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embeddings/oleObject1.bin" ContentType="application/vnd.openxmlformats-officedocument.oleObject"/>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embeddings/oleObject2.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585" windowWidth="9630" windowHeight="6960"/>
  </bookViews>
  <sheets>
    <sheet name="Table of Contents " sheetId="6" r:id="rId1"/>
    <sheet name="Register Map" sheetId="7" r:id="rId2"/>
    <sheet name="(RegMap)" sheetId="16" state="hidden" r:id="rId3"/>
    <sheet name="(CM Range)" sheetId="18" state="hidden" r:id="rId4"/>
    <sheet name="Digital Filter" sheetId="8" r:id="rId5"/>
    <sheet name="Common-Mode Range" sheetId="9" r:id="rId6"/>
    <sheet name="Code Conversions" sheetId="12" r:id="rId7"/>
    <sheet name="CRC" sheetId="19" r:id="rId8"/>
    <sheet name="Calibration" sheetId="17" r:id="rId9"/>
    <sheet name="Noise Table" sheetId="13" state="hidden" r:id="rId10"/>
    <sheet name="About" sheetId="4" r:id="rId11"/>
    <sheet name="Help" sheetId="5" r:id="rId12"/>
  </sheets>
  <externalReferences>
    <externalReference r:id="rId13"/>
  </externalReferences>
  <definedNames>
    <definedName name="_xlnm._FilterDatabase" localSheetId="2" hidden="1">'(RegMap)'!#REF!</definedName>
    <definedName name="_xlnm._FilterDatabase" localSheetId="8" hidden="1">Calibration!$B$9:$D$10</definedName>
    <definedName name="_xlnm._FilterDatabase" localSheetId="6" hidden="1">'Code Conversions'!#REF!</definedName>
    <definedName name="_xlnm._FilterDatabase" localSheetId="4" hidden="1">'Digital Filter'!$B$10:$E$11</definedName>
    <definedName name="_xlnm._FilterDatabase" localSheetId="9" hidden="1">'Noise Table'!$B$10:$D$19</definedName>
    <definedName name="_xlnm._FilterDatabase" localSheetId="1" hidden="1">'Register Map'!$F$30:$H$30</definedName>
    <definedName name="ADC_Noise_µVRMS">'[1]System Noise Est.'!$C$33</definedName>
    <definedName name="Analog_Gain" localSheetId="3">'(CM Range)'!$K$16</definedName>
    <definedName name="AVDD" localSheetId="3">'(CM Range)'!$H$17</definedName>
    <definedName name="AVSS" localSheetId="3">'(CM Range)'!$H$18</definedName>
    <definedName name="Bit_Num" localSheetId="1">CELL("contents",INDIRECT(ADDRESS(ROW('Register Map'!$F$12),COLUMN())))</definedName>
    <definedName name="Code" localSheetId="8">Calibration!$C$43</definedName>
    <definedName name="Code" localSheetId="6">'Code Conversions'!$C$43</definedName>
    <definedName name="Data_Rate" localSheetId="8">Calibration!#REF!</definedName>
    <definedName name="Dec_Prior_to_Chop" localSheetId="4">'Digital Filter'!$A$90</definedName>
    <definedName name="Decimal_Value" localSheetId="6">'Code Conversions'!$G$45</definedName>
    <definedName name="DefaultRegisterValue" localSheetId="1">IF(RIGHT(CELL("contents",INDIRECT(ADDRESS(ROW(),COLUMN('Register Map'!$E$11)))),1) = "h", LEFT(CELL("contents",INDIRECT(ADDRESS(ROW(),COLUMN('Register Map'!$E$11)))),2),CELL("contents",INDIRECT(ADDRESS(ROW(),COLUMN('Register Map'!$E$11)))))</definedName>
    <definedName name="Digital_Gain" localSheetId="3">'(CM Range)'!$K$17</definedName>
    <definedName name="f_CLK_MHz" localSheetId="4">'Digital Filter'!$D$12</definedName>
    <definedName name="fCLK_NOM_MHz" localSheetId="4">'Digital Filter'!$W$85</definedName>
    <definedName name="FILTER" localSheetId="4">'Digital Filter'!$D$11</definedName>
    <definedName name="FIR1_Decimation" localSheetId="4">'Digital Filter'!$A$82</definedName>
    <definedName name="FIR2_Decimation" localSheetId="4">'Digital Filter'!$A$74</definedName>
    <definedName name="First_Stage_Order" localSheetId="4">'Digital Filter'!$A$66</definedName>
    <definedName name="FSC_Decimal">Calibration!$C$57</definedName>
    <definedName name="FSCAL">Calibration!$G$20</definedName>
    <definedName name="FSR_MULT" localSheetId="3">'(CM Range)'!$K$23</definedName>
    <definedName name="FSR_Multiplier">'Code Conversions'!$C$59</definedName>
    <definedName name="In_Range?" localSheetId="8">Calibration!$C$54</definedName>
    <definedName name="In_Range?" localSheetId="6">'Code Conversions'!$C$55</definedName>
    <definedName name="Input_Range" localSheetId="6">'Code Conversions'!$G$9</definedName>
    <definedName name="Input_Type" localSheetId="8">Calibration!$C$44</definedName>
    <definedName name="Input_Type" localSheetId="6">'Code Conversions'!$C$44</definedName>
    <definedName name="Is_Negative?" localSheetId="8">Calibration!$C$49</definedName>
    <definedName name="Is_Number?" localSheetId="8">Calibration!$C$53</definedName>
    <definedName name="Is_Number?" localSheetId="6">'Code Conversions'!$C$54</definedName>
    <definedName name="LSb_Size_nV" localSheetId="8">Calibration!$C$52</definedName>
    <definedName name="LSB_Size_V" localSheetId="6">'Code Conversions'!$C$61</definedName>
    <definedName name="Max_Code_Decimal" localSheetId="8">Calibration!$C$52</definedName>
    <definedName name="Max_Code_Decimal" localSheetId="6">'Code Conversions'!$C$53</definedName>
    <definedName name="Max_Code_Hex" localSheetId="6">'Code Conversions'!$D$53</definedName>
    <definedName name="Min_Code_Decimal" localSheetId="8">Calibration!$C$51</definedName>
    <definedName name="Min_Code_Decimal" localSheetId="6">'Code Conversions'!$C$52</definedName>
    <definedName name="Min_Code_Hex" localSheetId="6">'Code Conversions'!$D$52</definedName>
    <definedName name="MOD_CLK_DIV" localSheetId="4">'Digital Filter'!$A$62</definedName>
    <definedName name="Num_Bits" localSheetId="8">Calibration!$C$64</definedName>
    <definedName name="Num_Bits" localSheetId="6">'Code Conversions'!$C$49</definedName>
    <definedName name="Num_of_Hex_Digits" localSheetId="8">Calibration!$G$50</definedName>
    <definedName name="Number_of_hex_digits" localSheetId="8">Calibration!$C$65</definedName>
    <definedName name="Number_of_hex_digits" localSheetId="6">'Code Conversions'!$C$50</definedName>
    <definedName name="OFC_Decimal" localSheetId="8">Calibration!$C$50</definedName>
    <definedName name="OFCAL">Calibration!$G$19</definedName>
    <definedName name="Offset_Voltage_V">Calibration!$G$49</definedName>
    <definedName name="PGA_Gain" localSheetId="3">'(CM Range)'!$H$16</definedName>
    <definedName name="PGA_Gain" localSheetId="8">Calibration!$C$9</definedName>
    <definedName name="Reference_Voltage_V" localSheetId="8">Calibration!$C$10</definedName>
    <definedName name="RREG_COMMAND">'(RegMap)'!$C$117</definedName>
    <definedName name="SINC1A_Decimation" localSheetId="4">'Digital Filter'!$A$78</definedName>
    <definedName name="SINC1B_Decimation" localSheetId="4">'Digital Filter'!$A$86</definedName>
    <definedName name="SINC3_Decimation" localSheetId="4">'Digital Filter'!$A$70</definedName>
    <definedName name="Swing_to_Rail" localSheetId="3">'(CM Range)'!$K$18</definedName>
    <definedName name="t_MOD_ms" localSheetId="4">'Digital Filter'!$AA$85</definedName>
    <definedName name="Valid?" localSheetId="6">'Code Conversions'!$C$56</definedName>
    <definedName name="ValueBelowCurrentCell" localSheetId="1">CELL("contents",INDIRECT(ADDRESS(ROW()+1, COLUMN())))</definedName>
    <definedName name="VCM" localSheetId="3">'(CM Range)'!$K$19</definedName>
    <definedName name="VIN_DIFF" localSheetId="3">'(CM Range)'!$K$20</definedName>
    <definedName name="VINN" localSheetId="3">'(CM Range)'!$H$22</definedName>
    <definedName name="VINP" localSheetId="3">'(CM Range)'!$H$21</definedName>
    <definedName name="Voltage_Out_of_Range?" localSheetId="6">'Code Conversions'!$G$53</definedName>
    <definedName name="VOUTN" localSheetId="3">'(CM Range)'!$K$25</definedName>
    <definedName name="VOUTP" localSheetId="3">'(CM Range)'!$K$24</definedName>
    <definedName name="VREF" localSheetId="3">'(CM Range)'!$K$22</definedName>
    <definedName name="VREFN" localSheetId="3">'(CM Range)'!$H$20</definedName>
    <definedName name="VREFP" localSheetId="3">'(CM Range)'!$H$19</definedName>
    <definedName name="WREG_COMMAND">'(RegMap)'!$C$120</definedName>
  </definedNames>
  <calcPr calcId="145621"/>
</workbook>
</file>

<file path=xl/calcChain.xml><?xml version="1.0" encoding="utf-8"?>
<calcChain xmlns="http://schemas.openxmlformats.org/spreadsheetml/2006/main">
  <c r="H24" i="19" l="1"/>
  <c r="I24" i="19"/>
  <c r="J24" i="19"/>
  <c r="K24" i="19"/>
  <c r="L24" i="19"/>
  <c r="M24" i="19"/>
  <c r="N24" i="19"/>
  <c r="G24" i="19"/>
  <c r="G33" i="19" s="1"/>
  <c r="G29" i="19"/>
  <c r="H28" i="19" s="1"/>
  <c r="I27" i="19" s="1"/>
  <c r="J26" i="19" s="1"/>
  <c r="K25" i="19" s="1"/>
  <c r="G28" i="19"/>
  <c r="H27" i="19" s="1"/>
  <c r="I26" i="19" s="1"/>
  <c r="J25" i="19" s="1"/>
  <c r="G27" i="19"/>
  <c r="H26" i="19" s="1"/>
  <c r="I25" i="19" s="1"/>
  <c r="G26" i="19"/>
  <c r="H25" i="19" s="1"/>
  <c r="G25"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H33" i="19" l="1"/>
  <c r="H32" i="19" s="1"/>
  <c r="I33" i="19"/>
  <c r="I32" i="19" s="1"/>
  <c r="J33" i="19"/>
  <c r="J32" i="19" s="1"/>
  <c r="K33" i="19"/>
  <c r="K32" i="19" s="1"/>
  <c r="L33" i="19"/>
  <c r="L32" i="19" s="1"/>
  <c r="G31" i="19"/>
  <c r="G32" i="19"/>
  <c r="G30" i="19"/>
  <c r="H29" i="19" s="1"/>
  <c r="I28" i="19" s="1"/>
  <c r="J27" i="19" s="1"/>
  <c r="K26" i="19" s="1"/>
  <c r="L25" i="19" s="1"/>
  <c r="M33" i="19" s="1"/>
  <c r="M32" i="19" s="1"/>
  <c r="D12"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3507" i="8"/>
  <c r="M3508" i="8"/>
  <c r="M3509" i="8"/>
  <c r="M3510" i="8"/>
  <c r="M3511" i="8"/>
  <c r="M3512" i="8"/>
  <c r="M3513" i="8"/>
  <c r="M3514" i="8"/>
  <c r="M3515" i="8"/>
  <c r="M3516" i="8"/>
  <c r="M3517" i="8"/>
  <c r="M3518" i="8"/>
  <c r="M3519" i="8"/>
  <c r="M3520" i="8"/>
  <c r="M3521" i="8"/>
  <c r="M3522" i="8"/>
  <c r="M3523" i="8"/>
  <c r="M3524" i="8"/>
  <c r="M3525" i="8"/>
  <c r="M3526" i="8"/>
  <c r="M3527" i="8"/>
  <c r="M3528" i="8"/>
  <c r="M3529" i="8"/>
  <c r="M3530" i="8"/>
  <c r="M3531" i="8"/>
  <c r="M3532" i="8"/>
  <c r="M3533" i="8"/>
  <c r="M3534" i="8"/>
  <c r="M3535" i="8"/>
  <c r="M3536" i="8"/>
  <c r="M3537" i="8"/>
  <c r="M3538" i="8"/>
  <c r="M3539" i="8"/>
  <c r="M3540" i="8"/>
  <c r="M3541" i="8"/>
  <c r="M3542" i="8"/>
  <c r="M3543" i="8"/>
  <c r="M3544" i="8"/>
  <c r="M3545" i="8"/>
  <c r="M3546" i="8"/>
  <c r="M3547" i="8"/>
  <c r="M3548" i="8"/>
  <c r="M3549" i="8"/>
  <c r="M3550" i="8"/>
  <c r="M3551" i="8"/>
  <c r="M3552" i="8"/>
  <c r="M3553" i="8"/>
  <c r="M3554" i="8"/>
  <c r="M3555" i="8"/>
  <c r="M3556" i="8"/>
  <c r="M3557" i="8"/>
  <c r="M3558" i="8"/>
  <c r="M3559" i="8"/>
  <c r="M3560" i="8"/>
  <c r="M3561" i="8"/>
  <c r="M3562" i="8"/>
  <c r="M3563" i="8"/>
  <c r="M3564" i="8"/>
  <c r="M3565" i="8"/>
  <c r="M3566" i="8"/>
  <c r="M3567" i="8"/>
  <c r="M3568" i="8"/>
  <c r="M3569" i="8"/>
  <c r="M3570" i="8"/>
  <c r="M3571" i="8"/>
  <c r="M3572" i="8"/>
  <c r="M3573" i="8"/>
  <c r="M3574" i="8"/>
  <c r="M3575" i="8"/>
  <c r="M3576" i="8"/>
  <c r="M3577" i="8"/>
  <c r="M3578" i="8"/>
  <c r="M3579" i="8"/>
  <c r="M3580" i="8"/>
  <c r="M3581" i="8"/>
  <c r="M3582" i="8"/>
  <c r="M3583" i="8"/>
  <c r="M3584" i="8"/>
  <c r="M3585" i="8"/>
  <c r="M3586" i="8"/>
  <c r="M3587" i="8"/>
  <c r="M3588" i="8"/>
  <c r="M3589" i="8"/>
  <c r="M3590" i="8"/>
  <c r="M3591" i="8"/>
  <c r="M3592" i="8"/>
  <c r="M3593" i="8"/>
  <c r="M3594" i="8"/>
  <c r="M3595" i="8"/>
  <c r="M3596" i="8"/>
  <c r="M3597" i="8"/>
  <c r="M3598" i="8"/>
  <c r="M3599" i="8"/>
  <c r="M3600" i="8"/>
  <c r="M3601" i="8"/>
  <c r="M3602" i="8"/>
  <c r="M3603" i="8"/>
  <c r="M3604" i="8"/>
  <c r="M3605" i="8"/>
  <c r="M3606" i="8"/>
  <c r="M3607" i="8"/>
  <c r="M3608" i="8"/>
  <c r="M3609" i="8"/>
  <c r="M3610" i="8"/>
  <c r="M3611" i="8"/>
  <c r="M3612" i="8"/>
  <c r="M3613" i="8"/>
  <c r="M3614" i="8"/>
  <c r="M3615" i="8"/>
  <c r="M3616" i="8"/>
  <c r="M3617" i="8"/>
  <c r="M3618" i="8"/>
  <c r="M3619" i="8"/>
  <c r="M3620" i="8"/>
  <c r="M3621" i="8"/>
  <c r="M3622" i="8"/>
  <c r="M3623" i="8"/>
  <c r="M3624" i="8"/>
  <c r="M3625" i="8"/>
  <c r="M3626" i="8"/>
  <c r="M3627" i="8"/>
  <c r="M3628" i="8"/>
  <c r="M3629" i="8"/>
  <c r="M3630" i="8"/>
  <c r="M3631" i="8"/>
  <c r="M3632" i="8"/>
  <c r="M3633" i="8"/>
  <c r="M3634" i="8"/>
  <c r="M3635" i="8"/>
  <c r="M3636" i="8"/>
  <c r="M3637" i="8"/>
  <c r="M3638" i="8"/>
  <c r="M3639" i="8"/>
  <c r="M3640" i="8"/>
  <c r="M3641" i="8"/>
  <c r="M3642" i="8"/>
  <c r="M3643" i="8"/>
  <c r="M3644" i="8"/>
  <c r="M3645" i="8"/>
  <c r="M3646" i="8"/>
  <c r="M3647" i="8"/>
  <c r="M3648" i="8"/>
  <c r="M3649" i="8"/>
  <c r="M3650" i="8"/>
  <c r="M3651" i="8"/>
  <c r="M3652" i="8"/>
  <c r="M3653" i="8"/>
  <c r="M3654" i="8"/>
  <c r="M3655" i="8"/>
  <c r="M3656" i="8"/>
  <c r="M3657" i="8"/>
  <c r="M3658" i="8"/>
  <c r="M3659" i="8"/>
  <c r="M3660" i="8"/>
  <c r="M3661" i="8"/>
  <c r="M3662" i="8"/>
  <c r="M3663" i="8"/>
  <c r="M3664" i="8"/>
  <c r="M3665" i="8"/>
  <c r="M3666" i="8"/>
  <c r="M3667" i="8"/>
  <c r="M3668" i="8"/>
  <c r="M3669" i="8"/>
  <c r="M3670" i="8"/>
  <c r="M3671" i="8"/>
  <c r="M3672" i="8"/>
  <c r="M3673" i="8"/>
  <c r="M3674" i="8"/>
  <c r="M3675" i="8"/>
  <c r="M3676" i="8"/>
  <c r="M3677" i="8"/>
  <c r="M3678" i="8"/>
  <c r="M3679" i="8"/>
  <c r="M3680" i="8"/>
  <c r="M3681" i="8"/>
  <c r="M3682" i="8"/>
  <c r="M3683" i="8"/>
  <c r="M3684" i="8"/>
  <c r="M3685" i="8"/>
  <c r="M3686" i="8"/>
  <c r="M3687" i="8"/>
  <c r="M3688" i="8"/>
  <c r="M3689" i="8"/>
  <c r="M3690" i="8"/>
  <c r="M3691" i="8"/>
  <c r="M3692" i="8"/>
  <c r="M3693" i="8"/>
  <c r="M3694" i="8"/>
  <c r="M3695" i="8"/>
  <c r="M3696" i="8"/>
  <c r="M3697" i="8"/>
  <c r="M3698" i="8"/>
  <c r="M3699" i="8"/>
  <c r="M3700" i="8"/>
  <c r="M3701" i="8"/>
  <c r="M3702" i="8"/>
  <c r="M3703" i="8"/>
  <c r="M3704" i="8"/>
  <c r="M3705" i="8"/>
  <c r="M3706" i="8"/>
  <c r="M3707" i="8"/>
  <c r="M3708" i="8"/>
  <c r="M3709" i="8"/>
  <c r="M3710" i="8"/>
  <c r="M3711" i="8"/>
  <c r="M3712" i="8"/>
  <c r="M3713" i="8"/>
  <c r="M3714" i="8"/>
  <c r="M3715" i="8"/>
  <c r="M3716" i="8"/>
  <c r="M3717" i="8"/>
  <c r="M3718" i="8"/>
  <c r="M3719" i="8"/>
  <c r="M3720" i="8"/>
  <c r="M3721" i="8"/>
  <c r="M3722" i="8"/>
  <c r="M3723" i="8"/>
  <c r="M3724" i="8"/>
  <c r="M3725" i="8"/>
  <c r="M3726" i="8"/>
  <c r="M3727" i="8"/>
  <c r="M3728" i="8"/>
  <c r="M3729" i="8"/>
  <c r="M3730" i="8"/>
  <c r="M3731" i="8"/>
  <c r="M3732" i="8"/>
  <c r="M3733" i="8"/>
  <c r="M3734" i="8"/>
  <c r="M3735" i="8"/>
  <c r="M3736" i="8"/>
  <c r="M3737" i="8"/>
  <c r="M3738" i="8"/>
  <c r="M3739" i="8"/>
  <c r="M3740" i="8"/>
  <c r="M3741" i="8"/>
  <c r="M3742" i="8"/>
  <c r="M3743" i="8"/>
  <c r="M3744" i="8"/>
  <c r="M3745" i="8"/>
  <c r="M3746" i="8"/>
  <c r="M3747" i="8"/>
  <c r="M3748" i="8"/>
  <c r="M3749" i="8"/>
  <c r="M3750" i="8"/>
  <c r="M3751" i="8"/>
  <c r="M3752" i="8"/>
  <c r="M3753" i="8"/>
  <c r="M3754" i="8"/>
  <c r="M3755" i="8"/>
  <c r="M3756" i="8"/>
  <c r="M3757" i="8"/>
  <c r="M3758" i="8"/>
  <c r="M3759" i="8"/>
  <c r="M3760" i="8"/>
  <c r="M3761" i="8"/>
  <c r="M3762" i="8"/>
  <c r="M3763" i="8"/>
  <c r="M3764" i="8"/>
  <c r="M3765" i="8"/>
  <c r="M3766" i="8"/>
  <c r="M3767" i="8"/>
  <c r="M3768" i="8"/>
  <c r="M3769" i="8"/>
  <c r="M3770" i="8"/>
  <c r="M3771" i="8"/>
  <c r="M3772" i="8"/>
  <c r="M3773" i="8"/>
  <c r="M3774" i="8"/>
  <c r="M3775" i="8"/>
  <c r="M3776" i="8"/>
  <c r="M3777" i="8"/>
  <c r="M3778" i="8"/>
  <c r="M3779" i="8"/>
  <c r="M3780" i="8"/>
  <c r="M3781" i="8"/>
  <c r="M3782" i="8"/>
  <c r="M3783" i="8"/>
  <c r="M3784" i="8"/>
  <c r="M3785" i="8"/>
  <c r="M3786" i="8"/>
  <c r="M3787" i="8"/>
  <c r="M3788" i="8"/>
  <c r="M3789" i="8"/>
  <c r="M3790" i="8"/>
  <c r="M3791" i="8"/>
  <c r="M3792" i="8"/>
  <c r="M3793" i="8"/>
  <c r="M3794" i="8"/>
  <c r="M3795" i="8"/>
  <c r="M3796" i="8"/>
  <c r="M3797" i="8"/>
  <c r="M3798" i="8"/>
  <c r="M3799" i="8"/>
  <c r="M3800" i="8"/>
  <c r="M3801" i="8"/>
  <c r="M3802" i="8"/>
  <c r="M3803" i="8"/>
  <c r="M3804" i="8"/>
  <c r="M3805" i="8"/>
  <c r="M3806" i="8"/>
  <c r="M3807" i="8"/>
  <c r="M3808" i="8"/>
  <c r="M3809" i="8"/>
  <c r="M3810" i="8"/>
  <c r="M3811" i="8"/>
  <c r="M3812" i="8"/>
  <c r="M3813" i="8"/>
  <c r="M3814" i="8"/>
  <c r="M3815" i="8"/>
  <c r="M3816" i="8"/>
  <c r="M3817" i="8"/>
  <c r="M3818" i="8"/>
  <c r="M3819" i="8"/>
  <c r="M3820" i="8"/>
  <c r="M3821" i="8"/>
  <c r="M3822" i="8"/>
  <c r="M3823" i="8"/>
  <c r="M3824" i="8"/>
  <c r="M3825" i="8"/>
  <c r="M3826" i="8"/>
  <c r="M3827" i="8"/>
  <c r="M3828" i="8"/>
  <c r="M3829" i="8"/>
  <c r="M3830" i="8"/>
  <c r="M3831" i="8"/>
  <c r="M3832" i="8"/>
  <c r="M3833" i="8"/>
  <c r="M3834" i="8"/>
  <c r="M3835" i="8"/>
  <c r="M3836" i="8"/>
  <c r="M3837" i="8"/>
  <c r="M3838" i="8"/>
  <c r="M3839" i="8"/>
  <c r="M3840" i="8"/>
  <c r="M3841" i="8"/>
  <c r="M3842" i="8"/>
  <c r="M3843" i="8"/>
  <c r="M3844" i="8"/>
  <c r="M3845" i="8"/>
  <c r="M3846" i="8"/>
  <c r="M3847" i="8"/>
  <c r="M3848" i="8"/>
  <c r="M3849" i="8"/>
  <c r="M3850" i="8"/>
  <c r="M3851" i="8"/>
  <c r="M3852" i="8"/>
  <c r="M3853" i="8"/>
  <c r="M3854" i="8"/>
  <c r="M3855" i="8"/>
  <c r="M3856" i="8"/>
  <c r="M3857" i="8"/>
  <c r="M3858" i="8"/>
  <c r="M3859" i="8"/>
  <c r="M3860" i="8"/>
  <c r="M3861" i="8"/>
  <c r="M3862" i="8"/>
  <c r="M3863" i="8"/>
  <c r="M3864" i="8"/>
  <c r="M3865" i="8"/>
  <c r="M3866" i="8"/>
  <c r="M3867" i="8"/>
  <c r="M3868" i="8"/>
  <c r="M3869" i="8"/>
  <c r="M3870" i="8"/>
  <c r="M3871" i="8"/>
  <c r="M3872" i="8"/>
  <c r="M3873" i="8"/>
  <c r="M3874" i="8"/>
  <c r="M3875" i="8"/>
  <c r="M3876" i="8"/>
  <c r="M3877" i="8"/>
  <c r="M3878" i="8"/>
  <c r="M3879" i="8"/>
  <c r="M3880" i="8"/>
  <c r="M3881" i="8"/>
  <c r="M3882" i="8"/>
  <c r="M3883" i="8"/>
  <c r="M3884" i="8"/>
  <c r="M3885" i="8"/>
  <c r="M3886" i="8"/>
  <c r="M3887" i="8"/>
  <c r="M3888" i="8"/>
  <c r="M3889" i="8"/>
  <c r="M3890" i="8"/>
  <c r="M3891" i="8"/>
  <c r="M3892" i="8"/>
  <c r="M3893" i="8"/>
  <c r="M3894" i="8"/>
  <c r="M3895" i="8"/>
  <c r="M3896" i="8"/>
  <c r="M3897" i="8"/>
  <c r="M3898" i="8"/>
  <c r="M3899" i="8"/>
  <c r="M3900" i="8"/>
  <c r="M3901" i="8"/>
  <c r="M3902" i="8"/>
  <c r="M3903" i="8"/>
  <c r="M3904" i="8"/>
  <c r="M3905" i="8"/>
  <c r="M3906" i="8"/>
  <c r="M3907" i="8"/>
  <c r="M3908" i="8"/>
  <c r="M3909" i="8"/>
  <c r="M3910" i="8"/>
  <c r="M3911" i="8"/>
  <c r="M3912" i="8"/>
  <c r="M3913" i="8"/>
  <c r="M3914" i="8"/>
  <c r="M3915" i="8"/>
  <c r="M3916" i="8"/>
  <c r="M3917" i="8"/>
  <c r="M3918" i="8"/>
  <c r="M3919" i="8"/>
  <c r="M3920" i="8"/>
  <c r="M3921" i="8"/>
  <c r="M3922" i="8"/>
  <c r="M3923" i="8"/>
  <c r="M3924" i="8"/>
  <c r="M3925" i="8"/>
  <c r="M3926" i="8"/>
  <c r="M3927" i="8"/>
  <c r="M3928" i="8"/>
  <c r="M3929" i="8"/>
  <c r="M3930" i="8"/>
  <c r="M3931" i="8"/>
  <c r="M3932" i="8"/>
  <c r="M3933" i="8"/>
  <c r="M3934" i="8"/>
  <c r="M3935" i="8"/>
  <c r="M3936" i="8"/>
  <c r="M3937" i="8"/>
  <c r="M3938" i="8"/>
  <c r="M3939" i="8"/>
  <c r="M3940" i="8"/>
  <c r="M3941" i="8"/>
  <c r="M3942" i="8"/>
  <c r="M3943" i="8"/>
  <c r="M3944" i="8"/>
  <c r="M3945" i="8"/>
  <c r="M3946" i="8"/>
  <c r="M3947" i="8"/>
  <c r="M3948" i="8"/>
  <c r="M3949" i="8"/>
  <c r="M3950" i="8"/>
  <c r="M3951" i="8"/>
  <c r="M3952" i="8"/>
  <c r="M3953" i="8"/>
  <c r="M3954" i="8"/>
  <c r="M3955" i="8"/>
  <c r="M3956" i="8"/>
  <c r="M3957" i="8"/>
  <c r="M3958" i="8"/>
  <c r="M3959" i="8"/>
  <c r="M3960" i="8"/>
  <c r="M3961" i="8"/>
  <c r="M3962" i="8"/>
  <c r="M3963" i="8"/>
  <c r="M3964" i="8"/>
  <c r="M3965" i="8"/>
  <c r="M3966" i="8"/>
  <c r="M3967" i="8"/>
  <c r="M3968" i="8"/>
  <c r="M3969" i="8"/>
  <c r="M3970" i="8"/>
  <c r="M3971" i="8"/>
  <c r="M3972" i="8"/>
  <c r="M3973" i="8"/>
  <c r="M3974" i="8"/>
  <c r="M3975" i="8"/>
  <c r="M3976" i="8"/>
  <c r="M3977" i="8"/>
  <c r="M3978" i="8"/>
  <c r="M3979" i="8"/>
  <c r="M3980" i="8"/>
  <c r="M3981" i="8"/>
  <c r="M3982" i="8"/>
  <c r="M3983" i="8"/>
  <c r="M3984" i="8"/>
  <c r="M3985" i="8"/>
  <c r="M3986" i="8"/>
  <c r="M3987" i="8"/>
  <c r="M3988" i="8"/>
  <c r="M3989" i="8"/>
  <c r="M3990" i="8"/>
  <c r="M3991" i="8"/>
  <c r="M3992" i="8"/>
  <c r="M3993" i="8"/>
  <c r="M3994" i="8"/>
  <c r="M3995" i="8"/>
  <c r="M3996" i="8"/>
  <c r="M3997" i="8"/>
  <c r="M3998" i="8"/>
  <c r="M3999" i="8"/>
  <c r="M4000" i="8"/>
  <c r="M4001" i="8"/>
  <c r="M4002" i="8"/>
  <c r="M4003" i="8"/>
  <c r="M4004" i="8"/>
  <c r="M4005" i="8"/>
  <c r="M4006" i="8"/>
  <c r="M4007" i="8"/>
  <c r="M4008" i="8"/>
  <c r="M4009" i="8"/>
  <c r="M4010" i="8"/>
  <c r="M4011" i="8"/>
  <c r="M4012" i="8"/>
  <c r="M4013" i="8"/>
  <c r="M4014" i="8"/>
  <c r="M4015" i="8"/>
  <c r="M4016" i="8"/>
  <c r="M4017" i="8"/>
  <c r="M4018" i="8"/>
  <c r="M4019" i="8"/>
  <c r="M4020" i="8"/>
  <c r="M4021" i="8"/>
  <c r="M4022" i="8"/>
  <c r="M4023" i="8"/>
  <c r="M4024" i="8"/>
  <c r="M4025" i="8"/>
  <c r="M4026" i="8"/>
  <c r="M4027" i="8"/>
  <c r="M4028" i="8"/>
  <c r="M4029" i="8"/>
  <c r="M4030" i="8"/>
  <c r="M4031" i="8"/>
  <c r="M4032" i="8"/>
  <c r="M4033" i="8"/>
  <c r="M4034" i="8"/>
  <c r="M4035" i="8"/>
  <c r="M4036" i="8"/>
  <c r="M4037" i="8"/>
  <c r="M4038" i="8"/>
  <c r="M4039" i="8"/>
  <c r="M4040" i="8"/>
  <c r="M4041" i="8"/>
  <c r="M4042" i="8"/>
  <c r="M4043" i="8"/>
  <c r="M4044" i="8"/>
  <c r="M4045" i="8"/>
  <c r="M4046" i="8"/>
  <c r="M4047" i="8"/>
  <c r="M4048" i="8"/>
  <c r="M4049" i="8"/>
  <c r="M4050" i="8"/>
  <c r="M4051" i="8"/>
  <c r="M4052" i="8"/>
  <c r="M4053" i="8"/>
  <c r="M4054" i="8"/>
  <c r="M4055" i="8"/>
  <c r="M4056" i="8"/>
  <c r="M4057" i="8"/>
  <c r="M4058" i="8"/>
  <c r="M4059" i="8"/>
  <c r="M4060" i="8"/>
  <c r="M4061" i="8"/>
  <c r="M4062" i="8"/>
  <c r="M4063" i="8"/>
  <c r="M4064" i="8"/>
  <c r="M4065" i="8"/>
  <c r="M4066" i="8"/>
  <c r="M4067" i="8"/>
  <c r="M4068" i="8"/>
  <c r="M4069" i="8"/>
  <c r="M4070" i="8"/>
  <c r="M4071" i="8"/>
  <c r="M4072" i="8"/>
  <c r="M4073" i="8"/>
  <c r="M4074" i="8"/>
  <c r="M4075" i="8"/>
  <c r="M4076" i="8"/>
  <c r="M4077" i="8"/>
  <c r="M4078" i="8"/>
  <c r="M4079" i="8"/>
  <c r="M4080" i="8"/>
  <c r="M4081" i="8"/>
  <c r="M4082" i="8"/>
  <c r="M4083" i="8"/>
  <c r="M4084" i="8"/>
  <c r="M4085" i="8"/>
  <c r="M4086" i="8"/>
  <c r="M4087" i="8"/>
  <c r="M4088" i="8"/>
  <c r="M4089" i="8"/>
  <c r="M4090" i="8"/>
  <c r="M4091" i="8"/>
  <c r="M4092" i="8"/>
  <c r="M4093" i="8"/>
  <c r="M4094" i="8"/>
  <c r="M4095" i="8"/>
  <c r="M4096" i="8"/>
  <c r="M4097" i="8"/>
  <c r="M4098" i="8"/>
  <c r="M4099" i="8"/>
  <c r="M4100" i="8"/>
  <c r="M4101" i="8"/>
  <c r="M4102" i="8"/>
  <c r="M4103" i="8"/>
  <c r="M4104" i="8"/>
  <c r="M4105" i="8"/>
  <c r="M4106" i="8"/>
  <c r="M4107" i="8"/>
  <c r="M4108" i="8"/>
  <c r="M4109" i="8"/>
  <c r="M4110" i="8"/>
  <c r="M4111" i="8"/>
  <c r="M4112" i="8"/>
  <c r="M4113" i="8"/>
  <c r="M4114" i="8"/>
  <c r="M4115" i="8"/>
  <c r="M4116" i="8"/>
  <c r="M4117" i="8"/>
  <c r="M4118" i="8"/>
  <c r="M4119" i="8"/>
  <c r="M4120" i="8"/>
  <c r="M4121" i="8"/>
  <c r="M4122" i="8"/>
  <c r="M4123" i="8"/>
  <c r="M4124" i="8"/>
  <c r="M4125" i="8"/>
  <c r="M4126" i="8"/>
  <c r="M4127" i="8"/>
  <c r="M4128" i="8"/>
  <c r="M4129" i="8"/>
  <c r="M4130" i="8"/>
  <c r="M4131" i="8"/>
  <c r="M4132" i="8"/>
  <c r="M4133" i="8"/>
  <c r="M4134" i="8"/>
  <c r="M4135" i="8"/>
  <c r="M4136" i="8"/>
  <c r="M4137" i="8"/>
  <c r="M4138" i="8"/>
  <c r="M4139" i="8"/>
  <c r="M4140" i="8"/>
  <c r="M4141" i="8"/>
  <c r="M4142" i="8"/>
  <c r="M4143" i="8"/>
  <c r="M4144" i="8"/>
  <c r="M4145" i="8"/>
  <c r="M4146" i="8"/>
  <c r="M4147" i="8"/>
  <c r="M4148" i="8"/>
  <c r="M4149" i="8"/>
  <c r="M4150" i="8"/>
  <c r="M4151" i="8"/>
  <c r="M4152" i="8"/>
  <c r="M4153" i="8"/>
  <c r="M4154" i="8"/>
  <c r="M4155" i="8"/>
  <c r="M4156" i="8"/>
  <c r="M4157" i="8"/>
  <c r="M4158" i="8"/>
  <c r="M4159" i="8"/>
  <c r="M4160" i="8"/>
  <c r="M4161" i="8"/>
  <c r="M4162" i="8"/>
  <c r="M4163" i="8"/>
  <c r="M4164" i="8"/>
  <c r="M4165" i="8"/>
  <c r="M4166" i="8"/>
  <c r="M4167" i="8"/>
  <c r="M4168" i="8"/>
  <c r="M4169" i="8"/>
  <c r="M4170" i="8"/>
  <c r="M4171" i="8"/>
  <c r="M4172" i="8"/>
  <c r="M4173" i="8"/>
  <c r="M4174" i="8"/>
  <c r="M4175" i="8"/>
  <c r="M4176" i="8"/>
  <c r="M4177" i="8"/>
  <c r="M4178" i="8"/>
  <c r="M4179" i="8"/>
  <c r="M4180" i="8"/>
  <c r="M4181" i="8"/>
  <c r="M4182" i="8"/>
  <c r="M4183" i="8"/>
  <c r="M4184" i="8"/>
  <c r="M4185" i="8"/>
  <c r="M4186" i="8"/>
  <c r="M4187" i="8"/>
  <c r="M4188" i="8"/>
  <c r="M4189" i="8"/>
  <c r="M4190" i="8"/>
  <c r="M4191" i="8"/>
  <c r="M4192" i="8"/>
  <c r="M4193" i="8"/>
  <c r="M4194" i="8"/>
  <c r="M4195" i="8"/>
  <c r="M4196" i="8"/>
  <c r="M4197" i="8"/>
  <c r="M4198" i="8"/>
  <c r="M4199" i="8"/>
  <c r="M4200" i="8"/>
  <c r="M4201" i="8"/>
  <c r="M4202" i="8"/>
  <c r="M4203" i="8"/>
  <c r="M4204" i="8"/>
  <c r="M4205" i="8"/>
  <c r="M4206" i="8"/>
  <c r="M4207" i="8"/>
  <c r="M4208" i="8"/>
  <c r="M4209" i="8"/>
  <c r="M4210" i="8"/>
  <c r="M4211" i="8"/>
  <c r="M4212" i="8"/>
  <c r="M4213" i="8"/>
  <c r="M4214" i="8"/>
  <c r="M4215" i="8"/>
  <c r="M4216" i="8"/>
  <c r="M4217" i="8"/>
  <c r="M4218" i="8"/>
  <c r="M4219" i="8"/>
  <c r="M4220" i="8"/>
  <c r="M4221" i="8"/>
  <c r="M4222" i="8"/>
  <c r="M4223" i="8"/>
  <c r="M4224" i="8"/>
  <c r="M4225" i="8"/>
  <c r="M4226" i="8"/>
  <c r="M4227" i="8"/>
  <c r="M4228" i="8"/>
  <c r="M4229" i="8"/>
  <c r="M4230" i="8"/>
  <c r="M4231" i="8"/>
  <c r="M4232" i="8"/>
  <c r="M4233" i="8"/>
  <c r="M4234" i="8"/>
  <c r="M4235" i="8"/>
  <c r="M4236" i="8"/>
  <c r="M4237" i="8"/>
  <c r="M4238" i="8"/>
  <c r="M4239" i="8"/>
  <c r="M4240" i="8"/>
  <c r="M4241" i="8"/>
  <c r="M4242" i="8"/>
  <c r="M4243" i="8"/>
  <c r="M4244" i="8"/>
  <c r="M4245" i="8"/>
  <c r="M4246" i="8"/>
  <c r="M4247" i="8"/>
  <c r="M4248" i="8"/>
  <c r="M4249" i="8"/>
  <c r="M4250" i="8"/>
  <c r="M4251" i="8"/>
  <c r="M4252" i="8"/>
  <c r="M4253" i="8"/>
  <c r="M4254" i="8"/>
  <c r="M4255" i="8"/>
  <c r="M4256" i="8"/>
  <c r="M4257" i="8"/>
  <c r="M4258" i="8"/>
  <c r="M4259" i="8"/>
  <c r="M4260" i="8"/>
  <c r="M4261" i="8"/>
  <c r="M4262" i="8"/>
  <c r="M4263" i="8"/>
  <c r="M4264" i="8"/>
  <c r="M4265" i="8"/>
  <c r="M4266" i="8"/>
  <c r="M4267" i="8"/>
  <c r="M4268" i="8"/>
  <c r="M4269" i="8"/>
  <c r="M4270" i="8"/>
  <c r="M4271" i="8"/>
  <c r="M4272" i="8"/>
  <c r="M4273" i="8"/>
  <c r="M4274" i="8"/>
  <c r="M4275" i="8"/>
  <c r="M4276" i="8"/>
  <c r="M4277" i="8"/>
  <c r="M4278" i="8"/>
  <c r="M4279" i="8"/>
  <c r="M4280" i="8"/>
  <c r="M4281" i="8"/>
  <c r="M4282" i="8"/>
  <c r="M4283" i="8"/>
  <c r="M4284" i="8"/>
  <c r="M4285" i="8"/>
  <c r="M4286" i="8"/>
  <c r="M4287" i="8"/>
  <c r="M4288" i="8"/>
  <c r="M4289" i="8"/>
  <c r="M4290" i="8"/>
  <c r="M4291" i="8"/>
  <c r="M4292" i="8"/>
  <c r="M4293" i="8"/>
  <c r="M4294" i="8"/>
  <c r="M4295" i="8"/>
  <c r="M4296" i="8"/>
  <c r="M4297" i="8"/>
  <c r="M4298" i="8"/>
  <c r="M4299" i="8"/>
  <c r="M4300" i="8"/>
  <c r="M4301" i="8"/>
  <c r="M4302" i="8"/>
  <c r="M4303" i="8"/>
  <c r="M4304" i="8"/>
  <c r="M4305" i="8"/>
  <c r="M4306" i="8"/>
  <c r="M4307" i="8"/>
  <c r="M4308" i="8"/>
  <c r="M4309" i="8"/>
  <c r="M4310" i="8"/>
  <c r="M4311" i="8"/>
  <c r="M4312" i="8"/>
  <c r="M4313" i="8"/>
  <c r="M4314" i="8"/>
  <c r="M4315" i="8"/>
  <c r="M4316" i="8"/>
  <c r="M4317" i="8"/>
  <c r="M4318" i="8"/>
  <c r="M4319" i="8"/>
  <c r="M4320" i="8"/>
  <c r="M4321" i="8"/>
  <c r="M4322" i="8"/>
  <c r="M4323" i="8"/>
  <c r="M4324" i="8"/>
  <c r="M4325" i="8"/>
  <c r="M4326" i="8"/>
  <c r="M4327" i="8"/>
  <c r="M4328" i="8"/>
  <c r="M4329" i="8"/>
  <c r="M4330" i="8"/>
  <c r="M4331" i="8"/>
  <c r="M4332" i="8"/>
  <c r="M4333" i="8"/>
  <c r="M4334" i="8"/>
  <c r="M4335" i="8"/>
  <c r="M4336" i="8"/>
  <c r="M4337" i="8"/>
  <c r="M4338" i="8"/>
  <c r="M4339" i="8"/>
  <c r="M4340" i="8"/>
  <c r="M4341" i="8"/>
  <c r="M4342" i="8"/>
  <c r="M4343" i="8"/>
  <c r="M4344" i="8"/>
  <c r="M4345" i="8"/>
  <c r="M4346" i="8"/>
  <c r="M4347" i="8"/>
  <c r="M4348" i="8"/>
  <c r="M4349" i="8"/>
  <c r="M4350" i="8"/>
  <c r="M4351" i="8"/>
  <c r="M4352" i="8"/>
  <c r="M4353" i="8"/>
  <c r="M4354" i="8"/>
  <c r="M4355" i="8"/>
  <c r="M4356" i="8"/>
  <c r="M4357" i="8"/>
  <c r="M4358" i="8"/>
  <c r="M4359" i="8"/>
  <c r="M4360" i="8"/>
  <c r="M4361" i="8"/>
  <c r="M4362" i="8"/>
  <c r="M4363" i="8"/>
  <c r="M4364" i="8"/>
  <c r="M4365" i="8"/>
  <c r="M4366" i="8"/>
  <c r="M4367" i="8"/>
  <c r="M4368" i="8"/>
  <c r="M4369" i="8"/>
  <c r="M4370" i="8"/>
  <c r="M4371" i="8"/>
  <c r="M4372" i="8"/>
  <c r="M4373" i="8"/>
  <c r="M4374" i="8"/>
  <c r="M4375" i="8"/>
  <c r="M4376" i="8"/>
  <c r="M4377" i="8"/>
  <c r="M4378" i="8"/>
  <c r="M4379" i="8"/>
  <c r="M4380" i="8"/>
  <c r="M4381" i="8"/>
  <c r="M4382" i="8"/>
  <c r="M4383" i="8"/>
  <c r="M4384" i="8"/>
  <c r="M4385" i="8"/>
  <c r="M4386" i="8"/>
  <c r="M4387" i="8"/>
  <c r="M4388" i="8"/>
  <c r="M4389" i="8"/>
  <c r="M4390" i="8"/>
  <c r="M4391" i="8"/>
  <c r="M4392" i="8"/>
  <c r="M4393" i="8"/>
  <c r="M4394" i="8"/>
  <c r="M4395" i="8"/>
  <c r="M4396" i="8"/>
  <c r="M4397" i="8"/>
  <c r="M4398" i="8"/>
  <c r="M4399" i="8"/>
  <c r="M4400" i="8"/>
  <c r="M4401" i="8"/>
  <c r="M4402" i="8"/>
  <c r="M4403" i="8"/>
  <c r="M4404" i="8"/>
  <c r="M4405" i="8"/>
  <c r="M4406" i="8"/>
  <c r="M4407" i="8"/>
  <c r="M4408" i="8"/>
  <c r="M4409" i="8"/>
  <c r="M4410" i="8"/>
  <c r="M4411" i="8"/>
  <c r="M4412" i="8"/>
  <c r="M4413" i="8"/>
  <c r="M4414" i="8"/>
  <c r="M4415" i="8"/>
  <c r="M4416" i="8"/>
  <c r="M4417" i="8"/>
  <c r="M4418" i="8"/>
  <c r="M4419" i="8"/>
  <c r="M4420" i="8"/>
  <c r="M4421" i="8"/>
  <c r="M4422" i="8"/>
  <c r="M4423" i="8"/>
  <c r="M4424" i="8"/>
  <c r="M4425" i="8"/>
  <c r="M4426" i="8"/>
  <c r="M4427" i="8"/>
  <c r="M4428" i="8"/>
  <c r="M4429" i="8"/>
  <c r="M4430" i="8"/>
  <c r="M4431" i="8"/>
  <c r="M4432" i="8"/>
  <c r="M4433" i="8"/>
  <c r="M4434" i="8"/>
  <c r="M4435" i="8"/>
  <c r="M4436" i="8"/>
  <c r="M4437" i="8"/>
  <c r="M4438" i="8"/>
  <c r="M4439" i="8"/>
  <c r="M4440" i="8"/>
  <c r="M4441" i="8"/>
  <c r="M4442" i="8"/>
  <c r="M4443" i="8"/>
  <c r="M4444" i="8"/>
  <c r="M4445" i="8"/>
  <c r="M4446" i="8"/>
  <c r="M4447" i="8"/>
  <c r="M4448" i="8"/>
  <c r="M4449" i="8"/>
  <c r="M4450" i="8"/>
  <c r="M4451" i="8"/>
  <c r="M4452" i="8"/>
  <c r="M4453" i="8"/>
  <c r="M4454" i="8"/>
  <c r="M4455" i="8"/>
  <c r="M4456" i="8"/>
  <c r="M4457" i="8"/>
  <c r="M4458" i="8"/>
  <c r="M4459" i="8"/>
  <c r="M4460" i="8"/>
  <c r="M4461" i="8"/>
  <c r="M4462" i="8"/>
  <c r="M4463" i="8"/>
  <c r="M4464" i="8"/>
  <c r="M4465" i="8"/>
  <c r="M4466" i="8"/>
  <c r="M4467" i="8"/>
  <c r="M4468" i="8"/>
  <c r="M4469" i="8"/>
  <c r="M4470" i="8"/>
  <c r="M4471" i="8"/>
  <c r="M4472" i="8"/>
  <c r="M4473" i="8"/>
  <c r="M4474" i="8"/>
  <c r="M4475" i="8"/>
  <c r="M4476" i="8"/>
  <c r="M4477" i="8"/>
  <c r="M4478" i="8"/>
  <c r="M4479" i="8"/>
  <c r="M4480" i="8"/>
  <c r="M4481" i="8"/>
  <c r="M4482" i="8"/>
  <c r="M4483" i="8"/>
  <c r="M4484" i="8"/>
  <c r="M4485" i="8"/>
  <c r="M4486" i="8"/>
  <c r="M4487" i="8"/>
  <c r="M4488" i="8"/>
  <c r="M4489" i="8"/>
  <c r="M4490" i="8"/>
  <c r="M4491" i="8"/>
  <c r="M4492" i="8"/>
  <c r="M4493" i="8"/>
  <c r="M4494" i="8"/>
  <c r="M4495" i="8"/>
  <c r="M4496" i="8"/>
  <c r="M4497" i="8"/>
  <c r="M4498" i="8"/>
  <c r="M4499" i="8"/>
  <c r="M4500" i="8"/>
  <c r="M4501" i="8"/>
  <c r="M4502" i="8"/>
  <c r="M4503" i="8"/>
  <c r="M4504" i="8"/>
  <c r="M4505" i="8"/>
  <c r="M4506" i="8"/>
  <c r="M4507" i="8"/>
  <c r="M4508" i="8"/>
  <c r="M4509" i="8"/>
  <c r="M4510" i="8"/>
  <c r="M4511" i="8"/>
  <c r="M4512" i="8"/>
  <c r="M4513" i="8"/>
  <c r="M4514" i="8"/>
  <c r="M4515" i="8"/>
  <c r="M4516" i="8"/>
  <c r="M4517" i="8"/>
  <c r="M4518" i="8"/>
  <c r="M4519" i="8"/>
  <c r="M4520" i="8"/>
  <c r="M4521" i="8"/>
  <c r="M4522" i="8"/>
  <c r="M4523" i="8"/>
  <c r="M4524" i="8"/>
  <c r="M4525" i="8"/>
  <c r="M4526" i="8"/>
  <c r="M4527" i="8"/>
  <c r="M4528" i="8"/>
  <c r="M4529" i="8"/>
  <c r="M4530" i="8"/>
  <c r="M4531" i="8"/>
  <c r="M4532" i="8"/>
  <c r="M4533" i="8"/>
  <c r="M4534" i="8"/>
  <c r="M4535" i="8"/>
  <c r="M4536" i="8"/>
  <c r="M4537" i="8"/>
  <c r="M4538" i="8"/>
  <c r="M4539" i="8"/>
  <c r="M4540" i="8"/>
  <c r="M4541" i="8"/>
  <c r="M4542" i="8"/>
  <c r="M4543" i="8"/>
  <c r="M4544" i="8"/>
  <c r="M4545" i="8"/>
  <c r="M4546" i="8"/>
  <c r="M4547" i="8"/>
  <c r="M4548" i="8"/>
  <c r="M4549" i="8"/>
  <c r="M4550" i="8"/>
  <c r="M4551" i="8"/>
  <c r="M4552" i="8"/>
  <c r="M4553" i="8"/>
  <c r="M4554" i="8"/>
  <c r="M4555" i="8"/>
  <c r="M4556" i="8"/>
  <c r="M4557" i="8"/>
  <c r="M4558" i="8"/>
  <c r="M4559" i="8"/>
  <c r="M4560" i="8"/>
  <c r="M4561" i="8"/>
  <c r="M4562" i="8"/>
  <c r="M4563" i="8"/>
  <c r="M4564" i="8"/>
  <c r="M4565" i="8"/>
  <c r="M4566" i="8"/>
  <c r="M4567" i="8"/>
  <c r="M4568" i="8"/>
  <c r="M4569" i="8"/>
  <c r="M4570" i="8"/>
  <c r="M4571" i="8"/>
  <c r="M4572" i="8"/>
  <c r="M4573" i="8"/>
  <c r="M4574" i="8"/>
  <c r="M4575" i="8"/>
  <c r="M4576" i="8"/>
  <c r="M4577" i="8"/>
  <c r="M4578" i="8"/>
  <c r="M4579" i="8"/>
  <c r="M4580" i="8"/>
  <c r="M4581" i="8"/>
  <c r="M4582" i="8"/>
  <c r="M4583" i="8"/>
  <c r="M4584" i="8"/>
  <c r="M4585" i="8"/>
  <c r="M4586" i="8"/>
  <c r="M4587" i="8"/>
  <c r="M4588" i="8"/>
  <c r="M4589" i="8"/>
  <c r="M4590" i="8"/>
  <c r="M4591" i="8"/>
  <c r="M4592" i="8"/>
  <c r="M4593" i="8"/>
  <c r="M4594" i="8"/>
  <c r="M4595" i="8"/>
  <c r="M4596" i="8"/>
  <c r="M4597" i="8"/>
  <c r="M4598" i="8"/>
  <c r="M4599" i="8"/>
  <c r="M4600" i="8"/>
  <c r="M4601" i="8"/>
  <c r="M4602" i="8"/>
  <c r="M4603" i="8"/>
  <c r="M4604" i="8"/>
  <c r="M4605" i="8"/>
  <c r="M4606" i="8"/>
  <c r="M4607" i="8"/>
  <c r="M4608" i="8"/>
  <c r="M4609" i="8"/>
  <c r="M4610" i="8"/>
  <c r="M4611" i="8"/>
  <c r="M4612" i="8"/>
  <c r="M4613" i="8"/>
  <c r="M4614" i="8"/>
  <c r="M4615" i="8"/>
  <c r="M4616" i="8"/>
  <c r="M4617" i="8"/>
  <c r="M4618" i="8"/>
  <c r="M4619" i="8"/>
  <c r="M4620" i="8"/>
  <c r="M4621" i="8"/>
  <c r="M4622" i="8"/>
  <c r="M4623" i="8"/>
  <c r="M4624" i="8"/>
  <c r="M4625" i="8"/>
  <c r="M4626" i="8"/>
  <c r="M4627" i="8"/>
  <c r="M4628" i="8"/>
  <c r="M4629" i="8"/>
  <c r="M4630" i="8"/>
  <c r="M4631" i="8"/>
  <c r="M4632" i="8"/>
  <c r="M4633" i="8"/>
  <c r="M4634" i="8"/>
  <c r="M4635" i="8"/>
  <c r="M4636" i="8"/>
  <c r="M4637" i="8"/>
  <c r="M4638" i="8"/>
  <c r="M4639" i="8"/>
  <c r="M4640" i="8"/>
  <c r="M4641" i="8"/>
  <c r="M4642" i="8"/>
  <c r="M4643" i="8"/>
  <c r="M4644" i="8"/>
  <c r="M4645" i="8"/>
  <c r="M4646" i="8"/>
  <c r="M4647" i="8"/>
  <c r="M4648" i="8"/>
  <c r="M4649" i="8"/>
  <c r="M4650" i="8"/>
  <c r="M4651" i="8"/>
  <c r="M4652" i="8"/>
  <c r="M4653" i="8"/>
  <c r="M4654" i="8"/>
  <c r="M4655" i="8"/>
  <c r="M4656" i="8"/>
  <c r="M4657" i="8"/>
  <c r="M4658" i="8"/>
  <c r="M4659" i="8"/>
  <c r="M4660" i="8"/>
  <c r="M4661" i="8"/>
  <c r="M4662" i="8"/>
  <c r="M4663" i="8"/>
  <c r="M4664" i="8"/>
  <c r="M4665" i="8"/>
  <c r="M4666" i="8"/>
  <c r="M4667" i="8"/>
  <c r="M4668" i="8"/>
  <c r="M4669" i="8"/>
  <c r="M4670" i="8"/>
  <c r="M4671" i="8"/>
  <c r="M4672" i="8"/>
  <c r="M4673" i="8"/>
  <c r="M4674" i="8"/>
  <c r="M4675" i="8"/>
  <c r="M4676" i="8"/>
  <c r="M4677" i="8"/>
  <c r="M4678" i="8"/>
  <c r="M4679" i="8"/>
  <c r="M4680" i="8"/>
  <c r="M4681" i="8"/>
  <c r="M4682" i="8"/>
  <c r="M4683" i="8"/>
  <c r="M4684" i="8"/>
  <c r="M4685" i="8"/>
  <c r="M4686" i="8"/>
  <c r="M4687" i="8"/>
  <c r="M4688" i="8"/>
  <c r="M4689" i="8"/>
  <c r="M4690" i="8"/>
  <c r="M4691" i="8"/>
  <c r="M4692" i="8"/>
  <c r="M4693" i="8"/>
  <c r="M4694" i="8"/>
  <c r="M4695" i="8"/>
  <c r="M4696" i="8"/>
  <c r="M4697" i="8"/>
  <c r="M4698" i="8"/>
  <c r="M4699" i="8"/>
  <c r="M4700" i="8"/>
  <c r="M4701" i="8"/>
  <c r="M4702" i="8"/>
  <c r="M4703" i="8"/>
  <c r="M4704" i="8"/>
  <c r="M4705" i="8"/>
  <c r="M4706" i="8"/>
  <c r="M4707" i="8"/>
  <c r="M4708" i="8"/>
  <c r="M4709" i="8"/>
  <c r="M4710" i="8"/>
  <c r="M4711" i="8"/>
  <c r="M4712" i="8"/>
  <c r="M4713" i="8"/>
  <c r="M4714" i="8"/>
  <c r="M4715" i="8"/>
  <c r="M4716" i="8"/>
  <c r="M4717" i="8"/>
  <c r="M4718" i="8"/>
  <c r="M4719" i="8"/>
  <c r="M4720" i="8"/>
  <c r="M4721" i="8"/>
  <c r="M4722" i="8"/>
  <c r="M4723" i="8"/>
  <c r="M4724" i="8"/>
  <c r="M4725" i="8"/>
  <c r="M4726" i="8"/>
  <c r="M4727" i="8"/>
  <c r="M4728" i="8"/>
  <c r="M4729" i="8"/>
  <c r="M4730" i="8"/>
  <c r="M4731" i="8"/>
  <c r="M4732" i="8"/>
  <c r="M4733" i="8"/>
  <c r="M4734" i="8"/>
  <c r="M4735" i="8"/>
  <c r="M4736" i="8"/>
  <c r="M4737" i="8"/>
  <c r="M4738" i="8"/>
  <c r="M4739" i="8"/>
  <c r="M4740" i="8"/>
  <c r="M4741" i="8"/>
  <c r="M4742" i="8"/>
  <c r="M4743" i="8"/>
  <c r="M4744" i="8"/>
  <c r="M4745" i="8"/>
  <c r="M4746" i="8"/>
  <c r="M4747" i="8"/>
  <c r="M4748" i="8"/>
  <c r="M4749" i="8"/>
  <c r="M4750" i="8"/>
  <c r="M4751" i="8"/>
  <c r="M4752" i="8"/>
  <c r="M4753" i="8"/>
  <c r="M4754" i="8"/>
  <c r="M4755" i="8"/>
  <c r="M4756" i="8"/>
  <c r="M4757" i="8"/>
  <c r="M4758" i="8"/>
  <c r="M4759" i="8"/>
  <c r="M4760" i="8"/>
  <c r="M4761" i="8"/>
  <c r="M4762" i="8"/>
  <c r="M4763" i="8"/>
  <c r="M4764" i="8"/>
  <c r="M4765" i="8"/>
  <c r="M4766" i="8"/>
  <c r="M4767" i="8"/>
  <c r="M4768" i="8"/>
  <c r="M4769" i="8"/>
  <c r="M4770" i="8"/>
  <c r="M4771" i="8"/>
  <c r="M4772" i="8"/>
  <c r="M4773" i="8"/>
  <c r="M4774" i="8"/>
  <c r="M4775" i="8"/>
  <c r="M4776" i="8"/>
  <c r="M4777" i="8"/>
  <c r="M4778" i="8"/>
  <c r="M4779" i="8"/>
  <c r="M4780" i="8"/>
  <c r="M4781" i="8"/>
  <c r="M4782" i="8"/>
  <c r="M4783" i="8"/>
  <c r="M4784" i="8"/>
  <c r="M4785" i="8"/>
  <c r="M4786" i="8"/>
  <c r="M4787" i="8"/>
  <c r="M4788" i="8"/>
  <c r="M4789" i="8"/>
  <c r="M4790" i="8"/>
  <c r="M4791" i="8"/>
  <c r="M4792" i="8"/>
  <c r="M4793" i="8"/>
  <c r="M4794" i="8"/>
  <c r="M4795" i="8"/>
  <c r="M4796" i="8"/>
  <c r="M4797" i="8"/>
  <c r="M4798" i="8"/>
  <c r="M4799" i="8"/>
  <c r="M4800" i="8"/>
  <c r="M4801" i="8"/>
  <c r="M4802" i="8"/>
  <c r="M4803" i="8"/>
  <c r="M4804" i="8"/>
  <c r="M4805" i="8"/>
  <c r="M4806" i="8"/>
  <c r="M4807" i="8"/>
  <c r="M4808" i="8"/>
  <c r="M4809" i="8"/>
  <c r="M4810" i="8"/>
  <c r="M4811" i="8"/>
  <c r="M4812" i="8"/>
  <c r="M4813" i="8"/>
  <c r="M4814" i="8"/>
  <c r="M4815" i="8"/>
  <c r="M4816" i="8"/>
  <c r="M4817" i="8"/>
  <c r="M4818" i="8"/>
  <c r="M4819" i="8"/>
  <c r="M4820" i="8"/>
  <c r="M4821" i="8"/>
  <c r="M4822" i="8"/>
  <c r="M4823" i="8"/>
  <c r="M4824" i="8"/>
  <c r="M4825" i="8"/>
  <c r="M4826" i="8"/>
  <c r="M4827" i="8"/>
  <c r="M4828" i="8"/>
  <c r="M4829" i="8"/>
  <c r="M4830" i="8"/>
  <c r="M4831" i="8"/>
  <c r="M4832" i="8"/>
  <c r="M4833" i="8"/>
  <c r="M4834" i="8"/>
  <c r="M4835" i="8"/>
  <c r="M4836" i="8"/>
  <c r="M4837" i="8"/>
  <c r="M4838" i="8"/>
  <c r="M4839" i="8"/>
  <c r="M4840" i="8"/>
  <c r="M4841" i="8"/>
  <c r="M4842" i="8"/>
  <c r="M4843" i="8"/>
  <c r="M4844" i="8"/>
  <c r="M4845" i="8"/>
  <c r="M4846" i="8"/>
  <c r="M4847" i="8"/>
  <c r="M4848" i="8"/>
  <c r="M4849" i="8"/>
  <c r="M4850" i="8"/>
  <c r="M4851" i="8"/>
  <c r="M4852" i="8"/>
  <c r="M4853" i="8"/>
  <c r="M4854" i="8"/>
  <c r="M4855" i="8"/>
  <c r="M4856" i="8"/>
  <c r="M4857" i="8"/>
  <c r="M4858" i="8"/>
  <c r="M4859" i="8"/>
  <c r="M4860" i="8"/>
  <c r="M4861" i="8"/>
  <c r="M4862" i="8"/>
  <c r="M4863" i="8"/>
  <c r="M4864" i="8"/>
  <c r="M4865" i="8"/>
  <c r="M4866" i="8"/>
  <c r="M4867" i="8"/>
  <c r="M4868" i="8"/>
  <c r="M4869" i="8"/>
  <c r="M63" i="8"/>
  <c r="M64" i="8"/>
  <c r="M65" i="8"/>
  <c r="M66" i="8"/>
  <c r="M67" i="8"/>
  <c r="M68" i="8"/>
  <c r="M69" i="8"/>
  <c r="M70" i="8"/>
  <c r="M71" i="8"/>
  <c r="M72" i="8"/>
  <c r="M73" i="8"/>
  <c r="M74" i="8"/>
  <c r="M75" i="8"/>
  <c r="H31" i="19" l="1"/>
  <c r="I30" i="19" s="1"/>
  <c r="J29" i="19" s="1"/>
  <c r="K28" i="19" s="1"/>
  <c r="L27" i="19" s="1"/>
  <c r="M26" i="19" s="1"/>
  <c r="N25" i="19" s="1"/>
  <c r="O33" i="19" s="1"/>
  <c r="O32" i="19" s="1"/>
  <c r="H30" i="19"/>
  <c r="I29" i="19" s="1"/>
  <c r="J28" i="19" s="1"/>
  <c r="K27" i="19" s="1"/>
  <c r="L26" i="19" s="1"/>
  <c r="M25" i="19" s="1"/>
  <c r="N33" i="19" s="1"/>
  <c r="N32" i="19" s="1"/>
  <c r="I31" i="19"/>
  <c r="J30" i="19" s="1"/>
  <c r="K29" i="19" s="1"/>
  <c r="L28" i="19" s="1"/>
  <c r="M27" i="19" s="1"/>
  <c r="N26" i="19" s="1"/>
  <c r="O25" i="19" s="1"/>
  <c r="P33" i="19" s="1"/>
  <c r="P32" i="19" s="1"/>
  <c r="K31" i="19"/>
  <c r="L30" i="19" s="1"/>
  <c r="M29" i="19" s="1"/>
  <c r="N28" i="19" s="1"/>
  <c r="O27" i="19" s="1"/>
  <c r="P26" i="19" s="1"/>
  <c r="Q25" i="19" s="1"/>
  <c r="R33" i="19" s="1"/>
  <c r="R32" i="19" s="1"/>
  <c r="J31" i="19"/>
  <c r="K30" i="19" s="1"/>
  <c r="L29" i="19" s="1"/>
  <c r="M28" i="19" s="1"/>
  <c r="N27" i="19" s="1"/>
  <c r="O26" i="19" s="1"/>
  <c r="P25" i="19" s="1"/>
  <c r="Q33" i="19" s="1"/>
  <c r="Q32" i="19" s="1"/>
  <c r="M31" i="19"/>
  <c r="L31" i="19"/>
  <c r="M30" i="19" s="1"/>
  <c r="N29" i="19" s="1"/>
  <c r="O28" i="19" s="1"/>
  <c r="P27" i="19" s="1"/>
  <c r="Q26" i="19" s="1"/>
  <c r="R25" i="19" s="1"/>
  <c r="S33" i="19" s="1"/>
  <c r="S32" i="19" s="1"/>
  <c r="B74" i="17"/>
  <c r="B73" i="17"/>
  <c r="O31" i="19" l="1"/>
  <c r="P30" i="19" s="1"/>
  <c r="Q29" i="19" s="1"/>
  <c r="R28" i="19" s="1"/>
  <c r="S27" i="19" s="1"/>
  <c r="T26" i="19" s="1"/>
  <c r="U25" i="19" s="1"/>
  <c r="V33" i="19" s="1"/>
  <c r="V32" i="19" s="1"/>
  <c r="N30" i="19"/>
  <c r="O29" i="19" s="1"/>
  <c r="P28" i="19" s="1"/>
  <c r="Q27" i="19" s="1"/>
  <c r="R26" i="19" s="1"/>
  <c r="S25" i="19" s="1"/>
  <c r="T33" i="19" s="1"/>
  <c r="T32" i="19" s="1"/>
  <c r="N31" i="19"/>
  <c r="O30" i="19" s="1"/>
  <c r="P29" i="19" s="1"/>
  <c r="Q28" i="19" s="1"/>
  <c r="R27" i="19" s="1"/>
  <c r="S26" i="19" s="1"/>
  <c r="T25" i="19" s="1"/>
  <c r="U33" i="19" s="1"/>
  <c r="U32" i="19" s="1"/>
  <c r="R31" i="19"/>
  <c r="S30" i="19" s="1"/>
  <c r="T29" i="19" s="1"/>
  <c r="U28" i="19" s="1"/>
  <c r="V27" i="19" s="1"/>
  <c r="W26" i="19" s="1"/>
  <c r="X25" i="19" s="1"/>
  <c r="Y33" i="19" s="1"/>
  <c r="P31" i="19"/>
  <c r="Q30" i="19" s="1"/>
  <c r="R29" i="19" s="1"/>
  <c r="S28" i="19" s="1"/>
  <c r="T27" i="19" s="1"/>
  <c r="U26" i="19" s="1"/>
  <c r="V25" i="19" s="1"/>
  <c r="W33" i="19" s="1"/>
  <c r="W32" i="19" s="1"/>
  <c r="Q31" i="19"/>
  <c r="R30" i="19" s="1"/>
  <c r="S29" i="19" s="1"/>
  <c r="T28" i="19" s="1"/>
  <c r="U27" i="19" s="1"/>
  <c r="V26" i="19" s="1"/>
  <c r="W25" i="19" s="1"/>
  <c r="X33" i="19" s="1"/>
  <c r="X32" i="19" s="1"/>
  <c r="S31" i="19"/>
  <c r="G50" i="17"/>
  <c r="U31" i="19" l="1"/>
  <c r="V30" i="19" s="1"/>
  <c r="W29" i="19" s="1"/>
  <c r="X28" i="19" s="1"/>
  <c r="Y27" i="19" s="1"/>
  <c r="Z26" i="19" s="1"/>
  <c r="AA25" i="19" s="1"/>
  <c r="AB33" i="19" s="1"/>
  <c r="AB32" i="19" s="1"/>
  <c r="T31" i="19"/>
  <c r="U30" i="19" s="1"/>
  <c r="V29" i="19" s="1"/>
  <c r="W28" i="19" s="1"/>
  <c r="X27" i="19" s="1"/>
  <c r="Y26" i="19" s="1"/>
  <c r="Z25" i="19" s="1"/>
  <c r="AA33" i="19" s="1"/>
  <c r="AA32" i="19" s="1"/>
  <c r="T30" i="19"/>
  <c r="U29" i="19" s="1"/>
  <c r="V28" i="19" s="1"/>
  <c r="W27" i="19" s="1"/>
  <c r="X26" i="19" s="1"/>
  <c r="Y25" i="19" s="1"/>
  <c r="Z33" i="19" s="1"/>
  <c r="Z32" i="19" s="1"/>
  <c r="V31" i="19"/>
  <c r="W30" i="19" s="1"/>
  <c r="X29" i="19" s="1"/>
  <c r="Y28" i="19" s="1"/>
  <c r="Z27" i="19" s="1"/>
  <c r="AA26" i="19" s="1"/>
  <c r="AB25" i="19" s="1"/>
  <c r="AC33" i="19" s="1"/>
  <c r="W31" i="19"/>
  <c r="X30" i="19" s="1"/>
  <c r="Y29" i="19" s="1"/>
  <c r="Z28" i="19" s="1"/>
  <c r="AA27" i="19" s="1"/>
  <c r="AB26" i="19" s="1"/>
  <c r="AC25" i="19" s="1"/>
  <c r="AD33" i="19" s="1"/>
  <c r="AD32" i="19" s="1"/>
  <c r="X31" i="19"/>
  <c r="Y30" i="19" s="1"/>
  <c r="Z29" i="19" s="1"/>
  <c r="AA28" i="19" s="1"/>
  <c r="AB27" i="19" s="1"/>
  <c r="AC26" i="19" s="1"/>
  <c r="AD25" i="19" s="1"/>
  <c r="AE33" i="19" s="1"/>
  <c r="Y32" i="19"/>
  <c r="Y31" i="19"/>
  <c r="C76" i="17"/>
  <c r="C70" i="17"/>
  <c r="C64" i="17"/>
  <c r="L49" i="17"/>
  <c r="L48" i="17"/>
  <c r="C57" i="17"/>
  <c r="C54" i="17"/>
  <c r="K20" i="16"/>
  <c r="K13" i="16"/>
  <c r="C49" i="12"/>
  <c r="AA85" i="8"/>
  <c r="AB85" i="8"/>
  <c r="Y108" i="8"/>
  <c r="Z108" i="8"/>
  <c r="AA108" i="8"/>
  <c r="AB108" i="8"/>
  <c r="Y109" i="8"/>
  <c r="Z109" i="8"/>
  <c r="AA109" i="8"/>
  <c r="AB109" i="8"/>
  <c r="X109" i="8"/>
  <c r="X108" i="8"/>
  <c r="Q76" i="7"/>
  <c r="Q72" i="7"/>
  <c r="Q50" i="7"/>
  <c r="Q46" i="7"/>
  <c r="Q42" i="7"/>
  <c r="Q38" i="7"/>
  <c r="Q34" i="7"/>
  <c r="Q30" i="7"/>
  <c r="Q26" i="7"/>
  <c r="Q22" i="7"/>
  <c r="Q18" i="7"/>
  <c r="P76" i="7"/>
  <c r="P72" i="7"/>
  <c r="P69" i="7"/>
  <c r="P66" i="7"/>
  <c r="P63" i="7"/>
  <c r="P60" i="7"/>
  <c r="P57" i="7"/>
  <c r="P54" i="7"/>
  <c r="P50" i="7"/>
  <c r="P46" i="7"/>
  <c r="P42" i="7"/>
  <c r="P38" i="7"/>
  <c r="P34" i="7"/>
  <c r="P30" i="7"/>
  <c r="P26" i="7"/>
  <c r="P22" i="7"/>
  <c r="P18" i="7"/>
  <c r="P14" i="7"/>
  <c r="N76" i="7"/>
  <c r="N72" i="7"/>
  <c r="N50" i="7"/>
  <c r="N46" i="7"/>
  <c r="N42" i="7"/>
  <c r="N38" i="7"/>
  <c r="N34" i="7"/>
  <c r="N30" i="7"/>
  <c r="N26" i="7"/>
  <c r="N22" i="7"/>
  <c r="N18" i="7"/>
  <c r="AB31" i="19" l="1"/>
  <c r="AC30" i="19" s="1"/>
  <c r="AD29" i="19" s="1"/>
  <c r="AE28" i="19" s="1"/>
  <c r="AF27" i="19" s="1"/>
  <c r="AG26" i="19" s="1"/>
  <c r="AH25" i="19" s="1"/>
  <c r="AI33" i="19" s="1"/>
  <c r="AI32" i="19" s="1"/>
  <c r="Z30" i="19"/>
  <c r="AA29" i="19" s="1"/>
  <c r="AB28" i="19" s="1"/>
  <c r="AC27" i="19" s="1"/>
  <c r="AD26" i="19" s="1"/>
  <c r="AE25" i="19" s="1"/>
  <c r="AF33" i="19" s="1"/>
  <c r="AF32" i="19" s="1"/>
  <c r="Z31" i="19"/>
  <c r="AA30" i="19" s="1"/>
  <c r="AB29" i="19" s="1"/>
  <c r="AC28" i="19" s="1"/>
  <c r="AD27" i="19" s="1"/>
  <c r="AE26" i="19" s="1"/>
  <c r="AF25" i="19" s="1"/>
  <c r="AG33" i="19" s="1"/>
  <c r="AG32" i="19" s="1"/>
  <c r="AC32" i="19"/>
  <c r="AD31" i="19" s="1"/>
  <c r="AE30" i="19" s="1"/>
  <c r="AF29" i="19" s="1"/>
  <c r="AG28" i="19" s="1"/>
  <c r="AH27" i="19" s="1"/>
  <c r="AI26" i="19" s="1"/>
  <c r="AJ25" i="19" s="1"/>
  <c r="AK33" i="19" s="1"/>
  <c r="AC31" i="19"/>
  <c r="AD30" i="19" s="1"/>
  <c r="AE29" i="19" s="1"/>
  <c r="AF28" i="19" s="1"/>
  <c r="AG27" i="19" s="1"/>
  <c r="AH26" i="19" s="1"/>
  <c r="AI25" i="19" s="1"/>
  <c r="AJ33" i="19" s="1"/>
  <c r="AJ32" i="19" s="1"/>
  <c r="AA31" i="19"/>
  <c r="AB30" i="19" s="1"/>
  <c r="AC29" i="19" s="1"/>
  <c r="AD28" i="19" s="1"/>
  <c r="AE27" i="19" s="1"/>
  <c r="AF26" i="19" s="1"/>
  <c r="AG25" i="19" s="1"/>
  <c r="AH33" i="19" s="1"/>
  <c r="AH32" i="19" s="1"/>
  <c r="AE32" i="19"/>
  <c r="AE31" i="19"/>
  <c r="V105" i="8"/>
  <c r="W105" i="8" s="1"/>
  <c r="V104" i="8"/>
  <c r="W104" i="8" s="1"/>
  <c r="V96" i="8"/>
  <c r="W96" i="8" s="1"/>
  <c r="V94" i="8"/>
  <c r="W94" i="8" s="1"/>
  <c r="V93" i="8"/>
  <c r="W93" i="8" s="1"/>
  <c r="V103" i="8"/>
  <c r="W103" i="8" s="1"/>
  <c r="V95" i="8"/>
  <c r="W95" i="8" s="1"/>
  <c r="V102" i="8"/>
  <c r="W102" i="8" s="1"/>
  <c r="V101" i="8"/>
  <c r="W101" i="8" s="1"/>
  <c r="V97" i="8"/>
  <c r="W97" i="8" s="1"/>
  <c r="V100" i="8"/>
  <c r="W100" i="8" s="1"/>
  <c r="V92" i="8"/>
  <c r="W92" i="8" s="1"/>
  <c r="V99" i="8"/>
  <c r="W99" i="8" s="1"/>
  <c r="V98" i="8"/>
  <c r="W98" i="8" s="1"/>
  <c r="C71" i="17"/>
  <c r="C72" i="17" s="1"/>
  <c r="C77" i="17"/>
  <c r="C78" i="17" s="1"/>
  <c r="C58" i="17"/>
  <c r="B15" i="17"/>
  <c r="F52" i="17" s="1"/>
  <c r="B14" i="17"/>
  <c r="F51" i="17" s="1"/>
  <c r="B13" i="17"/>
  <c r="F18" i="17" s="1"/>
  <c r="C52" i="17"/>
  <c r="C67" i="17"/>
  <c r="C65" i="17"/>
  <c r="C66" i="17"/>
  <c r="C68" i="17"/>
  <c r="AB87" i="8"/>
  <c r="AJ31" i="19" l="1"/>
  <c r="AK30" i="19" s="1"/>
  <c r="AL29" i="19" s="1"/>
  <c r="K34" i="19" s="1"/>
  <c r="AH31" i="19"/>
  <c r="AI30" i="19" s="1"/>
  <c r="AJ29" i="19" s="1"/>
  <c r="AK28" i="19" s="1"/>
  <c r="AL27" i="19" s="1"/>
  <c r="I34" i="19" s="1"/>
  <c r="AF30" i="19"/>
  <c r="AG29" i="19" s="1"/>
  <c r="AH28" i="19" s="1"/>
  <c r="AI27" i="19" s="1"/>
  <c r="AJ26" i="19" s="1"/>
  <c r="AK25" i="19" s="1"/>
  <c r="AL33" i="19" s="1"/>
  <c r="AL32" i="19" s="1"/>
  <c r="N34" i="19" s="1"/>
  <c r="AF31" i="19"/>
  <c r="AG30" i="19" s="1"/>
  <c r="AH29" i="19" s="1"/>
  <c r="AI28" i="19" s="1"/>
  <c r="AJ27" i="19" s="1"/>
  <c r="AK26" i="19" s="1"/>
  <c r="AL25" i="19" s="1"/>
  <c r="G34" i="19" s="1"/>
  <c r="AG31" i="19"/>
  <c r="AH30" i="19" s="1"/>
  <c r="AI29" i="19" s="1"/>
  <c r="AJ28" i="19" s="1"/>
  <c r="AK27" i="19" s="1"/>
  <c r="AL26" i="19" s="1"/>
  <c r="H34" i="19" s="1"/>
  <c r="AI31" i="19"/>
  <c r="AJ30" i="19" s="1"/>
  <c r="AK29" i="19" s="1"/>
  <c r="AL28" i="19" s="1"/>
  <c r="J34" i="19" s="1"/>
  <c r="AK32" i="19"/>
  <c r="AK31" i="19"/>
  <c r="C74" i="17"/>
  <c r="C79" i="17"/>
  <c r="G52" i="17"/>
  <c r="C73" i="17"/>
  <c r="C80" i="17"/>
  <c r="D68" i="17"/>
  <c r="D67" i="17"/>
  <c r="C59" i="17"/>
  <c r="F20" i="17"/>
  <c r="F19" i="17"/>
  <c r="AL31" i="19" l="1"/>
  <c r="M34" i="19" s="1"/>
  <c r="AL30" i="19"/>
  <c r="L34" i="19" s="1"/>
  <c r="U70" i="8"/>
  <c r="U93" i="8" s="1"/>
  <c r="U71" i="8"/>
  <c r="U94" i="8" s="1"/>
  <c r="U72" i="8"/>
  <c r="U95" i="8" s="1"/>
  <c r="U73" i="8"/>
  <c r="U96" i="8" s="1"/>
  <c r="U74" i="8"/>
  <c r="U97" i="8" s="1"/>
  <c r="U75" i="8"/>
  <c r="U98" i="8" s="1"/>
  <c r="U76" i="8"/>
  <c r="U99" i="8" s="1"/>
  <c r="U77" i="8"/>
  <c r="U100" i="8" s="1"/>
  <c r="U78" i="8"/>
  <c r="U101" i="8" s="1"/>
  <c r="U79" i="8"/>
  <c r="U102" i="8" s="1"/>
  <c r="U80" i="8"/>
  <c r="U81" i="8"/>
  <c r="U104" i="8" s="1"/>
  <c r="U82" i="8"/>
  <c r="U105" i="8" s="1"/>
  <c r="U69" i="8"/>
  <c r="U92" i="8" s="1"/>
  <c r="AB70" i="8"/>
  <c r="AB71" i="8"/>
  <c r="AB72" i="8"/>
  <c r="AB73" i="8"/>
  <c r="AB74" i="8"/>
  <c r="AB75" i="8"/>
  <c r="AB76" i="8"/>
  <c r="AB77" i="8"/>
  <c r="AB78" i="8"/>
  <c r="AB79" i="8"/>
  <c r="AB80" i="8"/>
  <c r="AB81" i="8"/>
  <c r="AB82" i="8"/>
  <c r="AB69" i="8"/>
  <c r="G35" i="19" l="1"/>
  <c r="H10" i="19" s="1"/>
  <c r="U103" i="8"/>
  <c r="D79" i="8"/>
  <c r="D116" i="8"/>
  <c r="D148" i="8"/>
  <c r="D180" i="8"/>
  <c r="D212" i="8"/>
  <c r="D244" i="8"/>
  <c r="D276" i="8"/>
  <c r="E276" i="8" s="1"/>
  <c r="D308" i="8"/>
  <c r="D340" i="8"/>
  <c r="E340" i="8" s="1"/>
  <c r="D372" i="8"/>
  <c r="E372" i="8" s="1"/>
  <c r="D404" i="8"/>
  <c r="D436" i="8"/>
  <c r="E436" i="8" s="1"/>
  <c r="D442" i="8"/>
  <c r="D91" i="8"/>
  <c r="E91" i="8" s="1"/>
  <c r="D104" i="8"/>
  <c r="D136" i="8"/>
  <c r="D168" i="8"/>
  <c r="D200" i="8"/>
  <c r="D232" i="8"/>
  <c r="D264" i="8"/>
  <c r="D296" i="8"/>
  <c r="D328" i="8"/>
  <c r="D360" i="8"/>
  <c r="D392" i="8"/>
  <c r="D424" i="8"/>
  <c r="D447" i="8"/>
  <c r="D451" i="8"/>
  <c r="D455" i="8"/>
  <c r="D459" i="8"/>
  <c r="D463" i="8"/>
  <c r="D467" i="8"/>
  <c r="D471" i="8"/>
  <c r="D475" i="8"/>
  <c r="D479" i="8"/>
  <c r="D483" i="8"/>
  <c r="D487" i="8"/>
  <c r="D491" i="8"/>
  <c r="D495" i="8"/>
  <c r="D499" i="8"/>
  <c r="D503" i="8"/>
  <c r="D507" i="8"/>
  <c r="D511" i="8"/>
  <c r="D515" i="8"/>
  <c r="D519" i="8"/>
  <c r="D523" i="8"/>
  <c r="D527" i="8"/>
  <c r="D531" i="8"/>
  <c r="D535" i="8"/>
  <c r="D539" i="8"/>
  <c r="D543" i="8"/>
  <c r="D547" i="8"/>
  <c r="D551" i="8"/>
  <c r="D555" i="8"/>
  <c r="D559" i="8"/>
  <c r="D563" i="8"/>
  <c r="D567" i="8"/>
  <c r="D571" i="8"/>
  <c r="D575" i="8"/>
  <c r="D579" i="8"/>
  <c r="D583" i="8"/>
  <c r="D587" i="8"/>
  <c r="D591" i="8"/>
  <c r="D595" i="8"/>
  <c r="D599" i="8"/>
  <c r="D603" i="8"/>
  <c r="D607" i="8"/>
  <c r="D611" i="8"/>
  <c r="D615" i="8"/>
  <c r="D619" i="8"/>
  <c r="D623" i="8"/>
  <c r="D627" i="8"/>
  <c r="D631" i="8"/>
  <c r="D635" i="8"/>
  <c r="D639" i="8"/>
  <c r="D643" i="8"/>
  <c r="D647" i="8"/>
  <c r="D651" i="8"/>
  <c r="D655" i="8"/>
  <c r="D659" i="8"/>
  <c r="D663" i="8"/>
  <c r="D667" i="8"/>
  <c r="D671" i="8"/>
  <c r="D675" i="8"/>
  <c r="D679" i="8"/>
  <c r="D683" i="8"/>
  <c r="D687" i="8"/>
  <c r="D691" i="8"/>
  <c r="D695" i="8"/>
  <c r="D699" i="8"/>
  <c r="D703" i="8"/>
  <c r="D707" i="8"/>
  <c r="D711" i="8"/>
  <c r="D715" i="8"/>
  <c r="D719" i="8"/>
  <c r="D723" i="8"/>
  <c r="D124" i="8"/>
  <c r="E124" i="8" s="1"/>
  <c r="D156" i="8"/>
  <c r="D188" i="8"/>
  <c r="D220" i="8"/>
  <c r="D252" i="8"/>
  <c r="D284" i="8"/>
  <c r="D316" i="8"/>
  <c r="E316" i="8" s="1"/>
  <c r="D348" i="8"/>
  <c r="D380" i="8"/>
  <c r="D412" i="8"/>
  <c r="D105" i="8"/>
  <c r="D108" i="8"/>
  <c r="D140" i="8"/>
  <c r="D172" i="8"/>
  <c r="D204" i="8"/>
  <c r="D236" i="8"/>
  <c r="D268" i="8"/>
  <c r="D300" i="8"/>
  <c r="E300" i="8" s="1"/>
  <c r="D332" i="8"/>
  <c r="D364" i="8"/>
  <c r="D396" i="8"/>
  <c r="E396" i="8" s="1"/>
  <c r="D428" i="8"/>
  <c r="E428" i="8" s="1"/>
  <c r="D93" i="8"/>
  <c r="D164" i="8"/>
  <c r="E164" i="8" s="1"/>
  <c r="D228" i="8"/>
  <c r="D292" i="8"/>
  <c r="D356" i="8"/>
  <c r="D420" i="8"/>
  <c r="D456" i="8"/>
  <c r="D465" i="8"/>
  <c r="D474" i="8"/>
  <c r="D488" i="8"/>
  <c r="D497" i="8"/>
  <c r="D506" i="8"/>
  <c r="D520" i="8"/>
  <c r="D529" i="8"/>
  <c r="D538" i="8"/>
  <c r="D552" i="8"/>
  <c r="D561" i="8"/>
  <c r="D570" i="8"/>
  <c r="D584" i="8"/>
  <c r="D593" i="8"/>
  <c r="D602" i="8"/>
  <c r="D616" i="8"/>
  <c r="D625" i="8"/>
  <c r="D634" i="8"/>
  <c r="D648" i="8"/>
  <c r="D657" i="8"/>
  <c r="D666" i="8"/>
  <c r="D680" i="8"/>
  <c r="D689" i="8"/>
  <c r="D698" i="8"/>
  <c r="D712" i="8"/>
  <c r="D721" i="8"/>
  <c r="D87" i="8"/>
  <c r="D144" i="8"/>
  <c r="D208" i="8"/>
  <c r="D272" i="8"/>
  <c r="D336" i="8"/>
  <c r="D400" i="8"/>
  <c r="D452" i="8"/>
  <c r="D461" i="8"/>
  <c r="D470" i="8"/>
  <c r="D484" i="8"/>
  <c r="D493" i="8"/>
  <c r="D502" i="8"/>
  <c r="D516" i="8"/>
  <c r="D525" i="8"/>
  <c r="D534" i="8"/>
  <c r="D548" i="8"/>
  <c r="D557" i="8"/>
  <c r="D566" i="8"/>
  <c r="D580" i="8"/>
  <c r="D589" i="8"/>
  <c r="D598" i="8"/>
  <c r="D612" i="8"/>
  <c r="D621" i="8"/>
  <c r="D630" i="8"/>
  <c r="D644" i="8"/>
  <c r="D653" i="8"/>
  <c r="D662" i="8"/>
  <c r="D676" i="8"/>
  <c r="D685" i="8"/>
  <c r="D694" i="8"/>
  <c r="D708" i="8"/>
  <c r="D717" i="8"/>
  <c r="D726" i="8"/>
  <c r="D730" i="8"/>
  <c r="D734" i="8"/>
  <c r="D738" i="8"/>
  <c r="D742" i="8"/>
  <c r="D746" i="8"/>
  <c r="D750" i="8"/>
  <c r="D754" i="8"/>
  <c r="D758" i="8"/>
  <c r="D762" i="8"/>
  <c r="D766" i="8"/>
  <c r="D770" i="8"/>
  <c r="D774" i="8"/>
  <c r="D778" i="8"/>
  <c r="D782" i="8"/>
  <c r="D786" i="8"/>
  <c r="D790" i="8"/>
  <c r="D794" i="8"/>
  <c r="D798" i="8"/>
  <c r="D802" i="8"/>
  <c r="D806" i="8"/>
  <c r="D810" i="8"/>
  <c r="D814" i="8"/>
  <c r="D818" i="8"/>
  <c r="D822" i="8"/>
  <c r="D826" i="8"/>
  <c r="D830" i="8"/>
  <c r="D834" i="8"/>
  <c r="D838" i="8"/>
  <c r="D842" i="8"/>
  <c r="D846" i="8"/>
  <c r="D850" i="8"/>
  <c r="D854" i="8"/>
  <c r="D858" i="8"/>
  <c r="D862" i="8"/>
  <c r="D866" i="8"/>
  <c r="D870" i="8"/>
  <c r="D874" i="8"/>
  <c r="D878" i="8"/>
  <c r="D882" i="8"/>
  <c r="D886" i="8"/>
  <c r="D890" i="8"/>
  <c r="D894" i="8"/>
  <c r="D898" i="8"/>
  <c r="D902" i="8"/>
  <c r="D906" i="8"/>
  <c r="D910" i="8"/>
  <c r="D914" i="8"/>
  <c r="D918" i="8"/>
  <c r="D922" i="8"/>
  <c r="D926" i="8"/>
  <c r="D930" i="8"/>
  <c r="D934" i="8"/>
  <c r="D938" i="8"/>
  <c r="D942" i="8"/>
  <c r="D946" i="8"/>
  <c r="D950" i="8"/>
  <c r="D954" i="8"/>
  <c r="D958" i="8"/>
  <c r="D962" i="8"/>
  <c r="D966" i="8"/>
  <c r="D970" i="8"/>
  <c r="D974" i="8"/>
  <c r="D978" i="8"/>
  <c r="D982" i="8"/>
  <c r="D986" i="8"/>
  <c r="D990" i="8"/>
  <c r="D994" i="8"/>
  <c r="D998" i="8"/>
  <c r="D1002" i="8"/>
  <c r="D1006" i="8"/>
  <c r="D1010" i="8"/>
  <c r="D1014" i="8"/>
  <c r="D1018" i="8"/>
  <c r="D1022" i="8"/>
  <c r="D1026" i="8"/>
  <c r="D1030" i="8"/>
  <c r="D1034" i="8"/>
  <c r="D1038" i="8"/>
  <c r="D1042" i="8"/>
  <c r="D1046" i="8"/>
  <c r="D1050" i="8"/>
  <c r="D1054" i="8"/>
  <c r="D1058" i="8"/>
  <c r="D1062" i="8"/>
  <c r="D1066" i="8"/>
  <c r="D1070" i="8"/>
  <c r="D1074" i="8"/>
  <c r="D1078" i="8"/>
  <c r="D1082" i="8"/>
  <c r="D1086" i="8"/>
  <c r="D1090" i="8"/>
  <c r="D1094" i="8"/>
  <c r="D1098" i="8"/>
  <c r="D1102" i="8"/>
  <c r="D1106" i="8"/>
  <c r="D1110" i="8"/>
  <c r="D1114" i="8"/>
  <c r="D1118" i="8"/>
  <c r="D1122" i="8"/>
  <c r="D1126" i="8"/>
  <c r="D1130" i="8"/>
  <c r="D1134" i="8"/>
  <c r="D1138" i="8"/>
  <c r="D1142" i="8"/>
  <c r="D1146" i="8"/>
  <c r="D1150" i="8"/>
  <c r="D1154" i="8"/>
  <c r="D1158" i="8"/>
  <c r="D1162" i="8"/>
  <c r="D1166" i="8"/>
  <c r="D1170" i="8"/>
  <c r="D1174" i="8"/>
  <c r="D1178" i="8"/>
  <c r="D1182" i="8"/>
  <c r="D1186" i="8"/>
  <c r="D1190" i="8"/>
  <c r="D1194" i="8"/>
  <c r="D1198" i="8"/>
  <c r="D1202" i="8"/>
  <c r="D1206" i="8"/>
  <c r="D1210" i="8"/>
  <c r="D1214" i="8"/>
  <c r="D1218" i="8"/>
  <c r="D1222" i="8"/>
  <c r="D1226" i="8"/>
  <c r="D1230" i="8"/>
  <c r="D1234" i="8"/>
  <c r="D1238" i="8"/>
  <c r="D1242" i="8"/>
  <c r="D1246" i="8"/>
  <c r="D1250" i="8"/>
  <c r="D1254" i="8"/>
  <c r="D1258" i="8"/>
  <c r="D1262" i="8"/>
  <c r="D1266" i="8"/>
  <c r="D1270" i="8"/>
  <c r="D1274" i="8"/>
  <c r="D152" i="8"/>
  <c r="D216" i="8"/>
  <c r="D280" i="8"/>
  <c r="E280" i="8" s="1"/>
  <c r="D344" i="8"/>
  <c r="D408" i="8"/>
  <c r="D448" i="8"/>
  <c r="D457" i="8"/>
  <c r="D466" i="8"/>
  <c r="D480" i="8"/>
  <c r="D489" i="8"/>
  <c r="D498" i="8"/>
  <c r="D512" i="8"/>
  <c r="D521" i="8"/>
  <c r="D530" i="8"/>
  <c r="D544" i="8"/>
  <c r="D553" i="8"/>
  <c r="D562" i="8"/>
  <c r="D576" i="8"/>
  <c r="D585" i="8"/>
  <c r="D594" i="8"/>
  <c r="D608" i="8"/>
  <c r="D617" i="8"/>
  <c r="D626" i="8"/>
  <c r="D640" i="8"/>
  <c r="D649" i="8"/>
  <c r="D658" i="8"/>
  <c r="D672" i="8"/>
  <c r="D681" i="8"/>
  <c r="D690" i="8"/>
  <c r="D704" i="8"/>
  <c r="D713" i="8"/>
  <c r="D722" i="8"/>
  <c r="D120" i="8"/>
  <c r="E120" i="8" s="1"/>
  <c r="D184" i="8"/>
  <c r="E184" i="8" s="1"/>
  <c r="D248" i="8"/>
  <c r="E248" i="8" s="1"/>
  <c r="D312" i="8"/>
  <c r="D376" i="8"/>
  <c r="D440" i="8"/>
  <c r="D450" i="8"/>
  <c r="D464" i="8"/>
  <c r="D473" i="8"/>
  <c r="D482" i="8"/>
  <c r="D496" i="8"/>
  <c r="D505" i="8"/>
  <c r="D514" i="8"/>
  <c r="D528" i="8"/>
  <c r="D537" i="8"/>
  <c r="D546" i="8"/>
  <c r="D560" i="8"/>
  <c r="D569" i="8"/>
  <c r="D578" i="8"/>
  <c r="D592" i="8"/>
  <c r="D601" i="8"/>
  <c r="D610" i="8"/>
  <c r="D624" i="8"/>
  <c r="D633" i="8"/>
  <c r="D642" i="8"/>
  <c r="D656" i="8"/>
  <c r="D665" i="8"/>
  <c r="D674" i="8"/>
  <c r="D688" i="8"/>
  <c r="D697" i="8"/>
  <c r="D706" i="8"/>
  <c r="D720" i="8"/>
  <c r="D103" i="8"/>
  <c r="D132" i="8"/>
  <c r="D260" i="8"/>
  <c r="D388" i="8"/>
  <c r="D453" i="8"/>
  <c r="D500" i="8"/>
  <c r="D517" i="8"/>
  <c r="D224" i="8"/>
  <c r="D352" i="8"/>
  <c r="D477" i="8"/>
  <c r="D494" i="8"/>
  <c r="D541" i="8"/>
  <c r="D558" i="8"/>
  <c r="D112" i="8"/>
  <c r="D240" i="8"/>
  <c r="E240" i="8" s="1"/>
  <c r="D368" i="8"/>
  <c r="D176" i="8"/>
  <c r="D304" i="8"/>
  <c r="D432" i="8"/>
  <c r="D469" i="8"/>
  <c r="D486" i="8"/>
  <c r="D492" i="8"/>
  <c r="D504" i="8"/>
  <c r="D533" i="8"/>
  <c r="D550" i="8"/>
  <c r="D556" i="8"/>
  <c r="D568" i="8"/>
  <c r="D597" i="8"/>
  <c r="D614" i="8"/>
  <c r="D620" i="8"/>
  <c r="D632" i="8"/>
  <c r="D661" i="8"/>
  <c r="D678" i="8"/>
  <c r="D684" i="8"/>
  <c r="D696" i="8"/>
  <c r="D725" i="8"/>
  <c r="D739" i="8"/>
  <c r="D748" i="8"/>
  <c r="D757" i="8"/>
  <c r="D771" i="8"/>
  <c r="D780" i="8"/>
  <c r="D789" i="8"/>
  <c r="D803" i="8"/>
  <c r="D812" i="8"/>
  <c r="D821" i="8"/>
  <c r="D835" i="8"/>
  <c r="D844" i="8"/>
  <c r="D853" i="8"/>
  <c r="D867" i="8"/>
  <c r="D876" i="8"/>
  <c r="D885" i="8"/>
  <c r="D899" i="8"/>
  <c r="D908" i="8"/>
  <c r="D917" i="8"/>
  <c r="D931" i="8"/>
  <c r="D940" i="8"/>
  <c r="D949" i="8"/>
  <c r="D963" i="8"/>
  <c r="D972" i="8"/>
  <c r="D981" i="8"/>
  <c r="D995" i="8"/>
  <c r="D1004" i="8"/>
  <c r="D1013" i="8"/>
  <c r="D1027" i="8"/>
  <c r="D1036" i="8"/>
  <c r="D1045" i="8"/>
  <c r="D1059" i="8"/>
  <c r="D1068" i="8"/>
  <c r="D1077" i="8"/>
  <c r="D1091" i="8"/>
  <c r="D1100" i="8"/>
  <c r="D1109" i="8"/>
  <c r="D1123" i="8"/>
  <c r="D1132" i="8"/>
  <c r="D1141" i="8"/>
  <c r="D1155" i="8"/>
  <c r="D1164" i="8"/>
  <c r="D1173" i="8"/>
  <c r="D1187" i="8"/>
  <c r="D1196" i="8"/>
  <c r="D1205" i="8"/>
  <c r="D1219" i="8"/>
  <c r="D1228" i="8"/>
  <c r="D1237" i="8"/>
  <c r="D1251" i="8"/>
  <c r="D1260" i="8"/>
  <c r="D1269" i="8"/>
  <c r="D1278" i="8"/>
  <c r="D1282" i="8"/>
  <c r="D1286" i="8"/>
  <c r="D1290" i="8"/>
  <c r="D1294" i="8"/>
  <c r="D1298" i="8"/>
  <c r="D1302" i="8"/>
  <c r="D1306" i="8"/>
  <c r="D1310" i="8"/>
  <c r="D1314" i="8"/>
  <c r="D1318" i="8"/>
  <c r="D1322" i="8"/>
  <c r="D1326" i="8"/>
  <c r="D1330" i="8"/>
  <c r="D196" i="8"/>
  <c r="E196" i="8" s="1"/>
  <c r="D462" i="8"/>
  <c r="D481" i="8"/>
  <c r="D526" i="8"/>
  <c r="D545" i="8"/>
  <c r="D565" i="8"/>
  <c r="D572" i="8"/>
  <c r="D577" i="8"/>
  <c r="D613" i="8"/>
  <c r="D638" i="8"/>
  <c r="D650" i="8"/>
  <c r="D693" i="8"/>
  <c r="D700" i="8"/>
  <c r="D705" i="8"/>
  <c r="D733" i="8"/>
  <c r="D743" i="8"/>
  <c r="D767" i="8"/>
  <c r="D772" i="8"/>
  <c r="D796" i="8"/>
  <c r="D820" i="8"/>
  <c r="D825" i="8"/>
  <c r="D849" i="8"/>
  <c r="D859" i="8"/>
  <c r="D873" i="8"/>
  <c r="D883" i="8"/>
  <c r="D888" i="8"/>
  <c r="D897" i="8"/>
  <c r="D907" i="8"/>
  <c r="D912" i="8"/>
  <c r="D936" i="8"/>
  <c r="D941" i="8"/>
  <c r="D951" i="8"/>
  <c r="D960" i="8"/>
  <c r="D965" i="8"/>
  <c r="D975" i="8"/>
  <c r="D989" i="8"/>
  <c r="D999" i="8"/>
  <c r="D1023" i="8"/>
  <c r="D1028" i="8"/>
  <c r="D1052" i="8"/>
  <c r="D1076" i="8"/>
  <c r="D1081" i="8"/>
  <c r="D1105" i="8"/>
  <c r="D1115" i="8"/>
  <c r="D1129" i="8"/>
  <c r="D1139" i="8"/>
  <c r="D1144" i="8"/>
  <c r="D1153" i="8"/>
  <c r="D1163" i="8"/>
  <c r="D1168" i="8"/>
  <c r="D1192" i="8"/>
  <c r="D1197" i="8"/>
  <c r="D1207" i="8"/>
  <c r="D1216" i="8"/>
  <c r="D1221" i="8"/>
  <c r="D1231" i="8"/>
  <c r="D1245" i="8"/>
  <c r="D1255" i="8"/>
  <c r="D1279" i="8"/>
  <c r="D1288" i="8"/>
  <c r="D1297" i="8"/>
  <c r="D1311" i="8"/>
  <c r="D1320" i="8"/>
  <c r="D1329" i="8"/>
  <c r="D128" i="8"/>
  <c r="E128" i="8" s="1"/>
  <c r="D384" i="8"/>
  <c r="E384" i="8" s="1"/>
  <c r="D445" i="8"/>
  <c r="D476" i="8"/>
  <c r="D509" i="8"/>
  <c r="D540" i="8"/>
  <c r="D596" i="8"/>
  <c r="D645" i="8"/>
  <c r="D669" i="8"/>
  <c r="D724" i="8"/>
  <c r="D729" i="8"/>
  <c r="D753" i="8"/>
  <c r="D763" i="8"/>
  <c r="D777" i="8"/>
  <c r="D787" i="8"/>
  <c r="D792" i="8"/>
  <c r="D801" i="8"/>
  <c r="D811" i="8"/>
  <c r="D816" i="8"/>
  <c r="D840" i="8"/>
  <c r="D845" i="8"/>
  <c r="D855" i="8"/>
  <c r="D864" i="8"/>
  <c r="D869" i="8"/>
  <c r="D879" i="8"/>
  <c r="D893" i="8"/>
  <c r="D903" i="8"/>
  <c r="D927" i="8"/>
  <c r="D932" i="8"/>
  <c r="D956" i="8"/>
  <c r="D980" i="8"/>
  <c r="D985" i="8"/>
  <c r="D1009" i="8"/>
  <c r="D1019" i="8"/>
  <c r="D1033" i="8"/>
  <c r="D1043" i="8"/>
  <c r="D1048" i="8"/>
  <c r="D1057" i="8"/>
  <c r="D1067" i="8"/>
  <c r="D1072" i="8"/>
  <c r="D1096" i="8"/>
  <c r="D1101" i="8"/>
  <c r="D1111" i="8"/>
  <c r="D1120" i="8"/>
  <c r="D1125" i="8"/>
  <c r="D1135" i="8"/>
  <c r="D1149" i="8"/>
  <c r="D1159" i="8"/>
  <c r="D1183" i="8"/>
  <c r="D1188" i="8"/>
  <c r="D1212" i="8"/>
  <c r="D1236" i="8"/>
  <c r="D1241" i="8"/>
  <c r="D1265" i="8"/>
  <c r="D1275" i="8"/>
  <c r="D1284" i="8"/>
  <c r="D1293" i="8"/>
  <c r="D1307" i="8"/>
  <c r="D1316" i="8"/>
  <c r="D1325" i="8"/>
  <c r="D1334" i="8"/>
  <c r="D1338" i="8"/>
  <c r="D1342" i="8"/>
  <c r="D1346" i="8"/>
  <c r="D1350" i="8"/>
  <c r="D1354" i="8"/>
  <c r="D1358" i="8"/>
  <c r="D1362" i="8"/>
  <c r="D1366" i="8"/>
  <c r="D1370" i="8"/>
  <c r="D1374" i="8"/>
  <c r="D1378" i="8"/>
  <c r="D1382" i="8"/>
  <c r="D1386" i="8"/>
  <c r="D1390" i="8"/>
  <c r="D1394" i="8"/>
  <c r="D1398" i="8"/>
  <c r="D1402" i="8"/>
  <c r="D1406" i="8"/>
  <c r="D1410" i="8"/>
  <c r="D1414" i="8"/>
  <c r="D1418" i="8"/>
  <c r="D1422" i="8"/>
  <c r="D1426" i="8"/>
  <c r="D1430" i="8"/>
  <c r="D1434" i="8"/>
  <c r="D1438" i="8"/>
  <c r="D1442" i="8"/>
  <c r="D1446" i="8"/>
  <c r="D1450" i="8"/>
  <c r="D1454" i="8"/>
  <c r="D1458" i="8"/>
  <c r="D1462" i="8"/>
  <c r="D1466" i="8"/>
  <c r="D1470" i="8"/>
  <c r="D1474" i="8"/>
  <c r="D1478" i="8"/>
  <c r="D1482" i="8"/>
  <c r="D1486" i="8"/>
  <c r="D1490" i="8"/>
  <c r="D1494" i="8"/>
  <c r="D1498" i="8"/>
  <c r="D1502" i="8"/>
  <c r="D1506" i="8"/>
  <c r="D1510" i="8"/>
  <c r="D1514" i="8"/>
  <c r="D1518" i="8"/>
  <c r="D1522" i="8"/>
  <c r="D1526" i="8"/>
  <c r="D1530" i="8"/>
  <c r="D1534" i="8"/>
  <c r="D1538" i="8"/>
  <c r="D1542" i="8"/>
  <c r="D1546" i="8"/>
  <c r="D1550" i="8"/>
  <c r="D1554" i="8"/>
  <c r="D1558" i="8"/>
  <c r="D1562" i="8"/>
  <c r="D1566" i="8"/>
  <c r="D1570" i="8"/>
  <c r="D1574" i="8"/>
  <c r="D1578" i="8"/>
  <c r="D1582" i="8"/>
  <c r="D1586" i="8"/>
  <c r="D1590" i="8"/>
  <c r="D1594" i="8"/>
  <c r="D1598" i="8"/>
  <c r="D1602" i="8"/>
  <c r="D1606" i="8"/>
  <c r="D1610" i="8"/>
  <c r="D1614" i="8"/>
  <c r="D1618" i="8"/>
  <c r="D1622" i="8"/>
  <c r="D1626" i="8"/>
  <c r="D1630" i="8"/>
  <c r="D1634" i="8"/>
  <c r="D1638" i="8"/>
  <c r="D1642" i="8"/>
  <c r="D1646" i="8"/>
  <c r="D1650" i="8"/>
  <c r="D1654" i="8"/>
  <c r="D1658" i="8"/>
  <c r="D1662" i="8"/>
  <c r="D1666" i="8"/>
  <c r="D1670" i="8"/>
  <c r="D1674" i="8"/>
  <c r="D1678" i="8"/>
  <c r="D1682" i="8"/>
  <c r="D1686" i="8"/>
  <c r="D1690" i="8"/>
  <c r="D1694" i="8"/>
  <c r="D1698" i="8"/>
  <c r="D1702" i="8"/>
  <c r="D1706" i="8"/>
  <c r="D1710" i="8"/>
  <c r="D1714" i="8"/>
  <c r="D1718" i="8"/>
  <c r="D1722" i="8"/>
  <c r="D1726" i="8"/>
  <c r="D1730" i="8"/>
  <c r="D1734" i="8"/>
  <c r="D1738" i="8"/>
  <c r="D1742" i="8"/>
  <c r="D1746" i="8"/>
  <c r="D1750" i="8"/>
  <c r="D1754" i="8"/>
  <c r="D1758" i="8"/>
  <c r="D1762" i="8"/>
  <c r="D1766" i="8"/>
  <c r="D1770" i="8"/>
  <c r="D1774" i="8"/>
  <c r="D1778" i="8"/>
  <c r="D1782" i="8"/>
  <c r="D1786" i="8"/>
  <c r="D1790" i="8"/>
  <c r="D1794" i="8"/>
  <c r="D1798" i="8"/>
  <c r="D1802" i="8"/>
  <c r="D1806" i="8"/>
  <c r="D1810" i="8"/>
  <c r="D1814" i="8"/>
  <c r="D1818" i="8"/>
  <c r="D1822" i="8"/>
  <c r="D1826" i="8"/>
  <c r="D1830" i="8"/>
  <c r="D1834" i="8"/>
  <c r="D1838" i="8"/>
  <c r="D1842" i="8"/>
  <c r="D1846" i="8"/>
  <c r="D1850" i="8"/>
  <c r="D1854" i="8"/>
  <c r="D1858" i="8"/>
  <c r="D1862" i="8"/>
  <c r="D1866" i="8"/>
  <c r="D1870" i="8"/>
  <c r="D1874" i="8"/>
  <c r="D1878" i="8"/>
  <c r="D1882" i="8"/>
  <c r="D1886" i="8"/>
  <c r="D1890" i="8"/>
  <c r="D1894" i="8"/>
  <c r="D1898" i="8"/>
  <c r="D1902" i="8"/>
  <c r="D1906" i="8"/>
  <c r="D1910" i="8"/>
  <c r="D1914" i="8"/>
  <c r="D1918" i="8"/>
  <c r="D1922" i="8"/>
  <c r="D1926" i="8"/>
  <c r="D1930" i="8"/>
  <c r="D1934" i="8"/>
  <c r="D1938" i="8"/>
  <c r="D1942" i="8"/>
  <c r="D1946" i="8"/>
  <c r="D1950" i="8"/>
  <c r="D1954" i="8"/>
  <c r="D1958" i="8"/>
  <c r="D1962" i="8"/>
  <c r="D1966" i="8"/>
  <c r="D1970" i="8"/>
  <c r="D1974" i="8"/>
  <c r="D1978" i="8"/>
  <c r="D1982" i="8"/>
  <c r="D1986" i="8"/>
  <c r="D1990" i="8"/>
  <c r="D1994" i="8"/>
  <c r="D1998" i="8"/>
  <c r="D2002" i="8"/>
  <c r="D2006" i="8"/>
  <c r="D2010" i="8"/>
  <c r="D2014" i="8"/>
  <c r="D2018" i="8"/>
  <c r="D2022" i="8"/>
  <c r="D2026" i="8"/>
  <c r="D2030" i="8"/>
  <c r="D2034" i="8"/>
  <c r="D2038" i="8"/>
  <c r="D2042" i="8"/>
  <c r="D2046" i="8"/>
  <c r="D2050" i="8"/>
  <c r="D2054" i="8"/>
  <c r="D2058" i="8"/>
  <c r="D2062" i="8"/>
  <c r="D2066" i="8"/>
  <c r="D2070" i="8"/>
  <c r="D2074" i="8"/>
  <c r="D2078" i="8"/>
  <c r="D2082" i="8"/>
  <c r="D2086" i="8"/>
  <c r="D2090" i="8"/>
  <c r="D2094" i="8"/>
  <c r="D2098" i="8"/>
  <c r="D2102" i="8"/>
  <c r="D2106" i="8"/>
  <c r="D2110" i="8"/>
  <c r="D2114" i="8"/>
  <c r="D2118" i="8"/>
  <c r="D2122" i="8"/>
  <c r="D2126" i="8"/>
  <c r="D2130" i="8"/>
  <c r="D2134" i="8"/>
  <c r="D2138" i="8"/>
  <c r="D2142" i="8"/>
  <c r="D2146" i="8"/>
  <c r="D2150" i="8"/>
  <c r="D2154" i="8"/>
  <c r="D2158" i="8"/>
  <c r="D2162" i="8"/>
  <c r="D2166" i="8"/>
  <c r="D2170" i="8"/>
  <c r="D2174" i="8"/>
  <c r="D2178" i="8"/>
  <c r="D2182" i="8"/>
  <c r="D2186" i="8"/>
  <c r="D2190" i="8"/>
  <c r="D2194" i="8"/>
  <c r="D2198" i="8"/>
  <c r="D2202" i="8"/>
  <c r="D2206" i="8"/>
  <c r="D2210" i="8"/>
  <c r="D2214" i="8"/>
  <c r="D2218" i="8"/>
  <c r="D2222" i="8"/>
  <c r="D2226" i="8"/>
  <c r="D2230" i="8"/>
  <c r="D2234" i="8"/>
  <c r="D2238" i="8"/>
  <c r="D2242" i="8"/>
  <c r="D2246" i="8"/>
  <c r="D2250" i="8"/>
  <c r="D2254" i="8"/>
  <c r="D2258" i="8"/>
  <c r="D2262" i="8"/>
  <c r="D2266" i="8"/>
  <c r="D2270" i="8"/>
  <c r="D2274" i="8"/>
  <c r="D2278" i="8"/>
  <c r="D2282" i="8"/>
  <c r="D2286" i="8"/>
  <c r="D2290" i="8"/>
  <c r="D2294" i="8"/>
  <c r="D2298" i="8"/>
  <c r="D2302" i="8"/>
  <c r="D2306" i="8"/>
  <c r="D2310" i="8"/>
  <c r="D2314" i="8"/>
  <c r="D2318" i="8"/>
  <c r="D2322" i="8"/>
  <c r="D2326" i="8"/>
  <c r="D2330" i="8"/>
  <c r="D2334" i="8"/>
  <c r="D2338" i="8"/>
  <c r="D2342" i="8"/>
  <c r="D2346" i="8"/>
  <c r="D2350" i="8"/>
  <c r="D2354" i="8"/>
  <c r="D2358" i="8"/>
  <c r="D2362" i="8"/>
  <c r="D2366" i="8"/>
  <c r="D2370" i="8"/>
  <c r="D2374" i="8"/>
  <c r="D2378" i="8"/>
  <c r="D2382" i="8"/>
  <c r="D2386" i="8"/>
  <c r="D2390" i="8"/>
  <c r="D2394" i="8"/>
  <c r="D2398" i="8"/>
  <c r="D2402" i="8"/>
  <c r="D2406" i="8"/>
  <c r="D2410" i="8"/>
  <c r="D2414" i="8"/>
  <c r="D2418" i="8"/>
  <c r="D2422" i="8"/>
  <c r="D2426" i="8"/>
  <c r="D2430" i="8"/>
  <c r="D2434" i="8"/>
  <c r="D2438" i="8"/>
  <c r="D2442" i="8"/>
  <c r="D2446" i="8"/>
  <c r="D2450" i="8"/>
  <c r="D2454" i="8"/>
  <c r="D160" i="8"/>
  <c r="E160" i="8" s="1"/>
  <c r="D416" i="8"/>
  <c r="D458" i="8"/>
  <c r="D522" i="8"/>
  <c r="D573" i="8"/>
  <c r="D590" i="8"/>
  <c r="D628" i="8"/>
  <c r="D664" i="8"/>
  <c r="D682" i="8"/>
  <c r="D701" i="8"/>
  <c r="D718" i="8"/>
  <c r="D744" i="8"/>
  <c r="D749" i="8"/>
  <c r="D759" i="8"/>
  <c r="D768" i="8"/>
  <c r="D773" i="8"/>
  <c r="D783" i="8"/>
  <c r="D797" i="8"/>
  <c r="D807" i="8"/>
  <c r="D831" i="8"/>
  <c r="D836" i="8"/>
  <c r="D860" i="8"/>
  <c r="D884" i="8"/>
  <c r="D889" i="8"/>
  <c r="D913" i="8"/>
  <c r="D923" i="8"/>
  <c r="D937" i="8"/>
  <c r="D947" i="8"/>
  <c r="D952" i="8"/>
  <c r="D961" i="8"/>
  <c r="D971" i="8"/>
  <c r="D976" i="8"/>
  <c r="D1000" i="8"/>
  <c r="D1005" i="8"/>
  <c r="D1015" i="8"/>
  <c r="D1024" i="8"/>
  <c r="D1029" i="8"/>
  <c r="D1039" i="8"/>
  <c r="D1053" i="8"/>
  <c r="D1063" i="8"/>
  <c r="D1087" i="8"/>
  <c r="D1092" i="8"/>
  <c r="D1116" i="8"/>
  <c r="D1140" i="8"/>
  <c r="D1145" i="8"/>
  <c r="D1169" i="8"/>
  <c r="D1179" i="8"/>
  <c r="D1193" i="8"/>
  <c r="D1203" i="8"/>
  <c r="D1208" i="8"/>
  <c r="D1217" i="8"/>
  <c r="D1227" i="8"/>
  <c r="D1232" i="8"/>
  <c r="D1256" i="8"/>
  <c r="D1261" i="8"/>
  <c r="D1271" i="8"/>
  <c r="D1280" i="8"/>
  <c r="D1289" i="8"/>
  <c r="D1303" i="8"/>
  <c r="D1312" i="8"/>
  <c r="D1321" i="8"/>
  <c r="D288" i="8"/>
  <c r="D564" i="8"/>
  <c r="D600" i="8"/>
  <c r="D618" i="8"/>
  <c r="D637" i="8"/>
  <c r="D654" i="8"/>
  <c r="D692" i="8"/>
  <c r="D732" i="8"/>
  <c r="D756" i="8"/>
  <c r="D761" i="8"/>
  <c r="D785" i="8"/>
  <c r="D795" i="8"/>
  <c r="D809" i="8"/>
  <c r="D819" i="8"/>
  <c r="D824" i="8"/>
  <c r="D833" i="8"/>
  <c r="D843" i="8"/>
  <c r="D848" i="8"/>
  <c r="D872" i="8"/>
  <c r="D877" i="8"/>
  <c r="D887" i="8"/>
  <c r="D896" i="8"/>
  <c r="D901" i="8"/>
  <c r="D911" i="8"/>
  <c r="D925" i="8"/>
  <c r="D935" i="8"/>
  <c r="D959" i="8"/>
  <c r="D964" i="8"/>
  <c r="D988" i="8"/>
  <c r="D1012" i="8"/>
  <c r="D1017" i="8"/>
  <c r="D1041" i="8"/>
  <c r="D1051" i="8"/>
  <c r="D1065" i="8"/>
  <c r="D1075" i="8"/>
  <c r="D1080" i="8"/>
  <c r="D1089" i="8"/>
  <c r="D1099" i="8"/>
  <c r="D1104" i="8"/>
  <c r="D1128" i="8"/>
  <c r="D1133" i="8"/>
  <c r="D1143" i="8"/>
  <c r="D1152" i="8"/>
  <c r="D1157" i="8"/>
  <c r="D1167" i="8"/>
  <c r="D1181" i="8"/>
  <c r="D1191" i="8"/>
  <c r="D1215" i="8"/>
  <c r="D1220" i="8"/>
  <c r="D1244" i="8"/>
  <c r="D1268" i="8"/>
  <c r="D1273" i="8"/>
  <c r="D1287" i="8"/>
  <c r="D1296" i="8"/>
  <c r="D1305" i="8"/>
  <c r="D1319" i="8"/>
  <c r="D1328" i="8"/>
  <c r="D324" i="8"/>
  <c r="D449" i="8"/>
  <c r="D490" i="8"/>
  <c r="D524" i="8"/>
  <c r="D574" i="8"/>
  <c r="D581" i="8"/>
  <c r="D736" i="8"/>
  <c r="D741" i="8"/>
  <c r="D747" i="8"/>
  <c r="D765" i="8"/>
  <c r="D856" i="8"/>
  <c r="D880" i="8"/>
  <c r="D905" i="8"/>
  <c r="D953" i="8"/>
  <c r="D1031" i="8"/>
  <c r="D1055" i="8"/>
  <c r="D1079" i="8"/>
  <c r="D1103" i="8"/>
  <c r="D1171" i="8"/>
  <c r="D1176" i="8"/>
  <c r="D1200" i="8"/>
  <c r="D1248" i="8"/>
  <c r="D1253" i="8"/>
  <c r="D1259" i="8"/>
  <c r="D1277" i="8"/>
  <c r="D1283" i="8"/>
  <c r="D1295" i="8"/>
  <c r="D1324" i="8"/>
  <c r="D1335" i="8"/>
  <c r="D1344" i="8"/>
  <c r="D1353" i="8"/>
  <c r="D1367" i="8"/>
  <c r="D1376" i="8"/>
  <c r="D1385" i="8"/>
  <c r="D1399" i="8"/>
  <c r="D1408" i="8"/>
  <c r="D1417" i="8"/>
  <c r="D1431" i="8"/>
  <c r="D1440" i="8"/>
  <c r="D1449" i="8"/>
  <c r="D1463" i="8"/>
  <c r="D1472" i="8"/>
  <c r="D1481" i="8"/>
  <c r="D1495" i="8"/>
  <c r="D1504" i="8"/>
  <c r="D1513" i="8"/>
  <c r="D1527" i="8"/>
  <c r="D1536" i="8"/>
  <c r="D1545" i="8"/>
  <c r="D1559" i="8"/>
  <c r="D1568" i="8"/>
  <c r="D1577" i="8"/>
  <c r="D1591" i="8"/>
  <c r="D1600" i="8"/>
  <c r="D1609" i="8"/>
  <c r="D1623" i="8"/>
  <c r="D1632" i="8"/>
  <c r="D1641" i="8"/>
  <c r="D1655" i="8"/>
  <c r="D1664" i="8"/>
  <c r="D1673" i="8"/>
  <c r="D1687" i="8"/>
  <c r="D1696" i="8"/>
  <c r="D1705" i="8"/>
  <c r="D1719" i="8"/>
  <c r="D1728" i="8"/>
  <c r="D1737" i="8"/>
  <c r="D1751" i="8"/>
  <c r="D1760" i="8"/>
  <c r="D1769" i="8"/>
  <c r="D1783" i="8"/>
  <c r="D1792" i="8"/>
  <c r="D1801" i="8"/>
  <c r="D1815" i="8"/>
  <c r="D1824" i="8"/>
  <c r="D1833" i="8"/>
  <c r="D1847" i="8"/>
  <c r="D1856" i="8"/>
  <c r="D1865" i="8"/>
  <c r="D192" i="8"/>
  <c r="D444" i="8"/>
  <c r="D518" i="8"/>
  <c r="D532" i="8"/>
  <c r="D622" i="8"/>
  <c r="D629" i="8"/>
  <c r="D636" i="8"/>
  <c r="D670" i="8"/>
  <c r="D731" i="8"/>
  <c r="D760" i="8"/>
  <c r="D784" i="8"/>
  <c r="D808" i="8"/>
  <c r="D827" i="8"/>
  <c r="D832" i="8"/>
  <c r="D851" i="8"/>
  <c r="D868" i="8"/>
  <c r="D900" i="8"/>
  <c r="D929" i="8"/>
  <c r="D967" i="8"/>
  <c r="D984" i="8"/>
  <c r="D1001" i="8"/>
  <c r="D1007" i="8"/>
  <c r="D1025" i="8"/>
  <c r="D1037" i="8"/>
  <c r="D1049" i="8"/>
  <c r="D1061" i="8"/>
  <c r="D1073" i="8"/>
  <c r="D1085" i="8"/>
  <c r="D1097" i="8"/>
  <c r="D1121" i="8"/>
  <c r="D1127" i="8"/>
  <c r="D1147" i="8"/>
  <c r="D1165" i="8"/>
  <c r="D1195" i="8"/>
  <c r="D1225" i="8"/>
  <c r="D1243" i="8"/>
  <c r="D1272" i="8"/>
  <c r="D1301" i="8"/>
  <c r="D1313" i="8"/>
  <c r="D1331" i="8"/>
  <c r="D1340" i="8"/>
  <c r="D1349" i="8"/>
  <c r="D1363" i="8"/>
  <c r="D1372" i="8"/>
  <c r="D1381" i="8"/>
  <c r="D1395" i="8"/>
  <c r="D1404" i="8"/>
  <c r="D1413" i="8"/>
  <c r="D1427" i="8"/>
  <c r="D1436" i="8"/>
  <c r="D1445" i="8"/>
  <c r="D1459" i="8"/>
  <c r="D1468" i="8"/>
  <c r="D1477" i="8"/>
  <c r="D1491" i="8"/>
  <c r="D1500" i="8"/>
  <c r="D1509" i="8"/>
  <c r="D1523" i="8"/>
  <c r="D1532" i="8"/>
  <c r="D1541" i="8"/>
  <c r="D1555" i="8"/>
  <c r="D1564" i="8"/>
  <c r="D1573" i="8"/>
  <c r="D1587" i="8"/>
  <c r="D1596" i="8"/>
  <c r="D1605" i="8"/>
  <c r="D1619" i="8"/>
  <c r="D1628" i="8"/>
  <c r="D1637" i="8"/>
  <c r="D1651" i="8"/>
  <c r="D1660" i="8"/>
  <c r="D1669" i="8"/>
  <c r="D1683" i="8"/>
  <c r="D1692" i="8"/>
  <c r="D1701" i="8"/>
  <c r="D1715" i="8"/>
  <c r="D1724" i="8"/>
  <c r="D1733" i="8"/>
  <c r="D1747" i="8"/>
  <c r="D1756" i="8"/>
  <c r="D1765" i="8"/>
  <c r="D1779" i="8"/>
  <c r="D1788" i="8"/>
  <c r="D1797" i="8"/>
  <c r="D1811" i="8"/>
  <c r="D1820" i="8"/>
  <c r="D1829" i="8"/>
  <c r="D1843" i="8"/>
  <c r="D1852" i="8"/>
  <c r="D1861" i="8"/>
  <c r="D256" i="8"/>
  <c r="E256" i="8" s="1"/>
  <c r="D478" i="8"/>
  <c r="D485" i="8"/>
  <c r="D582" i="8"/>
  <c r="D588" i="8"/>
  <c r="D677" i="8"/>
  <c r="D737" i="8"/>
  <c r="D779" i="8"/>
  <c r="D791" i="8"/>
  <c r="D815" i="8"/>
  <c r="D839" i="8"/>
  <c r="D857" i="8"/>
  <c r="D863" i="8"/>
  <c r="D875" i="8"/>
  <c r="D881" i="8"/>
  <c r="D919" i="8"/>
  <c r="D924" i="8"/>
  <c r="D943" i="8"/>
  <c r="D948" i="8"/>
  <c r="D973" i="8"/>
  <c r="D979" i="8"/>
  <c r="D991" i="8"/>
  <c r="D996" i="8"/>
  <c r="D1020" i="8"/>
  <c r="D1032" i="8"/>
  <c r="D1044" i="8"/>
  <c r="D1056" i="8"/>
  <c r="D1160" i="8"/>
  <c r="D1172" i="8"/>
  <c r="D1177" i="8"/>
  <c r="D1189" i="8"/>
  <c r="D1201" i="8"/>
  <c r="D1213" i="8"/>
  <c r="D1249" i="8"/>
  <c r="D1291" i="8"/>
  <c r="D1308" i="8"/>
  <c r="D1336" i="8"/>
  <c r="D1345" i="8"/>
  <c r="D1359" i="8"/>
  <c r="D1368" i="8"/>
  <c r="D1377" i="8"/>
  <c r="D1391" i="8"/>
  <c r="D1400" i="8"/>
  <c r="D1409" i="8"/>
  <c r="D1423" i="8"/>
  <c r="D1432" i="8"/>
  <c r="D1441" i="8"/>
  <c r="D1455" i="8"/>
  <c r="D1464" i="8"/>
  <c r="D1473" i="8"/>
  <c r="D1487" i="8"/>
  <c r="D1496" i="8"/>
  <c r="D1505" i="8"/>
  <c r="D1519" i="8"/>
  <c r="D1528" i="8"/>
  <c r="D1537" i="8"/>
  <c r="D1551" i="8"/>
  <c r="D1560" i="8"/>
  <c r="D1569" i="8"/>
  <c r="D1583" i="8"/>
  <c r="D1592" i="8"/>
  <c r="D1601" i="8"/>
  <c r="D1615" i="8"/>
  <c r="D1624" i="8"/>
  <c r="D1633" i="8"/>
  <c r="D1647" i="8"/>
  <c r="D1656" i="8"/>
  <c r="D1665" i="8"/>
  <c r="D1679" i="8"/>
  <c r="D1688" i="8"/>
  <c r="D1697" i="8"/>
  <c r="D1711" i="8"/>
  <c r="D1720" i="8"/>
  <c r="D1729" i="8"/>
  <c r="D1743" i="8"/>
  <c r="D1752" i="8"/>
  <c r="D1761" i="8"/>
  <c r="D1775" i="8"/>
  <c r="D1784" i="8"/>
  <c r="D1793" i="8"/>
  <c r="D1807" i="8"/>
  <c r="D1816" i="8"/>
  <c r="D1825" i="8"/>
  <c r="D1839" i="8"/>
  <c r="D1848" i="8"/>
  <c r="D1857" i="8"/>
  <c r="D454" i="8"/>
  <c r="D468" i="8"/>
  <c r="D536" i="8"/>
  <c r="D668" i="8"/>
  <c r="D735" i="8"/>
  <c r="D740" i="8"/>
  <c r="D764" i="8"/>
  <c r="D776" i="8"/>
  <c r="D788" i="8"/>
  <c r="D800" i="8"/>
  <c r="D904" i="8"/>
  <c r="D916" i="8"/>
  <c r="D921" i="8"/>
  <c r="D933" i="8"/>
  <c r="D945" i="8"/>
  <c r="D957" i="8"/>
  <c r="D993" i="8"/>
  <c r="D1035" i="8"/>
  <c r="D1047" i="8"/>
  <c r="D1071" i="8"/>
  <c r="D1095" i="8"/>
  <c r="D1113" i="8"/>
  <c r="D1119" i="8"/>
  <c r="D1131" i="8"/>
  <c r="D1137" i="8"/>
  <c r="D1175" i="8"/>
  <c r="D1180" i="8"/>
  <c r="D1199" i="8"/>
  <c r="D1204" i="8"/>
  <c r="D1229" i="8"/>
  <c r="D1235" i="8"/>
  <c r="D1247" i="8"/>
  <c r="D1252" i="8"/>
  <c r="D1276" i="8"/>
  <c r="D1323" i="8"/>
  <c r="D1343" i="8"/>
  <c r="D1352" i="8"/>
  <c r="D1361" i="8"/>
  <c r="D1375" i="8"/>
  <c r="D1384" i="8"/>
  <c r="D1393" i="8"/>
  <c r="D1407" i="8"/>
  <c r="D1416" i="8"/>
  <c r="D1425" i="8"/>
  <c r="D1439" i="8"/>
  <c r="D1448" i="8"/>
  <c r="D1457" i="8"/>
  <c r="D1471" i="8"/>
  <c r="D1480" i="8"/>
  <c r="D1489" i="8"/>
  <c r="D1503" i="8"/>
  <c r="D1512" i="8"/>
  <c r="D1521" i="8"/>
  <c r="D1535" i="8"/>
  <c r="D1544" i="8"/>
  <c r="D1553" i="8"/>
  <c r="D1567" i="8"/>
  <c r="D1576" i="8"/>
  <c r="D1585" i="8"/>
  <c r="D1599" i="8"/>
  <c r="D1608" i="8"/>
  <c r="D1617" i="8"/>
  <c r="D1631" i="8"/>
  <c r="D1640" i="8"/>
  <c r="D1649" i="8"/>
  <c r="D1663" i="8"/>
  <c r="D1672" i="8"/>
  <c r="D1681" i="8"/>
  <c r="D1695" i="8"/>
  <c r="D1704" i="8"/>
  <c r="D1713" i="8"/>
  <c r="D1727" i="8"/>
  <c r="D1736" i="8"/>
  <c r="D1745" i="8"/>
  <c r="D1759" i="8"/>
  <c r="D1768" i="8"/>
  <c r="D1777" i="8"/>
  <c r="D1791" i="8"/>
  <c r="D1800" i="8"/>
  <c r="D1809" i="8"/>
  <c r="D1823" i="8"/>
  <c r="D1832" i="8"/>
  <c r="D1841" i="8"/>
  <c r="D1855" i="8"/>
  <c r="D1864" i="8"/>
  <c r="D1873" i="8"/>
  <c r="D1887" i="8"/>
  <c r="D1896" i="8"/>
  <c r="D1905" i="8"/>
  <c r="D1919" i="8"/>
  <c r="D1928" i="8"/>
  <c r="D1937" i="8"/>
  <c r="D1951" i="8"/>
  <c r="D1960" i="8"/>
  <c r="D1969" i="8"/>
  <c r="D1983" i="8"/>
  <c r="D1992" i="8"/>
  <c r="D2001" i="8"/>
  <c r="D2015" i="8"/>
  <c r="D2024" i="8"/>
  <c r="D2033" i="8"/>
  <c r="D2047" i="8"/>
  <c r="D2056" i="8"/>
  <c r="D2065" i="8"/>
  <c r="D2079" i="8"/>
  <c r="D2088" i="8"/>
  <c r="D2097" i="8"/>
  <c r="D2111" i="8"/>
  <c r="D2120" i="8"/>
  <c r="D2129" i="8"/>
  <c r="D2143" i="8"/>
  <c r="D2152" i="8"/>
  <c r="D2161" i="8"/>
  <c r="D2175" i="8"/>
  <c r="D2184" i="8"/>
  <c r="D2193" i="8"/>
  <c r="D2207" i="8"/>
  <c r="D2216" i="8"/>
  <c r="D2225" i="8"/>
  <c r="D2239" i="8"/>
  <c r="D2248" i="8"/>
  <c r="D2257" i="8"/>
  <c r="D2271" i="8"/>
  <c r="D2280" i="8"/>
  <c r="D2289" i="8"/>
  <c r="D2303" i="8"/>
  <c r="D2312" i="8"/>
  <c r="D2321" i="8"/>
  <c r="D2335" i="8"/>
  <c r="D2344" i="8"/>
  <c r="D2353" i="8"/>
  <c r="D2367" i="8"/>
  <c r="D2376" i="8"/>
  <c r="D2385" i="8"/>
  <c r="D2399" i="8"/>
  <c r="D2408" i="8"/>
  <c r="D2417" i="8"/>
  <c r="D2431" i="8"/>
  <c r="D2440" i="8"/>
  <c r="D2449" i="8"/>
  <c r="D2458" i="8"/>
  <c r="D2462" i="8"/>
  <c r="D2466" i="8"/>
  <c r="D2470" i="8"/>
  <c r="D2474" i="8"/>
  <c r="D2478" i="8"/>
  <c r="D2482" i="8"/>
  <c r="D2486" i="8"/>
  <c r="D2490" i="8"/>
  <c r="D2494" i="8"/>
  <c r="D2498" i="8"/>
  <c r="D2502" i="8"/>
  <c r="D2506" i="8"/>
  <c r="D2510" i="8"/>
  <c r="D2514" i="8"/>
  <c r="D2518" i="8"/>
  <c r="D2522" i="8"/>
  <c r="D2526" i="8"/>
  <c r="D2530" i="8"/>
  <c r="D2534" i="8"/>
  <c r="D2538" i="8"/>
  <c r="D2542" i="8"/>
  <c r="D2546" i="8"/>
  <c r="D2550" i="8"/>
  <c r="D2554" i="8"/>
  <c r="D2558" i="8"/>
  <c r="D2562" i="8"/>
  <c r="D2566" i="8"/>
  <c r="D2570" i="8"/>
  <c r="D2574" i="8"/>
  <c r="D446" i="8"/>
  <c r="D646" i="8"/>
  <c r="D660" i="8"/>
  <c r="D752" i="8"/>
  <c r="D828" i="8"/>
  <c r="D841" i="8"/>
  <c r="D891" i="8"/>
  <c r="D1060" i="8"/>
  <c r="D1108" i="8"/>
  <c r="D1136" i="8"/>
  <c r="D1209" i="8"/>
  <c r="D1223" i="8"/>
  <c r="D1264" i="8"/>
  <c r="D1285" i="8"/>
  <c r="D1292" i="8"/>
  <c r="D1299" i="8"/>
  <c r="D1332" i="8"/>
  <c r="D1379" i="8"/>
  <c r="D1396" i="8"/>
  <c r="D1443" i="8"/>
  <c r="D1460" i="8"/>
  <c r="D1507" i="8"/>
  <c r="D1524" i="8"/>
  <c r="D1571" i="8"/>
  <c r="D1588" i="8"/>
  <c r="D1635" i="8"/>
  <c r="D1652" i="8"/>
  <c r="D1699" i="8"/>
  <c r="D1716" i="8"/>
  <c r="D1763" i="8"/>
  <c r="D1780" i="8"/>
  <c r="D1827" i="8"/>
  <c r="D1844" i="8"/>
  <c r="D1872" i="8"/>
  <c r="D1877" i="8"/>
  <c r="D1901" i="8"/>
  <c r="D1911" i="8"/>
  <c r="D1925" i="8"/>
  <c r="D1935" i="8"/>
  <c r="D1940" i="8"/>
  <c r="D1949" i="8"/>
  <c r="D1959" i="8"/>
  <c r="D1964" i="8"/>
  <c r="D1988" i="8"/>
  <c r="D1993" i="8"/>
  <c r="D2003" i="8"/>
  <c r="D2012" i="8"/>
  <c r="D2017" i="8"/>
  <c r="D2027" i="8"/>
  <c r="D2041" i="8"/>
  <c r="D2051" i="8"/>
  <c r="D2075" i="8"/>
  <c r="D2080" i="8"/>
  <c r="D2104" i="8"/>
  <c r="D2128" i="8"/>
  <c r="D2133" i="8"/>
  <c r="D2157" i="8"/>
  <c r="D2167" i="8"/>
  <c r="D2181" i="8"/>
  <c r="D2191" i="8"/>
  <c r="D2196" i="8"/>
  <c r="D2205" i="8"/>
  <c r="D2215" i="8"/>
  <c r="D2220" i="8"/>
  <c r="D2244" i="8"/>
  <c r="D2249" i="8"/>
  <c r="D2259" i="8"/>
  <c r="D2268" i="8"/>
  <c r="D2273" i="8"/>
  <c r="D2283" i="8"/>
  <c r="D2297" i="8"/>
  <c r="D2307" i="8"/>
  <c r="D2331" i="8"/>
  <c r="D2336" i="8"/>
  <c r="D2360" i="8"/>
  <c r="D2384" i="8"/>
  <c r="D2389" i="8"/>
  <c r="D2413" i="8"/>
  <c r="D2423" i="8"/>
  <c r="D2437" i="8"/>
  <c r="D2447" i="8"/>
  <c r="D2452" i="8"/>
  <c r="D2461" i="8"/>
  <c r="D2475" i="8"/>
  <c r="D2484" i="8"/>
  <c r="D320" i="8"/>
  <c r="D513" i="8"/>
  <c r="D604" i="8"/>
  <c r="D609" i="8"/>
  <c r="D781" i="8"/>
  <c r="D955" i="8"/>
  <c r="D969" i="8"/>
  <c r="D983" i="8"/>
  <c r="D1003" i="8"/>
  <c r="D1016" i="8"/>
  <c r="D1088" i="8"/>
  <c r="D1151" i="8"/>
  <c r="D1356" i="8"/>
  <c r="D1373" i="8"/>
  <c r="D1420" i="8"/>
  <c r="D1437" i="8"/>
  <c r="D1484" i="8"/>
  <c r="D1501" i="8"/>
  <c r="D1548" i="8"/>
  <c r="D1565" i="8"/>
  <c r="D1612" i="8"/>
  <c r="D1629" i="8"/>
  <c r="D1676" i="8"/>
  <c r="D1693" i="8"/>
  <c r="D1740" i="8"/>
  <c r="D1757" i="8"/>
  <c r="D1804" i="8"/>
  <c r="D1821" i="8"/>
  <c r="D1868" i="8"/>
  <c r="D1892" i="8"/>
  <c r="D1897" i="8"/>
  <c r="D1907" i="8"/>
  <c r="D1916" i="8"/>
  <c r="D1921" i="8"/>
  <c r="D1931" i="8"/>
  <c r="D1945" i="8"/>
  <c r="D1955" i="8"/>
  <c r="D1979" i="8"/>
  <c r="D1984" i="8"/>
  <c r="D2008" i="8"/>
  <c r="D2032" i="8"/>
  <c r="D2037" i="8"/>
  <c r="D2061" i="8"/>
  <c r="D2071" i="8"/>
  <c r="D2085" i="8"/>
  <c r="D2095" i="8"/>
  <c r="D2100" i="8"/>
  <c r="D2109" i="8"/>
  <c r="D2119" i="8"/>
  <c r="D2124" i="8"/>
  <c r="D2148" i="8"/>
  <c r="D2153" i="8"/>
  <c r="D2163" i="8"/>
  <c r="D2172" i="8"/>
  <c r="D2177" i="8"/>
  <c r="D2187" i="8"/>
  <c r="D2201" i="8"/>
  <c r="D2211" i="8"/>
  <c r="D2235" i="8"/>
  <c r="D2240" i="8"/>
  <c r="D2264" i="8"/>
  <c r="D2288" i="8"/>
  <c r="D2293" i="8"/>
  <c r="D2317" i="8"/>
  <c r="D2327" i="8"/>
  <c r="D2341" i="8"/>
  <c r="D2351" i="8"/>
  <c r="D2356" i="8"/>
  <c r="D2365" i="8"/>
  <c r="D2375" i="8"/>
  <c r="D2380" i="8"/>
  <c r="D2404" i="8"/>
  <c r="D2409" i="8"/>
  <c r="D2419" i="8"/>
  <c r="D2428" i="8"/>
  <c r="D2433" i="8"/>
  <c r="D2443" i="8"/>
  <c r="D2457" i="8"/>
  <c r="D2471" i="8"/>
  <c r="D2480" i="8"/>
  <c r="D2489" i="8"/>
  <c r="D501" i="8"/>
  <c r="D508" i="8"/>
  <c r="D641" i="8"/>
  <c r="D775" i="8"/>
  <c r="D823" i="8"/>
  <c r="D829" i="8"/>
  <c r="D892" i="8"/>
  <c r="D920" i="8"/>
  <c r="D977" i="8"/>
  <c r="D997" i="8"/>
  <c r="D1083" i="8"/>
  <c r="D1224" i="8"/>
  <c r="D1300" i="8"/>
  <c r="D1327" i="8"/>
  <c r="D1333" i="8"/>
  <c r="D1339" i="8"/>
  <c r="D1351" i="8"/>
  <c r="D1380" i="8"/>
  <c r="D1397" i="8"/>
  <c r="D1403" i="8"/>
  <c r="D1415" i="8"/>
  <c r="D1444" i="8"/>
  <c r="D1461" i="8"/>
  <c r="D1467" i="8"/>
  <c r="D1479" i="8"/>
  <c r="D1508" i="8"/>
  <c r="D1525" i="8"/>
  <c r="D1531" i="8"/>
  <c r="D1543" i="8"/>
  <c r="D1572" i="8"/>
  <c r="D1589" i="8"/>
  <c r="D1595" i="8"/>
  <c r="D1607" i="8"/>
  <c r="D1636" i="8"/>
  <c r="D1653" i="8"/>
  <c r="D1659" i="8"/>
  <c r="D1671" i="8"/>
  <c r="D1700" i="8"/>
  <c r="D1717" i="8"/>
  <c r="D1723" i="8"/>
  <c r="D1735" i="8"/>
  <c r="D1764" i="8"/>
  <c r="D1781" i="8"/>
  <c r="D1787" i="8"/>
  <c r="D1799" i="8"/>
  <c r="D1828" i="8"/>
  <c r="D1845" i="8"/>
  <c r="D1851" i="8"/>
  <c r="D1863" i="8"/>
  <c r="D1883" i="8"/>
  <c r="D1888" i="8"/>
  <c r="D1912" i="8"/>
  <c r="D1936" i="8"/>
  <c r="D1941" i="8"/>
  <c r="D1965" i="8"/>
  <c r="D1975" i="8"/>
  <c r="D1989" i="8"/>
  <c r="D1999" i="8"/>
  <c r="D2004" i="8"/>
  <c r="D2013" i="8"/>
  <c r="D2023" i="8"/>
  <c r="D2028" i="8"/>
  <c r="D2052" i="8"/>
  <c r="D2057" i="8"/>
  <c r="D2067" i="8"/>
  <c r="D2076" i="8"/>
  <c r="D2081" i="8"/>
  <c r="D2091" i="8"/>
  <c r="D2105" i="8"/>
  <c r="D2115" i="8"/>
  <c r="D2139" i="8"/>
  <c r="D2144" i="8"/>
  <c r="D2168" i="8"/>
  <c r="D2192" i="8"/>
  <c r="D2197" i="8"/>
  <c r="D2221" i="8"/>
  <c r="D2231" i="8"/>
  <c r="D2245" i="8"/>
  <c r="D2255" i="8"/>
  <c r="D2260" i="8"/>
  <c r="D2269" i="8"/>
  <c r="D2279" i="8"/>
  <c r="D2284" i="8"/>
  <c r="D2308" i="8"/>
  <c r="D2313" i="8"/>
  <c r="D2323" i="8"/>
  <c r="D2332" i="8"/>
  <c r="D2337" i="8"/>
  <c r="D2347" i="8"/>
  <c r="D2361" i="8"/>
  <c r="D2371" i="8"/>
  <c r="D2395" i="8"/>
  <c r="D2400" i="8"/>
  <c r="D2424" i="8"/>
  <c r="D2448" i="8"/>
  <c r="D2453" i="8"/>
  <c r="D2467" i="8"/>
  <c r="D2476" i="8"/>
  <c r="D2485" i="8"/>
  <c r="D586" i="8"/>
  <c r="D673" i="8"/>
  <c r="D751" i="8"/>
  <c r="D793" i="8"/>
  <c r="D813" i="8"/>
  <c r="D895" i="8"/>
  <c r="D987" i="8"/>
  <c r="D1107" i="8"/>
  <c r="D1263" i="8"/>
  <c r="D1348" i="8"/>
  <c r="D1365" i="8"/>
  <c r="D1371" i="8"/>
  <c r="D1383" i="8"/>
  <c r="D1412" i="8"/>
  <c r="D1429" i="8"/>
  <c r="D1435" i="8"/>
  <c r="D1447" i="8"/>
  <c r="D1476" i="8"/>
  <c r="D1493" i="8"/>
  <c r="D1499" i="8"/>
  <c r="D1511" i="8"/>
  <c r="D1540" i="8"/>
  <c r="D1557" i="8"/>
  <c r="D1563" i="8"/>
  <c r="D1575" i="8"/>
  <c r="D1604" i="8"/>
  <c r="D1621" i="8"/>
  <c r="D1627" i="8"/>
  <c r="D1639" i="8"/>
  <c r="D1668" i="8"/>
  <c r="D1685" i="8"/>
  <c r="D1691" i="8"/>
  <c r="D1703" i="8"/>
  <c r="D1732" i="8"/>
  <c r="D1749" i="8"/>
  <c r="D1755" i="8"/>
  <c r="D1767" i="8"/>
  <c r="D1796" i="8"/>
  <c r="D1813" i="8"/>
  <c r="D1819" i="8"/>
  <c r="D1831" i="8"/>
  <c r="D1860" i="8"/>
  <c r="D1871" i="8"/>
  <c r="D1876" i="8"/>
  <c r="D1885" i="8"/>
  <c r="D1895" i="8"/>
  <c r="D1900" i="8"/>
  <c r="D1924" i="8"/>
  <c r="D1929" i="8"/>
  <c r="D1939" i="8"/>
  <c r="D1948" i="8"/>
  <c r="D1953" i="8"/>
  <c r="D1963" i="8"/>
  <c r="D1977" i="8"/>
  <c r="D1987" i="8"/>
  <c r="D2011" i="8"/>
  <c r="D2016" i="8"/>
  <c r="D2040" i="8"/>
  <c r="D2064" i="8"/>
  <c r="D2069" i="8"/>
  <c r="D2093" i="8"/>
  <c r="D2103" i="8"/>
  <c r="D2117" i="8"/>
  <c r="D2127" i="8"/>
  <c r="D2132" i="8"/>
  <c r="D2141" i="8"/>
  <c r="D2151" i="8"/>
  <c r="D2156" i="8"/>
  <c r="D2180" i="8"/>
  <c r="D2185" i="8"/>
  <c r="D2195" i="8"/>
  <c r="D2204" i="8"/>
  <c r="D2209" i="8"/>
  <c r="D2219" i="8"/>
  <c r="D2233" i="8"/>
  <c r="D2243" i="8"/>
  <c r="D2267" i="8"/>
  <c r="D2272" i="8"/>
  <c r="D2296" i="8"/>
  <c r="D2320" i="8"/>
  <c r="D2325" i="8"/>
  <c r="D2349" i="8"/>
  <c r="D2359" i="8"/>
  <c r="D2373" i="8"/>
  <c r="D2383" i="8"/>
  <c r="D2388" i="8"/>
  <c r="D2397" i="8"/>
  <c r="D2407" i="8"/>
  <c r="D2412" i="8"/>
  <c r="D2436" i="8"/>
  <c r="D2441" i="8"/>
  <c r="D2451" i="8"/>
  <c r="D2460" i="8"/>
  <c r="D2469" i="8"/>
  <c r="D2483" i="8"/>
  <c r="D2492" i="8"/>
  <c r="D2501" i="8"/>
  <c r="D2515" i="8"/>
  <c r="D2524" i="8"/>
  <c r="D2533" i="8"/>
  <c r="D2547" i="8"/>
  <c r="D2556" i="8"/>
  <c r="D2565" i="8"/>
  <c r="D554" i="8"/>
  <c r="D686" i="8"/>
  <c r="D714" i="8"/>
  <c r="D1069" i="8"/>
  <c r="D1084" i="8"/>
  <c r="D1233" i="8"/>
  <c r="D1389" i="8"/>
  <c r="D1451" i="8"/>
  <c r="D1456" i="8"/>
  <c r="D1517" i="8"/>
  <c r="D1579" i="8"/>
  <c r="D1584" i="8"/>
  <c r="D1645" i="8"/>
  <c r="D1707" i="8"/>
  <c r="D1712" i="8"/>
  <c r="D1773" i="8"/>
  <c r="D1835" i="8"/>
  <c r="D1840" i="8"/>
  <c r="D1880" i="8"/>
  <c r="D1904" i="8"/>
  <c r="D1947" i="8"/>
  <c r="D2007" i="8"/>
  <c r="D2020" i="8"/>
  <c r="D2060" i="8"/>
  <c r="D2121" i="8"/>
  <c r="D2145" i="8"/>
  <c r="D2169" i="8"/>
  <c r="D2200" i="8"/>
  <c r="D2236" i="8"/>
  <c r="D2285" i="8"/>
  <c r="D2291" i="8"/>
  <c r="D2319" i="8"/>
  <c r="D2368" i="8"/>
  <c r="D2392" i="8"/>
  <c r="D2416" i="8"/>
  <c r="D2459" i="8"/>
  <c r="D2488" i="8"/>
  <c r="D2508" i="8"/>
  <c r="D2532" i="8"/>
  <c r="D2537" i="8"/>
  <c r="D2561" i="8"/>
  <c r="D2571" i="8"/>
  <c r="D710" i="8"/>
  <c r="D716" i="8"/>
  <c r="D745" i="8"/>
  <c r="D915" i="8"/>
  <c r="D944" i="8"/>
  <c r="D1257" i="8"/>
  <c r="D1364" i="8"/>
  <c r="D1405" i="8"/>
  <c r="D1419" i="8"/>
  <c r="D1492" i="8"/>
  <c r="D1547" i="8"/>
  <c r="D1661" i="8"/>
  <c r="D1748" i="8"/>
  <c r="D1789" i="8"/>
  <c r="D1968" i="8"/>
  <c r="D1985" i="8"/>
  <c r="D1997" i="8"/>
  <c r="D2045" i="8"/>
  <c r="D2099" i="8"/>
  <c r="D2147" i="8"/>
  <c r="D2171" i="8"/>
  <c r="D2189" i="8"/>
  <c r="D2227" i="8"/>
  <c r="D2281" i="8"/>
  <c r="D2299" i="8"/>
  <c r="D2328" i="8"/>
  <c r="D2352" i="8"/>
  <c r="D2364" i="8"/>
  <c r="D2505" i="8"/>
  <c r="D2585" i="8"/>
  <c r="D2597" i="8"/>
  <c r="D2609" i="8"/>
  <c r="D2621" i="8"/>
  <c r="D2633" i="8"/>
  <c r="D2645" i="8"/>
  <c r="D2653" i="8"/>
  <c r="D2665" i="8"/>
  <c r="D2677" i="8"/>
  <c r="D2689" i="8"/>
  <c r="D2701" i="8"/>
  <c r="D2713" i="8"/>
  <c r="D2725" i="8"/>
  <c r="D2737" i="8"/>
  <c r="D2749" i="8"/>
  <c r="D2761" i="8"/>
  <c r="D2773" i="8"/>
  <c r="D2785" i="8"/>
  <c r="D2797" i="8"/>
  <c r="D2809" i="8"/>
  <c r="D2821" i="8"/>
  <c r="D2833" i="8"/>
  <c r="D2845" i="8"/>
  <c r="D2857" i="8"/>
  <c r="D2869" i="8"/>
  <c r="D2877" i="8"/>
  <c r="D2889" i="8"/>
  <c r="D2901" i="8"/>
  <c r="D2913" i="8"/>
  <c r="D2921" i="8"/>
  <c r="D2933" i="8"/>
  <c r="D2945" i="8"/>
  <c r="D2957" i="8"/>
  <c r="D2965" i="8"/>
  <c r="D2977" i="8"/>
  <c r="D2989" i="8"/>
  <c r="D3001" i="8"/>
  <c r="D3013" i="8"/>
  <c r="D3025" i="8"/>
  <c r="D3037" i="8"/>
  <c r="D3049" i="8"/>
  <c r="D3061" i="8"/>
  <c r="D3073" i="8"/>
  <c r="D3085" i="8"/>
  <c r="D3097" i="8"/>
  <c r="D510" i="8"/>
  <c r="D702" i="8"/>
  <c r="D709" i="8"/>
  <c r="D728" i="8"/>
  <c r="D817" i="8"/>
  <c r="D847" i="8"/>
  <c r="D861" i="8"/>
  <c r="D928" i="8"/>
  <c r="D1040" i="8"/>
  <c r="D1211" i="8"/>
  <c r="D1240" i="8"/>
  <c r="D1369" i="8"/>
  <c r="D1497" i="8"/>
  <c r="D1625" i="8"/>
  <c r="D1753" i="8"/>
  <c r="D1875" i="8"/>
  <c r="D1899" i="8"/>
  <c r="D1967" i="8"/>
  <c r="D1972" i="8"/>
  <c r="D1996" i="8"/>
  <c r="D2044" i="8"/>
  <c r="D2049" i="8"/>
  <c r="D2055" i="8"/>
  <c r="D2073" i="8"/>
  <c r="D2164" i="8"/>
  <c r="D2188" i="8"/>
  <c r="D2213" i="8"/>
  <c r="D2261" i="8"/>
  <c r="D2339" i="8"/>
  <c r="D2363" i="8"/>
  <c r="D2387" i="8"/>
  <c r="D2411" i="8"/>
  <c r="D2465" i="8"/>
  <c r="D2477" i="8"/>
  <c r="D2499" i="8"/>
  <c r="D2504" i="8"/>
  <c r="D2513" i="8"/>
  <c r="D2523" i="8"/>
  <c r="D2528" i="8"/>
  <c r="D2552" i="8"/>
  <c r="D2557" i="8"/>
  <c r="D2567" i="8"/>
  <c r="D2576" i="8"/>
  <c r="D2580" i="8"/>
  <c r="D2584" i="8"/>
  <c r="D2588" i="8"/>
  <c r="D2592" i="8"/>
  <c r="D2596" i="8"/>
  <c r="D2600" i="8"/>
  <c r="D2604" i="8"/>
  <c r="D2608" i="8"/>
  <c r="D2612" i="8"/>
  <c r="D2616" i="8"/>
  <c r="D2620" i="8"/>
  <c r="D2624" i="8"/>
  <c r="D2628" i="8"/>
  <c r="D2632" i="8"/>
  <c r="D2636" i="8"/>
  <c r="D2640" i="8"/>
  <c r="D2644" i="8"/>
  <c r="D2648" i="8"/>
  <c r="D2652" i="8"/>
  <c r="D2656" i="8"/>
  <c r="D2660" i="8"/>
  <c r="D2664" i="8"/>
  <c r="D2668" i="8"/>
  <c r="D2672" i="8"/>
  <c r="D2676" i="8"/>
  <c r="D2680" i="8"/>
  <c r="D2684" i="8"/>
  <c r="D2688" i="8"/>
  <c r="D2692" i="8"/>
  <c r="D2696" i="8"/>
  <c r="D2700" i="8"/>
  <c r="D2704" i="8"/>
  <c r="D2708" i="8"/>
  <c r="D2712" i="8"/>
  <c r="D2716" i="8"/>
  <c r="D2720" i="8"/>
  <c r="D2724" i="8"/>
  <c r="D2728" i="8"/>
  <c r="D2732" i="8"/>
  <c r="D2736" i="8"/>
  <c r="D2740" i="8"/>
  <c r="D2744" i="8"/>
  <c r="D2748" i="8"/>
  <c r="D2752" i="8"/>
  <c r="D2756" i="8"/>
  <c r="D2760" i="8"/>
  <c r="D2764" i="8"/>
  <c r="D2768" i="8"/>
  <c r="D2772" i="8"/>
  <c r="D2776" i="8"/>
  <c r="D2780" i="8"/>
  <c r="D2784" i="8"/>
  <c r="D2788" i="8"/>
  <c r="D2792" i="8"/>
  <c r="D2796" i="8"/>
  <c r="D2800" i="8"/>
  <c r="D2804" i="8"/>
  <c r="D2808" i="8"/>
  <c r="D2812" i="8"/>
  <c r="D2816" i="8"/>
  <c r="D2820" i="8"/>
  <c r="D2824" i="8"/>
  <c r="D2828" i="8"/>
  <c r="D2832" i="8"/>
  <c r="D2836" i="8"/>
  <c r="D2840" i="8"/>
  <c r="D2844" i="8"/>
  <c r="D2848" i="8"/>
  <c r="D2852" i="8"/>
  <c r="D2856" i="8"/>
  <c r="D2860" i="8"/>
  <c r="D2864" i="8"/>
  <c r="D2868" i="8"/>
  <c r="D2872" i="8"/>
  <c r="D2876" i="8"/>
  <c r="D2880" i="8"/>
  <c r="D2884" i="8"/>
  <c r="D2888" i="8"/>
  <c r="D2892" i="8"/>
  <c r="D2896" i="8"/>
  <c r="D2900" i="8"/>
  <c r="D2904" i="8"/>
  <c r="D2908" i="8"/>
  <c r="D2912" i="8"/>
  <c r="D2916" i="8"/>
  <c r="D2920" i="8"/>
  <c r="D2924" i="8"/>
  <c r="D2928" i="8"/>
  <c r="D2932" i="8"/>
  <c r="D2936" i="8"/>
  <c r="D2940" i="8"/>
  <c r="D2944" i="8"/>
  <c r="D2948" i="8"/>
  <c r="D2952" i="8"/>
  <c r="D2956" i="8"/>
  <c r="D2960" i="8"/>
  <c r="D2964" i="8"/>
  <c r="D2968" i="8"/>
  <c r="D2972" i="8"/>
  <c r="D2976" i="8"/>
  <c r="D2980" i="8"/>
  <c r="D2984" i="8"/>
  <c r="D2988" i="8"/>
  <c r="D2992" i="8"/>
  <c r="D2996" i="8"/>
  <c r="D3000" i="8"/>
  <c r="D3004" i="8"/>
  <c r="D3008" i="8"/>
  <c r="D3012" i="8"/>
  <c r="D3016" i="8"/>
  <c r="D3020" i="8"/>
  <c r="D3024" i="8"/>
  <c r="D3028" i="8"/>
  <c r="D3032" i="8"/>
  <c r="D3036" i="8"/>
  <c r="D3040" i="8"/>
  <c r="D3044" i="8"/>
  <c r="D3048" i="8"/>
  <c r="D3052" i="8"/>
  <c r="D3056" i="8"/>
  <c r="D3060" i="8"/>
  <c r="D3064" i="8"/>
  <c r="D3068" i="8"/>
  <c r="D3072" i="8"/>
  <c r="D3076" i="8"/>
  <c r="D3080" i="8"/>
  <c r="D3084" i="8"/>
  <c r="D3088" i="8"/>
  <c r="D3092" i="8"/>
  <c r="D3096" i="8"/>
  <c r="D3100" i="8"/>
  <c r="D3104" i="8"/>
  <c r="D3108" i="8"/>
  <c r="D3112" i="8"/>
  <c r="D3116" i="8"/>
  <c r="D3120" i="8"/>
  <c r="D3124" i="8"/>
  <c r="D3128" i="8"/>
  <c r="D3132" i="8"/>
  <c r="D3136" i="8"/>
  <c r="D3140" i="8"/>
  <c r="D3144" i="8"/>
  <c r="D3148" i="8"/>
  <c r="D3152" i="8"/>
  <c r="D3156" i="8"/>
  <c r="D3160" i="8"/>
  <c r="D3164" i="8"/>
  <c r="D3168" i="8"/>
  <c r="D3172" i="8"/>
  <c r="D3176" i="8"/>
  <c r="D3180" i="8"/>
  <c r="D3184" i="8"/>
  <c r="D3188" i="8"/>
  <c r="D3192" i="8"/>
  <c r="D3196" i="8"/>
  <c r="D3200" i="8"/>
  <c r="D3204" i="8"/>
  <c r="D3208" i="8"/>
  <c r="D3212" i="8"/>
  <c r="D3216" i="8"/>
  <c r="D3220" i="8"/>
  <c r="D3224" i="8"/>
  <c r="D3228" i="8"/>
  <c r="D3232" i="8"/>
  <c r="D3236" i="8"/>
  <c r="D3240" i="8"/>
  <c r="D3244" i="8"/>
  <c r="D3248" i="8"/>
  <c r="D3252" i="8"/>
  <c r="D3256" i="8"/>
  <c r="D3260" i="8"/>
  <c r="D3264" i="8"/>
  <c r="D3268" i="8"/>
  <c r="D3272" i="8"/>
  <c r="D3276" i="8"/>
  <c r="D3280" i="8"/>
  <c r="D3284" i="8"/>
  <c r="D3288" i="8"/>
  <c r="D3292" i="8"/>
  <c r="D3296" i="8"/>
  <c r="D3300" i="8"/>
  <c r="D3304" i="8"/>
  <c r="D3308" i="8"/>
  <c r="D3312" i="8"/>
  <c r="D3316" i="8"/>
  <c r="D3320" i="8"/>
  <c r="D3324" i="8"/>
  <c r="D3328" i="8"/>
  <c r="D3332" i="8"/>
  <c r="D3336" i="8"/>
  <c r="D3340" i="8"/>
  <c r="D3344" i="8"/>
  <c r="D3348" i="8"/>
  <c r="D3352" i="8"/>
  <c r="D3356" i="8"/>
  <c r="D3360" i="8"/>
  <c r="D3364" i="8"/>
  <c r="D3368" i="8"/>
  <c r="D3372" i="8"/>
  <c r="D3376" i="8"/>
  <c r="D3380" i="8"/>
  <c r="D3384" i="8"/>
  <c r="D3388" i="8"/>
  <c r="D3392" i="8"/>
  <c r="D3396" i="8"/>
  <c r="D3400" i="8"/>
  <c r="D3404" i="8"/>
  <c r="D3408" i="8"/>
  <c r="D3412" i="8"/>
  <c r="D3416" i="8"/>
  <c r="D3420" i="8"/>
  <c r="D3424" i="8"/>
  <c r="D3428" i="8"/>
  <c r="D3432" i="8"/>
  <c r="D3436" i="8"/>
  <c r="D3440" i="8"/>
  <c r="D3444" i="8"/>
  <c r="D3448" i="8"/>
  <c r="D3452" i="8"/>
  <c r="D3456" i="8"/>
  <c r="D3460" i="8"/>
  <c r="D3464" i="8"/>
  <c r="D3468" i="8"/>
  <c r="D3472" i="8"/>
  <c r="D3476" i="8"/>
  <c r="D3480" i="8"/>
  <c r="D3484" i="8"/>
  <c r="D3488" i="8"/>
  <c r="D3492" i="8"/>
  <c r="D3496" i="8"/>
  <c r="D3500" i="8"/>
  <c r="D3504" i="8"/>
  <c r="D3508" i="8"/>
  <c r="D3512" i="8"/>
  <c r="D3516" i="8"/>
  <c r="D3520" i="8"/>
  <c r="D3524" i="8"/>
  <c r="D3528" i="8"/>
  <c r="D3532" i="8"/>
  <c r="D3536" i="8"/>
  <c r="D3540" i="8"/>
  <c r="D3544" i="8"/>
  <c r="D3548" i="8"/>
  <c r="D3552" i="8"/>
  <c r="D3556" i="8"/>
  <c r="D3560" i="8"/>
  <c r="D3564" i="8"/>
  <c r="D3568" i="8"/>
  <c r="D3572" i="8"/>
  <c r="D3576" i="8"/>
  <c r="D3580" i="8"/>
  <c r="D3584" i="8"/>
  <c r="D3588" i="8"/>
  <c r="D3592" i="8"/>
  <c r="D3596" i="8"/>
  <c r="D3600" i="8"/>
  <c r="D3604" i="8"/>
  <c r="D3608" i="8"/>
  <c r="D3612" i="8"/>
  <c r="D3616" i="8"/>
  <c r="D3620" i="8"/>
  <c r="D3624" i="8"/>
  <c r="D3628" i="8"/>
  <c r="D3632" i="8"/>
  <c r="D3636" i="8"/>
  <c r="D3640" i="8"/>
  <c r="D3644" i="8"/>
  <c r="D3648" i="8"/>
  <c r="D3652" i="8"/>
  <c r="D3656" i="8"/>
  <c r="D3660" i="8"/>
  <c r="D3664" i="8"/>
  <c r="D3668" i="8"/>
  <c r="D3672" i="8"/>
  <c r="D3676" i="8"/>
  <c r="D3680" i="8"/>
  <c r="D3684" i="8"/>
  <c r="D3688" i="8"/>
  <c r="D3692" i="8"/>
  <c r="D3696" i="8"/>
  <c r="D3700" i="8"/>
  <c r="D3704" i="8"/>
  <c r="D3708" i="8"/>
  <c r="D3712" i="8"/>
  <c r="D3716" i="8"/>
  <c r="D3720" i="8"/>
  <c r="D3724" i="8"/>
  <c r="D3728" i="8"/>
  <c r="D3732" i="8"/>
  <c r="D3736" i="8"/>
  <c r="D3740" i="8"/>
  <c r="D3744" i="8"/>
  <c r="D3748" i="8"/>
  <c r="D3752" i="8"/>
  <c r="D3756" i="8"/>
  <c r="D3760" i="8"/>
  <c r="D3764" i="8"/>
  <c r="D3768" i="8"/>
  <c r="D3772" i="8"/>
  <c r="D3776" i="8"/>
  <c r="D3780" i="8"/>
  <c r="D3784" i="8"/>
  <c r="D3788" i="8"/>
  <c r="D3792" i="8"/>
  <c r="D3796" i="8"/>
  <c r="D3800" i="8"/>
  <c r="D3804" i="8"/>
  <c r="D3808" i="8"/>
  <c r="D3812" i="8"/>
  <c r="D3816" i="8"/>
  <c r="D3820" i="8"/>
  <c r="D3824" i="8"/>
  <c r="D3828" i="8"/>
  <c r="D3832" i="8"/>
  <c r="D3836" i="8"/>
  <c r="D3840" i="8"/>
  <c r="D3844" i="8"/>
  <c r="D3848" i="8"/>
  <c r="D3852" i="8"/>
  <c r="D3856" i="8"/>
  <c r="D3860" i="8"/>
  <c r="D3864" i="8"/>
  <c r="D3868" i="8"/>
  <c r="D3872" i="8"/>
  <c r="D3876" i="8"/>
  <c r="D3880" i="8"/>
  <c r="D3884" i="8"/>
  <c r="D3888" i="8"/>
  <c r="D3892" i="8"/>
  <c r="D3896" i="8"/>
  <c r="D3900" i="8"/>
  <c r="D3904" i="8"/>
  <c r="D3908" i="8"/>
  <c r="D3912" i="8"/>
  <c r="D3916" i="8"/>
  <c r="D3920" i="8"/>
  <c r="D3924" i="8"/>
  <c r="D3928" i="8"/>
  <c r="D3932" i="8"/>
  <c r="D3936" i="8"/>
  <c r="D3940" i="8"/>
  <c r="D3944" i="8"/>
  <c r="D3948" i="8"/>
  <c r="D3952" i="8"/>
  <c r="D3956" i="8"/>
  <c r="D3960" i="8"/>
  <c r="D3964" i="8"/>
  <c r="D3968" i="8"/>
  <c r="D3972" i="8"/>
  <c r="D3976" i="8"/>
  <c r="D3980" i="8"/>
  <c r="D3984" i="8"/>
  <c r="D3988" i="8"/>
  <c r="D3992" i="8"/>
  <c r="D3996" i="8"/>
  <c r="D4000" i="8"/>
  <c r="D4004" i="8"/>
  <c r="D4008" i="8"/>
  <c r="D4012" i="8"/>
  <c r="D4016" i="8"/>
  <c r="D4020" i="8"/>
  <c r="D4024" i="8"/>
  <c r="D4028" i="8"/>
  <c r="D4032" i="8"/>
  <c r="D4036" i="8"/>
  <c r="D4040" i="8"/>
  <c r="D4044" i="8"/>
  <c r="D4048" i="8"/>
  <c r="D4052" i="8"/>
  <c r="D4056" i="8"/>
  <c r="D4060" i="8"/>
  <c r="D4064" i="8"/>
  <c r="D4068" i="8"/>
  <c r="D4072" i="8"/>
  <c r="D4076" i="8"/>
  <c r="D4080" i="8"/>
  <c r="D4084" i="8"/>
  <c r="D4088" i="8"/>
  <c r="D4092" i="8"/>
  <c r="D4096" i="8"/>
  <c r="D4100" i="8"/>
  <c r="D4104" i="8"/>
  <c r="D4108" i="8"/>
  <c r="D4112" i="8"/>
  <c r="D4116" i="8"/>
  <c r="D4120" i="8"/>
  <c r="D4124" i="8"/>
  <c r="D4128" i="8"/>
  <c r="D4132" i="8"/>
  <c r="D4136" i="8"/>
  <c r="D4140" i="8"/>
  <c r="D4144" i="8"/>
  <c r="D4148" i="8"/>
  <c r="D4152" i="8"/>
  <c r="D4156" i="8"/>
  <c r="D4160" i="8"/>
  <c r="D4164" i="8"/>
  <c r="D4168" i="8"/>
  <c r="D4172" i="8"/>
  <c r="D4176" i="8"/>
  <c r="D4180" i="8"/>
  <c r="D4184" i="8"/>
  <c r="D4188" i="8"/>
  <c r="D4192" i="8"/>
  <c r="D4196" i="8"/>
  <c r="D4200" i="8"/>
  <c r="D4204" i="8"/>
  <c r="D4208" i="8"/>
  <c r="D4212" i="8"/>
  <c r="D4216" i="8"/>
  <c r="D4220" i="8"/>
  <c r="D4224" i="8"/>
  <c r="D4228" i="8"/>
  <c r="D4232" i="8"/>
  <c r="D4236" i="8"/>
  <c r="D4240" i="8"/>
  <c r="D4244" i="8"/>
  <c r="D4248" i="8"/>
  <c r="D4252" i="8"/>
  <c r="D4256" i="8"/>
  <c r="D4260" i="8"/>
  <c r="D4264" i="8"/>
  <c r="D4268" i="8"/>
  <c r="D4272" i="8"/>
  <c r="D4276" i="8"/>
  <c r="D4280" i="8"/>
  <c r="D4284" i="8"/>
  <c r="D4288" i="8"/>
  <c r="D4292" i="8"/>
  <c r="D4296" i="8"/>
  <c r="D4300" i="8"/>
  <c r="D4304" i="8"/>
  <c r="D4308" i="8"/>
  <c r="D4312" i="8"/>
  <c r="D4316" i="8"/>
  <c r="D4320" i="8"/>
  <c r="D4324" i="8"/>
  <c r="D4328" i="8"/>
  <c r="D4332" i="8"/>
  <c r="D4336" i="8"/>
  <c r="D4340" i="8"/>
  <c r="D4344" i="8"/>
  <c r="D4348" i="8"/>
  <c r="D4352" i="8"/>
  <c r="D4356" i="8"/>
  <c r="D4360" i="8"/>
  <c r="D4364" i="8"/>
  <c r="D4368" i="8"/>
  <c r="D4372" i="8"/>
  <c r="D4376" i="8"/>
  <c r="D4380" i="8"/>
  <c r="D4384" i="8"/>
  <c r="D4388" i="8"/>
  <c r="D4392" i="8"/>
  <c r="D4396" i="8"/>
  <c r="D4400" i="8"/>
  <c r="D4404" i="8"/>
  <c r="D4408" i="8"/>
  <c r="D4412" i="8"/>
  <c r="D4416" i="8"/>
  <c r="D4420" i="8"/>
  <c r="D4424" i="8"/>
  <c r="D4428" i="8"/>
  <c r="D4432" i="8"/>
  <c r="D4436" i="8"/>
  <c r="D4440" i="8"/>
  <c r="D4444" i="8"/>
  <c r="D4448" i="8"/>
  <c r="D4452" i="8"/>
  <c r="D4456" i="8"/>
  <c r="D4460" i="8"/>
  <c r="D4464" i="8"/>
  <c r="D4468" i="8"/>
  <c r="D4472" i="8"/>
  <c r="D4476" i="8"/>
  <c r="D4480" i="8"/>
  <c r="D4484" i="8"/>
  <c r="D4488" i="8"/>
  <c r="D4492" i="8"/>
  <c r="D4496" i="8"/>
  <c r="D4500" i="8"/>
  <c r="D4504" i="8"/>
  <c r="D4508" i="8"/>
  <c r="D4512" i="8"/>
  <c r="D4516" i="8"/>
  <c r="D4520" i="8"/>
  <c r="D4524" i="8"/>
  <c r="D4528" i="8"/>
  <c r="D4532" i="8"/>
  <c r="D4536" i="8"/>
  <c r="D4540" i="8"/>
  <c r="D4544" i="8"/>
  <c r="D4548" i="8"/>
  <c r="D4552" i="8"/>
  <c r="D4556" i="8"/>
  <c r="D4560" i="8"/>
  <c r="D4564" i="8"/>
  <c r="D4568" i="8"/>
  <c r="D4572" i="8"/>
  <c r="D4576" i="8"/>
  <c r="D4580" i="8"/>
  <c r="D4584" i="8"/>
  <c r="D4588" i="8"/>
  <c r="D4592" i="8"/>
  <c r="D4596" i="8"/>
  <c r="D4600" i="8"/>
  <c r="D4604" i="8"/>
  <c r="D4608" i="8"/>
  <c r="D4612" i="8"/>
  <c r="D4616" i="8"/>
  <c r="D4620" i="8"/>
  <c r="D4624" i="8"/>
  <c r="D4628" i="8"/>
  <c r="D4632" i="8"/>
  <c r="D4636" i="8"/>
  <c r="D4640" i="8"/>
  <c r="D4644" i="8"/>
  <c r="D4648" i="8"/>
  <c r="D4652" i="8"/>
  <c r="D4656" i="8"/>
  <c r="D4660" i="8"/>
  <c r="D4664" i="8"/>
  <c r="D4668" i="8"/>
  <c r="D4672" i="8"/>
  <c r="D4676" i="8"/>
  <c r="D4680" i="8"/>
  <c r="D4684" i="8"/>
  <c r="D4688" i="8"/>
  <c r="D4692" i="8"/>
  <c r="D4696" i="8"/>
  <c r="D4700" i="8"/>
  <c r="D4704" i="8"/>
  <c r="D4708" i="8"/>
  <c r="D4712" i="8"/>
  <c r="D4716" i="8"/>
  <c r="D4720" i="8"/>
  <c r="D4724" i="8"/>
  <c r="D4728" i="8"/>
  <c r="D4732" i="8"/>
  <c r="D4736" i="8"/>
  <c r="D4740" i="8"/>
  <c r="D4744" i="8"/>
  <c r="D4748" i="8"/>
  <c r="D4752" i="8"/>
  <c r="D4756" i="8"/>
  <c r="D4760" i="8"/>
  <c r="D4764" i="8"/>
  <c r="D4768" i="8"/>
  <c r="D4772" i="8"/>
  <c r="D4776" i="8"/>
  <c r="D4780" i="8"/>
  <c r="D4784" i="8"/>
  <c r="D4788" i="8"/>
  <c r="D4792" i="8"/>
  <c r="D4796" i="8"/>
  <c r="D4800" i="8"/>
  <c r="D4804" i="8"/>
  <c r="D4808" i="8"/>
  <c r="D4812" i="8"/>
  <c r="D4816" i="8"/>
  <c r="D4820" i="8"/>
  <c r="D4824" i="8"/>
  <c r="D4828" i="8"/>
  <c r="D4832" i="8"/>
  <c r="D4836" i="8"/>
  <c r="D4840" i="8"/>
  <c r="D4844" i="8"/>
  <c r="D4848" i="8"/>
  <c r="D4852" i="8"/>
  <c r="D4856" i="8"/>
  <c r="D4860" i="8"/>
  <c r="D4864" i="8"/>
  <c r="D4868" i="8"/>
  <c r="D65" i="8"/>
  <c r="D69" i="8"/>
  <c r="D73" i="8"/>
  <c r="D1309" i="8"/>
  <c r="D1533" i="8"/>
  <c r="D1675" i="8"/>
  <c r="D1803" i="8"/>
  <c r="D1956" i="8"/>
  <c r="D1973" i="8"/>
  <c r="D2009" i="8"/>
  <c r="D2087" i="8"/>
  <c r="D2123" i="8"/>
  <c r="D2165" i="8"/>
  <c r="D2183" i="8"/>
  <c r="D2232" i="8"/>
  <c r="D2251" i="8"/>
  <c r="D2287" i="8"/>
  <c r="D2304" i="8"/>
  <c r="D2340" i="8"/>
  <c r="D2500" i="8"/>
  <c r="D2539" i="8"/>
  <c r="D2553" i="8"/>
  <c r="D2568" i="8"/>
  <c r="D2581" i="8"/>
  <c r="D2593" i="8"/>
  <c r="D2605" i="8"/>
  <c r="D2617" i="8"/>
  <c r="D2629" i="8"/>
  <c r="D2641" i="8"/>
  <c r="D2657" i="8"/>
  <c r="D2669" i="8"/>
  <c r="D2681" i="8"/>
  <c r="D2693" i="8"/>
  <c r="D2705" i="8"/>
  <c r="D2717" i="8"/>
  <c r="D2729" i="8"/>
  <c r="D2741" i="8"/>
  <c r="D2753" i="8"/>
  <c r="D2765" i="8"/>
  <c r="D2777" i="8"/>
  <c r="D2789" i="8"/>
  <c r="D2801" i="8"/>
  <c r="D2813" i="8"/>
  <c r="D2825" i="8"/>
  <c r="D2837" i="8"/>
  <c r="D2849" i="8"/>
  <c r="D2865" i="8"/>
  <c r="D2881" i="8"/>
  <c r="D2897" i="8"/>
  <c r="D2909" i="8"/>
  <c r="D2925" i="8"/>
  <c r="D2937" i="8"/>
  <c r="D2949" i="8"/>
  <c r="D2961" i="8"/>
  <c r="D2973" i="8"/>
  <c r="D2985" i="8"/>
  <c r="D2997" i="8"/>
  <c r="D3009" i="8"/>
  <c r="D3021" i="8"/>
  <c r="D3033" i="8"/>
  <c r="D3045" i="8"/>
  <c r="D3057" i="8"/>
  <c r="D3069" i="8"/>
  <c r="D3081" i="8"/>
  <c r="D3093" i="8"/>
  <c r="D472" i="8"/>
  <c r="D542" i="8"/>
  <c r="D549" i="8"/>
  <c r="D804" i="8"/>
  <c r="D1011" i="8"/>
  <c r="D1064" i="8"/>
  <c r="D1093" i="8"/>
  <c r="D1315" i="8"/>
  <c r="D1337" i="8"/>
  <c r="D1357" i="8"/>
  <c r="D1411" i="8"/>
  <c r="D1424" i="8"/>
  <c r="D1452" i="8"/>
  <c r="D1465" i="8"/>
  <c r="D1485" i="8"/>
  <c r="D1539" i="8"/>
  <c r="D1552" i="8"/>
  <c r="D1580" i="8"/>
  <c r="D1593" i="8"/>
  <c r="D1613" i="8"/>
  <c r="D1667" i="8"/>
  <c r="D1680" i="8"/>
  <c r="D1708" i="8"/>
  <c r="D1721" i="8"/>
  <c r="D1741" i="8"/>
  <c r="D1795" i="8"/>
  <c r="D1808" i="8"/>
  <c r="D1836" i="8"/>
  <c r="D1849" i="8"/>
  <c r="D1869" i="8"/>
  <c r="D1881" i="8"/>
  <c r="D1893" i="8"/>
  <c r="D1917" i="8"/>
  <c r="D1923" i="8"/>
  <c r="D1943" i="8"/>
  <c r="D1961" i="8"/>
  <c r="D1991" i="8"/>
  <c r="D2021" i="8"/>
  <c r="D2039" i="8"/>
  <c r="D2068" i="8"/>
  <c r="D2092" i="8"/>
  <c r="D2116" i="8"/>
  <c r="D2135" i="8"/>
  <c r="D2140" i="8"/>
  <c r="D2159" i="8"/>
  <c r="D2176" i="8"/>
  <c r="D2208" i="8"/>
  <c r="D2237" i="8"/>
  <c r="D2275" i="8"/>
  <c r="D2292" i="8"/>
  <c r="D2309" i="8"/>
  <c r="D2315" i="8"/>
  <c r="D2333" i="8"/>
  <c r="D2345" i="8"/>
  <c r="D2357" i="8"/>
  <c r="D2369" i="8"/>
  <c r="D2381" i="8"/>
  <c r="D2393" i="8"/>
  <c r="D2405" i="8"/>
  <c r="D2429" i="8"/>
  <c r="D2435" i="8"/>
  <c r="D2455" i="8"/>
  <c r="D2472" i="8"/>
  <c r="D2495" i="8"/>
  <c r="D2509" i="8"/>
  <c r="D2519" i="8"/>
  <c r="D2543" i="8"/>
  <c r="D2548" i="8"/>
  <c r="D2572" i="8"/>
  <c r="D1620" i="8"/>
  <c r="D2256" i="8"/>
  <c r="D2529" i="8"/>
  <c r="D2563" i="8"/>
  <c r="D2577" i="8"/>
  <c r="D2589" i="8"/>
  <c r="D2601" i="8"/>
  <c r="D2613" i="8"/>
  <c r="D2625" i="8"/>
  <c r="D2637" i="8"/>
  <c r="D2649" i="8"/>
  <c r="D2661" i="8"/>
  <c r="D2673" i="8"/>
  <c r="D2685" i="8"/>
  <c r="D2697" i="8"/>
  <c r="D2709" i="8"/>
  <c r="D2721" i="8"/>
  <c r="D2733" i="8"/>
  <c r="D2745" i="8"/>
  <c r="D2757" i="8"/>
  <c r="D2769" i="8"/>
  <c r="D2781" i="8"/>
  <c r="D2793" i="8"/>
  <c r="D2805" i="8"/>
  <c r="D2817" i="8"/>
  <c r="D2829" i="8"/>
  <c r="D2841" i="8"/>
  <c r="D2853" i="8"/>
  <c r="D2861" i="8"/>
  <c r="D2873" i="8"/>
  <c r="D2885" i="8"/>
  <c r="D2893" i="8"/>
  <c r="D2905" i="8"/>
  <c r="D2917" i="8"/>
  <c r="D2929" i="8"/>
  <c r="D2941" i="8"/>
  <c r="D2953" i="8"/>
  <c r="D2969" i="8"/>
  <c r="D2981" i="8"/>
  <c r="D2993" i="8"/>
  <c r="D3005" i="8"/>
  <c r="D3017" i="8"/>
  <c r="D3029" i="8"/>
  <c r="D3041" i="8"/>
  <c r="D3053" i="8"/>
  <c r="D3065" i="8"/>
  <c r="D3077" i="8"/>
  <c r="D3089" i="8"/>
  <c r="D3101" i="8"/>
  <c r="D606" i="8"/>
  <c r="D755" i="8"/>
  <c r="D837" i="8"/>
  <c r="D865" i="8"/>
  <c r="D1008" i="8"/>
  <c r="D1112" i="8"/>
  <c r="D1156" i="8"/>
  <c r="D1185" i="8"/>
  <c r="D1267" i="8"/>
  <c r="D1347" i="8"/>
  <c r="D1360" i="8"/>
  <c r="D1388" i="8"/>
  <c r="D1401" i="8"/>
  <c r="D1421" i="8"/>
  <c r="D1475" i="8"/>
  <c r="D1488" i="8"/>
  <c r="D1516" i="8"/>
  <c r="D1529" i="8"/>
  <c r="D1549" i="8"/>
  <c r="D1603" i="8"/>
  <c r="D1616" i="8"/>
  <c r="D1644" i="8"/>
  <c r="D1657" i="8"/>
  <c r="D1677" i="8"/>
  <c r="D1731" i="8"/>
  <c r="D1744" i="8"/>
  <c r="D1772" i="8"/>
  <c r="D1785" i="8"/>
  <c r="D1805" i="8"/>
  <c r="D1859" i="8"/>
  <c r="D1879" i="8"/>
  <c r="D1884" i="8"/>
  <c r="D1903" i="8"/>
  <c r="D1920" i="8"/>
  <c r="D1952" i="8"/>
  <c r="D1981" i="8"/>
  <c r="D2019" i="8"/>
  <c r="D2036" i="8"/>
  <c r="D2053" i="8"/>
  <c r="D2059" i="8"/>
  <c r="D2077" i="8"/>
  <c r="D2089" i="8"/>
  <c r="D2101" i="8"/>
  <c r="D2113" i="8"/>
  <c r="D2125" i="8"/>
  <c r="D2137" i="8"/>
  <c r="D2149" i="8"/>
  <c r="D2173" i="8"/>
  <c r="D2179" i="8"/>
  <c r="D2199" i="8"/>
  <c r="D2217" i="8"/>
  <c r="D2247" i="8"/>
  <c r="D2277" i="8"/>
  <c r="D2295" i="8"/>
  <c r="D2324" i="8"/>
  <c r="D2348" i="8"/>
  <c r="D2372" i="8"/>
  <c r="D2391" i="8"/>
  <c r="D2396" i="8"/>
  <c r="D2415" i="8"/>
  <c r="D2432" i="8"/>
  <c r="D2487" i="8"/>
  <c r="D2497" i="8"/>
  <c r="D2507" i="8"/>
  <c r="D2521" i="8"/>
  <c r="D2531" i="8"/>
  <c r="D2536" i="8"/>
  <c r="D2545" i="8"/>
  <c r="D2555" i="8"/>
  <c r="D2560" i="8"/>
  <c r="D727" i="8"/>
  <c r="D852" i="8"/>
  <c r="D1239" i="8"/>
  <c r="D1341" i="8"/>
  <c r="D1355" i="8"/>
  <c r="D1428" i="8"/>
  <c r="D1469" i="8"/>
  <c r="D1483" i="8"/>
  <c r="D1556" i="8"/>
  <c r="D1597" i="8"/>
  <c r="D1611" i="8"/>
  <c r="D1684" i="8"/>
  <c r="D1725" i="8"/>
  <c r="D1739" i="8"/>
  <c r="D1812" i="8"/>
  <c r="D1853" i="8"/>
  <c r="D1867" i="8"/>
  <c r="D1891" i="8"/>
  <c r="D1909" i="8"/>
  <c r="D1915" i="8"/>
  <c r="D1927" i="8"/>
  <c r="D1933" i="8"/>
  <c r="D1971" i="8"/>
  <c r="D1976" i="8"/>
  <c r="D1995" i="8"/>
  <c r="D2000" i="8"/>
  <c r="D2025" i="8"/>
  <c r="D2031" i="8"/>
  <c r="D2043" i="8"/>
  <c r="D2048" i="8"/>
  <c r="D2072" i="8"/>
  <c r="D2084" i="8"/>
  <c r="D2096" i="8"/>
  <c r="D2108" i="8"/>
  <c r="D2212" i="8"/>
  <c r="D2224" i="8"/>
  <c r="D2229" i="8"/>
  <c r="D2241" i="8"/>
  <c r="D2253" i="8"/>
  <c r="D2265" i="8"/>
  <c r="D2301" i="8"/>
  <c r="D2343" i="8"/>
  <c r="D2355" i="8"/>
  <c r="D2379" i="8"/>
  <c r="D2403" i="8"/>
  <c r="D2421" i="8"/>
  <c r="D2427" i="8"/>
  <c r="D2439" i="8"/>
  <c r="D2445" i="8"/>
  <c r="D2464" i="8"/>
  <c r="D2481" i="8"/>
  <c r="D2493" i="8"/>
  <c r="D2503" i="8"/>
  <c r="D2512" i="8"/>
  <c r="D2517" i="8"/>
  <c r="D2527" i="8"/>
  <c r="D2541" i="8"/>
  <c r="D2551" i="8"/>
  <c r="D2575" i="8"/>
  <c r="D2579" i="8"/>
  <c r="D2583" i="8"/>
  <c r="D2587" i="8"/>
  <c r="D2591" i="8"/>
  <c r="D2595" i="8"/>
  <c r="D2599" i="8"/>
  <c r="D2603" i="8"/>
  <c r="D2607" i="8"/>
  <c r="D2611" i="8"/>
  <c r="D2615" i="8"/>
  <c r="D2619" i="8"/>
  <c r="D2623" i="8"/>
  <c r="D2627" i="8"/>
  <c r="D2631" i="8"/>
  <c r="D2635" i="8"/>
  <c r="D2639" i="8"/>
  <c r="D2643" i="8"/>
  <c r="D2647" i="8"/>
  <c r="D2651" i="8"/>
  <c r="D2655" i="8"/>
  <c r="D2659" i="8"/>
  <c r="D2663" i="8"/>
  <c r="D2667" i="8"/>
  <c r="D2671" i="8"/>
  <c r="D2675" i="8"/>
  <c r="D2679" i="8"/>
  <c r="D2683" i="8"/>
  <c r="D2687" i="8"/>
  <c r="D2691" i="8"/>
  <c r="D2695" i="8"/>
  <c r="D2699" i="8"/>
  <c r="D2703" i="8"/>
  <c r="D2707" i="8"/>
  <c r="D2711" i="8"/>
  <c r="D2715" i="8"/>
  <c r="D2719" i="8"/>
  <c r="D2723" i="8"/>
  <c r="D2727" i="8"/>
  <c r="D2731" i="8"/>
  <c r="D2735" i="8"/>
  <c r="D2739" i="8"/>
  <c r="D2743" i="8"/>
  <c r="D2747" i="8"/>
  <c r="D2751" i="8"/>
  <c r="D2755" i="8"/>
  <c r="D2759" i="8"/>
  <c r="D2763" i="8"/>
  <c r="D2767" i="8"/>
  <c r="D2771" i="8"/>
  <c r="D2775" i="8"/>
  <c r="D2779" i="8"/>
  <c r="D2783" i="8"/>
  <c r="D2787" i="8"/>
  <c r="D2791" i="8"/>
  <c r="D2795" i="8"/>
  <c r="D2799" i="8"/>
  <c r="D2803" i="8"/>
  <c r="D2807" i="8"/>
  <c r="D2811" i="8"/>
  <c r="D2815" i="8"/>
  <c r="D2819" i="8"/>
  <c r="D2823" i="8"/>
  <c r="D2827" i="8"/>
  <c r="D2831" i="8"/>
  <c r="D2835" i="8"/>
  <c r="D2839" i="8"/>
  <c r="D2843" i="8"/>
  <c r="D2847" i="8"/>
  <c r="D2851" i="8"/>
  <c r="D2855" i="8"/>
  <c r="D2859" i="8"/>
  <c r="D2863" i="8"/>
  <c r="D2867" i="8"/>
  <c r="D2871" i="8"/>
  <c r="D2875" i="8"/>
  <c r="D2879" i="8"/>
  <c r="D2883" i="8"/>
  <c r="D2887" i="8"/>
  <c r="D2891" i="8"/>
  <c r="D2895" i="8"/>
  <c r="D2899" i="8"/>
  <c r="D2903" i="8"/>
  <c r="D2907" i="8"/>
  <c r="D2911" i="8"/>
  <c r="D2915" i="8"/>
  <c r="D2919" i="8"/>
  <c r="D2923" i="8"/>
  <c r="D2927" i="8"/>
  <c r="D2931" i="8"/>
  <c r="D2935" i="8"/>
  <c r="D2939" i="8"/>
  <c r="D2943" i="8"/>
  <c r="D2947" i="8"/>
  <c r="D2951" i="8"/>
  <c r="D2955" i="8"/>
  <c r="D2959" i="8"/>
  <c r="D2963" i="8"/>
  <c r="D2967" i="8"/>
  <c r="D2971" i="8"/>
  <c r="D2975" i="8"/>
  <c r="D2979" i="8"/>
  <c r="D2983" i="8"/>
  <c r="D2987" i="8"/>
  <c r="D2991" i="8"/>
  <c r="D2995" i="8"/>
  <c r="D2999" i="8"/>
  <c r="D3003" i="8"/>
  <c r="D3007" i="8"/>
  <c r="D1387" i="8"/>
  <c r="D1433" i="8"/>
  <c r="D1643" i="8"/>
  <c r="D1689" i="8"/>
  <c r="D1913" i="8"/>
  <c r="D2155" i="8"/>
  <c r="D2276" i="8"/>
  <c r="D2420" i="8"/>
  <c r="D2520" i="8"/>
  <c r="D2594" i="8"/>
  <c r="D2626" i="8"/>
  <c r="D2658" i="8"/>
  <c r="D2690" i="8"/>
  <c r="D2722" i="8"/>
  <c r="D2754" i="8"/>
  <c r="D2786" i="8"/>
  <c r="D2818" i="8"/>
  <c r="D2850" i="8"/>
  <c r="D2882" i="8"/>
  <c r="D2914" i="8"/>
  <c r="D2946" i="8"/>
  <c r="D2978" i="8"/>
  <c r="D3010" i="8"/>
  <c r="D3015" i="8"/>
  <c r="D3026" i="8"/>
  <c r="D3031" i="8"/>
  <c r="D3042" i="8"/>
  <c r="D3047" i="8"/>
  <c r="D3058" i="8"/>
  <c r="D3063" i="8"/>
  <c r="D3074" i="8"/>
  <c r="D3079" i="8"/>
  <c r="D3090" i="8"/>
  <c r="D3095" i="8"/>
  <c r="D3110" i="8"/>
  <c r="D3119" i="8"/>
  <c r="D3133" i="8"/>
  <c r="D3142" i="8"/>
  <c r="D3151" i="8"/>
  <c r="D3165" i="8"/>
  <c r="D3174" i="8"/>
  <c r="D3183" i="8"/>
  <c r="D3197" i="8"/>
  <c r="D3206" i="8"/>
  <c r="D3215" i="8"/>
  <c r="D3229" i="8"/>
  <c r="D3238" i="8"/>
  <c r="D3247" i="8"/>
  <c r="D3261" i="8"/>
  <c r="D3270" i="8"/>
  <c r="D3279" i="8"/>
  <c r="D3293" i="8"/>
  <c r="D3302" i="8"/>
  <c r="D3311" i="8"/>
  <c r="D3325" i="8"/>
  <c r="D3334" i="8"/>
  <c r="D3343" i="8"/>
  <c r="D3357" i="8"/>
  <c r="D3366" i="8"/>
  <c r="D3375" i="8"/>
  <c r="D3389" i="8"/>
  <c r="D3398" i="8"/>
  <c r="D3407" i="8"/>
  <c r="D3421" i="8"/>
  <c r="D3430" i="8"/>
  <c r="D3439" i="8"/>
  <c r="D3453" i="8"/>
  <c r="D3462" i="8"/>
  <c r="D3471" i="8"/>
  <c r="D3485" i="8"/>
  <c r="D3494" i="8"/>
  <c r="D3503" i="8"/>
  <c r="D3517" i="8"/>
  <c r="D3526" i="8"/>
  <c r="D3535" i="8"/>
  <c r="D3549" i="8"/>
  <c r="D3558" i="8"/>
  <c r="D3567" i="8"/>
  <c r="D3581" i="8"/>
  <c r="D3590" i="8"/>
  <c r="D3599" i="8"/>
  <c r="D3613" i="8"/>
  <c r="D3622" i="8"/>
  <c r="D3631" i="8"/>
  <c r="D3645" i="8"/>
  <c r="D3654" i="8"/>
  <c r="D3663" i="8"/>
  <c r="D3677" i="8"/>
  <c r="D3686" i="8"/>
  <c r="D3695" i="8"/>
  <c r="D3709" i="8"/>
  <c r="D3718" i="8"/>
  <c r="D3727" i="8"/>
  <c r="D3741" i="8"/>
  <c r="D3750" i="8"/>
  <c r="D3759" i="8"/>
  <c r="D3773" i="8"/>
  <c r="D3782" i="8"/>
  <c r="D3791" i="8"/>
  <c r="D3805" i="8"/>
  <c r="D3814" i="8"/>
  <c r="D3823" i="8"/>
  <c r="D3837" i="8"/>
  <c r="D3846" i="8"/>
  <c r="D3855" i="8"/>
  <c r="D3869" i="8"/>
  <c r="D3878" i="8"/>
  <c r="D3887" i="8"/>
  <c r="D3901" i="8"/>
  <c r="D3910" i="8"/>
  <c r="D3919" i="8"/>
  <c r="D3933" i="8"/>
  <c r="D3942" i="8"/>
  <c r="D3951" i="8"/>
  <c r="D3965" i="8"/>
  <c r="D3974" i="8"/>
  <c r="D3983" i="8"/>
  <c r="D3997" i="8"/>
  <c r="D4006" i="8"/>
  <c r="D4015" i="8"/>
  <c r="D4029" i="8"/>
  <c r="D4038" i="8"/>
  <c r="D4047" i="8"/>
  <c r="D4061" i="8"/>
  <c r="D4070" i="8"/>
  <c r="D4079" i="8"/>
  <c r="D4093" i="8"/>
  <c r="D4102" i="8"/>
  <c r="D4111" i="8"/>
  <c r="D4125" i="8"/>
  <c r="D4134" i="8"/>
  <c r="D4143" i="8"/>
  <c r="D4157" i="8"/>
  <c r="D4166" i="8"/>
  <c r="D4175" i="8"/>
  <c r="D4189" i="8"/>
  <c r="D4198" i="8"/>
  <c r="D4207" i="8"/>
  <c r="D4221" i="8"/>
  <c r="D4230" i="8"/>
  <c r="D4239" i="8"/>
  <c r="D4253" i="8"/>
  <c r="D4262" i="8"/>
  <c r="D4271" i="8"/>
  <c r="D4285" i="8"/>
  <c r="D4294" i="8"/>
  <c r="D4303" i="8"/>
  <c r="D4317" i="8"/>
  <c r="D4326" i="8"/>
  <c r="D4335" i="8"/>
  <c r="D4349" i="8"/>
  <c r="D4358" i="8"/>
  <c r="D4367" i="8"/>
  <c r="D4381" i="8"/>
  <c r="D4390" i="8"/>
  <c r="D4399" i="8"/>
  <c r="D4413" i="8"/>
  <c r="D4422" i="8"/>
  <c r="D4431" i="8"/>
  <c r="D4445" i="8"/>
  <c r="D4454" i="8"/>
  <c r="D4463" i="8"/>
  <c r="D4477" i="8"/>
  <c r="D4486" i="8"/>
  <c r="D4495" i="8"/>
  <c r="D4509" i="8"/>
  <c r="D1021" i="8"/>
  <c r="D1161" i="8"/>
  <c r="D1184" i="8"/>
  <c r="D1317" i="8"/>
  <c r="D1581" i="8"/>
  <c r="D1837" i="8"/>
  <c r="D1944" i="8"/>
  <c r="D2005" i="8"/>
  <c r="D2035" i="8"/>
  <c r="D2300" i="8"/>
  <c r="D2535" i="8"/>
  <c r="D2569" i="8"/>
  <c r="D2582" i="8"/>
  <c r="D2614" i="8"/>
  <c r="D2646" i="8"/>
  <c r="D2678" i="8"/>
  <c r="D2710" i="8"/>
  <c r="D2742" i="8"/>
  <c r="D2774" i="8"/>
  <c r="D2806" i="8"/>
  <c r="D2838" i="8"/>
  <c r="D2870" i="8"/>
  <c r="D2902" i="8"/>
  <c r="D2934" i="8"/>
  <c r="D2966" i="8"/>
  <c r="D2998" i="8"/>
  <c r="D3106" i="8"/>
  <c r="D3115" i="8"/>
  <c r="D3129" i="8"/>
  <c r="D3138" i="8"/>
  <c r="D3147" i="8"/>
  <c r="D3161" i="8"/>
  <c r="D3170" i="8"/>
  <c r="D3179" i="8"/>
  <c r="D3193" i="8"/>
  <c r="D3202" i="8"/>
  <c r="D3211" i="8"/>
  <c r="D3225" i="8"/>
  <c r="D3234" i="8"/>
  <c r="D3243" i="8"/>
  <c r="D3257" i="8"/>
  <c r="D3266" i="8"/>
  <c r="D3275" i="8"/>
  <c r="D3289" i="8"/>
  <c r="D3298" i="8"/>
  <c r="D3307" i="8"/>
  <c r="D3321" i="8"/>
  <c r="D3330" i="8"/>
  <c r="D3339" i="8"/>
  <c r="D3353" i="8"/>
  <c r="D3362" i="8"/>
  <c r="D3371" i="8"/>
  <c r="D3385" i="8"/>
  <c r="D3394" i="8"/>
  <c r="D3403" i="8"/>
  <c r="D3417" i="8"/>
  <c r="D3426" i="8"/>
  <c r="D3435" i="8"/>
  <c r="D3449" i="8"/>
  <c r="D3458" i="8"/>
  <c r="D3467" i="8"/>
  <c r="D3481" i="8"/>
  <c r="D3490" i="8"/>
  <c r="D3499" i="8"/>
  <c r="D3513" i="8"/>
  <c r="D3522" i="8"/>
  <c r="D3531" i="8"/>
  <c r="D3545" i="8"/>
  <c r="D3554" i="8"/>
  <c r="D3563" i="8"/>
  <c r="D3577" i="8"/>
  <c r="D3586" i="8"/>
  <c r="D3595" i="8"/>
  <c r="D3609" i="8"/>
  <c r="D3618" i="8"/>
  <c r="D3627" i="8"/>
  <c r="D3641" i="8"/>
  <c r="D3650" i="8"/>
  <c r="D3659" i="8"/>
  <c r="D3673" i="8"/>
  <c r="D3682" i="8"/>
  <c r="D3691" i="8"/>
  <c r="D3705" i="8"/>
  <c r="D3714" i="8"/>
  <c r="D3723" i="8"/>
  <c r="D3737" i="8"/>
  <c r="D3746" i="8"/>
  <c r="D3755" i="8"/>
  <c r="D3769" i="8"/>
  <c r="D3778" i="8"/>
  <c r="D3787" i="8"/>
  <c r="D3801" i="8"/>
  <c r="D3810" i="8"/>
  <c r="D3819" i="8"/>
  <c r="D3833" i="8"/>
  <c r="D3842" i="8"/>
  <c r="D3851" i="8"/>
  <c r="D3865" i="8"/>
  <c r="D3874" i="8"/>
  <c r="D3883" i="8"/>
  <c r="D3897" i="8"/>
  <c r="D3906" i="8"/>
  <c r="D3915" i="8"/>
  <c r="D3929" i="8"/>
  <c r="D3938" i="8"/>
  <c r="D3947" i="8"/>
  <c r="D3961" i="8"/>
  <c r="D3970" i="8"/>
  <c r="D3979" i="8"/>
  <c r="D3993" i="8"/>
  <c r="D4002" i="8"/>
  <c r="D4011" i="8"/>
  <c r="D4025" i="8"/>
  <c r="D4034" i="8"/>
  <c r="D4043" i="8"/>
  <c r="D4057" i="8"/>
  <c r="D4066" i="8"/>
  <c r="D4075" i="8"/>
  <c r="D4089" i="8"/>
  <c r="D4098" i="8"/>
  <c r="D4107" i="8"/>
  <c r="D4121" i="8"/>
  <c r="D4130" i="8"/>
  <c r="D4139" i="8"/>
  <c r="D4153" i="8"/>
  <c r="D4162" i="8"/>
  <c r="D4171" i="8"/>
  <c r="D4185" i="8"/>
  <c r="D4194" i="8"/>
  <c r="D4203" i="8"/>
  <c r="D4217" i="8"/>
  <c r="D4226" i="8"/>
  <c r="D4235" i="8"/>
  <c r="D4249" i="8"/>
  <c r="D4258" i="8"/>
  <c r="D4267" i="8"/>
  <c r="D4281" i="8"/>
  <c r="D4290" i="8"/>
  <c r="D4299" i="8"/>
  <c r="D4313" i="8"/>
  <c r="D4322" i="8"/>
  <c r="D4331" i="8"/>
  <c r="D4345" i="8"/>
  <c r="D4354" i="8"/>
  <c r="D4363" i="8"/>
  <c r="D4377" i="8"/>
  <c r="D4386" i="8"/>
  <c r="D4395" i="8"/>
  <c r="D4409" i="8"/>
  <c r="D4418" i="8"/>
  <c r="D4427" i="8"/>
  <c r="D4441" i="8"/>
  <c r="D4450" i="8"/>
  <c r="D4459" i="8"/>
  <c r="D4473" i="8"/>
  <c r="D4482" i="8"/>
  <c r="D4491" i="8"/>
  <c r="D4505" i="8"/>
  <c r="D968" i="8"/>
  <c r="D1117" i="8"/>
  <c r="D1124" i="8"/>
  <c r="D1520" i="8"/>
  <c r="D1776" i="8"/>
  <c r="D1908" i="8"/>
  <c r="D2029" i="8"/>
  <c r="D2112" i="8"/>
  <c r="D2203" i="8"/>
  <c r="D2263" i="8"/>
  <c r="D2329" i="8"/>
  <c r="D2444" i="8"/>
  <c r="D2479" i="8"/>
  <c r="D2549" i="8"/>
  <c r="D2602" i="8"/>
  <c r="D2634" i="8"/>
  <c r="D2666" i="8"/>
  <c r="D2698" i="8"/>
  <c r="D2730" i="8"/>
  <c r="D2762" i="8"/>
  <c r="D2794" i="8"/>
  <c r="D2826" i="8"/>
  <c r="D2858" i="8"/>
  <c r="D2890" i="8"/>
  <c r="D2922" i="8"/>
  <c r="D2954" i="8"/>
  <c r="D2986" i="8"/>
  <c r="D3011" i="8"/>
  <c r="D3022" i="8"/>
  <c r="D3027" i="8"/>
  <c r="D3038" i="8"/>
  <c r="D3043" i="8"/>
  <c r="D3054" i="8"/>
  <c r="D3059" i="8"/>
  <c r="D3070" i="8"/>
  <c r="D3075" i="8"/>
  <c r="D3086" i="8"/>
  <c r="D3091" i="8"/>
  <c r="D3102" i="8"/>
  <c r="D3111" i="8"/>
  <c r="D3125" i="8"/>
  <c r="D3134" i="8"/>
  <c r="D3143" i="8"/>
  <c r="D3157" i="8"/>
  <c r="D3166" i="8"/>
  <c r="D3175" i="8"/>
  <c r="D3189" i="8"/>
  <c r="D3198" i="8"/>
  <c r="D3207" i="8"/>
  <c r="D3221" i="8"/>
  <c r="D3230" i="8"/>
  <c r="D3239" i="8"/>
  <c r="D3253" i="8"/>
  <c r="D3262" i="8"/>
  <c r="D3271" i="8"/>
  <c r="D3285" i="8"/>
  <c r="D3294" i="8"/>
  <c r="D3303" i="8"/>
  <c r="D3317" i="8"/>
  <c r="D3326" i="8"/>
  <c r="D3335" i="8"/>
  <c r="D3349" i="8"/>
  <c r="D3358" i="8"/>
  <c r="D3367" i="8"/>
  <c r="D3381" i="8"/>
  <c r="D3390" i="8"/>
  <c r="D3399" i="8"/>
  <c r="D3413" i="8"/>
  <c r="D3422" i="8"/>
  <c r="D3431" i="8"/>
  <c r="D3445" i="8"/>
  <c r="D3454" i="8"/>
  <c r="D3463" i="8"/>
  <c r="D3477" i="8"/>
  <c r="D3486" i="8"/>
  <c r="D3495" i="8"/>
  <c r="D3509" i="8"/>
  <c r="D3518" i="8"/>
  <c r="D3527" i="8"/>
  <c r="D3541" i="8"/>
  <c r="D3550" i="8"/>
  <c r="D3559" i="8"/>
  <c r="D3573" i="8"/>
  <c r="D3582" i="8"/>
  <c r="D3591" i="8"/>
  <c r="D3605" i="8"/>
  <c r="D3614" i="8"/>
  <c r="D3623" i="8"/>
  <c r="D3637" i="8"/>
  <c r="D3646" i="8"/>
  <c r="D3655" i="8"/>
  <c r="D3669" i="8"/>
  <c r="D3678" i="8"/>
  <c r="D3687" i="8"/>
  <c r="D3701" i="8"/>
  <c r="D3710" i="8"/>
  <c r="D3719" i="8"/>
  <c r="D3733" i="8"/>
  <c r="D3742" i="8"/>
  <c r="D3751" i="8"/>
  <c r="D3765" i="8"/>
  <c r="D3774" i="8"/>
  <c r="D3783" i="8"/>
  <c r="D3797" i="8"/>
  <c r="D3806" i="8"/>
  <c r="D3815" i="8"/>
  <c r="D3829" i="8"/>
  <c r="D3838" i="8"/>
  <c r="D3847" i="8"/>
  <c r="D3861" i="8"/>
  <c r="D3870" i="8"/>
  <c r="D3879" i="8"/>
  <c r="D3893" i="8"/>
  <c r="D3902" i="8"/>
  <c r="D3911" i="8"/>
  <c r="D3925" i="8"/>
  <c r="D3934" i="8"/>
  <c r="D3943" i="8"/>
  <c r="D3957" i="8"/>
  <c r="D3966" i="8"/>
  <c r="D3975" i="8"/>
  <c r="D3989" i="8"/>
  <c r="D3998" i="8"/>
  <c r="D4007" i="8"/>
  <c r="D4021" i="8"/>
  <c r="D4030" i="8"/>
  <c r="D4039" i="8"/>
  <c r="D4053" i="8"/>
  <c r="D4062" i="8"/>
  <c r="D4071" i="8"/>
  <c r="D4085" i="8"/>
  <c r="D4094" i="8"/>
  <c r="D4103" i="8"/>
  <c r="D4117" i="8"/>
  <c r="D4126" i="8"/>
  <c r="D4135" i="8"/>
  <c r="D4149" i="8"/>
  <c r="D4158" i="8"/>
  <c r="D4167" i="8"/>
  <c r="D4181" i="8"/>
  <c r="D4190" i="8"/>
  <c r="D4199" i="8"/>
  <c r="D4213" i="8"/>
  <c r="D4222" i="8"/>
  <c r="D4231" i="8"/>
  <c r="D4245" i="8"/>
  <c r="D4254" i="8"/>
  <c r="D4263" i="8"/>
  <c r="D4277" i="8"/>
  <c r="D4286" i="8"/>
  <c r="D4295" i="8"/>
  <c r="D4309" i="8"/>
  <c r="D4318" i="8"/>
  <c r="D4327" i="8"/>
  <c r="D4341" i="8"/>
  <c r="D4350" i="8"/>
  <c r="D4359" i="8"/>
  <c r="D4373" i="8"/>
  <c r="D4382" i="8"/>
  <c r="D4391" i="8"/>
  <c r="D4405" i="8"/>
  <c r="D4414" i="8"/>
  <c r="D4423" i="8"/>
  <c r="D4437" i="8"/>
  <c r="D4446" i="8"/>
  <c r="D4455" i="8"/>
  <c r="D4469" i="8"/>
  <c r="D4478" i="8"/>
  <c r="D4487" i="8"/>
  <c r="D4501" i="8"/>
  <c r="D871" i="8"/>
  <c r="D1392" i="8"/>
  <c r="D1648" i="8"/>
  <c r="D1889" i="8"/>
  <c r="D2063" i="8"/>
  <c r="D2131" i="8"/>
  <c r="D2160" i="8"/>
  <c r="D2252" i="8"/>
  <c r="D2311" i="8"/>
  <c r="D2425" i="8"/>
  <c r="D2525" i="8"/>
  <c r="D2573" i="8"/>
  <c r="D2586" i="8"/>
  <c r="D2618" i="8"/>
  <c r="D2650" i="8"/>
  <c r="D2682" i="8"/>
  <c r="D2714" i="8"/>
  <c r="D2746" i="8"/>
  <c r="D2778" i="8"/>
  <c r="D2810" i="8"/>
  <c r="D2842" i="8"/>
  <c r="D2874" i="8"/>
  <c r="D2906" i="8"/>
  <c r="D2938" i="8"/>
  <c r="D2970" i="8"/>
  <c r="D3002" i="8"/>
  <c r="D3014" i="8"/>
  <c r="D3019" i="8"/>
  <c r="D3030" i="8"/>
  <c r="D3035" i="8"/>
  <c r="D3046" i="8"/>
  <c r="D3051" i="8"/>
  <c r="D3062" i="8"/>
  <c r="D3067" i="8"/>
  <c r="D3078" i="8"/>
  <c r="D3083" i="8"/>
  <c r="D3094" i="8"/>
  <c r="D3099" i="8"/>
  <c r="D3109" i="8"/>
  <c r="D3118" i="8"/>
  <c r="D3127" i="8"/>
  <c r="D3141" i="8"/>
  <c r="D3150" i="8"/>
  <c r="D3159" i="8"/>
  <c r="D3173" i="8"/>
  <c r="D3182" i="8"/>
  <c r="D3191" i="8"/>
  <c r="D3205" i="8"/>
  <c r="D3214" i="8"/>
  <c r="D3223" i="8"/>
  <c r="D3237" i="8"/>
  <c r="D3246" i="8"/>
  <c r="D3255" i="8"/>
  <c r="D3269" i="8"/>
  <c r="D3278" i="8"/>
  <c r="D3287" i="8"/>
  <c r="D3301" i="8"/>
  <c r="D3310" i="8"/>
  <c r="D3319" i="8"/>
  <c r="D3333" i="8"/>
  <c r="D3342" i="8"/>
  <c r="D3351" i="8"/>
  <c r="D3365" i="8"/>
  <c r="D3374" i="8"/>
  <c r="D3383" i="8"/>
  <c r="D3397" i="8"/>
  <c r="D3406" i="8"/>
  <c r="D3415" i="8"/>
  <c r="D3429" i="8"/>
  <c r="D3438" i="8"/>
  <c r="D3447" i="8"/>
  <c r="D3461" i="8"/>
  <c r="D3470" i="8"/>
  <c r="D3479" i="8"/>
  <c r="D3493" i="8"/>
  <c r="D3502" i="8"/>
  <c r="D3511" i="8"/>
  <c r="D3525" i="8"/>
  <c r="D3534" i="8"/>
  <c r="D3543" i="8"/>
  <c r="D3557" i="8"/>
  <c r="D3566" i="8"/>
  <c r="D3575" i="8"/>
  <c r="D3589" i="8"/>
  <c r="D3598" i="8"/>
  <c r="D3607" i="8"/>
  <c r="D3621" i="8"/>
  <c r="D3630" i="8"/>
  <c r="D3639" i="8"/>
  <c r="D3653" i="8"/>
  <c r="D3662" i="8"/>
  <c r="D3671" i="8"/>
  <c r="D3685" i="8"/>
  <c r="D3694" i="8"/>
  <c r="D3703" i="8"/>
  <c r="D3717" i="8"/>
  <c r="D3726" i="8"/>
  <c r="D3735" i="8"/>
  <c r="D3749" i="8"/>
  <c r="D3758" i="8"/>
  <c r="D3767" i="8"/>
  <c r="D3781" i="8"/>
  <c r="D3790" i="8"/>
  <c r="D3799" i="8"/>
  <c r="D3813" i="8"/>
  <c r="D3822" i="8"/>
  <c r="D3831" i="8"/>
  <c r="D3845" i="8"/>
  <c r="D3854" i="8"/>
  <c r="D3863" i="8"/>
  <c r="D3877" i="8"/>
  <c r="D3886" i="8"/>
  <c r="D3895" i="8"/>
  <c r="D3909" i="8"/>
  <c r="D3918" i="8"/>
  <c r="D3927" i="8"/>
  <c r="D3941" i="8"/>
  <c r="D3950" i="8"/>
  <c r="D3959" i="8"/>
  <c r="D3973" i="8"/>
  <c r="D3982" i="8"/>
  <c r="D3991" i="8"/>
  <c r="D4005" i="8"/>
  <c r="D4014" i="8"/>
  <c r="D4023" i="8"/>
  <c r="D4037" i="8"/>
  <c r="D4046" i="8"/>
  <c r="D4055" i="8"/>
  <c r="D4069" i="8"/>
  <c r="D4078" i="8"/>
  <c r="D4087" i="8"/>
  <c r="D4101" i="8"/>
  <c r="D4110" i="8"/>
  <c r="D4119" i="8"/>
  <c r="D4133" i="8"/>
  <c r="D4142" i="8"/>
  <c r="D4151" i="8"/>
  <c r="D4165" i="8"/>
  <c r="D4174" i="8"/>
  <c r="D4183" i="8"/>
  <c r="D4197" i="8"/>
  <c r="D4206" i="8"/>
  <c r="D4215" i="8"/>
  <c r="D4229" i="8"/>
  <c r="D4238" i="8"/>
  <c r="D4247" i="8"/>
  <c r="D4261" i="8"/>
  <c r="D4270" i="8"/>
  <c r="D4279" i="8"/>
  <c r="D4293" i="8"/>
  <c r="D4302" i="8"/>
  <c r="D4311" i="8"/>
  <c r="D4325" i="8"/>
  <c r="D4334" i="8"/>
  <c r="D4343" i="8"/>
  <c r="D4357" i="8"/>
  <c r="D4366" i="8"/>
  <c r="D4375" i="8"/>
  <c r="D4389" i="8"/>
  <c r="D4398" i="8"/>
  <c r="D4407" i="8"/>
  <c r="D4421" i="8"/>
  <c r="D4430" i="8"/>
  <c r="D4439" i="8"/>
  <c r="D4453" i="8"/>
  <c r="D4462" i="8"/>
  <c r="D4471" i="8"/>
  <c r="D4485" i="8"/>
  <c r="D4494" i="8"/>
  <c r="D4503" i="8"/>
  <c r="D4517" i="8"/>
  <c r="D4526" i="8"/>
  <c r="D4535" i="8"/>
  <c r="D4549" i="8"/>
  <c r="D4558" i="8"/>
  <c r="D4567" i="8"/>
  <c r="D4581" i="8"/>
  <c r="D4590" i="8"/>
  <c r="D4599" i="8"/>
  <c r="D4613" i="8"/>
  <c r="D4622" i="8"/>
  <c r="D4631" i="8"/>
  <c r="D4645" i="8"/>
  <c r="D4654" i="8"/>
  <c r="D4663" i="8"/>
  <c r="D4677" i="8"/>
  <c r="D4686" i="8"/>
  <c r="D4695" i="8"/>
  <c r="D4709" i="8"/>
  <c r="D4718" i="8"/>
  <c r="D4727" i="8"/>
  <c r="D4741" i="8"/>
  <c r="D4750" i="8"/>
  <c r="D4759" i="8"/>
  <c r="D4773" i="8"/>
  <c r="D4782" i="8"/>
  <c r="D4791" i="8"/>
  <c r="D4805" i="8"/>
  <c r="D4814" i="8"/>
  <c r="D4823" i="8"/>
  <c r="D4837" i="8"/>
  <c r="D4846" i="8"/>
  <c r="D4855" i="8"/>
  <c r="D4869" i="8"/>
  <c r="E4869" i="8" s="1"/>
  <c r="D71" i="8"/>
  <c r="D1561" i="8"/>
  <c r="D2136" i="8"/>
  <c r="D2223" i="8"/>
  <c r="D2316" i="8"/>
  <c r="D2544" i="8"/>
  <c r="D2559" i="8"/>
  <c r="D2638" i="8"/>
  <c r="D2702" i="8"/>
  <c r="D2766" i="8"/>
  <c r="D2830" i="8"/>
  <c r="D2894" i="8"/>
  <c r="D2958" i="8"/>
  <c r="D3113" i="8"/>
  <c r="D3130" i="8"/>
  <c r="D3177" i="8"/>
  <c r="D3194" i="8"/>
  <c r="D3241" i="8"/>
  <c r="D3258" i="8"/>
  <c r="D3305" i="8"/>
  <c r="D3322" i="8"/>
  <c r="D3369" i="8"/>
  <c r="D3386" i="8"/>
  <c r="D3433" i="8"/>
  <c r="D3450" i="8"/>
  <c r="D3497" i="8"/>
  <c r="D3514" i="8"/>
  <c r="D3561" i="8"/>
  <c r="D3578" i="8"/>
  <c r="D3625" i="8"/>
  <c r="D3642" i="8"/>
  <c r="D3689" i="8"/>
  <c r="D3706" i="8"/>
  <c r="D3753" i="8"/>
  <c r="D3770" i="8"/>
  <c r="D3817" i="8"/>
  <c r="D3834" i="8"/>
  <c r="D3881" i="8"/>
  <c r="D3898" i="8"/>
  <c r="D3945" i="8"/>
  <c r="D3962" i="8"/>
  <c r="D4009" i="8"/>
  <c r="D4026" i="8"/>
  <c r="D4073" i="8"/>
  <c r="D4090" i="8"/>
  <c r="D4137" i="8"/>
  <c r="D992" i="8"/>
  <c r="D1515" i="8"/>
  <c r="D1957" i="8"/>
  <c r="D1980" i="8"/>
  <c r="D2083" i="8"/>
  <c r="D2610" i="8"/>
  <c r="D2674" i="8"/>
  <c r="D2738" i="8"/>
  <c r="D2802" i="8"/>
  <c r="D2866" i="8"/>
  <c r="D2930" i="8"/>
  <c r="D2994" i="8"/>
  <c r="D3023" i="8"/>
  <c r="D3066" i="8"/>
  <c r="D3087" i="8"/>
  <c r="D3107" i="8"/>
  <c r="D3154" i="8"/>
  <c r="D3171" i="8"/>
  <c r="D3218" i="8"/>
  <c r="D3235" i="8"/>
  <c r="D3282" i="8"/>
  <c r="D3299" i="8"/>
  <c r="D3346" i="8"/>
  <c r="D3363" i="8"/>
  <c r="D3410" i="8"/>
  <c r="D3427" i="8"/>
  <c r="D3474" i="8"/>
  <c r="D3491" i="8"/>
  <c r="D3538" i="8"/>
  <c r="D3555" i="8"/>
  <c r="D3602" i="8"/>
  <c r="D3619" i="8"/>
  <c r="D3666" i="8"/>
  <c r="D3683" i="8"/>
  <c r="D3730" i="8"/>
  <c r="D3747" i="8"/>
  <c r="D3794" i="8"/>
  <c r="D3811" i="8"/>
  <c r="D3858" i="8"/>
  <c r="D3875" i="8"/>
  <c r="D3922" i="8"/>
  <c r="D3939" i="8"/>
  <c r="D3986" i="8"/>
  <c r="D4003" i="8"/>
  <c r="D4050" i="8"/>
  <c r="D4067" i="8"/>
  <c r="D4114" i="8"/>
  <c r="D4131" i="8"/>
  <c r="D4178" i="8"/>
  <c r="D4195" i="8"/>
  <c r="D4242" i="8"/>
  <c r="D4259" i="8"/>
  <c r="D1453" i="8"/>
  <c r="D2107" i="8"/>
  <c r="D2516" i="8"/>
  <c r="D2590" i="8"/>
  <c r="D2654" i="8"/>
  <c r="D2718" i="8"/>
  <c r="D2782" i="8"/>
  <c r="D2846" i="8"/>
  <c r="D2910" i="8"/>
  <c r="D2974" i="8"/>
  <c r="D3114" i="8"/>
  <c r="D3131" i="8"/>
  <c r="D3137" i="8"/>
  <c r="D3149" i="8"/>
  <c r="D3178" i="8"/>
  <c r="D3195" i="8"/>
  <c r="D3201" i="8"/>
  <c r="D3213" i="8"/>
  <c r="D3242" i="8"/>
  <c r="D3259" i="8"/>
  <c r="D3265" i="8"/>
  <c r="D3277" i="8"/>
  <c r="D3306" i="8"/>
  <c r="D3323" i="8"/>
  <c r="D3329" i="8"/>
  <c r="D3341" i="8"/>
  <c r="D3370" i="8"/>
  <c r="D3387" i="8"/>
  <c r="D3393" i="8"/>
  <c r="D3405" i="8"/>
  <c r="D3434" i="8"/>
  <c r="D3451" i="8"/>
  <c r="D3457" i="8"/>
  <c r="D3469" i="8"/>
  <c r="D3498" i="8"/>
  <c r="D3515" i="8"/>
  <c r="D3521" i="8"/>
  <c r="D3533" i="8"/>
  <c r="D3562" i="8"/>
  <c r="D3579" i="8"/>
  <c r="D3585" i="8"/>
  <c r="D3597" i="8"/>
  <c r="D3626" i="8"/>
  <c r="D3643" i="8"/>
  <c r="D3649" i="8"/>
  <c r="D3661" i="8"/>
  <c r="D3690" i="8"/>
  <c r="D3707" i="8"/>
  <c r="D3713" i="8"/>
  <c r="D3725" i="8"/>
  <c r="D3754" i="8"/>
  <c r="D3771" i="8"/>
  <c r="D3777" i="8"/>
  <c r="D3789" i="8"/>
  <c r="D3818" i="8"/>
  <c r="D3835" i="8"/>
  <c r="D3841" i="8"/>
  <c r="D3853" i="8"/>
  <c r="D3882" i="8"/>
  <c r="D3899" i="8"/>
  <c r="D3905" i="8"/>
  <c r="D3917" i="8"/>
  <c r="D3946" i="8"/>
  <c r="D3963" i="8"/>
  <c r="D3969" i="8"/>
  <c r="D3981" i="8"/>
  <c r="D4010" i="8"/>
  <c r="D4027" i="8"/>
  <c r="D4033" i="8"/>
  <c r="D4045" i="8"/>
  <c r="D4074" i="8"/>
  <c r="D4091" i="8"/>
  <c r="D4097" i="8"/>
  <c r="D4109" i="8"/>
  <c r="D4138" i="8"/>
  <c r="D4155" i="8"/>
  <c r="D4161" i="8"/>
  <c r="D4173" i="8"/>
  <c r="D4202" i="8"/>
  <c r="D4219" i="8"/>
  <c r="D4225" i="8"/>
  <c r="D4237" i="8"/>
  <c r="D4266" i="8"/>
  <c r="D4283" i="8"/>
  <c r="D4289" i="8"/>
  <c r="D4301" i="8"/>
  <c r="D4330" i="8"/>
  <c r="D4347" i="8"/>
  <c r="D4353" i="8"/>
  <c r="D4365" i="8"/>
  <c r="D4394" i="8"/>
  <c r="D4411" i="8"/>
  <c r="D4417" i="8"/>
  <c r="D4429" i="8"/>
  <c r="D4458" i="8"/>
  <c r="D4475" i="8"/>
  <c r="D4481" i="8"/>
  <c r="D4493" i="8"/>
  <c r="D4510" i="8"/>
  <c r="D4534" i="8"/>
  <c r="D4539" i="8"/>
  <c r="D4563" i="8"/>
  <c r="D4573" i="8"/>
  <c r="D4587" i="8"/>
  <c r="D4597" i="8"/>
  <c r="D4602" i="8"/>
  <c r="D4611" i="8"/>
  <c r="D4621" i="8"/>
  <c r="D4626" i="8"/>
  <c r="D4650" i="8"/>
  <c r="D4655" i="8"/>
  <c r="D4665" i="8"/>
  <c r="D4674" i="8"/>
  <c r="D4679" i="8"/>
  <c r="D4689" i="8"/>
  <c r="D4703" i="8"/>
  <c r="D4713" i="8"/>
  <c r="D4737" i="8"/>
  <c r="D4742" i="8"/>
  <c r="D4766" i="8"/>
  <c r="D4790" i="8"/>
  <c r="D4795" i="8"/>
  <c r="D4819" i="8"/>
  <c r="D4829" i="8"/>
  <c r="D4843" i="8"/>
  <c r="D4853" i="8"/>
  <c r="D4858" i="8"/>
  <c r="D4867" i="8"/>
  <c r="D70" i="8"/>
  <c r="D75" i="8"/>
  <c r="D605" i="8"/>
  <c r="D652" i="8"/>
  <c r="D1932" i="8"/>
  <c r="D2401" i="8"/>
  <c r="D2456" i="8"/>
  <c r="D2463" i="8"/>
  <c r="D2630" i="8"/>
  <c r="D2694" i="8"/>
  <c r="D2758" i="8"/>
  <c r="D2822" i="8"/>
  <c r="D2886" i="8"/>
  <c r="D2950" i="8"/>
  <c r="D3050" i="8"/>
  <c r="D3071" i="8"/>
  <c r="D3123" i="8"/>
  <c r="D3135" i="8"/>
  <c r="D3153" i="8"/>
  <c r="D3158" i="8"/>
  <c r="D3187" i="8"/>
  <c r="D3199" i="8"/>
  <c r="D3217" i="8"/>
  <c r="D3222" i="8"/>
  <c r="D3251" i="8"/>
  <c r="D3263" i="8"/>
  <c r="D3281" i="8"/>
  <c r="D3286" i="8"/>
  <c r="D3315" i="8"/>
  <c r="D3327" i="8"/>
  <c r="D3345" i="8"/>
  <c r="D3350" i="8"/>
  <c r="D3379" i="8"/>
  <c r="D3391" i="8"/>
  <c r="D3409" i="8"/>
  <c r="D3414" i="8"/>
  <c r="D3443" i="8"/>
  <c r="D3455" i="8"/>
  <c r="D3473" i="8"/>
  <c r="D3478" i="8"/>
  <c r="D3507" i="8"/>
  <c r="D3519" i="8"/>
  <c r="D3537" i="8"/>
  <c r="D3542" i="8"/>
  <c r="D3571" i="8"/>
  <c r="D3583" i="8"/>
  <c r="D3601" i="8"/>
  <c r="D3606" i="8"/>
  <c r="D3635" i="8"/>
  <c r="D3647" i="8"/>
  <c r="D3665" i="8"/>
  <c r="D3670" i="8"/>
  <c r="D3699" i="8"/>
  <c r="D3711" i="8"/>
  <c r="D3729" i="8"/>
  <c r="D3734" i="8"/>
  <c r="D3763" i="8"/>
  <c r="D3775" i="8"/>
  <c r="D3793" i="8"/>
  <c r="D3798" i="8"/>
  <c r="D3827" i="8"/>
  <c r="D3839" i="8"/>
  <c r="D3857" i="8"/>
  <c r="D3862" i="8"/>
  <c r="D3891" i="8"/>
  <c r="D3903" i="8"/>
  <c r="D3921" i="8"/>
  <c r="D3926" i="8"/>
  <c r="D3955" i="8"/>
  <c r="D3967" i="8"/>
  <c r="D3985" i="8"/>
  <c r="D3990" i="8"/>
  <c r="D4019" i="8"/>
  <c r="D4031" i="8"/>
  <c r="D4049" i="8"/>
  <c r="D4054" i="8"/>
  <c r="D4083" i="8"/>
  <c r="D4095" i="8"/>
  <c r="D4113" i="8"/>
  <c r="D4118" i="8"/>
  <c r="D4147" i="8"/>
  <c r="D4159" i="8"/>
  <c r="D4177" i="8"/>
  <c r="D4182" i="8"/>
  <c r="D4211" i="8"/>
  <c r="D4223" i="8"/>
  <c r="D4241" i="8"/>
  <c r="D2377" i="8"/>
  <c r="D2622" i="8"/>
  <c r="D2750" i="8"/>
  <c r="D2878" i="8"/>
  <c r="D3006" i="8"/>
  <c r="D3103" i="8"/>
  <c r="D3117" i="8"/>
  <c r="D3190" i="8"/>
  <c r="D3231" i="8"/>
  <c r="D3245" i="8"/>
  <c r="D3318" i="8"/>
  <c r="D3359" i="8"/>
  <c r="D3373" i="8"/>
  <c r="D3446" i="8"/>
  <c r="D3487" i="8"/>
  <c r="D3501" i="8"/>
  <c r="D3574" i="8"/>
  <c r="D3615" i="8"/>
  <c r="D3629" i="8"/>
  <c r="D3702" i="8"/>
  <c r="D3743" i="8"/>
  <c r="D3757" i="8"/>
  <c r="D3830" i="8"/>
  <c r="D3871" i="8"/>
  <c r="D3885" i="8"/>
  <c r="D3958" i="8"/>
  <c r="D3999" i="8"/>
  <c r="D4013" i="8"/>
  <c r="D4086" i="8"/>
  <c r="D4127" i="8"/>
  <c r="D4141" i="8"/>
  <c r="D4187" i="8"/>
  <c r="D4193" i="8"/>
  <c r="D4233" i="8"/>
  <c r="D4246" i="8"/>
  <c r="D4265" i="8"/>
  <c r="D4314" i="8"/>
  <c r="D4338" i="8"/>
  <c r="D4393" i="8"/>
  <c r="D4442" i="8"/>
  <c r="D4466" i="8"/>
  <c r="D4514" i="8"/>
  <c r="D4519" i="8"/>
  <c r="D4529" i="8"/>
  <c r="D4554" i="8"/>
  <c r="D4559" i="8"/>
  <c r="D4579" i="8"/>
  <c r="D4610" i="8"/>
  <c r="D4641" i="8"/>
  <c r="D4646" i="8"/>
  <c r="D4651" i="8"/>
  <c r="D4657" i="8"/>
  <c r="D4667" i="8"/>
  <c r="D4693" i="8"/>
  <c r="D4698" i="8"/>
  <c r="D4723" i="8"/>
  <c r="D4733" i="8"/>
  <c r="D4738" i="8"/>
  <c r="D4758" i="8"/>
  <c r="D4763" i="8"/>
  <c r="D4778" i="8"/>
  <c r="D4783" i="8"/>
  <c r="D4803" i="8"/>
  <c r="D4813" i="8"/>
  <c r="D4818" i="8"/>
  <c r="D4849" i="8"/>
  <c r="D4854" i="8"/>
  <c r="D4546" i="8"/>
  <c r="D4638" i="8"/>
  <c r="D4653" i="8"/>
  <c r="D4669" i="8"/>
  <c r="D4690" i="8"/>
  <c r="D4710" i="8"/>
  <c r="D4730" i="8"/>
  <c r="D4755" i="8"/>
  <c r="D4775" i="8"/>
  <c r="D4815" i="8"/>
  <c r="D4835" i="8"/>
  <c r="D3565" i="8"/>
  <c r="D3821" i="8"/>
  <c r="D3949" i="8"/>
  <c r="D4077" i="8"/>
  <c r="D4542" i="8"/>
  <c r="D4582" i="8"/>
  <c r="D4618" i="8"/>
  <c r="D4634" i="8"/>
  <c r="D4746" i="8"/>
  <c r="D4806" i="8"/>
  <c r="D4826" i="8"/>
  <c r="D4857" i="8"/>
  <c r="D3209" i="8"/>
  <c r="D3633" i="8"/>
  <c r="D4145" i="8"/>
  <c r="D4250" i="8"/>
  <c r="D4306" i="8"/>
  <c r="D4681" i="8"/>
  <c r="D66" i="8"/>
  <c r="D3715" i="8"/>
  <c r="D4403" i="8"/>
  <c r="D4465" i="8"/>
  <c r="D4513" i="8"/>
  <c r="D4630" i="8"/>
  <c r="D4747" i="8"/>
  <c r="D4802" i="8"/>
  <c r="D4817" i="8"/>
  <c r="D4863" i="8"/>
  <c r="D805" i="8"/>
  <c r="D939" i="8"/>
  <c r="D1281" i="8"/>
  <c r="D1304" i="8"/>
  <c r="D2228" i="8"/>
  <c r="D2540" i="8"/>
  <c r="D2578" i="8"/>
  <c r="D2706" i="8"/>
  <c r="D2834" i="8"/>
  <c r="D2962" i="8"/>
  <c r="D3082" i="8"/>
  <c r="D3145" i="8"/>
  <c r="D3185" i="8"/>
  <c r="D3219" i="8"/>
  <c r="D3226" i="8"/>
  <c r="D3273" i="8"/>
  <c r="D3313" i="8"/>
  <c r="D3347" i="8"/>
  <c r="D3354" i="8"/>
  <c r="D3401" i="8"/>
  <c r="D3441" i="8"/>
  <c r="D3475" i="8"/>
  <c r="D3482" i="8"/>
  <c r="D3529" i="8"/>
  <c r="D3569" i="8"/>
  <c r="D3603" i="8"/>
  <c r="D3610" i="8"/>
  <c r="D3657" i="8"/>
  <c r="D3697" i="8"/>
  <c r="D3731" i="8"/>
  <c r="D3738" i="8"/>
  <c r="D3785" i="8"/>
  <c r="D3825" i="8"/>
  <c r="D3859" i="8"/>
  <c r="D3866" i="8"/>
  <c r="D3913" i="8"/>
  <c r="D3953" i="8"/>
  <c r="D3987" i="8"/>
  <c r="D3994" i="8"/>
  <c r="D4041" i="8"/>
  <c r="D4081" i="8"/>
  <c r="D4115" i="8"/>
  <c r="D4122" i="8"/>
  <c r="D4154" i="8"/>
  <c r="D4201" i="8"/>
  <c r="D4227" i="8"/>
  <c r="D4297" i="8"/>
  <c r="D4333" i="8"/>
  <c r="D4351" i="8"/>
  <c r="D4370" i="8"/>
  <c r="D4387" i="8"/>
  <c r="D4425" i="8"/>
  <c r="D4461" i="8"/>
  <c r="D4479" i="8"/>
  <c r="D4498" i="8"/>
  <c r="D4545" i="8"/>
  <c r="D4550" i="8"/>
  <c r="D4565" i="8"/>
  <c r="D4570" i="8"/>
  <c r="D4575" i="8"/>
  <c r="D4585" i="8"/>
  <c r="D4595" i="8"/>
  <c r="D4601" i="8"/>
  <c r="D4606" i="8"/>
  <c r="D4627" i="8"/>
  <c r="D4637" i="8"/>
  <c r="D4662" i="8"/>
  <c r="D4678" i="8"/>
  <c r="D4683" i="8"/>
  <c r="D4714" i="8"/>
  <c r="D4719" i="8"/>
  <c r="D4729" i="8"/>
  <c r="D4749" i="8"/>
  <c r="D4754" i="8"/>
  <c r="D4769" i="8"/>
  <c r="D4774" i="8"/>
  <c r="D4794" i="8"/>
  <c r="D4799" i="8"/>
  <c r="D4809" i="8"/>
  <c r="D4834" i="8"/>
  <c r="D4839" i="8"/>
  <c r="D4865" i="8"/>
  <c r="D68" i="8"/>
  <c r="D74" i="8"/>
  <c r="D4371" i="8"/>
  <c r="D4810" i="8"/>
  <c r="D84" i="8"/>
  <c r="D3802" i="8"/>
  <c r="D4415" i="8"/>
  <c r="D4434" i="8"/>
  <c r="D4489" i="8"/>
  <c r="D4527" i="8"/>
  <c r="D4547" i="8"/>
  <c r="D4557" i="8"/>
  <c r="D4593" i="8"/>
  <c r="D4614" i="8"/>
  <c r="D4639" i="8"/>
  <c r="D4649" i="8"/>
  <c r="D4675" i="8"/>
  <c r="D4691" i="8"/>
  <c r="D4701" i="8"/>
  <c r="D4711" i="8"/>
  <c r="D4726" i="8"/>
  <c r="D4771" i="8"/>
  <c r="D4786" i="8"/>
  <c r="D4797" i="8"/>
  <c r="D4811" i="8"/>
  <c r="D4847" i="8"/>
  <c r="D4205" i="8"/>
  <c r="D4337" i="8"/>
  <c r="D4538" i="8"/>
  <c r="D4609" i="8"/>
  <c r="D4635" i="8"/>
  <c r="D4757" i="8"/>
  <c r="D799" i="8"/>
  <c r="D909" i="8"/>
  <c r="D2473" i="8"/>
  <c r="D2564" i="8"/>
  <c r="D2662" i="8"/>
  <c r="D2790" i="8"/>
  <c r="D2918" i="8"/>
  <c r="D3098" i="8"/>
  <c r="D3139" i="8"/>
  <c r="D3267" i="8"/>
  <c r="D3395" i="8"/>
  <c r="D3523" i="8"/>
  <c r="D3651" i="8"/>
  <c r="D3779" i="8"/>
  <c r="D3907" i="8"/>
  <c r="D4035" i="8"/>
  <c r="D4169" i="8"/>
  <c r="D4214" i="8"/>
  <c r="D4234" i="8"/>
  <c r="D4273" i="8"/>
  <c r="D4278" i="8"/>
  <c r="D4291" i="8"/>
  <c r="D4315" i="8"/>
  <c r="D4321" i="8"/>
  <c r="D4339" i="8"/>
  <c r="D4401" i="8"/>
  <c r="D4406" i="8"/>
  <c r="D4419" i="8"/>
  <c r="D4443" i="8"/>
  <c r="D4449" i="8"/>
  <c r="D4467" i="8"/>
  <c r="D4515" i="8"/>
  <c r="D4525" i="8"/>
  <c r="D4530" i="8"/>
  <c r="D4541" i="8"/>
  <c r="D4555" i="8"/>
  <c r="D4591" i="8"/>
  <c r="D4617" i="8"/>
  <c r="D4633" i="8"/>
  <c r="D4642" i="8"/>
  <c r="D4647" i="8"/>
  <c r="D4658" i="8"/>
  <c r="D4673" i="8"/>
  <c r="D4694" i="8"/>
  <c r="D4699" i="8"/>
  <c r="D4734" i="8"/>
  <c r="D4739" i="8"/>
  <c r="D4745" i="8"/>
  <c r="D4779" i="8"/>
  <c r="D4789" i="8"/>
  <c r="D4825" i="8"/>
  <c r="D4830" i="8"/>
  <c r="D4845" i="8"/>
  <c r="D4850" i="8"/>
  <c r="D4861" i="8"/>
  <c r="D64" i="8"/>
  <c r="D769" i="8"/>
  <c r="D1148" i="8"/>
  <c r="D2496" i="8"/>
  <c r="D2511" i="8"/>
  <c r="D2670" i="8"/>
  <c r="D2798" i="8"/>
  <c r="D2926" i="8"/>
  <c r="D3105" i="8"/>
  <c r="D3146" i="8"/>
  <c r="D3186" i="8"/>
  <c r="D3227" i="8"/>
  <c r="D3233" i="8"/>
  <c r="D3274" i="8"/>
  <c r="D3314" i="8"/>
  <c r="D3355" i="8"/>
  <c r="D3361" i="8"/>
  <c r="D3402" i="8"/>
  <c r="D3442" i="8"/>
  <c r="D3483" i="8"/>
  <c r="D3489" i="8"/>
  <c r="D3530" i="8"/>
  <c r="D3570" i="8"/>
  <c r="D3611" i="8"/>
  <c r="D3617" i="8"/>
  <c r="D3658" i="8"/>
  <c r="D3698" i="8"/>
  <c r="D3739" i="8"/>
  <c r="D3745" i="8"/>
  <c r="D3786" i="8"/>
  <c r="D3826" i="8"/>
  <c r="D3867" i="8"/>
  <c r="D3873" i="8"/>
  <c r="D3914" i="8"/>
  <c r="D3954" i="8"/>
  <c r="D3995" i="8"/>
  <c r="D4001" i="8"/>
  <c r="D4042" i="8"/>
  <c r="D4082" i="8"/>
  <c r="D4123" i="8"/>
  <c r="D4129" i="8"/>
  <c r="D4163" i="8"/>
  <c r="D4209" i="8"/>
  <c r="D4298" i="8"/>
  <c r="D4305" i="8"/>
  <c r="D4310" i="8"/>
  <c r="D4346" i="8"/>
  <c r="D4383" i="8"/>
  <c r="D4426" i="8"/>
  <c r="D4433" i="8"/>
  <c r="D4438" i="8"/>
  <c r="D4474" i="8"/>
  <c r="D4499" i="8"/>
  <c r="D4511" i="8"/>
  <c r="D4521" i="8"/>
  <c r="D4551" i="8"/>
  <c r="D4561" i="8"/>
  <c r="D4566" i="8"/>
  <c r="D4586" i="8"/>
  <c r="D4607" i="8"/>
  <c r="D4715" i="8"/>
  <c r="D4765" i="8"/>
  <c r="D2468" i="8"/>
  <c r="D2686" i="8"/>
  <c r="D2814" i="8"/>
  <c r="D2942" i="8"/>
  <c r="D3039" i="8"/>
  <c r="D3126" i="8"/>
  <c r="D3167" i="8"/>
  <c r="D3181" i="8"/>
  <c r="D3254" i="8"/>
  <c r="D3295" i="8"/>
  <c r="D3309" i="8"/>
  <c r="D3382" i="8"/>
  <c r="D3423" i="8"/>
  <c r="D3437" i="8"/>
  <c r="D3510" i="8"/>
  <c r="D3551" i="8"/>
  <c r="D3638" i="8"/>
  <c r="D3679" i="8"/>
  <c r="D3766" i="8"/>
  <c r="D3807" i="8"/>
  <c r="D3894" i="8"/>
  <c r="D3935" i="8"/>
  <c r="D4022" i="8"/>
  <c r="D4063" i="8"/>
  <c r="D4150" i="8"/>
  <c r="D4243" i="8"/>
  <c r="D4255" i="8"/>
  <c r="D4329" i="8"/>
  <c r="D4402" i="8"/>
  <c r="D4506" i="8"/>
  <c r="D4537" i="8"/>
  <c r="D4629" i="8"/>
  <c r="D4643" i="8"/>
  <c r="D4721" i="8"/>
  <c r="D4751" i="8"/>
  <c r="D4801" i="8"/>
  <c r="D4821" i="8"/>
  <c r="D4841" i="8"/>
  <c r="D4862" i="8"/>
  <c r="D62" i="8"/>
  <c r="P63" i="8" s="1"/>
  <c r="D460" i="8"/>
  <c r="D1817" i="8"/>
  <c r="D2642" i="8"/>
  <c r="D2770" i="8"/>
  <c r="D2898" i="8"/>
  <c r="D3018" i="8"/>
  <c r="D3055" i="8"/>
  <c r="D3121" i="8"/>
  <c r="D3155" i="8"/>
  <c r="D3162" i="8"/>
  <c r="D3249" i="8"/>
  <c r="D3283" i="8"/>
  <c r="D3290" i="8"/>
  <c r="D3337" i="8"/>
  <c r="D3377" i="8"/>
  <c r="D3411" i="8"/>
  <c r="D3418" i="8"/>
  <c r="D3465" i="8"/>
  <c r="D3505" i="8"/>
  <c r="D3539" i="8"/>
  <c r="D3546" i="8"/>
  <c r="D3593" i="8"/>
  <c r="D3667" i="8"/>
  <c r="D3721" i="8"/>
  <c r="D3761" i="8"/>
  <c r="D3795" i="8"/>
  <c r="D3849" i="8"/>
  <c r="D3889" i="8"/>
  <c r="D3923" i="8"/>
  <c r="D3977" i="8"/>
  <c r="D4017" i="8"/>
  <c r="D4051" i="8"/>
  <c r="D4105" i="8"/>
  <c r="D4191" i="8"/>
  <c r="D4210" i="8"/>
  <c r="D4269" i="8"/>
  <c r="D4287" i="8"/>
  <c r="D4397" i="8"/>
  <c r="D4451" i="8"/>
  <c r="D4598" i="8"/>
  <c r="D4670" i="8"/>
  <c r="D4706" i="8"/>
  <c r="D4781" i="8"/>
  <c r="D1771" i="8"/>
  <c r="D2598" i="8"/>
  <c r="D2726" i="8"/>
  <c r="D2854" i="8"/>
  <c r="D2982" i="8"/>
  <c r="D3034" i="8"/>
  <c r="D3331" i="8"/>
  <c r="D3459" i="8"/>
  <c r="D3587" i="8"/>
  <c r="D3843" i="8"/>
  <c r="D3971" i="8"/>
  <c r="D4099" i="8"/>
  <c r="D4179" i="8"/>
  <c r="D4186" i="8"/>
  <c r="D4275" i="8"/>
  <c r="D4342" i="8"/>
  <c r="D4355" i="8"/>
  <c r="D4385" i="8"/>
  <c r="D4470" i="8"/>
  <c r="D4483" i="8"/>
  <c r="D4518" i="8"/>
  <c r="D4543" i="8"/>
  <c r="D4578" i="8"/>
  <c r="D4619" i="8"/>
  <c r="D4666" i="8"/>
  <c r="D4717" i="8"/>
  <c r="D4762" i="8"/>
  <c r="D4807" i="8"/>
  <c r="D4827" i="8"/>
  <c r="D72" i="8"/>
  <c r="D1709" i="8"/>
  <c r="D2305" i="8"/>
  <c r="D2606" i="8"/>
  <c r="D2734" i="8"/>
  <c r="D2862" i="8"/>
  <c r="D2990" i="8"/>
  <c r="D3122" i="8"/>
  <c r="D3163" i="8"/>
  <c r="D3169" i="8"/>
  <c r="D3210" i="8"/>
  <c r="D3250" i="8"/>
  <c r="D3291" i="8"/>
  <c r="D3297" i="8"/>
  <c r="D3338" i="8"/>
  <c r="D3378" i="8"/>
  <c r="D3419" i="8"/>
  <c r="D3425" i="8"/>
  <c r="D3466" i="8"/>
  <c r="D3506" i="8"/>
  <c r="D3547" i="8"/>
  <c r="D3553" i="8"/>
  <c r="D3594" i="8"/>
  <c r="D3634" i="8"/>
  <c r="D3675" i="8"/>
  <c r="D3681" i="8"/>
  <c r="D3722" i="8"/>
  <c r="D3762" i="8"/>
  <c r="D3803" i="8"/>
  <c r="D3809" i="8"/>
  <c r="D3850" i="8"/>
  <c r="D3890" i="8"/>
  <c r="D3931" i="8"/>
  <c r="D3937" i="8"/>
  <c r="D3978" i="8"/>
  <c r="D4018" i="8"/>
  <c r="D4059" i="8"/>
  <c r="D4065" i="8"/>
  <c r="D4106" i="8"/>
  <c r="D4146" i="8"/>
  <c r="D4218" i="8"/>
  <c r="D4251" i="8"/>
  <c r="D4257" i="8"/>
  <c r="D4282" i="8"/>
  <c r="D4307" i="8"/>
  <c r="D4319" i="8"/>
  <c r="D4362" i="8"/>
  <c r="D4369" i="8"/>
  <c r="D4374" i="8"/>
  <c r="D4410" i="8"/>
  <c r="D4435" i="8"/>
  <c r="D4447" i="8"/>
  <c r="D4490" i="8"/>
  <c r="D4497" i="8"/>
  <c r="D4502" i="8"/>
  <c r="D4523" i="8"/>
  <c r="D4533" i="8"/>
  <c r="D4569" i="8"/>
  <c r="D4574" i="8"/>
  <c r="D4589" i="8"/>
  <c r="D4594" i="8"/>
  <c r="D4605" i="8"/>
  <c r="D4615" i="8"/>
  <c r="D4661" i="8"/>
  <c r="D4671" i="8"/>
  <c r="D4682" i="8"/>
  <c r="D4687" i="8"/>
  <c r="D4702" i="8"/>
  <c r="D4707" i="8"/>
  <c r="D4743" i="8"/>
  <c r="D4753" i="8"/>
  <c r="D4787" i="8"/>
  <c r="D4793" i="8"/>
  <c r="D4798" i="8"/>
  <c r="D4833" i="8"/>
  <c r="D4838" i="8"/>
  <c r="D4859" i="8"/>
  <c r="D67" i="8"/>
  <c r="D63" i="8"/>
  <c r="D4571" i="8"/>
  <c r="D4623" i="8"/>
  <c r="D4705" i="8"/>
  <c r="D4725" i="8"/>
  <c r="D4770" i="8"/>
  <c r="D4785" i="8"/>
  <c r="D4866" i="8"/>
  <c r="D3693" i="8"/>
  <c r="D4170" i="8"/>
  <c r="D4274" i="8"/>
  <c r="D4378" i="8"/>
  <c r="D4457" i="8"/>
  <c r="D4531" i="8"/>
  <c r="D4577" i="8"/>
  <c r="D4603" i="8"/>
  <c r="D4659" i="8"/>
  <c r="D4685" i="8"/>
  <c r="D4735" i="8"/>
  <c r="D4761" i="8"/>
  <c r="D4831" i="8"/>
  <c r="D4851" i="8"/>
  <c r="D2491" i="8"/>
  <c r="D3674" i="8"/>
  <c r="D3930" i="8"/>
  <c r="D4058" i="8"/>
  <c r="D4323" i="8"/>
  <c r="D4361" i="8"/>
  <c r="D4522" i="8"/>
  <c r="D4562" i="8"/>
  <c r="D4731" i="8"/>
  <c r="D3203" i="8"/>
  <c r="D4379" i="8"/>
  <c r="D4507" i="8"/>
  <c r="D4553" i="8"/>
  <c r="D4583" i="8"/>
  <c r="D4625" i="8"/>
  <c r="D4697" i="8"/>
  <c r="D4722" i="8"/>
  <c r="D4767" i="8"/>
  <c r="D4777" i="8"/>
  <c r="D4822" i="8"/>
  <c r="D4842" i="8"/>
  <c r="D133" i="8"/>
  <c r="D165" i="8"/>
  <c r="D197" i="8"/>
  <c r="D229" i="8"/>
  <c r="D261" i="8"/>
  <c r="D293" i="8"/>
  <c r="D325" i="8"/>
  <c r="D357" i="8"/>
  <c r="D389" i="8"/>
  <c r="D421" i="8"/>
  <c r="D110" i="8"/>
  <c r="D142" i="8"/>
  <c r="D174" i="8"/>
  <c r="D206" i="8"/>
  <c r="D238" i="8"/>
  <c r="D270" i="8"/>
  <c r="D302" i="8"/>
  <c r="D334" i="8"/>
  <c r="D366" i="8"/>
  <c r="D398" i="8"/>
  <c r="D430" i="8"/>
  <c r="D119" i="8"/>
  <c r="D151" i="8"/>
  <c r="D183" i="8"/>
  <c r="D215" i="8"/>
  <c r="D247" i="8"/>
  <c r="D279" i="8"/>
  <c r="D311" i="8"/>
  <c r="D343" i="8"/>
  <c r="D375" i="8"/>
  <c r="D407" i="8"/>
  <c r="D439" i="8"/>
  <c r="D92" i="8"/>
  <c r="D86" i="8"/>
  <c r="D81" i="8"/>
  <c r="D95" i="8"/>
  <c r="D137" i="8"/>
  <c r="D169" i="8"/>
  <c r="D201" i="8"/>
  <c r="D233" i="8"/>
  <c r="D265" i="8"/>
  <c r="D297" i="8"/>
  <c r="D329" i="8"/>
  <c r="D361" i="8"/>
  <c r="D393" i="8"/>
  <c r="D425" i="8"/>
  <c r="D114" i="8"/>
  <c r="E114" i="8" s="1"/>
  <c r="D146" i="8"/>
  <c r="D178" i="8"/>
  <c r="E178" i="8" s="1"/>
  <c r="D210" i="8"/>
  <c r="D242" i="8"/>
  <c r="D274" i="8"/>
  <c r="D306" i="8"/>
  <c r="D338" i="8"/>
  <c r="E338" i="8" s="1"/>
  <c r="D370" i="8"/>
  <c r="D402" i="8"/>
  <c r="E402" i="8" s="1"/>
  <c r="D434" i="8"/>
  <c r="D123" i="8"/>
  <c r="D155" i="8"/>
  <c r="D187" i="8"/>
  <c r="D219" i="8"/>
  <c r="D251" i="8"/>
  <c r="D283" i="8"/>
  <c r="D315" i="8"/>
  <c r="D347" i="8"/>
  <c r="D379" i="8"/>
  <c r="D411" i="8"/>
  <c r="D443" i="8"/>
  <c r="D78" i="8"/>
  <c r="D109" i="8"/>
  <c r="D141" i="8"/>
  <c r="D173" i="8"/>
  <c r="D205" i="8"/>
  <c r="D237" i="8"/>
  <c r="D269" i="8"/>
  <c r="D301" i="8"/>
  <c r="D333" i="8"/>
  <c r="D365" i="8"/>
  <c r="D397" i="8"/>
  <c r="D429" i="8"/>
  <c r="D118" i="8"/>
  <c r="D150" i="8"/>
  <c r="D182" i="8"/>
  <c r="D214" i="8"/>
  <c r="D246" i="8"/>
  <c r="D278" i="8"/>
  <c r="D310" i="8"/>
  <c r="D342" i="8"/>
  <c r="E342" i="8" s="1"/>
  <c r="D374" i="8"/>
  <c r="D406" i="8"/>
  <c r="D438" i="8"/>
  <c r="E438" i="8" s="1"/>
  <c r="D127" i="8"/>
  <c r="D159" i="8"/>
  <c r="D191" i="8"/>
  <c r="D223" i="8"/>
  <c r="D255" i="8"/>
  <c r="D287" i="8"/>
  <c r="D319" i="8"/>
  <c r="D351" i="8"/>
  <c r="D383" i="8"/>
  <c r="D415" i="8"/>
  <c r="D99" i="8"/>
  <c r="D106" i="8"/>
  <c r="D125" i="8"/>
  <c r="D157" i="8"/>
  <c r="D189" i="8"/>
  <c r="D221" i="8"/>
  <c r="D253" i="8"/>
  <c r="D285" i="8"/>
  <c r="D317" i="8"/>
  <c r="D349" i="8"/>
  <c r="D381" i="8"/>
  <c r="D413" i="8"/>
  <c r="D76" i="8"/>
  <c r="D134" i="8"/>
  <c r="D166" i="8"/>
  <c r="D198" i="8"/>
  <c r="D230" i="8"/>
  <c r="D262" i="8"/>
  <c r="D294" i="8"/>
  <c r="D326" i="8"/>
  <c r="D358" i="8"/>
  <c r="D390" i="8"/>
  <c r="D422" i="8"/>
  <c r="D111" i="8"/>
  <c r="D143" i="8"/>
  <c r="D175" i="8"/>
  <c r="D207" i="8"/>
  <c r="D239" i="8"/>
  <c r="D271" i="8"/>
  <c r="D303" i="8"/>
  <c r="D335" i="8"/>
  <c r="D367" i="8"/>
  <c r="D399" i="8"/>
  <c r="D431" i="8"/>
  <c r="D100" i="8"/>
  <c r="D90" i="8"/>
  <c r="D89" i="8"/>
  <c r="D121" i="8"/>
  <c r="D185" i="8"/>
  <c r="D249" i="8"/>
  <c r="D313" i="8"/>
  <c r="D377" i="8"/>
  <c r="D441" i="8"/>
  <c r="D162" i="8"/>
  <c r="D226" i="8"/>
  <c r="D290" i="8"/>
  <c r="D354" i="8"/>
  <c r="D418" i="8"/>
  <c r="D139" i="8"/>
  <c r="D203" i="8"/>
  <c r="D267" i="8"/>
  <c r="D331" i="8"/>
  <c r="D395" i="8"/>
  <c r="D97" i="8"/>
  <c r="D129" i="8"/>
  <c r="D193" i="8"/>
  <c r="D257" i="8"/>
  <c r="D321" i="8"/>
  <c r="D385" i="8"/>
  <c r="D101" i="8"/>
  <c r="D170" i="8"/>
  <c r="D234" i="8"/>
  <c r="D298" i="8"/>
  <c r="D362" i="8"/>
  <c r="D426" i="8"/>
  <c r="D147" i="8"/>
  <c r="D211" i="8"/>
  <c r="D275" i="8"/>
  <c r="D339" i="8"/>
  <c r="D403" i="8"/>
  <c r="D96" i="8"/>
  <c r="D145" i="8"/>
  <c r="D209" i="8"/>
  <c r="D273" i="8"/>
  <c r="D337" i="8"/>
  <c r="D401" i="8"/>
  <c r="D122" i="8"/>
  <c r="D186" i="8"/>
  <c r="D250" i="8"/>
  <c r="D314" i="8"/>
  <c r="D378" i="8"/>
  <c r="D77" i="8"/>
  <c r="D163" i="8"/>
  <c r="D227" i="8"/>
  <c r="D291" i="8"/>
  <c r="D355" i="8"/>
  <c r="D419" i="8"/>
  <c r="D102" i="8"/>
  <c r="D117" i="8"/>
  <c r="D181" i="8"/>
  <c r="D245" i="8"/>
  <c r="D309" i="8"/>
  <c r="D373" i="8"/>
  <c r="D437" i="8"/>
  <c r="D158" i="8"/>
  <c r="D222" i="8"/>
  <c r="D286" i="8"/>
  <c r="D350" i="8"/>
  <c r="D414" i="8"/>
  <c r="D135" i="8"/>
  <c r="D199" i="8"/>
  <c r="D263" i="8"/>
  <c r="D327" i="8"/>
  <c r="D391" i="8"/>
  <c r="D83" i="8"/>
  <c r="D161" i="8"/>
  <c r="D289" i="8"/>
  <c r="D417" i="8"/>
  <c r="D202" i="8"/>
  <c r="D330" i="8"/>
  <c r="D115" i="8"/>
  <c r="D243" i="8"/>
  <c r="D371" i="8"/>
  <c r="D80" i="8"/>
  <c r="D177" i="8"/>
  <c r="D305" i="8"/>
  <c r="D433" i="8"/>
  <c r="D218" i="8"/>
  <c r="D346" i="8"/>
  <c r="D131" i="8"/>
  <c r="D259" i="8"/>
  <c r="D387" i="8"/>
  <c r="D213" i="8"/>
  <c r="D341" i="8"/>
  <c r="D126" i="8"/>
  <c r="D254" i="8"/>
  <c r="D382" i="8"/>
  <c r="D167" i="8"/>
  <c r="D295" i="8"/>
  <c r="D423" i="8"/>
  <c r="D149" i="8"/>
  <c r="D277" i="8"/>
  <c r="D405" i="8"/>
  <c r="D190" i="8"/>
  <c r="D318" i="8"/>
  <c r="D82" i="8"/>
  <c r="D231" i="8"/>
  <c r="D359" i="8"/>
  <c r="D98" i="8"/>
  <c r="D225" i="8"/>
  <c r="D138" i="8"/>
  <c r="D394" i="8"/>
  <c r="D307" i="8"/>
  <c r="D85" i="8"/>
  <c r="D241" i="8"/>
  <c r="D154" i="8"/>
  <c r="D410" i="8"/>
  <c r="D323" i="8"/>
  <c r="D281" i="8"/>
  <c r="D194" i="8"/>
  <c r="D107" i="8"/>
  <c r="D363" i="8"/>
  <c r="D153" i="8"/>
  <c r="D409" i="8"/>
  <c r="D322" i="8"/>
  <c r="D235" i="8"/>
  <c r="D94" i="8"/>
  <c r="D353" i="8"/>
  <c r="D179" i="8"/>
  <c r="D369" i="8"/>
  <c r="D195" i="8"/>
  <c r="D113" i="8"/>
  <c r="D282" i="8"/>
  <c r="D88" i="8"/>
  <c r="D217" i="8"/>
  <c r="D386" i="8"/>
  <c r="D266" i="8"/>
  <c r="D171" i="8"/>
  <c r="D299" i="8"/>
  <c r="D258" i="8"/>
  <c r="D435" i="8"/>
  <c r="D130" i="8"/>
  <c r="D427" i="8"/>
  <c r="D345" i="8"/>
  <c r="AA95" i="8"/>
  <c r="AB95" i="8"/>
  <c r="Z95" i="8"/>
  <c r="Y95" i="8"/>
  <c r="X95" i="8"/>
  <c r="AB94" i="8"/>
  <c r="Z94" i="8"/>
  <c r="AA94" i="8"/>
  <c r="X94" i="8"/>
  <c r="Y94" i="8"/>
  <c r="Y101" i="8"/>
  <c r="AB101" i="8"/>
  <c r="Z101" i="8"/>
  <c r="AA101" i="8"/>
  <c r="X101" i="8"/>
  <c r="Z100" i="8"/>
  <c r="AA100" i="8"/>
  <c r="Y100" i="8"/>
  <c r="AB100" i="8"/>
  <c r="X100" i="8"/>
  <c r="AB99" i="8"/>
  <c r="X99" i="8"/>
  <c r="Z99" i="8"/>
  <c r="Y99" i="8"/>
  <c r="AA99" i="8"/>
  <c r="Y103" i="8"/>
  <c r="X103" i="8"/>
  <c r="Z103" i="8"/>
  <c r="AA103" i="8"/>
  <c r="AB103" i="8"/>
  <c r="X102" i="8"/>
  <c r="Y102" i="8"/>
  <c r="Z102" i="8"/>
  <c r="AA102" i="8"/>
  <c r="AB102" i="8"/>
  <c r="Y93" i="8"/>
  <c r="Z93" i="8"/>
  <c r="AB93" i="8"/>
  <c r="AA93" i="8"/>
  <c r="X93" i="8"/>
  <c r="Z92" i="8"/>
  <c r="AB92" i="8"/>
  <c r="AA92" i="8"/>
  <c r="X92" i="8"/>
  <c r="Y92" i="8"/>
  <c r="Z98" i="8"/>
  <c r="AA98" i="8"/>
  <c r="X98" i="8"/>
  <c r="Y98" i="8"/>
  <c r="AB98" i="8"/>
  <c r="X105" i="8"/>
  <c r="AB105" i="8"/>
  <c r="Y105" i="8"/>
  <c r="Z105" i="8"/>
  <c r="AA105" i="8"/>
  <c r="AA97" i="8"/>
  <c r="AB97" i="8"/>
  <c r="Y97" i="8"/>
  <c r="Z97" i="8"/>
  <c r="X97" i="8"/>
  <c r="AA104" i="8"/>
  <c r="AB104" i="8"/>
  <c r="Y104" i="8"/>
  <c r="X104" i="8"/>
  <c r="Z104" i="8"/>
  <c r="AA96" i="8"/>
  <c r="Y96" i="8"/>
  <c r="AB96" i="8"/>
  <c r="X96" i="8"/>
  <c r="Z96" i="8"/>
  <c r="D15" i="8"/>
  <c r="V82" i="8"/>
  <c r="V81" i="8"/>
  <c r="V80" i="8"/>
  <c r="V79" i="8"/>
  <c r="V78" i="8"/>
  <c r="V77" i="8"/>
  <c r="V76" i="8"/>
  <c r="V75" i="8"/>
  <c r="V74" i="8"/>
  <c r="V73" i="8"/>
  <c r="V72" i="8"/>
  <c r="V71" i="8"/>
  <c r="V70" i="8"/>
  <c r="V69" i="8"/>
  <c r="E282" i="8" l="1"/>
  <c r="P283" i="8"/>
  <c r="E98" i="8"/>
  <c r="P99" i="8"/>
  <c r="E289" i="8"/>
  <c r="P290" i="8"/>
  <c r="E337" i="8"/>
  <c r="P338" i="8"/>
  <c r="E267" i="8"/>
  <c r="P268" i="8"/>
  <c r="E207" i="8"/>
  <c r="P208" i="8"/>
  <c r="P125" i="8"/>
  <c r="E125" i="8"/>
  <c r="P126" i="8"/>
  <c r="E173" i="8"/>
  <c r="P174" i="8"/>
  <c r="E233" i="8"/>
  <c r="P234" i="8"/>
  <c r="E357" i="8"/>
  <c r="P358" i="8"/>
  <c r="P4736" i="8"/>
  <c r="E4735" i="8"/>
  <c r="E4671" i="8"/>
  <c r="P4672" i="8"/>
  <c r="P3932" i="8"/>
  <c r="E3931" i="8"/>
  <c r="E72" i="8"/>
  <c r="P73" i="8"/>
  <c r="E4670" i="8"/>
  <c r="P4671" i="8"/>
  <c r="E3155" i="8"/>
  <c r="P3156" i="8"/>
  <c r="P3639" i="8"/>
  <c r="E3638" i="8"/>
  <c r="E4346" i="8"/>
  <c r="P4347" i="8"/>
  <c r="P3315" i="8"/>
  <c r="E3314" i="8"/>
  <c r="E4734" i="8"/>
  <c r="P4735" i="8"/>
  <c r="P3780" i="8"/>
  <c r="E3779" i="8"/>
  <c r="E4614" i="8"/>
  <c r="P4615" i="8"/>
  <c r="E4606" i="8"/>
  <c r="P4607" i="8"/>
  <c r="P3786" i="8"/>
  <c r="E3785" i="8"/>
  <c r="E4863" i="8"/>
  <c r="P4864" i="8"/>
  <c r="P4731" i="8"/>
  <c r="E4730" i="8"/>
  <c r="E4514" i="8"/>
  <c r="P4515" i="8"/>
  <c r="E3615" i="8"/>
  <c r="P3616" i="8"/>
  <c r="E4019" i="8"/>
  <c r="P4020" i="8"/>
  <c r="P3508" i="8"/>
  <c r="E3507" i="8"/>
  <c r="E3123" i="8"/>
  <c r="P3124" i="8"/>
  <c r="P4675" i="8"/>
  <c r="E4674" i="8"/>
  <c r="E4225" i="8"/>
  <c r="P4226" i="8"/>
  <c r="P3714" i="8"/>
  <c r="E3713" i="8"/>
  <c r="E3201" i="8"/>
  <c r="P3202" i="8"/>
  <c r="P3795" i="8"/>
  <c r="E3794" i="8"/>
  <c r="E2083" i="8"/>
  <c r="P2084" i="8"/>
  <c r="P3259" i="8"/>
  <c r="E3258" i="8"/>
  <c r="E4814" i="8"/>
  <c r="P4815" i="8"/>
  <c r="E4471" i="8"/>
  <c r="P4472" i="8"/>
  <c r="E4133" i="8"/>
  <c r="P4134" i="8"/>
  <c r="E3790" i="8"/>
  <c r="P3791" i="8"/>
  <c r="E3447" i="8"/>
  <c r="P3448" i="8"/>
  <c r="E3109" i="8"/>
  <c r="P3110" i="8"/>
  <c r="P2161" i="8"/>
  <c r="E2160" i="8"/>
  <c r="E4231" i="8"/>
  <c r="P4232" i="8"/>
  <c r="P3976" i="8"/>
  <c r="E3975" i="8"/>
  <c r="P3638" i="8"/>
  <c r="E3637" i="8"/>
  <c r="P3295" i="8"/>
  <c r="E3294" i="8"/>
  <c r="P2923" i="8"/>
  <c r="E2922" i="8"/>
  <c r="P4428" i="8"/>
  <c r="E4427" i="8"/>
  <c r="E4089" i="8"/>
  <c r="P4090" i="8"/>
  <c r="E3833" i="8"/>
  <c r="P3834" i="8"/>
  <c r="E3577" i="8"/>
  <c r="P3578" i="8"/>
  <c r="P3235" i="8"/>
  <c r="E3234" i="8"/>
  <c r="P1945" i="8"/>
  <c r="E1944" i="8"/>
  <c r="E4239" i="8"/>
  <c r="P4240" i="8"/>
  <c r="E3901" i="8"/>
  <c r="P3902" i="8"/>
  <c r="P3559" i="8"/>
  <c r="E3558" i="8"/>
  <c r="E3215" i="8"/>
  <c r="P3216" i="8"/>
  <c r="P2691" i="8"/>
  <c r="E2690" i="8"/>
  <c r="P2932" i="8"/>
  <c r="E2931" i="8"/>
  <c r="P2804" i="8"/>
  <c r="E2803" i="8"/>
  <c r="P2708" i="8"/>
  <c r="E2707" i="8"/>
  <c r="E2611" i="8"/>
  <c r="P2612" i="8"/>
  <c r="P2225" i="8"/>
  <c r="E2224" i="8"/>
  <c r="E1341" i="8"/>
  <c r="P1342" i="8"/>
  <c r="P2200" i="8"/>
  <c r="E2199" i="8"/>
  <c r="P1530" i="8"/>
  <c r="E1529" i="8"/>
  <c r="E2929" i="8"/>
  <c r="P2930" i="8"/>
  <c r="E2529" i="8"/>
  <c r="P2530" i="8"/>
  <c r="P2069" i="8"/>
  <c r="E2068" i="8"/>
  <c r="P1316" i="8"/>
  <c r="E1315" i="8"/>
  <c r="E2789" i="8"/>
  <c r="P2790" i="8"/>
  <c r="E1973" i="8"/>
  <c r="P1974" i="8"/>
  <c r="P4777" i="8"/>
  <c r="E4776" i="8"/>
  <c r="E4680" i="8"/>
  <c r="P4681" i="8"/>
  <c r="E4584" i="8"/>
  <c r="P4585" i="8"/>
  <c r="P4457" i="8"/>
  <c r="E4456" i="8"/>
  <c r="E4360" i="8"/>
  <c r="P4361" i="8"/>
  <c r="E4232" i="8"/>
  <c r="P4233" i="8"/>
  <c r="E4104" i="8"/>
  <c r="P4105" i="8"/>
  <c r="E3976" i="8"/>
  <c r="P3977" i="8"/>
  <c r="E3880" i="8"/>
  <c r="P3881" i="8"/>
  <c r="E3752" i="8"/>
  <c r="P3753" i="8"/>
  <c r="P3625" i="8"/>
  <c r="E3624" i="8"/>
  <c r="P3529" i="8"/>
  <c r="E3528" i="8"/>
  <c r="P3401" i="8"/>
  <c r="E3400" i="8"/>
  <c r="P3273" i="8"/>
  <c r="E3272" i="8"/>
  <c r="P3145" i="8"/>
  <c r="E3144" i="8"/>
  <c r="P3017" i="8"/>
  <c r="E3016" i="8"/>
  <c r="P2889" i="8"/>
  <c r="E2888" i="8"/>
  <c r="E2792" i="8"/>
  <c r="P2793" i="8"/>
  <c r="E2664" i="8"/>
  <c r="P2665" i="8"/>
  <c r="P2558" i="8"/>
  <c r="E2557" i="8"/>
  <c r="E1040" i="8"/>
  <c r="P1041" i="8"/>
  <c r="E2833" i="8"/>
  <c r="P2834" i="8"/>
  <c r="E2099" i="8"/>
  <c r="P2100" i="8"/>
  <c r="P2237" i="8"/>
  <c r="E2236" i="8"/>
  <c r="P2534" i="8"/>
  <c r="E2533" i="8"/>
  <c r="E2069" i="8"/>
  <c r="P2070" i="8"/>
  <c r="E1755" i="8"/>
  <c r="P1756" i="8"/>
  <c r="E793" i="8"/>
  <c r="P794" i="8"/>
  <c r="E2139" i="8"/>
  <c r="P2140" i="8"/>
  <c r="E1717" i="8"/>
  <c r="P1718" i="8"/>
  <c r="P893" i="8"/>
  <c r="E892" i="8"/>
  <c r="P2188" i="8"/>
  <c r="E2187" i="8"/>
  <c r="P1694" i="8"/>
  <c r="E1693" i="8"/>
  <c r="P2390" i="8"/>
  <c r="E2389" i="8"/>
  <c r="E1993" i="8"/>
  <c r="P1994" i="8"/>
  <c r="P1461" i="8"/>
  <c r="E1460" i="8"/>
  <c r="P2531" i="8"/>
  <c r="E2530" i="8"/>
  <c r="E2312" i="8"/>
  <c r="P2313" i="8"/>
  <c r="P2057" i="8"/>
  <c r="E2056" i="8"/>
  <c r="E1713" i="8"/>
  <c r="P1714" i="8"/>
  <c r="E1375" i="8"/>
  <c r="P1376" i="8"/>
  <c r="E945" i="8"/>
  <c r="P946" i="8"/>
  <c r="E1679" i="8"/>
  <c r="P1680" i="8"/>
  <c r="E1423" i="8"/>
  <c r="P1424" i="8"/>
  <c r="P864" i="8"/>
  <c r="E863" i="8"/>
  <c r="E1747" i="8"/>
  <c r="P1748" i="8"/>
  <c r="P1492" i="8"/>
  <c r="E1491" i="8"/>
  <c r="E1025" i="8"/>
  <c r="P1026" i="8"/>
  <c r="P1770" i="8"/>
  <c r="E1769" i="8"/>
  <c r="P1514" i="8"/>
  <c r="E1513" i="8"/>
  <c r="E1344" i="8"/>
  <c r="P1345" i="8"/>
  <c r="P582" i="8"/>
  <c r="E581" i="8"/>
  <c r="E1017" i="8"/>
  <c r="P1018" i="8"/>
  <c r="E1312" i="8"/>
  <c r="P1313" i="8"/>
  <c r="P948" i="8"/>
  <c r="E947" i="8"/>
  <c r="P523" i="8"/>
  <c r="E522" i="8"/>
  <c r="E2374" i="8"/>
  <c r="P2375" i="8"/>
  <c r="P2279" i="8"/>
  <c r="E2278" i="8"/>
  <c r="E2182" i="8"/>
  <c r="P2183" i="8"/>
  <c r="E2054" i="8"/>
  <c r="P2055" i="8"/>
  <c r="P1959" i="8"/>
  <c r="E1958" i="8"/>
  <c r="E1862" i="8"/>
  <c r="P1863" i="8"/>
  <c r="P1767" i="8"/>
  <c r="E1766" i="8"/>
  <c r="E1670" i="8"/>
  <c r="P1671" i="8"/>
  <c r="E1574" i="8"/>
  <c r="P1575" i="8"/>
  <c r="P1479" i="8"/>
  <c r="E1478" i="8"/>
  <c r="P1383" i="8"/>
  <c r="E1382" i="8"/>
  <c r="E1293" i="8"/>
  <c r="P1294" i="8"/>
  <c r="E1096" i="8"/>
  <c r="P1097" i="8"/>
  <c r="P802" i="8"/>
  <c r="E801" i="8"/>
  <c r="P1246" i="8"/>
  <c r="E1245" i="8"/>
  <c r="E960" i="8"/>
  <c r="P961" i="8"/>
  <c r="P614" i="8"/>
  <c r="E613" i="8"/>
  <c r="P1261" i="8"/>
  <c r="E1260" i="8"/>
  <c r="P1092" i="8"/>
  <c r="E1091" i="8"/>
  <c r="P836" i="8"/>
  <c r="E835" i="8"/>
  <c r="P621" i="8"/>
  <c r="E620" i="8"/>
  <c r="E500" i="8"/>
  <c r="P501" i="8"/>
  <c r="E528" i="8"/>
  <c r="P529" i="8"/>
  <c r="E617" i="8"/>
  <c r="P618" i="8"/>
  <c r="E1266" i="8"/>
  <c r="P1267" i="8"/>
  <c r="E1170" i="8"/>
  <c r="P1171" i="8"/>
  <c r="P1075" i="8"/>
  <c r="E1074" i="8"/>
  <c r="P979" i="8"/>
  <c r="E978" i="8"/>
  <c r="P883" i="8"/>
  <c r="E882" i="8"/>
  <c r="E786" i="8"/>
  <c r="P787" i="8"/>
  <c r="E630" i="8"/>
  <c r="P631" i="8"/>
  <c r="P722" i="8"/>
  <c r="E721" i="8"/>
  <c r="E465" i="8"/>
  <c r="P466" i="8"/>
  <c r="E284" i="8"/>
  <c r="P285" i="8"/>
  <c r="P652" i="8"/>
  <c r="E651" i="8"/>
  <c r="E212" i="8"/>
  <c r="P213" i="8"/>
  <c r="E258" i="8"/>
  <c r="P259" i="8"/>
  <c r="E154" i="8"/>
  <c r="P155" i="8"/>
  <c r="E80" i="8"/>
  <c r="P81" i="8"/>
  <c r="E77" i="8"/>
  <c r="P78" i="8"/>
  <c r="E147" i="8"/>
  <c r="P148" i="8"/>
  <c r="E377" i="8"/>
  <c r="P378" i="8"/>
  <c r="E349" i="8"/>
  <c r="P350" i="8"/>
  <c r="E310" i="8"/>
  <c r="P311" i="8"/>
  <c r="P284" i="8"/>
  <c r="E283" i="8"/>
  <c r="E201" i="8"/>
  <c r="P202" i="8"/>
  <c r="E238" i="8"/>
  <c r="P239" i="8"/>
  <c r="E4507" i="8"/>
  <c r="P4508" i="8"/>
  <c r="E4170" i="8"/>
  <c r="P4171" i="8"/>
  <c r="E4523" i="8"/>
  <c r="P4524" i="8"/>
  <c r="E3890" i="8"/>
  <c r="P3891" i="8"/>
  <c r="P3123" i="8"/>
  <c r="E3122" i="8"/>
  <c r="P4180" i="8"/>
  <c r="E4179" i="8"/>
  <c r="E4051" i="8"/>
  <c r="P4052" i="8"/>
  <c r="P3412" i="8"/>
  <c r="E3411" i="8"/>
  <c r="E4063" i="8"/>
  <c r="P4064" i="8"/>
  <c r="P4766" i="8"/>
  <c r="E4765" i="8"/>
  <c r="P4311" i="8"/>
  <c r="E4310" i="8"/>
  <c r="P3275" i="8"/>
  <c r="E3274" i="8"/>
  <c r="P4592" i="8"/>
  <c r="E4591" i="8"/>
  <c r="P4279" i="8"/>
  <c r="E4278" i="8"/>
  <c r="P4539" i="8"/>
  <c r="E4538" i="8"/>
  <c r="E4809" i="8"/>
  <c r="P4810" i="8"/>
  <c r="P4298" i="8"/>
  <c r="E4297" i="8"/>
  <c r="E3738" i="8"/>
  <c r="P3739" i="8"/>
  <c r="P2579" i="8"/>
  <c r="E2578" i="8"/>
  <c r="E3949" i="8"/>
  <c r="P3950" i="8"/>
  <c r="P4819" i="8"/>
  <c r="E4818" i="8"/>
  <c r="P4467" i="8"/>
  <c r="E4466" i="8"/>
  <c r="E3231" i="8"/>
  <c r="P3232" i="8"/>
  <c r="E4118" i="8"/>
  <c r="P4119" i="8"/>
  <c r="E3734" i="8"/>
  <c r="P3735" i="8"/>
  <c r="P3223" i="8"/>
  <c r="E3222" i="8"/>
  <c r="P2464" i="8"/>
  <c r="E2463" i="8"/>
  <c r="E4665" i="8"/>
  <c r="P4666" i="8"/>
  <c r="E4219" i="8"/>
  <c r="P4220" i="8"/>
  <c r="E3707" i="8"/>
  <c r="P3708" i="8"/>
  <c r="P3452" i="8"/>
  <c r="E3451" i="8"/>
  <c r="P2847" i="8"/>
  <c r="E2846" i="8"/>
  <c r="E3491" i="8"/>
  <c r="P3492" i="8"/>
  <c r="P1981" i="8"/>
  <c r="E1980" i="8"/>
  <c r="P3754" i="8"/>
  <c r="E3753" i="8"/>
  <c r="P1562" i="8"/>
  <c r="E1561" i="8"/>
  <c r="E4549" i="8"/>
  <c r="P4550" i="8"/>
  <c r="P4463" i="8"/>
  <c r="E4462" i="8"/>
  <c r="E4119" i="8"/>
  <c r="P4120" i="8"/>
  <c r="E3781" i="8"/>
  <c r="P3782" i="8"/>
  <c r="E3607" i="8"/>
  <c r="P3608" i="8"/>
  <c r="E3351" i="8"/>
  <c r="P3352" i="8"/>
  <c r="P3036" i="8"/>
  <c r="E3035" i="8"/>
  <c r="E4478" i="8"/>
  <c r="P4479" i="8"/>
  <c r="P4310" i="8"/>
  <c r="E4309" i="8"/>
  <c r="E4053" i="8"/>
  <c r="P4054" i="8"/>
  <c r="E3710" i="8"/>
  <c r="P3711" i="8"/>
  <c r="P3368" i="8"/>
  <c r="E3367" i="8"/>
  <c r="E3043" i="8"/>
  <c r="P3044" i="8"/>
  <c r="E4249" i="8"/>
  <c r="P4250" i="8"/>
  <c r="P2615" i="8"/>
  <c r="E2614" i="8"/>
  <c r="E1881" i="8"/>
  <c r="P1882" i="8"/>
  <c r="E427" i="8"/>
  <c r="P428" i="8"/>
  <c r="P218" i="8"/>
  <c r="E217" i="8"/>
  <c r="E94" i="8"/>
  <c r="P95" i="8"/>
  <c r="P281" i="8"/>
  <c r="E281" i="8"/>
  <c r="P282" i="8"/>
  <c r="E138" i="8"/>
  <c r="P139" i="8"/>
  <c r="E405" i="8"/>
  <c r="P406" i="8"/>
  <c r="E126" i="8"/>
  <c r="P127" i="8"/>
  <c r="E433" i="8"/>
  <c r="P434" i="8"/>
  <c r="E202" i="8"/>
  <c r="P203" i="8"/>
  <c r="P200" i="8"/>
  <c r="E199" i="8"/>
  <c r="P373" i="8"/>
  <c r="P374" i="8"/>
  <c r="E373" i="8"/>
  <c r="E291" i="8"/>
  <c r="P292" i="8"/>
  <c r="E122" i="8"/>
  <c r="P123" i="8"/>
  <c r="P339" i="8"/>
  <c r="P340" i="8"/>
  <c r="E339" i="8"/>
  <c r="E170" i="8"/>
  <c r="P171" i="8"/>
  <c r="P396" i="8"/>
  <c r="E395" i="8"/>
  <c r="E226" i="8"/>
  <c r="P227" i="8"/>
  <c r="E89" i="8"/>
  <c r="P90" i="8"/>
  <c r="P272" i="8"/>
  <c r="E271" i="8"/>
  <c r="E358" i="8"/>
  <c r="P359" i="8"/>
  <c r="E76" i="8"/>
  <c r="P77" i="8"/>
  <c r="P190" i="8"/>
  <c r="E189" i="8"/>
  <c r="E319" i="8"/>
  <c r="P320" i="8"/>
  <c r="E406" i="8"/>
  <c r="P407" i="8"/>
  <c r="E150" i="8"/>
  <c r="P151" i="8"/>
  <c r="E237" i="8"/>
  <c r="P238" i="8"/>
  <c r="P380" i="8"/>
  <c r="E379" i="8"/>
  <c r="P124" i="8"/>
  <c r="E123" i="8"/>
  <c r="E210" i="8"/>
  <c r="P211" i="8"/>
  <c r="E297" i="8"/>
  <c r="P298" i="8"/>
  <c r="E86" i="8"/>
  <c r="P87" i="8"/>
  <c r="E247" i="8"/>
  <c r="P248" i="8"/>
  <c r="P335" i="8"/>
  <c r="E334" i="8"/>
  <c r="E421" i="8"/>
  <c r="P422" i="8"/>
  <c r="P165" i="8"/>
  <c r="E165" i="8"/>
  <c r="P166" i="8"/>
  <c r="E4625" i="8"/>
  <c r="P4626" i="8"/>
  <c r="E4522" i="8"/>
  <c r="P4523" i="8"/>
  <c r="E4831" i="8"/>
  <c r="P4832" i="8"/>
  <c r="E4457" i="8"/>
  <c r="P4458" i="8"/>
  <c r="P4726" i="8"/>
  <c r="E4725" i="8"/>
  <c r="E4833" i="8"/>
  <c r="P4834" i="8"/>
  <c r="E4687" i="8"/>
  <c r="P4688" i="8"/>
  <c r="P4575" i="8"/>
  <c r="E4574" i="8"/>
  <c r="E4435" i="8"/>
  <c r="P4436" i="8"/>
  <c r="E4257" i="8"/>
  <c r="P4258" i="8"/>
  <c r="E3978" i="8"/>
  <c r="P3979" i="8"/>
  <c r="E3722" i="8"/>
  <c r="P3723" i="8"/>
  <c r="P3467" i="8"/>
  <c r="E3466" i="8"/>
  <c r="P3211" i="8"/>
  <c r="E3210" i="8"/>
  <c r="P2306" i="8"/>
  <c r="E2305" i="8"/>
  <c r="P4620" i="8"/>
  <c r="E4619" i="8"/>
  <c r="P4343" i="8"/>
  <c r="E4342" i="8"/>
  <c r="E3459" i="8"/>
  <c r="P3460" i="8"/>
  <c r="E4781" i="8"/>
  <c r="P4782" i="8"/>
  <c r="E4210" i="8"/>
  <c r="P4211" i="8"/>
  <c r="E3849" i="8"/>
  <c r="P3850" i="8"/>
  <c r="E3505" i="8"/>
  <c r="P3506" i="8"/>
  <c r="E3249" i="8"/>
  <c r="P3250" i="8"/>
  <c r="P2643" i="8"/>
  <c r="E2642" i="8"/>
  <c r="E4751" i="8"/>
  <c r="P4752" i="8"/>
  <c r="E4255" i="8"/>
  <c r="P4256" i="8"/>
  <c r="E3766" i="8"/>
  <c r="P3767" i="8"/>
  <c r="E3309" i="8"/>
  <c r="P3310" i="8"/>
  <c r="P2815" i="8"/>
  <c r="E2814" i="8"/>
  <c r="E4561" i="8"/>
  <c r="P4562" i="8"/>
  <c r="P4427" i="8"/>
  <c r="E4426" i="8"/>
  <c r="E4129" i="8"/>
  <c r="P4130" i="8"/>
  <c r="P3874" i="8"/>
  <c r="E3873" i="8"/>
  <c r="E3617" i="8"/>
  <c r="P3618" i="8"/>
  <c r="E3361" i="8"/>
  <c r="P3362" i="8"/>
  <c r="P3106" i="8"/>
  <c r="E3105" i="8"/>
  <c r="P65" i="8"/>
  <c r="E64" i="8"/>
  <c r="E4745" i="8"/>
  <c r="P4746" i="8"/>
  <c r="P4643" i="8"/>
  <c r="E4642" i="8"/>
  <c r="E4515" i="8"/>
  <c r="P4516" i="8"/>
  <c r="P4322" i="8"/>
  <c r="E4321" i="8"/>
  <c r="E4035" i="8"/>
  <c r="P4036" i="8"/>
  <c r="E3098" i="8"/>
  <c r="P3099" i="8"/>
  <c r="E4757" i="8"/>
  <c r="P4758" i="8"/>
  <c r="E4797" i="8"/>
  <c r="P4798" i="8"/>
  <c r="P4650" i="8"/>
  <c r="E4649" i="8"/>
  <c r="P4435" i="8"/>
  <c r="E4434" i="8"/>
  <c r="E4865" i="8"/>
  <c r="P4866" i="8"/>
  <c r="P4755" i="8"/>
  <c r="E4754" i="8"/>
  <c r="E4637" i="8"/>
  <c r="P4638" i="8"/>
  <c r="E4565" i="8"/>
  <c r="P4566" i="8"/>
  <c r="E4370" i="8"/>
  <c r="P4371" i="8"/>
  <c r="E4115" i="8"/>
  <c r="P4116" i="8"/>
  <c r="P3860" i="8"/>
  <c r="E3859" i="8"/>
  <c r="P3604" i="8"/>
  <c r="E3603" i="8"/>
  <c r="E3347" i="8"/>
  <c r="P3348" i="8"/>
  <c r="P2963" i="8"/>
  <c r="E2962" i="8"/>
  <c r="P940" i="8"/>
  <c r="E939" i="8"/>
  <c r="E4465" i="8"/>
  <c r="P4466" i="8"/>
  <c r="E3633" i="8"/>
  <c r="P3634" i="8"/>
  <c r="E4582" i="8"/>
  <c r="P4583" i="8"/>
  <c r="P4776" i="8"/>
  <c r="E4775" i="8"/>
  <c r="P4547" i="8"/>
  <c r="E4546" i="8"/>
  <c r="P4764" i="8"/>
  <c r="E4763" i="8"/>
  <c r="E4657" i="8"/>
  <c r="P4658" i="8"/>
  <c r="E4529" i="8"/>
  <c r="P4530" i="8"/>
  <c r="E4265" i="8"/>
  <c r="P4266" i="8"/>
  <c r="E4013" i="8"/>
  <c r="P4014" i="8"/>
  <c r="P3703" i="8"/>
  <c r="E3702" i="8"/>
  <c r="E3359" i="8"/>
  <c r="P3360" i="8"/>
  <c r="P2879" i="8"/>
  <c r="E2878" i="8"/>
  <c r="E4177" i="8"/>
  <c r="P4178" i="8"/>
  <c r="E4049" i="8"/>
  <c r="P4050" i="8"/>
  <c r="P3922" i="8"/>
  <c r="E3921" i="8"/>
  <c r="E3793" i="8"/>
  <c r="P3794" i="8"/>
  <c r="E3665" i="8"/>
  <c r="P3666" i="8"/>
  <c r="E3537" i="8"/>
  <c r="P3538" i="8"/>
  <c r="E3409" i="8"/>
  <c r="P3410" i="8"/>
  <c r="E3281" i="8"/>
  <c r="P3282" i="8"/>
  <c r="E3153" i="8"/>
  <c r="P3154" i="8"/>
  <c r="P2759" i="8"/>
  <c r="E2758" i="8"/>
  <c r="E605" i="8"/>
  <c r="P606" i="8"/>
  <c r="P4820" i="8"/>
  <c r="E4819" i="8"/>
  <c r="E4689" i="8"/>
  <c r="P4690" i="8"/>
  <c r="P4612" i="8"/>
  <c r="E4611" i="8"/>
  <c r="P4511" i="8"/>
  <c r="E4510" i="8"/>
  <c r="E4394" i="8"/>
  <c r="P4395" i="8"/>
  <c r="E4266" i="8"/>
  <c r="P4267" i="8"/>
  <c r="E4138" i="8"/>
  <c r="P4139" i="8"/>
  <c r="E4010" i="8"/>
  <c r="P4011" i="8"/>
  <c r="E3882" i="8"/>
  <c r="P3883" i="8"/>
  <c r="E3754" i="8"/>
  <c r="P3755" i="8"/>
  <c r="P3627" i="8"/>
  <c r="E3626" i="8"/>
  <c r="P3499" i="8"/>
  <c r="E3498" i="8"/>
  <c r="P3371" i="8"/>
  <c r="E3370" i="8"/>
  <c r="P3243" i="8"/>
  <c r="E3242" i="8"/>
  <c r="P3115" i="8"/>
  <c r="E3114" i="8"/>
  <c r="P2517" i="8"/>
  <c r="E2516" i="8"/>
  <c r="P4115" i="8"/>
  <c r="E4114" i="8"/>
  <c r="P3859" i="8"/>
  <c r="E3858" i="8"/>
  <c r="P3603" i="8"/>
  <c r="E3602" i="8"/>
  <c r="P3347" i="8"/>
  <c r="E3346" i="8"/>
  <c r="P3088" i="8"/>
  <c r="E3087" i="8"/>
  <c r="P2675" i="8"/>
  <c r="E2674" i="8"/>
  <c r="P4091" i="8"/>
  <c r="E4090" i="8"/>
  <c r="E3834" i="8"/>
  <c r="P3835" i="8"/>
  <c r="E3578" i="8"/>
  <c r="P3579" i="8"/>
  <c r="P3323" i="8"/>
  <c r="E3322" i="8"/>
  <c r="P2959" i="8"/>
  <c r="E2958" i="8"/>
  <c r="E2316" i="8"/>
  <c r="P2317" i="8"/>
  <c r="E4837" i="8"/>
  <c r="P4838" i="8"/>
  <c r="E4750" i="8"/>
  <c r="P4751" i="8"/>
  <c r="E4663" i="8"/>
  <c r="P4664" i="8"/>
  <c r="E4581" i="8"/>
  <c r="P4582" i="8"/>
  <c r="E4494" i="8"/>
  <c r="P4495" i="8"/>
  <c r="E4407" i="8"/>
  <c r="P4408" i="8"/>
  <c r="E4325" i="8"/>
  <c r="P4326" i="8"/>
  <c r="E4238" i="8"/>
  <c r="P4239" i="8"/>
  <c r="P4152" i="8"/>
  <c r="E4151" i="8"/>
  <c r="E4069" i="8"/>
  <c r="P4070" i="8"/>
  <c r="E3982" i="8"/>
  <c r="P3983" i="8"/>
  <c r="E3895" i="8"/>
  <c r="P3896" i="8"/>
  <c r="E3813" i="8"/>
  <c r="P3814" i="8"/>
  <c r="E3726" i="8"/>
  <c r="P3727" i="8"/>
  <c r="E3639" i="8"/>
  <c r="P3640" i="8"/>
  <c r="E3557" i="8"/>
  <c r="P3558" i="8"/>
  <c r="P3471" i="8"/>
  <c r="E3470" i="8"/>
  <c r="E3383" i="8"/>
  <c r="P3384" i="8"/>
  <c r="E3301" i="8"/>
  <c r="P3302" i="8"/>
  <c r="P3215" i="8"/>
  <c r="E3214" i="8"/>
  <c r="P3128" i="8"/>
  <c r="E3127" i="8"/>
  <c r="P3063" i="8"/>
  <c r="E3062" i="8"/>
  <c r="P2971" i="8"/>
  <c r="E2970" i="8"/>
  <c r="P2715" i="8"/>
  <c r="E2714" i="8"/>
  <c r="P2312" i="8"/>
  <c r="E2311" i="8"/>
  <c r="E871" i="8"/>
  <c r="P872" i="8"/>
  <c r="P4424" i="8"/>
  <c r="E4423" i="8"/>
  <c r="P4342" i="8"/>
  <c r="E4341" i="8"/>
  <c r="P4255" i="8"/>
  <c r="E4254" i="8"/>
  <c r="P4168" i="8"/>
  <c r="E4167" i="8"/>
  <c r="E4085" i="8"/>
  <c r="P4086" i="8"/>
  <c r="P3999" i="8"/>
  <c r="E3998" i="8"/>
  <c r="E3911" i="8"/>
  <c r="P3912" i="8"/>
  <c r="E3829" i="8"/>
  <c r="P3830" i="8"/>
  <c r="E3742" i="8"/>
  <c r="P3743" i="8"/>
  <c r="E3655" i="8"/>
  <c r="P3656" i="8"/>
  <c r="E3573" i="8"/>
  <c r="P3574" i="8"/>
  <c r="P3487" i="8"/>
  <c r="E3486" i="8"/>
  <c r="E3399" i="8"/>
  <c r="P3400" i="8"/>
  <c r="E3317" i="8"/>
  <c r="P3318" i="8"/>
  <c r="P3231" i="8"/>
  <c r="E3230" i="8"/>
  <c r="E3143" i="8"/>
  <c r="P3144" i="8"/>
  <c r="P3071" i="8"/>
  <c r="E3070" i="8"/>
  <c r="E2986" i="8"/>
  <c r="P2987" i="8"/>
  <c r="P2731" i="8"/>
  <c r="E2730" i="8"/>
  <c r="E2329" i="8"/>
  <c r="P2330" i="8"/>
  <c r="E1124" i="8"/>
  <c r="P1125" i="8"/>
  <c r="E4450" i="8"/>
  <c r="P4451" i="8"/>
  <c r="P4364" i="8"/>
  <c r="E4363" i="8"/>
  <c r="E4281" i="8"/>
  <c r="P4282" i="8"/>
  <c r="E4194" i="8"/>
  <c r="P4195" i="8"/>
  <c r="E4107" i="8"/>
  <c r="P4108" i="8"/>
  <c r="P4026" i="8"/>
  <c r="E4025" i="8"/>
  <c r="E3938" i="8"/>
  <c r="P3939" i="8"/>
  <c r="P3852" i="8"/>
  <c r="E3851" i="8"/>
  <c r="P3770" i="8"/>
  <c r="E3769" i="8"/>
  <c r="P3683" i="8"/>
  <c r="E3682" i="8"/>
  <c r="P3596" i="8"/>
  <c r="E3595" i="8"/>
  <c r="E3513" i="8"/>
  <c r="P3514" i="8"/>
  <c r="P3427" i="8"/>
  <c r="E3426" i="8"/>
  <c r="E3339" i="8"/>
  <c r="P3340" i="8"/>
  <c r="E3257" i="8"/>
  <c r="P3258" i="8"/>
  <c r="P3171" i="8"/>
  <c r="E3170" i="8"/>
  <c r="P2967" i="8"/>
  <c r="E2966" i="8"/>
  <c r="P2711" i="8"/>
  <c r="E2710" i="8"/>
  <c r="P2036" i="8"/>
  <c r="E2035" i="8"/>
  <c r="P1022" i="8"/>
  <c r="E1021" i="8"/>
  <c r="P4432" i="8"/>
  <c r="E4431" i="8"/>
  <c r="P4350" i="8"/>
  <c r="E4349" i="8"/>
  <c r="E4262" i="8"/>
  <c r="P4263" i="8"/>
  <c r="P4176" i="8"/>
  <c r="E4175" i="8"/>
  <c r="E4093" i="8"/>
  <c r="P4094" i="8"/>
  <c r="E4006" i="8"/>
  <c r="P4007" i="8"/>
  <c r="P3920" i="8"/>
  <c r="E3919" i="8"/>
  <c r="E3837" i="8"/>
  <c r="P3838" i="8"/>
  <c r="P3751" i="8"/>
  <c r="E3750" i="8"/>
  <c r="P3664" i="8"/>
  <c r="E3663" i="8"/>
  <c r="P3582" i="8"/>
  <c r="E3581" i="8"/>
  <c r="P3495" i="8"/>
  <c r="E3494" i="8"/>
  <c r="P3408" i="8"/>
  <c r="E3407" i="8"/>
  <c r="E3325" i="8"/>
  <c r="P3326" i="8"/>
  <c r="P3239" i="8"/>
  <c r="E3238" i="8"/>
  <c r="P3152" i="8"/>
  <c r="E3151" i="8"/>
  <c r="P3075" i="8"/>
  <c r="E3074" i="8"/>
  <c r="P3011" i="8"/>
  <c r="E3010" i="8"/>
  <c r="P2755" i="8"/>
  <c r="E2754" i="8"/>
  <c r="P2277" i="8"/>
  <c r="E2276" i="8"/>
  <c r="E3003" i="8"/>
  <c r="P3004" i="8"/>
  <c r="E2971" i="8"/>
  <c r="P2972" i="8"/>
  <c r="P2940" i="8"/>
  <c r="E2939" i="8"/>
  <c r="P2908" i="8"/>
  <c r="E2907" i="8"/>
  <c r="P2876" i="8"/>
  <c r="E2875" i="8"/>
  <c r="E2843" i="8"/>
  <c r="P2844" i="8"/>
  <c r="E2811" i="8"/>
  <c r="P2812" i="8"/>
  <c r="P2780" i="8"/>
  <c r="E2779" i="8"/>
  <c r="P2748" i="8"/>
  <c r="E2747" i="8"/>
  <c r="E2715" i="8"/>
  <c r="P2716" i="8"/>
  <c r="E2683" i="8"/>
  <c r="P2684" i="8"/>
  <c r="P2652" i="8"/>
  <c r="E2651" i="8"/>
  <c r="P2620" i="8"/>
  <c r="E2619" i="8"/>
  <c r="E2587" i="8"/>
  <c r="P2588" i="8"/>
  <c r="E2512" i="8"/>
  <c r="P2513" i="8"/>
  <c r="P2422" i="8"/>
  <c r="E2421" i="8"/>
  <c r="P2242" i="8"/>
  <c r="E2241" i="8"/>
  <c r="P2049" i="8"/>
  <c r="E2048" i="8"/>
  <c r="E1933" i="8"/>
  <c r="P1934" i="8"/>
  <c r="P1740" i="8"/>
  <c r="E1739" i="8"/>
  <c r="P1429" i="8"/>
  <c r="E1428" i="8"/>
  <c r="P2546" i="8"/>
  <c r="E2545" i="8"/>
  <c r="P2416" i="8"/>
  <c r="E2415" i="8"/>
  <c r="P2248" i="8"/>
  <c r="E2247" i="8"/>
  <c r="E2113" i="8"/>
  <c r="P2114" i="8"/>
  <c r="E1981" i="8"/>
  <c r="P1982" i="8"/>
  <c r="E1785" i="8"/>
  <c r="P1786" i="8"/>
  <c r="P1604" i="8"/>
  <c r="E1603" i="8"/>
  <c r="P1389" i="8"/>
  <c r="E1388" i="8"/>
  <c r="P866" i="8"/>
  <c r="E865" i="8"/>
  <c r="E3053" i="8"/>
  <c r="P3054" i="8"/>
  <c r="E2953" i="8"/>
  <c r="P2954" i="8"/>
  <c r="E2861" i="8"/>
  <c r="P2862" i="8"/>
  <c r="P2770" i="8"/>
  <c r="E2769" i="8"/>
  <c r="P2674" i="8"/>
  <c r="E2673" i="8"/>
  <c r="E2577" i="8"/>
  <c r="P2578" i="8"/>
  <c r="E2519" i="8"/>
  <c r="P2520" i="8"/>
  <c r="E2393" i="8"/>
  <c r="P2394" i="8"/>
  <c r="P2293" i="8"/>
  <c r="E2292" i="8"/>
  <c r="E2116" i="8"/>
  <c r="P2117" i="8"/>
  <c r="E1923" i="8"/>
  <c r="P1924" i="8"/>
  <c r="E1795" i="8"/>
  <c r="P1796" i="8"/>
  <c r="P1581" i="8"/>
  <c r="E1580" i="8"/>
  <c r="E1357" i="8"/>
  <c r="P1358" i="8"/>
  <c r="P543" i="8"/>
  <c r="E542" i="8"/>
  <c r="P3022" i="8"/>
  <c r="E3021" i="8"/>
  <c r="E2925" i="8"/>
  <c r="P2926" i="8"/>
  <c r="P2814" i="8"/>
  <c r="E2813" i="8"/>
  <c r="E2717" i="8"/>
  <c r="P2718" i="8"/>
  <c r="P2618" i="8"/>
  <c r="E2617" i="8"/>
  <c r="P2341" i="8"/>
  <c r="E2340" i="8"/>
  <c r="P2088" i="8"/>
  <c r="E2087" i="8"/>
  <c r="E73" i="8"/>
  <c r="P74" i="8"/>
  <c r="E4848" i="8"/>
  <c r="P4849" i="8"/>
  <c r="E4816" i="8"/>
  <c r="P4817" i="8"/>
  <c r="E4784" i="8"/>
  <c r="P4785" i="8"/>
  <c r="P4753" i="8"/>
  <c r="E4752" i="8"/>
  <c r="E4720" i="8"/>
  <c r="P4721" i="8"/>
  <c r="P4689" i="8"/>
  <c r="E4688" i="8"/>
  <c r="E4656" i="8"/>
  <c r="P4657" i="8"/>
  <c r="E4624" i="8"/>
  <c r="P4625" i="8"/>
  <c r="E4592" i="8"/>
  <c r="P4593" i="8"/>
  <c r="E4560" i="8"/>
  <c r="P4561" i="8"/>
  <c r="P4529" i="8"/>
  <c r="E4528" i="8"/>
  <c r="E4496" i="8"/>
  <c r="P4497" i="8"/>
  <c r="E4464" i="8"/>
  <c r="P4465" i="8"/>
  <c r="P4433" i="8"/>
  <c r="E4432" i="8"/>
  <c r="E4400" i="8"/>
  <c r="P4401" i="8"/>
  <c r="E4368" i="8"/>
  <c r="P4369" i="8"/>
  <c r="P4337" i="8"/>
  <c r="E4336" i="8"/>
  <c r="E4304" i="8"/>
  <c r="P4305" i="8"/>
  <c r="E4272" i="8"/>
  <c r="P4273" i="8"/>
  <c r="E4240" i="8"/>
  <c r="P4241" i="8"/>
  <c r="E4208" i="8"/>
  <c r="P4209" i="8"/>
  <c r="E4176" i="8"/>
  <c r="P4177" i="8"/>
  <c r="E4144" i="8"/>
  <c r="P4145" i="8"/>
  <c r="E4112" i="8"/>
  <c r="P4113" i="8"/>
  <c r="E4080" i="8"/>
  <c r="P4081" i="8"/>
  <c r="E4048" i="8"/>
  <c r="P4049" i="8"/>
  <c r="E4016" i="8"/>
  <c r="P4017" i="8"/>
  <c r="E3984" i="8"/>
  <c r="P3985" i="8"/>
  <c r="E3952" i="8"/>
  <c r="P3953" i="8"/>
  <c r="P3921" i="8"/>
  <c r="E3920" i="8"/>
  <c r="P3889" i="8"/>
  <c r="E3888" i="8"/>
  <c r="P3857" i="8"/>
  <c r="E3856" i="8"/>
  <c r="E3824" i="8"/>
  <c r="P3825" i="8"/>
  <c r="E3792" i="8"/>
  <c r="P3793" i="8"/>
  <c r="P3761" i="8"/>
  <c r="E3760" i="8"/>
  <c r="E3728" i="8"/>
  <c r="P3729" i="8"/>
  <c r="P3697" i="8"/>
  <c r="E3696" i="8"/>
  <c r="P3665" i="8"/>
  <c r="E3664" i="8"/>
  <c r="P3633" i="8"/>
  <c r="E3632" i="8"/>
  <c r="P3601" i="8"/>
  <c r="E3600" i="8"/>
  <c r="P3569" i="8"/>
  <c r="E3568" i="8"/>
  <c r="P3537" i="8"/>
  <c r="E3536" i="8"/>
  <c r="P3505" i="8"/>
  <c r="E3504" i="8"/>
  <c r="P3473" i="8"/>
  <c r="E3472" i="8"/>
  <c r="P3441" i="8"/>
  <c r="E3440" i="8"/>
  <c r="P3409" i="8"/>
  <c r="E3408" i="8"/>
  <c r="P3377" i="8"/>
  <c r="E3376" i="8"/>
  <c r="P3345" i="8"/>
  <c r="E3344" i="8"/>
  <c r="P3313" i="8"/>
  <c r="E3312" i="8"/>
  <c r="P3281" i="8"/>
  <c r="E3280" i="8"/>
  <c r="P3249" i="8"/>
  <c r="E3248" i="8"/>
  <c r="E3216" i="8"/>
  <c r="P3217" i="8"/>
  <c r="P3185" i="8"/>
  <c r="E3184" i="8"/>
  <c r="P3153" i="8"/>
  <c r="E3152" i="8"/>
  <c r="P3121" i="8"/>
  <c r="E3120" i="8"/>
  <c r="P3089" i="8"/>
  <c r="E3088" i="8"/>
  <c r="P3057" i="8"/>
  <c r="E3056" i="8"/>
  <c r="P3025" i="8"/>
  <c r="E3024" i="8"/>
  <c r="P2993" i="8"/>
  <c r="E2992" i="8"/>
  <c r="P2961" i="8"/>
  <c r="E2960" i="8"/>
  <c r="P2929" i="8"/>
  <c r="E2928" i="8"/>
  <c r="P2897" i="8"/>
  <c r="E2896" i="8"/>
  <c r="P2865" i="8"/>
  <c r="E2864" i="8"/>
  <c r="P2833" i="8"/>
  <c r="E2832" i="8"/>
  <c r="P2801" i="8"/>
  <c r="E2800" i="8"/>
  <c r="E2768" i="8"/>
  <c r="P2769" i="8"/>
  <c r="P2737" i="8"/>
  <c r="E2736" i="8"/>
  <c r="P2705" i="8"/>
  <c r="E2704" i="8"/>
  <c r="E2672" i="8"/>
  <c r="P2673" i="8"/>
  <c r="E2640" i="8"/>
  <c r="P2641" i="8"/>
  <c r="P2609" i="8"/>
  <c r="E2608" i="8"/>
  <c r="P2577" i="8"/>
  <c r="E2576" i="8"/>
  <c r="P2500" i="8"/>
  <c r="E2499" i="8"/>
  <c r="P2214" i="8"/>
  <c r="E2213" i="8"/>
  <c r="E1972" i="8"/>
  <c r="P1973" i="8"/>
  <c r="E1240" i="8"/>
  <c r="P1241" i="8"/>
  <c r="E709" i="8"/>
  <c r="P710" i="8"/>
  <c r="P3038" i="8"/>
  <c r="E3037" i="8"/>
  <c r="E2945" i="8"/>
  <c r="P2946" i="8"/>
  <c r="E2857" i="8"/>
  <c r="P2858" i="8"/>
  <c r="E2761" i="8"/>
  <c r="P2762" i="8"/>
  <c r="E2665" i="8"/>
  <c r="P2666" i="8"/>
  <c r="E2505" i="8"/>
  <c r="P2506" i="8"/>
  <c r="E2171" i="8"/>
  <c r="P2172" i="8"/>
  <c r="E1748" i="8"/>
  <c r="P1749" i="8"/>
  <c r="E944" i="8"/>
  <c r="P945" i="8"/>
  <c r="E2532" i="8"/>
  <c r="P2533" i="8"/>
  <c r="P2292" i="8"/>
  <c r="E2291" i="8"/>
  <c r="E2020" i="8"/>
  <c r="P2021" i="8"/>
  <c r="P1713" i="8"/>
  <c r="E1712" i="8"/>
  <c r="E1389" i="8"/>
  <c r="P1390" i="8"/>
  <c r="P2557" i="8"/>
  <c r="E2556" i="8"/>
  <c r="E2469" i="8"/>
  <c r="P2470" i="8"/>
  <c r="P2389" i="8"/>
  <c r="E2388" i="8"/>
  <c r="P2273" i="8"/>
  <c r="E2272" i="8"/>
  <c r="P2186" i="8"/>
  <c r="E2185" i="8"/>
  <c r="E2103" i="8"/>
  <c r="P2104" i="8"/>
  <c r="P1978" i="8"/>
  <c r="E1977" i="8"/>
  <c r="E1895" i="8"/>
  <c r="P1896" i="8"/>
  <c r="E1796" i="8"/>
  <c r="P1797" i="8"/>
  <c r="P1669" i="8"/>
  <c r="E1668" i="8"/>
  <c r="P1541" i="8"/>
  <c r="E1540" i="8"/>
  <c r="E1412" i="8"/>
  <c r="P1413" i="8"/>
  <c r="P896" i="8"/>
  <c r="E895" i="8"/>
  <c r="P2468" i="8"/>
  <c r="E2467" i="8"/>
  <c r="P2348" i="8"/>
  <c r="E2347" i="8"/>
  <c r="P2270" i="8"/>
  <c r="E2269" i="8"/>
  <c r="E2168" i="8"/>
  <c r="P2169" i="8"/>
  <c r="P2068" i="8"/>
  <c r="E2067" i="8"/>
  <c r="E1989" i="8"/>
  <c r="P1990" i="8"/>
  <c r="E1863" i="8"/>
  <c r="P1864" i="8"/>
  <c r="P1736" i="8"/>
  <c r="E1735" i="8"/>
  <c r="P1608" i="8"/>
  <c r="E1607" i="8"/>
  <c r="P1480" i="8"/>
  <c r="E1479" i="8"/>
  <c r="P1352" i="8"/>
  <c r="E1351" i="8"/>
  <c r="E977" i="8"/>
  <c r="P978" i="8"/>
  <c r="P502" i="8"/>
  <c r="E501" i="8"/>
  <c r="P2420" i="8"/>
  <c r="E2419" i="8"/>
  <c r="E2341" i="8"/>
  <c r="P2342" i="8"/>
  <c r="P2212" i="8"/>
  <c r="E2211" i="8"/>
  <c r="E2124" i="8"/>
  <c r="P2125" i="8"/>
  <c r="E2037" i="8"/>
  <c r="P2038" i="8"/>
  <c r="P1922" i="8"/>
  <c r="E1921" i="8"/>
  <c r="E1757" i="8"/>
  <c r="P1758" i="8"/>
  <c r="P1502" i="8"/>
  <c r="E1501" i="8"/>
  <c r="P1017" i="8"/>
  <c r="E1016" i="8"/>
  <c r="P514" i="8"/>
  <c r="E513" i="8"/>
  <c r="P2424" i="8"/>
  <c r="E2423" i="8"/>
  <c r="P2298" i="8"/>
  <c r="E2297" i="8"/>
  <c r="P2216" i="8"/>
  <c r="E2215" i="8"/>
  <c r="P2129" i="8"/>
  <c r="E2128" i="8"/>
  <c r="P2013" i="8"/>
  <c r="E2012" i="8"/>
  <c r="E1935" i="8"/>
  <c r="P1936" i="8"/>
  <c r="P1781" i="8"/>
  <c r="E1780" i="8"/>
  <c r="E1524" i="8"/>
  <c r="P1525" i="8"/>
  <c r="P1293" i="8"/>
  <c r="E1292" i="8"/>
  <c r="P892" i="8"/>
  <c r="E891" i="8"/>
  <c r="P2571" i="8"/>
  <c r="E2570" i="8"/>
  <c r="P2539" i="8"/>
  <c r="E2538" i="8"/>
  <c r="P2507" i="8"/>
  <c r="E2506" i="8"/>
  <c r="P2475" i="8"/>
  <c r="E2474" i="8"/>
  <c r="E2417" i="8"/>
  <c r="P2418" i="8"/>
  <c r="P2336" i="8"/>
  <c r="E2335" i="8"/>
  <c r="P2249" i="8"/>
  <c r="E2248" i="8"/>
  <c r="E2161" i="8"/>
  <c r="P2162" i="8"/>
  <c r="E2079" i="8"/>
  <c r="P2080" i="8"/>
  <c r="P1993" i="8"/>
  <c r="E1992" i="8"/>
  <c r="P1906" i="8"/>
  <c r="E1905" i="8"/>
  <c r="E1823" i="8"/>
  <c r="P1824" i="8"/>
  <c r="P1737" i="8"/>
  <c r="E1736" i="8"/>
  <c r="P1650" i="8"/>
  <c r="E1649" i="8"/>
  <c r="E1567" i="8"/>
  <c r="P1568" i="8"/>
  <c r="P1481" i="8"/>
  <c r="E1480" i="8"/>
  <c r="E1393" i="8"/>
  <c r="P1394" i="8"/>
  <c r="P1253" i="8"/>
  <c r="E1252" i="8"/>
  <c r="E1137" i="8"/>
  <c r="P1138" i="8"/>
  <c r="P994" i="8"/>
  <c r="E993" i="8"/>
  <c r="P789" i="8"/>
  <c r="E788" i="8"/>
  <c r="E454" i="8"/>
  <c r="P455" i="8"/>
  <c r="P1785" i="8"/>
  <c r="E1784" i="8"/>
  <c r="P1698" i="8"/>
  <c r="E1697" i="8"/>
  <c r="P1616" i="8"/>
  <c r="E1615" i="8"/>
  <c r="P1529" i="8"/>
  <c r="E1528" i="8"/>
  <c r="P1442" i="8"/>
  <c r="E1441" i="8"/>
  <c r="P1360" i="8"/>
  <c r="E1359" i="8"/>
  <c r="E1189" i="8"/>
  <c r="P1190" i="8"/>
  <c r="P997" i="8"/>
  <c r="E996" i="8"/>
  <c r="P882" i="8"/>
  <c r="E881" i="8"/>
  <c r="E737" i="8"/>
  <c r="P738" i="8"/>
  <c r="P1853" i="8"/>
  <c r="E1852" i="8"/>
  <c r="P1766" i="8"/>
  <c r="E1765" i="8"/>
  <c r="E1683" i="8"/>
  <c r="P1684" i="8"/>
  <c r="P1597" i="8"/>
  <c r="E1596" i="8"/>
  <c r="P1510" i="8"/>
  <c r="E1509" i="8"/>
  <c r="E1427" i="8"/>
  <c r="P1428" i="8"/>
  <c r="P1341" i="8"/>
  <c r="E1340" i="8"/>
  <c r="E1165" i="8"/>
  <c r="P1166" i="8"/>
  <c r="E1049" i="8"/>
  <c r="P1050" i="8"/>
  <c r="P901" i="8"/>
  <c r="E900" i="8"/>
  <c r="P732" i="8"/>
  <c r="E731" i="8"/>
  <c r="E192" i="8"/>
  <c r="P193" i="8"/>
  <c r="P1793" i="8"/>
  <c r="E1792" i="8"/>
  <c r="P1706" i="8"/>
  <c r="E1705" i="8"/>
  <c r="E1623" i="8"/>
  <c r="P1624" i="8"/>
  <c r="P1537" i="8"/>
  <c r="E1536" i="8"/>
  <c r="P1450" i="8"/>
  <c r="E1449" i="8"/>
  <c r="P1368" i="8"/>
  <c r="E1367" i="8"/>
  <c r="E1259" i="8"/>
  <c r="P1260" i="8"/>
  <c r="P1056" i="8"/>
  <c r="E1055" i="8"/>
  <c r="P742" i="8"/>
  <c r="E741" i="8"/>
  <c r="E1328" i="8"/>
  <c r="P1329" i="8"/>
  <c r="P1221" i="8"/>
  <c r="E1220" i="8"/>
  <c r="P1134" i="8"/>
  <c r="E1133" i="8"/>
  <c r="P1052" i="8"/>
  <c r="E1051" i="8"/>
  <c r="P926" i="8"/>
  <c r="E925" i="8"/>
  <c r="P844" i="8"/>
  <c r="E843" i="8"/>
  <c r="E756" i="8"/>
  <c r="P757" i="8"/>
  <c r="E288" i="8"/>
  <c r="P289" i="8"/>
  <c r="E1256" i="8"/>
  <c r="P1257" i="8"/>
  <c r="E1169" i="8"/>
  <c r="P1170" i="8"/>
  <c r="E1039" i="8"/>
  <c r="P1040" i="8"/>
  <c r="P962" i="8"/>
  <c r="E961" i="8"/>
  <c r="E860" i="8"/>
  <c r="P861" i="8"/>
  <c r="P760" i="8"/>
  <c r="E759" i="8"/>
  <c r="E590" i="8"/>
  <c r="P591" i="8"/>
  <c r="E2446" i="8"/>
  <c r="P2447" i="8"/>
  <c r="P2415" i="8"/>
  <c r="E2414" i="8"/>
  <c r="E2382" i="8"/>
  <c r="P2383" i="8"/>
  <c r="P2351" i="8"/>
  <c r="E2350" i="8"/>
  <c r="E2318" i="8"/>
  <c r="P2319" i="8"/>
  <c r="P2287" i="8"/>
  <c r="E2286" i="8"/>
  <c r="P2255" i="8"/>
  <c r="E2254" i="8"/>
  <c r="P2223" i="8"/>
  <c r="E2222" i="8"/>
  <c r="P2191" i="8"/>
  <c r="E2190" i="8"/>
  <c r="P2159" i="8"/>
  <c r="E2158" i="8"/>
  <c r="E2126" i="8"/>
  <c r="P2127" i="8"/>
  <c r="E2094" i="8"/>
  <c r="P2095" i="8"/>
  <c r="P2063" i="8"/>
  <c r="E2062" i="8"/>
  <c r="E2030" i="8"/>
  <c r="P2031" i="8"/>
  <c r="E1998" i="8"/>
  <c r="P1999" i="8"/>
  <c r="P1967" i="8"/>
  <c r="E1966" i="8"/>
  <c r="E1934" i="8"/>
  <c r="P1935" i="8"/>
  <c r="P1903" i="8"/>
  <c r="E1902" i="8"/>
  <c r="P1871" i="8"/>
  <c r="E1870" i="8"/>
  <c r="P1839" i="8"/>
  <c r="E1838" i="8"/>
  <c r="E1806" i="8"/>
  <c r="P1807" i="8"/>
  <c r="E1774" i="8"/>
  <c r="P1775" i="8"/>
  <c r="P1743" i="8"/>
  <c r="E1742" i="8"/>
  <c r="E1710" i="8"/>
  <c r="P1711" i="8"/>
  <c r="E1678" i="8"/>
  <c r="P1679" i="8"/>
  <c r="E1646" i="8"/>
  <c r="P1647" i="8"/>
  <c r="E1614" i="8"/>
  <c r="P1615" i="8"/>
  <c r="E1582" i="8"/>
  <c r="P1583" i="8"/>
  <c r="P1551" i="8"/>
  <c r="E1550" i="8"/>
  <c r="P1519" i="8"/>
  <c r="E1518" i="8"/>
  <c r="P1487" i="8"/>
  <c r="E1486" i="8"/>
  <c r="E1454" i="8"/>
  <c r="P1455" i="8"/>
  <c r="P1423" i="8"/>
  <c r="E1422" i="8"/>
  <c r="P1391" i="8"/>
  <c r="E1390" i="8"/>
  <c r="P1359" i="8"/>
  <c r="E1358" i="8"/>
  <c r="E1316" i="8"/>
  <c r="P1317" i="8"/>
  <c r="P1213" i="8"/>
  <c r="E1212" i="8"/>
  <c r="E1111" i="8"/>
  <c r="P1112" i="8"/>
  <c r="E1033" i="8"/>
  <c r="P1034" i="8"/>
  <c r="P904" i="8"/>
  <c r="E903" i="8"/>
  <c r="E816" i="8"/>
  <c r="P817" i="8"/>
  <c r="P730" i="8"/>
  <c r="E729" i="8"/>
  <c r="P446" i="8"/>
  <c r="E445" i="8"/>
  <c r="E1279" i="8"/>
  <c r="P1280" i="8"/>
  <c r="E1192" i="8"/>
  <c r="P1193" i="8"/>
  <c r="E1105" i="8"/>
  <c r="P1106" i="8"/>
  <c r="E975" i="8"/>
  <c r="P976" i="8"/>
  <c r="E897" i="8"/>
  <c r="P898" i="8"/>
  <c r="E796" i="8"/>
  <c r="P797" i="8"/>
  <c r="P651" i="8"/>
  <c r="E650" i="8"/>
  <c r="E481" i="8"/>
  <c r="P482" i="8"/>
  <c r="E1310" i="8"/>
  <c r="P1311" i="8"/>
  <c r="P1279" i="8"/>
  <c r="E1278" i="8"/>
  <c r="P1197" i="8"/>
  <c r="E1196" i="8"/>
  <c r="P1110" i="8"/>
  <c r="E1109" i="8"/>
  <c r="P1028" i="8"/>
  <c r="E1027" i="8"/>
  <c r="P941" i="8"/>
  <c r="E940" i="8"/>
  <c r="P854" i="8"/>
  <c r="E853" i="8"/>
  <c r="P772" i="8"/>
  <c r="E771" i="8"/>
  <c r="E661" i="8"/>
  <c r="P662" i="8"/>
  <c r="P534" i="8"/>
  <c r="E533" i="8"/>
  <c r="E368" i="8"/>
  <c r="P369" i="8"/>
  <c r="E224" i="8"/>
  <c r="P225" i="8"/>
  <c r="E720" i="8"/>
  <c r="P721" i="8"/>
  <c r="P634" i="8"/>
  <c r="E633" i="8"/>
  <c r="P547" i="8"/>
  <c r="E546" i="8"/>
  <c r="E464" i="8"/>
  <c r="P465" i="8"/>
  <c r="P723" i="8"/>
  <c r="E722" i="8"/>
  <c r="P641" i="8"/>
  <c r="E640" i="8"/>
  <c r="P554" i="8"/>
  <c r="E553" i="8"/>
  <c r="P467" i="8"/>
  <c r="E466" i="8"/>
  <c r="P1275" i="8"/>
  <c r="E1274" i="8"/>
  <c r="P1243" i="8"/>
  <c r="E1242" i="8"/>
  <c r="P1211" i="8"/>
  <c r="E1210" i="8"/>
  <c r="E1178" i="8"/>
  <c r="P1179" i="8"/>
  <c r="P1147" i="8"/>
  <c r="E1146" i="8"/>
  <c r="E1114" i="8"/>
  <c r="P1115" i="8"/>
  <c r="E1082" i="8"/>
  <c r="P1083" i="8"/>
  <c r="E1050" i="8"/>
  <c r="P1051" i="8"/>
  <c r="E1018" i="8"/>
  <c r="P1019" i="8"/>
  <c r="P987" i="8"/>
  <c r="E986" i="8"/>
  <c r="E954" i="8"/>
  <c r="P955" i="8"/>
  <c r="P923" i="8"/>
  <c r="E922" i="8"/>
  <c r="E890" i="8"/>
  <c r="P891" i="8"/>
  <c r="P859" i="8"/>
  <c r="E858" i="8"/>
  <c r="P827" i="8"/>
  <c r="E826" i="8"/>
  <c r="P795" i="8"/>
  <c r="E794" i="8"/>
  <c r="P763" i="8"/>
  <c r="E762" i="8"/>
  <c r="P731" i="8"/>
  <c r="E730" i="8"/>
  <c r="P654" i="8"/>
  <c r="E653" i="8"/>
  <c r="E566" i="8"/>
  <c r="P567" i="8"/>
  <c r="E484" i="8"/>
  <c r="P485" i="8"/>
  <c r="P145" i="8"/>
  <c r="E144" i="8"/>
  <c r="E657" i="8"/>
  <c r="P658" i="8"/>
  <c r="P571" i="8"/>
  <c r="E570" i="8"/>
  <c r="P489" i="8"/>
  <c r="E488" i="8"/>
  <c r="E236" i="8"/>
  <c r="P237" i="8"/>
  <c r="E348" i="8"/>
  <c r="P349" i="8"/>
  <c r="P724" i="8"/>
  <c r="E723" i="8"/>
  <c r="E691" i="8"/>
  <c r="P692" i="8"/>
  <c r="E659" i="8"/>
  <c r="P660" i="8"/>
  <c r="P628" i="8"/>
  <c r="E627" i="8"/>
  <c r="P596" i="8"/>
  <c r="E595" i="8"/>
  <c r="E563" i="8"/>
  <c r="P564" i="8"/>
  <c r="E531" i="8"/>
  <c r="P532" i="8"/>
  <c r="E499" i="8"/>
  <c r="P500" i="8"/>
  <c r="E467" i="8"/>
  <c r="P468" i="8"/>
  <c r="P361" i="8"/>
  <c r="E360" i="8"/>
  <c r="E104" i="8"/>
  <c r="P105" i="8"/>
  <c r="P131" i="8"/>
  <c r="E130" i="8"/>
  <c r="E88" i="8"/>
  <c r="P89" i="8"/>
  <c r="P236" i="8"/>
  <c r="E235" i="8"/>
  <c r="E323" i="8"/>
  <c r="P324" i="8"/>
  <c r="P226" i="8"/>
  <c r="E225" i="8"/>
  <c r="P277" i="8"/>
  <c r="E277" i="8"/>
  <c r="P278" i="8"/>
  <c r="P341" i="8"/>
  <c r="E341" i="8"/>
  <c r="P342" i="8"/>
  <c r="E305" i="8"/>
  <c r="P306" i="8"/>
  <c r="E417" i="8"/>
  <c r="P418" i="8"/>
  <c r="P136" i="8"/>
  <c r="E135" i="8"/>
  <c r="E309" i="8"/>
  <c r="P310" i="8"/>
  <c r="P228" i="8"/>
  <c r="E227" i="8"/>
  <c r="E401" i="8"/>
  <c r="P402" i="8"/>
  <c r="E275" i="8"/>
  <c r="P276" i="8"/>
  <c r="P102" i="8"/>
  <c r="E101" i="8"/>
  <c r="E331" i="8"/>
  <c r="P332" i="8"/>
  <c r="E162" i="8"/>
  <c r="P163" i="8"/>
  <c r="E90" i="8"/>
  <c r="P91" i="8"/>
  <c r="P240" i="8"/>
  <c r="E239" i="8"/>
  <c r="E326" i="8"/>
  <c r="P327" i="8"/>
  <c r="E413" i="8"/>
  <c r="P414" i="8"/>
  <c r="E157" i="8"/>
  <c r="P158" i="8"/>
  <c r="P288" i="8"/>
  <c r="E287" i="8"/>
  <c r="E374" i="8"/>
  <c r="P375" i="8"/>
  <c r="E118" i="8"/>
  <c r="P119" i="8"/>
  <c r="E205" i="8"/>
  <c r="P206" i="8"/>
  <c r="E347" i="8"/>
  <c r="P348" i="8"/>
  <c r="E434" i="8"/>
  <c r="P435" i="8"/>
  <c r="E265" i="8"/>
  <c r="P266" i="8"/>
  <c r="P92" i="8"/>
  <c r="E92" i="8"/>
  <c r="P93" i="8"/>
  <c r="E215" i="8"/>
  <c r="P216" i="8"/>
  <c r="E302" i="8"/>
  <c r="P303" i="8"/>
  <c r="E389" i="8"/>
  <c r="P390" i="8"/>
  <c r="E133" i="8"/>
  <c r="P134" i="8"/>
  <c r="E4583" i="8"/>
  <c r="P4584" i="8"/>
  <c r="E4361" i="8"/>
  <c r="P4362" i="8"/>
  <c r="E4761" i="8"/>
  <c r="P4762" i="8"/>
  <c r="E4378" i="8"/>
  <c r="P4379" i="8"/>
  <c r="E4705" i="8"/>
  <c r="P4706" i="8"/>
  <c r="P4799" i="8"/>
  <c r="E4798" i="8"/>
  <c r="P4683" i="8"/>
  <c r="E4682" i="8"/>
  <c r="E4569" i="8"/>
  <c r="P4570" i="8"/>
  <c r="E4410" i="8"/>
  <c r="P4411" i="8"/>
  <c r="E4251" i="8"/>
  <c r="P4252" i="8"/>
  <c r="E3937" i="8"/>
  <c r="P3938" i="8"/>
  <c r="E3681" i="8"/>
  <c r="P3682" i="8"/>
  <c r="E3425" i="8"/>
  <c r="P3426" i="8"/>
  <c r="E3169" i="8"/>
  <c r="P3170" i="8"/>
  <c r="P1710" i="8"/>
  <c r="E1709" i="8"/>
  <c r="P4579" i="8"/>
  <c r="E4578" i="8"/>
  <c r="E4275" i="8"/>
  <c r="P4276" i="8"/>
  <c r="E3331" i="8"/>
  <c r="P3332" i="8"/>
  <c r="P4707" i="8"/>
  <c r="E4706" i="8"/>
  <c r="E4191" i="8"/>
  <c r="P4192" i="8"/>
  <c r="P3796" i="8"/>
  <c r="E3795" i="8"/>
  <c r="E3465" i="8"/>
  <c r="P3466" i="8"/>
  <c r="P3163" i="8"/>
  <c r="E3162" i="8"/>
  <c r="P1818" i="8"/>
  <c r="E1817" i="8"/>
  <c r="E4721" i="8"/>
  <c r="P4722" i="8"/>
  <c r="E4243" i="8"/>
  <c r="P4244" i="8"/>
  <c r="E3679" i="8"/>
  <c r="P3680" i="8"/>
  <c r="E3295" i="8"/>
  <c r="P3296" i="8"/>
  <c r="E2686" i="8"/>
  <c r="P2687" i="8"/>
  <c r="E4551" i="8"/>
  <c r="P4552" i="8"/>
  <c r="P4384" i="8"/>
  <c r="E4383" i="8"/>
  <c r="E4123" i="8"/>
  <c r="P4124" i="8"/>
  <c r="E3867" i="8"/>
  <c r="P3868" i="8"/>
  <c r="P3612" i="8"/>
  <c r="E3611" i="8"/>
  <c r="P3356" i="8"/>
  <c r="E3355" i="8"/>
  <c r="P2927" i="8"/>
  <c r="E2926" i="8"/>
  <c r="P4862" i="8"/>
  <c r="E4861" i="8"/>
  <c r="P4740" i="8"/>
  <c r="E4739" i="8"/>
  <c r="E4633" i="8"/>
  <c r="P4634" i="8"/>
  <c r="E4467" i="8"/>
  <c r="P4468" i="8"/>
  <c r="E4315" i="8"/>
  <c r="P4316" i="8"/>
  <c r="E3907" i="8"/>
  <c r="P3908" i="8"/>
  <c r="P2919" i="8"/>
  <c r="E2918" i="8"/>
  <c r="P4636" i="8"/>
  <c r="E4635" i="8"/>
  <c r="P4787" i="8"/>
  <c r="E4786" i="8"/>
  <c r="E4639" i="8"/>
  <c r="P4640" i="8"/>
  <c r="E4415" i="8"/>
  <c r="P4416" i="8"/>
  <c r="E4839" i="8"/>
  <c r="P4840" i="8"/>
  <c r="P4750" i="8"/>
  <c r="E4749" i="8"/>
  <c r="P4628" i="8"/>
  <c r="E4627" i="8"/>
  <c r="E4550" i="8"/>
  <c r="P4551" i="8"/>
  <c r="E4351" i="8"/>
  <c r="P4352" i="8"/>
  <c r="P4082" i="8"/>
  <c r="E4081" i="8"/>
  <c r="P3826" i="8"/>
  <c r="E3825" i="8"/>
  <c r="P3570" i="8"/>
  <c r="E3569" i="8"/>
  <c r="E3313" i="8"/>
  <c r="P3314" i="8"/>
  <c r="P2835" i="8"/>
  <c r="E2834" i="8"/>
  <c r="P806" i="8"/>
  <c r="E805" i="8"/>
  <c r="E4403" i="8"/>
  <c r="P4404" i="8"/>
  <c r="E3209" i="8"/>
  <c r="P3210" i="8"/>
  <c r="E4542" i="8"/>
  <c r="P4543" i="8"/>
  <c r="P4756" i="8"/>
  <c r="E4755" i="8"/>
  <c r="E4854" i="8"/>
  <c r="P4855" i="8"/>
  <c r="E4758" i="8"/>
  <c r="P4759" i="8"/>
  <c r="P4652" i="8"/>
  <c r="E4651" i="8"/>
  <c r="E4519" i="8"/>
  <c r="P4520" i="8"/>
  <c r="P4247" i="8"/>
  <c r="E4246" i="8"/>
  <c r="E3999" i="8"/>
  <c r="P4000" i="8"/>
  <c r="E3629" i="8"/>
  <c r="P3630" i="8"/>
  <c r="P3319" i="8"/>
  <c r="E3318" i="8"/>
  <c r="P2751" i="8"/>
  <c r="E2750" i="8"/>
  <c r="E4159" i="8"/>
  <c r="P4160" i="8"/>
  <c r="P4032" i="8"/>
  <c r="E4031" i="8"/>
  <c r="E3903" i="8"/>
  <c r="P3904" i="8"/>
  <c r="P3776" i="8"/>
  <c r="E3775" i="8"/>
  <c r="E3647" i="8"/>
  <c r="P3648" i="8"/>
  <c r="P3520" i="8"/>
  <c r="E3519" i="8"/>
  <c r="E3391" i="8"/>
  <c r="P3392" i="8"/>
  <c r="E3263" i="8"/>
  <c r="P3264" i="8"/>
  <c r="E3135" i="8"/>
  <c r="P3136" i="8"/>
  <c r="E2694" i="8"/>
  <c r="P2695" i="8"/>
  <c r="E75" i="8"/>
  <c r="P76" i="8"/>
  <c r="P4796" i="8"/>
  <c r="E4795" i="8"/>
  <c r="E4679" i="8"/>
  <c r="P4680" i="8"/>
  <c r="P4603" i="8"/>
  <c r="E4602" i="8"/>
  <c r="E4493" i="8"/>
  <c r="P4494" i="8"/>
  <c r="P4366" i="8"/>
  <c r="E4365" i="8"/>
  <c r="P4238" i="8"/>
  <c r="E4237" i="8"/>
  <c r="E4109" i="8"/>
  <c r="P4110" i="8"/>
  <c r="E3981" i="8"/>
  <c r="P3982" i="8"/>
  <c r="E3853" i="8"/>
  <c r="P3854" i="8"/>
  <c r="P3726" i="8"/>
  <c r="E3725" i="8"/>
  <c r="P3598" i="8"/>
  <c r="E3597" i="8"/>
  <c r="P3470" i="8"/>
  <c r="E3469" i="8"/>
  <c r="E3341" i="8"/>
  <c r="P3342" i="8"/>
  <c r="E3213" i="8"/>
  <c r="P3214" i="8"/>
  <c r="E2974" i="8"/>
  <c r="P2975" i="8"/>
  <c r="P2108" i="8"/>
  <c r="E2107" i="8"/>
  <c r="P4068" i="8"/>
  <c r="E4067" i="8"/>
  <c r="E3811" i="8"/>
  <c r="P3812" i="8"/>
  <c r="E3555" i="8"/>
  <c r="P3556" i="8"/>
  <c r="E3299" i="8"/>
  <c r="P3300" i="8"/>
  <c r="P3067" i="8"/>
  <c r="E3066" i="8"/>
  <c r="P2611" i="8"/>
  <c r="E2610" i="8"/>
  <c r="E4073" i="8"/>
  <c r="P4074" i="8"/>
  <c r="E3817" i="8"/>
  <c r="P3818" i="8"/>
  <c r="E3561" i="8"/>
  <c r="P3562" i="8"/>
  <c r="P3306" i="8"/>
  <c r="E3305" i="8"/>
  <c r="E2894" i="8"/>
  <c r="P2895" i="8"/>
  <c r="P2224" i="8"/>
  <c r="E2223" i="8"/>
  <c r="E4823" i="8"/>
  <c r="P4824" i="8"/>
  <c r="E4741" i="8"/>
  <c r="P4742" i="8"/>
  <c r="P4655" i="8"/>
  <c r="E4654" i="8"/>
  <c r="P4568" i="8"/>
  <c r="E4567" i="8"/>
  <c r="E4485" i="8"/>
  <c r="P4486" i="8"/>
  <c r="E4398" i="8"/>
  <c r="P4399" i="8"/>
  <c r="E4311" i="8"/>
  <c r="P4312" i="8"/>
  <c r="E4229" i="8"/>
  <c r="P4230" i="8"/>
  <c r="E4142" i="8"/>
  <c r="P4143" i="8"/>
  <c r="P4056" i="8"/>
  <c r="E4055" i="8"/>
  <c r="E3973" i="8"/>
  <c r="P3974" i="8"/>
  <c r="P3887" i="8"/>
  <c r="E3886" i="8"/>
  <c r="P3800" i="8"/>
  <c r="E3799" i="8"/>
  <c r="E3717" i="8"/>
  <c r="P3718" i="8"/>
  <c r="P3631" i="8"/>
  <c r="E3630" i="8"/>
  <c r="E3543" i="8"/>
  <c r="P3544" i="8"/>
  <c r="P3462" i="8"/>
  <c r="E3461" i="8"/>
  <c r="P3375" i="8"/>
  <c r="E3374" i="8"/>
  <c r="E3287" i="8"/>
  <c r="P3288" i="8"/>
  <c r="P3206" i="8"/>
  <c r="E3205" i="8"/>
  <c r="P3119" i="8"/>
  <c r="E3118" i="8"/>
  <c r="P3052" i="8"/>
  <c r="E3051" i="8"/>
  <c r="P2939" i="8"/>
  <c r="E2938" i="8"/>
  <c r="P2683" i="8"/>
  <c r="E2682" i="8"/>
  <c r="P2253" i="8"/>
  <c r="E2252" i="8"/>
  <c r="E4501" i="8"/>
  <c r="P4502" i="8"/>
  <c r="E4414" i="8"/>
  <c r="P4415" i="8"/>
  <c r="E4327" i="8"/>
  <c r="P4328" i="8"/>
  <c r="E4245" i="8"/>
  <c r="P4246" i="8"/>
  <c r="E4158" i="8"/>
  <c r="P4159" i="8"/>
  <c r="E4071" i="8"/>
  <c r="P4072" i="8"/>
  <c r="P3990" i="8"/>
  <c r="E3989" i="8"/>
  <c r="E3902" i="8"/>
  <c r="P3903" i="8"/>
  <c r="P3816" i="8"/>
  <c r="E3815" i="8"/>
  <c r="P3734" i="8"/>
  <c r="E3733" i="8"/>
  <c r="E3646" i="8"/>
  <c r="P3647" i="8"/>
  <c r="E3559" i="8"/>
  <c r="P3560" i="8"/>
  <c r="E3477" i="8"/>
  <c r="P3478" i="8"/>
  <c r="P3391" i="8"/>
  <c r="E3390" i="8"/>
  <c r="E3303" i="8"/>
  <c r="P3304" i="8"/>
  <c r="E3221" i="8"/>
  <c r="P3222" i="8"/>
  <c r="P3135" i="8"/>
  <c r="E3134" i="8"/>
  <c r="E3059" i="8"/>
  <c r="P3060" i="8"/>
  <c r="P2955" i="8"/>
  <c r="E2954" i="8"/>
  <c r="E2698" i="8"/>
  <c r="P2699" i="8"/>
  <c r="P2264" i="8"/>
  <c r="E2263" i="8"/>
  <c r="E1117" i="8"/>
  <c r="P1118" i="8"/>
  <c r="E4441" i="8"/>
  <c r="P4442" i="8"/>
  <c r="E4354" i="8"/>
  <c r="P4355" i="8"/>
  <c r="E4267" i="8"/>
  <c r="P4268" i="8"/>
  <c r="E4185" i="8"/>
  <c r="P4186" i="8"/>
  <c r="P4099" i="8"/>
  <c r="E4098" i="8"/>
  <c r="E4011" i="8"/>
  <c r="P4012" i="8"/>
  <c r="E3929" i="8"/>
  <c r="P3930" i="8"/>
  <c r="P3843" i="8"/>
  <c r="E3842" i="8"/>
  <c r="P3756" i="8"/>
  <c r="E3755" i="8"/>
  <c r="E3673" i="8"/>
  <c r="P3674" i="8"/>
  <c r="P3587" i="8"/>
  <c r="E3586" i="8"/>
  <c r="P3500" i="8"/>
  <c r="E3499" i="8"/>
  <c r="E3417" i="8"/>
  <c r="P3418" i="8"/>
  <c r="P3331" i="8"/>
  <c r="E3330" i="8"/>
  <c r="P3244" i="8"/>
  <c r="E3243" i="8"/>
  <c r="P3162" i="8"/>
  <c r="E3161" i="8"/>
  <c r="P2935" i="8"/>
  <c r="E2934" i="8"/>
  <c r="P2679" i="8"/>
  <c r="E2678" i="8"/>
  <c r="E2005" i="8"/>
  <c r="P2006" i="8"/>
  <c r="E4509" i="8"/>
  <c r="P4510" i="8"/>
  <c r="E4422" i="8"/>
  <c r="P4423" i="8"/>
  <c r="E4335" i="8"/>
  <c r="P4336" i="8"/>
  <c r="E4253" i="8"/>
  <c r="P4254" i="8"/>
  <c r="E4166" i="8"/>
  <c r="P4167" i="8"/>
  <c r="P4080" i="8"/>
  <c r="E4079" i="8"/>
  <c r="E3997" i="8"/>
  <c r="P3998" i="8"/>
  <c r="E3910" i="8"/>
  <c r="P3911" i="8"/>
  <c r="E3823" i="8"/>
  <c r="P3824" i="8"/>
  <c r="P3742" i="8"/>
  <c r="E3741" i="8"/>
  <c r="E3654" i="8"/>
  <c r="P3655" i="8"/>
  <c r="E3567" i="8"/>
  <c r="P3568" i="8"/>
  <c r="E3485" i="8"/>
  <c r="P3486" i="8"/>
  <c r="P3399" i="8"/>
  <c r="E3398" i="8"/>
  <c r="E3311" i="8"/>
  <c r="P3312" i="8"/>
  <c r="E3229" i="8"/>
  <c r="P3230" i="8"/>
  <c r="P3143" i="8"/>
  <c r="E3142" i="8"/>
  <c r="E3063" i="8"/>
  <c r="P3064" i="8"/>
  <c r="P2979" i="8"/>
  <c r="E2978" i="8"/>
  <c r="P2723" i="8"/>
  <c r="E2722" i="8"/>
  <c r="E2155" i="8"/>
  <c r="P2156" i="8"/>
  <c r="E2999" i="8"/>
  <c r="P3000" i="8"/>
  <c r="P2968" i="8"/>
  <c r="E2967" i="8"/>
  <c r="E2935" i="8"/>
  <c r="P2936" i="8"/>
  <c r="E2903" i="8"/>
  <c r="P2904" i="8"/>
  <c r="E2871" i="8"/>
  <c r="P2872" i="8"/>
  <c r="E2839" i="8"/>
  <c r="P2840" i="8"/>
  <c r="P2808" i="8"/>
  <c r="E2807" i="8"/>
  <c r="E2775" i="8"/>
  <c r="P2776" i="8"/>
  <c r="E2743" i="8"/>
  <c r="P2744" i="8"/>
  <c r="P2712" i="8"/>
  <c r="E2711" i="8"/>
  <c r="E2679" i="8"/>
  <c r="P2680" i="8"/>
  <c r="E2647" i="8"/>
  <c r="P2648" i="8"/>
  <c r="E2615" i="8"/>
  <c r="P2616" i="8"/>
  <c r="E2583" i="8"/>
  <c r="P2584" i="8"/>
  <c r="E2503" i="8"/>
  <c r="P2504" i="8"/>
  <c r="P2404" i="8"/>
  <c r="E2403" i="8"/>
  <c r="P2230" i="8"/>
  <c r="E2229" i="8"/>
  <c r="E2043" i="8"/>
  <c r="P2044" i="8"/>
  <c r="P1928" i="8"/>
  <c r="E1927" i="8"/>
  <c r="P1726" i="8"/>
  <c r="E1725" i="8"/>
  <c r="E1355" i="8"/>
  <c r="P1356" i="8"/>
  <c r="E2536" i="8"/>
  <c r="P2537" i="8"/>
  <c r="E2396" i="8"/>
  <c r="P2397" i="8"/>
  <c r="P2218" i="8"/>
  <c r="E2217" i="8"/>
  <c r="P2102" i="8"/>
  <c r="E2101" i="8"/>
  <c r="P1953" i="8"/>
  <c r="E1952" i="8"/>
  <c r="P1773" i="8"/>
  <c r="E1772" i="8"/>
  <c r="P1550" i="8"/>
  <c r="E1549" i="8"/>
  <c r="E1360" i="8"/>
  <c r="P1361" i="8"/>
  <c r="P838" i="8"/>
  <c r="E837" i="8"/>
  <c r="E3041" i="8"/>
  <c r="P3042" i="8"/>
  <c r="E2941" i="8"/>
  <c r="P2942" i="8"/>
  <c r="E2853" i="8"/>
  <c r="P2854" i="8"/>
  <c r="E2757" i="8"/>
  <c r="P2758" i="8"/>
  <c r="P2662" i="8"/>
  <c r="E2661" i="8"/>
  <c r="P2564" i="8"/>
  <c r="E2563" i="8"/>
  <c r="E2509" i="8"/>
  <c r="P2510" i="8"/>
  <c r="E2381" i="8"/>
  <c r="P2382" i="8"/>
  <c r="P2276" i="8"/>
  <c r="E2275" i="8"/>
  <c r="P2093" i="8"/>
  <c r="E2092" i="8"/>
  <c r="P1918" i="8"/>
  <c r="E1917" i="8"/>
  <c r="E1741" i="8"/>
  <c r="P1742" i="8"/>
  <c r="P1553" i="8"/>
  <c r="E1552" i="8"/>
  <c r="P1338" i="8"/>
  <c r="E1337" i="8"/>
  <c r="P473" i="8"/>
  <c r="E472" i="8"/>
  <c r="P3010" i="8"/>
  <c r="E3009" i="8"/>
  <c r="E2909" i="8"/>
  <c r="P2910" i="8"/>
  <c r="E2801" i="8"/>
  <c r="P2802" i="8"/>
  <c r="E2705" i="8"/>
  <c r="P2706" i="8"/>
  <c r="P2606" i="8"/>
  <c r="E2605" i="8"/>
  <c r="P2305" i="8"/>
  <c r="E2304" i="8"/>
  <c r="E2009" i="8"/>
  <c r="P2010" i="8"/>
  <c r="P70" i="8"/>
  <c r="E69" i="8"/>
  <c r="E4844" i="8"/>
  <c r="P4845" i="8"/>
  <c r="E4812" i="8"/>
  <c r="P4813" i="8"/>
  <c r="E4780" i="8"/>
  <c r="P4781" i="8"/>
  <c r="E4748" i="8"/>
  <c r="P4749" i="8"/>
  <c r="E4716" i="8"/>
  <c r="P4717" i="8"/>
  <c r="E4684" i="8"/>
  <c r="P4685" i="8"/>
  <c r="E4652" i="8"/>
  <c r="P4653" i="8"/>
  <c r="P4621" i="8"/>
  <c r="E4620" i="8"/>
  <c r="P4589" i="8"/>
  <c r="E4588" i="8"/>
  <c r="E4556" i="8"/>
  <c r="P4557" i="8"/>
  <c r="E4524" i="8"/>
  <c r="P4525" i="8"/>
  <c r="E4492" i="8"/>
  <c r="P4493" i="8"/>
  <c r="E4460" i="8"/>
  <c r="P4461" i="8"/>
  <c r="E4428" i="8"/>
  <c r="P4429" i="8"/>
  <c r="E4396" i="8"/>
  <c r="P4397" i="8"/>
  <c r="E4364" i="8"/>
  <c r="P4365" i="8"/>
  <c r="P4333" i="8"/>
  <c r="E4332" i="8"/>
  <c r="P4301" i="8"/>
  <c r="E4300" i="8"/>
  <c r="P4269" i="8"/>
  <c r="E4268" i="8"/>
  <c r="E4236" i="8"/>
  <c r="P4237" i="8"/>
  <c r="P4205" i="8"/>
  <c r="E4204" i="8"/>
  <c r="E4172" i="8"/>
  <c r="P4173" i="8"/>
  <c r="E4140" i="8"/>
  <c r="P4141" i="8"/>
  <c r="E4108" i="8"/>
  <c r="P4109" i="8"/>
  <c r="E4076" i="8"/>
  <c r="P4077" i="8"/>
  <c r="E4044" i="8"/>
  <c r="P4045" i="8"/>
  <c r="P4013" i="8"/>
  <c r="E4012" i="8"/>
  <c r="E3980" i="8"/>
  <c r="P3981" i="8"/>
  <c r="P3949" i="8"/>
  <c r="E3948" i="8"/>
  <c r="E3916" i="8"/>
  <c r="P3917" i="8"/>
  <c r="E3884" i="8"/>
  <c r="P3885" i="8"/>
  <c r="E3852" i="8"/>
  <c r="P3853" i="8"/>
  <c r="P3821" i="8"/>
  <c r="E3820" i="8"/>
  <c r="P3789" i="8"/>
  <c r="E3788" i="8"/>
  <c r="E3756" i="8"/>
  <c r="P3757" i="8"/>
  <c r="P3725" i="8"/>
  <c r="E3724" i="8"/>
  <c r="P3693" i="8"/>
  <c r="E3692" i="8"/>
  <c r="E3660" i="8"/>
  <c r="P3661" i="8"/>
  <c r="E3628" i="8"/>
  <c r="P3629" i="8"/>
  <c r="E3596" i="8"/>
  <c r="P3597" i="8"/>
  <c r="P3565" i="8"/>
  <c r="E3564" i="8"/>
  <c r="E3532" i="8"/>
  <c r="P3533" i="8"/>
  <c r="P3501" i="8"/>
  <c r="E3500" i="8"/>
  <c r="E3468" i="8"/>
  <c r="P3469" i="8"/>
  <c r="E3436" i="8"/>
  <c r="P3437" i="8"/>
  <c r="E3404" i="8"/>
  <c r="P3405" i="8"/>
  <c r="E3372" i="8"/>
  <c r="P3373" i="8"/>
  <c r="P3341" i="8"/>
  <c r="E3340" i="8"/>
  <c r="P3309" i="8"/>
  <c r="E3308" i="8"/>
  <c r="E3276" i="8"/>
  <c r="P3277" i="8"/>
  <c r="E3244" i="8"/>
  <c r="P3245" i="8"/>
  <c r="P3213" i="8"/>
  <c r="E3212" i="8"/>
  <c r="E3180" i="8"/>
  <c r="P3181" i="8"/>
  <c r="E3148" i="8"/>
  <c r="P3149" i="8"/>
  <c r="P3117" i="8"/>
  <c r="E3116" i="8"/>
  <c r="E3084" i="8"/>
  <c r="P3085" i="8"/>
  <c r="P3053" i="8"/>
  <c r="E3052" i="8"/>
  <c r="E3020" i="8"/>
  <c r="P3021" i="8"/>
  <c r="E2988" i="8"/>
  <c r="P2989" i="8"/>
  <c r="P2957" i="8"/>
  <c r="E2956" i="8"/>
  <c r="P2925" i="8"/>
  <c r="E2924" i="8"/>
  <c r="P2893" i="8"/>
  <c r="E2892" i="8"/>
  <c r="P2861" i="8"/>
  <c r="E2860" i="8"/>
  <c r="P2829" i="8"/>
  <c r="E2828" i="8"/>
  <c r="E2796" i="8"/>
  <c r="P2797" i="8"/>
  <c r="P2765" i="8"/>
  <c r="E2764" i="8"/>
  <c r="P2733" i="8"/>
  <c r="E2732" i="8"/>
  <c r="P2701" i="8"/>
  <c r="E2700" i="8"/>
  <c r="P2669" i="8"/>
  <c r="E2668" i="8"/>
  <c r="P2637" i="8"/>
  <c r="E2636" i="8"/>
  <c r="E2604" i="8"/>
  <c r="P2605" i="8"/>
  <c r="E2567" i="8"/>
  <c r="P2568" i="8"/>
  <c r="E2477" i="8"/>
  <c r="P2478" i="8"/>
  <c r="P2189" i="8"/>
  <c r="E2188" i="8"/>
  <c r="P1968" i="8"/>
  <c r="E1967" i="8"/>
  <c r="P1212" i="8"/>
  <c r="E1211" i="8"/>
  <c r="P703" i="8"/>
  <c r="E702" i="8"/>
  <c r="E3025" i="8"/>
  <c r="P3026" i="8"/>
  <c r="E2933" i="8"/>
  <c r="P2934" i="8"/>
  <c r="P2846" i="8"/>
  <c r="E2845" i="8"/>
  <c r="E2749" i="8"/>
  <c r="P2750" i="8"/>
  <c r="P2654" i="8"/>
  <c r="E2653" i="8"/>
  <c r="P2365" i="8"/>
  <c r="E2364" i="8"/>
  <c r="P2148" i="8"/>
  <c r="E2147" i="8"/>
  <c r="E1661" i="8"/>
  <c r="P1662" i="8"/>
  <c r="P916" i="8"/>
  <c r="E915" i="8"/>
  <c r="P2509" i="8"/>
  <c r="E2508" i="8"/>
  <c r="P2286" i="8"/>
  <c r="E2285" i="8"/>
  <c r="P2008" i="8"/>
  <c r="E2007" i="8"/>
  <c r="P1708" i="8"/>
  <c r="E1707" i="8"/>
  <c r="P1234" i="8"/>
  <c r="E1233" i="8"/>
  <c r="P2548" i="8"/>
  <c r="E2547" i="8"/>
  <c r="P2461" i="8"/>
  <c r="E2460" i="8"/>
  <c r="P2384" i="8"/>
  <c r="E2383" i="8"/>
  <c r="P2268" i="8"/>
  <c r="E2267" i="8"/>
  <c r="P2181" i="8"/>
  <c r="E2180" i="8"/>
  <c r="E2093" i="8"/>
  <c r="P2094" i="8"/>
  <c r="E1963" i="8"/>
  <c r="P1964" i="8"/>
  <c r="E1885" i="8"/>
  <c r="P1886" i="8"/>
  <c r="P1768" i="8"/>
  <c r="E1767" i="8"/>
  <c r="P1640" i="8"/>
  <c r="E1639" i="8"/>
  <c r="P1512" i="8"/>
  <c r="E1511" i="8"/>
  <c r="P1384" i="8"/>
  <c r="E1383" i="8"/>
  <c r="E813" i="8"/>
  <c r="P814" i="8"/>
  <c r="E2453" i="8"/>
  <c r="P2454" i="8"/>
  <c r="E2337" i="8"/>
  <c r="P2338" i="8"/>
  <c r="P2261" i="8"/>
  <c r="E2260" i="8"/>
  <c r="P2145" i="8"/>
  <c r="E2144" i="8"/>
  <c r="E2057" i="8"/>
  <c r="P2058" i="8"/>
  <c r="P1976" i="8"/>
  <c r="E1975" i="8"/>
  <c r="E1851" i="8"/>
  <c r="P1852" i="8"/>
  <c r="P1724" i="8"/>
  <c r="E1723" i="8"/>
  <c r="P1596" i="8"/>
  <c r="E1595" i="8"/>
  <c r="P1468" i="8"/>
  <c r="E1467" i="8"/>
  <c r="E1339" i="8"/>
  <c r="P1340" i="8"/>
  <c r="P921" i="8"/>
  <c r="E920" i="8"/>
  <c r="E2489" i="8"/>
  <c r="P2490" i="8"/>
  <c r="E2409" i="8"/>
  <c r="P2410" i="8"/>
  <c r="P2328" i="8"/>
  <c r="E2327" i="8"/>
  <c r="P2202" i="8"/>
  <c r="E2201" i="8"/>
  <c r="P2120" i="8"/>
  <c r="E2119" i="8"/>
  <c r="P2033" i="8"/>
  <c r="E2032" i="8"/>
  <c r="P1917" i="8"/>
  <c r="E1916" i="8"/>
  <c r="E1740" i="8"/>
  <c r="P1741" i="8"/>
  <c r="P1485" i="8"/>
  <c r="E1484" i="8"/>
  <c r="P1004" i="8"/>
  <c r="E1003" i="8"/>
  <c r="E320" i="8"/>
  <c r="P321" i="8"/>
  <c r="E2413" i="8"/>
  <c r="P2414" i="8"/>
  <c r="P2284" i="8"/>
  <c r="E2283" i="8"/>
  <c r="P2206" i="8"/>
  <c r="E2205" i="8"/>
  <c r="P2105" i="8"/>
  <c r="E2104" i="8"/>
  <c r="E2003" i="8"/>
  <c r="P2004" i="8"/>
  <c r="E1925" i="8"/>
  <c r="P1926" i="8"/>
  <c r="E1763" i="8"/>
  <c r="P1764" i="8"/>
  <c r="E1507" i="8"/>
  <c r="P1508" i="8"/>
  <c r="P1286" i="8"/>
  <c r="E1285" i="8"/>
  <c r="E841" i="8"/>
  <c r="P842" i="8"/>
  <c r="E2566" i="8"/>
  <c r="P2567" i="8"/>
  <c r="E2534" i="8"/>
  <c r="P2535" i="8"/>
  <c r="E2502" i="8"/>
  <c r="P2503" i="8"/>
  <c r="E2470" i="8"/>
  <c r="P2471" i="8"/>
  <c r="E2408" i="8"/>
  <c r="P2409" i="8"/>
  <c r="E2321" i="8"/>
  <c r="P2322" i="8"/>
  <c r="P2240" i="8"/>
  <c r="E2239" i="8"/>
  <c r="E2152" i="8"/>
  <c r="P2153" i="8"/>
  <c r="P2066" i="8"/>
  <c r="E2065" i="8"/>
  <c r="P1984" i="8"/>
  <c r="E1983" i="8"/>
  <c r="P1897" i="8"/>
  <c r="E1896" i="8"/>
  <c r="E1809" i="8"/>
  <c r="P1810" i="8"/>
  <c r="E1727" i="8"/>
  <c r="P1728" i="8"/>
  <c r="P1641" i="8"/>
  <c r="E1640" i="8"/>
  <c r="P1554" i="8"/>
  <c r="E1553" i="8"/>
  <c r="P1472" i="8"/>
  <c r="E1471" i="8"/>
  <c r="P1385" i="8"/>
  <c r="E1384" i="8"/>
  <c r="P1248" i="8"/>
  <c r="E1247" i="8"/>
  <c r="E1131" i="8"/>
  <c r="P1132" i="8"/>
  <c r="P958" i="8"/>
  <c r="E957" i="8"/>
  <c r="E776" i="8"/>
  <c r="P777" i="8"/>
  <c r="P1858" i="8"/>
  <c r="E1857" i="8"/>
  <c r="P1776" i="8"/>
  <c r="E1775" i="8"/>
  <c r="P1689" i="8"/>
  <c r="E1688" i="8"/>
  <c r="E1601" i="8"/>
  <c r="P1602" i="8"/>
  <c r="E1519" i="8"/>
  <c r="P1520" i="8"/>
  <c r="E1432" i="8"/>
  <c r="P1433" i="8"/>
  <c r="E1345" i="8"/>
  <c r="P1346" i="8"/>
  <c r="E1177" i="8"/>
  <c r="P1178" i="8"/>
  <c r="P992" i="8"/>
  <c r="E991" i="8"/>
  <c r="E875" i="8"/>
  <c r="P876" i="8"/>
  <c r="E677" i="8"/>
  <c r="P678" i="8"/>
  <c r="P1844" i="8"/>
  <c r="E1843" i="8"/>
  <c r="P1757" i="8"/>
  <c r="E1756" i="8"/>
  <c r="E1669" i="8"/>
  <c r="P1670" i="8"/>
  <c r="E1587" i="8"/>
  <c r="P1588" i="8"/>
  <c r="E1500" i="8"/>
  <c r="P1501" i="8"/>
  <c r="E1413" i="8"/>
  <c r="P1414" i="8"/>
  <c r="P1332" i="8"/>
  <c r="E1331" i="8"/>
  <c r="E1147" i="8"/>
  <c r="P1148" i="8"/>
  <c r="P1038" i="8"/>
  <c r="E1037" i="8"/>
  <c r="E868" i="8"/>
  <c r="P869" i="8"/>
  <c r="E670" i="8"/>
  <c r="P671" i="8"/>
  <c r="E1865" i="8"/>
  <c r="P1866" i="8"/>
  <c r="E1783" i="8"/>
  <c r="P1784" i="8"/>
  <c r="P1697" i="8"/>
  <c r="E1696" i="8"/>
  <c r="E1609" i="8"/>
  <c r="P1610" i="8"/>
  <c r="P1528" i="8"/>
  <c r="E1527" i="8"/>
  <c r="E1440" i="8"/>
  <c r="P1441" i="8"/>
  <c r="P1354" i="8"/>
  <c r="E1353" i="8"/>
  <c r="E1253" i="8"/>
  <c r="P1254" i="8"/>
  <c r="E1031" i="8"/>
  <c r="P1032" i="8"/>
  <c r="P737" i="8"/>
  <c r="E736" i="8"/>
  <c r="P1320" i="8"/>
  <c r="E1319" i="8"/>
  <c r="P1216" i="8"/>
  <c r="E1215" i="8"/>
  <c r="E1128" i="8"/>
  <c r="P1129" i="8"/>
  <c r="E1041" i="8"/>
  <c r="P1042" i="8"/>
  <c r="E911" i="8"/>
  <c r="P912" i="8"/>
  <c r="P834" i="8"/>
  <c r="E833" i="8"/>
  <c r="P733" i="8"/>
  <c r="E732" i="8"/>
  <c r="E1321" i="8"/>
  <c r="P1322" i="8"/>
  <c r="E1232" i="8"/>
  <c r="P1233" i="8"/>
  <c r="E1145" i="8"/>
  <c r="P1146" i="8"/>
  <c r="P1030" i="8"/>
  <c r="E1029" i="8"/>
  <c r="P953" i="8"/>
  <c r="E952" i="8"/>
  <c r="E836" i="8"/>
  <c r="P837" i="8"/>
  <c r="E749" i="8"/>
  <c r="P750" i="8"/>
  <c r="P574" i="8"/>
  <c r="E573" i="8"/>
  <c r="E2442" i="8"/>
  <c r="P2443" i="8"/>
  <c r="E2410" i="8"/>
  <c r="P2411" i="8"/>
  <c r="E2378" i="8"/>
  <c r="P2379" i="8"/>
  <c r="E2346" i="8"/>
  <c r="P2347" i="8"/>
  <c r="E2314" i="8"/>
  <c r="P2315" i="8"/>
  <c r="P2283" i="8"/>
  <c r="E2282" i="8"/>
  <c r="P2251" i="8"/>
  <c r="E2250" i="8"/>
  <c r="P2219" i="8"/>
  <c r="E2218" i="8"/>
  <c r="P2187" i="8"/>
  <c r="E2186" i="8"/>
  <c r="P2155" i="8"/>
  <c r="E2154" i="8"/>
  <c r="P2123" i="8"/>
  <c r="E2122" i="8"/>
  <c r="E2090" i="8"/>
  <c r="P2091" i="8"/>
  <c r="P2059" i="8"/>
  <c r="E2058" i="8"/>
  <c r="P2027" i="8"/>
  <c r="E2026" i="8"/>
  <c r="P1995" i="8"/>
  <c r="E1994" i="8"/>
  <c r="P1963" i="8"/>
  <c r="E1962" i="8"/>
  <c r="E1930" i="8"/>
  <c r="P1931" i="8"/>
  <c r="E1898" i="8"/>
  <c r="P1899" i="8"/>
  <c r="P1867" i="8"/>
  <c r="E1866" i="8"/>
  <c r="E1834" i="8"/>
  <c r="P1835" i="8"/>
  <c r="E1802" i="8"/>
  <c r="P1803" i="8"/>
  <c r="P1771" i="8"/>
  <c r="E1770" i="8"/>
  <c r="E1738" i="8"/>
  <c r="P1739" i="8"/>
  <c r="P1707" i="8"/>
  <c r="E1706" i="8"/>
  <c r="P1675" i="8"/>
  <c r="E1674" i="8"/>
  <c r="P1643" i="8"/>
  <c r="E1642" i="8"/>
  <c r="P1611" i="8"/>
  <c r="E1610" i="8"/>
  <c r="P1579" i="8"/>
  <c r="E1578" i="8"/>
  <c r="P1547" i="8"/>
  <c r="E1546" i="8"/>
  <c r="P1515" i="8"/>
  <c r="E1514" i="8"/>
  <c r="P1483" i="8"/>
  <c r="E1482" i="8"/>
  <c r="E1450" i="8"/>
  <c r="P1451" i="8"/>
  <c r="E1418" i="8"/>
  <c r="P1419" i="8"/>
  <c r="P1387" i="8"/>
  <c r="E1386" i="8"/>
  <c r="E1354" i="8"/>
  <c r="P1355" i="8"/>
  <c r="E1307" i="8"/>
  <c r="P1308" i="8"/>
  <c r="E1188" i="8"/>
  <c r="P1189" i="8"/>
  <c r="E1101" i="8"/>
  <c r="P1102" i="8"/>
  <c r="P1020" i="8"/>
  <c r="E1019" i="8"/>
  <c r="P894" i="8"/>
  <c r="E893" i="8"/>
  <c r="P812" i="8"/>
  <c r="E811" i="8"/>
  <c r="P725" i="8"/>
  <c r="E724" i="8"/>
  <c r="E1255" i="8"/>
  <c r="P1256" i="8"/>
  <c r="E1168" i="8"/>
  <c r="P1169" i="8"/>
  <c r="E1081" i="8"/>
  <c r="P1082" i="8"/>
  <c r="P966" i="8"/>
  <c r="E965" i="8"/>
  <c r="E888" i="8"/>
  <c r="P889" i="8"/>
  <c r="P773" i="8"/>
  <c r="E772" i="8"/>
  <c r="P639" i="8"/>
  <c r="E638" i="8"/>
  <c r="P463" i="8"/>
  <c r="E462" i="8"/>
  <c r="E1306" i="8"/>
  <c r="P1307" i="8"/>
  <c r="E1269" i="8"/>
  <c r="P1270" i="8"/>
  <c r="E1187" i="8"/>
  <c r="P1188" i="8"/>
  <c r="E1100" i="8"/>
  <c r="P1101" i="8"/>
  <c r="E1013" i="8"/>
  <c r="P1014" i="8"/>
  <c r="P932" i="8"/>
  <c r="E931" i="8"/>
  <c r="P845" i="8"/>
  <c r="E844" i="8"/>
  <c r="P758" i="8"/>
  <c r="E757" i="8"/>
  <c r="P633" i="8"/>
  <c r="E632" i="8"/>
  <c r="P505" i="8"/>
  <c r="E504" i="8"/>
  <c r="P518" i="8"/>
  <c r="E517" i="8"/>
  <c r="P707" i="8"/>
  <c r="E706" i="8"/>
  <c r="E624" i="8"/>
  <c r="P625" i="8"/>
  <c r="P538" i="8"/>
  <c r="E537" i="8"/>
  <c r="E450" i="8"/>
  <c r="P451" i="8"/>
  <c r="P714" i="8"/>
  <c r="E713" i="8"/>
  <c r="E626" i="8"/>
  <c r="P627" i="8"/>
  <c r="E544" i="8"/>
  <c r="P545" i="8"/>
  <c r="E457" i="8"/>
  <c r="P458" i="8"/>
  <c r="E1270" i="8"/>
  <c r="P1271" i="8"/>
  <c r="E1238" i="8"/>
  <c r="P1239" i="8"/>
  <c r="P1207" i="8"/>
  <c r="E1206" i="8"/>
  <c r="E1174" i="8"/>
  <c r="P1175" i="8"/>
  <c r="E1142" i="8"/>
  <c r="P1143" i="8"/>
  <c r="P1111" i="8"/>
  <c r="E1110" i="8"/>
  <c r="E1078" i="8"/>
  <c r="P1079" i="8"/>
  <c r="E1046" i="8"/>
  <c r="P1047" i="8"/>
  <c r="P1015" i="8"/>
  <c r="E1014" i="8"/>
  <c r="E982" i="8"/>
  <c r="P983" i="8"/>
  <c r="E950" i="8"/>
  <c r="P951" i="8"/>
  <c r="E918" i="8"/>
  <c r="P919" i="8"/>
  <c r="P887" i="8"/>
  <c r="E886" i="8"/>
  <c r="P855" i="8"/>
  <c r="E854" i="8"/>
  <c r="P823" i="8"/>
  <c r="E822" i="8"/>
  <c r="E790" i="8"/>
  <c r="P791" i="8"/>
  <c r="E758" i="8"/>
  <c r="P759" i="8"/>
  <c r="E726" i="8"/>
  <c r="P727" i="8"/>
  <c r="E644" i="8"/>
  <c r="P645" i="8"/>
  <c r="P558" i="8"/>
  <c r="E557" i="8"/>
  <c r="E470" i="8"/>
  <c r="P471" i="8"/>
  <c r="E87" i="8"/>
  <c r="P88" i="8"/>
  <c r="E648" i="8"/>
  <c r="P649" i="8"/>
  <c r="P562" i="8"/>
  <c r="E561" i="8"/>
  <c r="P475" i="8"/>
  <c r="E474" i="8"/>
  <c r="E93" i="8"/>
  <c r="P94" i="8"/>
  <c r="E204" i="8"/>
  <c r="P205" i="8"/>
  <c r="E719" i="8"/>
  <c r="P720" i="8"/>
  <c r="P688" i="8"/>
  <c r="E687" i="8"/>
  <c r="P656" i="8"/>
  <c r="E655" i="8"/>
  <c r="P624" i="8"/>
  <c r="E623" i="8"/>
  <c r="P592" i="8"/>
  <c r="E591" i="8"/>
  <c r="P560" i="8"/>
  <c r="E559" i="8"/>
  <c r="P528" i="8"/>
  <c r="E527" i="8"/>
  <c r="P496" i="8"/>
  <c r="E495" i="8"/>
  <c r="E463" i="8"/>
  <c r="P464" i="8"/>
  <c r="E328" i="8"/>
  <c r="P329" i="8"/>
  <c r="E244" i="8"/>
  <c r="P245" i="8"/>
  <c r="E322" i="8"/>
  <c r="P323" i="8"/>
  <c r="E213" i="8"/>
  <c r="P214" i="8"/>
  <c r="E245" i="8"/>
  <c r="P246" i="8"/>
  <c r="P385" i="8"/>
  <c r="P386" i="8"/>
  <c r="E385" i="8"/>
  <c r="E294" i="8"/>
  <c r="P295" i="8"/>
  <c r="P316" i="8"/>
  <c r="E315" i="8"/>
  <c r="P439" i="8"/>
  <c r="E439" i="8"/>
  <c r="P440" i="8"/>
  <c r="P4843" i="8"/>
  <c r="E4842" i="8"/>
  <c r="E4274" i="8"/>
  <c r="P4275" i="8"/>
  <c r="E4533" i="8"/>
  <c r="P4534" i="8"/>
  <c r="E3675" i="8"/>
  <c r="P3676" i="8"/>
  <c r="P4544" i="8"/>
  <c r="E4543" i="8"/>
  <c r="E4105" i="8"/>
  <c r="P4106" i="8"/>
  <c r="E460" i="8"/>
  <c r="P461" i="8"/>
  <c r="E3254" i="8"/>
  <c r="P3255" i="8"/>
  <c r="P4083" i="8"/>
  <c r="E4082" i="8"/>
  <c r="P2799" i="8"/>
  <c r="E2798" i="8"/>
  <c r="E4449" i="8"/>
  <c r="P4450" i="8"/>
  <c r="E4609" i="8"/>
  <c r="P4610" i="8"/>
  <c r="P4835" i="8"/>
  <c r="E4834" i="8"/>
  <c r="P4334" i="8"/>
  <c r="E4333" i="8"/>
  <c r="E3273" i="8"/>
  <c r="P3274" i="8"/>
  <c r="P4078" i="8"/>
  <c r="E4077" i="8"/>
  <c r="E4646" i="8"/>
  <c r="P4647" i="8"/>
  <c r="E3245" i="8"/>
  <c r="P3246" i="8"/>
  <c r="E3891" i="8"/>
  <c r="P3892" i="8"/>
  <c r="P3380" i="8"/>
  <c r="E3379" i="8"/>
  <c r="P71" i="8"/>
  <c r="E70" i="8"/>
  <c r="E4481" i="8"/>
  <c r="P4482" i="8"/>
  <c r="E3969" i="8"/>
  <c r="P3970" i="8"/>
  <c r="E3457" i="8"/>
  <c r="P3458" i="8"/>
  <c r="P1454" i="8"/>
  <c r="E1453" i="8"/>
  <c r="P3539" i="8"/>
  <c r="E3538" i="8"/>
  <c r="E4026" i="8"/>
  <c r="P4027" i="8"/>
  <c r="P2831" i="8"/>
  <c r="E2830" i="8"/>
  <c r="P4646" i="8"/>
  <c r="E4645" i="8"/>
  <c r="E4302" i="8"/>
  <c r="P4303" i="8"/>
  <c r="E3959" i="8"/>
  <c r="P3960" i="8"/>
  <c r="E3621" i="8"/>
  <c r="P3622" i="8"/>
  <c r="P3279" i="8"/>
  <c r="E3278" i="8"/>
  <c r="P3047" i="8"/>
  <c r="E3046" i="8"/>
  <c r="E4487" i="8"/>
  <c r="P4488" i="8"/>
  <c r="E4149" i="8"/>
  <c r="P4150" i="8"/>
  <c r="E3806" i="8"/>
  <c r="P3807" i="8"/>
  <c r="E3463" i="8"/>
  <c r="P3464" i="8"/>
  <c r="E3125" i="8"/>
  <c r="P3126" i="8"/>
  <c r="P2204" i="8"/>
  <c r="E2203" i="8"/>
  <c r="P4172" i="8"/>
  <c r="E4171" i="8"/>
  <c r="E3746" i="8"/>
  <c r="P3747" i="8"/>
  <c r="E3403" i="8"/>
  <c r="P3404" i="8"/>
  <c r="E3147" i="8"/>
  <c r="P3148" i="8"/>
  <c r="E4495" i="8"/>
  <c r="P4496" i="8"/>
  <c r="E4157" i="8"/>
  <c r="P4158" i="8"/>
  <c r="E3814" i="8"/>
  <c r="P3815" i="8"/>
  <c r="E3471" i="8"/>
  <c r="P3472" i="8"/>
  <c r="E3133" i="8"/>
  <c r="P3134" i="8"/>
  <c r="E1913" i="8"/>
  <c r="P1914" i="8"/>
  <c r="P2900" i="8"/>
  <c r="E2899" i="8"/>
  <c r="P2772" i="8"/>
  <c r="E2771" i="8"/>
  <c r="P2644" i="8"/>
  <c r="E2643" i="8"/>
  <c r="P2380" i="8"/>
  <c r="E2379" i="8"/>
  <c r="P1685" i="8"/>
  <c r="E1684" i="8"/>
  <c r="E2089" i="8"/>
  <c r="P2090" i="8"/>
  <c r="E755" i="8"/>
  <c r="P756" i="8"/>
  <c r="E2745" i="8"/>
  <c r="P2746" i="8"/>
  <c r="E2369" i="8"/>
  <c r="P2370" i="8"/>
  <c r="E1721" i="8"/>
  <c r="P1722" i="8"/>
  <c r="E2997" i="8"/>
  <c r="P2998" i="8"/>
  <c r="E2593" i="8"/>
  <c r="P2594" i="8"/>
  <c r="E4840" i="8"/>
  <c r="P4841" i="8"/>
  <c r="P4713" i="8"/>
  <c r="E4712" i="8"/>
  <c r="E4552" i="8"/>
  <c r="P4553" i="8"/>
  <c r="E4392" i="8"/>
  <c r="P4393" i="8"/>
  <c r="E4264" i="8"/>
  <c r="P4265" i="8"/>
  <c r="E4136" i="8"/>
  <c r="P4137" i="8"/>
  <c r="P4009" i="8"/>
  <c r="E4008" i="8"/>
  <c r="E3848" i="8"/>
  <c r="P3849" i="8"/>
  <c r="E3720" i="8"/>
  <c r="P3721" i="8"/>
  <c r="P3593" i="8"/>
  <c r="E3592" i="8"/>
  <c r="P3465" i="8"/>
  <c r="E3464" i="8"/>
  <c r="E3336" i="8"/>
  <c r="P3337" i="8"/>
  <c r="P3209" i="8"/>
  <c r="E3208" i="8"/>
  <c r="P3049" i="8"/>
  <c r="E3048" i="8"/>
  <c r="P2921" i="8"/>
  <c r="E2920" i="8"/>
  <c r="P2761" i="8"/>
  <c r="E2760" i="8"/>
  <c r="E2632" i="8"/>
  <c r="P2633" i="8"/>
  <c r="P2165" i="8"/>
  <c r="E2164" i="8"/>
  <c r="E3013" i="8"/>
  <c r="P3014" i="8"/>
  <c r="P2646" i="8"/>
  <c r="E2645" i="8"/>
  <c r="E745" i="8"/>
  <c r="P746" i="8"/>
  <c r="E1645" i="8"/>
  <c r="P1646" i="8"/>
  <c r="E2243" i="8"/>
  <c r="P2244" i="8"/>
  <c r="P1628" i="8"/>
  <c r="E1627" i="8"/>
  <c r="E2448" i="8"/>
  <c r="P2449" i="8"/>
  <c r="E2052" i="8"/>
  <c r="P2053" i="8"/>
  <c r="E1589" i="8"/>
  <c r="P1590" i="8"/>
  <c r="E2480" i="8"/>
  <c r="P2481" i="8"/>
  <c r="P2110" i="8"/>
  <c r="E2109" i="8"/>
  <c r="P1438" i="8"/>
  <c r="E1437" i="8"/>
  <c r="P2274" i="8"/>
  <c r="E2273" i="8"/>
  <c r="E1911" i="8"/>
  <c r="P1912" i="8"/>
  <c r="E828" i="8"/>
  <c r="P829" i="8"/>
  <c r="P2400" i="8"/>
  <c r="E2399" i="8"/>
  <c r="E1887" i="8"/>
  <c r="P1888" i="8"/>
  <c r="E1544" i="8"/>
  <c r="P1545" i="8"/>
  <c r="P765" i="8"/>
  <c r="E764" i="8"/>
  <c r="E1172" i="8"/>
  <c r="P1173" i="8"/>
  <c r="E588" i="8"/>
  <c r="P589" i="8"/>
  <c r="P1574" i="8"/>
  <c r="E1573" i="8"/>
  <c r="E1127" i="8"/>
  <c r="P1128" i="8"/>
  <c r="P637" i="8"/>
  <c r="E636" i="8"/>
  <c r="E1600" i="8"/>
  <c r="P1601" i="8"/>
  <c r="E1248" i="8"/>
  <c r="P1249" i="8"/>
  <c r="E1191" i="8"/>
  <c r="P1192" i="8"/>
  <c r="P902" i="8"/>
  <c r="E901" i="8"/>
  <c r="E692" i="8"/>
  <c r="P693" i="8"/>
  <c r="P1141" i="8"/>
  <c r="E1140" i="8"/>
  <c r="E831" i="8"/>
  <c r="P832" i="8"/>
  <c r="E2438" i="8"/>
  <c r="P2439" i="8"/>
  <c r="P2343" i="8"/>
  <c r="E2342" i="8"/>
  <c r="P2247" i="8"/>
  <c r="E2246" i="8"/>
  <c r="E2150" i="8"/>
  <c r="P2151" i="8"/>
  <c r="E2022" i="8"/>
  <c r="P2023" i="8"/>
  <c r="P1927" i="8"/>
  <c r="E1926" i="8"/>
  <c r="E1830" i="8"/>
  <c r="P1831" i="8"/>
  <c r="E1734" i="8"/>
  <c r="P1735" i="8"/>
  <c r="E1638" i="8"/>
  <c r="P1639" i="8"/>
  <c r="P1543" i="8"/>
  <c r="E1542" i="8"/>
  <c r="P1415" i="8"/>
  <c r="E1414" i="8"/>
  <c r="E1183" i="8"/>
  <c r="P1184" i="8"/>
  <c r="E879" i="8"/>
  <c r="P880" i="8"/>
  <c r="P1077" i="8"/>
  <c r="E1076" i="8"/>
  <c r="P768" i="8"/>
  <c r="E767" i="8"/>
  <c r="P1303" i="8"/>
  <c r="E1302" i="8"/>
  <c r="P1005" i="8"/>
  <c r="E1004" i="8"/>
  <c r="E748" i="8"/>
  <c r="P749" i="8"/>
  <c r="E112" i="8"/>
  <c r="P113" i="8"/>
  <c r="E610" i="8"/>
  <c r="P611" i="8"/>
  <c r="E704" i="8"/>
  <c r="P705" i="8"/>
  <c r="P449" i="8"/>
  <c r="E448" i="8"/>
  <c r="P1235" i="8"/>
  <c r="E1234" i="8"/>
  <c r="E1138" i="8"/>
  <c r="P1139" i="8"/>
  <c r="P1043" i="8"/>
  <c r="E1042" i="8"/>
  <c r="P947" i="8"/>
  <c r="E946" i="8"/>
  <c r="E850" i="8"/>
  <c r="P851" i="8"/>
  <c r="P755" i="8"/>
  <c r="E754" i="8"/>
  <c r="E548" i="8"/>
  <c r="P549" i="8"/>
  <c r="P635" i="8"/>
  <c r="E634" i="8"/>
  <c r="P716" i="8"/>
  <c r="E715" i="8"/>
  <c r="P620" i="8"/>
  <c r="E619" i="8"/>
  <c r="E459" i="8"/>
  <c r="P460" i="8"/>
  <c r="E359" i="8"/>
  <c r="P360" i="8"/>
  <c r="P161" i="8"/>
  <c r="E161" i="8"/>
  <c r="P162" i="8"/>
  <c r="E273" i="8"/>
  <c r="P274" i="8"/>
  <c r="P432" i="8"/>
  <c r="E431" i="8"/>
  <c r="E106" i="8"/>
  <c r="P107" i="8"/>
  <c r="E141" i="8"/>
  <c r="P142" i="8"/>
  <c r="E407" i="8"/>
  <c r="P408" i="8"/>
  <c r="E4822" i="8"/>
  <c r="P4823" i="8"/>
  <c r="P4572" i="8"/>
  <c r="E4571" i="8"/>
  <c r="P4370" i="8"/>
  <c r="E4369" i="8"/>
  <c r="P3379" i="8"/>
  <c r="E3378" i="8"/>
  <c r="P2983" i="8"/>
  <c r="E2982" i="8"/>
  <c r="E3181" i="8"/>
  <c r="P3182" i="8"/>
  <c r="E3786" i="8"/>
  <c r="P3787" i="8"/>
  <c r="E4845" i="8"/>
  <c r="P4846" i="8"/>
  <c r="P3652" i="8"/>
  <c r="E3651" i="8"/>
  <c r="E4593" i="8"/>
  <c r="P4594" i="8"/>
  <c r="E4601" i="8"/>
  <c r="P4602" i="8"/>
  <c r="P3483" i="8"/>
  <c r="E3482" i="8"/>
  <c r="E66" i="8"/>
  <c r="P67" i="8"/>
  <c r="P4734" i="8"/>
  <c r="E4733" i="8"/>
  <c r="E3885" i="8"/>
  <c r="P3886" i="8"/>
  <c r="E3990" i="8"/>
  <c r="P3991" i="8"/>
  <c r="P3479" i="8"/>
  <c r="E3478" i="8"/>
  <c r="E4867" i="8"/>
  <c r="P4868" i="8"/>
  <c r="E4475" i="8"/>
  <c r="P4476" i="8"/>
  <c r="E3963" i="8"/>
  <c r="P3964" i="8"/>
  <c r="P3324" i="8"/>
  <c r="E3323" i="8"/>
  <c r="E4003" i="8"/>
  <c r="P4004" i="8"/>
  <c r="P2995" i="8"/>
  <c r="E2994" i="8"/>
  <c r="P3242" i="8"/>
  <c r="E3241" i="8"/>
  <c r="P4719" i="8"/>
  <c r="E4718" i="8"/>
  <c r="E4293" i="8"/>
  <c r="P4294" i="8"/>
  <c r="E3950" i="8"/>
  <c r="P3951" i="8"/>
  <c r="E3525" i="8"/>
  <c r="P3526" i="8"/>
  <c r="P3183" i="8"/>
  <c r="E3182" i="8"/>
  <c r="P2619" i="8"/>
  <c r="E2618" i="8"/>
  <c r="E4222" i="8"/>
  <c r="P4223" i="8"/>
  <c r="E3879" i="8"/>
  <c r="P3880" i="8"/>
  <c r="P3542" i="8"/>
  <c r="E3541" i="8"/>
  <c r="P3199" i="8"/>
  <c r="E3198" i="8"/>
  <c r="P2635" i="8"/>
  <c r="E2634" i="8"/>
  <c r="E4418" i="8"/>
  <c r="P4419" i="8"/>
  <c r="P4076" i="8"/>
  <c r="E4075" i="8"/>
  <c r="P3820" i="8"/>
  <c r="E3819" i="8"/>
  <c r="P3651" i="8"/>
  <c r="E3650" i="8"/>
  <c r="P3395" i="8"/>
  <c r="E3394" i="8"/>
  <c r="P3139" i="8"/>
  <c r="E3138" i="8"/>
  <c r="E4486" i="8"/>
  <c r="P4487" i="8"/>
  <c r="E4230" i="8"/>
  <c r="P4231" i="8"/>
  <c r="P3888" i="8"/>
  <c r="E3887" i="8"/>
  <c r="E3549" i="8"/>
  <c r="P3550" i="8"/>
  <c r="E3293" i="8"/>
  <c r="P3294" i="8"/>
  <c r="E3047" i="8"/>
  <c r="P3048" i="8"/>
  <c r="P1690" i="8"/>
  <c r="E1689" i="8"/>
  <c r="E2927" i="8"/>
  <c r="P2928" i="8"/>
  <c r="E2831" i="8"/>
  <c r="P2832" i="8"/>
  <c r="E2767" i="8"/>
  <c r="P2768" i="8"/>
  <c r="E2671" i="8"/>
  <c r="P2672" i="8"/>
  <c r="E2575" i="8"/>
  <c r="P2576" i="8"/>
  <c r="P2213" i="8"/>
  <c r="E2212" i="8"/>
  <c r="P1240" i="8"/>
  <c r="E1239" i="8"/>
  <c r="P2078" i="8"/>
  <c r="E2077" i="8"/>
  <c r="E1516" i="8"/>
  <c r="P1517" i="8"/>
  <c r="E3017" i="8"/>
  <c r="P3018" i="8"/>
  <c r="E2733" i="8"/>
  <c r="P2734" i="8"/>
  <c r="E2472" i="8"/>
  <c r="P2473" i="8"/>
  <c r="E2039" i="8"/>
  <c r="P2040" i="8"/>
  <c r="E1093" i="8"/>
  <c r="P1094" i="8"/>
  <c r="P2882" i="8"/>
  <c r="E2881" i="8"/>
  <c r="E2581" i="8"/>
  <c r="P2582" i="8"/>
  <c r="E4868" i="8"/>
  <c r="P4869" i="8"/>
  <c r="E4772" i="8"/>
  <c r="P4773" i="8"/>
  <c r="E4676" i="8"/>
  <c r="P4677" i="8"/>
  <c r="E4580" i="8"/>
  <c r="P4581" i="8"/>
  <c r="E4484" i="8"/>
  <c r="P4485" i="8"/>
  <c r="E4388" i="8"/>
  <c r="P4389" i="8"/>
  <c r="E4292" i="8"/>
  <c r="P4293" i="8"/>
  <c r="E4196" i="8"/>
  <c r="P4197" i="8"/>
  <c r="E4100" i="8"/>
  <c r="P4101" i="8"/>
  <c r="E4004" i="8"/>
  <c r="P4005" i="8"/>
  <c r="E3908" i="8"/>
  <c r="P3909" i="8"/>
  <c r="E3812" i="8"/>
  <c r="P3813" i="8"/>
  <c r="E3716" i="8"/>
  <c r="P3717" i="8"/>
  <c r="E3652" i="8"/>
  <c r="P3653" i="8"/>
  <c r="P3589" i="8"/>
  <c r="E3588" i="8"/>
  <c r="P3493" i="8"/>
  <c r="E3492" i="8"/>
  <c r="E3396" i="8"/>
  <c r="P3397" i="8"/>
  <c r="P3301" i="8"/>
  <c r="E3300" i="8"/>
  <c r="E3204" i="8"/>
  <c r="P3205" i="8"/>
  <c r="P3109" i="8"/>
  <c r="E3108" i="8"/>
  <c r="P2981" i="8"/>
  <c r="E2980" i="8"/>
  <c r="P2885" i="8"/>
  <c r="E2884" i="8"/>
  <c r="E2788" i="8"/>
  <c r="P2789" i="8"/>
  <c r="E2692" i="8"/>
  <c r="P2693" i="8"/>
  <c r="E2596" i="8"/>
  <c r="P2597" i="8"/>
  <c r="P2074" i="8"/>
  <c r="E2073" i="8"/>
  <c r="E3097" i="8"/>
  <c r="P3098" i="8"/>
  <c r="E2821" i="8"/>
  <c r="P2822" i="8"/>
  <c r="E2328" i="8"/>
  <c r="P2329" i="8"/>
  <c r="E716" i="8"/>
  <c r="P717" i="8"/>
  <c r="E2200" i="8"/>
  <c r="P2201" i="8"/>
  <c r="P1070" i="8"/>
  <c r="E1069" i="8"/>
  <c r="P2360" i="8"/>
  <c r="E2359" i="8"/>
  <c r="P2065" i="8"/>
  <c r="E2064" i="8"/>
  <c r="E1749" i="8"/>
  <c r="P1750" i="8"/>
  <c r="E1365" i="8"/>
  <c r="P1366" i="8"/>
  <c r="P2324" i="8"/>
  <c r="E2323" i="8"/>
  <c r="P2116" i="8"/>
  <c r="E2115" i="8"/>
  <c r="E1828" i="8"/>
  <c r="P1829" i="8"/>
  <c r="P1445" i="8"/>
  <c r="E1444" i="8"/>
  <c r="E2471" i="8"/>
  <c r="P2472" i="8"/>
  <c r="E2177" i="8"/>
  <c r="P2178" i="8"/>
  <c r="P1898" i="8"/>
  <c r="E1897" i="8"/>
  <c r="E969" i="8"/>
  <c r="P970" i="8"/>
  <c r="P2269" i="8"/>
  <c r="E2268" i="8"/>
  <c r="E1988" i="8"/>
  <c r="P1989" i="8"/>
  <c r="E1443" i="8"/>
  <c r="P1444" i="8"/>
  <c r="E2558" i="8"/>
  <c r="P2559" i="8"/>
  <c r="P2463" i="8"/>
  <c r="E2462" i="8"/>
  <c r="P2130" i="8"/>
  <c r="E2129" i="8"/>
  <c r="P1792" i="8"/>
  <c r="E1791" i="8"/>
  <c r="E1535" i="8"/>
  <c r="P1536" i="8"/>
  <c r="P1230" i="8"/>
  <c r="E1229" i="8"/>
  <c r="E740" i="8"/>
  <c r="P741" i="8"/>
  <c r="P1666" i="8"/>
  <c r="E1665" i="8"/>
  <c r="E1409" i="8"/>
  <c r="P1410" i="8"/>
  <c r="P974" i="8"/>
  <c r="E973" i="8"/>
  <c r="E1820" i="8"/>
  <c r="P1821" i="8"/>
  <c r="P1565" i="8"/>
  <c r="E1564" i="8"/>
  <c r="E1301" i="8"/>
  <c r="P1302" i="8"/>
  <c r="P833" i="8"/>
  <c r="E832" i="8"/>
  <c r="P1761" i="8"/>
  <c r="E1760" i="8"/>
  <c r="E1504" i="8"/>
  <c r="P1505" i="8"/>
  <c r="E1200" i="8"/>
  <c r="P1201" i="8"/>
  <c r="E1296" i="8"/>
  <c r="P1297" i="8"/>
  <c r="P1013" i="8"/>
  <c r="E1012" i="8"/>
  <c r="E654" i="8"/>
  <c r="P655" i="8"/>
  <c r="E1116" i="8"/>
  <c r="P1117" i="8"/>
  <c r="P719" i="8"/>
  <c r="E718" i="8"/>
  <c r="P2403" i="8"/>
  <c r="E2402" i="8"/>
  <c r="P2307" i="8"/>
  <c r="E2306" i="8"/>
  <c r="P2211" i="8"/>
  <c r="E2210" i="8"/>
  <c r="P2147" i="8"/>
  <c r="E2146" i="8"/>
  <c r="E2050" i="8"/>
  <c r="P2051" i="8"/>
  <c r="P1955" i="8"/>
  <c r="E1954" i="8"/>
  <c r="E1858" i="8"/>
  <c r="P1859" i="8"/>
  <c r="P1763" i="8"/>
  <c r="E1762" i="8"/>
  <c r="P1667" i="8"/>
  <c r="E1666" i="8"/>
  <c r="P1571" i="8"/>
  <c r="E1570" i="8"/>
  <c r="P1475" i="8"/>
  <c r="E1474" i="8"/>
  <c r="P1379" i="8"/>
  <c r="E1378" i="8"/>
  <c r="E1159" i="8"/>
  <c r="P1160" i="8"/>
  <c r="E869" i="8"/>
  <c r="P870" i="8"/>
  <c r="E1329" i="8"/>
  <c r="P1330" i="8"/>
  <c r="E951" i="8"/>
  <c r="P952" i="8"/>
  <c r="P1331" i="8"/>
  <c r="E1330" i="8"/>
  <c r="E1164" i="8"/>
  <c r="P1165" i="8"/>
  <c r="P909" i="8"/>
  <c r="E908" i="8"/>
  <c r="P615" i="8"/>
  <c r="E614" i="8"/>
  <c r="P454" i="8"/>
  <c r="E453" i="8"/>
  <c r="P515" i="8"/>
  <c r="E514" i="8"/>
  <c r="P609" i="8"/>
  <c r="E608" i="8"/>
  <c r="P1263" i="8"/>
  <c r="E1262" i="8"/>
  <c r="E1166" i="8"/>
  <c r="P1167" i="8"/>
  <c r="E1102" i="8"/>
  <c r="P1103" i="8"/>
  <c r="E1006" i="8"/>
  <c r="P1007" i="8"/>
  <c r="E910" i="8"/>
  <c r="P911" i="8"/>
  <c r="P815" i="8"/>
  <c r="E814" i="8"/>
  <c r="E708" i="8"/>
  <c r="P709" i="8"/>
  <c r="E452" i="8"/>
  <c r="P453" i="8"/>
  <c r="P539" i="8"/>
  <c r="E538" i="8"/>
  <c r="E252" i="8"/>
  <c r="P253" i="8"/>
  <c r="E647" i="8"/>
  <c r="P648" i="8"/>
  <c r="P552" i="8"/>
  <c r="E551" i="8"/>
  <c r="E519" i="8"/>
  <c r="P520" i="8"/>
  <c r="E487" i="8"/>
  <c r="P488" i="8"/>
  <c r="P456" i="8"/>
  <c r="E455" i="8"/>
  <c r="E264" i="8"/>
  <c r="P265" i="8"/>
  <c r="E153" i="8"/>
  <c r="P154" i="8"/>
  <c r="P296" i="8"/>
  <c r="E295" i="8"/>
  <c r="P84" i="8"/>
  <c r="E83" i="8"/>
  <c r="E378" i="8"/>
  <c r="P379" i="8"/>
  <c r="E426" i="8"/>
  <c r="P427" i="8"/>
  <c r="E313" i="8"/>
  <c r="P314" i="8"/>
  <c r="P231" i="8"/>
  <c r="E230" i="8"/>
  <c r="P192" i="8"/>
  <c r="E191" i="8"/>
  <c r="E109" i="8"/>
  <c r="P110" i="8"/>
  <c r="E425" i="8"/>
  <c r="P426" i="8"/>
  <c r="E119" i="8"/>
  <c r="P120" i="8"/>
  <c r="P4778" i="8"/>
  <c r="E4777" i="8"/>
  <c r="P4660" i="8"/>
  <c r="E4659" i="8"/>
  <c r="E4753" i="8"/>
  <c r="P4754" i="8"/>
  <c r="E4362" i="8"/>
  <c r="P4363" i="8"/>
  <c r="P3595" i="8"/>
  <c r="E3594" i="8"/>
  <c r="E4483" i="8"/>
  <c r="P4484" i="8"/>
  <c r="E4451" i="8"/>
  <c r="P4452" i="8"/>
  <c r="E3377" i="8"/>
  <c r="P3378" i="8"/>
  <c r="E4537" i="8"/>
  <c r="P4538" i="8"/>
  <c r="E3167" i="8"/>
  <c r="P3168" i="8"/>
  <c r="E4305" i="8"/>
  <c r="P4306" i="8"/>
  <c r="P3490" i="8"/>
  <c r="E3489" i="8"/>
  <c r="P4831" i="8"/>
  <c r="E4830" i="8"/>
  <c r="P4420" i="8"/>
  <c r="E4419" i="8"/>
  <c r="E2564" i="8"/>
  <c r="P2565" i="8"/>
  <c r="E4557" i="8"/>
  <c r="P4558" i="8"/>
  <c r="P4715" i="8"/>
  <c r="E4714" i="8"/>
  <c r="E4227" i="8"/>
  <c r="P4228" i="8"/>
  <c r="P3732" i="8"/>
  <c r="E3731" i="8"/>
  <c r="E2540" i="8"/>
  <c r="P2541" i="8"/>
  <c r="E4806" i="8"/>
  <c r="P4807" i="8"/>
  <c r="E4813" i="8"/>
  <c r="P4814" i="8"/>
  <c r="E4442" i="8"/>
  <c r="P4443" i="8"/>
  <c r="P3502" i="8"/>
  <c r="E3501" i="8"/>
  <c r="E4113" i="8"/>
  <c r="P4114" i="8"/>
  <c r="E3729" i="8"/>
  <c r="P3730" i="8"/>
  <c r="P3346" i="8"/>
  <c r="E3345" i="8"/>
  <c r="P3051" i="8"/>
  <c r="E3050" i="8"/>
  <c r="E4742" i="8"/>
  <c r="P4743" i="8"/>
  <c r="E4458" i="8"/>
  <c r="P4459" i="8"/>
  <c r="E4074" i="8"/>
  <c r="P4075" i="8"/>
  <c r="P3691" i="8"/>
  <c r="E3690" i="8"/>
  <c r="P3307" i="8"/>
  <c r="E3306" i="8"/>
  <c r="E4242" i="8"/>
  <c r="P4243" i="8"/>
  <c r="P3475" i="8"/>
  <c r="E3474" i="8"/>
  <c r="E1957" i="8"/>
  <c r="P1958" i="8"/>
  <c r="P3451" i="8"/>
  <c r="E3450" i="8"/>
  <c r="E71" i="8"/>
  <c r="P72" i="8"/>
  <c r="P4623" i="8"/>
  <c r="E4622" i="8"/>
  <c r="E4366" i="8"/>
  <c r="P4367" i="8"/>
  <c r="E4110" i="8"/>
  <c r="P4111" i="8"/>
  <c r="P3855" i="8"/>
  <c r="E3854" i="8"/>
  <c r="P3599" i="8"/>
  <c r="E3598" i="8"/>
  <c r="P3343" i="8"/>
  <c r="E3342" i="8"/>
  <c r="P3095" i="8"/>
  <c r="E3094" i="8"/>
  <c r="P2587" i="8"/>
  <c r="E2586" i="8"/>
  <c r="E4382" i="8"/>
  <c r="P4383" i="8"/>
  <c r="E4126" i="8"/>
  <c r="P4127" i="8"/>
  <c r="E3870" i="8"/>
  <c r="P3871" i="8"/>
  <c r="P3615" i="8"/>
  <c r="E3614" i="8"/>
  <c r="P3359" i="8"/>
  <c r="E3358" i="8"/>
  <c r="P3103" i="8"/>
  <c r="E3102" i="8"/>
  <c r="P2603" i="8"/>
  <c r="E2602" i="8"/>
  <c r="E4491" i="8"/>
  <c r="P4492" i="8"/>
  <c r="P4236" i="8"/>
  <c r="E4235" i="8"/>
  <c r="P3980" i="8"/>
  <c r="E3979" i="8"/>
  <c r="P3724" i="8"/>
  <c r="E3723" i="8"/>
  <c r="P3468" i="8"/>
  <c r="E3467" i="8"/>
  <c r="E3211" i="8"/>
  <c r="P3212" i="8"/>
  <c r="E1581" i="8"/>
  <c r="P1582" i="8"/>
  <c r="P4222" i="8"/>
  <c r="E4221" i="8"/>
  <c r="P3966" i="8"/>
  <c r="E3965" i="8"/>
  <c r="P3710" i="8"/>
  <c r="E3709" i="8"/>
  <c r="E3453" i="8"/>
  <c r="P3454" i="8"/>
  <c r="E3197" i="8"/>
  <c r="P3198" i="8"/>
  <c r="P2883" i="8"/>
  <c r="E2882" i="8"/>
  <c r="E2987" i="8"/>
  <c r="P2988" i="8"/>
  <c r="E2891" i="8"/>
  <c r="P2892" i="8"/>
  <c r="P2796" i="8"/>
  <c r="E2795" i="8"/>
  <c r="E2699" i="8"/>
  <c r="P2700" i="8"/>
  <c r="E2603" i="8"/>
  <c r="P2604" i="8"/>
  <c r="P2344" i="8"/>
  <c r="E2343" i="8"/>
  <c r="P1892" i="8"/>
  <c r="E1891" i="8"/>
  <c r="P2508" i="8"/>
  <c r="E2507" i="8"/>
  <c r="E2173" i="8"/>
  <c r="P2174" i="8"/>
  <c r="P1885" i="8"/>
  <c r="E1884" i="8"/>
  <c r="P1186" i="8"/>
  <c r="E1185" i="8"/>
  <c r="P2906" i="8"/>
  <c r="E2905" i="8"/>
  <c r="E2625" i="8"/>
  <c r="P2626" i="8"/>
  <c r="E2345" i="8"/>
  <c r="P2346" i="8"/>
  <c r="E1869" i="8"/>
  <c r="P1870" i="8"/>
  <c r="E1064" i="8"/>
  <c r="P1065" i="8"/>
  <c r="P2866" i="8"/>
  <c r="E2865" i="8"/>
  <c r="P2569" i="8"/>
  <c r="E2568" i="8"/>
  <c r="E4864" i="8"/>
  <c r="P4865" i="8"/>
  <c r="P4769" i="8"/>
  <c r="E4768" i="8"/>
  <c r="E4672" i="8"/>
  <c r="P4673" i="8"/>
  <c r="E4608" i="8"/>
  <c r="P4609" i="8"/>
  <c r="E4544" i="8"/>
  <c r="P4545" i="8"/>
  <c r="P4449" i="8"/>
  <c r="E4448" i="8"/>
  <c r="E4352" i="8"/>
  <c r="P4353" i="8"/>
  <c r="E4256" i="8"/>
  <c r="P4257" i="8"/>
  <c r="E4160" i="8"/>
  <c r="P4161" i="8"/>
  <c r="E4064" i="8"/>
  <c r="P4065" i="8"/>
  <c r="E3968" i="8"/>
  <c r="P3969" i="8"/>
  <c r="E3872" i="8"/>
  <c r="P3873" i="8"/>
  <c r="P3809" i="8"/>
  <c r="E3808" i="8"/>
  <c r="P3713" i="8"/>
  <c r="E3712" i="8"/>
  <c r="P3585" i="8"/>
  <c r="E3584" i="8"/>
  <c r="P3489" i="8"/>
  <c r="E3488" i="8"/>
  <c r="P3393" i="8"/>
  <c r="E3392" i="8"/>
  <c r="P3297" i="8"/>
  <c r="E3296" i="8"/>
  <c r="P3201" i="8"/>
  <c r="E3200" i="8"/>
  <c r="P3105" i="8"/>
  <c r="E3104" i="8"/>
  <c r="P3041" i="8"/>
  <c r="E3040" i="8"/>
  <c r="P2945" i="8"/>
  <c r="E2944" i="8"/>
  <c r="P2849" i="8"/>
  <c r="E2848" i="8"/>
  <c r="P2753" i="8"/>
  <c r="E2752" i="8"/>
  <c r="E2656" i="8"/>
  <c r="P2657" i="8"/>
  <c r="E2528" i="8"/>
  <c r="P2529" i="8"/>
  <c r="P1754" i="8"/>
  <c r="E1753" i="8"/>
  <c r="E2989" i="8"/>
  <c r="P2990" i="8"/>
  <c r="E2713" i="8"/>
  <c r="P2714" i="8"/>
  <c r="P1998" i="8"/>
  <c r="E1997" i="8"/>
  <c r="P2417" i="8"/>
  <c r="E2416" i="8"/>
  <c r="E1579" i="8"/>
  <c r="P1580" i="8"/>
  <c r="E2515" i="8"/>
  <c r="P2516" i="8"/>
  <c r="P2220" i="8"/>
  <c r="E2219" i="8"/>
  <c r="P1940" i="8"/>
  <c r="E1939" i="8"/>
  <c r="E1604" i="8"/>
  <c r="P1605" i="8"/>
  <c r="E673" i="8"/>
  <c r="P674" i="8"/>
  <c r="P2232" i="8"/>
  <c r="E2231" i="8"/>
  <c r="E1936" i="8"/>
  <c r="P1937" i="8"/>
  <c r="P1544" i="8"/>
  <c r="E1543" i="8"/>
  <c r="P824" i="8"/>
  <c r="E823" i="8"/>
  <c r="E2288" i="8"/>
  <c r="P2289" i="8"/>
  <c r="P1980" i="8"/>
  <c r="E1979" i="8"/>
  <c r="E1373" i="8"/>
  <c r="P1374" i="8"/>
  <c r="P2260" i="8"/>
  <c r="E2259" i="8"/>
  <c r="P1965" i="8"/>
  <c r="E1964" i="8"/>
  <c r="P1653" i="8"/>
  <c r="E1652" i="8"/>
  <c r="P661" i="8"/>
  <c r="E660" i="8"/>
  <c r="P2491" i="8"/>
  <c r="E2490" i="8"/>
  <c r="P2290" i="8"/>
  <c r="E2289" i="8"/>
  <c r="P2034" i="8"/>
  <c r="E2033" i="8"/>
  <c r="P1778" i="8"/>
  <c r="E1777" i="8"/>
  <c r="E1521" i="8"/>
  <c r="P1522" i="8"/>
  <c r="E1204" i="8"/>
  <c r="P1205" i="8"/>
  <c r="P736" i="8"/>
  <c r="E735" i="8"/>
  <c r="E1656" i="8"/>
  <c r="P1657" i="8"/>
  <c r="E1400" i="8"/>
  <c r="P1401" i="8"/>
  <c r="P949" i="8"/>
  <c r="E948" i="8"/>
  <c r="P486" i="8"/>
  <c r="E485" i="8"/>
  <c r="P1638" i="8"/>
  <c r="E1637" i="8"/>
  <c r="P1382" i="8"/>
  <c r="E1381" i="8"/>
  <c r="P1098" i="8"/>
  <c r="E1097" i="8"/>
  <c r="E827" i="8"/>
  <c r="P828" i="8"/>
  <c r="E1751" i="8"/>
  <c r="P1752" i="8"/>
  <c r="E1577" i="8"/>
  <c r="P1578" i="8"/>
  <c r="E1408" i="8"/>
  <c r="P1409" i="8"/>
  <c r="E1176" i="8"/>
  <c r="P1177" i="8"/>
  <c r="P525" i="8"/>
  <c r="E524" i="8"/>
  <c r="E1089" i="8"/>
  <c r="P1090" i="8"/>
  <c r="E887" i="8"/>
  <c r="P888" i="8"/>
  <c r="E1289" i="8"/>
  <c r="P1290" i="8"/>
  <c r="E1005" i="8"/>
  <c r="P1006" i="8"/>
  <c r="P702" i="8"/>
  <c r="E701" i="8"/>
  <c r="E2398" i="8"/>
  <c r="P2399" i="8"/>
  <c r="P2303" i="8"/>
  <c r="E2302" i="8"/>
  <c r="P2207" i="8"/>
  <c r="E2206" i="8"/>
  <c r="E2110" i="8"/>
  <c r="P2111" i="8"/>
  <c r="E2014" i="8"/>
  <c r="P2015" i="8"/>
  <c r="P1919" i="8"/>
  <c r="E1918" i="8"/>
  <c r="E1822" i="8"/>
  <c r="P1823" i="8"/>
  <c r="P1727" i="8"/>
  <c r="E1726" i="8"/>
  <c r="E1662" i="8"/>
  <c r="P1663" i="8"/>
  <c r="P1567" i="8"/>
  <c r="E1566" i="8"/>
  <c r="E1502" i="8"/>
  <c r="P1503" i="8"/>
  <c r="P1407" i="8"/>
  <c r="E1406" i="8"/>
  <c r="P1276" i="8"/>
  <c r="E1275" i="8"/>
  <c r="P981" i="8"/>
  <c r="E980" i="8"/>
  <c r="E596" i="8"/>
  <c r="P597" i="8"/>
  <c r="E1144" i="8"/>
  <c r="P1145" i="8"/>
  <c r="P860" i="8"/>
  <c r="E859" i="8"/>
  <c r="P1327" i="8"/>
  <c r="E1326" i="8"/>
  <c r="P1069" i="8"/>
  <c r="E1068" i="8"/>
  <c r="E812" i="8"/>
  <c r="P813" i="8"/>
  <c r="P470" i="8"/>
  <c r="E469" i="8"/>
  <c r="P675" i="8"/>
  <c r="E674" i="8"/>
  <c r="E312" i="8"/>
  <c r="P313" i="8"/>
  <c r="E512" i="8"/>
  <c r="P513" i="8"/>
  <c r="P1227" i="8"/>
  <c r="E1226" i="8"/>
  <c r="E1130" i="8"/>
  <c r="P1131" i="8"/>
  <c r="E1034" i="8"/>
  <c r="P1035" i="8"/>
  <c r="E938" i="8"/>
  <c r="P939" i="8"/>
  <c r="P843" i="8"/>
  <c r="E842" i="8"/>
  <c r="E746" i="8"/>
  <c r="P747" i="8"/>
  <c r="P526" i="8"/>
  <c r="E525" i="8"/>
  <c r="P617" i="8"/>
  <c r="E616" i="8"/>
  <c r="E364" i="8"/>
  <c r="P365" i="8"/>
  <c r="P708" i="8"/>
  <c r="E707" i="8"/>
  <c r="P612" i="8"/>
  <c r="E611" i="8"/>
  <c r="E515" i="8"/>
  <c r="P516" i="8"/>
  <c r="E148" i="8"/>
  <c r="P149" i="8"/>
  <c r="P172" i="8"/>
  <c r="E171" i="8"/>
  <c r="E369" i="8"/>
  <c r="P370" i="8"/>
  <c r="E363" i="8"/>
  <c r="P364" i="8"/>
  <c r="E85" i="8"/>
  <c r="P86" i="8"/>
  <c r="E82" i="8"/>
  <c r="P83" i="8"/>
  <c r="E167" i="8"/>
  <c r="P168" i="8"/>
  <c r="P132" i="8"/>
  <c r="E131" i="8"/>
  <c r="E243" i="8"/>
  <c r="P244" i="8"/>
  <c r="E391" i="8"/>
  <c r="P392" i="8"/>
  <c r="E222" i="8"/>
  <c r="P223" i="8"/>
  <c r="P103" i="8"/>
  <c r="E102" i="8"/>
  <c r="E314" i="8"/>
  <c r="P315" i="8"/>
  <c r="E145" i="8"/>
  <c r="P146" i="8"/>
  <c r="P363" i="8"/>
  <c r="E362" i="8"/>
  <c r="E193" i="8"/>
  <c r="P194" i="8"/>
  <c r="E418" i="8"/>
  <c r="P419" i="8"/>
  <c r="P249" i="8"/>
  <c r="P250" i="8"/>
  <c r="E249" i="8"/>
  <c r="P368" i="8"/>
  <c r="E367" i="8"/>
  <c r="E111" i="8"/>
  <c r="P112" i="8"/>
  <c r="P199" i="8"/>
  <c r="E198" i="8"/>
  <c r="E285" i="8"/>
  <c r="P286" i="8"/>
  <c r="E415" i="8"/>
  <c r="P416" i="8"/>
  <c r="P160" i="8"/>
  <c r="E159" i="8"/>
  <c r="E246" i="8"/>
  <c r="P247" i="8"/>
  <c r="E333" i="8"/>
  <c r="P334" i="8"/>
  <c r="E78" i="8"/>
  <c r="P79" i="8"/>
  <c r="P220" i="8"/>
  <c r="E219" i="8"/>
  <c r="E306" i="8"/>
  <c r="P307" i="8"/>
  <c r="E393" i="8"/>
  <c r="P394" i="8"/>
  <c r="E137" i="8"/>
  <c r="P138" i="8"/>
  <c r="P343" i="8"/>
  <c r="E343" i="8"/>
  <c r="P344" i="8"/>
  <c r="E430" i="8"/>
  <c r="P431" i="8"/>
  <c r="P175" i="8"/>
  <c r="E174" i="8"/>
  <c r="E261" i="8"/>
  <c r="P262" i="8"/>
  <c r="E4767" i="8"/>
  <c r="P4768" i="8"/>
  <c r="E3203" i="8"/>
  <c r="P3204" i="8"/>
  <c r="P3675" i="8"/>
  <c r="E3674" i="8"/>
  <c r="P4604" i="8"/>
  <c r="E4603" i="8"/>
  <c r="E4866" i="8"/>
  <c r="P4867" i="8"/>
  <c r="E67" i="8"/>
  <c r="P68" i="8"/>
  <c r="E4743" i="8"/>
  <c r="P4744" i="8"/>
  <c r="P4606" i="8"/>
  <c r="E4605" i="8"/>
  <c r="E4497" i="8"/>
  <c r="P4498" i="8"/>
  <c r="E4319" i="8"/>
  <c r="P4320" i="8"/>
  <c r="E4065" i="8"/>
  <c r="P4066" i="8"/>
  <c r="P3810" i="8"/>
  <c r="E3809" i="8"/>
  <c r="E3553" i="8"/>
  <c r="P3554" i="8"/>
  <c r="E3297" i="8"/>
  <c r="P3298" i="8"/>
  <c r="P2863" i="8"/>
  <c r="E2862" i="8"/>
  <c r="P4763" i="8"/>
  <c r="E4762" i="8"/>
  <c r="E4470" i="8"/>
  <c r="P4471" i="8"/>
  <c r="E3971" i="8"/>
  <c r="P3972" i="8"/>
  <c r="P2727" i="8"/>
  <c r="E2726" i="8"/>
  <c r="E4397" i="8"/>
  <c r="P4398" i="8"/>
  <c r="P3978" i="8"/>
  <c r="E3977" i="8"/>
  <c r="E3593" i="8"/>
  <c r="P3594" i="8"/>
  <c r="E3337" i="8"/>
  <c r="P3338" i="8"/>
  <c r="P3019" i="8"/>
  <c r="E3018" i="8"/>
  <c r="P4842" i="8"/>
  <c r="E4841" i="8"/>
  <c r="E4506" i="8"/>
  <c r="P4507" i="8"/>
  <c r="P3936" i="8"/>
  <c r="E3935" i="8"/>
  <c r="E3437" i="8"/>
  <c r="P3438" i="8"/>
  <c r="P3127" i="8"/>
  <c r="E3126" i="8"/>
  <c r="P4608" i="8"/>
  <c r="E4607" i="8"/>
  <c r="E4474" i="8"/>
  <c r="P4475" i="8"/>
  <c r="P4299" i="8"/>
  <c r="E4298" i="8"/>
  <c r="E3995" i="8"/>
  <c r="P3996" i="8"/>
  <c r="P3740" i="8"/>
  <c r="E3739" i="8"/>
  <c r="P3484" i="8"/>
  <c r="E3483" i="8"/>
  <c r="P3228" i="8"/>
  <c r="E3227" i="8"/>
  <c r="P2497" i="8"/>
  <c r="E2496" i="8"/>
  <c r="E4825" i="8"/>
  <c r="P4826" i="8"/>
  <c r="E4673" i="8"/>
  <c r="P4674" i="8"/>
  <c r="E4541" i="8"/>
  <c r="P4542" i="8"/>
  <c r="E4406" i="8"/>
  <c r="P4407" i="8"/>
  <c r="E4234" i="8"/>
  <c r="P4235" i="8"/>
  <c r="P3396" i="8"/>
  <c r="E3395" i="8"/>
  <c r="E2473" i="8"/>
  <c r="P2474" i="8"/>
  <c r="E4205" i="8"/>
  <c r="P4206" i="8"/>
  <c r="P4702" i="8"/>
  <c r="E4701" i="8"/>
  <c r="P4548" i="8"/>
  <c r="E4547" i="8"/>
  <c r="P4372" i="8"/>
  <c r="E4371" i="8"/>
  <c r="P4795" i="8"/>
  <c r="E4794" i="8"/>
  <c r="P4684" i="8"/>
  <c r="E4683" i="8"/>
  <c r="E4585" i="8"/>
  <c r="P4586" i="8"/>
  <c r="P4462" i="8"/>
  <c r="E4461" i="8"/>
  <c r="E4201" i="8"/>
  <c r="P4202" i="8"/>
  <c r="E3953" i="8"/>
  <c r="P3954" i="8"/>
  <c r="E3697" i="8"/>
  <c r="P3698" i="8"/>
  <c r="E3441" i="8"/>
  <c r="P3442" i="8"/>
  <c r="E3185" i="8"/>
  <c r="P3186" i="8"/>
  <c r="P2229" i="8"/>
  <c r="E2228" i="8"/>
  <c r="P4748" i="8"/>
  <c r="E4747" i="8"/>
  <c r="E4306" i="8"/>
  <c r="P4307" i="8"/>
  <c r="P4747" i="8"/>
  <c r="E4746" i="8"/>
  <c r="E3565" i="8"/>
  <c r="P3566" i="8"/>
  <c r="P4670" i="8"/>
  <c r="E4669" i="8"/>
  <c r="P4804" i="8"/>
  <c r="E4803" i="8"/>
  <c r="P4699" i="8"/>
  <c r="E4698" i="8"/>
  <c r="P4580" i="8"/>
  <c r="E4579" i="8"/>
  <c r="E4393" i="8"/>
  <c r="P4394" i="8"/>
  <c r="E4141" i="8"/>
  <c r="P4142" i="8"/>
  <c r="E3830" i="8"/>
  <c r="P3831" i="8"/>
  <c r="E3487" i="8"/>
  <c r="P3488" i="8"/>
  <c r="E3117" i="8"/>
  <c r="P3118" i="8"/>
  <c r="E4223" i="8"/>
  <c r="P4224" i="8"/>
  <c r="E4095" i="8"/>
  <c r="P4096" i="8"/>
  <c r="P3968" i="8"/>
  <c r="E3967" i="8"/>
  <c r="P3840" i="8"/>
  <c r="E3839" i="8"/>
  <c r="E3711" i="8"/>
  <c r="P3712" i="8"/>
  <c r="E3583" i="8"/>
  <c r="P3584" i="8"/>
  <c r="E3455" i="8"/>
  <c r="P3456" i="8"/>
  <c r="E3327" i="8"/>
  <c r="P3328" i="8"/>
  <c r="E3199" i="8"/>
  <c r="P3200" i="8"/>
  <c r="P2951" i="8"/>
  <c r="E2950" i="8"/>
  <c r="E2401" i="8"/>
  <c r="P2402" i="8"/>
  <c r="E4853" i="8"/>
  <c r="P4854" i="8"/>
  <c r="E4737" i="8"/>
  <c r="P4738" i="8"/>
  <c r="P4651" i="8"/>
  <c r="E4650" i="8"/>
  <c r="P4564" i="8"/>
  <c r="E4563" i="8"/>
  <c r="E4429" i="8"/>
  <c r="P4430" i="8"/>
  <c r="E4301" i="8"/>
  <c r="P4302" i="8"/>
  <c r="P4174" i="8"/>
  <c r="E4173" i="8"/>
  <c r="P4046" i="8"/>
  <c r="E4045" i="8"/>
  <c r="E3917" i="8"/>
  <c r="P3918" i="8"/>
  <c r="P3790" i="8"/>
  <c r="E3789" i="8"/>
  <c r="E3661" i="8"/>
  <c r="P3662" i="8"/>
  <c r="E3533" i="8"/>
  <c r="P3534" i="8"/>
  <c r="P3406" i="8"/>
  <c r="E3405" i="8"/>
  <c r="E3277" i="8"/>
  <c r="P3278" i="8"/>
  <c r="E3149" i="8"/>
  <c r="P3150" i="8"/>
  <c r="P2719" i="8"/>
  <c r="E2718" i="8"/>
  <c r="E4195" i="8"/>
  <c r="P4196" i="8"/>
  <c r="E3939" i="8"/>
  <c r="P3940" i="8"/>
  <c r="E3683" i="8"/>
  <c r="P3684" i="8"/>
  <c r="E3427" i="8"/>
  <c r="P3428" i="8"/>
  <c r="E3171" i="8"/>
  <c r="P3172" i="8"/>
  <c r="P2867" i="8"/>
  <c r="E2866" i="8"/>
  <c r="E1515" i="8"/>
  <c r="P1516" i="8"/>
  <c r="E3945" i="8"/>
  <c r="P3946" i="8"/>
  <c r="E3689" i="8"/>
  <c r="P3690" i="8"/>
  <c r="E3433" i="8"/>
  <c r="P3434" i="8"/>
  <c r="E3177" i="8"/>
  <c r="P3178" i="8"/>
  <c r="P2639" i="8"/>
  <c r="E2638" i="8"/>
  <c r="P4783" i="8"/>
  <c r="E4782" i="8"/>
  <c r="E4695" i="8"/>
  <c r="P4696" i="8"/>
  <c r="P4614" i="8"/>
  <c r="E4613" i="8"/>
  <c r="P4527" i="8"/>
  <c r="E4526" i="8"/>
  <c r="E4439" i="8"/>
  <c r="P4440" i="8"/>
  <c r="E4357" i="8"/>
  <c r="P4358" i="8"/>
  <c r="P4271" i="8"/>
  <c r="E4270" i="8"/>
  <c r="P4184" i="8"/>
  <c r="E4183" i="8"/>
  <c r="E4101" i="8"/>
  <c r="P4102" i="8"/>
  <c r="P4015" i="8"/>
  <c r="E4014" i="8"/>
  <c r="P3928" i="8"/>
  <c r="E3927" i="8"/>
  <c r="E3845" i="8"/>
  <c r="P3846" i="8"/>
  <c r="E3758" i="8"/>
  <c r="P3759" i="8"/>
  <c r="E3671" i="8"/>
  <c r="P3672" i="8"/>
  <c r="P3590" i="8"/>
  <c r="E3589" i="8"/>
  <c r="P3503" i="8"/>
  <c r="E3502" i="8"/>
  <c r="E3415" i="8"/>
  <c r="P3416" i="8"/>
  <c r="E3333" i="8"/>
  <c r="P3334" i="8"/>
  <c r="E3246" i="8"/>
  <c r="P3247" i="8"/>
  <c r="E3159" i="8"/>
  <c r="P3160" i="8"/>
  <c r="E3083" i="8"/>
  <c r="P3084" i="8"/>
  <c r="E3019" i="8"/>
  <c r="P3020" i="8"/>
  <c r="P2811" i="8"/>
  <c r="E2810" i="8"/>
  <c r="P2574" i="8"/>
  <c r="E2573" i="8"/>
  <c r="P1890" i="8"/>
  <c r="E1889" i="8"/>
  <c r="E4455" i="8"/>
  <c r="P4456" i="8"/>
  <c r="P4374" i="8"/>
  <c r="E4373" i="8"/>
  <c r="E4286" i="8"/>
  <c r="P4287" i="8"/>
  <c r="E4199" i="8"/>
  <c r="P4200" i="8"/>
  <c r="E4117" i="8"/>
  <c r="P4118" i="8"/>
  <c r="E4030" i="8"/>
  <c r="P4031" i="8"/>
  <c r="P3944" i="8"/>
  <c r="E3943" i="8"/>
  <c r="E3861" i="8"/>
  <c r="P3862" i="8"/>
  <c r="E3774" i="8"/>
  <c r="P3775" i="8"/>
  <c r="P3688" i="8"/>
  <c r="E3687" i="8"/>
  <c r="P3606" i="8"/>
  <c r="E3605" i="8"/>
  <c r="P3519" i="8"/>
  <c r="E3518" i="8"/>
  <c r="E3431" i="8"/>
  <c r="P3432" i="8"/>
  <c r="E3349" i="8"/>
  <c r="P3350" i="8"/>
  <c r="P3263" i="8"/>
  <c r="E3262" i="8"/>
  <c r="P3176" i="8"/>
  <c r="E3175" i="8"/>
  <c r="E3091" i="8"/>
  <c r="P3092" i="8"/>
  <c r="E3027" i="8"/>
  <c r="P3028" i="8"/>
  <c r="P2827" i="8"/>
  <c r="E2826" i="8"/>
  <c r="E2549" i="8"/>
  <c r="P2550" i="8"/>
  <c r="P1909" i="8"/>
  <c r="E1908" i="8"/>
  <c r="E4482" i="8"/>
  <c r="P4483" i="8"/>
  <c r="E4395" i="8"/>
  <c r="P4396" i="8"/>
  <c r="P4314" i="8"/>
  <c r="E4313" i="8"/>
  <c r="E4226" i="8"/>
  <c r="P4227" i="8"/>
  <c r="E4139" i="8"/>
  <c r="P4140" i="8"/>
  <c r="P4058" i="8"/>
  <c r="E4057" i="8"/>
  <c r="E3970" i="8"/>
  <c r="P3971" i="8"/>
  <c r="P3884" i="8"/>
  <c r="E3883" i="8"/>
  <c r="P3802" i="8"/>
  <c r="E3801" i="8"/>
  <c r="E3714" i="8"/>
  <c r="P3715" i="8"/>
  <c r="E3627" i="8"/>
  <c r="P3628" i="8"/>
  <c r="E3545" i="8"/>
  <c r="P3546" i="8"/>
  <c r="P3459" i="8"/>
  <c r="E3458" i="8"/>
  <c r="P3372" i="8"/>
  <c r="E3371" i="8"/>
  <c r="E3289" i="8"/>
  <c r="P3290" i="8"/>
  <c r="E3202" i="8"/>
  <c r="P3203" i="8"/>
  <c r="E3115" i="8"/>
  <c r="P3116" i="8"/>
  <c r="P2807" i="8"/>
  <c r="E2806" i="8"/>
  <c r="E2569" i="8"/>
  <c r="P2570" i="8"/>
  <c r="E1317" i="8"/>
  <c r="P1318" i="8"/>
  <c r="P4464" i="8"/>
  <c r="E4463" i="8"/>
  <c r="P4382" i="8"/>
  <c r="E4381" i="8"/>
  <c r="E4294" i="8"/>
  <c r="P4295" i="8"/>
  <c r="E4207" i="8"/>
  <c r="P4208" i="8"/>
  <c r="E4125" i="8"/>
  <c r="P4126" i="8"/>
  <c r="E4038" i="8"/>
  <c r="P4039" i="8"/>
  <c r="E3951" i="8"/>
  <c r="P3952" i="8"/>
  <c r="P3870" i="8"/>
  <c r="E3869" i="8"/>
  <c r="E3782" i="8"/>
  <c r="P3783" i="8"/>
  <c r="E3695" i="8"/>
  <c r="P3696" i="8"/>
  <c r="E3613" i="8"/>
  <c r="P3614" i="8"/>
  <c r="P3527" i="8"/>
  <c r="E3526" i="8"/>
  <c r="E3439" i="8"/>
  <c r="P3440" i="8"/>
  <c r="P3358" i="8"/>
  <c r="E3357" i="8"/>
  <c r="P3271" i="8"/>
  <c r="E3270" i="8"/>
  <c r="P3184" i="8"/>
  <c r="E3183" i="8"/>
  <c r="P3096" i="8"/>
  <c r="E3095" i="8"/>
  <c r="P3032" i="8"/>
  <c r="E3031" i="8"/>
  <c r="E2850" i="8"/>
  <c r="P2851" i="8"/>
  <c r="P2595" i="8"/>
  <c r="E2594" i="8"/>
  <c r="P1434" i="8"/>
  <c r="E1433" i="8"/>
  <c r="E2983" i="8"/>
  <c r="P2984" i="8"/>
  <c r="E2951" i="8"/>
  <c r="P2952" i="8"/>
  <c r="E2919" i="8"/>
  <c r="P2920" i="8"/>
  <c r="E2887" i="8"/>
  <c r="P2888" i="8"/>
  <c r="E2855" i="8"/>
  <c r="P2856" i="8"/>
  <c r="E2823" i="8"/>
  <c r="P2824" i="8"/>
  <c r="E2791" i="8"/>
  <c r="P2792" i="8"/>
  <c r="E2759" i="8"/>
  <c r="P2760" i="8"/>
  <c r="E2727" i="8"/>
  <c r="P2728" i="8"/>
  <c r="E2695" i="8"/>
  <c r="P2696" i="8"/>
  <c r="E2663" i="8"/>
  <c r="P2664" i="8"/>
  <c r="E2631" i="8"/>
  <c r="P2632" i="8"/>
  <c r="E2599" i="8"/>
  <c r="P2600" i="8"/>
  <c r="P2542" i="8"/>
  <c r="E2541" i="8"/>
  <c r="P2446" i="8"/>
  <c r="E2445" i="8"/>
  <c r="P2302" i="8"/>
  <c r="E2301" i="8"/>
  <c r="P2097" i="8"/>
  <c r="E2096" i="8"/>
  <c r="P1996" i="8"/>
  <c r="E1995" i="8"/>
  <c r="E1867" i="8"/>
  <c r="P1868" i="8"/>
  <c r="E1556" i="8"/>
  <c r="P1557" i="8"/>
  <c r="P728" i="8"/>
  <c r="E727" i="8"/>
  <c r="E2497" i="8"/>
  <c r="P2498" i="8"/>
  <c r="P2325" i="8"/>
  <c r="E2324" i="8"/>
  <c r="P2150" i="8"/>
  <c r="E2149" i="8"/>
  <c r="P2054" i="8"/>
  <c r="E2053" i="8"/>
  <c r="P1880" i="8"/>
  <c r="E1879" i="8"/>
  <c r="P1658" i="8"/>
  <c r="E1657" i="8"/>
  <c r="E1475" i="8"/>
  <c r="P1476" i="8"/>
  <c r="E1156" i="8"/>
  <c r="P1157" i="8"/>
  <c r="E3089" i="8"/>
  <c r="P3090" i="8"/>
  <c r="P2994" i="8"/>
  <c r="E2993" i="8"/>
  <c r="P2894" i="8"/>
  <c r="E2893" i="8"/>
  <c r="E2805" i="8"/>
  <c r="P2806" i="8"/>
  <c r="E2709" i="8"/>
  <c r="P2710" i="8"/>
  <c r="E2613" i="8"/>
  <c r="P2614" i="8"/>
  <c r="E2572" i="8"/>
  <c r="P2573" i="8"/>
  <c r="P2436" i="8"/>
  <c r="E2435" i="8"/>
  <c r="E2333" i="8"/>
  <c r="P2334" i="8"/>
  <c r="E2159" i="8"/>
  <c r="P2160" i="8"/>
  <c r="E1991" i="8"/>
  <c r="P1992" i="8"/>
  <c r="E1849" i="8"/>
  <c r="P1850" i="8"/>
  <c r="E1667" i="8"/>
  <c r="P1668" i="8"/>
  <c r="P1453" i="8"/>
  <c r="E1452" i="8"/>
  <c r="P1012" i="8"/>
  <c r="E1011" i="8"/>
  <c r="E3057" i="8"/>
  <c r="P3058" i="8"/>
  <c r="E2961" i="8"/>
  <c r="P2962" i="8"/>
  <c r="E2849" i="8"/>
  <c r="P2850" i="8"/>
  <c r="E2753" i="8"/>
  <c r="P2754" i="8"/>
  <c r="E2657" i="8"/>
  <c r="P2658" i="8"/>
  <c r="E2553" i="8"/>
  <c r="P2554" i="8"/>
  <c r="P2184" i="8"/>
  <c r="E2183" i="8"/>
  <c r="P1676" i="8"/>
  <c r="E1675" i="8"/>
  <c r="E4860" i="8"/>
  <c r="P4861" i="8"/>
  <c r="P4829" i="8"/>
  <c r="E4828" i="8"/>
  <c r="E4796" i="8"/>
  <c r="P4797" i="8"/>
  <c r="E4764" i="8"/>
  <c r="P4765" i="8"/>
  <c r="E4732" i="8"/>
  <c r="P4733" i="8"/>
  <c r="P4701" i="8"/>
  <c r="E4700" i="8"/>
  <c r="E4668" i="8"/>
  <c r="P4669" i="8"/>
  <c r="P4637" i="8"/>
  <c r="E4636" i="8"/>
  <c r="E4604" i="8"/>
  <c r="P4605" i="8"/>
  <c r="P4573" i="8"/>
  <c r="E4572" i="8"/>
  <c r="E4540" i="8"/>
  <c r="P4541" i="8"/>
  <c r="E4508" i="8"/>
  <c r="P4509" i="8"/>
  <c r="P4477" i="8"/>
  <c r="E4476" i="8"/>
  <c r="P4445" i="8"/>
  <c r="E4444" i="8"/>
  <c r="E4412" i="8"/>
  <c r="P4413" i="8"/>
  <c r="E4380" i="8"/>
  <c r="P4381" i="8"/>
  <c r="E4348" i="8"/>
  <c r="P4349" i="8"/>
  <c r="P4317" i="8"/>
  <c r="E4316" i="8"/>
  <c r="E4284" i="8"/>
  <c r="P4285" i="8"/>
  <c r="E4252" i="8"/>
  <c r="P4253" i="8"/>
  <c r="E4220" i="8"/>
  <c r="P4221" i="8"/>
  <c r="P4189" i="8"/>
  <c r="E4188" i="8"/>
  <c r="E4156" i="8"/>
  <c r="P4157" i="8"/>
  <c r="E4124" i="8"/>
  <c r="P4125" i="8"/>
  <c r="E4092" i="8"/>
  <c r="P4093" i="8"/>
  <c r="E4060" i="8"/>
  <c r="P4061" i="8"/>
  <c r="E4028" i="8"/>
  <c r="P4029" i="8"/>
  <c r="E3996" i="8"/>
  <c r="P3997" i="8"/>
  <c r="E3964" i="8"/>
  <c r="P3965" i="8"/>
  <c r="E3932" i="8"/>
  <c r="P3933" i="8"/>
  <c r="E3900" i="8"/>
  <c r="P3901" i="8"/>
  <c r="P3869" i="8"/>
  <c r="E3868" i="8"/>
  <c r="E3836" i="8"/>
  <c r="P3837" i="8"/>
  <c r="E3804" i="8"/>
  <c r="P3805" i="8"/>
  <c r="E3772" i="8"/>
  <c r="P3773" i="8"/>
  <c r="E3740" i="8"/>
  <c r="P3741" i="8"/>
  <c r="E3708" i="8"/>
  <c r="P3709" i="8"/>
  <c r="P3677" i="8"/>
  <c r="E3676" i="8"/>
  <c r="E3644" i="8"/>
  <c r="P3645" i="8"/>
  <c r="E3612" i="8"/>
  <c r="P3613" i="8"/>
  <c r="P3581" i="8"/>
  <c r="E3580" i="8"/>
  <c r="E3548" i="8"/>
  <c r="P3549" i="8"/>
  <c r="E3516" i="8"/>
  <c r="P3517" i="8"/>
  <c r="P3485" i="8"/>
  <c r="E3484" i="8"/>
  <c r="E3452" i="8"/>
  <c r="P3453" i="8"/>
  <c r="E3420" i="8"/>
  <c r="P3421" i="8"/>
  <c r="E3388" i="8"/>
  <c r="P3389" i="8"/>
  <c r="P3357" i="8"/>
  <c r="E3356" i="8"/>
  <c r="E3324" i="8"/>
  <c r="P3325" i="8"/>
  <c r="E3292" i="8"/>
  <c r="P3293" i="8"/>
  <c r="P3261" i="8"/>
  <c r="E3260" i="8"/>
  <c r="E3228" i="8"/>
  <c r="P3229" i="8"/>
  <c r="P3197" i="8"/>
  <c r="E3196" i="8"/>
  <c r="E3164" i="8"/>
  <c r="P3165" i="8"/>
  <c r="E3132" i="8"/>
  <c r="P3133" i="8"/>
  <c r="E3100" i="8"/>
  <c r="P3101" i="8"/>
  <c r="E3068" i="8"/>
  <c r="P3069" i="8"/>
  <c r="E3036" i="8"/>
  <c r="P3037" i="8"/>
  <c r="P3005" i="8"/>
  <c r="E3004" i="8"/>
  <c r="E2972" i="8"/>
  <c r="P2973" i="8"/>
  <c r="E2940" i="8"/>
  <c r="P2941" i="8"/>
  <c r="E2908" i="8"/>
  <c r="P2909" i="8"/>
  <c r="E2876" i="8"/>
  <c r="P2877" i="8"/>
  <c r="E2844" i="8"/>
  <c r="P2845" i="8"/>
  <c r="E2812" i="8"/>
  <c r="P2813" i="8"/>
  <c r="E2780" i="8"/>
  <c r="P2781" i="8"/>
  <c r="E2748" i="8"/>
  <c r="P2749" i="8"/>
  <c r="E2716" i="8"/>
  <c r="P2717" i="8"/>
  <c r="P2685" i="8"/>
  <c r="E2684" i="8"/>
  <c r="P2653" i="8"/>
  <c r="E2652" i="8"/>
  <c r="P2621" i="8"/>
  <c r="E2620" i="8"/>
  <c r="P2589" i="8"/>
  <c r="E2588" i="8"/>
  <c r="P2524" i="8"/>
  <c r="E2523" i="8"/>
  <c r="P2364" i="8"/>
  <c r="E2363" i="8"/>
  <c r="P2050" i="8"/>
  <c r="E2049" i="8"/>
  <c r="E1625" i="8"/>
  <c r="P1626" i="8"/>
  <c r="E847" i="8"/>
  <c r="P848" i="8"/>
  <c r="P3074" i="8"/>
  <c r="E3073" i="8"/>
  <c r="P2978" i="8"/>
  <c r="E2977" i="8"/>
  <c r="E2889" i="8"/>
  <c r="P2890" i="8"/>
  <c r="P2798" i="8"/>
  <c r="E2797" i="8"/>
  <c r="E2701" i="8"/>
  <c r="P2702" i="8"/>
  <c r="E2609" i="8"/>
  <c r="P2610" i="8"/>
  <c r="P2282" i="8"/>
  <c r="E2281" i="8"/>
  <c r="P1986" i="8"/>
  <c r="E1985" i="8"/>
  <c r="E1405" i="8"/>
  <c r="P1406" i="8"/>
  <c r="E2571" i="8"/>
  <c r="P2572" i="8"/>
  <c r="E2392" i="8"/>
  <c r="P2393" i="8"/>
  <c r="E2145" i="8"/>
  <c r="P2146" i="8"/>
  <c r="P1841" i="8"/>
  <c r="E1840" i="8"/>
  <c r="E1517" i="8"/>
  <c r="P1518" i="8"/>
  <c r="E686" i="8"/>
  <c r="P687" i="8"/>
  <c r="P2502" i="8"/>
  <c r="E2501" i="8"/>
  <c r="P2413" i="8"/>
  <c r="E2412" i="8"/>
  <c r="E2325" i="8"/>
  <c r="P2326" i="8"/>
  <c r="P2210" i="8"/>
  <c r="E2209" i="8"/>
  <c r="P2133" i="8"/>
  <c r="E2132" i="8"/>
  <c r="P2017" i="8"/>
  <c r="E2016" i="8"/>
  <c r="P1930" i="8"/>
  <c r="E1929" i="8"/>
  <c r="E1831" i="8"/>
  <c r="P1832" i="8"/>
  <c r="P1704" i="8"/>
  <c r="E1703" i="8"/>
  <c r="E1575" i="8"/>
  <c r="P1576" i="8"/>
  <c r="P1448" i="8"/>
  <c r="E1447" i="8"/>
  <c r="P1264" i="8"/>
  <c r="E1263" i="8"/>
  <c r="P587" i="8"/>
  <c r="E586" i="8"/>
  <c r="P2396" i="8"/>
  <c r="E2395" i="8"/>
  <c r="P2309" i="8"/>
  <c r="E2308" i="8"/>
  <c r="P2222" i="8"/>
  <c r="E2221" i="8"/>
  <c r="P2092" i="8"/>
  <c r="E2091" i="8"/>
  <c r="E2013" i="8"/>
  <c r="P2014" i="8"/>
  <c r="E1912" i="8"/>
  <c r="P1913" i="8"/>
  <c r="P1788" i="8"/>
  <c r="E1787" i="8"/>
  <c r="E1659" i="8"/>
  <c r="P1660" i="8"/>
  <c r="E1531" i="8"/>
  <c r="P1532" i="8"/>
  <c r="P1404" i="8"/>
  <c r="E1403" i="8"/>
  <c r="P1225" i="8"/>
  <c r="E1224" i="8"/>
  <c r="P776" i="8"/>
  <c r="E775" i="8"/>
  <c r="E2443" i="8"/>
  <c r="P2444" i="8"/>
  <c r="E2365" i="8"/>
  <c r="P2366" i="8"/>
  <c r="P2265" i="8"/>
  <c r="E2264" i="8"/>
  <c r="E2163" i="8"/>
  <c r="P2164" i="8"/>
  <c r="E2085" i="8"/>
  <c r="P2086" i="8"/>
  <c r="E1955" i="8"/>
  <c r="P1956" i="8"/>
  <c r="E1868" i="8"/>
  <c r="P1869" i="8"/>
  <c r="E1612" i="8"/>
  <c r="P1613" i="8"/>
  <c r="P1357" i="8"/>
  <c r="E1356" i="8"/>
  <c r="P782" i="8"/>
  <c r="E781" i="8"/>
  <c r="E2452" i="8"/>
  <c r="P2453" i="8"/>
  <c r="E2336" i="8"/>
  <c r="P2337" i="8"/>
  <c r="P2250" i="8"/>
  <c r="E2249" i="8"/>
  <c r="P2168" i="8"/>
  <c r="E2167" i="8"/>
  <c r="E2041" i="8"/>
  <c r="P2042" i="8"/>
  <c r="E1959" i="8"/>
  <c r="P1960" i="8"/>
  <c r="P1873" i="8"/>
  <c r="E1872" i="8"/>
  <c r="P1636" i="8"/>
  <c r="E1635" i="8"/>
  <c r="P1380" i="8"/>
  <c r="E1379" i="8"/>
  <c r="E1136" i="8"/>
  <c r="P1137" i="8"/>
  <c r="E646" i="8"/>
  <c r="P647" i="8"/>
  <c r="P2551" i="8"/>
  <c r="E2550" i="8"/>
  <c r="P2519" i="8"/>
  <c r="E2518" i="8"/>
  <c r="E2486" i="8"/>
  <c r="P2487" i="8"/>
  <c r="P2450" i="8"/>
  <c r="E2449" i="8"/>
  <c r="P2368" i="8"/>
  <c r="E2367" i="8"/>
  <c r="P2281" i="8"/>
  <c r="E2280" i="8"/>
  <c r="P2194" i="8"/>
  <c r="E2193" i="8"/>
  <c r="E2111" i="8"/>
  <c r="P2112" i="8"/>
  <c r="P2025" i="8"/>
  <c r="E2024" i="8"/>
  <c r="P1938" i="8"/>
  <c r="E1937" i="8"/>
  <c r="E1855" i="8"/>
  <c r="P1856" i="8"/>
  <c r="P1769" i="8"/>
  <c r="E1768" i="8"/>
  <c r="E1681" i="8"/>
  <c r="P1682" i="8"/>
  <c r="P1600" i="8"/>
  <c r="E1599" i="8"/>
  <c r="E1512" i="8"/>
  <c r="P1513" i="8"/>
  <c r="P1426" i="8"/>
  <c r="E1425" i="8"/>
  <c r="E1343" i="8"/>
  <c r="P1344" i="8"/>
  <c r="P1200" i="8"/>
  <c r="E1199" i="8"/>
  <c r="P1072" i="8"/>
  <c r="E1071" i="8"/>
  <c r="P917" i="8"/>
  <c r="E916" i="8"/>
  <c r="E668" i="8"/>
  <c r="P669" i="8"/>
  <c r="P1817" i="8"/>
  <c r="E1816" i="8"/>
  <c r="E1729" i="8"/>
  <c r="P1730" i="8"/>
  <c r="P1648" i="8"/>
  <c r="E1647" i="8"/>
  <c r="P1561" i="8"/>
  <c r="E1560" i="8"/>
  <c r="P1474" i="8"/>
  <c r="E1473" i="8"/>
  <c r="E1391" i="8"/>
  <c r="P1392" i="8"/>
  <c r="P1250" i="8"/>
  <c r="E1249" i="8"/>
  <c r="P1045" i="8"/>
  <c r="E1044" i="8"/>
  <c r="P944" i="8"/>
  <c r="E943" i="8"/>
  <c r="E815" i="8"/>
  <c r="P816" i="8"/>
  <c r="P479" i="8"/>
  <c r="E478" i="8"/>
  <c r="E1797" i="8"/>
  <c r="P1798" i="8"/>
  <c r="E1715" i="8"/>
  <c r="P1716" i="8"/>
  <c r="P1629" i="8"/>
  <c r="E1628" i="8"/>
  <c r="P1542" i="8"/>
  <c r="E1541" i="8"/>
  <c r="E1459" i="8"/>
  <c r="P1460" i="8"/>
  <c r="P1373" i="8"/>
  <c r="E1372" i="8"/>
  <c r="P1244" i="8"/>
  <c r="E1243" i="8"/>
  <c r="P1086" i="8"/>
  <c r="E1085" i="8"/>
  <c r="P985" i="8"/>
  <c r="E984" i="8"/>
  <c r="E808" i="8"/>
  <c r="P809" i="8"/>
  <c r="E532" i="8"/>
  <c r="P533" i="8"/>
  <c r="P1825" i="8"/>
  <c r="E1824" i="8"/>
  <c r="P1738" i="8"/>
  <c r="E1737" i="8"/>
  <c r="P1656" i="8"/>
  <c r="E1655" i="8"/>
  <c r="E1568" i="8"/>
  <c r="P1569" i="8"/>
  <c r="P1482" i="8"/>
  <c r="E1481" i="8"/>
  <c r="P1400" i="8"/>
  <c r="E1399" i="8"/>
  <c r="E1295" i="8"/>
  <c r="P1296" i="8"/>
  <c r="E1171" i="8"/>
  <c r="P1172" i="8"/>
  <c r="E856" i="8"/>
  <c r="P857" i="8"/>
  <c r="P491" i="8"/>
  <c r="E490" i="8"/>
  <c r="E1273" i="8"/>
  <c r="P1274" i="8"/>
  <c r="E1157" i="8"/>
  <c r="P1158" i="8"/>
  <c r="P1081" i="8"/>
  <c r="E1080" i="8"/>
  <c r="P965" i="8"/>
  <c r="E964" i="8"/>
  <c r="P878" i="8"/>
  <c r="E877" i="8"/>
  <c r="E795" i="8"/>
  <c r="P796" i="8"/>
  <c r="E618" i="8"/>
  <c r="P619" i="8"/>
  <c r="E1280" i="8"/>
  <c r="P1281" i="8"/>
  <c r="P1204" i="8"/>
  <c r="E1203" i="8"/>
  <c r="P1088" i="8"/>
  <c r="E1087" i="8"/>
  <c r="P1001" i="8"/>
  <c r="E1000" i="8"/>
  <c r="P914" i="8"/>
  <c r="E913" i="8"/>
  <c r="E783" i="8"/>
  <c r="P784" i="8"/>
  <c r="P683" i="8"/>
  <c r="E682" i="8"/>
  <c r="P2427" i="8"/>
  <c r="E2426" i="8"/>
  <c r="P2395" i="8"/>
  <c r="E2394" i="8"/>
  <c r="P2363" i="8"/>
  <c r="E2362" i="8"/>
  <c r="P2331" i="8"/>
  <c r="E2330" i="8"/>
  <c r="P2299" i="8"/>
  <c r="E2298" i="8"/>
  <c r="P2267" i="8"/>
  <c r="E2266" i="8"/>
  <c r="P2235" i="8"/>
  <c r="E2234" i="8"/>
  <c r="P2203" i="8"/>
  <c r="E2202" i="8"/>
  <c r="E2170" i="8"/>
  <c r="P2171" i="8"/>
  <c r="P2139" i="8"/>
  <c r="E2138" i="8"/>
  <c r="P2107" i="8"/>
  <c r="E2106" i="8"/>
  <c r="P2075" i="8"/>
  <c r="E2074" i="8"/>
  <c r="P2043" i="8"/>
  <c r="E2042" i="8"/>
  <c r="E2010" i="8"/>
  <c r="P2011" i="8"/>
  <c r="P1979" i="8"/>
  <c r="E1978" i="8"/>
  <c r="E1946" i="8"/>
  <c r="P1947" i="8"/>
  <c r="P1915" i="8"/>
  <c r="E1914" i="8"/>
  <c r="E1882" i="8"/>
  <c r="P1883" i="8"/>
  <c r="E1850" i="8"/>
  <c r="P1851" i="8"/>
  <c r="P1819" i="8"/>
  <c r="E1818" i="8"/>
  <c r="E1786" i="8"/>
  <c r="P1787" i="8"/>
  <c r="E1754" i="8"/>
  <c r="P1755" i="8"/>
  <c r="E1722" i="8"/>
  <c r="P1723" i="8"/>
  <c r="E1690" i="8"/>
  <c r="P1691" i="8"/>
  <c r="P1659" i="8"/>
  <c r="E1658" i="8"/>
  <c r="P1627" i="8"/>
  <c r="E1626" i="8"/>
  <c r="P1595" i="8"/>
  <c r="E1594" i="8"/>
  <c r="E1562" i="8"/>
  <c r="P1563" i="8"/>
  <c r="P1531" i="8"/>
  <c r="E1530" i="8"/>
  <c r="P1499" i="8"/>
  <c r="E1498" i="8"/>
  <c r="P1467" i="8"/>
  <c r="E1466" i="8"/>
  <c r="E1434" i="8"/>
  <c r="P1435" i="8"/>
  <c r="E1402" i="8"/>
  <c r="P1403" i="8"/>
  <c r="E1370" i="8"/>
  <c r="P1371" i="8"/>
  <c r="E1338" i="8"/>
  <c r="P1339" i="8"/>
  <c r="E1265" i="8"/>
  <c r="P1266" i="8"/>
  <c r="P1136" i="8"/>
  <c r="E1135" i="8"/>
  <c r="E1057" i="8"/>
  <c r="P1058" i="8"/>
  <c r="P957" i="8"/>
  <c r="E956" i="8"/>
  <c r="P856" i="8"/>
  <c r="E855" i="8"/>
  <c r="P778" i="8"/>
  <c r="E777" i="8"/>
  <c r="E540" i="8"/>
  <c r="P541" i="8"/>
  <c r="P1312" i="8"/>
  <c r="E1311" i="8"/>
  <c r="E1216" i="8"/>
  <c r="P1217" i="8"/>
  <c r="P1140" i="8"/>
  <c r="E1139" i="8"/>
  <c r="E1023" i="8"/>
  <c r="P1024" i="8"/>
  <c r="E936" i="8"/>
  <c r="P937" i="8"/>
  <c r="P850" i="8"/>
  <c r="E849" i="8"/>
  <c r="P706" i="8"/>
  <c r="E705" i="8"/>
  <c r="P566" i="8"/>
  <c r="E565" i="8"/>
  <c r="E1322" i="8"/>
  <c r="P1323" i="8"/>
  <c r="E1290" i="8"/>
  <c r="P1291" i="8"/>
  <c r="E1228" i="8"/>
  <c r="P1229" i="8"/>
  <c r="E1141" i="8"/>
  <c r="P1142" i="8"/>
  <c r="P1060" i="8"/>
  <c r="E1059" i="8"/>
  <c r="P973" i="8"/>
  <c r="E972" i="8"/>
  <c r="P886" i="8"/>
  <c r="E885" i="8"/>
  <c r="E803" i="8"/>
  <c r="P804" i="8"/>
  <c r="E696" i="8"/>
  <c r="P697" i="8"/>
  <c r="P569" i="8"/>
  <c r="E568" i="8"/>
  <c r="E432" i="8"/>
  <c r="P433" i="8"/>
  <c r="P495" i="8"/>
  <c r="E494" i="8"/>
  <c r="E260" i="8"/>
  <c r="P261" i="8"/>
  <c r="E665" i="8"/>
  <c r="P666" i="8"/>
  <c r="P579" i="8"/>
  <c r="E578" i="8"/>
  <c r="P497" i="8"/>
  <c r="E496" i="8"/>
  <c r="P673" i="8"/>
  <c r="E672" i="8"/>
  <c r="E585" i="8"/>
  <c r="P586" i="8"/>
  <c r="P499" i="8"/>
  <c r="E498" i="8"/>
  <c r="E1254" i="8"/>
  <c r="P1255" i="8"/>
  <c r="E1222" i="8"/>
  <c r="P1223" i="8"/>
  <c r="P1191" i="8"/>
  <c r="E1190" i="8"/>
  <c r="E1158" i="8"/>
  <c r="P1159" i="8"/>
  <c r="E1126" i="8"/>
  <c r="P1127" i="8"/>
  <c r="E1094" i="8"/>
  <c r="P1095" i="8"/>
  <c r="E1062" i="8"/>
  <c r="P1063" i="8"/>
  <c r="E1030" i="8"/>
  <c r="P1031" i="8"/>
  <c r="P999" i="8"/>
  <c r="E998" i="8"/>
  <c r="P967" i="8"/>
  <c r="E966" i="8"/>
  <c r="P935" i="8"/>
  <c r="E934" i="8"/>
  <c r="E902" i="8"/>
  <c r="P903" i="8"/>
  <c r="P871" i="8"/>
  <c r="E870" i="8"/>
  <c r="E838" i="8"/>
  <c r="P839" i="8"/>
  <c r="P807" i="8"/>
  <c r="E806" i="8"/>
  <c r="P775" i="8"/>
  <c r="E774" i="8"/>
  <c r="E742" i="8"/>
  <c r="P743" i="8"/>
  <c r="P686" i="8"/>
  <c r="E685" i="8"/>
  <c r="P599" i="8"/>
  <c r="E598" i="8"/>
  <c r="P517" i="8"/>
  <c r="E516" i="8"/>
  <c r="P337" i="8"/>
  <c r="E336" i="8"/>
  <c r="E689" i="8"/>
  <c r="P690" i="8"/>
  <c r="E602" i="8"/>
  <c r="P603" i="8"/>
  <c r="E520" i="8"/>
  <c r="P521" i="8"/>
  <c r="E356" i="8"/>
  <c r="P357" i="8"/>
  <c r="P333" i="8"/>
  <c r="E332" i="8"/>
  <c r="E105" i="8"/>
  <c r="P106" i="8"/>
  <c r="E188" i="8"/>
  <c r="P189" i="8"/>
  <c r="P704" i="8"/>
  <c r="E703" i="8"/>
  <c r="P672" i="8"/>
  <c r="E671" i="8"/>
  <c r="P640" i="8"/>
  <c r="E639" i="8"/>
  <c r="P608" i="8"/>
  <c r="E607" i="8"/>
  <c r="E575" i="8"/>
  <c r="P576" i="8"/>
  <c r="P544" i="8"/>
  <c r="E543" i="8"/>
  <c r="P512" i="8"/>
  <c r="E511" i="8"/>
  <c r="E479" i="8"/>
  <c r="P480" i="8"/>
  <c r="P448" i="8"/>
  <c r="E447" i="8"/>
  <c r="E200" i="8"/>
  <c r="P201" i="8"/>
  <c r="E116" i="8"/>
  <c r="P117" i="8"/>
  <c r="E410" i="8"/>
  <c r="P411" i="8"/>
  <c r="E177" i="8"/>
  <c r="P178" i="8"/>
  <c r="P164" i="8"/>
  <c r="E163" i="8"/>
  <c r="E441" i="8"/>
  <c r="P442" i="8"/>
  <c r="E381" i="8"/>
  <c r="P382" i="8"/>
  <c r="P429" i="8"/>
  <c r="E429" i="8"/>
  <c r="P430" i="8"/>
  <c r="E146" i="8"/>
  <c r="P147" i="8"/>
  <c r="E183" i="8"/>
  <c r="P184" i="8"/>
  <c r="E4553" i="8"/>
  <c r="P4554" i="8"/>
  <c r="P4624" i="8"/>
  <c r="E4623" i="8"/>
  <c r="E4374" i="8"/>
  <c r="P4375" i="8"/>
  <c r="P3420" i="8"/>
  <c r="E3419" i="8"/>
  <c r="E4186" i="8"/>
  <c r="P4187" i="8"/>
  <c r="P3762" i="8"/>
  <c r="E3761" i="8"/>
  <c r="P4644" i="8"/>
  <c r="E4643" i="8"/>
  <c r="E2468" i="8"/>
  <c r="P2469" i="8"/>
  <c r="P3827" i="8"/>
  <c r="E3826" i="8"/>
  <c r="P4851" i="8"/>
  <c r="E4850" i="8"/>
  <c r="P4292" i="8"/>
  <c r="E4291" i="8"/>
  <c r="P4772" i="8"/>
  <c r="E4771" i="8"/>
  <c r="P4730" i="8"/>
  <c r="E4729" i="8"/>
  <c r="E4041" i="8"/>
  <c r="P4042" i="8"/>
  <c r="P2707" i="8"/>
  <c r="E2706" i="8"/>
  <c r="P4858" i="8"/>
  <c r="E4857" i="8"/>
  <c r="P4739" i="8"/>
  <c r="E4738" i="8"/>
  <c r="E3958" i="8"/>
  <c r="P3959" i="8"/>
  <c r="P4148" i="8"/>
  <c r="E4147" i="8"/>
  <c r="P3764" i="8"/>
  <c r="E3763" i="8"/>
  <c r="P3252" i="8"/>
  <c r="E3251" i="8"/>
  <c r="E4790" i="8"/>
  <c r="P4791" i="8"/>
  <c r="E4353" i="8"/>
  <c r="P4354" i="8"/>
  <c r="E3841" i="8"/>
  <c r="P3842" i="8"/>
  <c r="P3330" i="8"/>
  <c r="E3329" i="8"/>
  <c r="P4051" i="8"/>
  <c r="E4050" i="8"/>
  <c r="E3023" i="8"/>
  <c r="P3024" i="8"/>
  <c r="P3515" i="8"/>
  <c r="E3514" i="8"/>
  <c r="P2137" i="8"/>
  <c r="E2136" i="8"/>
  <c r="P4559" i="8"/>
  <c r="E4558" i="8"/>
  <c r="E4215" i="8"/>
  <c r="P4216" i="8"/>
  <c r="P3878" i="8"/>
  <c r="E3877" i="8"/>
  <c r="P3535" i="8"/>
  <c r="E3534" i="8"/>
  <c r="P3192" i="8"/>
  <c r="E3191" i="8"/>
  <c r="P2651" i="8"/>
  <c r="E2650" i="8"/>
  <c r="P4319" i="8"/>
  <c r="E4318" i="8"/>
  <c r="E4062" i="8"/>
  <c r="P4063" i="8"/>
  <c r="E3719" i="8"/>
  <c r="P3720" i="8"/>
  <c r="E3381" i="8"/>
  <c r="P3382" i="8"/>
  <c r="P3055" i="8"/>
  <c r="E3054" i="8"/>
  <c r="E968" i="8"/>
  <c r="P969" i="8"/>
  <c r="E4258" i="8"/>
  <c r="P4259" i="8"/>
  <c r="E4002" i="8"/>
  <c r="P4003" i="8"/>
  <c r="E3659" i="8"/>
  <c r="P3660" i="8"/>
  <c r="P3322" i="8"/>
  <c r="E3321" i="8"/>
  <c r="P2647" i="8"/>
  <c r="E2646" i="8"/>
  <c r="P4327" i="8"/>
  <c r="E4326" i="8"/>
  <c r="P3984" i="8"/>
  <c r="E3983" i="8"/>
  <c r="E3645" i="8"/>
  <c r="P3646" i="8"/>
  <c r="P3303" i="8"/>
  <c r="E3302" i="8"/>
  <c r="P2947" i="8"/>
  <c r="E2946" i="8"/>
  <c r="E2963" i="8"/>
  <c r="P2964" i="8"/>
  <c r="P2868" i="8"/>
  <c r="E2867" i="8"/>
  <c r="P2740" i="8"/>
  <c r="E2739" i="8"/>
  <c r="P2580" i="8"/>
  <c r="E2579" i="8"/>
  <c r="E2031" i="8"/>
  <c r="P2032" i="8"/>
  <c r="E2531" i="8"/>
  <c r="P2532" i="8"/>
  <c r="P1921" i="8"/>
  <c r="E1920" i="8"/>
  <c r="P1348" i="8"/>
  <c r="E1347" i="8"/>
  <c r="P2842" i="8"/>
  <c r="E2841" i="8"/>
  <c r="P2496" i="8"/>
  <c r="E2495" i="8"/>
  <c r="E1893" i="8"/>
  <c r="P1894" i="8"/>
  <c r="P3094" i="8"/>
  <c r="E3093" i="8"/>
  <c r="E2693" i="8"/>
  <c r="P2694" i="8"/>
  <c r="E65" i="8"/>
  <c r="P66" i="8"/>
  <c r="P4745" i="8"/>
  <c r="E4744" i="8"/>
  <c r="E4616" i="8"/>
  <c r="P4617" i="8"/>
  <c r="E4488" i="8"/>
  <c r="P4489" i="8"/>
  <c r="P4329" i="8"/>
  <c r="E4328" i="8"/>
  <c r="P4201" i="8"/>
  <c r="E4200" i="8"/>
  <c r="P4073" i="8"/>
  <c r="E4072" i="8"/>
  <c r="E3944" i="8"/>
  <c r="P3945" i="8"/>
  <c r="E3816" i="8"/>
  <c r="P3817" i="8"/>
  <c r="P3689" i="8"/>
  <c r="E3688" i="8"/>
  <c r="E3560" i="8"/>
  <c r="P3561" i="8"/>
  <c r="P3433" i="8"/>
  <c r="E3432" i="8"/>
  <c r="P3305" i="8"/>
  <c r="E3304" i="8"/>
  <c r="P3177" i="8"/>
  <c r="E3176" i="8"/>
  <c r="P3081" i="8"/>
  <c r="E3080" i="8"/>
  <c r="P2953" i="8"/>
  <c r="E2952" i="8"/>
  <c r="P2825" i="8"/>
  <c r="E2824" i="8"/>
  <c r="P2697" i="8"/>
  <c r="E2696" i="8"/>
  <c r="E2465" i="8"/>
  <c r="P2466" i="8"/>
  <c r="V62" i="8"/>
  <c r="V64" i="8"/>
  <c r="B23" i="8"/>
  <c r="E510" i="8"/>
  <c r="P511" i="8"/>
  <c r="E2737" i="8"/>
  <c r="P2738" i="8"/>
  <c r="E1547" i="8"/>
  <c r="P1548" i="8"/>
  <c r="E1947" i="8"/>
  <c r="P1948" i="8"/>
  <c r="P2452" i="8"/>
  <c r="E2451" i="8"/>
  <c r="P2157" i="8"/>
  <c r="E2156" i="8"/>
  <c r="P1877" i="8"/>
  <c r="E1876" i="8"/>
  <c r="P1372" i="8"/>
  <c r="E1371" i="8"/>
  <c r="P2256" i="8"/>
  <c r="E2255" i="8"/>
  <c r="E1965" i="8"/>
  <c r="P1966" i="8"/>
  <c r="P1462" i="8"/>
  <c r="E1461" i="8"/>
  <c r="P2405" i="8"/>
  <c r="E2404" i="8"/>
  <c r="P2009" i="8"/>
  <c r="E2008" i="8"/>
  <c r="P984" i="8"/>
  <c r="E983" i="8"/>
  <c r="P2197" i="8"/>
  <c r="E2196" i="8"/>
  <c r="P1717" i="8"/>
  <c r="E1716" i="8"/>
  <c r="P2563" i="8"/>
  <c r="E2562" i="8"/>
  <c r="P2467" i="8"/>
  <c r="E2466" i="8"/>
  <c r="P2144" i="8"/>
  <c r="E2143" i="8"/>
  <c r="P1801" i="8"/>
  <c r="E1800" i="8"/>
  <c r="P1458" i="8"/>
  <c r="E1457" i="8"/>
  <c r="E1119" i="8"/>
  <c r="P1120" i="8"/>
  <c r="E1761" i="8"/>
  <c r="P1762" i="8"/>
  <c r="P1506" i="8"/>
  <c r="E1505" i="8"/>
  <c r="P980" i="8"/>
  <c r="E979" i="8"/>
  <c r="P1661" i="8"/>
  <c r="E1660" i="8"/>
  <c r="P1405" i="8"/>
  <c r="E1404" i="8"/>
  <c r="E851" i="8"/>
  <c r="P852" i="8"/>
  <c r="P1688" i="8"/>
  <c r="E1687" i="8"/>
  <c r="P1432" i="8"/>
  <c r="E1431" i="8"/>
  <c r="E953" i="8"/>
  <c r="P954" i="8"/>
  <c r="E1104" i="8"/>
  <c r="P1105" i="8"/>
  <c r="P825" i="8"/>
  <c r="E824" i="8"/>
  <c r="E1227" i="8"/>
  <c r="P1228" i="8"/>
  <c r="E1024" i="8"/>
  <c r="P1025" i="8"/>
  <c r="E744" i="8"/>
  <c r="P745" i="8"/>
  <c r="E2406" i="8"/>
  <c r="P2407" i="8"/>
  <c r="P2311" i="8"/>
  <c r="E2310" i="8"/>
  <c r="P2215" i="8"/>
  <c r="E2214" i="8"/>
  <c r="E2086" i="8"/>
  <c r="P2087" i="8"/>
  <c r="P1991" i="8"/>
  <c r="E1990" i="8"/>
  <c r="P1895" i="8"/>
  <c r="E1894" i="8"/>
  <c r="E1798" i="8"/>
  <c r="P1799" i="8"/>
  <c r="P1703" i="8"/>
  <c r="E1702" i="8"/>
  <c r="P1607" i="8"/>
  <c r="E1606" i="8"/>
  <c r="P1511" i="8"/>
  <c r="E1510" i="8"/>
  <c r="E1446" i="8"/>
  <c r="P1447" i="8"/>
  <c r="P1351" i="8"/>
  <c r="E1350" i="8"/>
  <c r="E1009" i="8"/>
  <c r="P1010" i="8"/>
  <c r="E669" i="8"/>
  <c r="P670" i="8"/>
  <c r="P1164" i="8"/>
  <c r="E1163" i="8"/>
  <c r="E883" i="8"/>
  <c r="P884" i="8"/>
  <c r="E1173" i="8"/>
  <c r="P1174" i="8"/>
  <c r="P918" i="8"/>
  <c r="E917" i="8"/>
  <c r="E492" i="8"/>
  <c r="P493" i="8"/>
  <c r="P698" i="8"/>
  <c r="E697" i="8"/>
  <c r="E440" i="8"/>
  <c r="P441" i="8"/>
  <c r="P531" i="8"/>
  <c r="E530" i="8"/>
  <c r="E1202" i="8"/>
  <c r="P1203" i="8"/>
  <c r="E1106" i="8"/>
  <c r="P1107" i="8"/>
  <c r="E1010" i="8"/>
  <c r="P1011" i="8"/>
  <c r="E914" i="8"/>
  <c r="P915" i="8"/>
  <c r="E818" i="8"/>
  <c r="P819" i="8"/>
  <c r="E717" i="8"/>
  <c r="P718" i="8"/>
  <c r="P462" i="8"/>
  <c r="E461" i="8"/>
  <c r="P553" i="8"/>
  <c r="E552" i="8"/>
  <c r="E172" i="8"/>
  <c r="P173" i="8"/>
  <c r="P684" i="8"/>
  <c r="E683" i="8"/>
  <c r="P588" i="8"/>
  <c r="E587" i="8"/>
  <c r="E555" i="8"/>
  <c r="P556" i="8"/>
  <c r="E523" i="8"/>
  <c r="P524" i="8"/>
  <c r="E491" i="8"/>
  <c r="P492" i="8"/>
  <c r="P443" i="8"/>
  <c r="E442" i="8"/>
  <c r="E409" i="8"/>
  <c r="P410" i="8"/>
  <c r="P388" i="8"/>
  <c r="E387" i="8"/>
  <c r="E181" i="8"/>
  <c r="P182" i="8"/>
  <c r="E203" i="8"/>
  <c r="P204" i="8"/>
  <c r="E262" i="8"/>
  <c r="P263" i="8"/>
  <c r="P397" i="8"/>
  <c r="E397" i="8"/>
  <c r="P398" i="8"/>
  <c r="E325" i="8"/>
  <c r="P326" i="8"/>
  <c r="E4685" i="8"/>
  <c r="P4686" i="8"/>
  <c r="E4661" i="8"/>
  <c r="P4662" i="8"/>
  <c r="P3635" i="8"/>
  <c r="E3634" i="8"/>
  <c r="E4518" i="8"/>
  <c r="P4519" i="8"/>
  <c r="P3722" i="8"/>
  <c r="E3721" i="8"/>
  <c r="P4630" i="8"/>
  <c r="E4629" i="8"/>
  <c r="E4511" i="8"/>
  <c r="P4512" i="8"/>
  <c r="P3531" i="8"/>
  <c r="E3530" i="8"/>
  <c r="P4700" i="8"/>
  <c r="E4699" i="8"/>
  <c r="E2662" i="8"/>
  <c r="P2663" i="8"/>
  <c r="E84" i="8"/>
  <c r="P85" i="8"/>
  <c r="E4498" i="8"/>
  <c r="P4499" i="8"/>
  <c r="P3227" i="8"/>
  <c r="E3226" i="8"/>
  <c r="P4827" i="8"/>
  <c r="E4826" i="8"/>
  <c r="E4641" i="8"/>
  <c r="P4642" i="8"/>
  <c r="P3575" i="8"/>
  <c r="E3574" i="8"/>
  <c r="E3862" i="8"/>
  <c r="P3863" i="8"/>
  <c r="P3351" i="8"/>
  <c r="E3350" i="8"/>
  <c r="P4767" i="8"/>
  <c r="E4766" i="8"/>
  <c r="E4347" i="8"/>
  <c r="P4348" i="8"/>
  <c r="P3836" i="8"/>
  <c r="E3835" i="8"/>
  <c r="P3196" i="8"/>
  <c r="E3195" i="8"/>
  <c r="P3748" i="8"/>
  <c r="E3747" i="8"/>
  <c r="P4010" i="8"/>
  <c r="E4009" i="8"/>
  <c r="P2767" i="8"/>
  <c r="E2766" i="8"/>
  <c r="E4631" i="8"/>
  <c r="P4632" i="8"/>
  <c r="E4206" i="8"/>
  <c r="P4207" i="8"/>
  <c r="P3864" i="8"/>
  <c r="E3863" i="8"/>
  <c r="P3439" i="8"/>
  <c r="E3438" i="8"/>
  <c r="P3100" i="8"/>
  <c r="E3099" i="8"/>
  <c r="P2132" i="8"/>
  <c r="E2131" i="8"/>
  <c r="P4136" i="8"/>
  <c r="E4135" i="8"/>
  <c r="P3798" i="8"/>
  <c r="E3797" i="8"/>
  <c r="P3455" i="8"/>
  <c r="E3454" i="8"/>
  <c r="E3111" i="8"/>
  <c r="P3112" i="8"/>
  <c r="P2113" i="8"/>
  <c r="E2112" i="8"/>
  <c r="E4331" i="8"/>
  <c r="P4332" i="8"/>
  <c r="E3993" i="8"/>
  <c r="P3994" i="8"/>
  <c r="P3738" i="8"/>
  <c r="E3737" i="8"/>
  <c r="E3481" i="8"/>
  <c r="P3482" i="8"/>
  <c r="E3307" i="8"/>
  <c r="P3308" i="8"/>
  <c r="P2871" i="8"/>
  <c r="E2870" i="8"/>
  <c r="E4399" i="8"/>
  <c r="P4400" i="8"/>
  <c r="P4144" i="8"/>
  <c r="E4143" i="8"/>
  <c r="E3974" i="8"/>
  <c r="P3975" i="8"/>
  <c r="P3719" i="8"/>
  <c r="E3718" i="8"/>
  <c r="P3463" i="8"/>
  <c r="E3462" i="8"/>
  <c r="P3207" i="8"/>
  <c r="E3206" i="8"/>
  <c r="P2915" i="8"/>
  <c r="E2914" i="8"/>
  <c r="E2991" i="8"/>
  <c r="P2992" i="8"/>
  <c r="E2895" i="8"/>
  <c r="P2896" i="8"/>
  <c r="E2799" i="8"/>
  <c r="P2800" i="8"/>
  <c r="E2703" i="8"/>
  <c r="P2704" i="8"/>
  <c r="P2608" i="8"/>
  <c r="E2607" i="8"/>
  <c r="P2356" i="8"/>
  <c r="E2355" i="8"/>
  <c r="E1909" i="8"/>
  <c r="P1910" i="8"/>
  <c r="E2521" i="8"/>
  <c r="P2522" i="8"/>
  <c r="E2179" i="8"/>
  <c r="P2180" i="8"/>
  <c r="E1903" i="8"/>
  <c r="P1904" i="8"/>
  <c r="P1268" i="8"/>
  <c r="E1267" i="8"/>
  <c r="P2918" i="8"/>
  <c r="E2917" i="8"/>
  <c r="P2638" i="8"/>
  <c r="E2637" i="8"/>
  <c r="E2357" i="8"/>
  <c r="P2358" i="8"/>
  <c r="P1709" i="8"/>
  <c r="E1708" i="8"/>
  <c r="E3081" i="8"/>
  <c r="P3082" i="8"/>
  <c r="E2777" i="8"/>
  <c r="P2778" i="8"/>
  <c r="P2252" i="8"/>
  <c r="E2251" i="8"/>
  <c r="E4836" i="8"/>
  <c r="P4837" i="8"/>
  <c r="E4708" i="8"/>
  <c r="P4709" i="8"/>
  <c r="E4612" i="8"/>
  <c r="P4613" i="8"/>
  <c r="E4516" i="8"/>
  <c r="P4517" i="8"/>
  <c r="P4421" i="8"/>
  <c r="E4420" i="8"/>
  <c r="E4324" i="8"/>
  <c r="P4325" i="8"/>
  <c r="E4228" i="8"/>
  <c r="P4229" i="8"/>
  <c r="E4132" i="8"/>
  <c r="P4133" i="8"/>
  <c r="E4036" i="8"/>
  <c r="P4037" i="8"/>
  <c r="E3940" i="8"/>
  <c r="P3941" i="8"/>
  <c r="E3844" i="8"/>
  <c r="P3845" i="8"/>
  <c r="P3749" i="8"/>
  <c r="E3748" i="8"/>
  <c r="P3621" i="8"/>
  <c r="E3620" i="8"/>
  <c r="P3525" i="8"/>
  <c r="E3524" i="8"/>
  <c r="E3428" i="8"/>
  <c r="P3429" i="8"/>
  <c r="P3333" i="8"/>
  <c r="E3332" i="8"/>
  <c r="P3237" i="8"/>
  <c r="E3236" i="8"/>
  <c r="E3140" i="8"/>
  <c r="P3141" i="8"/>
  <c r="P3077" i="8"/>
  <c r="E3076" i="8"/>
  <c r="P3013" i="8"/>
  <c r="E3012" i="8"/>
  <c r="P2917" i="8"/>
  <c r="E2916" i="8"/>
  <c r="P2821" i="8"/>
  <c r="E2820" i="8"/>
  <c r="P2725" i="8"/>
  <c r="E2724" i="8"/>
  <c r="P2629" i="8"/>
  <c r="E2628" i="8"/>
  <c r="P2412" i="8"/>
  <c r="E2411" i="8"/>
  <c r="E928" i="8"/>
  <c r="P929" i="8"/>
  <c r="E2913" i="8"/>
  <c r="P2914" i="8"/>
  <c r="E2725" i="8"/>
  <c r="P2726" i="8"/>
  <c r="E1492" i="8"/>
  <c r="P1493" i="8"/>
  <c r="P1905" i="8"/>
  <c r="E1904" i="8"/>
  <c r="P2525" i="8"/>
  <c r="E2524" i="8"/>
  <c r="P2234" i="8"/>
  <c r="E2233" i="8"/>
  <c r="P1949" i="8"/>
  <c r="E1948" i="8"/>
  <c r="E1621" i="8"/>
  <c r="P1622" i="8"/>
  <c r="P752" i="8"/>
  <c r="E751" i="8"/>
  <c r="P2246" i="8"/>
  <c r="E2245" i="8"/>
  <c r="E1941" i="8"/>
  <c r="P1942" i="8"/>
  <c r="P1573" i="8"/>
  <c r="E1572" i="8"/>
  <c r="P830" i="8"/>
  <c r="E829" i="8"/>
  <c r="P2294" i="8"/>
  <c r="E2293" i="8"/>
  <c r="P1985" i="8"/>
  <c r="E1984" i="8"/>
  <c r="P1421" i="8"/>
  <c r="E1420" i="8"/>
  <c r="P2385" i="8"/>
  <c r="E2384" i="8"/>
  <c r="P2076" i="8"/>
  <c r="E2075" i="8"/>
  <c r="P1700" i="8"/>
  <c r="E1699" i="8"/>
  <c r="E752" i="8"/>
  <c r="P753" i="8"/>
  <c r="P2527" i="8"/>
  <c r="E2526" i="8"/>
  <c r="P2386" i="8"/>
  <c r="E2385" i="8"/>
  <c r="P2217" i="8"/>
  <c r="E2216" i="8"/>
  <c r="P1961" i="8"/>
  <c r="E1960" i="8"/>
  <c r="P1705" i="8"/>
  <c r="E1704" i="8"/>
  <c r="E1448" i="8"/>
  <c r="P1449" i="8"/>
  <c r="E1113" i="8"/>
  <c r="P1114" i="8"/>
  <c r="P1840" i="8"/>
  <c r="E1839" i="8"/>
  <c r="E1583" i="8"/>
  <c r="P1584" i="8"/>
  <c r="P1309" i="8"/>
  <c r="E1308" i="8"/>
  <c r="P858" i="8"/>
  <c r="E857" i="8"/>
  <c r="E1733" i="8"/>
  <c r="P1734" i="8"/>
  <c r="P1478" i="8"/>
  <c r="E1477" i="8"/>
  <c r="P1122" i="8"/>
  <c r="E1121" i="8"/>
  <c r="P1848" i="8"/>
  <c r="E1847" i="8"/>
  <c r="E1591" i="8"/>
  <c r="P1592" i="8"/>
  <c r="P1336" i="8"/>
  <c r="E1335" i="8"/>
  <c r="E574" i="8"/>
  <c r="P575" i="8"/>
  <c r="E1099" i="8"/>
  <c r="P1100" i="8"/>
  <c r="E819" i="8"/>
  <c r="P820" i="8"/>
  <c r="E1217" i="8"/>
  <c r="P1218" i="8"/>
  <c r="E937" i="8"/>
  <c r="P938" i="8"/>
  <c r="P459" i="8"/>
  <c r="E458" i="8"/>
  <c r="P2371" i="8"/>
  <c r="E2370" i="8"/>
  <c r="P2275" i="8"/>
  <c r="E2274" i="8"/>
  <c r="P2179" i="8"/>
  <c r="E2178" i="8"/>
  <c r="E2114" i="8"/>
  <c r="P2115" i="8"/>
  <c r="E2018" i="8"/>
  <c r="P2019" i="8"/>
  <c r="E1922" i="8"/>
  <c r="P1923" i="8"/>
  <c r="P1827" i="8"/>
  <c r="E1826" i="8"/>
  <c r="P1731" i="8"/>
  <c r="E1730" i="8"/>
  <c r="P1603" i="8"/>
  <c r="E1602" i="8"/>
  <c r="P1507" i="8"/>
  <c r="E1506" i="8"/>
  <c r="P1411" i="8"/>
  <c r="E1410" i="8"/>
  <c r="E1284" i="8"/>
  <c r="P1285" i="8"/>
  <c r="P986" i="8"/>
  <c r="E985" i="8"/>
  <c r="P646" i="8"/>
  <c r="E645" i="8"/>
  <c r="E1153" i="8"/>
  <c r="P1154" i="8"/>
  <c r="P874" i="8"/>
  <c r="E873" i="8"/>
  <c r="E577" i="8"/>
  <c r="P578" i="8"/>
  <c r="P1252" i="8"/>
  <c r="E1251" i="8"/>
  <c r="P996" i="8"/>
  <c r="E995" i="8"/>
  <c r="P740" i="8"/>
  <c r="E739" i="8"/>
  <c r="E558" i="8"/>
  <c r="P559" i="8"/>
  <c r="P602" i="8"/>
  <c r="E601" i="8"/>
  <c r="P691" i="8"/>
  <c r="E690" i="8"/>
  <c r="P522" i="8"/>
  <c r="E521" i="8"/>
  <c r="E1230" i="8"/>
  <c r="P1231" i="8"/>
  <c r="E1134" i="8"/>
  <c r="P1135" i="8"/>
  <c r="P1039" i="8"/>
  <c r="E1038" i="8"/>
  <c r="E942" i="8"/>
  <c r="P943" i="8"/>
  <c r="P847" i="8"/>
  <c r="E846" i="8"/>
  <c r="P751" i="8"/>
  <c r="E750" i="8"/>
  <c r="P535" i="8"/>
  <c r="E534" i="8"/>
  <c r="E625" i="8"/>
  <c r="P626" i="8"/>
  <c r="E711" i="8"/>
  <c r="P712" i="8"/>
  <c r="P616" i="8"/>
  <c r="E615" i="8"/>
  <c r="E180" i="8"/>
  <c r="P181" i="8"/>
  <c r="E195" i="8"/>
  <c r="P196" i="8"/>
  <c r="P232" i="8"/>
  <c r="E231" i="8"/>
  <c r="P372" i="8"/>
  <c r="E371" i="8"/>
  <c r="E117" i="8"/>
  <c r="P118" i="8"/>
  <c r="P257" i="8"/>
  <c r="E257" i="8"/>
  <c r="P258" i="8"/>
  <c r="P400" i="8"/>
  <c r="E399" i="8"/>
  <c r="P317" i="8"/>
  <c r="E317" i="8"/>
  <c r="P318" i="8"/>
  <c r="E278" i="8"/>
  <c r="P279" i="8"/>
  <c r="P252" i="8"/>
  <c r="E251" i="8"/>
  <c r="E169" i="8"/>
  <c r="P170" i="8"/>
  <c r="P207" i="8"/>
  <c r="E206" i="8"/>
  <c r="E4379" i="8"/>
  <c r="P4380" i="8"/>
  <c r="E3693" i="8"/>
  <c r="P3694" i="8"/>
  <c r="P4616" i="8"/>
  <c r="E4615" i="8"/>
  <c r="E4106" i="8"/>
  <c r="P4107" i="8"/>
  <c r="E3338" i="8"/>
  <c r="P3339" i="8"/>
  <c r="E4807" i="8"/>
  <c r="P4808" i="8"/>
  <c r="P2855" i="8"/>
  <c r="E2854" i="8"/>
  <c r="E3667" i="8"/>
  <c r="P3668" i="8"/>
  <c r="P4863" i="8"/>
  <c r="E4862" i="8"/>
  <c r="P3511" i="8"/>
  <c r="E3510" i="8"/>
  <c r="E4499" i="8"/>
  <c r="P4500" i="8"/>
  <c r="P3746" i="8"/>
  <c r="E3745" i="8"/>
  <c r="E2511" i="8"/>
  <c r="P2512" i="8"/>
  <c r="E4555" i="8"/>
  <c r="P4556" i="8"/>
  <c r="E3523" i="8"/>
  <c r="P3524" i="8"/>
  <c r="P4712" i="8"/>
  <c r="E4711" i="8"/>
  <c r="E4799" i="8"/>
  <c r="P4800" i="8"/>
  <c r="P4596" i="8"/>
  <c r="E4595" i="8"/>
  <c r="E3987" i="8"/>
  <c r="P3988" i="8"/>
  <c r="E3219" i="8"/>
  <c r="P3220" i="8"/>
  <c r="E4681" i="8"/>
  <c r="P4682" i="8"/>
  <c r="P4691" i="8"/>
  <c r="E4690" i="8"/>
  <c r="P4611" i="8"/>
  <c r="E4610" i="8"/>
  <c r="E3871" i="8"/>
  <c r="P3872" i="8"/>
  <c r="P4242" i="8"/>
  <c r="E4241" i="8"/>
  <c r="E3857" i="8"/>
  <c r="P3858" i="8"/>
  <c r="E3473" i="8"/>
  <c r="P3474" i="8"/>
  <c r="E2456" i="8"/>
  <c r="P2457" i="8"/>
  <c r="E4655" i="8"/>
  <c r="P4656" i="8"/>
  <c r="E4330" i="8"/>
  <c r="P4331" i="8"/>
  <c r="E3946" i="8"/>
  <c r="P3947" i="8"/>
  <c r="E3562" i="8"/>
  <c r="P3563" i="8"/>
  <c r="P3179" i="8"/>
  <c r="E3178" i="8"/>
  <c r="P3987" i="8"/>
  <c r="E3986" i="8"/>
  <c r="P3219" i="8"/>
  <c r="E3218" i="8"/>
  <c r="E3962" i="8"/>
  <c r="P3963" i="8"/>
  <c r="P3195" i="8"/>
  <c r="E3194" i="8"/>
  <c r="E4791" i="8"/>
  <c r="P4792" i="8"/>
  <c r="E4535" i="8"/>
  <c r="P4536" i="8"/>
  <c r="E4279" i="8"/>
  <c r="P4280" i="8"/>
  <c r="P4024" i="8"/>
  <c r="E4023" i="8"/>
  <c r="P3768" i="8"/>
  <c r="E3767" i="8"/>
  <c r="E3511" i="8"/>
  <c r="P3512" i="8"/>
  <c r="E3255" i="8"/>
  <c r="P3256" i="8"/>
  <c r="P3031" i="8"/>
  <c r="E3030" i="8"/>
  <c r="P2064" i="8"/>
  <c r="E2063" i="8"/>
  <c r="E4295" i="8"/>
  <c r="P4296" i="8"/>
  <c r="P3958" i="8"/>
  <c r="E3957" i="8"/>
  <c r="P3702" i="8"/>
  <c r="E3701" i="8"/>
  <c r="E3445" i="8"/>
  <c r="P3446" i="8"/>
  <c r="E3189" i="8"/>
  <c r="P3190" i="8"/>
  <c r="P2859" i="8"/>
  <c r="E2858" i="8"/>
  <c r="E4409" i="8"/>
  <c r="P4410" i="8"/>
  <c r="E4153" i="8"/>
  <c r="P4154" i="8"/>
  <c r="P3898" i="8"/>
  <c r="E3897" i="8"/>
  <c r="E3641" i="8"/>
  <c r="P3642" i="8"/>
  <c r="E3385" i="8"/>
  <c r="P3386" i="8"/>
  <c r="E3129" i="8"/>
  <c r="P3130" i="8"/>
  <c r="P2583" i="8"/>
  <c r="E2582" i="8"/>
  <c r="E4390" i="8"/>
  <c r="P4391" i="8"/>
  <c r="E4134" i="8"/>
  <c r="P4135" i="8"/>
  <c r="E3878" i="8"/>
  <c r="P3879" i="8"/>
  <c r="E3622" i="8"/>
  <c r="P3623" i="8"/>
  <c r="P3367" i="8"/>
  <c r="E3366" i="8"/>
  <c r="P3111" i="8"/>
  <c r="E3110" i="8"/>
  <c r="P2627" i="8"/>
  <c r="E2626" i="8"/>
  <c r="E2955" i="8"/>
  <c r="P2956" i="8"/>
  <c r="P2860" i="8"/>
  <c r="E2859" i="8"/>
  <c r="E2731" i="8"/>
  <c r="P2732" i="8"/>
  <c r="E2635" i="8"/>
  <c r="P2636" i="8"/>
  <c r="P2465" i="8"/>
  <c r="E2464" i="8"/>
  <c r="P2001" i="8"/>
  <c r="E2000" i="8"/>
  <c r="E852" i="8"/>
  <c r="P853" i="8"/>
  <c r="P2060" i="8"/>
  <c r="E2059" i="8"/>
  <c r="P1489" i="8"/>
  <c r="E1488" i="8"/>
  <c r="P3006" i="8"/>
  <c r="E3005" i="8"/>
  <c r="E2721" i="8"/>
  <c r="P2722" i="8"/>
  <c r="E2455" i="8"/>
  <c r="P2456" i="8"/>
  <c r="E2021" i="8"/>
  <c r="P2022" i="8"/>
  <c r="P1466" i="8"/>
  <c r="E1465" i="8"/>
  <c r="E2973" i="8"/>
  <c r="P2974" i="8"/>
  <c r="E2669" i="8"/>
  <c r="P2670" i="8"/>
  <c r="P1804" i="8"/>
  <c r="E1803" i="8"/>
  <c r="E4800" i="8"/>
  <c r="P4801" i="8"/>
  <c r="P4705" i="8"/>
  <c r="E4704" i="8"/>
  <c r="P4577" i="8"/>
  <c r="E4576" i="8"/>
  <c r="P4481" i="8"/>
  <c r="E4480" i="8"/>
  <c r="E4384" i="8"/>
  <c r="P4385" i="8"/>
  <c r="E4288" i="8"/>
  <c r="P4289" i="8"/>
  <c r="P4193" i="8"/>
  <c r="E4192" i="8"/>
  <c r="E4096" i="8"/>
  <c r="P4097" i="8"/>
  <c r="E4000" i="8"/>
  <c r="P4001" i="8"/>
  <c r="E3904" i="8"/>
  <c r="P3905" i="8"/>
  <c r="E3776" i="8"/>
  <c r="P3777" i="8"/>
  <c r="P3649" i="8"/>
  <c r="E3648" i="8"/>
  <c r="P3553" i="8"/>
  <c r="E3552" i="8"/>
  <c r="P3457" i="8"/>
  <c r="E3456" i="8"/>
  <c r="P3361" i="8"/>
  <c r="E3360" i="8"/>
  <c r="P3265" i="8"/>
  <c r="E3264" i="8"/>
  <c r="P3137" i="8"/>
  <c r="E3136" i="8"/>
  <c r="P3009" i="8"/>
  <c r="E3008" i="8"/>
  <c r="P2913" i="8"/>
  <c r="E2912" i="8"/>
  <c r="P2817" i="8"/>
  <c r="E2816" i="8"/>
  <c r="P2721" i="8"/>
  <c r="E2720" i="8"/>
  <c r="P2625" i="8"/>
  <c r="E2624" i="8"/>
  <c r="P2388" i="8"/>
  <c r="E2387" i="8"/>
  <c r="P862" i="8"/>
  <c r="E861" i="8"/>
  <c r="E2901" i="8"/>
  <c r="P2902" i="8"/>
  <c r="E2621" i="8"/>
  <c r="P2622" i="8"/>
  <c r="E1419" i="8"/>
  <c r="P1420" i="8"/>
  <c r="P2170" i="8"/>
  <c r="E2169" i="8"/>
  <c r="P715" i="8"/>
  <c r="E714" i="8"/>
  <c r="P2350" i="8"/>
  <c r="E2349" i="8"/>
  <c r="P2041" i="8"/>
  <c r="E2040" i="8"/>
  <c r="E1732" i="8"/>
  <c r="P1733" i="8"/>
  <c r="E1348" i="8"/>
  <c r="P1349" i="8"/>
  <c r="E2313" i="8"/>
  <c r="P2314" i="8"/>
  <c r="P2024" i="8"/>
  <c r="E2023" i="8"/>
  <c r="E1671" i="8"/>
  <c r="P1672" i="8"/>
  <c r="E1300" i="8"/>
  <c r="P1301" i="8"/>
  <c r="P2376" i="8"/>
  <c r="E2375" i="8"/>
  <c r="E2095" i="8"/>
  <c r="P2096" i="8"/>
  <c r="E1629" i="8"/>
  <c r="P1630" i="8"/>
  <c r="P2462" i="8"/>
  <c r="E2461" i="8"/>
  <c r="P2052" i="8"/>
  <c r="E2051" i="8"/>
  <c r="E1396" i="8"/>
  <c r="P1397" i="8"/>
  <c r="P2555" i="8"/>
  <c r="E2554" i="8"/>
  <c r="P2459" i="8"/>
  <c r="E2458" i="8"/>
  <c r="E2120" i="8"/>
  <c r="P2121" i="8"/>
  <c r="P1865" i="8"/>
  <c r="E1864" i="8"/>
  <c r="E1608" i="8"/>
  <c r="P1609" i="8"/>
  <c r="E1352" i="8"/>
  <c r="P1353" i="8"/>
  <c r="P922" i="8"/>
  <c r="E921" i="8"/>
  <c r="E1743" i="8"/>
  <c r="P1744" i="8"/>
  <c r="P1488" i="8"/>
  <c r="E1487" i="8"/>
  <c r="E1056" i="8"/>
  <c r="P1057" i="8"/>
  <c r="E1811" i="8"/>
  <c r="P1812" i="8"/>
  <c r="P1469" i="8"/>
  <c r="E1468" i="8"/>
  <c r="E622" i="8"/>
  <c r="P623" i="8"/>
  <c r="E1167" i="8"/>
  <c r="P1168" i="8"/>
  <c r="P989" i="8"/>
  <c r="E988" i="8"/>
  <c r="E637" i="8"/>
  <c r="P638" i="8"/>
  <c r="P1093" i="8"/>
  <c r="E1092" i="8"/>
  <c r="P798" i="8"/>
  <c r="E797" i="8"/>
  <c r="E2430" i="8"/>
  <c r="P2431" i="8"/>
  <c r="E2334" i="8"/>
  <c r="P2335" i="8"/>
  <c r="P2239" i="8"/>
  <c r="E2238" i="8"/>
  <c r="P2143" i="8"/>
  <c r="E2142" i="8"/>
  <c r="E2046" i="8"/>
  <c r="P2047" i="8"/>
  <c r="E1950" i="8"/>
  <c r="P1951" i="8"/>
  <c r="E1854" i="8"/>
  <c r="P1855" i="8"/>
  <c r="E1758" i="8"/>
  <c r="P1759" i="8"/>
  <c r="E1630" i="8"/>
  <c r="P1631" i="8"/>
  <c r="P1535" i="8"/>
  <c r="E1534" i="8"/>
  <c r="P1471" i="8"/>
  <c r="E1470" i="8"/>
  <c r="P1375" i="8"/>
  <c r="E1374" i="8"/>
  <c r="P1150" i="8"/>
  <c r="E1149" i="8"/>
  <c r="E864" i="8"/>
  <c r="P865" i="8"/>
  <c r="E1221" i="8"/>
  <c r="P1222" i="8"/>
  <c r="P942" i="8"/>
  <c r="E941" i="8"/>
  <c r="E572" i="8"/>
  <c r="P573" i="8"/>
  <c r="E1237" i="8"/>
  <c r="P1238" i="8"/>
  <c r="P982" i="8"/>
  <c r="E981" i="8"/>
  <c r="P726" i="8"/>
  <c r="E725" i="8"/>
  <c r="P542" i="8"/>
  <c r="E541" i="8"/>
  <c r="P593" i="8"/>
  <c r="E592" i="8"/>
  <c r="P682" i="8"/>
  <c r="E681" i="8"/>
  <c r="E344" i="8"/>
  <c r="P345" i="8"/>
  <c r="P1195" i="8"/>
  <c r="E1194" i="8"/>
  <c r="P1099" i="8"/>
  <c r="E1098" i="8"/>
  <c r="P1003" i="8"/>
  <c r="E1002" i="8"/>
  <c r="E906" i="8"/>
  <c r="P907" i="8"/>
  <c r="E810" i="8"/>
  <c r="P811" i="8"/>
  <c r="E694" i="8"/>
  <c r="P695" i="8"/>
  <c r="P401" i="8"/>
  <c r="E400" i="8"/>
  <c r="P530" i="8"/>
  <c r="E529" i="8"/>
  <c r="E108" i="8"/>
  <c r="P109" i="8"/>
  <c r="E675" i="8"/>
  <c r="P676" i="8"/>
  <c r="P580" i="8"/>
  <c r="E579" i="8"/>
  <c r="P484" i="8"/>
  <c r="E483" i="8"/>
  <c r="E404" i="8"/>
  <c r="P405" i="8"/>
  <c r="P267" i="8"/>
  <c r="E266" i="8"/>
  <c r="P179" i="8"/>
  <c r="E179" i="8"/>
  <c r="P180" i="8"/>
  <c r="P108" i="8"/>
  <c r="E107" i="8"/>
  <c r="P308" i="8"/>
  <c r="E307" i="8"/>
  <c r="E318" i="8"/>
  <c r="P319" i="8"/>
  <c r="P383" i="8"/>
  <c r="E382" i="8"/>
  <c r="E346" i="8"/>
  <c r="P347" i="8"/>
  <c r="P115" i="8"/>
  <c r="P116" i="8"/>
  <c r="E115" i="8"/>
  <c r="E327" i="8"/>
  <c r="P328" i="8"/>
  <c r="P159" i="8"/>
  <c r="E158" i="8"/>
  <c r="P420" i="8"/>
  <c r="E419" i="8"/>
  <c r="P251" i="8"/>
  <c r="E250" i="8"/>
  <c r="E96" i="8"/>
  <c r="P97" i="8"/>
  <c r="E298" i="8"/>
  <c r="P299" i="8"/>
  <c r="P129" i="8"/>
  <c r="E129" i="8"/>
  <c r="P130" i="8"/>
  <c r="P355" i="8"/>
  <c r="E354" i="8"/>
  <c r="P185" i="8"/>
  <c r="E185" i="8"/>
  <c r="P186" i="8"/>
  <c r="P336" i="8"/>
  <c r="E335" i="8"/>
  <c r="E422" i="8"/>
  <c r="P423" i="8"/>
  <c r="E166" i="8"/>
  <c r="P167" i="8"/>
  <c r="E253" i="8"/>
  <c r="P254" i="8"/>
  <c r="E383" i="8"/>
  <c r="P384" i="8"/>
  <c r="E127" i="8"/>
  <c r="P128" i="8"/>
  <c r="E214" i="8"/>
  <c r="P215" i="8"/>
  <c r="P301" i="8"/>
  <c r="E301" i="8"/>
  <c r="P302" i="8"/>
  <c r="P444" i="8"/>
  <c r="E443" i="8"/>
  <c r="E187" i="8"/>
  <c r="P188" i="8"/>
  <c r="E274" i="8"/>
  <c r="P275" i="8"/>
  <c r="E361" i="8"/>
  <c r="P362" i="8"/>
  <c r="E95" i="8"/>
  <c r="P96" i="8"/>
  <c r="P312" i="8"/>
  <c r="E311" i="8"/>
  <c r="P399" i="8"/>
  <c r="E398" i="8"/>
  <c r="P143" i="8"/>
  <c r="E142" i="8"/>
  <c r="E229" i="8"/>
  <c r="P230" i="8"/>
  <c r="P4723" i="8"/>
  <c r="E4722" i="8"/>
  <c r="P4732" i="8"/>
  <c r="E4731" i="8"/>
  <c r="E2491" i="8"/>
  <c r="P2492" i="8"/>
  <c r="E4577" i="8"/>
  <c r="P4578" i="8"/>
  <c r="E4785" i="8"/>
  <c r="P4786" i="8"/>
  <c r="P4860" i="8"/>
  <c r="E4859" i="8"/>
  <c r="E4707" i="8"/>
  <c r="P4708" i="8"/>
  <c r="P4595" i="8"/>
  <c r="E4594" i="8"/>
  <c r="E4490" i="8"/>
  <c r="P4491" i="8"/>
  <c r="E4307" i="8"/>
  <c r="P4308" i="8"/>
  <c r="E4059" i="8"/>
  <c r="P4060" i="8"/>
  <c r="P3804" i="8"/>
  <c r="E3803" i="8"/>
  <c r="P3548" i="8"/>
  <c r="E3547" i="8"/>
  <c r="P3292" i="8"/>
  <c r="E3291" i="8"/>
  <c r="P2735" i="8"/>
  <c r="E2734" i="8"/>
  <c r="P4718" i="8"/>
  <c r="E4717" i="8"/>
  <c r="P4386" i="8"/>
  <c r="E4385" i="8"/>
  <c r="P3844" i="8"/>
  <c r="E3843" i="8"/>
  <c r="P2599" i="8"/>
  <c r="E2598" i="8"/>
  <c r="E4287" i="8"/>
  <c r="P4288" i="8"/>
  <c r="E3923" i="8"/>
  <c r="P3924" i="8"/>
  <c r="P3547" i="8"/>
  <c r="E3546" i="8"/>
  <c r="P3291" i="8"/>
  <c r="E3290" i="8"/>
  <c r="P2899" i="8"/>
  <c r="E2898" i="8"/>
  <c r="E4821" i="8"/>
  <c r="P4822" i="8"/>
  <c r="E4402" i="8"/>
  <c r="P4403" i="8"/>
  <c r="P3895" i="8"/>
  <c r="E3894" i="8"/>
  <c r="E3423" i="8"/>
  <c r="P3424" i="8"/>
  <c r="E3039" i="8"/>
  <c r="P3040" i="8"/>
  <c r="P4587" i="8"/>
  <c r="E4586" i="8"/>
  <c r="E4438" i="8"/>
  <c r="P4439" i="8"/>
  <c r="E4209" i="8"/>
  <c r="P4210" i="8"/>
  <c r="E3954" i="8"/>
  <c r="P3955" i="8"/>
  <c r="P3699" i="8"/>
  <c r="E3698" i="8"/>
  <c r="P3443" i="8"/>
  <c r="E3442" i="8"/>
  <c r="P3187" i="8"/>
  <c r="E3186" i="8"/>
  <c r="E1148" i="8"/>
  <c r="P1149" i="8"/>
  <c r="E4789" i="8"/>
  <c r="P4790" i="8"/>
  <c r="P4659" i="8"/>
  <c r="E4658" i="8"/>
  <c r="E4530" i="8"/>
  <c r="P4531" i="8"/>
  <c r="E4401" i="8"/>
  <c r="P4402" i="8"/>
  <c r="E4214" i="8"/>
  <c r="P4215" i="8"/>
  <c r="E3267" i="8"/>
  <c r="P3268" i="8"/>
  <c r="P910" i="8"/>
  <c r="E909" i="8"/>
  <c r="E4847" i="8"/>
  <c r="P4848" i="8"/>
  <c r="P4692" i="8"/>
  <c r="E4691" i="8"/>
  <c r="E4527" i="8"/>
  <c r="P4528" i="8"/>
  <c r="P75" i="8"/>
  <c r="E74" i="8"/>
  <c r="P4775" i="8"/>
  <c r="E4774" i="8"/>
  <c r="P4679" i="8"/>
  <c r="E4678" i="8"/>
  <c r="P4576" i="8"/>
  <c r="E4575" i="8"/>
  <c r="P4426" i="8"/>
  <c r="E4425" i="8"/>
  <c r="E4154" i="8"/>
  <c r="P4155" i="8"/>
  <c r="P3914" i="8"/>
  <c r="E3913" i="8"/>
  <c r="P3658" i="8"/>
  <c r="E3657" i="8"/>
  <c r="E3401" i="8"/>
  <c r="P3402" i="8"/>
  <c r="P3146" i="8"/>
  <c r="E3145" i="8"/>
  <c r="E1304" i="8"/>
  <c r="P1305" i="8"/>
  <c r="P4631" i="8"/>
  <c r="E4630" i="8"/>
  <c r="E4250" i="8"/>
  <c r="P4251" i="8"/>
  <c r="P4635" i="8"/>
  <c r="E4634" i="8"/>
  <c r="P4836" i="8"/>
  <c r="E4835" i="8"/>
  <c r="E4653" i="8"/>
  <c r="P4654" i="8"/>
  <c r="E4783" i="8"/>
  <c r="P4784" i="8"/>
  <c r="E4693" i="8"/>
  <c r="P4694" i="8"/>
  <c r="E4559" i="8"/>
  <c r="P4560" i="8"/>
  <c r="P4339" i="8"/>
  <c r="E4338" i="8"/>
  <c r="E4127" i="8"/>
  <c r="P4128" i="8"/>
  <c r="P3758" i="8"/>
  <c r="E3757" i="8"/>
  <c r="P3447" i="8"/>
  <c r="E3446" i="8"/>
  <c r="E3103" i="8"/>
  <c r="P3104" i="8"/>
  <c r="E4211" i="8"/>
  <c r="P4212" i="8"/>
  <c r="E4083" i="8"/>
  <c r="P4084" i="8"/>
  <c r="E3955" i="8"/>
  <c r="P3956" i="8"/>
  <c r="E3827" i="8"/>
  <c r="P3828" i="8"/>
  <c r="E3699" i="8"/>
  <c r="P3700" i="8"/>
  <c r="P3572" i="8"/>
  <c r="E3571" i="8"/>
  <c r="E3443" i="8"/>
  <c r="P3444" i="8"/>
  <c r="E3315" i="8"/>
  <c r="P3316" i="8"/>
  <c r="P3188" i="8"/>
  <c r="E3187" i="8"/>
  <c r="P2887" i="8"/>
  <c r="E2886" i="8"/>
  <c r="E1932" i="8"/>
  <c r="P1933" i="8"/>
  <c r="P4844" i="8"/>
  <c r="E4843" i="8"/>
  <c r="P4714" i="8"/>
  <c r="E4713" i="8"/>
  <c r="P4627" i="8"/>
  <c r="E4626" i="8"/>
  <c r="P4540" i="8"/>
  <c r="E4539" i="8"/>
  <c r="E4417" i="8"/>
  <c r="P4418" i="8"/>
  <c r="E4289" i="8"/>
  <c r="P4290" i="8"/>
  <c r="E4161" i="8"/>
  <c r="P4162" i="8"/>
  <c r="E4033" i="8"/>
  <c r="P4034" i="8"/>
  <c r="E3905" i="8"/>
  <c r="P3906" i="8"/>
  <c r="P3778" i="8"/>
  <c r="E3777" i="8"/>
  <c r="P3650" i="8"/>
  <c r="E3649" i="8"/>
  <c r="E3521" i="8"/>
  <c r="P3522" i="8"/>
  <c r="E3393" i="8"/>
  <c r="P3394" i="8"/>
  <c r="E3265" i="8"/>
  <c r="P3266" i="8"/>
  <c r="P3138" i="8"/>
  <c r="E3137" i="8"/>
  <c r="P2655" i="8"/>
  <c r="E2654" i="8"/>
  <c r="E4178" i="8"/>
  <c r="P4179" i="8"/>
  <c r="E3922" i="8"/>
  <c r="P3923" i="8"/>
  <c r="P3667" i="8"/>
  <c r="E3666" i="8"/>
  <c r="P3411" i="8"/>
  <c r="E3410" i="8"/>
  <c r="P3155" i="8"/>
  <c r="E3154" i="8"/>
  <c r="P2803" i="8"/>
  <c r="E2802" i="8"/>
  <c r="E992" i="8"/>
  <c r="P993" i="8"/>
  <c r="E3898" i="8"/>
  <c r="P3899" i="8"/>
  <c r="P3643" i="8"/>
  <c r="E3642" i="8"/>
  <c r="P3387" i="8"/>
  <c r="E3386" i="8"/>
  <c r="P3131" i="8"/>
  <c r="E3130" i="8"/>
  <c r="P2560" i="8"/>
  <c r="E2559" i="8"/>
  <c r="E4855" i="8"/>
  <c r="P4856" i="8"/>
  <c r="E4773" i="8"/>
  <c r="P4774" i="8"/>
  <c r="P4687" i="8"/>
  <c r="E4686" i="8"/>
  <c r="E4599" i="8"/>
  <c r="P4600" i="8"/>
  <c r="E4517" i="8"/>
  <c r="P4518" i="8"/>
  <c r="P4431" i="8"/>
  <c r="E4430" i="8"/>
  <c r="E4343" i="8"/>
  <c r="P4344" i="8"/>
  <c r="E4261" i="8"/>
  <c r="P4262" i="8"/>
  <c r="E4174" i="8"/>
  <c r="P4175" i="8"/>
  <c r="E4087" i="8"/>
  <c r="P4088" i="8"/>
  <c r="E4005" i="8"/>
  <c r="P4006" i="8"/>
  <c r="E3918" i="8"/>
  <c r="P3919" i="8"/>
  <c r="E3831" i="8"/>
  <c r="P3832" i="8"/>
  <c r="P3750" i="8"/>
  <c r="E3749" i="8"/>
  <c r="P3663" i="8"/>
  <c r="E3662" i="8"/>
  <c r="E3575" i="8"/>
  <c r="P3576" i="8"/>
  <c r="E3493" i="8"/>
  <c r="P3494" i="8"/>
  <c r="P3407" i="8"/>
  <c r="E3406" i="8"/>
  <c r="E3319" i="8"/>
  <c r="P3320" i="8"/>
  <c r="P3238" i="8"/>
  <c r="E3237" i="8"/>
  <c r="P3151" i="8"/>
  <c r="E3150" i="8"/>
  <c r="E3078" i="8"/>
  <c r="P3079" i="8"/>
  <c r="P3015" i="8"/>
  <c r="E3014" i="8"/>
  <c r="P2779" i="8"/>
  <c r="E2778" i="8"/>
  <c r="P2526" i="8"/>
  <c r="E2525" i="8"/>
  <c r="E1648" i="8"/>
  <c r="P1649" i="8"/>
  <c r="E4446" i="8"/>
  <c r="P4447" i="8"/>
  <c r="P4360" i="8"/>
  <c r="E4359" i="8"/>
  <c r="E4277" i="8"/>
  <c r="P4278" i="8"/>
  <c r="E4190" i="8"/>
  <c r="P4191" i="8"/>
  <c r="E4103" i="8"/>
  <c r="P4104" i="8"/>
  <c r="P4022" i="8"/>
  <c r="E4021" i="8"/>
  <c r="E3934" i="8"/>
  <c r="P3935" i="8"/>
  <c r="E3847" i="8"/>
  <c r="P3848" i="8"/>
  <c r="P3766" i="8"/>
  <c r="E3765" i="8"/>
  <c r="P3679" i="8"/>
  <c r="E3678" i="8"/>
  <c r="P3592" i="8"/>
  <c r="E3591" i="8"/>
  <c r="E3509" i="8"/>
  <c r="P3510" i="8"/>
  <c r="P3423" i="8"/>
  <c r="E3422" i="8"/>
  <c r="E3335" i="8"/>
  <c r="P3336" i="8"/>
  <c r="E3253" i="8"/>
  <c r="P3254" i="8"/>
  <c r="P3167" i="8"/>
  <c r="E3166" i="8"/>
  <c r="P3087" i="8"/>
  <c r="E3086" i="8"/>
  <c r="P3023" i="8"/>
  <c r="E3022" i="8"/>
  <c r="P2795" i="8"/>
  <c r="E2794" i="8"/>
  <c r="P2480" i="8"/>
  <c r="E2479" i="8"/>
  <c r="P1777" i="8"/>
  <c r="E1776" i="8"/>
  <c r="E4473" i="8"/>
  <c r="P4474" i="8"/>
  <c r="E4386" i="8"/>
  <c r="P4387" i="8"/>
  <c r="E4299" i="8"/>
  <c r="P4300" i="8"/>
  <c r="E4217" i="8"/>
  <c r="P4218" i="8"/>
  <c r="E4130" i="8"/>
  <c r="P4131" i="8"/>
  <c r="E4043" i="8"/>
  <c r="P4044" i="8"/>
  <c r="P3962" i="8"/>
  <c r="E3961" i="8"/>
  <c r="E3874" i="8"/>
  <c r="P3875" i="8"/>
  <c r="P3788" i="8"/>
  <c r="E3787" i="8"/>
  <c r="E3705" i="8"/>
  <c r="P3706" i="8"/>
  <c r="P3619" i="8"/>
  <c r="E3618" i="8"/>
  <c r="E3531" i="8"/>
  <c r="P3532" i="8"/>
  <c r="P3450" i="8"/>
  <c r="E3449" i="8"/>
  <c r="P3363" i="8"/>
  <c r="E3362" i="8"/>
  <c r="E3275" i="8"/>
  <c r="P3276" i="8"/>
  <c r="E3193" i="8"/>
  <c r="P3194" i="8"/>
  <c r="P3107" i="8"/>
  <c r="E3106" i="8"/>
  <c r="P2775" i="8"/>
  <c r="E2774" i="8"/>
  <c r="P2536" i="8"/>
  <c r="E2535" i="8"/>
  <c r="E1184" i="8"/>
  <c r="P1185" i="8"/>
  <c r="E4454" i="8"/>
  <c r="P4455" i="8"/>
  <c r="E4367" i="8"/>
  <c r="P4368" i="8"/>
  <c r="E4285" i="8"/>
  <c r="P4286" i="8"/>
  <c r="E4198" i="8"/>
  <c r="P4199" i="8"/>
  <c r="E4111" i="8"/>
  <c r="P4112" i="8"/>
  <c r="E4029" i="8"/>
  <c r="P4030" i="8"/>
  <c r="P3943" i="8"/>
  <c r="E3942" i="8"/>
  <c r="P3856" i="8"/>
  <c r="E3855" i="8"/>
  <c r="P3774" i="8"/>
  <c r="E3773" i="8"/>
  <c r="P3687" i="8"/>
  <c r="E3686" i="8"/>
  <c r="E3599" i="8"/>
  <c r="P3600" i="8"/>
  <c r="E3517" i="8"/>
  <c r="P3518" i="8"/>
  <c r="P3431" i="8"/>
  <c r="E3430" i="8"/>
  <c r="E3343" i="8"/>
  <c r="P3344" i="8"/>
  <c r="E3261" i="8"/>
  <c r="P3262" i="8"/>
  <c r="P3175" i="8"/>
  <c r="E3174" i="8"/>
  <c r="P3091" i="8"/>
  <c r="E3090" i="8"/>
  <c r="P3027" i="8"/>
  <c r="E3026" i="8"/>
  <c r="P2819" i="8"/>
  <c r="E2818" i="8"/>
  <c r="P2521" i="8"/>
  <c r="E2520" i="8"/>
  <c r="E1387" i="8"/>
  <c r="P1388" i="8"/>
  <c r="E2979" i="8"/>
  <c r="P2980" i="8"/>
  <c r="P2948" i="8"/>
  <c r="E2947" i="8"/>
  <c r="P2916" i="8"/>
  <c r="E2915" i="8"/>
  <c r="P2884" i="8"/>
  <c r="E2883" i="8"/>
  <c r="P2852" i="8"/>
  <c r="E2851" i="8"/>
  <c r="P2820" i="8"/>
  <c r="E2819" i="8"/>
  <c r="P2788" i="8"/>
  <c r="E2787" i="8"/>
  <c r="E2755" i="8"/>
  <c r="P2756" i="8"/>
  <c r="E2723" i="8"/>
  <c r="P2724" i="8"/>
  <c r="E2691" i="8"/>
  <c r="P2692" i="8"/>
  <c r="E2659" i="8"/>
  <c r="P2660" i="8"/>
  <c r="P2628" i="8"/>
  <c r="E2627" i="8"/>
  <c r="E2595" i="8"/>
  <c r="P2596" i="8"/>
  <c r="E2527" i="8"/>
  <c r="P2528" i="8"/>
  <c r="P2440" i="8"/>
  <c r="E2439" i="8"/>
  <c r="P2266" i="8"/>
  <c r="E2265" i="8"/>
  <c r="E2084" i="8"/>
  <c r="P2085" i="8"/>
  <c r="P1977" i="8"/>
  <c r="E1976" i="8"/>
  <c r="E1853" i="8"/>
  <c r="P1854" i="8"/>
  <c r="E1483" i="8"/>
  <c r="P1484" i="8"/>
  <c r="E2560" i="8"/>
  <c r="P2561" i="8"/>
  <c r="P2488" i="8"/>
  <c r="E2487" i="8"/>
  <c r="P2296" i="8"/>
  <c r="E2295" i="8"/>
  <c r="E2137" i="8"/>
  <c r="P2138" i="8"/>
  <c r="P2037" i="8"/>
  <c r="E2036" i="8"/>
  <c r="E1859" i="8"/>
  <c r="P1860" i="8"/>
  <c r="P1645" i="8"/>
  <c r="E1644" i="8"/>
  <c r="E1421" i="8"/>
  <c r="P1422" i="8"/>
  <c r="P1113" i="8"/>
  <c r="E1112" i="8"/>
  <c r="E3077" i="8"/>
  <c r="P3078" i="8"/>
  <c r="E2981" i="8"/>
  <c r="P2982" i="8"/>
  <c r="E2885" i="8"/>
  <c r="P2886" i="8"/>
  <c r="P2794" i="8"/>
  <c r="E2793" i="8"/>
  <c r="E2697" i="8"/>
  <c r="P2698" i="8"/>
  <c r="E2601" i="8"/>
  <c r="P2602" i="8"/>
  <c r="E2548" i="8"/>
  <c r="P2549" i="8"/>
  <c r="E2429" i="8"/>
  <c r="P2430" i="8"/>
  <c r="P2316" i="8"/>
  <c r="E2315" i="8"/>
  <c r="E2140" i="8"/>
  <c r="P2141" i="8"/>
  <c r="E1961" i="8"/>
  <c r="P1962" i="8"/>
  <c r="E1836" i="8"/>
  <c r="P1837" i="8"/>
  <c r="P1614" i="8"/>
  <c r="E1613" i="8"/>
  <c r="P1425" i="8"/>
  <c r="E1424" i="8"/>
  <c r="P805" i="8"/>
  <c r="E804" i="8"/>
  <c r="E3045" i="8"/>
  <c r="P3046" i="8"/>
  <c r="P2950" i="8"/>
  <c r="E2949" i="8"/>
  <c r="E2837" i="8"/>
  <c r="P2838" i="8"/>
  <c r="E2741" i="8"/>
  <c r="P2742" i="8"/>
  <c r="E2641" i="8"/>
  <c r="P2642" i="8"/>
  <c r="P2540" i="8"/>
  <c r="E2539" i="8"/>
  <c r="E2165" i="8"/>
  <c r="P2166" i="8"/>
  <c r="P1534" i="8"/>
  <c r="E1533" i="8"/>
  <c r="E4856" i="8"/>
  <c r="P4857" i="8"/>
  <c r="E4824" i="8"/>
  <c r="P4825" i="8"/>
  <c r="E4792" i="8"/>
  <c r="P4793" i="8"/>
  <c r="E4760" i="8"/>
  <c r="P4761" i="8"/>
  <c r="P4729" i="8"/>
  <c r="E4728" i="8"/>
  <c r="P4697" i="8"/>
  <c r="E4696" i="8"/>
  <c r="E4664" i="8"/>
  <c r="P4665" i="8"/>
  <c r="E4632" i="8"/>
  <c r="P4633" i="8"/>
  <c r="E4600" i="8"/>
  <c r="P4601" i="8"/>
  <c r="P4569" i="8"/>
  <c r="E4568" i="8"/>
  <c r="P4537" i="8"/>
  <c r="E4536" i="8"/>
  <c r="E4504" i="8"/>
  <c r="P4505" i="8"/>
  <c r="E4472" i="8"/>
  <c r="P4473" i="8"/>
  <c r="E4440" i="8"/>
  <c r="P4441" i="8"/>
  <c r="P4409" i="8"/>
  <c r="E4408" i="8"/>
  <c r="E4376" i="8"/>
  <c r="P4377" i="8"/>
  <c r="E4344" i="8"/>
  <c r="P4345" i="8"/>
  <c r="P4313" i="8"/>
  <c r="E4312" i="8"/>
  <c r="P4281" i="8"/>
  <c r="E4280" i="8"/>
  <c r="E4248" i="8"/>
  <c r="P4249" i="8"/>
  <c r="E4216" i="8"/>
  <c r="P4217" i="8"/>
  <c r="P4185" i="8"/>
  <c r="E4184" i="8"/>
  <c r="E4152" i="8"/>
  <c r="P4153" i="8"/>
  <c r="E4120" i="8"/>
  <c r="P4121" i="8"/>
  <c r="E4088" i="8"/>
  <c r="P4089" i="8"/>
  <c r="E4056" i="8"/>
  <c r="P4057" i="8"/>
  <c r="E4024" i="8"/>
  <c r="P4025" i="8"/>
  <c r="E3992" i="8"/>
  <c r="P3993" i="8"/>
  <c r="E3960" i="8"/>
  <c r="P3961" i="8"/>
  <c r="P3929" i="8"/>
  <c r="E3928" i="8"/>
  <c r="E3896" i="8"/>
  <c r="P3897" i="8"/>
  <c r="E3864" i="8"/>
  <c r="P3865" i="8"/>
  <c r="E3832" i="8"/>
  <c r="P3833" i="8"/>
  <c r="P3801" i="8"/>
  <c r="E3800" i="8"/>
  <c r="P3769" i="8"/>
  <c r="E3768" i="8"/>
  <c r="E3736" i="8"/>
  <c r="P3737" i="8"/>
  <c r="P3705" i="8"/>
  <c r="E3704" i="8"/>
  <c r="P3673" i="8"/>
  <c r="E3672" i="8"/>
  <c r="P3641" i="8"/>
  <c r="E3640" i="8"/>
  <c r="P3609" i="8"/>
  <c r="E3608" i="8"/>
  <c r="P3577" i="8"/>
  <c r="E3576" i="8"/>
  <c r="P3545" i="8"/>
  <c r="E3544" i="8"/>
  <c r="P3513" i="8"/>
  <c r="E3512" i="8"/>
  <c r="P3481" i="8"/>
  <c r="E3480" i="8"/>
  <c r="P3449" i="8"/>
  <c r="E3448" i="8"/>
  <c r="P3417" i="8"/>
  <c r="E3416" i="8"/>
  <c r="P3385" i="8"/>
  <c r="E3384" i="8"/>
  <c r="P3353" i="8"/>
  <c r="E3352" i="8"/>
  <c r="P3321" i="8"/>
  <c r="E3320" i="8"/>
  <c r="P3289" i="8"/>
  <c r="E3288" i="8"/>
  <c r="P3257" i="8"/>
  <c r="E3256" i="8"/>
  <c r="P3225" i="8"/>
  <c r="E3224" i="8"/>
  <c r="P3193" i="8"/>
  <c r="E3192" i="8"/>
  <c r="P3161" i="8"/>
  <c r="E3160" i="8"/>
  <c r="P3129" i="8"/>
  <c r="E3128" i="8"/>
  <c r="P3097" i="8"/>
  <c r="E3096" i="8"/>
  <c r="P3065" i="8"/>
  <c r="E3064" i="8"/>
  <c r="P3033" i="8"/>
  <c r="E3032" i="8"/>
  <c r="P3001" i="8"/>
  <c r="E3000" i="8"/>
  <c r="P2969" i="8"/>
  <c r="E2968" i="8"/>
  <c r="P2937" i="8"/>
  <c r="E2936" i="8"/>
  <c r="P2905" i="8"/>
  <c r="E2904" i="8"/>
  <c r="E2872" i="8"/>
  <c r="P2873" i="8"/>
  <c r="P2841" i="8"/>
  <c r="E2840" i="8"/>
  <c r="P2809" i="8"/>
  <c r="E2808" i="8"/>
  <c r="P2777" i="8"/>
  <c r="E2776" i="8"/>
  <c r="P2745" i="8"/>
  <c r="E2744" i="8"/>
  <c r="P2713" i="8"/>
  <c r="E2712" i="8"/>
  <c r="E2680" i="8"/>
  <c r="P2681" i="8"/>
  <c r="P2649" i="8"/>
  <c r="E2648" i="8"/>
  <c r="E2616" i="8"/>
  <c r="P2617" i="8"/>
  <c r="E2584" i="8"/>
  <c r="P2585" i="8"/>
  <c r="E2513" i="8"/>
  <c r="P2514" i="8"/>
  <c r="P2340" i="8"/>
  <c r="E2339" i="8"/>
  <c r="P2045" i="8"/>
  <c r="E2044" i="8"/>
  <c r="P1498" i="8"/>
  <c r="E1497" i="8"/>
  <c r="E817" i="8"/>
  <c r="P818" i="8"/>
  <c r="E3061" i="8"/>
  <c r="P3062" i="8"/>
  <c r="E2965" i="8"/>
  <c r="P2966" i="8"/>
  <c r="E2877" i="8"/>
  <c r="P2878" i="8"/>
  <c r="E2785" i="8"/>
  <c r="P2786" i="8"/>
  <c r="P2690" i="8"/>
  <c r="E2689" i="8"/>
  <c r="E2597" i="8"/>
  <c r="P2598" i="8"/>
  <c r="P2228" i="8"/>
  <c r="E2227" i="8"/>
  <c r="P1969" i="8"/>
  <c r="E1968" i="8"/>
  <c r="E1364" i="8"/>
  <c r="P1365" i="8"/>
  <c r="P2562" i="8"/>
  <c r="E2561" i="8"/>
  <c r="E2368" i="8"/>
  <c r="P2369" i="8"/>
  <c r="P2122" i="8"/>
  <c r="E2121" i="8"/>
  <c r="P1836" i="8"/>
  <c r="E1835" i="8"/>
  <c r="E1456" i="8"/>
  <c r="P1457" i="8"/>
  <c r="P555" i="8"/>
  <c r="E554" i="8"/>
  <c r="P2493" i="8"/>
  <c r="E2492" i="8"/>
  <c r="P2408" i="8"/>
  <c r="E2407" i="8"/>
  <c r="P2321" i="8"/>
  <c r="E2320" i="8"/>
  <c r="P2205" i="8"/>
  <c r="E2204" i="8"/>
  <c r="P2128" i="8"/>
  <c r="E2127" i="8"/>
  <c r="E2011" i="8"/>
  <c r="P2012" i="8"/>
  <c r="E1924" i="8"/>
  <c r="P1925" i="8"/>
  <c r="P1820" i="8"/>
  <c r="E1819" i="8"/>
  <c r="P1692" i="8"/>
  <c r="E1691" i="8"/>
  <c r="P1564" i="8"/>
  <c r="E1563" i="8"/>
  <c r="E1435" i="8"/>
  <c r="P1436" i="8"/>
  <c r="E1107" i="8"/>
  <c r="P1108" i="8"/>
  <c r="E2485" i="8"/>
  <c r="P2486" i="8"/>
  <c r="P2372" i="8"/>
  <c r="E2371" i="8"/>
  <c r="P2285" i="8"/>
  <c r="E2284" i="8"/>
  <c r="P2198" i="8"/>
  <c r="E2197" i="8"/>
  <c r="P2082" i="8"/>
  <c r="E2081" i="8"/>
  <c r="E2004" i="8"/>
  <c r="P2005" i="8"/>
  <c r="P1889" i="8"/>
  <c r="E1888" i="8"/>
  <c r="E1781" i="8"/>
  <c r="P1782" i="8"/>
  <c r="E1653" i="8"/>
  <c r="P1654" i="8"/>
  <c r="P1526" i="8"/>
  <c r="E1525" i="8"/>
  <c r="E1397" i="8"/>
  <c r="P1398" i="8"/>
  <c r="P1084" i="8"/>
  <c r="E1083" i="8"/>
  <c r="E641" i="8"/>
  <c r="P642" i="8"/>
  <c r="E2433" i="8"/>
  <c r="P2434" i="8"/>
  <c r="E2356" i="8"/>
  <c r="P2357" i="8"/>
  <c r="P2241" i="8"/>
  <c r="E2240" i="8"/>
  <c r="E2153" i="8"/>
  <c r="P2154" i="8"/>
  <c r="E2071" i="8"/>
  <c r="P2072" i="8"/>
  <c r="E1945" i="8"/>
  <c r="P1946" i="8"/>
  <c r="P1822" i="8"/>
  <c r="E1821" i="8"/>
  <c r="P1566" i="8"/>
  <c r="E1565" i="8"/>
  <c r="E1151" i="8"/>
  <c r="P1152" i="8"/>
  <c r="E609" i="8"/>
  <c r="P610" i="8"/>
  <c r="E2447" i="8"/>
  <c r="P2448" i="8"/>
  <c r="P2332" i="8"/>
  <c r="E2331" i="8"/>
  <c r="P2245" i="8"/>
  <c r="E2244" i="8"/>
  <c r="P2158" i="8"/>
  <c r="E2157" i="8"/>
  <c r="P2028" i="8"/>
  <c r="E2027" i="8"/>
  <c r="E1949" i="8"/>
  <c r="P1950" i="8"/>
  <c r="E1844" i="8"/>
  <c r="P1845" i="8"/>
  <c r="E1588" i="8"/>
  <c r="P1589" i="8"/>
  <c r="E1332" i="8"/>
  <c r="P1333" i="8"/>
  <c r="E1108" i="8"/>
  <c r="P1109" i="8"/>
  <c r="P447" i="8"/>
  <c r="E446" i="8"/>
  <c r="P2547" i="8"/>
  <c r="E2546" i="8"/>
  <c r="P2515" i="8"/>
  <c r="E2514" i="8"/>
  <c r="P2483" i="8"/>
  <c r="E2482" i="8"/>
  <c r="E2440" i="8"/>
  <c r="P2441" i="8"/>
  <c r="P2354" i="8"/>
  <c r="E2353" i="8"/>
  <c r="P2272" i="8"/>
  <c r="E2271" i="8"/>
  <c r="E2184" i="8"/>
  <c r="P2185" i="8"/>
  <c r="E2097" i="8"/>
  <c r="P2098" i="8"/>
  <c r="E2015" i="8"/>
  <c r="P2016" i="8"/>
  <c r="P1929" i="8"/>
  <c r="E1928" i="8"/>
  <c r="P1842" i="8"/>
  <c r="E1841" i="8"/>
  <c r="P1760" i="8"/>
  <c r="E1759" i="8"/>
  <c r="P1673" i="8"/>
  <c r="E1672" i="8"/>
  <c r="P1586" i="8"/>
  <c r="E1585" i="8"/>
  <c r="E1503" i="8"/>
  <c r="P1504" i="8"/>
  <c r="P1417" i="8"/>
  <c r="E1416" i="8"/>
  <c r="E1323" i="8"/>
  <c r="P1324" i="8"/>
  <c r="E1180" i="8"/>
  <c r="P1181" i="8"/>
  <c r="E1047" i="8"/>
  <c r="P1048" i="8"/>
  <c r="E904" i="8"/>
  <c r="P905" i="8"/>
  <c r="P537" i="8"/>
  <c r="E536" i="8"/>
  <c r="E1807" i="8"/>
  <c r="P1808" i="8"/>
  <c r="P1721" i="8"/>
  <c r="E1720" i="8"/>
  <c r="P1634" i="8"/>
  <c r="E1633" i="8"/>
  <c r="P1552" i="8"/>
  <c r="E1551" i="8"/>
  <c r="P1465" i="8"/>
  <c r="E1464" i="8"/>
  <c r="P1378" i="8"/>
  <c r="E1377" i="8"/>
  <c r="P1214" i="8"/>
  <c r="E1213" i="8"/>
  <c r="E1032" i="8"/>
  <c r="P1033" i="8"/>
  <c r="P925" i="8"/>
  <c r="E924" i="8"/>
  <c r="E791" i="8"/>
  <c r="P792" i="8"/>
  <c r="P1789" i="8"/>
  <c r="E1788" i="8"/>
  <c r="E1701" i="8"/>
  <c r="P1702" i="8"/>
  <c r="E1619" i="8"/>
  <c r="P1620" i="8"/>
  <c r="E1532" i="8"/>
  <c r="P1533" i="8"/>
  <c r="P1446" i="8"/>
  <c r="E1445" i="8"/>
  <c r="E1363" i="8"/>
  <c r="P1364" i="8"/>
  <c r="P1226" i="8"/>
  <c r="E1225" i="8"/>
  <c r="E1073" i="8"/>
  <c r="P1074" i="8"/>
  <c r="E967" i="8"/>
  <c r="P968" i="8"/>
  <c r="E784" i="8"/>
  <c r="P785" i="8"/>
  <c r="P519" i="8"/>
  <c r="E518" i="8"/>
  <c r="E1815" i="8"/>
  <c r="P1816" i="8"/>
  <c r="P1729" i="8"/>
  <c r="E1728" i="8"/>
  <c r="E1641" i="8"/>
  <c r="P1642" i="8"/>
  <c r="E1559" i="8"/>
  <c r="P1560" i="8"/>
  <c r="P1473" i="8"/>
  <c r="E1472" i="8"/>
  <c r="E1385" i="8"/>
  <c r="P1386" i="8"/>
  <c r="P1284" i="8"/>
  <c r="E1283" i="8"/>
  <c r="P1104" i="8"/>
  <c r="E1103" i="8"/>
  <c r="P766" i="8"/>
  <c r="E765" i="8"/>
  <c r="E449" i="8"/>
  <c r="P450" i="8"/>
  <c r="P1269" i="8"/>
  <c r="E1268" i="8"/>
  <c r="P1153" i="8"/>
  <c r="E1152" i="8"/>
  <c r="P1076" i="8"/>
  <c r="E1075" i="8"/>
  <c r="E959" i="8"/>
  <c r="P960" i="8"/>
  <c r="E872" i="8"/>
  <c r="P873" i="8"/>
  <c r="E785" i="8"/>
  <c r="P786" i="8"/>
  <c r="E600" i="8"/>
  <c r="P601" i="8"/>
  <c r="E1271" i="8"/>
  <c r="P1272" i="8"/>
  <c r="P1194" i="8"/>
  <c r="E1193" i="8"/>
  <c r="E1063" i="8"/>
  <c r="P1064" i="8"/>
  <c r="E976" i="8"/>
  <c r="P977" i="8"/>
  <c r="P890" i="8"/>
  <c r="E889" i="8"/>
  <c r="P774" i="8"/>
  <c r="E773" i="8"/>
  <c r="P665" i="8"/>
  <c r="E664" i="8"/>
  <c r="E2454" i="8"/>
  <c r="P2455" i="8"/>
  <c r="E2422" i="8"/>
  <c r="P2423" i="8"/>
  <c r="P2391" i="8"/>
  <c r="E2390" i="8"/>
  <c r="E2358" i="8"/>
  <c r="P2359" i="8"/>
  <c r="P2327" i="8"/>
  <c r="E2326" i="8"/>
  <c r="P2295" i="8"/>
  <c r="E2294" i="8"/>
  <c r="P2263" i="8"/>
  <c r="E2262" i="8"/>
  <c r="P2231" i="8"/>
  <c r="E2230" i="8"/>
  <c r="P2199" i="8"/>
  <c r="E2198" i="8"/>
  <c r="E2166" i="8"/>
  <c r="P2167" i="8"/>
  <c r="E2134" i="8"/>
  <c r="P2135" i="8"/>
  <c r="E2102" i="8"/>
  <c r="P2103" i="8"/>
  <c r="P2071" i="8"/>
  <c r="E2070" i="8"/>
  <c r="E2038" i="8"/>
  <c r="P2039" i="8"/>
  <c r="E2006" i="8"/>
  <c r="P2007" i="8"/>
  <c r="P1975" i="8"/>
  <c r="E1974" i="8"/>
  <c r="P1943" i="8"/>
  <c r="E1942" i="8"/>
  <c r="P1911" i="8"/>
  <c r="E1910" i="8"/>
  <c r="E1878" i="8"/>
  <c r="P1879" i="8"/>
  <c r="P1847" i="8"/>
  <c r="E1846" i="8"/>
  <c r="E1814" i="8"/>
  <c r="P1815" i="8"/>
  <c r="P1783" i="8"/>
  <c r="E1782" i="8"/>
  <c r="P1751" i="8"/>
  <c r="E1750" i="8"/>
  <c r="E1718" i="8"/>
  <c r="P1719" i="8"/>
  <c r="P1687" i="8"/>
  <c r="E1686" i="8"/>
  <c r="E1654" i="8"/>
  <c r="P1655" i="8"/>
  <c r="E1622" i="8"/>
  <c r="P1623" i="8"/>
  <c r="P1591" i="8"/>
  <c r="E1590" i="8"/>
  <c r="P1559" i="8"/>
  <c r="E1558" i="8"/>
  <c r="E1526" i="8"/>
  <c r="P1527" i="8"/>
  <c r="P1495" i="8"/>
  <c r="E1494" i="8"/>
  <c r="P1463" i="8"/>
  <c r="E1462" i="8"/>
  <c r="P1431" i="8"/>
  <c r="E1430" i="8"/>
  <c r="E1398" i="8"/>
  <c r="P1399" i="8"/>
  <c r="P1367" i="8"/>
  <c r="E1366" i="8"/>
  <c r="P1335" i="8"/>
  <c r="E1334" i="8"/>
  <c r="P1242" i="8"/>
  <c r="E1241" i="8"/>
  <c r="P1126" i="8"/>
  <c r="E1125" i="8"/>
  <c r="P1049" i="8"/>
  <c r="E1048" i="8"/>
  <c r="P933" i="8"/>
  <c r="E932" i="8"/>
  <c r="E845" i="8"/>
  <c r="P846" i="8"/>
  <c r="P764" i="8"/>
  <c r="E763" i="8"/>
  <c r="P510" i="8"/>
  <c r="E509" i="8"/>
  <c r="E1297" i="8"/>
  <c r="P1298" i="8"/>
  <c r="P1208" i="8"/>
  <c r="E1207" i="8"/>
  <c r="E1129" i="8"/>
  <c r="P1130" i="8"/>
  <c r="P1000" i="8"/>
  <c r="E999" i="8"/>
  <c r="E912" i="8"/>
  <c r="P913" i="8"/>
  <c r="P826" i="8"/>
  <c r="E825" i="8"/>
  <c r="E700" i="8"/>
  <c r="P701" i="8"/>
  <c r="P546" i="8"/>
  <c r="E545" i="8"/>
  <c r="P1319" i="8"/>
  <c r="E1318" i="8"/>
  <c r="P1287" i="8"/>
  <c r="E1286" i="8"/>
  <c r="E1219" i="8"/>
  <c r="P1220" i="8"/>
  <c r="E1132" i="8"/>
  <c r="P1133" i="8"/>
  <c r="P1046" i="8"/>
  <c r="E1045" i="8"/>
  <c r="P964" i="8"/>
  <c r="E963" i="8"/>
  <c r="E876" i="8"/>
  <c r="P877" i="8"/>
  <c r="P790" i="8"/>
  <c r="E789" i="8"/>
  <c r="P685" i="8"/>
  <c r="E684" i="8"/>
  <c r="E556" i="8"/>
  <c r="P557" i="8"/>
  <c r="P305" i="8"/>
  <c r="E304" i="8"/>
  <c r="P478" i="8"/>
  <c r="E477" i="8"/>
  <c r="E132" i="8"/>
  <c r="P133" i="8"/>
  <c r="P657" i="8"/>
  <c r="E656" i="8"/>
  <c r="P570" i="8"/>
  <c r="E569" i="8"/>
  <c r="E482" i="8"/>
  <c r="P483" i="8"/>
  <c r="E658" i="8"/>
  <c r="P659" i="8"/>
  <c r="P577" i="8"/>
  <c r="E576" i="8"/>
  <c r="P490" i="8"/>
  <c r="E489" i="8"/>
  <c r="E216" i="8"/>
  <c r="P217" i="8"/>
  <c r="E1250" i="8"/>
  <c r="P1251" i="8"/>
  <c r="E1218" i="8"/>
  <c r="P1219" i="8"/>
  <c r="P1187" i="8"/>
  <c r="E1186" i="8"/>
  <c r="E1154" i="8"/>
  <c r="P1155" i="8"/>
  <c r="P1123" i="8"/>
  <c r="E1122" i="8"/>
  <c r="E1090" i="8"/>
  <c r="P1091" i="8"/>
  <c r="P1059" i="8"/>
  <c r="E1058" i="8"/>
  <c r="P1027" i="8"/>
  <c r="E1026" i="8"/>
  <c r="P995" i="8"/>
  <c r="E994" i="8"/>
  <c r="E962" i="8"/>
  <c r="P963" i="8"/>
  <c r="E930" i="8"/>
  <c r="P931" i="8"/>
  <c r="E898" i="8"/>
  <c r="P899" i="8"/>
  <c r="P867" i="8"/>
  <c r="E866" i="8"/>
  <c r="E834" i="8"/>
  <c r="P835" i="8"/>
  <c r="E802" i="8"/>
  <c r="P803" i="8"/>
  <c r="P771" i="8"/>
  <c r="E770" i="8"/>
  <c r="E738" i="8"/>
  <c r="P739" i="8"/>
  <c r="P677" i="8"/>
  <c r="E676" i="8"/>
  <c r="P590" i="8"/>
  <c r="E589" i="8"/>
  <c r="P503" i="8"/>
  <c r="E502" i="8"/>
  <c r="E272" i="8"/>
  <c r="P273" i="8"/>
  <c r="P681" i="8"/>
  <c r="E680" i="8"/>
  <c r="E593" i="8"/>
  <c r="P594" i="8"/>
  <c r="P507" i="8"/>
  <c r="E506" i="8"/>
  <c r="E292" i="8"/>
  <c r="P293" i="8"/>
  <c r="E412" i="8"/>
  <c r="P413" i="8"/>
  <c r="E156" i="8"/>
  <c r="P157" i="8"/>
  <c r="P700" i="8"/>
  <c r="E699" i="8"/>
  <c r="E667" i="8"/>
  <c r="P668" i="8"/>
  <c r="P636" i="8"/>
  <c r="E635" i="8"/>
  <c r="P604" i="8"/>
  <c r="E603" i="8"/>
  <c r="E571" i="8"/>
  <c r="P572" i="8"/>
  <c r="E539" i="8"/>
  <c r="P540" i="8"/>
  <c r="E507" i="8"/>
  <c r="P508" i="8"/>
  <c r="P476" i="8"/>
  <c r="E475" i="8"/>
  <c r="P425" i="8"/>
  <c r="E424" i="8"/>
  <c r="P169" i="8"/>
  <c r="E168" i="8"/>
  <c r="E79" i="8"/>
  <c r="P80" i="8"/>
  <c r="E435" i="8"/>
  <c r="P436" i="8"/>
  <c r="E149" i="8"/>
  <c r="P150" i="8"/>
  <c r="E414" i="8"/>
  <c r="P415" i="8"/>
  <c r="E211" i="8"/>
  <c r="P212" i="8"/>
  <c r="E100" i="8"/>
  <c r="P101" i="8"/>
  <c r="E255" i="8"/>
  <c r="P256" i="8"/>
  <c r="E270" i="8"/>
  <c r="P271" i="8"/>
  <c r="E4323" i="8"/>
  <c r="P4324" i="8"/>
  <c r="E4793" i="8"/>
  <c r="P4794" i="8"/>
  <c r="E4218" i="8"/>
  <c r="P4219" i="8"/>
  <c r="P3164" i="8"/>
  <c r="E3163" i="8"/>
  <c r="P3035" i="8"/>
  <c r="E3034" i="8"/>
  <c r="P3419" i="8"/>
  <c r="E3418" i="8"/>
  <c r="E4150" i="8"/>
  <c r="P4151" i="8"/>
  <c r="E4521" i="8"/>
  <c r="P4522" i="8"/>
  <c r="P3571" i="8"/>
  <c r="E3570" i="8"/>
  <c r="E4617" i="8"/>
  <c r="P4618" i="8"/>
  <c r="P2791" i="8"/>
  <c r="E2790" i="8"/>
  <c r="E3802" i="8"/>
  <c r="P3803" i="8"/>
  <c r="E4545" i="8"/>
  <c r="P4546" i="8"/>
  <c r="E3529" i="8"/>
  <c r="P3530" i="8"/>
  <c r="P3716" i="8"/>
  <c r="E3715" i="8"/>
  <c r="E4849" i="8"/>
  <c r="P4850" i="8"/>
  <c r="P4234" i="8"/>
  <c r="E4233" i="8"/>
  <c r="E2622" i="8"/>
  <c r="P2623" i="8"/>
  <c r="E3635" i="8"/>
  <c r="P3636" i="8"/>
  <c r="E2630" i="8"/>
  <c r="P2631" i="8"/>
  <c r="E4597" i="8"/>
  <c r="P4598" i="8"/>
  <c r="E4097" i="8"/>
  <c r="P4098" i="8"/>
  <c r="E3585" i="8"/>
  <c r="P3586" i="8"/>
  <c r="P2911" i="8"/>
  <c r="E2910" i="8"/>
  <c r="P3283" i="8"/>
  <c r="E3282" i="8"/>
  <c r="E3770" i="8"/>
  <c r="P3771" i="8"/>
  <c r="E4727" i="8"/>
  <c r="P4728" i="8"/>
  <c r="E4389" i="8"/>
  <c r="P4390" i="8"/>
  <c r="E4046" i="8"/>
  <c r="P4047" i="8"/>
  <c r="P3704" i="8"/>
  <c r="E3703" i="8"/>
  <c r="E3365" i="8"/>
  <c r="P3366" i="8"/>
  <c r="P2907" i="8"/>
  <c r="E2906" i="8"/>
  <c r="E4405" i="8"/>
  <c r="P4406" i="8"/>
  <c r="E3893" i="8"/>
  <c r="P3894" i="8"/>
  <c r="P3551" i="8"/>
  <c r="E3550" i="8"/>
  <c r="E3207" i="8"/>
  <c r="P3208" i="8"/>
  <c r="E2666" i="8"/>
  <c r="P2667" i="8"/>
  <c r="E4345" i="8"/>
  <c r="P4346" i="8"/>
  <c r="E3915" i="8"/>
  <c r="P3916" i="8"/>
  <c r="P3491" i="8"/>
  <c r="E3490" i="8"/>
  <c r="P2903" i="8"/>
  <c r="E2902" i="8"/>
  <c r="E4413" i="8"/>
  <c r="P4414" i="8"/>
  <c r="P4071" i="8"/>
  <c r="E4070" i="8"/>
  <c r="P3728" i="8"/>
  <c r="E3727" i="8"/>
  <c r="E3389" i="8"/>
  <c r="P3390" i="8"/>
  <c r="P3059" i="8"/>
  <c r="E3058" i="8"/>
  <c r="P2996" i="8"/>
  <c r="E2995" i="8"/>
  <c r="P2836" i="8"/>
  <c r="E2835" i="8"/>
  <c r="P2676" i="8"/>
  <c r="E2675" i="8"/>
  <c r="E2493" i="8"/>
  <c r="P2494" i="8"/>
  <c r="E1915" i="8"/>
  <c r="P1916" i="8"/>
  <c r="P2392" i="8"/>
  <c r="E2391" i="8"/>
  <c r="P1745" i="8"/>
  <c r="E1744" i="8"/>
  <c r="E3029" i="8"/>
  <c r="P3030" i="8"/>
  <c r="E2649" i="8"/>
  <c r="P2650" i="8"/>
  <c r="P2238" i="8"/>
  <c r="E2237" i="8"/>
  <c r="E1539" i="8"/>
  <c r="P1540" i="8"/>
  <c r="E2897" i="8"/>
  <c r="P2898" i="8"/>
  <c r="P2288" i="8"/>
  <c r="E2287" i="8"/>
  <c r="P4809" i="8"/>
  <c r="E4808" i="8"/>
  <c r="E4648" i="8"/>
  <c r="P4649" i="8"/>
  <c r="E4520" i="8"/>
  <c r="P4521" i="8"/>
  <c r="P4425" i="8"/>
  <c r="E4424" i="8"/>
  <c r="E4296" i="8"/>
  <c r="P4297" i="8"/>
  <c r="E4168" i="8"/>
  <c r="P4169" i="8"/>
  <c r="E4040" i="8"/>
  <c r="P4041" i="8"/>
  <c r="P3913" i="8"/>
  <c r="E3912" i="8"/>
  <c r="E3784" i="8"/>
  <c r="P3785" i="8"/>
  <c r="P3657" i="8"/>
  <c r="E3656" i="8"/>
  <c r="P3497" i="8"/>
  <c r="E3496" i="8"/>
  <c r="P3369" i="8"/>
  <c r="E3368" i="8"/>
  <c r="P3241" i="8"/>
  <c r="E3240" i="8"/>
  <c r="P3113" i="8"/>
  <c r="E3112" i="8"/>
  <c r="P2985" i="8"/>
  <c r="E2984" i="8"/>
  <c r="P2857" i="8"/>
  <c r="E2856" i="8"/>
  <c r="P2729" i="8"/>
  <c r="E2728" i="8"/>
  <c r="E2600" i="8"/>
  <c r="P2601" i="8"/>
  <c r="E1899" i="8"/>
  <c r="P1900" i="8"/>
  <c r="P2922" i="8"/>
  <c r="E2921" i="8"/>
  <c r="P2353" i="8"/>
  <c r="E2352" i="8"/>
  <c r="E2488" i="8"/>
  <c r="P2489" i="8"/>
  <c r="P1085" i="8"/>
  <c r="E1084" i="8"/>
  <c r="P2374" i="8"/>
  <c r="E2373" i="8"/>
  <c r="E1953" i="8"/>
  <c r="P1954" i="8"/>
  <c r="P1500" i="8"/>
  <c r="E1499" i="8"/>
  <c r="P2333" i="8"/>
  <c r="E2332" i="8"/>
  <c r="E1845" i="8"/>
  <c r="P1846" i="8"/>
  <c r="E1333" i="8"/>
  <c r="P1334" i="8"/>
  <c r="E2317" i="8"/>
  <c r="P2318" i="8"/>
  <c r="E1907" i="8"/>
  <c r="P1908" i="8"/>
  <c r="E2484" i="8"/>
  <c r="P2485" i="8"/>
  <c r="P2081" i="8"/>
  <c r="E2080" i="8"/>
  <c r="P1265" i="8"/>
  <c r="E1264" i="8"/>
  <c r="P2499" i="8"/>
  <c r="E2498" i="8"/>
  <c r="P2226" i="8"/>
  <c r="E2225" i="8"/>
  <c r="P1970" i="8"/>
  <c r="E1969" i="8"/>
  <c r="P1632" i="8"/>
  <c r="E1631" i="8"/>
  <c r="P1236" i="8"/>
  <c r="E1235" i="8"/>
  <c r="P1849" i="8"/>
  <c r="E1848" i="8"/>
  <c r="E1592" i="8"/>
  <c r="P1593" i="8"/>
  <c r="P1337" i="8"/>
  <c r="E1336" i="8"/>
  <c r="E1829" i="8"/>
  <c r="P1830" i="8"/>
  <c r="E1313" i="8"/>
  <c r="P1314" i="8"/>
  <c r="P1857" i="8"/>
  <c r="E1856" i="8"/>
  <c r="P1306" i="8"/>
  <c r="E1305" i="8"/>
  <c r="E2118" i="8"/>
  <c r="P2119" i="8"/>
  <c r="E296" i="8"/>
  <c r="P297" i="8"/>
  <c r="P114" i="8"/>
  <c r="E113" i="8"/>
  <c r="P424" i="8"/>
  <c r="E423" i="8"/>
  <c r="E350" i="8"/>
  <c r="P351" i="8"/>
  <c r="E321" i="8"/>
  <c r="P322" i="8"/>
  <c r="P176" i="8"/>
  <c r="E175" i="8"/>
  <c r="P224" i="8"/>
  <c r="E223" i="8"/>
  <c r="E370" i="8"/>
  <c r="P371" i="8"/>
  <c r="E151" i="8"/>
  <c r="P152" i="8"/>
  <c r="P4059" i="8"/>
  <c r="E4058" i="8"/>
  <c r="P4788" i="8"/>
  <c r="E4787" i="8"/>
  <c r="E4146" i="8"/>
  <c r="P4147" i="8"/>
  <c r="P4828" i="8"/>
  <c r="E4827" i="8"/>
  <c r="E4598" i="8"/>
  <c r="P4599" i="8"/>
  <c r="E3121" i="8"/>
  <c r="P3122" i="8"/>
  <c r="E3551" i="8"/>
  <c r="P3552" i="8"/>
  <c r="E4042" i="8"/>
  <c r="P4043" i="8"/>
  <c r="P2671" i="8"/>
  <c r="E2670" i="8"/>
  <c r="E4443" i="8"/>
  <c r="P4444" i="8"/>
  <c r="E4726" i="8"/>
  <c r="P4727" i="8"/>
  <c r="E4719" i="8"/>
  <c r="P4720" i="8"/>
  <c r="E3994" i="8"/>
  <c r="P3995" i="8"/>
  <c r="E4817" i="8"/>
  <c r="P4818" i="8"/>
  <c r="E4710" i="8"/>
  <c r="P4711" i="8"/>
  <c r="E4193" i="8"/>
  <c r="P4194" i="8"/>
  <c r="E2377" i="8"/>
  <c r="P2378" i="8"/>
  <c r="P3607" i="8"/>
  <c r="E3606" i="8"/>
  <c r="E3071" i="8"/>
  <c r="P3072" i="8"/>
  <c r="P4588" i="8"/>
  <c r="E4587" i="8"/>
  <c r="E4091" i="8"/>
  <c r="P4092" i="8"/>
  <c r="P3580" i="8"/>
  <c r="E3579" i="8"/>
  <c r="E4259" i="8"/>
  <c r="P4260" i="8"/>
  <c r="P3236" i="8"/>
  <c r="E3235" i="8"/>
  <c r="E3497" i="8"/>
  <c r="P3498" i="8"/>
  <c r="E4805" i="8"/>
  <c r="P4806" i="8"/>
  <c r="P4376" i="8"/>
  <c r="E4375" i="8"/>
  <c r="E4037" i="8"/>
  <c r="P4038" i="8"/>
  <c r="P3695" i="8"/>
  <c r="E3694" i="8"/>
  <c r="E3269" i="8"/>
  <c r="P3270" i="8"/>
  <c r="P2875" i="8"/>
  <c r="E2874" i="8"/>
  <c r="P4392" i="8"/>
  <c r="E4391" i="8"/>
  <c r="E3966" i="8"/>
  <c r="P3967" i="8"/>
  <c r="E3623" i="8"/>
  <c r="P3624" i="8"/>
  <c r="E3285" i="8"/>
  <c r="P3286" i="8"/>
  <c r="P2891" i="8"/>
  <c r="E2890" i="8"/>
  <c r="E4505" i="8"/>
  <c r="P4506" i="8"/>
  <c r="E4162" i="8"/>
  <c r="P4163" i="8"/>
  <c r="E3906" i="8"/>
  <c r="P3907" i="8"/>
  <c r="E3563" i="8"/>
  <c r="P3564" i="8"/>
  <c r="E3225" i="8"/>
  <c r="P3226" i="8"/>
  <c r="E1837" i="8"/>
  <c r="P1838" i="8"/>
  <c r="P4318" i="8"/>
  <c r="E4317" i="8"/>
  <c r="P4062" i="8"/>
  <c r="E4061" i="8"/>
  <c r="P3806" i="8"/>
  <c r="E3805" i="8"/>
  <c r="P3632" i="8"/>
  <c r="E3631" i="8"/>
  <c r="P3376" i="8"/>
  <c r="E3375" i="8"/>
  <c r="E3119" i="8"/>
  <c r="P3120" i="8"/>
  <c r="P2659" i="8"/>
  <c r="E2658" i="8"/>
  <c r="P2960" i="8"/>
  <c r="E2959" i="8"/>
  <c r="E2863" i="8"/>
  <c r="P2864" i="8"/>
  <c r="E2735" i="8"/>
  <c r="P2736" i="8"/>
  <c r="E2639" i="8"/>
  <c r="P2640" i="8"/>
  <c r="E2481" i="8"/>
  <c r="P2482" i="8"/>
  <c r="E2025" i="8"/>
  <c r="P2026" i="8"/>
  <c r="E1611" i="8"/>
  <c r="P1612" i="8"/>
  <c r="P2373" i="8"/>
  <c r="E2372" i="8"/>
  <c r="E1731" i="8"/>
  <c r="P1732" i="8"/>
  <c r="P607" i="8"/>
  <c r="E606" i="8"/>
  <c r="P2830" i="8"/>
  <c r="E2829" i="8"/>
  <c r="P2257" i="8"/>
  <c r="E2256" i="8"/>
  <c r="P2209" i="8"/>
  <c r="E2208" i="8"/>
  <c r="P1486" i="8"/>
  <c r="E1485" i="8"/>
  <c r="E2985" i="8"/>
  <c r="P2986" i="8"/>
  <c r="E2681" i="8"/>
  <c r="P2682" i="8"/>
  <c r="E1956" i="8"/>
  <c r="P1957" i="8"/>
  <c r="E4804" i="8"/>
  <c r="P4805" i="8"/>
  <c r="E4740" i="8"/>
  <c r="P4741" i="8"/>
  <c r="E4644" i="8"/>
  <c r="P4645" i="8"/>
  <c r="E4548" i="8"/>
  <c r="P4549" i="8"/>
  <c r="P4453" i="8"/>
  <c r="E4452" i="8"/>
  <c r="E4356" i="8"/>
  <c r="P4357" i="8"/>
  <c r="E4260" i="8"/>
  <c r="P4261" i="8"/>
  <c r="E4164" i="8"/>
  <c r="P4165" i="8"/>
  <c r="E4068" i="8"/>
  <c r="P4069" i="8"/>
  <c r="E3972" i="8"/>
  <c r="P3973" i="8"/>
  <c r="E3876" i="8"/>
  <c r="P3877" i="8"/>
  <c r="P3781" i="8"/>
  <c r="E3780" i="8"/>
  <c r="P3685" i="8"/>
  <c r="E3684" i="8"/>
  <c r="P3557" i="8"/>
  <c r="E3556" i="8"/>
  <c r="E3460" i="8"/>
  <c r="P3461" i="8"/>
  <c r="P3365" i="8"/>
  <c r="E3364" i="8"/>
  <c r="P3269" i="8"/>
  <c r="E3268" i="8"/>
  <c r="P3173" i="8"/>
  <c r="E3172" i="8"/>
  <c r="E3044" i="8"/>
  <c r="P3045" i="8"/>
  <c r="P2949" i="8"/>
  <c r="E2948" i="8"/>
  <c r="P2853" i="8"/>
  <c r="E2852" i="8"/>
  <c r="P2757" i="8"/>
  <c r="E2756" i="8"/>
  <c r="E2660" i="8"/>
  <c r="P2661" i="8"/>
  <c r="E2552" i="8"/>
  <c r="P2553" i="8"/>
  <c r="E1875" i="8"/>
  <c r="P1876" i="8"/>
  <c r="E3001" i="8"/>
  <c r="P3002" i="8"/>
  <c r="E2633" i="8"/>
  <c r="P2634" i="8"/>
  <c r="E2045" i="8"/>
  <c r="P2046" i="8"/>
  <c r="P2460" i="8"/>
  <c r="E2459" i="8"/>
  <c r="P1585" i="8"/>
  <c r="E1584" i="8"/>
  <c r="E2441" i="8"/>
  <c r="P2442" i="8"/>
  <c r="P2152" i="8"/>
  <c r="E2151" i="8"/>
  <c r="E1871" i="8"/>
  <c r="P1872" i="8"/>
  <c r="P1494" i="8"/>
  <c r="E1493" i="8"/>
  <c r="E2424" i="8"/>
  <c r="P2425" i="8"/>
  <c r="P2029" i="8"/>
  <c r="E2028" i="8"/>
  <c r="E1700" i="8"/>
  <c r="P1701" i="8"/>
  <c r="E1327" i="8"/>
  <c r="P1328" i="8"/>
  <c r="P2381" i="8"/>
  <c r="E2380" i="8"/>
  <c r="E2100" i="8"/>
  <c r="P2101" i="8"/>
  <c r="E1676" i="8"/>
  <c r="P1677" i="8"/>
  <c r="P2476" i="8"/>
  <c r="E2475" i="8"/>
  <c r="P2192" i="8"/>
  <c r="E2191" i="8"/>
  <c r="E1901" i="8"/>
  <c r="P1902" i="8"/>
  <c r="P1224" i="8"/>
  <c r="E1223" i="8"/>
  <c r="P2495" i="8"/>
  <c r="E2494" i="8"/>
  <c r="P2304" i="8"/>
  <c r="E2303" i="8"/>
  <c r="E2047" i="8"/>
  <c r="P2048" i="8"/>
  <c r="P1874" i="8"/>
  <c r="E1873" i="8"/>
  <c r="E1617" i="8"/>
  <c r="P1618" i="8"/>
  <c r="P1362" i="8"/>
  <c r="E1361" i="8"/>
  <c r="P934" i="8"/>
  <c r="E933" i="8"/>
  <c r="E1752" i="8"/>
  <c r="P1753" i="8"/>
  <c r="P1497" i="8"/>
  <c r="E1496" i="8"/>
  <c r="E1160" i="8"/>
  <c r="P1161" i="8"/>
  <c r="E582" i="8"/>
  <c r="P583" i="8"/>
  <c r="E1651" i="8"/>
  <c r="P1652" i="8"/>
  <c r="E1395" i="8"/>
  <c r="P1396" i="8"/>
  <c r="E1007" i="8"/>
  <c r="P1008" i="8"/>
  <c r="E629" i="8"/>
  <c r="P630" i="8"/>
  <c r="P1674" i="8"/>
  <c r="E1673" i="8"/>
  <c r="E1417" i="8"/>
  <c r="P1418" i="8"/>
  <c r="E905" i="8"/>
  <c r="P906" i="8"/>
  <c r="E1181" i="8"/>
  <c r="P1182" i="8"/>
  <c r="E896" i="8"/>
  <c r="P897" i="8"/>
  <c r="P1304" i="8"/>
  <c r="E1303" i="8"/>
  <c r="E1015" i="8"/>
  <c r="P1016" i="8"/>
  <c r="P808" i="8"/>
  <c r="E807" i="8"/>
  <c r="E2434" i="8"/>
  <c r="P2435" i="8"/>
  <c r="E2338" i="8"/>
  <c r="P2339" i="8"/>
  <c r="P2243" i="8"/>
  <c r="E2242" i="8"/>
  <c r="P2083" i="8"/>
  <c r="E2082" i="8"/>
  <c r="P1987" i="8"/>
  <c r="E1986" i="8"/>
  <c r="P1891" i="8"/>
  <c r="E1890" i="8"/>
  <c r="E1794" i="8"/>
  <c r="P1795" i="8"/>
  <c r="P1699" i="8"/>
  <c r="E1698" i="8"/>
  <c r="P1635" i="8"/>
  <c r="E1634" i="8"/>
  <c r="P1539" i="8"/>
  <c r="E1538" i="8"/>
  <c r="E1442" i="8"/>
  <c r="P1443" i="8"/>
  <c r="P1347" i="8"/>
  <c r="E1346" i="8"/>
  <c r="E1072" i="8"/>
  <c r="P1073" i="8"/>
  <c r="P793" i="8"/>
  <c r="E792" i="8"/>
  <c r="P1232" i="8"/>
  <c r="E1231" i="8"/>
  <c r="P1053" i="8"/>
  <c r="E1052" i="8"/>
  <c r="P744" i="8"/>
  <c r="E743" i="8"/>
  <c r="P1299" i="8"/>
  <c r="E1298" i="8"/>
  <c r="P1078" i="8"/>
  <c r="E1077" i="8"/>
  <c r="P822" i="8"/>
  <c r="E821" i="8"/>
  <c r="P487" i="8"/>
  <c r="E486" i="8"/>
  <c r="P689" i="8"/>
  <c r="E688" i="8"/>
  <c r="E376" i="8"/>
  <c r="P377" i="8"/>
  <c r="E408" i="8"/>
  <c r="P409" i="8"/>
  <c r="E1198" i="8"/>
  <c r="P1199" i="8"/>
  <c r="E1070" i="8"/>
  <c r="P1071" i="8"/>
  <c r="E974" i="8"/>
  <c r="P975" i="8"/>
  <c r="P879" i="8"/>
  <c r="E878" i="8"/>
  <c r="E782" i="8"/>
  <c r="P783" i="8"/>
  <c r="P622" i="8"/>
  <c r="E621" i="8"/>
  <c r="E712" i="8"/>
  <c r="P713" i="8"/>
  <c r="E456" i="8"/>
  <c r="P457" i="8"/>
  <c r="P141" i="8"/>
  <c r="E140" i="8"/>
  <c r="P680" i="8"/>
  <c r="E679" i="8"/>
  <c r="E583" i="8"/>
  <c r="P584" i="8"/>
  <c r="E299" i="8"/>
  <c r="P300" i="8"/>
  <c r="P241" i="8"/>
  <c r="E241" i="8"/>
  <c r="P242" i="8"/>
  <c r="P260" i="8"/>
  <c r="E259" i="8"/>
  <c r="E286" i="8"/>
  <c r="P287" i="8"/>
  <c r="E209" i="8"/>
  <c r="P210" i="8"/>
  <c r="E139" i="8"/>
  <c r="P140" i="8"/>
  <c r="E143" i="8"/>
  <c r="P144" i="8"/>
  <c r="E99" i="8"/>
  <c r="P100" i="8"/>
  <c r="E365" i="8"/>
  <c r="P366" i="8"/>
  <c r="E375" i="8"/>
  <c r="P376" i="8"/>
  <c r="E293" i="8"/>
  <c r="P294" i="8"/>
  <c r="P3931" i="8"/>
  <c r="E3930" i="8"/>
  <c r="E63" i="8"/>
  <c r="P64" i="8"/>
  <c r="P4503" i="8"/>
  <c r="E4502" i="8"/>
  <c r="P3851" i="8"/>
  <c r="E3850" i="8"/>
  <c r="P2991" i="8"/>
  <c r="E2990" i="8"/>
  <c r="E4099" i="8"/>
  <c r="P4100" i="8"/>
  <c r="P4018" i="8"/>
  <c r="E4017" i="8"/>
  <c r="E3055" i="8"/>
  <c r="P3056" i="8"/>
  <c r="E4022" i="8"/>
  <c r="P4023" i="8"/>
  <c r="P4716" i="8"/>
  <c r="E4715" i="8"/>
  <c r="P4002" i="8"/>
  <c r="E4001" i="8"/>
  <c r="E3233" i="8"/>
  <c r="P3234" i="8"/>
  <c r="E4694" i="8"/>
  <c r="P4695" i="8"/>
  <c r="E4273" i="8"/>
  <c r="P4274" i="8"/>
  <c r="E4337" i="8"/>
  <c r="P4338" i="8"/>
  <c r="P4811" i="8"/>
  <c r="E4810" i="8"/>
  <c r="P4480" i="8"/>
  <c r="E4479" i="8"/>
  <c r="E3475" i="8"/>
  <c r="P3476" i="8"/>
  <c r="P4803" i="8"/>
  <c r="E4802" i="8"/>
  <c r="P3822" i="8"/>
  <c r="E3821" i="8"/>
  <c r="P4724" i="8"/>
  <c r="E4723" i="8"/>
  <c r="P4188" i="8"/>
  <c r="E4187" i="8"/>
  <c r="P3191" i="8"/>
  <c r="E3190" i="8"/>
  <c r="E3985" i="8"/>
  <c r="P3986" i="8"/>
  <c r="P3602" i="8"/>
  <c r="E3601" i="8"/>
  <c r="E3217" i="8"/>
  <c r="P3218" i="8"/>
  <c r="P4859" i="8"/>
  <c r="E4858" i="8"/>
  <c r="E4573" i="8"/>
  <c r="P4574" i="8"/>
  <c r="E4202" i="8"/>
  <c r="P4203" i="8"/>
  <c r="E3818" i="8"/>
  <c r="P3819" i="8"/>
  <c r="P3435" i="8"/>
  <c r="E3434" i="8"/>
  <c r="P2783" i="8"/>
  <c r="E2782" i="8"/>
  <c r="P3731" i="8"/>
  <c r="E3730" i="8"/>
  <c r="P2931" i="8"/>
  <c r="E2930" i="8"/>
  <c r="P3707" i="8"/>
  <c r="E3706" i="8"/>
  <c r="P2703" i="8"/>
  <c r="E2702" i="8"/>
  <c r="E4709" i="8"/>
  <c r="P4710" i="8"/>
  <c r="E4453" i="8"/>
  <c r="P4454" i="8"/>
  <c r="E4197" i="8"/>
  <c r="P4198" i="8"/>
  <c r="E3941" i="8"/>
  <c r="P3942" i="8"/>
  <c r="E3685" i="8"/>
  <c r="P3686" i="8"/>
  <c r="E3429" i="8"/>
  <c r="P3430" i="8"/>
  <c r="P3174" i="8"/>
  <c r="E3173" i="8"/>
  <c r="P2843" i="8"/>
  <c r="E2842" i="8"/>
  <c r="E4469" i="8"/>
  <c r="P4470" i="8"/>
  <c r="E4213" i="8"/>
  <c r="P4214" i="8"/>
  <c r="P4040" i="8"/>
  <c r="E4039" i="8"/>
  <c r="P3784" i="8"/>
  <c r="E3783" i="8"/>
  <c r="E3527" i="8"/>
  <c r="P3528" i="8"/>
  <c r="E3271" i="8"/>
  <c r="P3272" i="8"/>
  <c r="P3039" i="8"/>
  <c r="E3038" i="8"/>
  <c r="E2029" i="8"/>
  <c r="P2030" i="8"/>
  <c r="P4323" i="8"/>
  <c r="E4322" i="8"/>
  <c r="E4066" i="8"/>
  <c r="P4067" i="8"/>
  <c r="E3810" i="8"/>
  <c r="P3811" i="8"/>
  <c r="P3555" i="8"/>
  <c r="E3554" i="8"/>
  <c r="P3299" i="8"/>
  <c r="E3298" i="8"/>
  <c r="P2839" i="8"/>
  <c r="E2838" i="8"/>
  <c r="E4477" i="8"/>
  <c r="P4478" i="8"/>
  <c r="E4303" i="8"/>
  <c r="P4304" i="8"/>
  <c r="E4047" i="8"/>
  <c r="P4048" i="8"/>
  <c r="P3792" i="8"/>
  <c r="E3791" i="8"/>
  <c r="E3535" i="8"/>
  <c r="P3536" i="8"/>
  <c r="E3279" i="8"/>
  <c r="P3280" i="8"/>
  <c r="P3043" i="8"/>
  <c r="E3042" i="8"/>
  <c r="E1643" i="8"/>
  <c r="P1644" i="8"/>
  <c r="E2923" i="8"/>
  <c r="P2924" i="8"/>
  <c r="P2828" i="8"/>
  <c r="E2827" i="8"/>
  <c r="E2763" i="8"/>
  <c r="P2764" i="8"/>
  <c r="E2667" i="8"/>
  <c r="P2668" i="8"/>
  <c r="E2551" i="8"/>
  <c r="P2552" i="8"/>
  <c r="P2109" i="8"/>
  <c r="E2108" i="8"/>
  <c r="P1598" i="8"/>
  <c r="E1597" i="8"/>
  <c r="E2348" i="8"/>
  <c r="P2349" i="8"/>
  <c r="E1677" i="8"/>
  <c r="P1678" i="8"/>
  <c r="E3101" i="8"/>
  <c r="P3102" i="8"/>
  <c r="E2817" i="8"/>
  <c r="P2818" i="8"/>
  <c r="P1621" i="8"/>
  <c r="E1620" i="8"/>
  <c r="P2177" i="8"/>
  <c r="E2176" i="8"/>
  <c r="E1680" i="8"/>
  <c r="P1681" i="8"/>
  <c r="E3069" i="8"/>
  <c r="P3070" i="8"/>
  <c r="E2765" i="8"/>
  <c r="P2766" i="8"/>
  <c r="P2233" i="8"/>
  <c r="E2232" i="8"/>
  <c r="E4832" i="8"/>
  <c r="P4833" i="8"/>
  <c r="E4736" i="8"/>
  <c r="P4737" i="8"/>
  <c r="E4640" i="8"/>
  <c r="P4641" i="8"/>
  <c r="E4512" i="8"/>
  <c r="P4513" i="8"/>
  <c r="E4416" i="8"/>
  <c r="P4417" i="8"/>
  <c r="P4321" i="8"/>
  <c r="E4320" i="8"/>
  <c r="P4225" i="8"/>
  <c r="E4224" i="8"/>
  <c r="E4128" i="8"/>
  <c r="P4129" i="8"/>
  <c r="E4032" i="8"/>
  <c r="P4033" i="8"/>
  <c r="E3936" i="8"/>
  <c r="P3937" i="8"/>
  <c r="P3841" i="8"/>
  <c r="E3840" i="8"/>
  <c r="E3744" i="8"/>
  <c r="P3745" i="8"/>
  <c r="P3681" i="8"/>
  <c r="E3680" i="8"/>
  <c r="P3617" i="8"/>
  <c r="E3616" i="8"/>
  <c r="P3521" i="8"/>
  <c r="E3520" i="8"/>
  <c r="P3425" i="8"/>
  <c r="E3424" i="8"/>
  <c r="P3329" i="8"/>
  <c r="E3328" i="8"/>
  <c r="P3233" i="8"/>
  <c r="E3232" i="8"/>
  <c r="P3169" i="8"/>
  <c r="E3168" i="8"/>
  <c r="P3073" i="8"/>
  <c r="E3072" i="8"/>
  <c r="P2977" i="8"/>
  <c r="E2976" i="8"/>
  <c r="E2880" i="8"/>
  <c r="P2881" i="8"/>
  <c r="E2784" i="8"/>
  <c r="P2785" i="8"/>
  <c r="E2688" i="8"/>
  <c r="P2689" i="8"/>
  <c r="E2592" i="8"/>
  <c r="P2593" i="8"/>
  <c r="E2055" i="8"/>
  <c r="P2056" i="8"/>
  <c r="E3085" i="8"/>
  <c r="P3086" i="8"/>
  <c r="E2809" i="8"/>
  <c r="P2810" i="8"/>
  <c r="P2300" i="8"/>
  <c r="E2299" i="8"/>
  <c r="P711" i="8"/>
  <c r="E710" i="8"/>
  <c r="P1881" i="8"/>
  <c r="E1880" i="8"/>
  <c r="P2437" i="8"/>
  <c r="E2436" i="8"/>
  <c r="E2141" i="8"/>
  <c r="P2142" i="8"/>
  <c r="P1861" i="8"/>
  <c r="E1860" i="8"/>
  <c r="E1476" i="8"/>
  <c r="P1477" i="8"/>
  <c r="E2400" i="8"/>
  <c r="P2401" i="8"/>
  <c r="P2106" i="8"/>
  <c r="E2105" i="8"/>
  <c r="E1799" i="8"/>
  <c r="P1800" i="8"/>
  <c r="E1415" i="8"/>
  <c r="P1416" i="8"/>
  <c r="E2457" i="8"/>
  <c r="P2458" i="8"/>
  <c r="E2172" i="8"/>
  <c r="P2173" i="8"/>
  <c r="P1893" i="8"/>
  <c r="E1892" i="8"/>
  <c r="P956" i="8"/>
  <c r="E955" i="8"/>
  <c r="E2360" i="8"/>
  <c r="P2361" i="8"/>
  <c r="E2181" i="8"/>
  <c r="P2182" i="8"/>
  <c r="E1877" i="8"/>
  <c r="P1878" i="8"/>
  <c r="P1210" i="8"/>
  <c r="E1209" i="8"/>
  <c r="P2523" i="8"/>
  <c r="E2522" i="8"/>
  <c r="P2377" i="8"/>
  <c r="E2376" i="8"/>
  <c r="P2208" i="8"/>
  <c r="E2207" i="8"/>
  <c r="P1952" i="8"/>
  <c r="E1951" i="8"/>
  <c r="E1695" i="8"/>
  <c r="P1696" i="8"/>
  <c r="E1439" i="8"/>
  <c r="P1440" i="8"/>
  <c r="E1095" i="8"/>
  <c r="P1096" i="8"/>
  <c r="E1825" i="8"/>
  <c r="P1826" i="8"/>
  <c r="P1570" i="8"/>
  <c r="E1569" i="8"/>
  <c r="E1291" i="8"/>
  <c r="P1292" i="8"/>
  <c r="P840" i="8"/>
  <c r="E839" i="8"/>
  <c r="P1725" i="8"/>
  <c r="E1724" i="8"/>
  <c r="E1555" i="8"/>
  <c r="P1556" i="8"/>
  <c r="P1273" i="8"/>
  <c r="E1272" i="8"/>
  <c r="E1001" i="8"/>
  <c r="P1002" i="8"/>
  <c r="P1834" i="8"/>
  <c r="E1833" i="8"/>
  <c r="E1664" i="8"/>
  <c r="P1665" i="8"/>
  <c r="E1495" i="8"/>
  <c r="P1496" i="8"/>
  <c r="P1325" i="8"/>
  <c r="E1324" i="8"/>
  <c r="E880" i="8"/>
  <c r="P881" i="8"/>
  <c r="P1288" i="8"/>
  <c r="E1287" i="8"/>
  <c r="E809" i="8"/>
  <c r="P810" i="8"/>
  <c r="E1208" i="8"/>
  <c r="P1209" i="8"/>
  <c r="P924" i="8"/>
  <c r="E923" i="8"/>
  <c r="E416" i="8"/>
  <c r="P417" i="8"/>
  <c r="P2367" i="8"/>
  <c r="E2366" i="8"/>
  <c r="P2271" i="8"/>
  <c r="E2270" i="8"/>
  <c r="P2175" i="8"/>
  <c r="E2174" i="8"/>
  <c r="P2079" i="8"/>
  <c r="E2078" i="8"/>
  <c r="P1983" i="8"/>
  <c r="E1982" i="8"/>
  <c r="E1886" i="8"/>
  <c r="P1887" i="8"/>
  <c r="E1790" i="8"/>
  <c r="P1791" i="8"/>
  <c r="P1695" i="8"/>
  <c r="E1694" i="8"/>
  <c r="E1598" i="8"/>
  <c r="P1599" i="8"/>
  <c r="P1439" i="8"/>
  <c r="E1438" i="8"/>
  <c r="P1343" i="8"/>
  <c r="E1342" i="8"/>
  <c r="P1068" i="8"/>
  <c r="E1067" i="8"/>
  <c r="P788" i="8"/>
  <c r="E787" i="8"/>
  <c r="E1320" i="8"/>
  <c r="P1321" i="8"/>
  <c r="P1029" i="8"/>
  <c r="E1028" i="8"/>
  <c r="P734" i="8"/>
  <c r="E733" i="8"/>
  <c r="P1295" i="8"/>
  <c r="E1294" i="8"/>
  <c r="E1155" i="8"/>
  <c r="P1156" i="8"/>
  <c r="P900" i="8"/>
  <c r="E899" i="8"/>
  <c r="P598" i="8"/>
  <c r="E597" i="8"/>
  <c r="E388" i="8"/>
  <c r="P389" i="8"/>
  <c r="P506" i="8"/>
  <c r="E505" i="8"/>
  <c r="E594" i="8"/>
  <c r="P595" i="8"/>
  <c r="P1259" i="8"/>
  <c r="E1258" i="8"/>
  <c r="P1163" i="8"/>
  <c r="E1162" i="8"/>
  <c r="E1066" i="8"/>
  <c r="P1067" i="8"/>
  <c r="E970" i="8"/>
  <c r="P971" i="8"/>
  <c r="P875" i="8"/>
  <c r="E874" i="8"/>
  <c r="P779" i="8"/>
  <c r="E778" i="8"/>
  <c r="P613" i="8"/>
  <c r="E612" i="8"/>
  <c r="E698" i="8"/>
  <c r="P699" i="8"/>
  <c r="E420" i="8"/>
  <c r="P421" i="8"/>
  <c r="E220" i="8"/>
  <c r="P221" i="8"/>
  <c r="E643" i="8"/>
  <c r="P644" i="8"/>
  <c r="E547" i="8"/>
  <c r="P548" i="8"/>
  <c r="E451" i="8"/>
  <c r="P452" i="8"/>
  <c r="P233" i="8"/>
  <c r="E232" i="8"/>
  <c r="E345" i="8"/>
  <c r="P346" i="8"/>
  <c r="E386" i="8"/>
  <c r="P387" i="8"/>
  <c r="P354" i="8"/>
  <c r="E353" i="8"/>
  <c r="E194" i="8"/>
  <c r="P195" i="8"/>
  <c r="E394" i="8"/>
  <c r="P395" i="8"/>
  <c r="E190" i="8"/>
  <c r="P191" i="8"/>
  <c r="E254" i="8"/>
  <c r="P255" i="8"/>
  <c r="E218" i="8"/>
  <c r="P219" i="8"/>
  <c r="E330" i="8"/>
  <c r="P331" i="8"/>
  <c r="E263" i="8"/>
  <c r="P264" i="8"/>
  <c r="P437" i="8"/>
  <c r="P438" i="8"/>
  <c r="E437" i="8"/>
  <c r="P356" i="8"/>
  <c r="E355" i="8"/>
  <c r="E186" i="8"/>
  <c r="P187" i="8"/>
  <c r="P403" i="8"/>
  <c r="P404" i="8"/>
  <c r="E403" i="8"/>
  <c r="E234" i="8"/>
  <c r="P235" i="8"/>
  <c r="P98" i="8"/>
  <c r="E97" i="8"/>
  <c r="E290" i="8"/>
  <c r="P291" i="8"/>
  <c r="P121" i="8"/>
  <c r="P122" i="8"/>
  <c r="E121" i="8"/>
  <c r="P304" i="8"/>
  <c r="E303" i="8"/>
  <c r="E390" i="8"/>
  <c r="P391" i="8"/>
  <c r="P135" i="8"/>
  <c r="E134" i="8"/>
  <c r="E221" i="8"/>
  <c r="P222" i="8"/>
  <c r="P352" i="8"/>
  <c r="E351" i="8"/>
  <c r="E182" i="8"/>
  <c r="P183" i="8"/>
  <c r="E269" i="8"/>
  <c r="P270" i="8"/>
  <c r="P412" i="8"/>
  <c r="E411" i="8"/>
  <c r="E155" i="8"/>
  <c r="P156" i="8"/>
  <c r="E242" i="8"/>
  <c r="P243" i="8"/>
  <c r="E329" i="8"/>
  <c r="P330" i="8"/>
  <c r="E81" i="8"/>
  <c r="P82" i="8"/>
  <c r="E279" i="8"/>
  <c r="P280" i="8"/>
  <c r="E366" i="8"/>
  <c r="P367" i="8"/>
  <c r="E110" i="8"/>
  <c r="P111" i="8"/>
  <c r="P197" i="8"/>
  <c r="E197" i="8"/>
  <c r="P198" i="8"/>
  <c r="E4697" i="8"/>
  <c r="P4698" i="8"/>
  <c r="P4563" i="8"/>
  <c r="E4562" i="8"/>
  <c r="P4852" i="8"/>
  <c r="E4851" i="8"/>
  <c r="E4531" i="8"/>
  <c r="P4532" i="8"/>
  <c r="P4771" i="8"/>
  <c r="E4770" i="8"/>
  <c r="P4839" i="8"/>
  <c r="E4838" i="8"/>
  <c r="P4703" i="8"/>
  <c r="E4702" i="8"/>
  <c r="P4590" i="8"/>
  <c r="E4589" i="8"/>
  <c r="E4447" i="8"/>
  <c r="P4448" i="8"/>
  <c r="E4282" i="8"/>
  <c r="P4283" i="8"/>
  <c r="E4018" i="8"/>
  <c r="P4019" i="8"/>
  <c r="E3762" i="8"/>
  <c r="P3763" i="8"/>
  <c r="P3507" i="8"/>
  <c r="E3506" i="8"/>
  <c r="P3251" i="8"/>
  <c r="E3250" i="8"/>
  <c r="P2607" i="8"/>
  <c r="E2606" i="8"/>
  <c r="P4667" i="8"/>
  <c r="E4666" i="8"/>
  <c r="P4356" i="8"/>
  <c r="E4355" i="8"/>
  <c r="P3588" i="8"/>
  <c r="E3587" i="8"/>
  <c r="P1772" i="8"/>
  <c r="E1771" i="8"/>
  <c r="E4269" i="8"/>
  <c r="P4270" i="8"/>
  <c r="P3890" i="8"/>
  <c r="E3889" i="8"/>
  <c r="E3539" i="8"/>
  <c r="P3540" i="8"/>
  <c r="E3283" i="8"/>
  <c r="P3284" i="8"/>
  <c r="P2771" i="8"/>
  <c r="E2770" i="8"/>
  <c r="P4802" i="8"/>
  <c r="E4801" i="8"/>
  <c r="P4330" i="8"/>
  <c r="E4329" i="8"/>
  <c r="P3808" i="8"/>
  <c r="E3807" i="8"/>
  <c r="P3383" i="8"/>
  <c r="E3382" i="8"/>
  <c r="P2943" i="8"/>
  <c r="E2942" i="8"/>
  <c r="E4566" i="8"/>
  <c r="P4567" i="8"/>
  <c r="P4434" i="8"/>
  <c r="E4433" i="8"/>
  <c r="P4164" i="8"/>
  <c r="E4163" i="8"/>
  <c r="P3915" i="8"/>
  <c r="E3914" i="8"/>
  <c r="P3659" i="8"/>
  <c r="E3658" i="8"/>
  <c r="E3402" i="8"/>
  <c r="P3403" i="8"/>
  <c r="P3147" i="8"/>
  <c r="E3146" i="8"/>
  <c r="P770" i="8"/>
  <c r="E769" i="8"/>
  <c r="P4780" i="8"/>
  <c r="E4779" i="8"/>
  <c r="E4647" i="8"/>
  <c r="P4648" i="8"/>
  <c r="E4525" i="8"/>
  <c r="P4526" i="8"/>
  <c r="E4339" i="8"/>
  <c r="P4340" i="8"/>
  <c r="E4169" i="8"/>
  <c r="P4170" i="8"/>
  <c r="E3139" i="8"/>
  <c r="P3140" i="8"/>
  <c r="P800" i="8"/>
  <c r="E799" i="8"/>
  <c r="P4812" i="8"/>
  <c r="E4811" i="8"/>
  <c r="P4676" i="8"/>
  <c r="E4675" i="8"/>
  <c r="E4489" i="8"/>
  <c r="P4490" i="8"/>
  <c r="E68" i="8"/>
  <c r="P69" i="8"/>
  <c r="E4769" i="8"/>
  <c r="P4770" i="8"/>
  <c r="E4662" i="8"/>
  <c r="P4663" i="8"/>
  <c r="P4571" i="8"/>
  <c r="E4570" i="8"/>
  <c r="P4388" i="8"/>
  <c r="E4387" i="8"/>
  <c r="P4123" i="8"/>
  <c r="E4122" i="8"/>
  <c r="E3866" i="8"/>
  <c r="P3867" i="8"/>
  <c r="P3611" i="8"/>
  <c r="E3610" i="8"/>
  <c r="P3355" i="8"/>
  <c r="E3354" i="8"/>
  <c r="P3083" i="8"/>
  <c r="E3082" i="8"/>
  <c r="E1281" i="8"/>
  <c r="P1282" i="8"/>
  <c r="E4513" i="8"/>
  <c r="P4514" i="8"/>
  <c r="E4145" i="8"/>
  <c r="P4146" i="8"/>
  <c r="P4619" i="8"/>
  <c r="E4618" i="8"/>
  <c r="E4815" i="8"/>
  <c r="P4816" i="8"/>
  <c r="P4639" i="8"/>
  <c r="E4638" i="8"/>
  <c r="P4779" i="8"/>
  <c r="E4778" i="8"/>
  <c r="P4668" i="8"/>
  <c r="E4667" i="8"/>
  <c r="P4555" i="8"/>
  <c r="E4554" i="8"/>
  <c r="P4315" i="8"/>
  <c r="E4314" i="8"/>
  <c r="P4087" i="8"/>
  <c r="E4086" i="8"/>
  <c r="P3744" i="8"/>
  <c r="E3743" i="8"/>
  <c r="P3374" i="8"/>
  <c r="E3373" i="8"/>
  <c r="P3007" i="8"/>
  <c r="E3006" i="8"/>
  <c r="E4182" i="8"/>
  <c r="P4183" i="8"/>
  <c r="E4054" i="8"/>
  <c r="P4055" i="8"/>
  <c r="E3926" i="8"/>
  <c r="P3927" i="8"/>
  <c r="P3799" i="8"/>
  <c r="E3798" i="8"/>
  <c r="E3670" i="8"/>
  <c r="P3671" i="8"/>
  <c r="P3543" i="8"/>
  <c r="E3542" i="8"/>
  <c r="P3415" i="8"/>
  <c r="E3414" i="8"/>
  <c r="P3287" i="8"/>
  <c r="E3286" i="8"/>
  <c r="P3159" i="8"/>
  <c r="E3158" i="8"/>
  <c r="P2823" i="8"/>
  <c r="E2822" i="8"/>
  <c r="E652" i="8"/>
  <c r="P653" i="8"/>
  <c r="P4830" i="8"/>
  <c r="E4829" i="8"/>
  <c r="P4704" i="8"/>
  <c r="E4703" i="8"/>
  <c r="P4622" i="8"/>
  <c r="E4621" i="8"/>
  <c r="P4535" i="8"/>
  <c r="E4534" i="8"/>
  <c r="P4412" i="8"/>
  <c r="E4411" i="8"/>
  <c r="P4284" i="8"/>
  <c r="E4283" i="8"/>
  <c r="E4155" i="8"/>
  <c r="P4156" i="8"/>
  <c r="P4028" i="8"/>
  <c r="E4027" i="8"/>
  <c r="E3899" i="8"/>
  <c r="P3900" i="8"/>
  <c r="P3772" i="8"/>
  <c r="E3771" i="8"/>
  <c r="E3643" i="8"/>
  <c r="P3644" i="8"/>
  <c r="P3516" i="8"/>
  <c r="E3515" i="8"/>
  <c r="P3388" i="8"/>
  <c r="E3387" i="8"/>
  <c r="P3260" i="8"/>
  <c r="E3259" i="8"/>
  <c r="P3132" i="8"/>
  <c r="E3131" i="8"/>
  <c r="E2590" i="8"/>
  <c r="P2591" i="8"/>
  <c r="E4131" i="8"/>
  <c r="P4132" i="8"/>
  <c r="E3875" i="8"/>
  <c r="P3876" i="8"/>
  <c r="P3620" i="8"/>
  <c r="E3619" i="8"/>
  <c r="E3363" i="8"/>
  <c r="P3364" i="8"/>
  <c r="E3107" i="8"/>
  <c r="P3108" i="8"/>
  <c r="P2739" i="8"/>
  <c r="E2738" i="8"/>
  <c r="E4137" i="8"/>
  <c r="P4138" i="8"/>
  <c r="E3881" i="8"/>
  <c r="P3882" i="8"/>
  <c r="P3626" i="8"/>
  <c r="E3625" i="8"/>
  <c r="E3369" i="8"/>
  <c r="P3370" i="8"/>
  <c r="E3113" i="8"/>
  <c r="P3114" i="8"/>
  <c r="E2544" i="8"/>
  <c r="P2545" i="8"/>
  <c r="P4847" i="8"/>
  <c r="E4846" i="8"/>
  <c r="E4759" i="8"/>
  <c r="P4760" i="8"/>
  <c r="E4677" i="8"/>
  <c r="P4678" i="8"/>
  <c r="P4591" i="8"/>
  <c r="E4590" i="8"/>
  <c r="E4503" i="8"/>
  <c r="P4504" i="8"/>
  <c r="E4421" i="8"/>
  <c r="P4422" i="8"/>
  <c r="E4334" i="8"/>
  <c r="P4335" i="8"/>
  <c r="E4247" i="8"/>
  <c r="P4248" i="8"/>
  <c r="E4165" i="8"/>
  <c r="P4166" i="8"/>
  <c r="E4078" i="8"/>
  <c r="P4079" i="8"/>
  <c r="E3991" i="8"/>
  <c r="P3992" i="8"/>
  <c r="E3909" i="8"/>
  <c r="P3910" i="8"/>
  <c r="E3822" i="8"/>
  <c r="P3823" i="8"/>
  <c r="P3736" i="8"/>
  <c r="E3735" i="8"/>
  <c r="E3653" i="8"/>
  <c r="P3654" i="8"/>
  <c r="P3567" i="8"/>
  <c r="E3566" i="8"/>
  <c r="P3480" i="8"/>
  <c r="E3479" i="8"/>
  <c r="E3397" i="8"/>
  <c r="P3398" i="8"/>
  <c r="P3311" i="8"/>
  <c r="E3310" i="8"/>
  <c r="E3223" i="8"/>
  <c r="P3224" i="8"/>
  <c r="E3141" i="8"/>
  <c r="P3142" i="8"/>
  <c r="P3068" i="8"/>
  <c r="E3067" i="8"/>
  <c r="P3003" i="8"/>
  <c r="E3002" i="8"/>
  <c r="P2747" i="8"/>
  <c r="E2746" i="8"/>
  <c r="P2426" i="8"/>
  <c r="E2425" i="8"/>
  <c r="P1393" i="8"/>
  <c r="E1392" i="8"/>
  <c r="E4437" i="8"/>
  <c r="P4438" i="8"/>
  <c r="E4350" i="8"/>
  <c r="P4351" i="8"/>
  <c r="E4263" i="8"/>
  <c r="P4264" i="8"/>
  <c r="E4181" i="8"/>
  <c r="P4182" i="8"/>
  <c r="E4094" i="8"/>
  <c r="P4095" i="8"/>
  <c r="E4007" i="8"/>
  <c r="P4008" i="8"/>
  <c r="P3926" i="8"/>
  <c r="E3925" i="8"/>
  <c r="E3838" i="8"/>
  <c r="P3839" i="8"/>
  <c r="P3752" i="8"/>
  <c r="E3751" i="8"/>
  <c r="E3669" i="8"/>
  <c r="P3670" i="8"/>
  <c r="P3583" i="8"/>
  <c r="E3582" i="8"/>
  <c r="E3495" i="8"/>
  <c r="P3496" i="8"/>
  <c r="E3413" i="8"/>
  <c r="P3414" i="8"/>
  <c r="P3327" i="8"/>
  <c r="E3326" i="8"/>
  <c r="P3240" i="8"/>
  <c r="E3239" i="8"/>
  <c r="E3157" i="8"/>
  <c r="P3158" i="8"/>
  <c r="P3076" i="8"/>
  <c r="E3075" i="8"/>
  <c r="E3011" i="8"/>
  <c r="P3012" i="8"/>
  <c r="P2763" i="8"/>
  <c r="E2762" i="8"/>
  <c r="P2445" i="8"/>
  <c r="E2444" i="8"/>
  <c r="P1521" i="8"/>
  <c r="E1520" i="8"/>
  <c r="E4459" i="8"/>
  <c r="P4460" i="8"/>
  <c r="P4378" i="8"/>
  <c r="E4377" i="8"/>
  <c r="E4290" i="8"/>
  <c r="P4291" i="8"/>
  <c r="E4203" i="8"/>
  <c r="P4204" i="8"/>
  <c r="E4121" i="8"/>
  <c r="P4122" i="8"/>
  <c r="P4035" i="8"/>
  <c r="E4034" i="8"/>
  <c r="E3947" i="8"/>
  <c r="P3948" i="8"/>
  <c r="P3866" i="8"/>
  <c r="E3865" i="8"/>
  <c r="E3778" i="8"/>
  <c r="P3779" i="8"/>
  <c r="E3691" i="8"/>
  <c r="P3692" i="8"/>
  <c r="E3609" i="8"/>
  <c r="P3610" i="8"/>
  <c r="P3523" i="8"/>
  <c r="E3522" i="8"/>
  <c r="P3436" i="8"/>
  <c r="E3435" i="8"/>
  <c r="E3353" i="8"/>
  <c r="P3354" i="8"/>
  <c r="P3267" i="8"/>
  <c r="E3266" i="8"/>
  <c r="E3179" i="8"/>
  <c r="P3180" i="8"/>
  <c r="P2999" i="8"/>
  <c r="E2998" i="8"/>
  <c r="P2743" i="8"/>
  <c r="E2742" i="8"/>
  <c r="P2301" i="8"/>
  <c r="E2300" i="8"/>
  <c r="E1161" i="8"/>
  <c r="P1162" i="8"/>
  <c r="E4445" i="8"/>
  <c r="P4446" i="8"/>
  <c r="E4358" i="8"/>
  <c r="P4359" i="8"/>
  <c r="P4272" i="8"/>
  <c r="E4271" i="8"/>
  <c r="P4190" i="8"/>
  <c r="E4189" i="8"/>
  <c r="E4102" i="8"/>
  <c r="P4103" i="8"/>
  <c r="E4015" i="8"/>
  <c r="P4016" i="8"/>
  <c r="E3933" i="8"/>
  <c r="P3934" i="8"/>
  <c r="E3846" i="8"/>
  <c r="P3847" i="8"/>
  <c r="P3760" i="8"/>
  <c r="E3759" i="8"/>
  <c r="E3677" i="8"/>
  <c r="P3678" i="8"/>
  <c r="P3591" i="8"/>
  <c r="E3590" i="8"/>
  <c r="E3503" i="8"/>
  <c r="P3504" i="8"/>
  <c r="E3421" i="8"/>
  <c r="P3422" i="8"/>
  <c r="P3335" i="8"/>
  <c r="E3334" i="8"/>
  <c r="E3247" i="8"/>
  <c r="P3248" i="8"/>
  <c r="P3166" i="8"/>
  <c r="E3165" i="8"/>
  <c r="E3079" i="8"/>
  <c r="P3080" i="8"/>
  <c r="E3015" i="8"/>
  <c r="P3016" i="8"/>
  <c r="P2787" i="8"/>
  <c r="E2786" i="8"/>
  <c r="E2420" i="8"/>
  <c r="P2421" i="8"/>
  <c r="E3007" i="8"/>
  <c r="P3008" i="8"/>
  <c r="E2975" i="8"/>
  <c r="P2976" i="8"/>
  <c r="E2943" i="8"/>
  <c r="P2944" i="8"/>
  <c r="E2911" i="8"/>
  <c r="P2912" i="8"/>
  <c r="P2880" i="8"/>
  <c r="E2879" i="8"/>
  <c r="E2847" i="8"/>
  <c r="P2848" i="8"/>
  <c r="E2815" i="8"/>
  <c r="P2816" i="8"/>
  <c r="P2784" i="8"/>
  <c r="E2783" i="8"/>
  <c r="E2751" i="8"/>
  <c r="P2752" i="8"/>
  <c r="E2719" i="8"/>
  <c r="P2720" i="8"/>
  <c r="E2687" i="8"/>
  <c r="P2688" i="8"/>
  <c r="P2656" i="8"/>
  <c r="E2655" i="8"/>
  <c r="E2623" i="8"/>
  <c r="P2624" i="8"/>
  <c r="P2592" i="8"/>
  <c r="E2591" i="8"/>
  <c r="E2517" i="8"/>
  <c r="P2518" i="8"/>
  <c r="P2428" i="8"/>
  <c r="E2427" i="8"/>
  <c r="P2254" i="8"/>
  <c r="E2253" i="8"/>
  <c r="P2073" i="8"/>
  <c r="E2072" i="8"/>
  <c r="E1971" i="8"/>
  <c r="P1972" i="8"/>
  <c r="P1813" i="8"/>
  <c r="E1812" i="8"/>
  <c r="P1470" i="8"/>
  <c r="E1469" i="8"/>
  <c r="P2556" i="8"/>
  <c r="E2555" i="8"/>
  <c r="E2432" i="8"/>
  <c r="P2433" i="8"/>
  <c r="P2278" i="8"/>
  <c r="E2277" i="8"/>
  <c r="P2126" i="8"/>
  <c r="E2125" i="8"/>
  <c r="E2019" i="8"/>
  <c r="P2020" i="8"/>
  <c r="E1805" i="8"/>
  <c r="P1806" i="8"/>
  <c r="P1617" i="8"/>
  <c r="E1616" i="8"/>
  <c r="E1401" i="8"/>
  <c r="P1402" i="8"/>
  <c r="E1008" i="8"/>
  <c r="P1009" i="8"/>
  <c r="E3065" i="8"/>
  <c r="P3066" i="8"/>
  <c r="E2969" i="8"/>
  <c r="P2970" i="8"/>
  <c r="E2873" i="8"/>
  <c r="P2874" i="8"/>
  <c r="E2781" i="8"/>
  <c r="P2782" i="8"/>
  <c r="P2686" i="8"/>
  <c r="E2685" i="8"/>
  <c r="P2590" i="8"/>
  <c r="E2589" i="8"/>
  <c r="P2544" i="8"/>
  <c r="E2543" i="8"/>
  <c r="E2405" i="8"/>
  <c r="P2406" i="8"/>
  <c r="P2310" i="8"/>
  <c r="E2309" i="8"/>
  <c r="P2136" i="8"/>
  <c r="E2135" i="8"/>
  <c r="P1944" i="8"/>
  <c r="E1943" i="8"/>
  <c r="P1809" i="8"/>
  <c r="E1808" i="8"/>
  <c r="E1593" i="8"/>
  <c r="P1594" i="8"/>
  <c r="E1411" i="8"/>
  <c r="P1412" i="8"/>
  <c r="P550" i="8"/>
  <c r="E549" i="8"/>
  <c r="E3033" i="8"/>
  <c r="P3034" i="8"/>
  <c r="P2938" i="8"/>
  <c r="E2937" i="8"/>
  <c r="E2825" i="8"/>
  <c r="P2826" i="8"/>
  <c r="E2729" i="8"/>
  <c r="P2730" i="8"/>
  <c r="E2629" i="8"/>
  <c r="P2630" i="8"/>
  <c r="E2500" i="8"/>
  <c r="P2501" i="8"/>
  <c r="P2124" i="8"/>
  <c r="E2123" i="8"/>
  <c r="E1309" i="8"/>
  <c r="P1310" i="8"/>
  <c r="P4853" i="8"/>
  <c r="E4852" i="8"/>
  <c r="E4820" i="8"/>
  <c r="P4821" i="8"/>
  <c r="P4789" i="8"/>
  <c r="E4788" i="8"/>
  <c r="E4756" i="8"/>
  <c r="P4757" i="8"/>
  <c r="E4724" i="8"/>
  <c r="P4725" i="8"/>
  <c r="E4692" i="8"/>
  <c r="P4693" i="8"/>
  <c r="E4660" i="8"/>
  <c r="P4661" i="8"/>
  <c r="E4628" i="8"/>
  <c r="P4629" i="8"/>
  <c r="P4597" i="8"/>
  <c r="E4596" i="8"/>
  <c r="E4564" i="8"/>
  <c r="P4565" i="8"/>
  <c r="E4532" i="8"/>
  <c r="P4533" i="8"/>
  <c r="E4500" i="8"/>
  <c r="P4501" i="8"/>
  <c r="E4468" i="8"/>
  <c r="P4469" i="8"/>
  <c r="E4436" i="8"/>
  <c r="P4437" i="8"/>
  <c r="P4405" i="8"/>
  <c r="E4404" i="8"/>
  <c r="E4372" i="8"/>
  <c r="P4373" i="8"/>
  <c r="P4341" i="8"/>
  <c r="E4340" i="8"/>
  <c r="P4309" i="8"/>
  <c r="E4308" i="8"/>
  <c r="P4277" i="8"/>
  <c r="E4276" i="8"/>
  <c r="E4244" i="8"/>
  <c r="P4245" i="8"/>
  <c r="P4213" i="8"/>
  <c r="E4212" i="8"/>
  <c r="P4181" i="8"/>
  <c r="E4180" i="8"/>
  <c r="E4148" i="8"/>
  <c r="P4149" i="8"/>
  <c r="E4116" i="8"/>
  <c r="P4117" i="8"/>
  <c r="E4084" i="8"/>
  <c r="P4085" i="8"/>
  <c r="E4052" i="8"/>
  <c r="P4053" i="8"/>
  <c r="E4020" i="8"/>
  <c r="P4021" i="8"/>
  <c r="E3988" i="8"/>
  <c r="P3989" i="8"/>
  <c r="P3957" i="8"/>
  <c r="E3956" i="8"/>
  <c r="E3924" i="8"/>
  <c r="P3925" i="8"/>
  <c r="E3892" i="8"/>
  <c r="P3893" i="8"/>
  <c r="P3861" i="8"/>
  <c r="E3860" i="8"/>
  <c r="E3828" i="8"/>
  <c r="P3829" i="8"/>
  <c r="E3796" i="8"/>
  <c r="P3797" i="8"/>
  <c r="P3765" i="8"/>
  <c r="E3764" i="8"/>
  <c r="E3732" i="8"/>
  <c r="P3733" i="8"/>
  <c r="E3700" i="8"/>
  <c r="P3701" i="8"/>
  <c r="E3668" i="8"/>
  <c r="P3669" i="8"/>
  <c r="E3636" i="8"/>
  <c r="P3637" i="8"/>
  <c r="P3605" i="8"/>
  <c r="E3604" i="8"/>
  <c r="P3573" i="8"/>
  <c r="E3572" i="8"/>
  <c r="P3541" i="8"/>
  <c r="E3540" i="8"/>
  <c r="P3509" i="8"/>
  <c r="E3508" i="8"/>
  <c r="P3477" i="8"/>
  <c r="E3476" i="8"/>
  <c r="P3445" i="8"/>
  <c r="E3444" i="8"/>
  <c r="P3413" i="8"/>
  <c r="E3412" i="8"/>
  <c r="P3381" i="8"/>
  <c r="E3380" i="8"/>
  <c r="P3349" i="8"/>
  <c r="E3348" i="8"/>
  <c r="P3317" i="8"/>
  <c r="E3316" i="8"/>
  <c r="P3285" i="8"/>
  <c r="E3284" i="8"/>
  <c r="P3253" i="8"/>
  <c r="E3252" i="8"/>
  <c r="P3221" i="8"/>
  <c r="E3220" i="8"/>
  <c r="P3189" i="8"/>
  <c r="E3188" i="8"/>
  <c r="P3157" i="8"/>
  <c r="E3156" i="8"/>
  <c r="P3125" i="8"/>
  <c r="E3124" i="8"/>
  <c r="P3093" i="8"/>
  <c r="E3092" i="8"/>
  <c r="P3061" i="8"/>
  <c r="E3060" i="8"/>
  <c r="P3029" i="8"/>
  <c r="E3028" i="8"/>
  <c r="P2997" i="8"/>
  <c r="E2996" i="8"/>
  <c r="P2965" i="8"/>
  <c r="E2964" i="8"/>
  <c r="P2933" i="8"/>
  <c r="E2932" i="8"/>
  <c r="P2901" i="8"/>
  <c r="E2900" i="8"/>
  <c r="P2869" i="8"/>
  <c r="E2868" i="8"/>
  <c r="E2836" i="8"/>
  <c r="P2837" i="8"/>
  <c r="P2805" i="8"/>
  <c r="E2804" i="8"/>
  <c r="P2773" i="8"/>
  <c r="E2772" i="8"/>
  <c r="P2741" i="8"/>
  <c r="E2740" i="8"/>
  <c r="P2709" i="8"/>
  <c r="E2708" i="8"/>
  <c r="P2677" i="8"/>
  <c r="E2676" i="8"/>
  <c r="E2644" i="8"/>
  <c r="P2645" i="8"/>
  <c r="E2612" i="8"/>
  <c r="P2613" i="8"/>
  <c r="P2581" i="8"/>
  <c r="E2580" i="8"/>
  <c r="E2504" i="8"/>
  <c r="P2505" i="8"/>
  <c r="P2262" i="8"/>
  <c r="E2261" i="8"/>
  <c r="E1996" i="8"/>
  <c r="P1997" i="8"/>
  <c r="P1370" i="8"/>
  <c r="E1369" i="8"/>
  <c r="P729" i="8"/>
  <c r="E728" i="8"/>
  <c r="E3049" i="8"/>
  <c r="P3050" i="8"/>
  <c r="E2957" i="8"/>
  <c r="P2958" i="8"/>
  <c r="E2869" i="8"/>
  <c r="P2870" i="8"/>
  <c r="E2773" i="8"/>
  <c r="P2774" i="8"/>
  <c r="P2678" i="8"/>
  <c r="E2677" i="8"/>
  <c r="E2585" i="8"/>
  <c r="P2586" i="8"/>
  <c r="P2190" i="8"/>
  <c r="E2189" i="8"/>
  <c r="P1790" i="8"/>
  <c r="E1789" i="8"/>
  <c r="E1257" i="8"/>
  <c r="P1258" i="8"/>
  <c r="E2537" i="8"/>
  <c r="P2538" i="8"/>
  <c r="P2320" i="8"/>
  <c r="E2319" i="8"/>
  <c r="P2061" i="8"/>
  <c r="E2060" i="8"/>
  <c r="E1773" i="8"/>
  <c r="P1774" i="8"/>
  <c r="P1452" i="8"/>
  <c r="E1451" i="8"/>
  <c r="E2565" i="8"/>
  <c r="P2566" i="8"/>
  <c r="E2483" i="8"/>
  <c r="P2484" i="8"/>
  <c r="E2397" i="8"/>
  <c r="P2398" i="8"/>
  <c r="P2297" i="8"/>
  <c r="E2296" i="8"/>
  <c r="P2196" i="8"/>
  <c r="E2195" i="8"/>
  <c r="E2117" i="8"/>
  <c r="P2118" i="8"/>
  <c r="E1987" i="8"/>
  <c r="P1988" i="8"/>
  <c r="P1901" i="8"/>
  <c r="E1900" i="8"/>
  <c r="P1814" i="8"/>
  <c r="E1813" i="8"/>
  <c r="P1686" i="8"/>
  <c r="E1685" i="8"/>
  <c r="P1558" i="8"/>
  <c r="E1557" i="8"/>
  <c r="E1429" i="8"/>
  <c r="P1430" i="8"/>
  <c r="P988" i="8"/>
  <c r="E987" i="8"/>
  <c r="E2476" i="8"/>
  <c r="P2477" i="8"/>
  <c r="E2361" i="8"/>
  <c r="P2362" i="8"/>
  <c r="P2280" i="8"/>
  <c r="E2279" i="8"/>
  <c r="P2193" i="8"/>
  <c r="E2192" i="8"/>
  <c r="E2076" i="8"/>
  <c r="P2077" i="8"/>
  <c r="E1999" i="8"/>
  <c r="P2000" i="8"/>
  <c r="P1884" i="8"/>
  <c r="E1883" i="8"/>
  <c r="E1764" i="8"/>
  <c r="P1765" i="8"/>
  <c r="P1637" i="8"/>
  <c r="E1636" i="8"/>
  <c r="P1509" i="8"/>
  <c r="E1508" i="8"/>
  <c r="E1380" i="8"/>
  <c r="P1381" i="8"/>
  <c r="P998" i="8"/>
  <c r="E997" i="8"/>
  <c r="P509" i="8"/>
  <c r="E508" i="8"/>
  <c r="P2429" i="8"/>
  <c r="E2428" i="8"/>
  <c r="P2352" i="8"/>
  <c r="E2351" i="8"/>
  <c r="P2236" i="8"/>
  <c r="E2235" i="8"/>
  <c r="P2149" i="8"/>
  <c r="E2148" i="8"/>
  <c r="E2061" i="8"/>
  <c r="P2062" i="8"/>
  <c r="E1931" i="8"/>
  <c r="P1932" i="8"/>
  <c r="E1804" i="8"/>
  <c r="P1805" i="8"/>
  <c r="E1548" i="8"/>
  <c r="P1549" i="8"/>
  <c r="E1088" i="8"/>
  <c r="P1089" i="8"/>
  <c r="P605" i="8"/>
  <c r="E604" i="8"/>
  <c r="P2438" i="8"/>
  <c r="E2437" i="8"/>
  <c r="P2308" i="8"/>
  <c r="E2307" i="8"/>
  <c r="E2220" i="8"/>
  <c r="P2221" i="8"/>
  <c r="P2134" i="8"/>
  <c r="E2133" i="8"/>
  <c r="E2017" i="8"/>
  <c r="P2018" i="8"/>
  <c r="E1940" i="8"/>
  <c r="P1941" i="8"/>
  <c r="P1828" i="8"/>
  <c r="E1827" i="8"/>
  <c r="P1572" i="8"/>
  <c r="E1571" i="8"/>
  <c r="E1299" i="8"/>
  <c r="P1300" i="8"/>
  <c r="P1061" i="8"/>
  <c r="E1060" i="8"/>
  <c r="P2575" i="8"/>
  <c r="E2574" i="8"/>
  <c r="P2543" i="8"/>
  <c r="E2542" i="8"/>
  <c r="P2511" i="8"/>
  <c r="E2510" i="8"/>
  <c r="E2478" i="8"/>
  <c r="P2479" i="8"/>
  <c r="P2432" i="8"/>
  <c r="E2431" i="8"/>
  <c r="E2344" i="8"/>
  <c r="P2345" i="8"/>
  <c r="P2258" i="8"/>
  <c r="E2257" i="8"/>
  <c r="P2176" i="8"/>
  <c r="E2175" i="8"/>
  <c r="P2089" i="8"/>
  <c r="E2088" i="8"/>
  <c r="P2002" i="8"/>
  <c r="E2001" i="8"/>
  <c r="E1919" i="8"/>
  <c r="P1920" i="8"/>
  <c r="P1833" i="8"/>
  <c r="E1832" i="8"/>
  <c r="E1745" i="8"/>
  <c r="P1746" i="8"/>
  <c r="P1664" i="8"/>
  <c r="E1663" i="8"/>
  <c r="E1576" i="8"/>
  <c r="P1577" i="8"/>
  <c r="P1490" i="8"/>
  <c r="E1489" i="8"/>
  <c r="P1408" i="8"/>
  <c r="E1407" i="8"/>
  <c r="P1277" i="8"/>
  <c r="E1276" i="8"/>
  <c r="E1175" i="8"/>
  <c r="P1176" i="8"/>
  <c r="P1036" i="8"/>
  <c r="E1035" i="8"/>
  <c r="P801" i="8"/>
  <c r="E800" i="8"/>
  <c r="E468" i="8"/>
  <c r="P469" i="8"/>
  <c r="E1793" i="8"/>
  <c r="P1794" i="8"/>
  <c r="E1711" i="8"/>
  <c r="P1712" i="8"/>
  <c r="E1624" i="8"/>
  <c r="P1625" i="8"/>
  <c r="P1538" i="8"/>
  <c r="E1537" i="8"/>
  <c r="P1456" i="8"/>
  <c r="E1455" i="8"/>
  <c r="P1369" i="8"/>
  <c r="E1368" i="8"/>
  <c r="E1201" i="8"/>
  <c r="P1202" i="8"/>
  <c r="P1021" i="8"/>
  <c r="E1020" i="8"/>
  <c r="P920" i="8"/>
  <c r="E919" i="8"/>
  <c r="E779" i="8"/>
  <c r="P780" i="8"/>
  <c r="E1861" i="8"/>
  <c r="P1862" i="8"/>
  <c r="P1780" i="8"/>
  <c r="E1779" i="8"/>
  <c r="P1693" i="8"/>
  <c r="E1692" i="8"/>
  <c r="E1605" i="8"/>
  <c r="P1606" i="8"/>
  <c r="E1523" i="8"/>
  <c r="P1524" i="8"/>
  <c r="P1437" i="8"/>
  <c r="E1436" i="8"/>
  <c r="E1349" i="8"/>
  <c r="P1350" i="8"/>
  <c r="E1195" i="8"/>
  <c r="P1196" i="8"/>
  <c r="P1062" i="8"/>
  <c r="E1061" i="8"/>
  <c r="P930" i="8"/>
  <c r="E929" i="8"/>
  <c r="P761" i="8"/>
  <c r="E760" i="8"/>
  <c r="E444" i="8"/>
  <c r="P445" i="8"/>
  <c r="P1802" i="8"/>
  <c r="E1801" i="8"/>
  <c r="E1719" i="8"/>
  <c r="P1720" i="8"/>
  <c r="E1632" i="8"/>
  <c r="P1633" i="8"/>
  <c r="P1546" i="8"/>
  <c r="E1545" i="8"/>
  <c r="P1464" i="8"/>
  <c r="E1463" i="8"/>
  <c r="E1376" i="8"/>
  <c r="P1377" i="8"/>
  <c r="E1277" i="8"/>
  <c r="P1278" i="8"/>
  <c r="E1079" i="8"/>
  <c r="P1080" i="8"/>
  <c r="E747" i="8"/>
  <c r="P748" i="8"/>
  <c r="E324" i="8"/>
  <c r="P325" i="8"/>
  <c r="P1245" i="8"/>
  <c r="E1244" i="8"/>
  <c r="P1144" i="8"/>
  <c r="E1143" i="8"/>
  <c r="E1065" i="8"/>
  <c r="P1066" i="8"/>
  <c r="E935" i="8"/>
  <c r="P936" i="8"/>
  <c r="P849" i="8"/>
  <c r="E848" i="8"/>
  <c r="P762" i="8"/>
  <c r="E761" i="8"/>
  <c r="E564" i="8"/>
  <c r="P565" i="8"/>
  <c r="P1262" i="8"/>
  <c r="E1261" i="8"/>
  <c r="E1179" i="8"/>
  <c r="P1180" i="8"/>
  <c r="P1054" i="8"/>
  <c r="E1053" i="8"/>
  <c r="P972" i="8"/>
  <c r="E971" i="8"/>
  <c r="E884" i="8"/>
  <c r="P885" i="8"/>
  <c r="P769" i="8"/>
  <c r="E768" i="8"/>
  <c r="E628" i="8"/>
  <c r="P629" i="8"/>
  <c r="E2450" i="8"/>
  <c r="P2451" i="8"/>
  <c r="E2418" i="8"/>
  <c r="P2419" i="8"/>
  <c r="P2387" i="8"/>
  <c r="E2386" i="8"/>
  <c r="E2354" i="8"/>
  <c r="P2355" i="8"/>
  <c r="P2323" i="8"/>
  <c r="E2322" i="8"/>
  <c r="P2291" i="8"/>
  <c r="E2290" i="8"/>
  <c r="P2259" i="8"/>
  <c r="E2258" i="8"/>
  <c r="P2227" i="8"/>
  <c r="E2226" i="8"/>
  <c r="P2195" i="8"/>
  <c r="E2194" i="8"/>
  <c r="P2163" i="8"/>
  <c r="E2162" i="8"/>
  <c r="E2130" i="8"/>
  <c r="P2131" i="8"/>
  <c r="P2099" i="8"/>
  <c r="E2098" i="8"/>
  <c r="E2066" i="8"/>
  <c r="P2067" i="8"/>
  <c r="P2035" i="8"/>
  <c r="E2034" i="8"/>
  <c r="E2002" i="8"/>
  <c r="P2003" i="8"/>
  <c r="E1970" i="8"/>
  <c r="P1971" i="8"/>
  <c r="P1939" i="8"/>
  <c r="E1938" i="8"/>
  <c r="P1907" i="8"/>
  <c r="E1906" i="8"/>
  <c r="E1874" i="8"/>
  <c r="P1875" i="8"/>
  <c r="P1843" i="8"/>
  <c r="E1842" i="8"/>
  <c r="P1811" i="8"/>
  <c r="E1810" i="8"/>
  <c r="P1779" i="8"/>
  <c r="E1778" i="8"/>
  <c r="P1747" i="8"/>
  <c r="E1746" i="8"/>
  <c r="P1715" i="8"/>
  <c r="E1714" i="8"/>
  <c r="P1683" i="8"/>
  <c r="E1682" i="8"/>
  <c r="P1651" i="8"/>
  <c r="E1650" i="8"/>
  <c r="P1619" i="8"/>
  <c r="E1618" i="8"/>
  <c r="E1586" i="8"/>
  <c r="P1587" i="8"/>
  <c r="P1555" i="8"/>
  <c r="E1554" i="8"/>
  <c r="P1523" i="8"/>
  <c r="E1522" i="8"/>
  <c r="P1491" i="8"/>
  <c r="E1490" i="8"/>
  <c r="P1459" i="8"/>
  <c r="E1458" i="8"/>
  <c r="E1426" i="8"/>
  <c r="P1427" i="8"/>
  <c r="E1394" i="8"/>
  <c r="P1395" i="8"/>
  <c r="P1363" i="8"/>
  <c r="E1362" i="8"/>
  <c r="E1325" i="8"/>
  <c r="P1326" i="8"/>
  <c r="E1236" i="8"/>
  <c r="P1237" i="8"/>
  <c r="E1120" i="8"/>
  <c r="P1121" i="8"/>
  <c r="P1044" i="8"/>
  <c r="E1043" i="8"/>
  <c r="E927" i="8"/>
  <c r="P928" i="8"/>
  <c r="P841" i="8"/>
  <c r="E840" i="8"/>
  <c r="E753" i="8"/>
  <c r="P754" i="8"/>
  <c r="E476" i="8"/>
  <c r="P477" i="8"/>
  <c r="E1288" i="8"/>
  <c r="P1289" i="8"/>
  <c r="E1197" i="8"/>
  <c r="P1198" i="8"/>
  <c r="P1116" i="8"/>
  <c r="E1115" i="8"/>
  <c r="P990" i="8"/>
  <c r="E989" i="8"/>
  <c r="P908" i="8"/>
  <c r="E907" i="8"/>
  <c r="E820" i="8"/>
  <c r="P821" i="8"/>
  <c r="P694" i="8"/>
  <c r="E693" i="8"/>
  <c r="E526" i="8"/>
  <c r="P527" i="8"/>
  <c r="P1315" i="8"/>
  <c r="E1314" i="8"/>
  <c r="P1283" i="8"/>
  <c r="E1282" i="8"/>
  <c r="E1205" i="8"/>
  <c r="P1206" i="8"/>
  <c r="E1123" i="8"/>
  <c r="P1124" i="8"/>
  <c r="P1037" i="8"/>
  <c r="E1036" i="8"/>
  <c r="P950" i="8"/>
  <c r="E949" i="8"/>
  <c r="P868" i="8"/>
  <c r="E867" i="8"/>
  <c r="E780" i="8"/>
  <c r="P781" i="8"/>
  <c r="P679" i="8"/>
  <c r="E678" i="8"/>
  <c r="E550" i="8"/>
  <c r="P551" i="8"/>
  <c r="E176" i="8"/>
  <c r="P177" i="8"/>
  <c r="E352" i="8"/>
  <c r="P353" i="8"/>
  <c r="E103" i="8"/>
  <c r="P104" i="8"/>
  <c r="E642" i="8"/>
  <c r="P643" i="8"/>
  <c r="P561" i="8"/>
  <c r="E560" i="8"/>
  <c r="E473" i="8"/>
  <c r="P474" i="8"/>
  <c r="P650" i="8"/>
  <c r="E649" i="8"/>
  <c r="P563" i="8"/>
  <c r="E562" i="8"/>
  <c r="E480" i="8"/>
  <c r="P481" i="8"/>
  <c r="E152" i="8"/>
  <c r="P153" i="8"/>
  <c r="E1246" i="8"/>
  <c r="P1247" i="8"/>
  <c r="P1215" i="8"/>
  <c r="E1214" i="8"/>
  <c r="E1182" i="8"/>
  <c r="P1183" i="8"/>
  <c r="E1150" i="8"/>
  <c r="P1151" i="8"/>
  <c r="P1119" i="8"/>
  <c r="E1118" i="8"/>
  <c r="E1086" i="8"/>
  <c r="P1087" i="8"/>
  <c r="E1054" i="8"/>
  <c r="P1055" i="8"/>
  <c r="P1023" i="8"/>
  <c r="E1022" i="8"/>
  <c r="P991" i="8"/>
  <c r="E990" i="8"/>
  <c r="E958" i="8"/>
  <c r="P959" i="8"/>
  <c r="E926" i="8"/>
  <c r="P927" i="8"/>
  <c r="P895" i="8"/>
  <c r="E894" i="8"/>
  <c r="P863" i="8"/>
  <c r="E862" i="8"/>
  <c r="P831" i="8"/>
  <c r="E830" i="8"/>
  <c r="P799" i="8"/>
  <c r="E798" i="8"/>
  <c r="P767" i="8"/>
  <c r="E766" i="8"/>
  <c r="E734" i="8"/>
  <c r="P735" i="8"/>
  <c r="E662" i="8"/>
  <c r="P663" i="8"/>
  <c r="E580" i="8"/>
  <c r="P581" i="8"/>
  <c r="P494" i="8"/>
  <c r="E493" i="8"/>
  <c r="E208" i="8"/>
  <c r="P209" i="8"/>
  <c r="E666" i="8"/>
  <c r="P667" i="8"/>
  <c r="P585" i="8"/>
  <c r="E584" i="8"/>
  <c r="E497" i="8"/>
  <c r="P498" i="8"/>
  <c r="E228" i="8"/>
  <c r="P229" i="8"/>
  <c r="E268" i="8"/>
  <c r="P269" i="8"/>
  <c r="E380" i="8"/>
  <c r="P381" i="8"/>
  <c r="P696" i="8"/>
  <c r="E695" i="8"/>
  <c r="P664" i="8"/>
  <c r="E663" i="8"/>
  <c r="P632" i="8"/>
  <c r="E631" i="8"/>
  <c r="P600" i="8"/>
  <c r="E599" i="8"/>
  <c r="E567" i="8"/>
  <c r="P568" i="8"/>
  <c r="E535" i="8"/>
  <c r="P536" i="8"/>
  <c r="P504" i="8"/>
  <c r="E503" i="8"/>
  <c r="E471" i="8"/>
  <c r="P472" i="8"/>
  <c r="P393" i="8"/>
  <c r="E392" i="8"/>
  <c r="P137" i="8"/>
  <c r="E136" i="8"/>
  <c r="E308" i="8"/>
  <c r="P309" i="8"/>
  <c r="Y106" i="8"/>
  <c r="Y107" i="8" s="1"/>
  <c r="Z106" i="8"/>
  <c r="Z107" i="8" s="1"/>
  <c r="AA106" i="8"/>
  <c r="AA107" i="8" s="1"/>
  <c r="X106" i="8"/>
  <c r="D27" i="8" s="1"/>
  <c r="D28" i="8" s="1"/>
  <c r="AB106" i="8"/>
  <c r="AB107" i="8" s="1"/>
  <c r="H16" i="18"/>
  <c r="K18" i="18" l="1"/>
  <c r="K17" i="18"/>
  <c r="K16" i="18"/>
  <c r="X107" i="8"/>
  <c r="E62" i="8"/>
  <c r="A70" i="8"/>
  <c r="H22" i="18"/>
  <c r="H21" i="18"/>
  <c r="H20" i="18"/>
  <c r="H19" i="18"/>
  <c r="H18" i="18"/>
  <c r="H17" i="18"/>
  <c r="D44" i="18" s="1"/>
  <c r="F156" i="8" l="1"/>
  <c r="F214" i="8"/>
  <c r="F240" i="8"/>
  <c r="F173" i="8"/>
  <c r="F177" i="8"/>
  <c r="F181" i="8"/>
  <c r="F185" i="8"/>
  <c r="F189" i="8"/>
  <c r="F193" i="8"/>
  <c r="F197" i="8"/>
  <c r="F206" i="8"/>
  <c r="F153" i="8"/>
  <c r="F169" i="8"/>
  <c r="F162" i="8"/>
  <c r="F212" i="8"/>
  <c r="F227" i="8"/>
  <c r="F232" i="8"/>
  <c r="F239" i="8"/>
  <c r="F258" i="8"/>
  <c r="F264" i="8"/>
  <c r="F266" i="8"/>
  <c r="F170" i="8"/>
  <c r="F194" i="8"/>
  <c r="F211" i="8"/>
  <c r="F312" i="8"/>
  <c r="F320" i="8"/>
  <c r="F325" i="8"/>
  <c r="F339" i="8"/>
  <c r="F341" i="8"/>
  <c r="F345" i="8"/>
  <c r="F347" i="8"/>
  <c r="F359" i="8"/>
  <c r="F370" i="8"/>
  <c r="F391" i="8"/>
  <c r="F393" i="8"/>
  <c r="F399" i="8"/>
  <c r="F402" i="8"/>
  <c r="F423" i="8"/>
  <c r="F487" i="8"/>
  <c r="F492" i="8"/>
  <c r="F554" i="8"/>
  <c r="F559" i="8"/>
  <c r="F572" i="8"/>
  <c r="F574" i="8"/>
  <c r="F595" i="8"/>
  <c r="F599" i="8"/>
  <c r="F623" i="8"/>
  <c r="F633" i="8"/>
  <c r="F643" i="8"/>
  <c r="F654" i="8"/>
  <c r="F662" i="8"/>
  <c r="F668" i="8"/>
  <c r="F670" i="8"/>
  <c r="F689" i="8"/>
  <c r="F712" i="8"/>
  <c r="F718" i="8"/>
  <c r="F728" i="8"/>
  <c r="F732" i="8"/>
  <c r="F734" i="8"/>
  <c r="F738" i="8"/>
  <c r="F759" i="8"/>
  <c r="F158" i="8"/>
  <c r="F172" i="8"/>
  <c r="F174" i="8"/>
  <c r="F191" i="8"/>
  <c r="F196" i="8"/>
  <c r="F201" i="8"/>
  <c r="F205" i="8"/>
  <c r="F209" i="8"/>
  <c r="F213" i="8"/>
  <c r="F361" i="8"/>
  <c r="F367" i="8"/>
  <c r="F372" i="8"/>
  <c r="F380" i="8"/>
  <c r="F411" i="8"/>
  <c r="F425" i="8"/>
  <c r="F428" i="8"/>
  <c r="F432" i="8"/>
  <c r="F451" i="8"/>
  <c r="F468" i="8"/>
  <c r="F475" i="8"/>
  <c r="F489" i="8"/>
  <c r="F563" i="8"/>
  <c r="F580" i="8"/>
  <c r="F582" i="8"/>
  <c r="F591" i="8"/>
  <c r="F625" i="8"/>
  <c r="F681" i="8"/>
  <c r="F701" i="8"/>
  <c r="F720" i="8"/>
  <c r="F724" i="8"/>
  <c r="F726" i="8"/>
  <c r="F730" i="8"/>
  <c r="F751" i="8"/>
  <c r="F776" i="8"/>
  <c r="F150" i="8"/>
  <c r="F176" i="8"/>
  <c r="F178" i="8"/>
  <c r="F198" i="8"/>
  <c r="F274" i="8"/>
  <c r="F290" i="8"/>
  <c r="F322" i="8"/>
  <c r="F353" i="8"/>
  <c r="F404" i="8"/>
  <c r="F457" i="8"/>
  <c r="F465" i="8"/>
  <c r="F500" i="8"/>
  <c r="F547" i="8"/>
  <c r="F556" i="8"/>
  <c r="F558" i="8"/>
  <c r="F588" i="8"/>
  <c r="F638" i="8"/>
  <c r="F650" i="8"/>
  <c r="F175" i="8"/>
  <c r="F184" i="8"/>
  <c r="F186" i="8"/>
  <c r="F219" i="8"/>
  <c r="F251" i="8"/>
  <c r="F256" i="8"/>
  <c r="F305" i="8"/>
  <c r="F315" i="8"/>
  <c r="F317" i="8"/>
  <c r="F360" i="8"/>
  <c r="F375" i="8"/>
  <c r="F377" i="8"/>
  <c r="F383" i="8"/>
  <c r="F386" i="8"/>
  <c r="F420" i="8"/>
  <c r="F424" i="8"/>
  <c r="F427" i="8"/>
  <c r="F431" i="8"/>
  <c r="F436" i="8"/>
  <c r="F456" i="8"/>
  <c r="F467" i="8"/>
  <c r="F484" i="8"/>
  <c r="F488" i="8"/>
  <c r="F497" i="8"/>
  <c r="F508" i="8"/>
  <c r="F567" i="8"/>
  <c r="F579" i="8"/>
  <c r="F594" i="8"/>
  <c r="F602" i="8"/>
  <c r="F610" i="8"/>
  <c r="F686" i="8"/>
  <c r="F690" i="8"/>
  <c r="F694" i="8"/>
  <c r="F696" i="8"/>
  <c r="F698" i="8"/>
  <c r="F700" i="8"/>
  <c r="F713" i="8"/>
  <c r="F717" i="8"/>
  <c r="F745" i="8"/>
  <c r="F748" i="8"/>
  <c r="F780" i="8"/>
  <c r="F793" i="8"/>
  <c r="F795" i="8"/>
  <c r="F804" i="8"/>
  <c r="F808" i="8"/>
  <c r="F811" i="8"/>
  <c r="F816" i="8"/>
  <c r="F823" i="8"/>
  <c r="F828" i="8"/>
  <c r="F154" i="8"/>
  <c r="F180" i="8"/>
  <c r="F199" i="8"/>
  <c r="F257" i="8"/>
  <c r="F291" i="8"/>
  <c r="F301" i="8"/>
  <c r="F337" i="8"/>
  <c r="F356" i="8"/>
  <c r="F369" i="8"/>
  <c r="F407" i="8"/>
  <c r="F426" i="8"/>
  <c r="F449" i="8"/>
  <c r="F481" i="8"/>
  <c r="F546" i="8"/>
  <c r="F548" i="8"/>
  <c r="F583" i="8"/>
  <c r="F596" i="8"/>
  <c r="F612" i="8"/>
  <c r="F661" i="8"/>
  <c r="F678" i="8"/>
  <c r="F684" i="8"/>
  <c r="F705" i="8"/>
  <c r="F708" i="8"/>
  <c r="F710" i="8"/>
  <c r="F772" i="8"/>
  <c r="F787" i="8"/>
  <c r="F792" i="8"/>
  <c r="F796" i="8"/>
  <c r="F800" i="8"/>
  <c r="F929" i="8"/>
  <c r="F954" i="8"/>
  <c r="F958" i="8"/>
  <c r="F985" i="8"/>
  <c r="F998" i="8"/>
  <c r="F1025" i="8"/>
  <c r="F1041" i="8"/>
  <c r="F1045" i="8"/>
  <c r="F1055" i="8"/>
  <c r="F1071" i="8"/>
  <c r="F1078" i="8"/>
  <c r="F1097" i="8"/>
  <c r="F1100" i="8"/>
  <c r="F1103" i="8"/>
  <c r="F1124" i="8"/>
  <c r="F1145" i="8"/>
  <c r="F1148" i="8"/>
  <c r="F1151" i="8"/>
  <c r="F1162" i="8"/>
  <c r="F1170" i="8"/>
  <c r="F1192" i="8"/>
  <c r="F1215" i="8"/>
  <c r="F1245" i="8"/>
  <c r="F168" i="8"/>
  <c r="F171" i="8"/>
  <c r="F192" i="8"/>
  <c r="F299" i="8"/>
  <c r="F309" i="8"/>
  <c r="F416" i="8"/>
  <c r="F459" i="8"/>
  <c r="F483" i="8"/>
  <c r="F491" i="8"/>
  <c r="F499" i="8"/>
  <c r="F575" i="8"/>
  <c r="F605" i="8"/>
  <c r="F642" i="8"/>
  <c r="F721" i="8"/>
  <c r="F755" i="8"/>
  <c r="F768" i="8"/>
  <c r="F784" i="8"/>
  <c r="F820" i="8"/>
  <c r="F824" i="8"/>
  <c r="F874" i="8"/>
  <c r="F886" i="8"/>
  <c r="F890" i="8"/>
  <c r="F894" i="8"/>
  <c r="F901" i="8"/>
  <c r="F921" i="8"/>
  <c r="F961" i="8"/>
  <c r="F994" i="8"/>
  <c r="F1002" i="8"/>
  <c r="F1006" i="8"/>
  <c r="F1009" i="8"/>
  <c r="F1050" i="8"/>
  <c r="F1094" i="8"/>
  <c r="F1112" i="8"/>
  <c r="F1115" i="8"/>
  <c r="F1118" i="8"/>
  <c r="F1121" i="8"/>
  <c r="F1135" i="8"/>
  <c r="F1138" i="8"/>
  <c r="F1156" i="8"/>
  <c r="F1159" i="8"/>
  <c r="F1167" i="8"/>
  <c r="F1173" i="8"/>
  <c r="F1196" i="8"/>
  <c r="F1198" i="8"/>
  <c r="F1226" i="8"/>
  <c r="F179" i="8"/>
  <c r="F183" i="8"/>
  <c r="F190" i="8"/>
  <c r="F195" i="8"/>
  <c r="F261" i="8"/>
  <c r="F307" i="8"/>
  <c r="F335" i="8"/>
  <c r="F403" i="8"/>
  <c r="F412" i="8"/>
  <c r="F444" i="8"/>
  <c r="F473" i="8"/>
  <c r="F566" i="8"/>
  <c r="F589" i="8"/>
  <c r="F673" i="8"/>
  <c r="F693" i="8"/>
  <c r="F716" i="8"/>
  <c r="F777" i="8"/>
  <c r="F866" i="8"/>
  <c r="F870" i="8"/>
  <c r="F872" i="8"/>
  <c r="F878" i="8"/>
  <c r="F882" i="8"/>
  <c r="F884" i="8"/>
  <c r="F888" i="8"/>
  <c r="F897" i="8"/>
  <c r="F911" i="8"/>
  <c r="F914" i="8"/>
  <c r="F918" i="8"/>
  <c r="F978" i="8"/>
  <c r="F991" i="8"/>
  <c r="F1054" i="8"/>
  <c r="F1066" i="8"/>
  <c r="F1070" i="8"/>
  <c r="F1087" i="8"/>
  <c r="F1090" i="8"/>
  <c r="F1099" i="8"/>
  <c r="F1102" i="8"/>
  <c r="F1105" i="8"/>
  <c r="F1108" i="8"/>
  <c r="F1126" i="8"/>
  <c r="F1129" i="8"/>
  <c r="F1132" i="8"/>
  <c r="F1141" i="8"/>
  <c r="F1150" i="8"/>
  <c r="F1153" i="8"/>
  <c r="F1164" i="8"/>
  <c r="F1176" i="8"/>
  <c r="F1179" i="8"/>
  <c r="F1182" i="8"/>
  <c r="F1200" i="8"/>
  <c r="F1202" i="8"/>
  <c r="F1236" i="8"/>
  <c r="F338" i="8"/>
  <c r="F350" i="8"/>
  <c r="F396" i="8"/>
  <c r="F401" i="8"/>
  <c r="F417" i="8"/>
  <c r="F450" i="8"/>
  <c r="F464" i="8"/>
  <c r="F466" i="8"/>
  <c r="F490" i="8"/>
  <c r="F495" i="8"/>
  <c r="F505" i="8"/>
  <c r="F507" i="8"/>
  <c r="F571" i="8"/>
  <c r="F606" i="8"/>
  <c r="F641" i="8"/>
  <c r="F665" i="8"/>
  <c r="F704" i="8"/>
  <c r="F817" i="8"/>
  <c r="F834" i="8"/>
  <c r="F850" i="8"/>
  <c r="F854" i="8"/>
  <c r="F856" i="8"/>
  <c r="F860" i="8"/>
  <c r="F910" i="8"/>
  <c r="F930" i="8"/>
  <c r="F943" i="8"/>
  <c r="F950" i="8"/>
  <c r="F986" i="8"/>
  <c r="F1026" i="8"/>
  <c r="F1030" i="8"/>
  <c r="F1049" i="8"/>
  <c r="F1082" i="8"/>
  <c r="F1086" i="8"/>
  <c r="F1107" i="8"/>
  <c r="F1120" i="8"/>
  <c r="F1131" i="8"/>
  <c r="F1134" i="8"/>
  <c r="F1137" i="8"/>
  <c r="F1155" i="8"/>
  <c r="F1158" i="8"/>
  <c r="F1166" i="8"/>
  <c r="F1172" i="8"/>
  <c r="F1178" i="8"/>
  <c r="F1181" i="8"/>
  <c r="F1184" i="8"/>
  <c r="F1186" i="8"/>
  <c r="F1208" i="8"/>
  <c r="F1218" i="8"/>
  <c r="F1233" i="8"/>
  <c r="F1238" i="8"/>
  <c r="F1249" i="8"/>
  <c r="F1254" i="8"/>
  <c r="F1270" i="8"/>
  <c r="F1290" i="8"/>
  <c r="F1294" i="8"/>
  <c r="F1301" i="8"/>
  <c r="F1309" i="8"/>
  <c r="F1318" i="8"/>
  <c r="F1320" i="8"/>
  <c r="F1405" i="8"/>
  <c r="F1409" i="8"/>
  <c r="F1424" i="8"/>
  <c r="F187" i="8"/>
  <c r="F269" i="8"/>
  <c r="F285" i="8"/>
  <c r="F333" i="8"/>
  <c r="F409" i="8"/>
  <c r="F435" i="8"/>
  <c r="F471" i="8"/>
  <c r="F564" i="8"/>
  <c r="F607" i="8"/>
  <c r="F740" i="8"/>
  <c r="F779" i="8"/>
  <c r="F819" i="8"/>
  <c r="F864" i="8"/>
  <c r="F876" i="8"/>
  <c r="F898" i="8"/>
  <c r="F927" i="8"/>
  <c r="F942" i="8"/>
  <c r="F946" i="8"/>
  <c r="F949" i="8"/>
  <c r="F959" i="8"/>
  <c r="F974" i="8"/>
  <c r="F981" i="8"/>
  <c r="F1007" i="8"/>
  <c r="F1116" i="8"/>
  <c r="F1127" i="8"/>
  <c r="F1140" i="8"/>
  <c r="F1144" i="8"/>
  <c r="F1157" i="8"/>
  <c r="F1165" i="8"/>
  <c r="F1210" i="8"/>
  <c r="F1220" i="8"/>
  <c r="F1241" i="8"/>
  <c r="F1258" i="8"/>
  <c r="F1262" i="8"/>
  <c r="F1317" i="8"/>
  <c r="F1332" i="8"/>
  <c r="F1334" i="8"/>
  <c r="F1361" i="8"/>
  <c r="F1373" i="8"/>
  <c r="F1381" i="8"/>
  <c r="F1397" i="8"/>
  <c r="F1412" i="8"/>
  <c r="F1416" i="8"/>
  <c r="F1470" i="8"/>
  <c r="F1485" i="8"/>
  <c r="F1566" i="8"/>
  <c r="F1568" i="8"/>
  <c r="F1570" i="8"/>
  <c r="F1572" i="8"/>
  <c r="F1581" i="8"/>
  <c r="F1588" i="8"/>
  <c r="F1629" i="8"/>
  <c r="F1662" i="8"/>
  <c r="F1669" i="8"/>
  <c r="F1694" i="8"/>
  <c r="F1716" i="8"/>
  <c r="F1723" i="8"/>
  <c r="F1726" i="8"/>
  <c r="F1740" i="8"/>
  <c r="F1766" i="8"/>
  <c r="F1787" i="8"/>
  <c r="F1790" i="8"/>
  <c r="F1798" i="8"/>
  <c r="F1804" i="8"/>
  <c r="F1814" i="8"/>
  <c r="F182" i="8"/>
  <c r="F235" i="8"/>
  <c r="F433" i="8"/>
  <c r="F474" i="8"/>
  <c r="F496" i="8"/>
  <c r="F570" i="8"/>
  <c r="F601" i="8"/>
  <c r="F685" i="8"/>
  <c r="F803" i="8"/>
  <c r="F838" i="8"/>
  <c r="F846" i="8"/>
  <c r="F862" i="8"/>
  <c r="F1033" i="8"/>
  <c r="F1038" i="8"/>
  <c r="F1042" i="8"/>
  <c r="F1098" i="8"/>
  <c r="F1104" i="8"/>
  <c r="F1114" i="8"/>
  <c r="F1123" i="8"/>
  <c r="F1133" i="8"/>
  <c r="F1142" i="8"/>
  <c r="F1149" i="8"/>
  <c r="F1161" i="8"/>
  <c r="F1190" i="8"/>
  <c r="F1246" i="8"/>
  <c r="F1253" i="8"/>
  <c r="F1365" i="8"/>
  <c r="F1377" i="8"/>
  <c r="F1431" i="8"/>
  <c r="F1433" i="8"/>
  <c r="F1435" i="8"/>
  <c r="F1466" i="8"/>
  <c r="F1468" i="8"/>
  <c r="F1502" i="8"/>
  <c r="F1504" i="8"/>
  <c r="F1506" i="8"/>
  <c r="F1538" i="8"/>
  <c r="F1562" i="8"/>
  <c r="F1564" i="8"/>
  <c r="F1574" i="8"/>
  <c r="F1590" i="8"/>
  <c r="F1593" i="8"/>
  <c r="F1597" i="8"/>
  <c r="F1600" i="8"/>
  <c r="F1616" i="8"/>
  <c r="F1640" i="8"/>
  <c r="F164" i="8"/>
  <c r="F267" i="8"/>
  <c r="F273" i="8"/>
  <c r="F283" i="8"/>
  <c r="F331" i="8"/>
  <c r="F460" i="8"/>
  <c r="F463" i="8"/>
  <c r="F550" i="8"/>
  <c r="F639" i="8"/>
  <c r="F644" i="8"/>
  <c r="F709" i="8"/>
  <c r="F760" i="8"/>
  <c r="F827" i="8"/>
  <c r="F937" i="8"/>
  <c r="F962" i="8"/>
  <c r="F969" i="8"/>
  <c r="F1010" i="8"/>
  <c r="F1029" i="8"/>
  <c r="F1058" i="8"/>
  <c r="F1106" i="8"/>
  <c r="F1110" i="8"/>
  <c r="F1168" i="8"/>
  <c r="F1188" i="8"/>
  <c r="F1216" i="8"/>
  <c r="F1225" i="8"/>
  <c r="F1255" i="8"/>
  <c r="F1266" i="8"/>
  <c r="F1274" i="8"/>
  <c r="F1297" i="8"/>
  <c r="F1299" i="8"/>
  <c r="F1337" i="8"/>
  <c r="F1357" i="8"/>
  <c r="F1414" i="8"/>
  <c r="F1418" i="8"/>
  <c r="F1446" i="8"/>
  <c r="F1448" i="8"/>
  <c r="F1454" i="8"/>
  <c r="F1462" i="8"/>
  <c r="F1473" i="8"/>
  <c r="F1498" i="8"/>
  <c r="F1500" i="8"/>
  <c r="F1517" i="8"/>
  <c r="F1521" i="8"/>
  <c r="F1534" i="8"/>
  <c r="F1549" i="8"/>
  <c r="F1577" i="8"/>
  <c r="F1604" i="8"/>
  <c r="F1622" i="8"/>
  <c r="F1625" i="8"/>
  <c r="F1649" i="8"/>
  <c r="F1677" i="8"/>
  <c r="F1702" i="8"/>
  <c r="F1715" i="8"/>
  <c r="F1733" i="8"/>
  <c r="F1746" i="8"/>
  <c r="F1749" i="8"/>
  <c r="F1782" i="8"/>
  <c r="F1794" i="8"/>
  <c r="F1820" i="8"/>
  <c r="F1829" i="8"/>
  <c r="F188" i="8"/>
  <c r="F236" i="8"/>
  <c r="F277" i="8"/>
  <c r="F293" i="8"/>
  <c r="F329" i="8"/>
  <c r="F364" i="8"/>
  <c r="F385" i="8"/>
  <c r="F452" i="8"/>
  <c r="F458" i="8"/>
  <c r="F637" i="8"/>
  <c r="F752" i="8"/>
  <c r="F783" i="8"/>
  <c r="F809" i="8"/>
  <c r="F815" i="8"/>
  <c r="F852" i="8"/>
  <c r="F906" i="8"/>
  <c r="F926" i="8"/>
  <c r="F975" i="8"/>
  <c r="F982" i="8"/>
  <c r="F1034" i="8"/>
  <c r="F1081" i="8"/>
  <c r="F1117" i="8"/>
  <c r="F1130" i="8"/>
  <c r="F1143" i="8"/>
  <c r="F1160" i="8"/>
  <c r="F1180" i="8"/>
  <c r="F1206" i="8"/>
  <c r="F1230" i="8"/>
  <c r="F1242" i="8"/>
  <c r="F1257" i="8"/>
  <c r="F1281" i="8"/>
  <c r="F1289" i="8"/>
  <c r="F1316" i="8"/>
  <c r="F1322" i="8"/>
  <c r="F1345" i="8"/>
  <c r="F1364" i="8"/>
  <c r="F1368" i="8"/>
  <c r="F1370" i="8"/>
  <c r="F1374" i="8"/>
  <c r="F1380" i="8"/>
  <c r="F1423" i="8"/>
  <c r="F1478" i="8"/>
  <c r="F1482" i="8"/>
  <c r="F1486" i="8"/>
  <c r="F1488" i="8"/>
  <c r="F1492" i="8"/>
  <c r="F1526" i="8"/>
  <c r="F1554" i="8"/>
  <c r="F1556" i="8"/>
  <c r="F1569" i="8"/>
  <c r="F1576" i="8"/>
  <c r="F1585" i="8"/>
  <c r="F1592" i="8"/>
  <c r="F1615" i="8"/>
  <c r="F1621" i="8"/>
  <c r="F1624" i="8"/>
  <c r="F1633" i="8"/>
  <c r="F1646" i="8"/>
  <c r="F1657" i="8"/>
  <c r="F1676" i="8"/>
  <c r="F1686" i="8"/>
  <c r="F1722" i="8"/>
  <c r="F1732" i="8"/>
  <c r="F1748" i="8"/>
  <c r="F1758" i="8"/>
  <c r="F1774" i="8"/>
  <c r="F1778" i="8"/>
  <c r="F1786" i="8"/>
  <c r="F1819" i="8"/>
  <c r="F1828" i="8"/>
  <c r="F1845" i="8"/>
  <c r="F1910" i="8"/>
  <c r="F1946" i="8"/>
  <c r="F1955" i="8"/>
  <c r="F1965" i="8"/>
  <c r="F1972" i="8"/>
  <c r="F1982" i="8"/>
  <c r="F2006" i="8"/>
  <c r="F321" i="8"/>
  <c r="F410" i="8"/>
  <c r="F590" i="8"/>
  <c r="F756" i="8"/>
  <c r="F812" i="8"/>
  <c r="F895" i="8"/>
  <c r="F934" i="8"/>
  <c r="F945" i="8"/>
  <c r="F993" i="8"/>
  <c r="F1122" i="8"/>
  <c r="F1125" i="8"/>
  <c r="F1174" i="8"/>
  <c r="F1325" i="8"/>
  <c r="F1382" i="8"/>
  <c r="F1456" i="8"/>
  <c r="F1518" i="8"/>
  <c r="F1552" i="8"/>
  <c r="F1661" i="8"/>
  <c r="F1684" i="8"/>
  <c r="F1691" i="8"/>
  <c r="F1700" i="8"/>
  <c r="F1718" i="8"/>
  <c r="F1756" i="8"/>
  <c r="F1779" i="8"/>
  <c r="F1796" i="8"/>
  <c r="F1803" i="8"/>
  <c r="F1805" i="8"/>
  <c r="F1810" i="8"/>
  <c r="F1821" i="8"/>
  <c r="F1836" i="8"/>
  <c r="F1842" i="8"/>
  <c r="F1860" i="8"/>
  <c r="F1869" i="8"/>
  <c r="F1893" i="8"/>
  <c r="F1902" i="8"/>
  <c r="F1926" i="8"/>
  <c r="F1962" i="8"/>
  <c r="F1988" i="8"/>
  <c r="F2038" i="8"/>
  <c r="F2044" i="8"/>
  <c r="F2051" i="8"/>
  <c r="F2070" i="8"/>
  <c r="F2090" i="8"/>
  <c r="F2098" i="8"/>
  <c r="F2101" i="8"/>
  <c r="F2109" i="8"/>
  <c r="F2116" i="8"/>
  <c r="F2129" i="8"/>
  <c r="F2142" i="8"/>
  <c r="F2146" i="8"/>
  <c r="F2153" i="8"/>
  <c r="F2174" i="8"/>
  <c r="F2320" i="8"/>
  <c r="F2333" i="8"/>
  <c r="F2344" i="8"/>
  <c r="F2384" i="8"/>
  <c r="F2401" i="8"/>
  <c r="F2440" i="8"/>
  <c r="F2453" i="8"/>
  <c r="F2477" i="8"/>
  <c r="F2484" i="8"/>
  <c r="F2487" i="8"/>
  <c r="F2501" i="8"/>
  <c r="F2504" i="8"/>
  <c r="F2551" i="8"/>
  <c r="F2565" i="8"/>
  <c r="F2568" i="8"/>
  <c r="F2584" i="8"/>
  <c r="F2624" i="8"/>
  <c r="F2648" i="8"/>
  <c r="F2652" i="8"/>
  <c r="F2663" i="8"/>
  <c r="F2695" i="8"/>
  <c r="F2700" i="8"/>
  <c r="F2743" i="8"/>
  <c r="F2749" i="8"/>
  <c r="F2757" i="8"/>
  <c r="F2770" i="8"/>
  <c r="F2791" i="8"/>
  <c r="F2806" i="8"/>
  <c r="F2829" i="8"/>
  <c r="F2842" i="8"/>
  <c r="F2844" i="8"/>
  <c r="F2863" i="8"/>
  <c r="F2869" i="8"/>
  <c r="F2903" i="8"/>
  <c r="F2935" i="8"/>
  <c r="F2941" i="8"/>
  <c r="F2958" i="8"/>
  <c r="F2964" i="8"/>
  <c r="F2973" i="8"/>
  <c r="F2984" i="8"/>
  <c r="F2986" i="8"/>
  <c r="F2990" i="8"/>
  <c r="F443" i="8"/>
  <c r="F476" i="8"/>
  <c r="F551" i="8"/>
  <c r="F628" i="8"/>
  <c r="F744" i="8"/>
  <c r="F753" i="8"/>
  <c r="F763" i="8"/>
  <c r="F836" i="8"/>
  <c r="F922" i="8"/>
  <c r="F1023" i="8"/>
  <c r="F1046" i="8"/>
  <c r="F1073" i="8"/>
  <c r="F1109" i="8"/>
  <c r="F1128" i="8"/>
  <c r="F1136" i="8"/>
  <c r="F1152" i="8"/>
  <c r="F1154" i="8"/>
  <c r="F1252" i="8"/>
  <c r="F1277" i="8"/>
  <c r="F1285" i="8"/>
  <c r="F1293" i="8"/>
  <c r="F1300" i="8"/>
  <c r="F1342" i="8"/>
  <c r="F1352" i="8"/>
  <c r="F1385" i="8"/>
  <c r="F1440" i="8"/>
  <c r="F1529" i="8"/>
  <c r="F1537" i="8"/>
  <c r="F1558" i="8"/>
  <c r="F1591" i="8"/>
  <c r="F1598" i="8"/>
  <c r="F1638" i="8"/>
  <c r="F1654" i="8"/>
  <c r="F1656" i="8"/>
  <c r="F1665" i="8"/>
  <c r="F1670" i="8"/>
  <c r="F1682" i="8"/>
  <c r="F1693" i="8"/>
  <c r="F1725" i="8"/>
  <c r="F1765" i="8"/>
  <c r="F1770" i="8"/>
  <c r="F1781" i="8"/>
  <c r="F1788" i="8"/>
  <c r="F1830" i="8"/>
  <c r="F1834" i="8"/>
  <c r="F1866" i="8"/>
  <c r="F1899" i="8"/>
  <c r="F1908" i="8"/>
  <c r="F1915" i="8"/>
  <c r="F1917" i="8"/>
  <c r="F1923" i="8"/>
  <c r="F1958" i="8"/>
  <c r="F1994" i="8"/>
  <c r="F1997" i="8"/>
  <c r="F2010" i="8"/>
  <c r="F2014" i="8"/>
  <c r="F2018" i="8"/>
  <c r="F2021" i="8"/>
  <c r="F2035" i="8"/>
  <c r="F2067" i="8"/>
  <c r="F2094" i="8"/>
  <c r="F2156" i="8"/>
  <c r="F2181" i="8"/>
  <c r="F2314" i="8"/>
  <c r="F2318" i="8"/>
  <c r="F2322" i="8"/>
  <c r="F2342" i="8"/>
  <c r="F2367" i="8"/>
  <c r="F2378" i="8"/>
  <c r="F2382" i="8"/>
  <c r="F2386" i="8"/>
  <c r="F2403" i="8"/>
  <c r="F2405" i="8"/>
  <c r="F2417" i="8"/>
  <c r="F2421" i="8"/>
  <c r="F2425" i="8"/>
  <c r="F2429" i="8"/>
  <c r="F2434" i="8"/>
  <c r="F2438" i="8"/>
  <c r="F2456" i="8"/>
  <c r="F2472" i="8"/>
  <c r="F2479" i="8"/>
  <c r="F2510" i="8"/>
  <c r="F2517" i="8"/>
  <c r="F2526" i="8"/>
  <c r="F2535" i="8"/>
  <c r="F2544" i="8"/>
  <c r="F2560" i="8"/>
  <c r="F2574" i="8"/>
  <c r="F2628" i="8"/>
  <c r="F2631" i="8"/>
  <c r="F2640" i="8"/>
  <c r="F2656" i="8"/>
  <c r="F2672" i="8"/>
  <c r="F2685" i="8"/>
  <c r="F2711" i="8"/>
  <c r="F2734" i="8"/>
  <c r="F2740" i="8"/>
  <c r="F2759" i="8"/>
  <c r="F2774" i="8"/>
  <c r="F2783" i="8"/>
  <c r="F2797" i="8"/>
  <c r="F2810" i="8"/>
  <c r="F2854" i="8"/>
  <c r="F441" i="8"/>
  <c r="F555" i="8"/>
  <c r="F674" i="8"/>
  <c r="F785" i="8"/>
  <c r="F788" i="8"/>
  <c r="F840" i="8"/>
  <c r="F902" i="8"/>
  <c r="F913" i="8"/>
  <c r="F1018" i="8"/>
  <c r="F1062" i="8"/>
  <c r="F1139" i="8"/>
  <c r="F1147" i="8"/>
  <c r="F1194" i="8"/>
  <c r="F1212" i="8"/>
  <c r="F1228" i="8"/>
  <c r="F1354" i="8"/>
  <c r="F1395" i="8"/>
  <c r="F1402" i="8"/>
  <c r="F1413" i="8"/>
  <c r="F1459" i="8"/>
  <c r="F1490" i="8"/>
  <c r="F1514" i="8"/>
  <c r="F1532" i="8"/>
  <c r="F1550" i="8"/>
  <c r="F1609" i="8"/>
  <c r="F1636" i="8"/>
  <c r="F1645" i="8"/>
  <c r="F1652" i="8"/>
  <c r="F1730" i="8"/>
  <c r="F1838" i="8"/>
  <c r="F1844" i="8"/>
  <c r="F1853" i="8"/>
  <c r="F1877" i="8"/>
  <c r="F1886" i="8"/>
  <c r="F1892" i="8"/>
  <c r="F1941" i="8"/>
  <c r="F1966" i="8"/>
  <c r="F1973" i="8"/>
  <c r="F1979" i="8"/>
  <c r="F1990" i="8"/>
  <c r="F2003" i="8"/>
  <c r="F2037" i="8"/>
  <c r="F2054" i="8"/>
  <c r="F2062" i="8"/>
  <c r="F2069" i="8"/>
  <c r="F2085" i="8"/>
  <c r="F2100" i="8"/>
  <c r="F2141" i="8"/>
  <c r="F2150" i="8"/>
  <c r="F2170" i="8"/>
  <c r="F2173" i="8"/>
  <c r="F2328" i="8"/>
  <c r="F2337" i="8"/>
  <c r="F2354" i="8"/>
  <c r="F2360" i="8"/>
  <c r="F2369" i="8"/>
  <c r="F2373" i="8"/>
  <c r="F2392" i="8"/>
  <c r="F2409" i="8"/>
  <c r="F2413" i="8"/>
  <c r="F2427" i="8"/>
  <c r="F2442" i="8"/>
  <c r="F2462" i="8"/>
  <c r="F2496" i="8"/>
  <c r="F2520" i="8"/>
  <c r="F2524" i="8"/>
  <c r="F2548" i="8"/>
  <c r="F2564" i="8"/>
  <c r="F2588" i="8"/>
  <c r="F2592" i="8"/>
  <c r="F2599" i="8"/>
  <c r="F2604" i="8"/>
  <c r="F2662" i="8"/>
  <c r="F2681" i="8"/>
  <c r="F2687" i="8"/>
  <c r="F2694" i="8"/>
  <c r="F2702" i="8"/>
  <c r="F2708" i="8"/>
  <c r="F2717" i="8"/>
  <c r="F2725" i="8"/>
  <c r="F2738" i="8"/>
  <c r="F2751" i="8"/>
  <c r="F2765" i="8"/>
  <c r="F2778" i="8"/>
  <c r="F2780" i="8"/>
  <c r="F2814" i="8"/>
  <c r="F2822" i="8"/>
  <c r="F2831" i="8"/>
  <c r="F2837" i="8"/>
  <c r="F2846" i="8"/>
  <c r="F2858" i="8"/>
  <c r="F200" i="8"/>
  <c r="F388" i="8"/>
  <c r="F480" i="8"/>
  <c r="F609" i="8"/>
  <c r="F620" i="8"/>
  <c r="F764" i="8"/>
  <c r="F771" i="8"/>
  <c r="F917" i="8"/>
  <c r="F953" i="8"/>
  <c r="F970" i="8"/>
  <c r="F1001" i="8"/>
  <c r="F1074" i="8"/>
  <c r="F1089" i="8"/>
  <c r="F1101" i="8"/>
  <c r="F1163" i="8"/>
  <c r="F1177" i="8"/>
  <c r="F1286" i="8"/>
  <c r="F1386" i="8"/>
  <c r="F1427" i="8"/>
  <c r="F1512" i="8"/>
  <c r="F1530" i="8"/>
  <c r="F1546" i="8"/>
  <c r="F1601" i="8"/>
  <c r="F1612" i="8"/>
  <c r="F1617" i="8"/>
  <c r="F1641" i="8"/>
  <c r="F1664" i="8"/>
  <c r="F1692" i="8"/>
  <c r="F1701" i="8"/>
  <c r="F1717" i="8"/>
  <c r="F1724" i="8"/>
  <c r="F1755" i="8"/>
  <c r="F1764" i="8"/>
  <c r="F1773" i="8"/>
  <c r="F1795" i="8"/>
  <c r="F1806" i="8"/>
  <c r="F1813" i="8"/>
  <c r="F1822" i="8"/>
  <c r="F1843" i="8"/>
  <c r="F1846" i="8"/>
  <c r="F1870" i="8"/>
  <c r="F1883" i="8"/>
  <c r="F1894" i="8"/>
  <c r="F1907" i="8"/>
  <c r="F1925" i="8"/>
  <c r="F1934" i="8"/>
  <c r="F1940" i="8"/>
  <c r="F1957" i="8"/>
  <c r="F1981" i="8"/>
  <c r="F2005" i="8"/>
  <c r="F2020" i="8"/>
  <c r="F2030" i="8"/>
  <c r="F2046" i="8"/>
  <c r="F2050" i="8"/>
  <c r="F2053" i="8"/>
  <c r="F2066" i="8"/>
  <c r="F2084" i="8"/>
  <c r="F2093" i="8"/>
  <c r="F2118" i="8"/>
  <c r="F2133" i="8"/>
  <c r="F2145" i="8"/>
  <c r="F2149" i="8"/>
  <c r="F2165" i="8"/>
  <c r="F2172" i="8"/>
  <c r="F2180" i="8"/>
  <c r="F2183" i="8"/>
  <c r="F2317" i="8"/>
  <c r="F2321" i="8"/>
  <c r="F2381" i="8"/>
  <c r="F2385" i="8"/>
  <c r="F2398" i="8"/>
  <c r="F2433" i="8"/>
  <c r="F2437" i="8"/>
  <c r="F2455" i="8"/>
  <c r="F2464" i="8"/>
  <c r="F2471" i="8"/>
  <c r="F2476" i="8"/>
  <c r="F2543" i="8"/>
  <c r="F2559" i="8"/>
  <c r="F2573" i="8"/>
  <c r="F2598" i="8"/>
  <c r="F2608" i="8"/>
  <c r="F2639" i="8"/>
  <c r="F2655" i="8"/>
  <c r="F2671" i="8"/>
  <c r="F2676" i="8"/>
  <c r="F2680" i="8"/>
  <c r="F2710" i="8"/>
  <c r="F2719" i="8"/>
  <c r="F2733" i="8"/>
  <c r="F2746" i="8"/>
  <c r="F2758" i="8"/>
  <c r="F2767" i="8"/>
  <c r="F2773" i="8"/>
  <c r="F2782" i="8"/>
  <c r="F2794" i="8"/>
  <c r="F2796" i="8"/>
  <c r="F2839" i="8"/>
  <c r="F2866" i="8"/>
  <c r="F2879" i="8"/>
  <c r="F2893" i="8"/>
  <c r="F2906" i="8"/>
  <c r="F2908" i="8"/>
  <c r="F2925" i="8"/>
  <c r="F2938" i="8"/>
  <c r="F2989" i="8"/>
  <c r="F2997" i="8"/>
  <c r="F2999" i="8"/>
  <c r="F3037" i="8"/>
  <c r="F3048" i="8"/>
  <c r="F3050" i="8"/>
  <c r="F3071" i="8"/>
  <c r="F3077" i="8"/>
  <c r="F3079" i="8"/>
  <c r="F3096" i="8"/>
  <c r="F3098" i="8"/>
  <c r="F3100" i="8"/>
  <c r="F3111" i="8"/>
  <c r="F3117" i="8"/>
  <c r="F3133" i="8"/>
  <c r="F3148" i="8"/>
  <c r="F3151" i="8"/>
  <c r="F3176" i="8"/>
  <c r="F3178" i="8"/>
  <c r="F3205" i="8"/>
  <c r="F3207" i="8"/>
  <c r="F3224" i="8"/>
  <c r="F3226" i="8"/>
  <c r="F3228" i="8"/>
  <c r="F1014" i="8"/>
  <c r="F1113" i="8"/>
  <c r="F1313" i="8"/>
  <c r="F1321" i="8"/>
  <c r="F1329" i="8"/>
  <c r="F1341" i="8"/>
  <c r="F1366" i="8"/>
  <c r="F1389" i="8"/>
  <c r="F1417" i="8"/>
  <c r="F1480" i="8"/>
  <c r="F1608" i="8"/>
  <c r="F1685" i="8"/>
  <c r="F1734" i="8"/>
  <c r="F1742" i="8"/>
  <c r="F1750" i="8"/>
  <c r="F1772" i="8"/>
  <c r="F1789" i="8"/>
  <c r="F1797" i="8"/>
  <c r="F1898" i="8"/>
  <c r="F1949" i="8"/>
  <c r="F1978" i="8"/>
  <c r="F1998" i="8"/>
  <c r="F2077" i="8"/>
  <c r="F2110" i="8"/>
  <c r="F2163" i="8"/>
  <c r="F2313" i="8"/>
  <c r="F2357" i="8"/>
  <c r="F2374" i="8"/>
  <c r="F2387" i="8"/>
  <c r="F2402" i="8"/>
  <c r="F2422" i="8"/>
  <c r="F2470" i="8"/>
  <c r="F2509" i="8"/>
  <c r="F2518" i="8"/>
  <c r="F2528" i="8"/>
  <c r="F2575" i="8"/>
  <c r="F2615" i="8"/>
  <c r="F2620" i="8"/>
  <c r="F2629" i="8"/>
  <c r="F2647" i="8"/>
  <c r="F2673" i="8"/>
  <c r="F2701" i="8"/>
  <c r="F2703" i="8"/>
  <c r="F2706" i="8"/>
  <c r="F2714" i="8"/>
  <c r="F2726" i="8"/>
  <c r="F2781" i="8"/>
  <c r="F2798" i="8"/>
  <c r="F2862" i="8"/>
  <c r="F2871" i="8"/>
  <c r="F2877" i="8"/>
  <c r="F2886" i="8"/>
  <c r="F2917" i="8"/>
  <c r="F2924" i="8"/>
  <c r="F2926" i="8"/>
  <c r="F2932" i="8"/>
  <c r="F2949" i="8"/>
  <c r="F2970" i="8"/>
  <c r="F2992" i="8"/>
  <c r="F3021" i="8"/>
  <c r="F3023" i="8"/>
  <c r="F3029" i="8"/>
  <c r="F3031" i="8"/>
  <c r="F3053" i="8"/>
  <c r="F3055" i="8"/>
  <c r="F3063" i="8"/>
  <c r="F3069" i="8"/>
  <c r="F3102" i="8"/>
  <c r="F3130" i="8"/>
  <c r="F3146" i="8"/>
  <c r="F3165" i="8"/>
  <c r="F3204" i="8"/>
  <c r="F3208" i="8"/>
  <c r="F3210" i="8"/>
  <c r="F3212" i="8"/>
  <c r="F3239" i="8"/>
  <c r="F3245" i="8"/>
  <c r="F3253" i="8"/>
  <c r="F3255" i="8"/>
  <c r="F3293" i="8"/>
  <c r="F3304" i="8"/>
  <c r="F3306" i="8"/>
  <c r="F3327" i="8"/>
  <c r="F3333" i="8"/>
  <c r="F3335" i="8"/>
  <c r="F3352" i="8"/>
  <c r="F3354" i="8"/>
  <c r="F3356" i="8"/>
  <c r="F3367" i="8"/>
  <c r="F3373" i="8"/>
  <c r="F3381" i="8"/>
  <c r="F3383" i="8"/>
  <c r="F3389" i="8"/>
  <c r="F3404" i="8"/>
  <c r="F3421" i="8"/>
  <c r="F3440" i="8"/>
  <c r="F3448" i="8"/>
  <c r="F3450" i="8"/>
  <c r="F3519" i="8"/>
  <c r="F3575" i="8"/>
  <c r="F3592" i="8"/>
  <c r="F3594" i="8"/>
  <c r="F3596" i="8"/>
  <c r="F3636" i="8"/>
  <c r="F3668" i="8"/>
  <c r="F3708" i="8"/>
  <c r="F3712" i="8"/>
  <c r="F3716" i="8"/>
  <c r="F3725" i="8"/>
  <c r="F3729" i="8"/>
  <c r="F3740" i="8"/>
  <c r="F3749" i="8"/>
  <c r="F3770" i="8"/>
  <c r="F3781" i="8"/>
  <c r="F3789" i="8"/>
  <c r="F3793" i="8"/>
  <c r="F3804" i="8"/>
  <c r="F3811" i="8"/>
  <c r="F3815" i="8"/>
  <c r="F626" i="8"/>
  <c r="F977" i="8"/>
  <c r="F1057" i="8"/>
  <c r="F1119" i="8"/>
  <c r="F1304" i="8"/>
  <c r="F1310" i="8"/>
  <c r="F1439" i="8"/>
  <c r="F1474" i="8"/>
  <c r="F1606" i="8"/>
  <c r="F1648" i="8"/>
  <c r="F1891" i="8"/>
  <c r="F1924" i="8"/>
  <c r="F1931" i="8"/>
  <c r="F1942" i="8"/>
  <c r="F1947" i="8"/>
  <c r="F1971" i="8"/>
  <c r="F2027" i="8"/>
  <c r="F2029" i="8"/>
  <c r="F2034" i="8"/>
  <c r="F2061" i="8"/>
  <c r="F2117" i="8"/>
  <c r="F2336" i="8"/>
  <c r="F2338" i="8"/>
  <c r="F2350" i="8"/>
  <c r="F2353" i="8"/>
  <c r="F2355" i="8"/>
  <c r="F2362" i="8"/>
  <c r="F2379" i="8"/>
  <c r="F2394" i="8"/>
  <c r="F2432" i="8"/>
  <c r="F2445" i="8"/>
  <c r="F2447" i="8"/>
  <c r="F2480" i="8"/>
  <c r="F2536" i="8"/>
  <c r="F2541" i="8"/>
  <c r="F2669" i="8"/>
  <c r="F2688" i="8"/>
  <c r="F2742" i="8"/>
  <c r="F2750" i="8"/>
  <c r="F2775" i="8"/>
  <c r="F2836" i="8"/>
  <c r="F2895" i="8"/>
  <c r="F2901" i="8"/>
  <c r="F2910" i="8"/>
  <c r="F2919" i="8"/>
  <c r="F2930" i="8"/>
  <c r="F2951" i="8"/>
  <c r="F2959" i="8"/>
  <c r="F3006" i="8"/>
  <c r="F3119" i="8"/>
  <c r="F3128" i="8"/>
  <c r="F3144" i="8"/>
  <c r="F3173" i="8"/>
  <c r="F3175" i="8"/>
  <c r="F3198" i="8"/>
  <c r="F3237" i="8"/>
  <c r="F3247" i="8"/>
  <c r="F3261" i="8"/>
  <c r="F3312" i="8"/>
  <c r="F3375" i="8"/>
  <c r="F3454" i="8"/>
  <c r="F3469" i="8"/>
  <c r="F3477" i="8"/>
  <c r="F3479" i="8"/>
  <c r="F3496" i="8"/>
  <c r="F3498" i="8"/>
  <c r="F3502" i="8"/>
  <c r="F747" i="8"/>
  <c r="F844" i="8"/>
  <c r="F858" i="8"/>
  <c r="F905" i="8"/>
  <c r="F1077" i="8"/>
  <c r="F1111" i="8"/>
  <c r="F1171" i="8"/>
  <c r="F1333" i="8"/>
  <c r="F1494" i="8"/>
  <c r="F1497" i="8"/>
  <c r="F1584" i="8"/>
  <c r="F1614" i="8"/>
  <c r="F1663" i="8"/>
  <c r="F1710" i="8"/>
  <c r="F1757" i="8"/>
  <c r="F1862" i="8"/>
  <c r="F1875" i="8"/>
  <c r="F1882" i="8"/>
  <c r="F1914" i="8"/>
  <c r="F2022" i="8"/>
  <c r="F2042" i="8"/>
  <c r="F2074" i="8"/>
  <c r="F2132" i="8"/>
  <c r="F2155" i="8"/>
  <c r="F2157" i="8"/>
  <c r="F2162" i="8"/>
  <c r="F2177" i="8"/>
  <c r="F2326" i="8"/>
  <c r="F2331" i="8"/>
  <c r="F2341" i="8"/>
  <c r="F2365" i="8"/>
  <c r="F2377" i="8"/>
  <c r="F2397" i="8"/>
  <c r="F2400" i="8"/>
  <c r="F2435" i="8"/>
  <c r="F2534" i="8"/>
  <c r="F2605" i="8"/>
  <c r="F2607" i="8"/>
  <c r="F2646" i="8"/>
  <c r="F2679" i="8"/>
  <c r="F2709" i="8"/>
  <c r="F2790" i="8"/>
  <c r="F2838" i="8"/>
  <c r="F2922" i="8"/>
  <c r="F2934" i="8"/>
  <c r="F2943" i="8"/>
  <c r="F2957" i="8"/>
  <c r="F2966" i="8"/>
  <c r="F3013" i="8"/>
  <c r="F3015" i="8"/>
  <c r="F3039" i="8"/>
  <c r="F3045" i="8"/>
  <c r="F3047" i="8"/>
  <c r="F3076" i="8"/>
  <c r="F3080" i="8"/>
  <c r="F3082" i="8"/>
  <c r="F3084" i="8"/>
  <c r="F3150" i="8"/>
  <c r="F3159" i="8"/>
  <c r="F3167" i="8"/>
  <c r="F3192" i="8"/>
  <c r="F3194" i="8"/>
  <c r="F3229" i="8"/>
  <c r="F3269" i="8"/>
  <c r="F3271" i="8"/>
  <c r="F3282" i="8"/>
  <c r="F3295" i="8"/>
  <c r="F3320" i="8"/>
  <c r="F3322" i="8"/>
  <c r="F3358" i="8"/>
  <c r="F3364" i="8"/>
  <c r="F3391" i="8"/>
  <c r="F3397" i="8"/>
  <c r="F3399" i="8"/>
  <c r="F3406" i="8"/>
  <c r="F3423" i="8"/>
  <c r="F3429" i="8"/>
  <c r="F3431" i="8"/>
  <c r="F3437" i="8"/>
  <c r="F3460" i="8"/>
  <c r="F3471" i="8"/>
  <c r="F3485" i="8"/>
  <c r="F3512" i="8"/>
  <c r="F3514" i="8"/>
  <c r="F3535" i="8"/>
  <c r="F3541" i="8"/>
  <c r="F3543" i="8"/>
  <c r="F3566" i="8"/>
  <c r="F3572" i="8"/>
  <c r="F3608" i="8"/>
  <c r="F3610" i="8"/>
  <c r="F3612" i="8"/>
  <c r="F3623" i="8"/>
  <c r="F3644" i="8"/>
  <c r="F3655" i="8"/>
  <c r="F3680" i="8"/>
  <c r="F3682" i="8"/>
  <c r="F3722" i="8"/>
  <c r="F3746" i="8"/>
  <c r="F3763" i="8"/>
  <c r="F3778" i="8"/>
  <c r="F3810" i="8"/>
  <c r="F3814" i="8"/>
  <c r="F3818" i="8"/>
  <c r="F3827" i="8"/>
  <c r="F3831" i="8"/>
  <c r="F3835" i="8"/>
  <c r="F3839" i="8"/>
  <c r="F3868" i="8"/>
  <c r="F3872" i="8"/>
  <c r="F3876" i="8"/>
  <c r="F3880" i="8"/>
  <c r="F3893" i="8"/>
  <c r="F3897" i="8"/>
  <c r="F3901" i="8"/>
  <c r="F3930" i="8"/>
  <c r="F3934" i="8"/>
  <c r="F3947" i="8"/>
  <c r="F3951" i="8"/>
  <c r="F3955" i="8"/>
  <c r="F3959" i="8"/>
  <c r="F3963" i="8"/>
  <c r="F3967" i="8"/>
  <c r="F3971" i="8"/>
  <c r="F3975" i="8"/>
  <c r="F3979" i="8"/>
  <c r="F3983" i="8"/>
  <c r="F3987" i="8"/>
  <c r="F3991" i="8"/>
  <c r="F4004" i="8"/>
  <c r="F4008" i="8"/>
  <c r="F4021" i="8"/>
  <c r="F4025" i="8"/>
  <c r="F4029" i="8"/>
  <c r="F4033" i="8"/>
  <c r="F4037" i="8"/>
  <c r="F4041" i="8"/>
  <c r="F4045" i="8"/>
  <c r="F4049" i="8"/>
  <c r="F4053" i="8"/>
  <c r="F4066" i="8"/>
  <c r="F4070" i="8"/>
  <c r="F4074" i="8"/>
  <c r="F868" i="8"/>
  <c r="F880" i="8"/>
  <c r="F938" i="8"/>
  <c r="F1222" i="8"/>
  <c r="F1348" i="8"/>
  <c r="F1401" i="8"/>
  <c r="F1510" i="8"/>
  <c r="F1544" i="8"/>
  <c r="F1582" i="8"/>
  <c r="F1632" i="8"/>
  <c r="F1708" i="8"/>
  <c r="F1837" i="8"/>
  <c r="F1930" i="8"/>
  <c r="F1974" i="8"/>
  <c r="F1989" i="8"/>
  <c r="F2004" i="8"/>
  <c r="F2045" i="8"/>
  <c r="F2099" i="8"/>
  <c r="F2106" i="8"/>
  <c r="F2124" i="8"/>
  <c r="F2139" i="8"/>
  <c r="F2154" i="8"/>
  <c r="F2166" i="8"/>
  <c r="F2312" i="8"/>
  <c r="F2325" i="8"/>
  <c r="F2339" i="8"/>
  <c r="F2346" i="8"/>
  <c r="F2358" i="8"/>
  <c r="F2363" i="8"/>
  <c r="F2368" i="8"/>
  <c r="F2370" i="8"/>
  <c r="F2390" i="8"/>
  <c r="F2395" i="8"/>
  <c r="F2527" i="8"/>
  <c r="F2576" i="8"/>
  <c r="F2583" i="8"/>
  <c r="F2612" i="8"/>
  <c r="F2616" i="8"/>
  <c r="F2654" i="8"/>
  <c r="F2689" i="8"/>
  <c r="F2693" i="8"/>
  <c r="F2697" i="8"/>
  <c r="F2732" i="8"/>
  <c r="F2741" i="8"/>
  <c r="F2764" i="8"/>
  <c r="F2799" i="8"/>
  <c r="F2830" i="8"/>
  <c r="F2874" i="8"/>
  <c r="F2885" i="8"/>
  <c r="F2892" i="8"/>
  <c r="F2894" i="8"/>
  <c r="F2900" i="8"/>
  <c r="F2918" i="8"/>
  <c r="F2950" i="8"/>
  <c r="F2962" i="8"/>
  <c r="F2975" i="8"/>
  <c r="F2981" i="8"/>
  <c r="F2991" i="8"/>
  <c r="F3020" i="8"/>
  <c r="F3026" i="8"/>
  <c r="F3034" i="8"/>
  <c r="F3036" i="8"/>
  <c r="F3054" i="8"/>
  <c r="F3064" i="8"/>
  <c r="F3066" i="8"/>
  <c r="F3101" i="8"/>
  <c r="F3135" i="8"/>
  <c r="F3141" i="8"/>
  <c r="F3143" i="8"/>
  <c r="F3164" i="8"/>
  <c r="F3172" i="8"/>
  <c r="F3184" i="8"/>
  <c r="F3236" i="8"/>
  <c r="F3240" i="8"/>
  <c r="F3242" i="8"/>
  <c r="F3246" i="8"/>
  <c r="F3311" i="8"/>
  <c r="F3317" i="8"/>
  <c r="F3343" i="8"/>
  <c r="F3374" i="8"/>
  <c r="F3453" i="8"/>
  <c r="F3464" i="8"/>
  <c r="F3466" i="8"/>
  <c r="F3468" i="8"/>
  <c r="F3487" i="8"/>
  <c r="F3493" i="8"/>
  <c r="F3495" i="8"/>
  <c r="F3528" i="8"/>
  <c r="F3530" i="8"/>
  <c r="F3532" i="8"/>
  <c r="F3549" i="8"/>
  <c r="F3568" i="8"/>
  <c r="F3614" i="8"/>
  <c r="F3652" i="8"/>
  <c r="F3711" i="8"/>
  <c r="F3745" i="8"/>
  <c r="F3754" i="8"/>
  <c r="F3756" i="8"/>
  <c r="F3765" i="8"/>
  <c r="F3771" i="8"/>
  <c r="F3809" i="8"/>
  <c r="F3813" i="8"/>
  <c r="F3817" i="8"/>
  <c r="F3830" i="8"/>
  <c r="F3834" i="8"/>
  <c r="F3838" i="8"/>
  <c r="F3867" i="8"/>
  <c r="F3871" i="8"/>
  <c r="F3875" i="8"/>
  <c r="F3879" i="8"/>
  <c r="F3892" i="8"/>
  <c r="F3896" i="8"/>
  <c r="F3900" i="8"/>
  <c r="F3904" i="8"/>
  <c r="F3929" i="8"/>
  <c r="F3933" i="8"/>
  <c r="F3950" i="8"/>
  <c r="F3954" i="8"/>
  <c r="F3958" i="8"/>
  <c r="F848" i="8"/>
  <c r="F966" i="8"/>
  <c r="F1315" i="8"/>
  <c r="F1522" i="8"/>
  <c r="F1678" i="8"/>
  <c r="F1780" i="8"/>
  <c r="F1854" i="8"/>
  <c r="F1859" i="8"/>
  <c r="F1901" i="8"/>
  <c r="F2092" i="8"/>
  <c r="F2329" i="8"/>
  <c r="F2332" i="8"/>
  <c r="F2371" i="8"/>
  <c r="F2495" i="8"/>
  <c r="F2500" i="8"/>
  <c r="F2632" i="8"/>
  <c r="F2638" i="8"/>
  <c r="F2823" i="8"/>
  <c r="F2855" i="8"/>
  <c r="F2890" i="8"/>
  <c r="F2898" i="8"/>
  <c r="F2927" i="8"/>
  <c r="F3032" i="8"/>
  <c r="F3044" i="8"/>
  <c r="F3108" i="8"/>
  <c r="F3248" i="8"/>
  <c r="F3276" i="8"/>
  <c r="F3285" i="8"/>
  <c r="F3292" i="8"/>
  <c r="F3301" i="8"/>
  <c r="F3332" i="8"/>
  <c r="F3368" i="8"/>
  <c r="F3461" i="8"/>
  <c r="F3548" i="8"/>
  <c r="F3550" i="8"/>
  <c r="F3578" i="8"/>
  <c r="F3588" i="8"/>
  <c r="F3607" i="8"/>
  <c r="F3628" i="8"/>
  <c r="F3640" i="8"/>
  <c r="F3696" i="8"/>
  <c r="F3762" i="8"/>
  <c r="F3764" i="8"/>
  <c r="F3786" i="8"/>
  <c r="F3820" i="8"/>
  <c r="F3843" i="8"/>
  <c r="F3851" i="8"/>
  <c r="F3859" i="8"/>
  <c r="F3870" i="8"/>
  <c r="F3878" i="8"/>
  <c r="F3886" i="8"/>
  <c r="F3911" i="8"/>
  <c r="F3919" i="8"/>
  <c r="F3927" i="8"/>
  <c r="F3938" i="8"/>
  <c r="F3946" i="8"/>
  <c r="F3972" i="8"/>
  <c r="F3988" i="8"/>
  <c r="F3998" i="8"/>
  <c r="F4011" i="8"/>
  <c r="F4014" i="8"/>
  <c r="F4034" i="8"/>
  <c r="F4050" i="8"/>
  <c r="F4060" i="8"/>
  <c r="F4063" i="8"/>
  <c r="F4067" i="8"/>
  <c r="F4086" i="8"/>
  <c r="F4090" i="8"/>
  <c r="F4094" i="8"/>
  <c r="F4098" i="8"/>
  <c r="F4102" i="8"/>
  <c r="F4106" i="8"/>
  <c r="F4110" i="8"/>
  <c r="F4114" i="8"/>
  <c r="F4118" i="8"/>
  <c r="F4131" i="8"/>
  <c r="F4135" i="8"/>
  <c r="F4139" i="8"/>
  <c r="F4143" i="8"/>
  <c r="F4147" i="8"/>
  <c r="F4151" i="8"/>
  <c r="F4155" i="8"/>
  <c r="F4159" i="8"/>
  <c r="F4163" i="8"/>
  <c r="F4167" i="8"/>
  <c r="F4196" i="8"/>
  <c r="F4200" i="8"/>
  <c r="F4204" i="8"/>
  <c r="F4208" i="8"/>
  <c r="F4212" i="8"/>
  <c r="F4216" i="8"/>
  <c r="F4225" i="8"/>
  <c r="F4229" i="8"/>
  <c r="F4233" i="8"/>
  <c r="F4246" i="8"/>
  <c r="F4250" i="8"/>
  <c r="F4254" i="8"/>
  <c r="F4258" i="8"/>
  <c r="F4262" i="8"/>
  <c r="F4266" i="8"/>
  <c r="F4283" i="8"/>
  <c r="F4287" i="8"/>
  <c r="F4300" i="8"/>
  <c r="F4304" i="8"/>
  <c r="F4345" i="8"/>
  <c r="F4349" i="8"/>
  <c r="F4398" i="8"/>
  <c r="F4402" i="8"/>
  <c r="F4411" i="8"/>
  <c r="F4415" i="8"/>
  <c r="F4436" i="8"/>
  <c r="F4440" i="8"/>
  <c r="F4444" i="8"/>
  <c r="F4448" i="8"/>
  <c r="F4452" i="8"/>
  <c r="F4456" i="8"/>
  <c r="F4469" i="8"/>
  <c r="F4482" i="8"/>
  <c r="F4486" i="8"/>
  <c r="F4490" i="8"/>
  <c r="F4494" i="8"/>
  <c r="F4498" i="8"/>
  <c r="F4502" i="8"/>
  <c r="F4506" i="8"/>
  <c r="F4510" i="8"/>
  <c r="F4514" i="8"/>
  <c r="F4518" i="8"/>
  <c r="F4522" i="8"/>
  <c r="F4531" i="8"/>
  <c r="F4541" i="8"/>
  <c r="F4557" i="8"/>
  <c r="F4573" i="8"/>
  <c r="F4589" i="8"/>
  <c r="F4605" i="8"/>
  <c r="F4621" i="8"/>
  <c r="F4637" i="8"/>
  <c r="F4653" i="8"/>
  <c r="F1039" i="8"/>
  <c r="F1265" i="8"/>
  <c r="F1302" i="8"/>
  <c r="F1457" i="8"/>
  <c r="F1575" i="8"/>
  <c r="F1731" i="8"/>
  <c r="F1918" i="8"/>
  <c r="F1963" i="8"/>
  <c r="F2052" i="8"/>
  <c r="F2078" i="8"/>
  <c r="F2086" i="8"/>
  <c r="F2126" i="8"/>
  <c r="F2347" i="8"/>
  <c r="F2408" i="8"/>
  <c r="F2414" i="8"/>
  <c r="F2424" i="8"/>
  <c r="F2448" i="8"/>
  <c r="F2552" i="8"/>
  <c r="F2567" i="8"/>
  <c r="F2582" i="8"/>
  <c r="F2815" i="8"/>
  <c r="F2818" i="8"/>
  <c r="F2821" i="8"/>
  <c r="F2853" i="8"/>
  <c r="F3007" i="8"/>
  <c r="F3118" i="8"/>
  <c r="F3140" i="8"/>
  <c r="F3182" i="8"/>
  <c r="F3215" i="8"/>
  <c r="F3223" i="8"/>
  <c r="F3262" i="8"/>
  <c r="F3274" i="8"/>
  <c r="F3310" i="8"/>
  <c r="F3340" i="8"/>
  <c r="F3366" i="8"/>
  <c r="F3390" i="8"/>
  <c r="F3418" i="8"/>
  <c r="F3434" i="8"/>
  <c r="F3447" i="8"/>
  <c r="F3455" i="8"/>
  <c r="F3503" i="8"/>
  <c r="F3546" i="8"/>
  <c r="F3559" i="8"/>
  <c r="F3576" i="8"/>
  <c r="F3583" i="8"/>
  <c r="F3605" i="8"/>
  <c r="F3656" i="8"/>
  <c r="F3684" i="8"/>
  <c r="F3730" i="8"/>
  <c r="F3732" i="8"/>
  <c r="F3739" i="8"/>
  <c r="F3741" i="8"/>
  <c r="F3753" i="8"/>
  <c r="F3772" i="8"/>
  <c r="F3777" i="8"/>
  <c r="F3779" i="8"/>
  <c r="F3794" i="8"/>
  <c r="F3796" i="8"/>
  <c r="F3803" i="8"/>
  <c r="F3805" i="8"/>
  <c r="F3822" i="8"/>
  <c r="F3832" i="8"/>
  <c r="F3840" i="8"/>
  <c r="F3848" i="8"/>
  <c r="F3856" i="8"/>
  <c r="F3864" i="8"/>
  <c r="F3883" i="8"/>
  <c r="F3908" i="8"/>
  <c r="F3916" i="8"/>
  <c r="F3924" i="8"/>
  <c r="F3935" i="8"/>
  <c r="F3943" i="8"/>
  <c r="F3962" i="8"/>
  <c r="F3965" i="8"/>
  <c r="F3978" i="8"/>
  <c r="F3981" i="8"/>
  <c r="F4001" i="8"/>
  <c r="F4017" i="8"/>
  <c r="F4024" i="8"/>
  <c r="F4027" i="8"/>
  <c r="F4040" i="8"/>
  <c r="F4043" i="8"/>
  <c r="F4056" i="8"/>
  <c r="F4073" i="8"/>
  <c r="F4077" i="8"/>
  <c r="F4081" i="8"/>
  <c r="F4122" i="8"/>
  <c r="F4126" i="8"/>
  <c r="F4171" i="8"/>
  <c r="F4175" i="8"/>
  <c r="F4179" i="8"/>
  <c r="F4183" i="8"/>
  <c r="F4187" i="8"/>
  <c r="F4191" i="8"/>
  <c r="F4220" i="8"/>
  <c r="F4224" i="8"/>
  <c r="F4237" i="8"/>
  <c r="F4241" i="8"/>
  <c r="F4270" i="8"/>
  <c r="F4274" i="8"/>
  <c r="F4278" i="8"/>
  <c r="F4291" i="8"/>
  <c r="F4295" i="8"/>
  <c r="F4308" i="8"/>
  <c r="F4312" i="8"/>
  <c r="F4316" i="8"/>
  <c r="F4320" i="8"/>
  <c r="F4324" i="8"/>
  <c r="F4328" i="8"/>
  <c r="F4332" i="8"/>
  <c r="F4336" i="8"/>
  <c r="F4340" i="8"/>
  <c r="F4344" i="8"/>
  <c r="F4353" i="8"/>
  <c r="F4357" i="8"/>
  <c r="F4361" i="8"/>
  <c r="F4365" i="8"/>
  <c r="F4369" i="8"/>
  <c r="F4373" i="8"/>
  <c r="F4377" i="8"/>
  <c r="F4381" i="8"/>
  <c r="F4385" i="8"/>
  <c r="F4389" i="8"/>
  <c r="F4393" i="8"/>
  <c r="F4406" i="8"/>
  <c r="F4419" i="8"/>
  <c r="F323" i="8"/>
  <c r="F419" i="8"/>
  <c r="F736" i="8"/>
  <c r="F1017" i="8"/>
  <c r="F1338" i="8"/>
  <c r="F1432" i="8"/>
  <c r="F1451" i="8"/>
  <c r="F1709" i="8"/>
  <c r="F1812" i="8"/>
  <c r="F1850" i="8"/>
  <c r="F1950" i="8"/>
  <c r="F1995" i="8"/>
  <c r="F2137" i="8"/>
  <c r="F2315" i="8"/>
  <c r="F2345" i="8"/>
  <c r="F2366" i="8"/>
  <c r="F2393" i="8"/>
  <c r="F2396" i="8"/>
  <c r="F2411" i="8"/>
  <c r="F2488" i="8"/>
  <c r="F2511" i="8"/>
  <c r="F2664" i="8"/>
  <c r="F2716" i="8"/>
  <c r="F2804" i="8"/>
  <c r="F2813" i="8"/>
  <c r="F2847" i="8"/>
  <c r="F3002" i="8"/>
  <c r="F3005" i="8"/>
  <c r="F3018" i="8"/>
  <c r="F3060" i="8"/>
  <c r="F3103" i="8"/>
  <c r="F3127" i="8"/>
  <c r="F3166" i="8"/>
  <c r="F3279" i="8"/>
  <c r="F3290" i="8"/>
  <c r="F3325" i="8"/>
  <c r="F3439" i="8"/>
  <c r="F3501" i="8"/>
  <c r="F3511" i="8"/>
  <c r="F3527" i="8"/>
  <c r="F3557" i="8"/>
  <c r="F3581" i="8"/>
  <c r="F3591" i="8"/>
  <c r="F3624" i="8"/>
  <c r="F3647" i="8"/>
  <c r="F3663" i="8"/>
  <c r="F3703" i="8"/>
  <c r="F3721" i="8"/>
  <c r="F3723" i="8"/>
  <c r="F3748" i="8"/>
  <c r="F3824" i="8"/>
  <c r="F3829" i="8"/>
  <c r="F3837" i="8"/>
  <c r="F3845" i="8"/>
  <c r="F3853" i="8"/>
  <c r="F3861" i="8"/>
  <c r="F3888" i="8"/>
  <c r="F3894" i="8"/>
  <c r="F3902" i="8"/>
  <c r="F3905" i="8"/>
  <c r="F3913" i="8"/>
  <c r="F3921" i="8"/>
  <c r="F3932" i="8"/>
  <c r="F3940" i="8"/>
  <c r="F3948" i="8"/>
  <c r="F3956" i="8"/>
  <c r="F3968" i="8"/>
  <c r="F3984" i="8"/>
  <c r="F3994" i="8"/>
  <c r="F3997" i="8"/>
  <c r="F4007" i="8"/>
  <c r="F4010" i="8"/>
  <c r="F4030" i="8"/>
  <c r="F4046" i="8"/>
  <c r="F4059" i="8"/>
  <c r="F4085" i="8"/>
  <c r="F4089" i="8"/>
  <c r="F4093" i="8"/>
  <c r="F4097" i="8"/>
  <c r="F4101" i="8"/>
  <c r="F4105" i="8"/>
  <c r="F4109" i="8"/>
  <c r="F4113" i="8"/>
  <c r="F4117" i="8"/>
  <c r="F4130" i="8"/>
  <c r="F4134" i="8"/>
  <c r="F4138" i="8"/>
  <c r="F4142" i="8"/>
  <c r="F4146" i="8"/>
  <c r="F4150" i="8"/>
  <c r="F4154" i="8"/>
  <c r="F4158" i="8"/>
  <c r="F4162" i="8"/>
  <c r="F4166" i="8"/>
  <c r="F4170" i="8"/>
  <c r="F4195" i="8"/>
  <c r="F4199" i="8"/>
  <c r="F4203" i="8"/>
  <c r="F4207" i="8"/>
  <c r="F4211" i="8"/>
  <c r="F4215" i="8"/>
  <c r="F4228" i="8"/>
  <c r="F4232" i="8"/>
  <c r="F4245" i="8"/>
  <c r="F4249" i="8"/>
  <c r="F4253" i="8"/>
  <c r="F4257" i="8"/>
  <c r="F4261" i="8"/>
  <c r="F4265" i="8"/>
  <c r="F4282" i="8"/>
  <c r="F4286" i="8"/>
  <c r="F4299" i="8"/>
  <c r="F4303" i="8"/>
  <c r="F4348" i="8"/>
  <c r="F4352" i="8"/>
  <c r="F4397" i="8"/>
  <c r="F4401" i="8"/>
  <c r="F4410" i="8"/>
  <c r="F4414" i="8"/>
  <c r="F4435" i="8"/>
  <c r="F4439" i="8"/>
  <c r="F4443" i="8"/>
  <c r="F4447" i="8"/>
  <c r="F4451" i="8"/>
  <c r="F4455" i="8"/>
  <c r="F4468" i="8"/>
  <c r="F4472" i="8"/>
  <c r="F4481" i="8"/>
  <c r="F4485" i="8"/>
  <c r="F4489" i="8"/>
  <c r="F4493" i="8"/>
  <c r="F4497" i="8"/>
  <c r="F4501" i="8"/>
  <c r="F4505" i="8"/>
  <c r="F4509" i="8"/>
  <c r="F4513" i="8"/>
  <c r="F4517" i="8"/>
  <c r="F4521" i="8"/>
  <c r="F259" i="8"/>
  <c r="F1169" i="8"/>
  <c r="F1393" i="8"/>
  <c r="F1741" i="8"/>
  <c r="F1933" i="8"/>
  <c r="F1956" i="8"/>
  <c r="F2013" i="8"/>
  <c r="F2122" i="8"/>
  <c r="F2361" i="8"/>
  <c r="F2460" i="8"/>
  <c r="F2558" i="8"/>
  <c r="F2591" i="8"/>
  <c r="F2735" i="8"/>
  <c r="F2766" i="8"/>
  <c r="F2772" i="8"/>
  <c r="F2789" i="8"/>
  <c r="F2828" i="8"/>
  <c r="F2946" i="8"/>
  <c r="F2954" i="8"/>
  <c r="F2972" i="8"/>
  <c r="F3000" i="8"/>
  <c r="F3109" i="8"/>
  <c r="F3149" i="8"/>
  <c r="F3288" i="8"/>
  <c r="F3300" i="8"/>
  <c r="F3336" i="8"/>
  <c r="F3402" i="8"/>
  <c r="F3484" i="8"/>
  <c r="F3509" i="8"/>
  <c r="F3518" i="8"/>
  <c r="F3533" i="8"/>
  <c r="F3551" i="8"/>
  <c r="F3562" i="8"/>
  <c r="F3589" i="8"/>
  <c r="F3599" i="8"/>
  <c r="F3615" i="8"/>
  <c r="F3634" i="8"/>
  <c r="F3639" i="8"/>
  <c r="F3676" i="8"/>
  <c r="F3761" i="8"/>
  <c r="F3773" i="8"/>
  <c r="F3785" i="8"/>
  <c r="F3821" i="8"/>
  <c r="F3847" i="8"/>
  <c r="F3855" i="8"/>
  <c r="F3863" i="8"/>
  <c r="F3866" i="8"/>
  <c r="F3874" i="8"/>
  <c r="F3882" i="8"/>
  <c r="F3890" i="8"/>
  <c r="F3907" i="8"/>
  <c r="F3915" i="8"/>
  <c r="F3923" i="8"/>
  <c r="F3942" i="8"/>
  <c r="F3964" i="8"/>
  <c r="F3980" i="8"/>
  <c r="F3993" i="8"/>
  <c r="F4003" i="8"/>
  <c r="F4006" i="8"/>
  <c r="F4026" i="8"/>
  <c r="F4042" i="8"/>
  <c r="F4084" i="8"/>
  <c r="F4088" i="8"/>
  <c r="F4092" i="8"/>
  <c r="F4096" i="8"/>
  <c r="F4100" i="8"/>
  <c r="F4104" i="8"/>
  <c r="F4108" i="8"/>
  <c r="F4112" i="8"/>
  <c r="F4116" i="8"/>
  <c r="F4120" i="8"/>
  <c r="F4129" i="8"/>
  <c r="F4133" i="8"/>
  <c r="F4137" i="8"/>
  <c r="F4141" i="8"/>
  <c r="F4145" i="8"/>
  <c r="F4149" i="8"/>
  <c r="F4153" i="8"/>
  <c r="F4157" i="8"/>
  <c r="F4161" i="8"/>
  <c r="F4165" i="8"/>
  <c r="F4169" i="8"/>
  <c r="F4194" i="8"/>
  <c r="F4198" i="8"/>
  <c r="F4202" i="8"/>
  <c r="F4206" i="8"/>
  <c r="F4210" i="8"/>
  <c r="F4214" i="8"/>
  <c r="F4227" i="8"/>
  <c r="F4231" i="8"/>
  <c r="F4244" i="8"/>
  <c r="F4248" i="8"/>
  <c r="F4252" i="8"/>
  <c r="F4256" i="8"/>
  <c r="F4260" i="8"/>
  <c r="F4264" i="8"/>
  <c r="F4281" i="8"/>
  <c r="F4285" i="8"/>
  <c r="F4302" i="8"/>
  <c r="F4306" i="8"/>
  <c r="F4347" i="8"/>
  <c r="F4351" i="8"/>
  <c r="F4396" i="8"/>
  <c r="F4400" i="8"/>
  <c r="F4409" i="8"/>
  <c r="F4413" i="8"/>
  <c r="F4438" i="8"/>
  <c r="F4442" i="8"/>
  <c r="F4446" i="8"/>
  <c r="F4450" i="8"/>
  <c r="F4454" i="8"/>
  <c r="F4458" i="8"/>
  <c r="F4467" i="8"/>
  <c r="F4471" i="8"/>
  <c r="F4484" i="8"/>
  <c r="F4488" i="8"/>
  <c r="F4492" i="8"/>
  <c r="F4496" i="8"/>
  <c r="F4500" i="8"/>
  <c r="F4504" i="8"/>
  <c r="F4508" i="8"/>
  <c r="F4512" i="8"/>
  <c r="F4516" i="8"/>
  <c r="F4520" i="8"/>
  <c r="F4533" i="8"/>
  <c r="F4549" i="8"/>
  <c r="F4565" i="8"/>
  <c r="F4581" i="8"/>
  <c r="F4597" i="8"/>
  <c r="F4613" i="8"/>
  <c r="F4629" i="8"/>
  <c r="F4645" i="8"/>
  <c r="F4661" i="8"/>
  <c r="F4677" i="8"/>
  <c r="F4693" i="8"/>
  <c r="F4709" i="8"/>
  <c r="F4725" i="8"/>
  <c r="F4741" i="8"/>
  <c r="F4757" i="8"/>
  <c r="F4773" i="8"/>
  <c r="F4789" i="8"/>
  <c r="F4805" i="8"/>
  <c r="F4821" i="8"/>
  <c r="F4837" i="8"/>
  <c r="F4853" i="8"/>
  <c r="F4862" i="8"/>
  <c r="F4866" i="8"/>
  <c r="F1284" i="8"/>
  <c r="F1398" i="8"/>
  <c r="F1542" i="8"/>
  <c r="F1599" i="8"/>
  <c r="F1987" i="8"/>
  <c r="F2134" i="8"/>
  <c r="F2718" i="8"/>
  <c r="F2902" i="8"/>
  <c r="F2911" i="8"/>
  <c r="F3093" i="8"/>
  <c r="F3221" i="8"/>
  <c r="F3230" i="8"/>
  <c r="F3319" i="8"/>
  <c r="F3396" i="8"/>
  <c r="F3428" i="8"/>
  <c r="F3445" i="8"/>
  <c r="F1861" i="8"/>
  <c r="F2389" i="8"/>
  <c r="F2727" i="8"/>
  <c r="F2807" i="8"/>
  <c r="F2870" i="8"/>
  <c r="F2878" i="8"/>
  <c r="F2933" i="8"/>
  <c r="F2942" i="8"/>
  <c r="F2965" i="8"/>
  <c r="F3112" i="8"/>
  <c r="F3157" i="8"/>
  <c r="F3160" i="8"/>
  <c r="F3263" i="8"/>
  <c r="F3277" i="8"/>
  <c r="F3370" i="8"/>
  <c r="F3413" i="8"/>
  <c r="F3517" i="8"/>
  <c r="F3620" i="8"/>
  <c r="F3642" i="8"/>
  <c r="F3666" i="8"/>
  <c r="F3704" i="8"/>
  <c r="F275" i="8"/>
  <c r="F1288" i="8"/>
  <c r="F1396" i="8"/>
  <c r="F1465" i="8"/>
  <c r="F1505" i="8"/>
  <c r="F1639" i="8"/>
  <c r="F1885" i="8"/>
  <c r="F2130" i="8"/>
  <c r="F2376" i="8"/>
  <c r="F2430" i="8"/>
  <c r="F2645" i="8"/>
  <c r="F2730" i="8"/>
  <c r="F2834" i="8"/>
  <c r="F2868" i="8"/>
  <c r="F2909" i="8"/>
  <c r="F2956" i="8"/>
  <c r="F3016" i="8"/>
  <c r="F3038" i="8"/>
  <c r="F3061" i="8"/>
  <c r="F3087" i="8"/>
  <c r="F3110" i="8"/>
  <c r="F3134" i="8"/>
  <c r="F3181" i="8"/>
  <c r="F3349" i="8"/>
  <c r="F3407" i="8"/>
  <c r="F3486" i="8"/>
  <c r="F658" i="8"/>
  <c r="F702" i="8"/>
  <c r="F842" i="8"/>
  <c r="F1146" i="8"/>
  <c r="F1878" i="8"/>
  <c r="F2114" i="8"/>
  <c r="F2171" i="8"/>
  <c r="F2431" i="8"/>
  <c r="F2463" i="8"/>
  <c r="F2503" i="8"/>
  <c r="F2519" i="8"/>
  <c r="F2980" i="8"/>
  <c r="F3085" i="8"/>
  <c r="F3213" i="8"/>
  <c r="F3258" i="8"/>
  <c r="F3303" i="8"/>
  <c r="F3341" i="8"/>
  <c r="F3357" i="8"/>
  <c r="F3482" i="8"/>
  <c r="F3504" i="8"/>
  <c r="F1175" i="8"/>
  <c r="F2182" i="8"/>
  <c r="F2323" i="8"/>
  <c r="F2512" i="8"/>
  <c r="F2668" i="8"/>
  <c r="F2696" i="8"/>
  <c r="F2826" i="8"/>
  <c r="F2887" i="8"/>
  <c r="F2967" i="8"/>
  <c r="F3326" i="8"/>
  <c r="F3420" i="8"/>
  <c r="F3525" i="8"/>
  <c r="F3556" i="8"/>
  <c r="F3582" i="8"/>
  <c r="F3660" i="8"/>
  <c r="F3688" i="8"/>
  <c r="F3795" i="8"/>
  <c r="F3816" i="8"/>
  <c r="F3823" i="8"/>
  <c r="F3825" i="8"/>
  <c r="F3865" i="8"/>
  <c r="F3869" i="8"/>
  <c r="F3914" i="8"/>
  <c r="F3961" i="8"/>
  <c r="F3969" i="8"/>
  <c r="F3977" i="8"/>
  <c r="F3985" i="8"/>
  <c r="F1739" i="8"/>
  <c r="F2454" i="8"/>
  <c r="F3070" i="8"/>
  <c r="F3189" i="8"/>
  <c r="F3567" i="8"/>
  <c r="F3573" i="8"/>
  <c r="F3672" i="8"/>
  <c r="F3717" i="8"/>
  <c r="F3780" i="8"/>
  <c r="F3844" i="8"/>
  <c r="F3846" i="8"/>
  <c r="F3858" i="8"/>
  <c r="F3884" i="8"/>
  <c r="F3898" i="8"/>
  <c r="F3910" i="8"/>
  <c r="F3925" i="8"/>
  <c r="F3939" i="8"/>
  <c r="F3941" i="8"/>
  <c r="F3995" i="8"/>
  <c r="F4005" i="8"/>
  <c r="F4083" i="8"/>
  <c r="F4115" i="8"/>
  <c r="F4136" i="8"/>
  <c r="F4168" i="8"/>
  <c r="F1306" i="8"/>
  <c r="F1630" i="8"/>
  <c r="F2330" i="8"/>
  <c r="F2600" i="8"/>
  <c r="F2623" i="8"/>
  <c r="F2860" i="8"/>
  <c r="F3114" i="8"/>
  <c r="F3256" i="8"/>
  <c r="F3309" i="8"/>
  <c r="F3384" i="8"/>
  <c r="F3415" i="8"/>
  <c r="F3432" i="8"/>
  <c r="F3438" i="8"/>
  <c r="F3632" i="8"/>
  <c r="F3650" i="8"/>
  <c r="F3700" i="8"/>
  <c r="F3757" i="8"/>
  <c r="F3849" i="8"/>
  <c r="F3906" i="8"/>
  <c r="F3944" i="8"/>
  <c r="F3952" i="8"/>
  <c r="F4018" i="8"/>
  <c r="F4064" i="8"/>
  <c r="F4068" i="8"/>
  <c r="F4087" i="8"/>
  <c r="F4119" i="8"/>
  <c r="F4140" i="8"/>
  <c r="F1022" i="8"/>
  <c r="F1065" i="8"/>
  <c r="F1443" i="8"/>
  <c r="F1449" i="8"/>
  <c r="F1605" i="8"/>
  <c r="F1909" i="8"/>
  <c r="F1939" i="8"/>
  <c r="F2418" i="8"/>
  <c r="F2492" i="8"/>
  <c r="F2983" i="8"/>
  <c r="F3162" i="8"/>
  <c r="F3197" i="8"/>
  <c r="F3351" i="8"/>
  <c r="F3560" i="8"/>
  <c r="F3648" i="8"/>
  <c r="F3679" i="8"/>
  <c r="F3687" i="8"/>
  <c r="F3724" i="8"/>
  <c r="F3747" i="8"/>
  <c r="F3788" i="8"/>
  <c r="F3857" i="8"/>
  <c r="F3885" i="8"/>
  <c r="F3891" i="8"/>
  <c r="F3895" i="8"/>
  <c r="F3909" i="8"/>
  <c r="F3920" i="8"/>
  <c r="F3926" i="8"/>
  <c r="F3974" i="8"/>
  <c r="F3990" i="8"/>
  <c r="F4099" i="8"/>
  <c r="F4152" i="8"/>
  <c r="F4213" i="8"/>
  <c r="F4236" i="8"/>
  <c r="F4238" i="8"/>
  <c r="F4240" i="8"/>
  <c r="F4242" i="8"/>
  <c r="F4255" i="8"/>
  <c r="F4284" i="8"/>
  <c r="F4305" i="8"/>
  <c r="F990" i="8"/>
  <c r="F1273" i="8"/>
  <c r="F1706" i="8"/>
  <c r="F2349" i="8"/>
  <c r="F2622" i="8"/>
  <c r="F3095" i="8"/>
  <c r="F3125" i="8"/>
  <c r="F3191" i="8"/>
  <c r="F3365" i="8"/>
  <c r="F3738" i="8"/>
  <c r="F3945" i="8"/>
  <c r="F4015" i="8"/>
  <c r="F4038" i="8"/>
  <c r="F4044" i="8"/>
  <c r="F4048" i="8"/>
  <c r="F4052" i="8"/>
  <c r="F4069" i="8"/>
  <c r="F4080" i="8"/>
  <c r="F4148" i="8"/>
  <c r="F4172" i="8"/>
  <c r="F4174" i="8"/>
  <c r="F4176" i="8"/>
  <c r="F4178" i="8"/>
  <c r="F4239" i="8"/>
  <c r="F4243" i="8"/>
  <c r="F4273" i="8"/>
  <c r="F4275" i="8"/>
  <c r="F4301" i="8"/>
  <c r="F4307" i="8"/>
  <c r="F4318" i="8"/>
  <c r="F4337" i="8"/>
  <c r="F4339" i="8"/>
  <c r="F4341" i="8"/>
  <c r="F4343" i="8"/>
  <c r="F4417" i="8"/>
  <c r="F4421" i="8"/>
  <c r="F4428" i="8"/>
  <c r="F4460" i="8"/>
  <c r="F4479" i="8"/>
  <c r="F4525" i="8"/>
  <c r="F4532" i="8"/>
  <c r="F4685" i="8"/>
  <c r="F4696" i="8"/>
  <c r="F4704" i="8"/>
  <c r="F4710" i="8"/>
  <c r="F4716" i="8"/>
  <c r="F4749" i="8"/>
  <c r="F4760" i="8"/>
  <c r="F4768" i="8"/>
  <c r="F4774" i="8"/>
  <c r="F4780" i="8"/>
  <c r="F4813" i="8"/>
  <c r="F4824" i="8"/>
  <c r="F4832" i="8"/>
  <c r="F4838" i="8"/>
  <c r="F4844" i="8"/>
  <c r="F4869" i="8"/>
  <c r="F4846" i="8"/>
  <c r="F4840" i="8"/>
  <c r="F4854" i="8"/>
  <c r="F4860" i="8"/>
  <c r="F4865" i="8"/>
  <c r="F4868" i="8"/>
  <c r="F3338" i="8"/>
  <c r="F3422" i="8"/>
  <c r="F3966" i="8"/>
  <c r="F3989" i="8"/>
  <c r="F4057" i="8"/>
  <c r="F4091" i="8"/>
  <c r="F4173" i="8"/>
  <c r="F4219" i="8"/>
  <c r="F2158" i="8"/>
  <c r="F2861" i="8"/>
  <c r="F3376" i="8"/>
  <c r="F3802" i="8"/>
  <c r="F3862" i="8"/>
  <c r="F3877" i="8"/>
  <c r="F3937" i="8"/>
  <c r="F3960" i="8"/>
  <c r="F3970" i="8"/>
  <c r="F3996" i="8"/>
  <c r="F4013" i="8"/>
  <c r="F4061" i="8"/>
  <c r="F4065" i="8"/>
  <c r="F4078" i="8"/>
  <c r="F4144" i="8"/>
  <c r="F4247" i="8"/>
  <c r="F4251" i="8"/>
  <c r="F4259" i="8"/>
  <c r="F4269" i="8"/>
  <c r="F4271" i="8"/>
  <c r="F4314" i="8"/>
  <c r="F4333" i="8"/>
  <c r="F4335" i="8"/>
  <c r="F4404" i="8"/>
  <c r="F4408" i="8"/>
  <c r="F4423" i="8"/>
  <c r="F4430" i="8"/>
  <c r="F4437" i="8"/>
  <c r="F4453" i="8"/>
  <c r="F4462" i="8"/>
  <c r="F4495" i="8"/>
  <c r="F4511" i="8"/>
  <c r="F4527" i="8"/>
  <c r="F4534" i="8"/>
  <c r="F4536" i="8"/>
  <c r="F4548" i="8"/>
  <c r="F4550" i="8"/>
  <c r="F4552" i="8"/>
  <c r="F4564" i="8"/>
  <c r="F4566" i="8"/>
  <c r="F4568" i="8"/>
  <c r="F4580" i="8"/>
  <c r="F4582" i="8"/>
  <c r="F4584" i="8"/>
  <c r="F4596" i="8"/>
  <c r="F4598" i="8"/>
  <c r="F4600" i="8"/>
  <c r="F4612" i="8"/>
  <c r="F4614" i="8"/>
  <c r="F4616" i="8"/>
  <c r="F4628" i="8"/>
  <c r="F4630" i="8"/>
  <c r="F4632" i="8"/>
  <c r="F4660" i="8"/>
  <c r="F4718" i="8"/>
  <c r="F4724" i="8"/>
  <c r="F4782" i="8"/>
  <c r="F4788" i="8"/>
  <c r="F4852" i="8"/>
  <c r="F1204" i="8"/>
  <c r="F1876" i="8"/>
  <c r="F2043" i="8"/>
  <c r="F2406" i="8"/>
  <c r="F3056" i="8"/>
  <c r="F3405" i="8"/>
  <c r="F3695" i="8"/>
  <c r="F3819" i="8"/>
  <c r="F4201" i="8"/>
  <c r="F832" i="8"/>
  <c r="F2845" i="8"/>
  <c r="F3199" i="8"/>
  <c r="F3316" i="8"/>
  <c r="F3359" i="8"/>
  <c r="F3538" i="8"/>
  <c r="F3565" i="8"/>
  <c r="F3854" i="8"/>
  <c r="F3860" i="8"/>
  <c r="F3873" i="8"/>
  <c r="F3918" i="8"/>
  <c r="F3973" i="8"/>
  <c r="F3986" i="8"/>
  <c r="F3999" i="8"/>
  <c r="F4022" i="8"/>
  <c r="F4028" i="8"/>
  <c r="F4032" i="8"/>
  <c r="F4036" i="8"/>
  <c r="F4051" i="8"/>
  <c r="F4055" i="8"/>
  <c r="F4072" i="8"/>
  <c r="F4076" i="8"/>
  <c r="F4095" i="8"/>
  <c r="F4121" i="8"/>
  <c r="F4123" i="8"/>
  <c r="F4125" i="8"/>
  <c r="F4127" i="8"/>
  <c r="F4181" i="8"/>
  <c r="F4185" i="8"/>
  <c r="F4189" i="8"/>
  <c r="F4197" i="8"/>
  <c r="F4221" i="8"/>
  <c r="F4223" i="8"/>
  <c r="F4235" i="8"/>
  <c r="F4263" i="8"/>
  <c r="F4267" i="8"/>
  <c r="F4280" i="8"/>
  <c r="F4310" i="8"/>
  <c r="F4329" i="8"/>
  <c r="F4331" i="8"/>
  <c r="F4355" i="8"/>
  <c r="F4359" i="8"/>
  <c r="F4363" i="8"/>
  <c r="F4367" i="8"/>
  <c r="F4371" i="8"/>
  <c r="F4375" i="8"/>
  <c r="F4379" i="8"/>
  <c r="F4383" i="8"/>
  <c r="F4387" i="8"/>
  <c r="F4391" i="8"/>
  <c r="F4425" i="8"/>
  <c r="F4432" i="8"/>
  <c r="F4464" i="8"/>
  <c r="F4474" i="8"/>
  <c r="F4529" i="8"/>
  <c r="F4652" i="8"/>
  <c r="F4654" i="8"/>
  <c r="F4662" i="8"/>
  <c r="F4668" i="8"/>
  <c r="F4701" i="8"/>
  <c r="F4712" i="8"/>
  <c r="F4720" i="8"/>
  <c r="F4726" i="8"/>
  <c r="F4732" i="8"/>
  <c r="F4765" i="8"/>
  <c r="F4776" i="8"/>
  <c r="F4784" i="8"/>
  <c r="F4790" i="8"/>
  <c r="F4796" i="8"/>
  <c r="F4829" i="8"/>
  <c r="F4848" i="8"/>
  <c r="F1350" i="8"/>
  <c r="F3692" i="8"/>
  <c r="F3698" i="8"/>
  <c r="F4177" i="8"/>
  <c r="F4193" i="8"/>
  <c r="F4217" i="8"/>
  <c r="F2075" i="8"/>
  <c r="F2102" i="8"/>
  <c r="F2125" i="8"/>
  <c r="F2426" i="8"/>
  <c r="F2441" i="8"/>
  <c r="F2581" i="8"/>
  <c r="F2762" i="8"/>
  <c r="F2805" i="8"/>
  <c r="F3231" i="8"/>
  <c r="F3272" i="8"/>
  <c r="F3416" i="8"/>
  <c r="F3463" i="8"/>
  <c r="F3664" i="8"/>
  <c r="F3731" i="8"/>
  <c r="F3826" i="8"/>
  <c r="F3889" i="8"/>
  <c r="F3899" i="8"/>
  <c r="F3922" i="8"/>
  <c r="F3928" i="8"/>
  <c r="F3957" i="8"/>
  <c r="F3992" i="8"/>
  <c r="F4002" i="8"/>
  <c r="F4012" i="8"/>
  <c r="F4124" i="8"/>
  <c r="F4128" i="8"/>
  <c r="F4132" i="8"/>
  <c r="F4160" i="8"/>
  <c r="F4222" i="8"/>
  <c r="F4268" i="8"/>
  <c r="F4317" i="8"/>
  <c r="F4319" i="8"/>
  <c r="F4330" i="8"/>
  <c r="F4350" i="8"/>
  <c r="F4399" i="8"/>
  <c r="F4418" i="8"/>
  <c r="F4420" i="8"/>
  <c r="F4422" i="8"/>
  <c r="F4431" i="8"/>
  <c r="F4445" i="8"/>
  <c r="F4461" i="8"/>
  <c r="F4473" i="8"/>
  <c r="F4480" i="8"/>
  <c r="F4487" i="8"/>
  <c r="F4503" i="8"/>
  <c r="F4519" i="8"/>
  <c r="F4528" i="8"/>
  <c r="F4540" i="8"/>
  <c r="F4556" i="8"/>
  <c r="F4572" i="8"/>
  <c r="F4588" i="8"/>
  <c r="F4604" i="8"/>
  <c r="F4620" i="8"/>
  <c r="F4648" i="8"/>
  <c r="F4686" i="8"/>
  <c r="F4692" i="8"/>
  <c r="F4750" i="8"/>
  <c r="F4756" i="8"/>
  <c r="F4814" i="8"/>
  <c r="F4820" i="8"/>
  <c r="F4861" i="8"/>
  <c r="F4867" i="8"/>
  <c r="F62" i="8"/>
  <c r="F2334" i="8"/>
  <c r="F2802" i="8"/>
  <c r="F3183" i="8"/>
  <c r="F3294" i="8"/>
  <c r="F3400" i="8"/>
  <c r="F3492" i="8"/>
  <c r="F3597" i="8"/>
  <c r="F3715" i="8"/>
  <c r="F3850" i="8"/>
  <c r="F3881" i="8"/>
  <c r="F3887" i="8"/>
  <c r="F3917" i="8"/>
  <c r="F3931" i="8"/>
  <c r="F3936" i="8"/>
  <c r="F3953" i="8"/>
  <c r="F3544" i="8"/>
  <c r="F3733" i="8"/>
  <c r="F3828" i="8"/>
  <c r="F3903" i="8"/>
  <c r="F4226" i="8"/>
  <c r="F4309" i="8"/>
  <c r="F4323" i="8"/>
  <c r="F4326" i="8"/>
  <c r="F4356" i="8"/>
  <c r="F4372" i="8"/>
  <c r="F4388" i="8"/>
  <c r="F4416" i="8"/>
  <c r="F4449" i="8"/>
  <c r="F4475" i="8"/>
  <c r="F4477" i="8"/>
  <c r="F4499" i="8"/>
  <c r="F4523" i="8"/>
  <c r="F4684" i="8"/>
  <c r="F4742" i="8"/>
  <c r="F4744" i="8"/>
  <c r="F4812" i="8"/>
  <c r="F4156" i="8"/>
  <c r="F4315" i="8"/>
  <c r="F4338" i="8"/>
  <c r="F4412" i="8"/>
  <c r="F4441" i="8"/>
  <c r="F4646" i="8"/>
  <c r="F4670" i="8"/>
  <c r="F4694" i="8"/>
  <c r="F4733" i="8"/>
  <c r="F4856" i="8"/>
  <c r="F3833" i="8"/>
  <c r="F3982" i="8"/>
  <c r="F4288" i="8"/>
  <c r="F4360" i="8"/>
  <c r="F4376" i="8"/>
  <c r="F4392" i="8"/>
  <c r="F4470" i="8"/>
  <c r="F4558" i="8"/>
  <c r="F4781" i="8"/>
  <c r="F3912" i="8"/>
  <c r="F4358" i="8"/>
  <c r="F4734" i="8"/>
  <c r="F4864" i="8"/>
  <c r="F4009" i="8"/>
  <c r="F4035" i="8"/>
  <c r="F4075" i="8"/>
  <c r="F4107" i="8"/>
  <c r="F4182" i="8"/>
  <c r="F4190" i="8"/>
  <c r="F4294" i="8"/>
  <c r="F4334" i="8"/>
  <c r="F4354" i="8"/>
  <c r="F4370" i="8"/>
  <c r="F4386" i="8"/>
  <c r="F4395" i="8"/>
  <c r="F4407" i="8"/>
  <c r="F4463" i="8"/>
  <c r="F4465" i="8"/>
  <c r="F4526" i="8"/>
  <c r="F4638" i="8"/>
  <c r="F4640" i="8"/>
  <c r="F4656" i="8"/>
  <c r="F4664" i="8"/>
  <c r="F4672" i="8"/>
  <c r="F4740" i="8"/>
  <c r="F4764" i="8"/>
  <c r="F4766" i="8"/>
  <c r="F4792" i="8"/>
  <c r="F4800" i="8"/>
  <c r="F2494" i="8"/>
  <c r="F4062" i="8"/>
  <c r="F4180" i="8"/>
  <c r="F4188" i="8"/>
  <c r="F4433" i="8"/>
  <c r="F4524" i="8"/>
  <c r="F4798" i="8"/>
  <c r="F4822" i="8"/>
  <c r="F2410" i="8"/>
  <c r="F3976" i="8"/>
  <c r="F4047" i="8"/>
  <c r="F4209" i="8"/>
  <c r="F4277" i="8"/>
  <c r="F4542" i="8"/>
  <c r="F4606" i="8"/>
  <c r="F4688" i="8"/>
  <c r="F4836" i="8"/>
  <c r="F3706" i="8"/>
  <c r="F3842" i="8"/>
  <c r="F3852" i="8"/>
  <c r="F4000" i="8"/>
  <c r="F4111" i="8"/>
  <c r="F4192" i="8"/>
  <c r="F4218" i="8"/>
  <c r="F4272" i="8"/>
  <c r="F4296" i="8"/>
  <c r="F4311" i="8"/>
  <c r="F4374" i="8"/>
  <c r="F4427" i="8"/>
  <c r="F3631" i="8"/>
  <c r="F3949" i="8"/>
  <c r="F4020" i="8"/>
  <c r="F4023" i="8"/>
  <c r="F4103" i="8"/>
  <c r="F4205" i="8"/>
  <c r="F4276" i="8"/>
  <c r="F4289" i="8"/>
  <c r="F4297" i="8"/>
  <c r="F4321" i="8"/>
  <c r="F4368" i="8"/>
  <c r="F4384" i="8"/>
  <c r="F4491" i="8"/>
  <c r="F4636" i="8"/>
  <c r="F4717" i="8"/>
  <c r="F4752" i="8"/>
  <c r="F4772" i="8"/>
  <c r="F4845" i="8"/>
  <c r="F2974" i="8"/>
  <c r="F4054" i="8"/>
  <c r="F4292" i="8"/>
  <c r="F4366" i="8"/>
  <c r="F4382" i="8"/>
  <c r="F4405" i="8"/>
  <c r="F4515" i="8"/>
  <c r="F4863" i="8"/>
  <c r="F4828" i="8"/>
  <c r="F3812" i="8"/>
  <c r="F3836" i="8"/>
  <c r="F4293" i="8"/>
  <c r="F4429" i="8"/>
  <c r="F4457" i="8"/>
  <c r="F4574" i="8"/>
  <c r="F4590" i="8"/>
  <c r="F4622" i="8"/>
  <c r="F4708" i="8"/>
  <c r="F4816" i="8"/>
  <c r="F1349" i="8"/>
  <c r="F3797" i="8"/>
  <c r="F4058" i="8"/>
  <c r="F4184" i="8"/>
  <c r="F4230" i="8"/>
  <c r="F4342" i="8"/>
  <c r="F4390" i="8"/>
  <c r="F4434" i="8"/>
  <c r="F4669" i="8"/>
  <c r="F4758" i="8"/>
  <c r="F4797" i="8"/>
  <c r="F1520" i="8"/>
  <c r="F3613" i="8"/>
  <c r="F3671" i="8"/>
  <c r="F3841" i="8"/>
  <c r="F4071" i="8"/>
  <c r="F4079" i="8"/>
  <c r="F4082" i="8"/>
  <c r="F4327" i="8"/>
  <c r="F4346" i="8"/>
  <c r="F4364" i="8"/>
  <c r="F4380" i="8"/>
  <c r="F4424" i="8"/>
  <c r="F4426" i="8"/>
  <c r="F4466" i="8"/>
  <c r="F4476" i="8"/>
  <c r="F4478" i="8"/>
  <c r="F4544" i="8"/>
  <c r="F4560" i="8"/>
  <c r="F4576" i="8"/>
  <c r="F4592" i="8"/>
  <c r="F4608" i="8"/>
  <c r="F4624" i="8"/>
  <c r="F4678" i="8"/>
  <c r="F4680" i="8"/>
  <c r="F4748" i="8"/>
  <c r="F4806" i="8"/>
  <c r="F4808" i="8"/>
  <c r="F3287" i="8"/>
  <c r="F4016" i="8"/>
  <c r="F4019" i="8"/>
  <c r="F4031" i="8"/>
  <c r="F4039" i="8"/>
  <c r="F4164" i="8"/>
  <c r="F4186" i="8"/>
  <c r="F4234" i="8"/>
  <c r="F4279" i="8"/>
  <c r="F4290" i="8"/>
  <c r="F4298" i="8"/>
  <c r="F4313" i="8"/>
  <c r="F4322" i="8"/>
  <c r="F4325" i="8"/>
  <c r="F4362" i="8"/>
  <c r="F4378" i="8"/>
  <c r="F4394" i="8"/>
  <c r="F4403" i="8"/>
  <c r="F4459" i="8"/>
  <c r="F4483" i="8"/>
  <c r="F4507" i="8"/>
  <c r="F4530" i="8"/>
  <c r="F4644" i="8"/>
  <c r="F4676" i="8"/>
  <c r="F4700" i="8"/>
  <c r="F4702" i="8"/>
  <c r="F4728" i="8"/>
  <c r="F4736" i="8"/>
  <c r="F4804" i="8"/>
  <c r="F4830" i="8"/>
  <c r="F4583" i="8"/>
  <c r="F4833" i="8"/>
  <c r="F4767" i="8"/>
  <c r="F4617" i="8"/>
  <c r="F4553" i="8"/>
  <c r="F4791" i="8"/>
  <c r="F4847" i="8"/>
  <c r="F3238" i="8"/>
  <c r="F4751" i="8"/>
  <c r="F4687" i="8"/>
  <c r="F4743" i="8"/>
  <c r="F4575" i="8"/>
  <c r="F3120" i="8"/>
  <c r="F904" i="8"/>
  <c r="F2497" i="8"/>
  <c r="F1441" i="8"/>
  <c r="F4545" i="8"/>
  <c r="F3598" i="8"/>
  <c r="F2996" i="8"/>
  <c r="F2537" i="8"/>
  <c r="F3386" i="8"/>
  <c r="F2614" i="8"/>
  <c r="F2473" i="8"/>
  <c r="F2327" i="8"/>
  <c r="F1557" i="8"/>
  <c r="F3462" i="8"/>
  <c r="F3280" i="8"/>
  <c r="F2597" i="8"/>
  <c r="F2521" i="8"/>
  <c r="F2649" i="8"/>
  <c r="F2585" i="8"/>
  <c r="F1430" i="8"/>
  <c r="F2665" i="8"/>
  <c r="F976" i="8"/>
  <c r="F671" i="8"/>
  <c r="F1271" i="8"/>
  <c r="F1513" i="8"/>
  <c r="F1326" i="8"/>
  <c r="F669" i="8"/>
  <c r="F439" i="8"/>
  <c r="F1390" i="8"/>
  <c r="F1093" i="8"/>
  <c r="F1056" i="8"/>
  <c r="F1032" i="8"/>
  <c r="F379" i="8"/>
  <c r="F76" i="8"/>
  <c r="F663" i="8"/>
  <c r="F228" i="8"/>
  <c r="F687" i="8"/>
  <c r="F81" i="8"/>
  <c r="F3259" i="8"/>
  <c r="F3090" i="8"/>
  <c r="F2419" i="8"/>
  <c r="F1968" i="8"/>
  <c r="F3296" i="8"/>
  <c r="F3735" i="8"/>
  <c r="F3564" i="8"/>
  <c r="F3540" i="8"/>
  <c r="F2940" i="8"/>
  <c r="F2274" i="8"/>
  <c r="F2952" i="8"/>
  <c r="F3520" i="8"/>
  <c r="F3522" i="8"/>
  <c r="F3767" i="8"/>
  <c r="F3286" i="8"/>
  <c r="F3488" i="8"/>
  <c r="F3443" i="8"/>
  <c r="F3403" i="8"/>
  <c r="F3232" i="8"/>
  <c r="F3187" i="8"/>
  <c r="F2883" i="8"/>
  <c r="F2637" i="8"/>
  <c r="F2298" i="8"/>
  <c r="F2516" i="8"/>
  <c r="F1712" i="8"/>
  <c r="F3379" i="8"/>
  <c r="F1936" i="8"/>
  <c r="F1705" i="8"/>
  <c r="F3414" i="8"/>
  <c r="F3156" i="8"/>
  <c r="F2618" i="8"/>
  <c r="F3710" i="8"/>
  <c r="F3616" i="8"/>
  <c r="F3571" i="8"/>
  <c r="F2912" i="8"/>
  <c r="F2784" i="8"/>
  <c r="F1953" i="8"/>
  <c r="F3662" i="8"/>
  <c r="F2590" i="8"/>
  <c r="F3604" i="8"/>
  <c r="F3099" i="8"/>
  <c r="F2589" i="8"/>
  <c r="F2375" i="8"/>
  <c r="F3661" i="8"/>
  <c r="F3452" i="8"/>
  <c r="F3196" i="8"/>
  <c r="F2554" i="8"/>
  <c r="F2466" i="8"/>
  <c r="F1980" i="8"/>
  <c r="F1754" i="8"/>
  <c r="F3307" i="8"/>
  <c r="F2936" i="8"/>
  <c r="F2875" i="8"/>
  <c r="F2840" i="8"/>
  <c r="F2508" i="8"/>
  <c r="F2256" i="8"/>
  <c r="F1912" i="8"/>
  <c r="F1699" i="8"/>
  <c r="F2690" i="8"/>
  <c r="F2675" i="8"/>
  <c r="F2319" i="8"/>
  <c r="F2272" i="8"/>
  <c r="F2698" i="8"/>
  <c r="F2538" i="8"/>
  <c r="F2324" i="8"/>
  <c r="F2279" i="8"/>
  <c r="F1637" i="8"/>
  <c r="F3398" i="8"/>
  <c r="F2148" i="8"/>
  <c r="F4697" i="8"/>
  <c r="F4817" i="8"/>
  <c r="F4807" i="8"/>
  <c r="F3408" i="8"/>
  <c r="F2561" i="8"/>
  <c r="F3334" i="8"/>
  <c r="F2633" i="8"/>
  <c r="F3022" i="8"/>
  <c r="F4609" i="8"/>
  <c r="F3526" i="8"/>
  <c r="F400" i="8"/>
  <c r="F1064" i="8"/>
  <c r="F2502" i="8"/>
  <c r="F2059" i="8"/>
  <c r="F802" i="8"/>
  <c r="F2481" i="8"/>
  <c r="F2489" i="8"/>
  <c r="F2609" i="8"/>
  <c r="F2465" i="8"/>
  <c r="F2019" i="8"/>
  <c r="F1868" i="8"/>
  <c r="F1683" i="8"/>
  <c r="F1460" i="8"/>
  <c r="F825" i="8"/>
  <c r="F1237" i="8"/>
  <c r="F1232" i="8"/>
  <c r="F960" i="8"/>
  <c r="F1024" i="8"/>
  <c r="F1013" i="8"/>
  <c r="F230" i="8"/>
  <c r="F272" i="8"/>
  <c r="F222" i="8"/>
  <c r="F80" i="8"/>
  <c r="F4859" i="8"/>
  <c r="F4803" i="8"/>
  <c r="F4707" i="8"/>
  <c r="F4595" i="8"/>
  <c r="F3801" i="8"/>
  <c r="F3507" i="8"/>
  <c r="F2880" i="8"/>
  <c r="F2164" i="8"/>
  <c r="F2736" i="8"/>
  <c r="F4851" i="8"/>
  <c r="F4739" i="8"/>
  <c r="F4611" i="8"/>
  <c r="F3784" i="8"/>
  <c r="F2978" i="8"/>
  <c r="F4771" i="8"/>
  <c r="F4691" i="8"/>
  <c r="F4627" i="8"/>
  <c r="F4547" i="8"/>
  <c r="F3052" i="8"/>
  <c r="F2803" i="8"/>
  <c r="F2351" i="8"/>
  <c r="F2131" i="8"/>
  <c r="F2998" i="8"/>
  <c r="F2792" i="8"/>
  <c r="F2563" i="8"/>
  <c r="F3478" i="8"/>
  <c r="F3220" i="8"/>
  <c r="F2960" i="8"/>
  <c r="F2820" i="8"/>
  <c r="F2627" i="8"/>
  <c r="F2293" i="8"/>
  <c r="F3654" i="8"/>
  <c r="F3163" i="8"/>
  <c r="F2923" i="8"/>
  <c r="F2800" i="8"/>
  <c r="F2383" i="8"/>
  <c r="F2012" i="8"/>
  <c r="F3382" i="8"/>
  <c r="F3330" i="8"/>
  <c r="F3298" i="8"/>
  <c r="F3126" i="8"/>
  <c r="F3074" i="8"/>
  <c r="F3042" i="8"/>
  <c r="F2963" i="8"/>
  <c r="F2835" i="8"/>
  <c r="F2707" i="8"/>
  <c r="F2372" i="8"/>
  <c r="F1800" i="8"/>
  <c r="F3728" i="8"/>
  <c r="F3611" i="8"/>
  <c r="F3350" i="8"/>
  <c r="F3067" i="8"/>
  <c r="F2161" i="8"/>
  <c r="F3699" i="8"/>
  <c r="F3667" i="8"/>
  <c r="F3635" i="8"/>
  <c r="F2316" i="8"/>
  <c r="F2267" i="8"/>
  <c r="F2136" i="8"/>
  <c r="F1884" i="8"/>
  <c r="F3790" i="8"/>
  <c r="F3758" i="8"/>
  <c r="F3726" i="8"/>
  <c r="F3701" i="8"/>
  <c r="F3637" i="8"/>
  <c r="F3411" i="8"/>
  <c r="F3155" i="8"/>
  <c r="F2621" i="8"/>
  <c r="F3243" i="8"/>
  <c r="F2779" i="8"/>
  <c r="F2744" i="8"/>
  <c r="F2343" i="8"/>
  <c r="F2546" i="8"/>
  <c r="F2404" i="8"/>
  <c r="F2121" i="8"/>
  <c r="F1920" i="8"/>
  <c r="F2474" i="8"/>
  <c r="F1817" i="8"/>
  <c r="F1736" i="8"/>
  <c r="F1551" i="8"/>
  <c r="F2467" i="8"/>
  <c r="F2223" i="8"/>
  <c r="F2207" i="8"/>
  <c r="F2191" i="8"/>
  <c r="F1658" i="8"/>
  <c r="F3657" i="8"/>
  <c r="F3593" i="8"/>
  <c r="F3529" i="8"/>
  <c r="F3465" i="8"/>
  <c r="F3401" i="8"/>
  <c r="F3337" i="8"/>
  <c r="F3273" i="8"/>
  <c r="F3209" i="8"/>
  <c r="F3145" i="8"/>
  <c r="F3081" i="8"/>
  <c r="F3017" i="8"/>
  <c r="F2953" i="8"/>
  <c r="F2889" i="8"/>
  <c r="F2825" i="8"/>
  <c r="F2761" i="8"/>
  <c r="F2522" i="8"/>
  <c r="F2295" i="8"/>
  <c r="F1929" i="8"/>
  <c r="F2539" i="8"/>
  <c r="F2280" i="8"/>
  <c r="F1945" i="8"/>
  <c r="F2286" i="8"/>
  <c r="F2254" i="8"/>
  <c r="F1970" i="8"/>
  <c r="F1818" i="8"/>
  <c r="F1536" i="8"/>
  <c r="F893" i="8"/>
  <c r="F2281" i="8"/>
  <c r="F2249" i="8"/>
  <c r="F4655" i="8"/>
  <c r="F4599" i="8"/>
  <c r="F4535" i="8"/>
  <c r="F4713" i="8"/>
  <c r="F4737" i="8"/>
  <c r="F4673" i="8"/>
  <c r="F4735" i="8"/>
  <c r="F4601" i="8"/>
  <c r="F4537" i="8"/>
  <c r="F4665" i="8"/>
  <c r="F4799" i="8"/>
  <c r="F3590" i="8"/>
  <c r="F68" i="8"/>
  <c r="F4761" i="8"/>
  <c r="F4815" i="8"/>
  <c r="F4607" i="8"/>
  <c r="F2359" i="8"/>
  <c r="F371" i="8"/>
  <c r="F3474" i="8"/>
  <c r="F4561" i="8"/>
  <c r="F2529" i="8"/>
  <c r="F3626" i="8"/>
  <c r="F77" i="8"/>
  <c r="F2457" i="8"/>
  <c r="F968" i="8"/>
  <c r="F3154" i="8"/>
  <c r="F1867" i="8"/>
  <c r="F2553" i="8"/>
  <c r="F1048" i="8"/>
  <c r="F770" i="8"/>
  <c r="F952" i="8"/>
  <c r="F1088" i="8"/>
  <c r="F647" i="8"/>
  <c r="F1481" i="8"/>
  <c r="F384" i="8"/>
  <c r="F1256" i="8"/>
  <c r="F1008" i="8"/>
  <c r="F965" i="8"/>
  <c r="F679" i="8"/>
  <c r="F631" i="8"/>
  <c r="F208" i="8"/>
  <c r="F3028" i="8"/>
  <c r="F4850" i="8"/>
  <c r="F4834" i="8"/>
  <c r="F4818" i="8"/>
  <c r="F4802" i="8"/>
  <c r="F4786" i="8"/>
  <c r="F4770" i="8"/>
  <c r="F4754" i="8"/>
  <c r="F4738" i="8"/>
  <c r="F4722" i="8"/>
  <c r="F4706" i="8"/>
  <c r="F4690" i="8"/>
  <c r="F4674" i="8"/>
  <c r="F4658" i="8"/>
  <c r="F4642" i="8"/>
  <c r="F4626" i="8"/>
  <c r="F4610" i="8"/>
  <c r="F4594" i="8"/>
  <c r="F4578" i="8"/>
  <c r="F4562" i="8"/>
  <c r="F4546" i="8"/>
  <c r="F3574" i="8"/>
  <c r="F3266" i="8"/>
  <c r="F3008" i="8"/>
  <c r="F2931" i="8"/>
  <c r="F3211" i="8"/>
  <c r="F3291" i="8"/>
  <c r="F3268" i="8"/>
  <c r="F2787" i="8"/>
  <c r="F2525" i="8"/>
  <c r="F2128" i="8"/>
  <c r="F3602" i="8"/>
  <c r="F3787" i="8"/>
  <c r="F3380" i="8"/>
  <c r="F2722" i="8"/>
  <c r="F2530" i="8"/>
  <c r="F3678" i="8"/>
  <c r="F2720" i="8"/>
  <c r="F2452" i="8"/>
  <c r="F2169" i="8"/>
  <c r="F1890" i="8"/>
  <c r="F3227" i="8"/>
  <c r="F2748" i="8"/>
  <c r="F1848" i="8"/>
  <c r="F2944" i="8"/>
  <c r="F2851" i="8"/>
  <c r="F2428" i="8"/>
  <c r="F3800" i="8"/>
  <c r="F3768" i="8"/>
  <c r="F3736" i="8"/>
  <c r="F3131" i="8"/>
  <c r="F2275" i="8"/>
  <c r="F3424" i="8"/>
  <c r="F3168" i="8"/>
  <c r="F2636" i="8"/>
  <c r="F2436" i="8"/>
  <c r="F3392" i="8"/>
  <c r="F3136" i="8"/>
  <c r="F2888" i="8"/>
  <c r="F3760" i="8"/>
  <c r="F3579" i="8"/>
  <c r="F2896" i="8"/>
  <c r="F2756" i="8"/>
  <c r="F2523" i="8"/>
  <c r="F2399" i="8"/>
  <c r="F2611" i="8"/>
  <c r="F2587" i="8"/>
  <c r="F2478" i="8"/>
  <c r="F1752" i="8"/>
  <c r="F3677" i="8"/>
  <c r="F3388" i="8"/>
  <c r="F3132" i="8"/>
  <c r="F2439" i="8"/>
  <c r="F1889" i="8"/>
  <c r="F1688" i="8"/>
  <c r="F3179" i="8"/>
  <c r="F2968" i="8"/>
  <c r="F2610" i="8"/>
  <c r="F2490" i="8"/>
  <c r="F2108" i="8"/>
  <c r="F1992" i="8"/>
  <c r="F2303" i="8"/>
  <c r="F2258" i="8"/>
  <c r="F1199" i="8"/>
  <c r="F2683" i="8"/>
  <c r="F2388" i="8"/>
  <c r="F2033" i="8"/>
  <c r="F798" i="8"/>
  <c r="F2626" i="8"/>
  <c r="F2531" i="8"/>
  <c r="F2259" i="8"/>
  <c r="F2233" i="8"/>
  <c r="F2217" i="8"/>
  <c r="F2201" i="8"/>
  <c r="F2185" i="8"/>
  <c r="F2036" i="8"/>
  <c r="F1961" i="8"/>
  <c r="F3713" i="8"/>
  <c r="F3649" i="8"/>
  <c r="F3585" i="8"/>
  <c r="F3521" i="8"/>
  <c r="F3457" i="8"/>
  <c r="F3393" i="8"/>
  <c r="F3329" i="8"/>
  <c r="F3265" i="8"/>
  <c r="F3201" i="8"/>
  <c r="F3137" i="8"/>
  <c r="F3073" i="8"/>
  <c r="F3009" i="8"/>
  <c r="F2945" i="8"/>
  <c r="F2881" i="8"/>
  <c r="F2817" i="8"/>
  <c r="F2753" i="8"/>
  <c r="F2691" i="8"/>
  <c r="F2586" i="8"/>
  <c r="F2135" i="8"/>
  <c r="F1634" i="8"/>
  <c r="F2603" i="8"/>
  <c r="F1668" i="8"/>
  <c r="F1347" i="8"/>
  <c r="F1835" i="8"/>
  <c r="F3534" i="8"/>
  <c r="F4839" i="8"/>
  <c r="F4831" i="8"/>
  <c r="F4785" i="8"/>
  <c r="F4823" i="8"/>
  <c r="F3252" i="8"/>
  <c r="F4681" i="8"/>
  <c r="F4647" i="8"/>
  <c r="F4591" i="8"/>
  <c r="F2657" i="8"/>
  <c r="F2617" i="8"/>
  <c r="F3570" i="8"/>
  <c r="F2176" i="8"/>
  <c r="F3046" i="8"/>
  <c r="F3014" i="8"/>
  <c r="F2577" i="8"/>
  <c r="F1900" i="8"/>
  <c r="F3270" i="8"/>
  <c r="F3086" i="8"/>
  <c r="F3342" i="8"/>
  <c r="F1747" i="8"/>
  <c r="F3506" i="8"/>
  <c r="F3078" i="8"/>
  <c r="F3218" i="8"/>
  <c r="F2179" i="8"/>
  <c r="F2786" i="8"/>
  <c r="F2661" i="8"/>
  <c r="F2601" i="8"/>
  <c r="F2569" i="8"/>
  <c r="F2485" i="8"/>
  <c r="F79" i="8"/>
  <c r="F1283" i="8"/>
  <c r="F1259" i="8"/>
  <c r="F587" i="8"/>
  <c r="F1477" i="8"/>
  <c r="F896" i="8"/>
  <c r="F387" i="8"/>
  <c r="F1080" i="8"/>
  <c r="F1040" i="8"/>
  <c r="F944" i="8"/>
  <c r="F611" i="8"/>
  <c r="F82" i="8"/>
  <c r="F231" i="8"/>
  <c r="F4827" i="8"/>
  <c r="F4755" i="8"/>
  <c r="F4659" i="8"/>
  <c r="F4539" i="8"/>
  <c r="F3346" i="8"/>
  <c r="F3035" i="8"/>
  <c r="F3524" i="8"/>
  <c r="F4787" i="8"/>
  <c r="F4675" i="8"/>
  <c r="F4563" i="8"/>
  <c r="F1852" i="8"/>
  <c r="F2915" i="8"/>
  <c r="F3010" i="8"/>
  <c r="F3737" i="8"/>
  <c r="F3658" i="8"/>
  <c r="F3542" i="8"/>
  <c r="F2309" i="8"/>
  <c r="F4843" i="8"/>
  <c r="F4723" i="8"/>
  <c r="F4643" i="8"/>
  <c r="F4579" i="8"/>
  <c r="F3799" i="8"/>
  <c r="F3030" i="8"/>
  <c r="F3214" i="8"/>
  <c r="F3769" i="8"/>
  <c r="F2864" i="8"/>
  <c r="F2450" i="8"/>
  <c r="F3500" i="8"/>
  <c r="F3244" i="8"/>
  <c r="F2899" i="8"/>
  <c r="F2407" i="8"/>
  <c r="F3483" i="8"/>
  <c r="F2542" i="8"/>
  <c r="F3595" i="8"/>
  <c r="F3783" i="8"/>
  <c r="F3751" i="8"/>
  <c r="F3719" i="8"/>
  <c r="F3158" i="8"/>
  <c r="F2547" i="8"/>
  <c r="F2412" i="8"/>
  <c r="F2245" i="8"/>
  <c r="F3394" i="8"/>
  <c r="F3138" i="8"/>
  <c r="F3646" i="8"/>
  <c r="F3275" i="8"/>
  <c r="F3019" i="8"/>
  <c r="F2533" i="8"/>
  <c r="F1827" i="8"/>
  <c r="F3618" i="8"/>
  <c r="F3446" i="8"/>
  <c r="F3362" i="8"/>
  <c r="F3106" i="8"/>
  <c r="F2760" i="8"/>
  <c r="F3743" i="8"/>
  <c r="F3606" i="8"/>
  <c r="F3355" i="8"/>
  <c r="F2768" i="8"/>
  <c r="F3683" i="8"/>
  <c r="F3651" i="8"/>
  <c r="F3619" i="8"/>
  <c r="F3555" i="8"/>
  <c r="F3491" i="8"/>
  <c r="F3427" i="8"/>
  <c r="F3363" i="8"/>
  <c r="F3299" i="8"/>
  <c r="F3235" i="8"/>
  <c r="F3171" i="8"/>
  <c r="F3107" i="8"/>
  <c r="F3043" i="8"/>
  <c r="F2979" i="8"/>
  <c r="F2594" i="8"/>
  <c r="F3806" i="8"/>
  <c r="F3774" i="8"/>
  <c r="F3742" i="8"/>
  <c r="F3669" i="8"/>
  <c r="F3539" i="8"/>
  <c r="F3283" i="8"/>
  <c r="F3027" i="8"/>
  <c r="F2483" i="8"/>
  <c r="F2459" i="8"/>
  <c r="F2083" i="8"/>
  <c r="F3499" i="8"/>
  <c r="F2987" i="8"/>
  <c r="F2939" i="8"/>
  <c r="F2843" i="8"/>
  <c r="F2415" i="8"/>
  <c r="F2306" i="8"/>
  <c r="F2578" i="8"/>
  <c r="F2291" i="8"/>
  <c r="F2239" i="8"/>
  <c r="F1784" i="8"/>
  <c r="F2507" i="8"/>
  <c r="F2443" i="8"/>
  <c r="F2356" i="8"/>
  <c r="F2248" i="8"/>
  <c r="F2096" i="8"/>
  <c r="F1776" i="8"/>
  <c r="F1651" i="8"/>
  <c r="F1631" i="8"/>
  <c r="F1528" i="8"/>
  <c r="F2231" i="8"/>
  <c r="F2215" i="8"/>
  <c r="F2199" i="8"/>
  <c r="F2147" i="8"/>
  <c r="F1952" i="8"/>
  <c r="F1865" i="8"/>
  <c r="F1769" i="8"/>
  <c r="F3689" i="8"/>
  <c r="F3625" i="8"/>
  <c r="F3561" i="8"/>
  <c r="F3497" i="8"/>
  <c r="F3433" i="8"/>
  <c r="F3369" i="8"/>
  <c r="F3305" i="8"/>
  <c r="F3241" i="8"/>
  <c r="F3177" i="8"/>
  <c r="F3113" i="8"/>
  <c r="F3049" i="8"/>
  <c r="F2985" i="8"/>
  <c r="F2921" i="8"/>
  <c r="F2857" i="8"/>
  <c r="F2793" i="8"/>
  <c r="F2729" i="8"/>
  <c r="F2619" i="8"/>
  <c r="F2468" i="8"/>
  <c r="F2060" i="8"/>
  <c r="F1906" i="8"/>
  <c r="F1563" i="8"/>
  <c r="F2506" i="8"/>
  <c r="F2251" i="8"/>
  <c r="F2302" i="8"/>
  <c r="F2270" i="8"/>
  <c r="F2238" i="8"/>
  <c r="F2009" i="8"/>
  <c r="F1035" i="8"/>
  <c r="F2297" i="8"/>
  <c r="F2265" i="8"/>
  <c r="F1872" i="8"/>
  <c r="F1745" i="8"/>
  <c r="F2292" i="8"/>
  <c r="F2260" i="8"/>
  <c r="F2234" i="8"/>
  <c r="F2218" i="8"/>
  <c r="F2202" i="8"/>
  <c r="F2186" i="8"/>
  <c r="F1937" i="8"/>
  <c r="F1888" i="8"/>
  <c r="F1809" i="8"/>
  <c r="F2064" i="8"/>
  <c r="F1314" i="8"/>
  <c r="F1531" i="8"/>
  <c r="F2097" i="8"/>
  <c r="F1802" i="8"/>
  <c r="F1738" i="8"/>
  <c r="F1674" i="8"/>
  <c r="F1519" i="8"/>
  <c r="F1003" i="8"/>
  <c r="F2025" i="8"/>
  <c r="F1019" i="8"/>
  <c r="F739" i="8"/>
  <c r="F1229" i="8"/>
  <c r="F4793" i="8"/>
  <c r="F4711" i="8"/>
  <c r="F4649" i="8"/>
  <c r="F4801" i="8"/>
  <c r="F64" i="8"/>
  <c r="F4769" i="8"/>
  <c r="F4623" i="8"/>
  <c r="F4625" i="8"/>
  <c r="F2982" i="8"/>
  <c r="F2593" i="8"/>
  <c r="F2540" i="8"/>
  <c r="F3188" i="8"/>
  <c r="F1336" i="8"/>
  <c r="F1525" i="8"/>
  <c r="F1411" i="8"/>
  <c r="F1227" i="8"/>
  <c r="F368" i="8"/>
  <c r="F761" i="8"/>
  <c r="F84" i="8"/>
  <c r="F3622" i="8"/>
  <c r="F2167" i="8"/>
  <c r="F4762" i="8"/>
  <c r="F4634" i="8"/>
  <c r="F4667" i="8"/>
  <c r="F3694" i="8"/>
  <c r="F3170" i="8"/>
  <c r="F2091" i="8"/>
  <c r="F2105" i="8"/>
  <c r="F3339" i="8"/>
  <c r="F3372" i="8"/>
  <c r="F3315" i="8"/>
  <c r="F2856" i="8"/>
  <c r="F2678" i="8"/>
  <c r="F2285" i="8"/>
  <c r="F3792" i="8"/>
  <c r="F2240" i="8"/>
  <c r="F3691" i="8"/>
  <c r="F3627" i="8"/>
  <c r="F2307" i="8"/>
  <c r="F1944" i="8"/>
  <c r="F3798" i="8"/>
  <c r="F3685" i="8"/>
  <c r="F3621" i="8"/>
  <c r="F2340" i="8"/>
  <c r="F2971" i="8"/>
  <c r="F2776" i="8"/>
  <c r="F2032" i="8"/>
  <c r="F3395" i="8"/>
  <c r="F3139" i="8"/>
  <c r="F2666" i="8"/>
  <c r="F2026" i="8"/>
  <c r="F2595" i="8"/>
  <c r="F2195" i="8"/>
  <c r="F3641" i="8"/>
  <c r="F3545" i="8"/>
  <c r="F3441" i="8"/>
  <c r="F3345" i="8"/>
  <c r="F3233" i="8"/>
  <c r="F3129" i="8"/>
  <c r="F3033" i="8"/>
  <c r="F2929" i="8"/>
  <c r="F2833" i="8"/>
  <c r="F2721" i="8"/>
  <c r="F1969" i="8"/>
  <c r="F2699" i="8"/>
  <c r="F2311" i="8"/>
  <c r="F2247" i="8"/>
  <c r="F877" i="8"/>
  <c r="F2310" i="8"/>
  <c r="F1833" i="8"/>
  <c r="F1698" i="8"/>
  <c r="F2112" i="8"/>
  <c r="F1059" i="8"/>
  <c r="F2284" i="8"/>
  <c r="F2226" i="8"/>
  <c r="F2220" i="8"/>
  <c r="F2214" i="8"/>
  <c r="F2138" i="8"/>
  <c r="F2024" i="8"/>
  <c r="F1761" i="8"/>
  <c r="F1613" i="8"/>
  <c r="F1369" i="8"/>
  <c r="F1319" i="8"/>
  <c r="F996" i="8"/>
  <c r="F1801" i="8"/>
  <c r="F1673" i="8"/>
  <c r="F1578" i="8"/>
  <c r="F2088" i="8"/>
  <c r="F1680" i="8"/>
  <c r="F2127" i="8"/>
  <c r="F1495" i="8"/>
  <c r="F1043" i="8"/>
  <c r="F2111" i="8"/>
  <c r="F2047" i="8"/>
  <c r="F1983" i="8"/>
  <c r="F1919" i="8"/>
  <c r="F1855" i="8"/>
  <c r="F1791" i="8"/>
  <c r="F1727" i="8"/>
  <c r="F1660" i="8"/>
  <c r="F1508" i="8"/>
  <c r="F1358" i="8"/>
  <c r="F1579" i="8"/>
  <c r="F1461" i="8"/>
  <c r="F1420" i="8"/>
  <c r="F1330" i="8"/>
  <c r="F1012" i="8"/>
  <c r="F933" i="8"/>
  <c r="F1231" i="8"/>
  <c r="F1303" i="8"/>
  <c r="F1240" i="8"/>
  <c r="F1021" i="8"/>
  <c r="F621" i="8"/>
  <c r="F1408" i="8"/>
  <c r="F1376" i="8"/>
  <c r="F1355" i="8"/>
  <c r="F1327" i="8"/>
  <c r="F1295" i="8"/>
  <c r="F892" i="8"/>
  <c r="F652" i="8"/>
  <c r="F1189" i="8"/>
  <c r="F1036" i="8"/>
  <c r="F900" i="8"/>
  <c r="F775" i="8"/>
  <c r="F1091" i="8"/>
  <c r="F851" i="8"/>
  <c r="F865" i="8"/>
  <c r="F766" i="8"/>
  <c r="F455" i="8"/>
  <c r="F830" i="8"/>
  <c r="F731" i="8"/>
  <c r="F636" i="8"/>
  <c r="F790" i="8"/>
  <c r="F692" i="8"/>
  <c r="F646" i="8"/>
  <c r="F237" i="8"/>
  <c r="F288" i="8"/>
  <c r="F576" i="8"/>
  <c r="F600" i="8"/>
  <c r="F585" i="8"/>
  <c r="F422" i="8"/>
  <c r="F373" i="8"/>
  <c r="F340" i="8"/>
  <c r="F543" i="8"/>
  <c r="F527" i="8"/>
  <c r="F511" i="8"/>
  <c r="F390" i="8"/>
  <c r="F287" i="8"/>
  <c r="F263" i="8"/>
  <c r="F445" i="8"/>
  <c r="F125" i="8"/>
  <c r="F127" i="8"/>
  <c r="F278" i="8"/>
  <c r="F130" i="8"/>
  <c r="F151" i="8"/>
  <c r="F112" i="8"/>
  <c r="F104" i="8"/>
  <c r="F96" i="8"/>
  <c r="F88" i="8"/>
  <c r="F69" i="8"/>
  <c r="F249" i="8"/>
  <c r="F352" i="8"/>
  <c r="F137" i="8"/>
  <c r="F3536" i="8"/>
  <c r="F4855" i="8"/>
  <c r="F4783" i="8"/>
  <c r="F3058" i="8"/>
  <c r="F2505" i="8"/>
  <c r="F3552" i="8"/>
  <c r="F4682" i="8"/>
  <c r="F3284" i="8"/>
  <c r="F2606" i="8"/>
  <c r="F3458" i="8"/>
  <c r="F2920" i="8"/>
  <c r="F3360" i="8"/>
  <c r="F2550" i="8"/>
  <c r="F2493" i="8"/>
  <c r="F3675" i="8"/>
  <c r="F3782" i="8"/>
  <c r="F2572" i="8"/>
  <c r="F2562" i="8"/>
  <c r="F2193" i="8"/>
  <c r="F1904" i="8"/>
  <c r="F3705" i="8"/>
  <c r="F3409" i="8"/>
  <c r="F3097" i="8"/>
  <c r="F2785" i="8"/>
  <c r="F2294" i="8"/>
  <c r="F1864" i="8"/>
  <c r="F2308" i="8"/>
  <c r="F2236" i="8"/>
  <c r="F2224" i="8"/>
  <c r="F2212" i="8"/>
  <c r="F2200" i="8"/>
  <c r="F1298" i="8"/>
  <c r="F1831" i="8"/>
  <c r="F801" i="8"/>
  <c r="F1292" i="8"/>
  <c r="F948" i="8"/>
  <c r="F941" i="8"/>
  <c r="F1403" i="8"/>
  <c r="F875" i="8"/>
  <c r="F940" i="8"/>
  <c r="F627" i="8"/>
  <c r="F1063" i="8"/>
  <c r="F919" i="8"/>
  <c r="F871" i="8"/>
  <c r="F786" i="8"/>
  <c r="F757" i="8"/>
  <c r="F719" i="8"/>
  <c r="F614" i="8"/>
  <c r="F553" i="8"/>
  <c r="F597" i="8"/>
  <c r="F366" i="8"/>
  <c r="F381" i="8"/>
  <c r="F304" i="8"/>
  <c r="F461" i="8"/>
  <c r="F529" i="8"/>
  <c r="F486" i="8"/>
  <c r="F440" i="8"/>
  <c r="F517" i="8"/>
  <c r="F389" i="8"/>
  <c r="F4567" i="8"/>
  <c r="F4569" i="8"/>
  <c r="F4719" i="8"/>
  <c r="F4759" i="8"/>
  <c r="F67" i="8"/>
  <c r="F4641" i="8"/>
  <c r="F4559" i="8"/>
  <c r="F3755" i="8"/>
  <c r="F4593" i="8"/>
  <c r="F3122" i="8"/>
  <c r="F2882" i="8"/>
  <c r="F2692" i="8"/>
  <c r="F1545" i="8"/>
  <c r="F242" i="8"/>
  <c r="F226" i="8"/>
  <c r="F4819" i="8"/>
  <c r="F4603" i="8"/>
  <c r="F3490" i="8"/>
  <c r="F4778" i="8"/>
  <c r="F4650" i="8"/>
  <c r="F3003" i="8"/>
  <c r="F2852" i="8"/>
  <c r="F4811" i="8"/>
  <c r="F4587" i="8"/>
  <c r="F2651" i="8"/>
  <c r="F4715" i="8"/>
  <c r="F4555" i="8"/>
  <c r="F2658" i="8"/>
  <c r="F3426" i="8"/>
  <c r="F2848" i="8"/>
  <c r="F2514" i="8"/>
  <c r="F2271" i="8"/>
  <c r="F2073" i="8"/>
  <c r="F3791" i="8"/>
  <c r="F1928" i="8"/>
  <c r="F1714" i="8"/>
  <c r="F2557" i="8"/>
  <c r="F3531" i="8"/>
  <c r="F3104" i="8"/>
  <c r="F3436" i="8"/>
  <c r="F3348" i="8"/>
  <c r="F2884" i="8"/>
  <c r="F2243" i="8"/>
  <c r="F1635" i="8"/>
  <c r="F3750" i="8"/>
  <c r="F2461" i="8"/>
  <c r="F3051" i="8"/>
  <c r="F2747" i="8"/>
  <c r="F2242" i="8"/>
  <c r="F1880" i="8"/>
  <c r="F1561" i="8"/>
  <c r="F2444" i="8"/>
  <c r="F2283" i="8"/>
  <c r="F2255" i="8"/>
  <c r="F2209" i="8"/>
  <c r="F2187" i="8"/>
  <c r="F1856" i="8"/>
  <c r="F1618" i="8"/>
  <c r="F1207" i="8"/>
  <c r="F3633" i="8"/>
  <c r="F3537" i="8"/>
  <c r="F3425" i="8"/>
  <c r="F3321" i="8"/>
  <c r="F3225" i="8"/>
  <c r="F3121" i="8"/>
  <c r="F3025" i="8"/>
  <c r="F2913" i="8"/>
  <c r="F2809" i="8"/>
  <c r="F2713" i="8"/>
  <c r="F2660" i="8"/>
  <c r="F2266" i="8"/>
  <c r="F2634" i="8"/>
  <c r="F2262" i="8"/>
  <c r="F1960" i="8"/>
  <c r="F1681" i="8"/>
  <c r="F2289" i="8"/>
  <c r="F2049" i="8"/>
  <c r="F1976" i="8"/>
  <c r="F1721" i="8"/>
  <c r="F2244" i="8"/>
  <c r="F2208" i="8"/>
  <c r="F2196" i="8"/>
  <c r="F2190" i="8"/>
  <c r="F2184" i="8"/>
  <c r="F1689" i="8"/>
  <c r="F1379" i="8"/>
  <c r="F1223" i="8"/>
  <c r="F1697" i="8"/>
  <c r="F1587" i="8"/>
  <c r="F1533" i="8"/>
  <c r="F2113" i="8"/>
  <c r="F1611" i="8"/>
  <c r="F1496" i="8"/>
  <c r="F773" i="8"/>
  <c r="F1744" i="8"/>
  <c r="F2065" i="8"/>
  <c r="F1824" i="8"/>
  <c r="F1594" i="8"/>
  <c r="F1548" i="8"/>
  <c r="F1501" i="8"/>
  <c r="F845" i="8"/>
  <c r="F1437" i="8"/>
  <c r="F1076" i="8"/>
  <c r="F2103" i="8"/>
  <c r="F2039" i="8"/>
  <c r="F1975" i="8"/>
  <c r="F1911" i="8"/>
  <c r="F1847" i="8"/>
  <c r="F1783" i="8"/>
  <c r="F1719" i="8"/>
  <c r="F1653" i="8"/>
  <c r="F1626" i="8"/>
  <c r="F1540" i="8"/>
  <c r="F1471" i="8"/>
  <c r="F849" i="8"/>
  <c r="F1555" i="8"/>
  <c r="F843" i="8"/>
  <c r="F1362" i="8"/>
  <c r="F1067" i="8"/>
  <c r="F891" i="8"/>
  <c r="F1378" i="8"/>
  <c r="F493" i="8"/>
  <c r="F1344" i="8"/>
  <c r="F1323" i="8"/>
  <c r="F1291" i="8"/>
  <c r="F762" i="8"/>
  <c r="F1011" i="8"/>
  <c r="F972" i="8"/>
  <c r="F624" i="8"/>
  <c r="F1201" i="8"/>
  <c r="F956" i="8"/>
  <c r="F873" i="8"/>
  <c r="F672" i="8"/>
  <c r="F1083" i="8"/>
  <c r="F613" i="8"/>
  <c r="F1203" i="8"/>
  <c r="F979" i="8"/>
  <c r="F578" i="8"/>
  <c r="F1079" i="8"/>
  <c r="F1015" i="8"/>
  <c r="F935" i="8"/>
  <c r="F879" i="8"/>
  <c r="F835" i="8"/>
  <c r="F735" i="8"/>
  <c r="F688" i="8"/>
  <c r="F781" i="8"/>
  <c r="F215" i="8"/>
  <c r="F722" i="8"/>
  <c r="F619" i="8"/>
  <c r="F604" i="8"/>
  <c r="F448" i="8"/>
  <c r="F711" i="8"/>
  <c r="F649" i="8"/>
  <c r="F557" i="8"/>
  <c r="F415" i="8"/>
  <c r="F530" i="8"/>
  <c r="F397" i="8"/>
  <c r="F691" i="8"/>
  <c r="F675" i="8"/>
  <c r="F552" i="8"/>
  <c r="F561" i="8"/>
  <c r="F382" i="8"/>
  <c r="F577" i="8"/>
  <c r="F560" i="8"/>
  <c r="F220" i="8"/>
  <c r="F536" i="8"/>
  <c r="F520" i="8"/>
  <c r="F509" i="8"/>
  <c r="F438" i="8"/>
  <c r="F334" i="8"/>
  <c r="F217" i="8"/>
  <c r="F318" i="8"/>
  <c r="F255" i="8"/>
  <c r="F225" i="8"/>
  <c r="F310" i="8"/>
  <c r="F145" i="8"/>
  <c r="F270" i="8"/>
  <c r="F167" i="8"/>
  <c r="F138" i="8"/>
  <c r="F119" i="8"/>
  <c r="F144" i="8"/>
  <c r="F128" i="8"/>
  <c r="F111" i="8"/>
  <c r="F103" i="8"/>
  <c r="F95" i="8"/>
  <c r="F87" i="8"/>
  <c r="F374" i="8"/>
  <c r="F332" i="8"/>
  <c r="F502" i="8"/>
  <c r="F313" i="8"/>
  <c r="F271" i="8"/>
  <c r="F314" i="8"/>
  <c r="F122" i="8"/>
  <c r="F131" i="8"/>
  <c r="F110" i="8"/>
  <c r="F102" i="8"/>
  <c r="F86" i="8"/>
  <c r="F75" i="8"/>
  <c r="F327" i="8"/>
  <c r="F3302" i="8"/>
  <c r="F3024" i="8"/>
  <c r="F3600" i="8"/>
  <c r="F3674" i="8"/>
  <c r="F2449" i="8"/>
  <c r="F2566" i="8"/>
  <c r="F1214" i="8"/>
  <c r="F4810" i="8"/>
  <c r="F3752" i="8"/>
  <c r="F2724" i="8"/>
  <c r="F3547" i="8"/>
  <c r="F2670" i="8"/>
  <c r="F1675" i="8"/>
  <c r="F3412" i="8"/>
  <c r="F1264" i="8"/>
  <c r="F2571" i="8"/>
  <c r="F2221" i="8"/>
  <c r="F3505" i="8"/>
  <c r="F3193" i="8"/>
  <c r="F2897" i="8"/>
  <c r="F2458" i="8"/>
  <c r="F2058" i="8"/>
  <c r="F2682" i="8"/>
  <c r="F1922" i="8"/>
  <c r="F1826" i="8"/>
  <c r="F859" i="8"/>
  <c r="F1959" i="8"/>
  <c r="F1703" i="8"/>
  <c r="F1567" i="8"/>
  <c r="F707" i="8"/>
  <c r="F1287" i="8"/>
  <c r="F995" i="8"/>
  <c r="F1450" i="8"/>
  <c r="F1371" i="8"/>
  <c r="F1028" i="8"/>
  <c r="F989" i="8"/>
  <c r="F569" i="8"/>
  <c r="F472" i="8"/>
  <c r="F398" i="8"/>
  <c r="F298" i="8"/>
  <c r="F160" i="8"/>
  <c r="F4615" i="8"/>
  <c r="F4703" i="8"/>
  <c r="F2082" i="8"/>
  <c r="F4825" i="8"/>
  <c r="F4689" i="8"/>
  <c r="F4679" i="8"/>
  <c r="F3444" i="8"/>
  <c r="F3494" i="8"/>
  <c r="F912" i="8"/>
  <c r="F3472" i="8"/>
  <c r="F3410" i="8"/>
  <c r="F3508" i="8"/>
  <c r="F2613" i="8"/>
  <c r="F2335" i="8"/>
  <c r="F1851" i="8"/>
  <c r="F2513" i="8"/>
  <c r="F1305" i="8"/>
  <c r="F349" i="8"/>
  <c r="F4795" i="8"/>
  <c r="F4571" i="8"/>
  <c r="F3124" i="8"/>
  <c r="F3040" i="8"/>
  <c r="F2556" i="8"/>
  <c r="F4794" i="8"/>
  <c r="F4666" i="8"/>
  <c r="F4538" i="8"/>
  <c r="F3264" i="8"/>
  <c r="F4651" i="8"/>
  <c r="F3202" i="8"/>
  <c r="F3744" i="8"/>
  <c r="F3670" i="8"/>
  <c r="F3222" i="8"/>
  <c r="F2948" i="8"/>
  <c r="F2364" i="8"/>
  <c r="F1857" i="8"/>
  <c r="F2816" i="8"/>
  <c r="F3584" i="8"/>
  <c r="F3702" i="8"/>
  <c r="F3323" i="8"/>
  <c r="F2287" i="8"/>
  <c r="F3709" i="8"/>
  <c r="F3645" i="8"/>
  <c r="F3603" i="8"/>
  <c r="F3516" i="8"/>
  <c r="F3475" i="8"/>
  <c r="F3091" i="8"/>
  <c r="F3004" i="8"/>
  <c r="F3435" i="8"/>
  <c r="F3371" i="8"/>
  <c r="F3115" i="8"/>
  <c r="F2904" i="8"/>
  <c r="F2811" i="8"/>
  <c r="F2000" i="8"/>
  <c r="F3459" i="8"/>
  <c r="F3203" i="8"/>
  <c r="F2290" i="8"/>
  <c r="F2229" i="8"/>
  <c r="F1487" i="8"/>
  <c r="F3617" i="8"/>
  <c r="F3513" i="8"/>
  <c r="F3417" i="8"/>
  <c r="F3313" i="8"/>
  <c r="F3217" i="8"/>
  <c r="F3105" i="8"/>
  <c r="F3001" i="8"/>
  <c r="F2905" i="8"/>
  <c r="F2801" i="8"/>
  <c r="F2705" i="8"/>
  <c r="F1753" i="8"/>
  <c r="F2282" i="8"/>
  <c r="F1607" i="8"/>
  <c r="F1993" i="8"/>
  <c r="F1881" i="8"/>
  <c r="F1509" i="8"/>
  <c r="F2241" i="8"/>
  <c r="F1921" i="8"/>
  <c r="F1422" i="8"/>
  <c r="F2276" i="8"/>
  <c r="F2230" i="8"/>
  <c r="F2072" i="8"/>
  <c r="F1913" i="8"/>
  <c r="F1469" i="8"/>
  <c r="F2017" i="8"/>
  <c r="F1768" i="8"/>
  <c r="F1276" i="8"/>
  <c r="F1221" i="8"/>
  <c r="F2143" i="8"/>
  <c r="F2081" i="8"/>
  <c r="F1808" i="8"/>
  <c r="F1573" i="8"/>
  <c r="F1308" i="8"/>
  <c r="F1527" i="8"/>
  <c r="F767" i="8"/>
  <c r="F2095" i="8"/>
  <c r="F2031" i="8"/>
  <c r="F1967" i="8"/>
  <c r="F1903" i="8"/>
  <c r="F1839" i="8"/>
  <c r="F1775" i="8"/>
  <c r="F1711" i="8"/>
  <c r="F1623" i="8"/>
  <c r="F1351" i="8"/>
  <c r="F1503" i="8"/>
  <c r="F1027" i="8"/>
  <c r="F1383" i="8"/>
  <c r="F915" i="8"/>
  <c r="F622" i="8"/>
  <c r="F1415" i="8"/>
  <c r="F1428" i="8"/>
  <c r="F1275" i="8"/>
  <c r="F1092" i="8"/>
  <c r="F805" i="8"/>
  <c r="F1407" i="8"/>
  <c r="F1375" i="8"/>
  <c r="F1312" i="8"/>
  <c r="F1280" i="8"/>
  <c r="F1004" i="8"/>
  <c r="F518" i="8"/>
  <c r="F1053" i="8"/>
  <c r="F1211" i="8"/>
  <c r="F853" i="8"/>
  <c r="F1052" i="8"/>
  <c r="F963" i="8"/>
  <c r="F1068" i="8"/>
  <c r="F831" i="8"/>
  <c r="F999" i="8"/>
  <c r="F618" i="8"/>
  <c r="F357" i="8"/>
  <c r="F714" i="8"/>
  <c r="F113" i="8"/>
  <c r="F541" i="8"/>
  <c r="F260" i="8"/>
  <c r="F330" i="8"/>
  <c r="F598" i="8"/>
  <c r="F534" i="8"/>
  <c r="F447" i="8"/>
  <c r="F248" i="8"/>
  <c r="F545" i="8"/>
  <c r="F549" i="8"/>
  <c r="F503" i="8"/>
  <c r="F562" i="8"/>
  <c r="F297" i="8"/>
  <c r="F525" i="8"/>
  <c r="F289" i="8"/>
  <c r="F539" i="8"/>
  <c r="F523" i="8"/>
  <c r="F326" i="8"/>
  <c r="F233" i="8"/>
  <c r="F262" i="8"/>
  <c r="F149" i="8"/>
  <c r="F94" i="8"/>
  <c r="F4841" i="8"/>
  <c r="F4633" i="8"/>
  <c r="F4857" i="8"/>
  <c r="F66" i="8"/>
  <c r="F4777" i="8"/>
  <c r="F4753" i="8"/>
  <c r="F1489" i="8"/>
  <c r="F3088" i="8"/>
  <c r="F640" i="8"/>
  <c r="F4554" i="8"/>
  <c r="F1628" i="8"/>
  <c r="F3062" i="8"/>
  <c r="F3480" i="8"/>
  <c r="F2876" i="8"/>
  <c r="F2580" i="8"/>
  <c r="F2739" i="8"/>
  <c r="F2795" i="8"/>
  <c r="F2819" i="8"/>
  <c r="F2040" i="8"/>
  <c r="F3775" i="8"/>
  <c r="F3580" i="8"/>
  <c r="F3068" i="8"/>
  <c r="F2635" i="8"/>
  <c r="F2659" i="8"/>
  <c r="F2235" i="8"/>
  <c r="F1771" i="8"/>
  <c r="F3609" i="8"/>
  <c r="F3297" i="8"/>
  <c r="F2993" i="8"/>
  <c r="F2555" i="8"/>
  <c r="F2264" i="8"/>
  <c r="F2160" i="8"/>
  <c r="F2206" i="8"/>
  <c r="F1516" i="8"/>
  <c r="F1367" i="8"/>
  <c r="F1560" i="8"/>
  <c r="F1729" i="8"/>
  <c r="F1511" i="8"/>
  <c r="F1484" i="8"/>
  <c r="F1602" i="8"/>
  <c r="F931" i="8"/>
  <c r="F2087" i="8"/>
  <c r="F2023" i="8"/>
  <c r="F1895" i="8"/>
  <c r="F1767" i="8"/>
  <c r="F1619" i="8"/>
  <c r="F1394" i="8"/>
  <c r="F1193" i="8"/>
  <c r="F1535" i="8"/>
  <c r="F1453" i="8"/>
  <c r="F616" i="8"/>
  <c r="F1343" i="8"/>
  <c r="F947" i="8"/>
  <c r="F706" i="8"/>
  <c r="F1195" i="8"/>
  <c r="F723" i="8"/>
  <c r="F319" i="8"/>
  <c r="F343" i="8"/>
  <c r="F4705" i="8"/>
  <c r="F4671" i="8"/>
  <c r="F4745" i="8"/>
  <c r="F4543" i="8"/>
  <c r="F3250" i="8"/>
  <c r="F2416" i="8"/>
  <c r="F1224" i="8"/>
  <c r="F2625" i="8"/>
  <c r="F1811" i="8"/>
  <c r="F246" i="8"/>
  <c r="F1072" i="8"/>
  <c r="F936" i="8"/>
  <c r="F1096" i="8"/>
  <c r="F810" i="8"/>
  <c r="F78" i="8"/>
  <c r="F3251" i="8"/>
  <c r="F4826" i="8"/>
  <c r="F4698" i="8"/>
  <c r="F4570" i="8"/>
  <c r="F2995" i="8"/>
  <c r="F2731" i="8"/>
  <c r="F4763" i="8"/>
  <c r="F1977" i="8"/>
  <c r="F3430" i="8"/>
  <c r="F2653" i="8"/>
  <c r="F2752" i="8"/>
  <c r="F3147" i="8"/>
  <c r="F2988" i="8"/>
  <c r="F2261" i="8"/>
  <c r="F3776" i="8"/>
  <c r="F1720" i="8"/>
  <c r="F2352" i="8"/>
  <c r="F2728" i="8"/>
  <c r="F1472" i="8"/>
  <c r="F3094" i="8"/>
  <c r="F3659" i="8"/>
  <c r="F3734" i="8"/>
  <c r="F2446" i="8"/>
  <c r="F2175" i="8"/>
  <c r="F2715" i="8"/>
  <c r="F2451" i="8"/>
  <c r="F1816" i="8"/>
  <c r="F3523" i="8"/>
  <c r="F3267" i="8"/>
  <c r="F3011" i="8"/>
  <c r="F2684" i="8"/>
  <c r="F2250" i="8"/>
  <c r="F2089" i="8"/>
  <c r="F2288" i="8"/>
  <c r="F2227" i="8"/>
  <c r="F2213" i="8"/>
  <c r="F2016" i="8"/>
  <c r="F1553" i="8"/>
  <c r="F1429" i="8"/>
  <c r="F3697" i="8"/>
  <c r="F3601" i="8"/>
  <c r="F3489" i="8"/>
  <c r="F3385" i="8"/>
  <c r="F3289" i="8"/>
  <c r="F3185" i="8"/>
  <c r="F3089" i="8"/>
  <c r="F2977" i="8"/>
  <c r="F2873" i="8"/>
  <c r="F2777" i="8"/>
  <c r="F2650" i="8"/>
  <c r="F2532" i="8"/>
  <c r="F2068" i="8"/>
  <c r="F2246" i="8"/>
  <c r="F1858" i="8"/>
  <c r="F1655" i="8"/>
  <c r="F1464" i="8"/>
  <c r="F2273" i="8"/>
  <c r="F2268" i="8"/>
  <c r="F2194" i="8"/>
  <c r="F2188" i="8"/>
  <c r="F2144" i="8"/>
  <c r="F2107" i="8"/>
  <c r="F1372" i="8"/>
  <c r="F2057" i="8"/>
  <c r="F1792" i="8"/>
  <c r="F1644" i="8"/>
  <c r="F1543" i="8"/>
  <c r="F1737" i="8"/>
  <c r="F1269" i="8"/>
  <c r="F538" i="8"/>
  <c r="F2104" i="8"/>
  <c r="F2041" i="8"/>
  <c r="F656" i="8"/>
  <c r="F2056" i="8"/>
  <c r="F1571" i="8"/>
  <c r="F769" i="8"/>
  <c r="F1595" i="8"/>
  <c r="F2079" i="8"/>
  <c r="F2015" i="8"/>
  <c r="F1951" i="8"/>
  <c r="F1887" i="8"/>
  <c r="F1823" i="8"/>
  <c r="F1759" i="8"/>
  <c r="F1695" i="8"/>
  <c r="F807" i="8"/>
  <c r="F1650" i="8"/>
  <c r="F1406" i="8"/>
  <c r="F1356" i="8"/>
  <c r="F984" i="8"/>
  <c r="F749" i="8"/>
  <c r="F1491" i="8"/>
  <c r="F1331" i="8"/>
  <c r="F980" i="8"/>
  <c r="F1185" i="8"/>
  <c r="F837" i="8"/>
  <c r="F1458" i="8"/>
  <c r="F1421" i="8"/>
  <c r="F1442" i="8"/>
  <c r="F1392" i="8"/>
  <c r="F1339" i="8"/>
  <c r="F1311" i="8"/>
  <c r="F1279" i="8"/>
  <c r="F857" i="8"/>
  <c r="F727" i="8"/>
  <c r="F1267" i="8"/>
  <c r="F1213" i="8"/>
  <c r="F1051" i="8"/>
  <c r="F1084" i="8"/>
  <c r="F1250" i="8"/>
  <c r="F1205" i="8"/>
  <c r="F957" i="8"/>
  <c r="F885" i="8"/>
  <c r="F973" i="8"/>
  <c r="F924" i="8"/>
  <c r="F883" i="8"/>
  <c r="F791" i="8"/>
  <c r="F743" i="8"/>
  <c r="F829" i="8"/>
  <c r="F983" i="8"/>
  <c r="F680" i="8"/>
  <c r="F506" i="8"/>
  <c r="F806" i="8"/>
  <c r="F615" i="8"/>
  <c r="F659" i="8"/>
  <c r="F821" i="8"/>
  <c r="F750" i="8"/>
  <c r="F617" i="8"/>
  <c r="F664" i="8"/>
  <c r="F635" i="8"/>
  <c r="F392" i="8"/>
  <c r="F651" i="8"/>
  <c r="F629" i="8"/>
  <c r="F593" i="8"/>
  <c r="F434" i="8"/>
  <c r="F303" i="8"/>
  <c r="F573" i="8"/>
  <c r="F229" i="8"/>
  <c r="F295" i="8"/>
  <c r="F355" i="8"/>
  <c r="F535" i="8"/>
  <c r="F519" i="8"/>
  <c r="F501" i="8"/>
  <c r="F437" i="8"/>
  <c r="F358" i="8"/>
  <c r="F243" i="8"/>
  <c r="F482" i="8"/>
  <c r="F418" i="8"/>
  <c r="F308" i="8"/>
  <c r="F166" i="8"/>
  <c r="F344" i="8"/>
  <c r="F143" i="8"/>
  <c r="F114" i="8"/>
  <c r="F134" i="8"/>
  <c r="F108" i="8"/>
  <c r="F100" i="8"/>
  <c r="F92" i="8"/>
  <c r="F73" i="8"/>
  <c r="F4631" i="8"/>
  <c r="F4775" i="8"/>
  <c r="F63" i="8"/>
  <c r="F4849" i="8"/>
  <c r="F4657" i="8"/>
  <c r="F4639" i="8"/>
  <c r="F3206" i="8"/>
  <c r="F2391" i="8"/>
  <c r="F3442" i="8"/>
  <c r="F2754" i="8"/>
  <c r="F1493" i="8"/>
  <c r="F2140" i="8"/>
  <c r="F1996" i="8"/>
  <c r="F1763" i="8"/>
  <c r="F1447" i="8"/>
  <c r="F1916" i="8"/>
  <c r="F1541" i="8"/>
  <c r="F992" i="8"/>
  <c r="F1235" i="8"/>
  <c r="F83" i="8"/>
  <c r="F234" i="8"/>
  <c r="F586" i="8"/>
  <c r="F677" i="8"/>
  <c r="F4731" i="8"/>
  <c r="F3515" i="8"/>
  <c r="F2296" i="8"/>
  <c r="F4842" i="8"/>
  <c r="F4714" i="8"/>
  <c r="F4586" i="8"/>
  <c r="F3234" i="8"/>
  <c r="F4699" i="8"/>
  <c r="F3714" i="8"/>
  <c r="F4779" i="8"/>
  <c r="F4635" i="8"/>
  <c r="F3254" i="8"/>
  <c r="F3200" i="8"/>
  <c r="F2771" i="8"/>
  <c r="F3727" i="8"/>
  <c r="F3476" i="8"/>
  <c r="F3195" i="8"/>
  <c r="F2704" i="8"/>
  <c r="F2482" i="8"/>
  <c r="F2304" i="8"/>
  <c r="F3190" i="8"/>
  <c r="F3387" i="8"/>
  <c r="F2928" i="8"/>
  <c r="F3123" i="8"/>
  <c r="F2723" i="8"/>
  <c r="F3554" i="8"/>
  <c r="F3072" i="8"/>
  <c r="F2579" i="8"/>
  <c r="F2643" i="8"/>
  <c r="F1260" i="8"/>
  <c r="F2380" i="8"/>
  <c r="F2872" i="8"/>
  <c r="F2808" i="8"/>
  <c r="F2178" i="8"/>
  <c r="F1985" i="8"/>
  <c r="F2644" i="8"/>
  <c r="F2002" i="8"/>
  <c r="F1524" i="8"/>
  <c r="F2219" i="8"/>
  <c r="F2205" i="8"/>
  <c r="F1896" i="8"/>
  <c r="F3681" i="8"/>
  <c r="F3577" i="8"/>
  <c r="F3481" i="8"/>
  <c r="F3377" i="8"/>
  <c r="F3281" i="8"/>
  <c r="F3169" i="8"/>
  <c r="F3065" i="8"/>
  <c r="F2969" i="8"/>
  <c r="F2865" i="8"/>
  <c r="F2769" i="8"/>
  <c r="F2253" i="8"/>
  <c r="F2667" i="8"/>
  <c r="F2269" i="8"/>
  <c r="F1849" i="8"/>
  <c r="F1444" i="8"/>
  <c r="F1984" i="8"/>
  <c r="F1905" i="8"/>
  <c r="F2080" i="8"/>
  <c r="F2028" i="8"/>
  <c r="F1247" i="8"/>
  <c r="F2300" i="8"/>
  <c r="F2228" i="8"/>
  <c r="F2222" i="8"/>
  <c r="F2216" i="8"/>
  <c r="F1672" i="8"/>
  <c r="F2159" i="8"/>
  <c r="F1728" i="8"/>
  <c r="F1479" i="8"/>
  <c r="F1438" i="8"/>
  <c r="F1335" i="8"/>
  <c r="F1000" i="8"/>
  <c r="F1627" i="8"/>
  <c r="F1467" i="8"/>
  <c r="F1713" i="8"/>
  <c r="F2152" i="8"/>
  <c r="F1793" i="8"/>
  <c r="F1666" i="8"/>
  <c r="F1463" i="8"/>
  <c r="F1353" i="8"/>
  <c r="F2071" i="8"/>
  <c r="F2007" i="8"/>
  <c r="F1943" i="8"/>
  <c r="F1879" i="8"/>
  <c r="F3314" i="8"/>
  <c r="F4835" i="8"/>
  <c r="F3470" i="8"/>
  <c r="F4602" i="8"/>
  <c r="F3720" i="8"/>
  <c r="F2955" i="8"/>
  <c r="F2867" i="8"/>
  <c r="F2947" i="8"/>
  <c r="F1938" i="8"/>
  <c r="F2891" i="8"/>
  <c r="F1840" i="8"/>
  <c r="F3219" i="8"/>
  <c r="F3587" i="8"/>
  <c r="F2677" i="8"/>
  <c r="F2237" i="8"/>
  <c r="F2197" i="8"/>
  <c r="F3449" i="8"/>
  <c r="F3041" i="8"/>
  <c r="F2011" i="8"/>
  <c r="F1404" i="8"/>
  <c r="F1244" i="8"/>
  <c r="F1874" i="8"/>
  <c r="F1832" i="8"/>
  <c r="F899" i="8"/>
  <c r="F1760" i="8"/>
  <c r="F1559" i="8"/>
  <c r="F1935" i="8"/>
  <c r="F1743" i="8"/>
  <c r="F1647" i="8"/>
  <c r="F1278" i="8"/>
  <c r="F1523" i="8"/>
  <c r="F1324" i="8"/>
  <c r="F1434" i="8"/>
  <c r="F1183" i="8"/>
  <c r="F1197" i="8"/>
  <c r="F869" i="8"/>
  <c r="F916" i="8"/>
  <c r="F1060" i="8"/>
  <c r="F839" i="8"/>
  <c r="F1095" i="8"/>
  <c r="F782" i="8"/>
  <c r="F645" i="8"/>
  <c r="F514" i="8"/>
  <c r="F342" i="8"/>
  <c r="F296" i="8"/>
  <c r="F494" i="8"/>
  <c r="F306" i="8"/>
  <c r="F516" i="8"/>
  <c r="F478" i="8"/>
  <c r="F351" i="8"/>
  <c r="F282" i="8"/>
  <c r="F292" i="8"/>
  <c r="F245" i="8"/>
  <c r="F147" i="8"/>
  <c r="F207" i="8"/>
  <c r="F210" i="8"/>
  <c r="F126" i="8"/>
  <c r="F106" i="8"/>
  <c r="F90" i="8"/>
  <c r="F504" i="8"/>
  <c r="F268" i="8"/>
  <c r="F1248" i="8"/>
  <c r="F2123" i="8"/>
  <c r="F244" i="8"/>
  <c r="F2849" i="8"/>
  <c r="F1642" i="8"/>
  <c r="F2119" i="8"/>
  <c r="F1679" i="8"/>
  <c r="F1547" i="8"/>
  <c r="F1455" i="8"/>
  <c r="F923" i="8"/>
  <c r="F121" i="8"/>
  <c r="F216" i="8"/>
  <c r="F4858" i="8"/>
  <c r="F3249" i="8"/>
  <c r="F2168" i="8"/>
  <c r="F1696" i="8"/>
  <c r="F1815" i="8"/>
  <c r="F1209" i="8"/>
  <c r="F1268" i="8"/>
  <c r="F1069" i="8"/>
  <c r="F521" i="8"/>
  <c r="F1075" i="8"/>
  <c r="F867" i="8"/>
  <c r="F733" i="8"/>
  <c r="F797" i="8"/>
  <c r="F252" i="8"/>
  <c r="F498" i="8"/>
  <c r="F408" i="8"/>
  <c r="F515" i="8"/>
  <c r="F118" i="8"/>
  <c r="F133" i="8"/>
  <c r="F136" i="8"/>
  <c r="F280" i="8"/>
  <c r="F485" i="8"/>
  <c r="F91" i="8"/>
  <c r="F4551" i="8"/>
  <c r="F3558" i="8"/>
  <c r="F4721" i="8"/>
  <c r="F2545" i="8"/>
  <c r="F3142" i="8"/>
  <c r="F2641" i="8"/>
  <c r="F3344" i="8"/>
  <c r="F223" i="8"/>
  <c r="F2812" i="8"/>
  <c r="F2850" i="8"/>
  <c r="F3012" i="8"/>
  <c r="F3456" i="8"/>
  <c r="F221" i="8"/>
  <c r="F3808" i="8"/>
  <c r="F2348" i="8"/>
  <c r="F3083" i="8"/>
  <c r="F3328" i="8"/>
  <c r="F3059" i="8"/>
  <c r="F3092" i="8"/>
  <c r="F3643" i="8"/>
  <c r="F3718" i="8"/>
  <c r="F2076" i="8"/>
  <c r="F2498" i="8"/>
  <c r="F1425" i="8"/>
  <c r="F3361" i="8"/>
  <c r="F2961" i="8"/>
  <c r="F2001" i="8"/>
  <c r="F2192" i="8"/>
  <c r="F1507" i="8"/>
  <c r="F1061" i="8"/>
  <c r="F1927" i="8"/>
  <c r="F1735" i="8"/>
  <c r="F1515" i="8"/>
  <c r="F1363" i="8"/>
  <c r="F794" i="8"/>
  <c r="F1643" i="8"/>
  <c r="F1586" i="8"/>
  <c r="F1243" i="8"/>
  <c r="F818" i="8"/>
  <c r="F1016" i="8"/>
  <c r="F742" i="8"/>
  <c r="F1426" i="8"/>
  <c r="F1359" i="8"/>
  <c r="F1263" i="8"/>
  <c r="F971" i="8"/>
  <c r="F741" i="8"/>
  <c r="F967" i="8"/>
  <c r="F887" i="8"/>
  <c r="F666" i="8"/>
  <c r="F847" i="8"/>
  <c r="F729" i="8"/>
  <c r="F581" i="8"/>
  <c r="F328" i="8"/>
  <c r="F632" i="8"/>
  <c r="F683" i="8"/>
  <c r="F429" i="8"/>
  <c r="F115" i="8"/>
  <c r="F510" i="8"/>
  <c r="F531" i="8"/>
  <c r="F544" i="8"/>
  <c r="F512" i="8"/>
  <c r="F346" i="8"/>
  <c r="F284" i="8"/>
  <c r="F203" i="8"/>
  <c r="F129" i="8"/>
  <c r="F124" i="8"/>
  <c r="F105" i="8"/>
  <c r="F89" i="8"/>
  <c r="F152" i="8"/>
  <c r="F140" i="8"/>
  <c r="F101" i="8"/>
  <c r="F85" i="8"/>
  <c r="F4577" i="8"/>
  <c r="F363" i="8"/>
  <c r="F4618" i="8"/>
  <c r="F4747" i="8"/>
  <c r="F3586" i="8"/>
  <c r="F2515" i="8"/>
  <c r="F1690" i="8"/>
  <c r="F3673" i="8"/>
  <c r="F2491" i="8"/>
  <c r="F1234" i="8"/>
  <c r="F1841" i="8"/>
  <c r="F1620" i="8"/>
  <c r="F1863" i="8"/>
  <c r="F1667" i="8"/>
  <c r="F1603" i="8"/>
  <c r="F1328" i="8"/>
  <c r="F833" i="8"/>
  <c r="F715" i="8"/>
  <c r="F951" i="8"/>
  <c r="F365" i="8"/>
  <c r="F540" i="8"/>
  <c r="F348" i="8"/>
  <c r="F279" i="8"/>
  <c r="F302" i="8"/>
  <c r="F120" i="8"/>
  <c r="F99" i="8"/>
  <c r="F74" i="8"/>
  <c r="F3174" i="8"/>
  <c r="F3510" i="8"/>
  <c r="F1707" i="8"/>
  <c r="F3116" i="8"/>
  <c r="F2263" i="8"/>
  <c r="F3347" i="8"/>
  <c r="F1954" i="8"/>
  <c r="F2420" i="8"/>
  <c r="F2841" i="8"/>
  <c r="F2299" i="8"/>
  <c r="F1873" i="8"/>
  <c r="F2278" i="8"/>
  <c r="F2257" i="8"/>
  <c r="F2198" i="8"/>
  <c r="F1785" i="8"/>
  <c r="F2151" i="8"/>
  <c r="F1704" i="8"/>
  <c r="F1589" i="8"/>
  <c r="F1399" i="8"/>
  <c r="F855" i="8"/>
  <c r="F406" i="8"/>
  <c r="F281" i="8"/>
  <c r="F146" i="8"/>
  <c r="F72" i="8"/>
  <c r="F165" i="8"/>
  <c r="F148" i="8"/>
  <c r="F107" i="8"/>
  <c r="F4585" i="8"/>
  <c r="F3690" i="8"/>
  <c r="F2486" i="8"/>
  <c r="F2423" i="8"/>
  <c r="F1932" i="8"/>
  <c r="F928" i="8"/>
  <c r="F250" i="8"/>
  <c r="F4683" i="8"/>
  <c r="F4730" i="8"/>
  <c r="F2859" i="8"/>
  <c r="F3419" i="8"/>
  <c r="F2916" i="8"/>
  <c r="F3807" i="8"/>
  <c r="F3638" i="8"/>
  <c r="F2499" i="8"/>
  <c r="F3766" i="8"/>
  <c r="F3260" i="8"/>
  <c r="F2907" i="8"/>
  <c r="F2301" i="8"/>
  <c r="F2115" i="8"/>
  <c r="F3353" i="8"/>
  <c r="F2937" i="8"/>
  <c r="F2674" i="8"/>
  <c r="F2570" i="8"/>
  <c r="F1986" i="8"/>
  <c r="F2210" i="8"/>
  <c r="F1475" i="8"/>
  <c r="F2048" i="8"/>
  <c r="F2008" i="8"/>
  <c r="F1005" i="8"/>
  <c r="F1659" i="8"/>
  <c r="F682" i="8"/>
  <c r="F1871" i="8"/>
  <c r="F1687" i="8"/>
  <c r="F1583" i="8"/>
  <c r="F1610" i="8"/>
  <c r="F1436" i="8"/>
  <c r="F1239" i="8"/>
  <c r="F861" i="8"/>
  <c r="F1261" i="8"/>
  <c r="F939" i="8"/>
  <c r="F1419" i="8"/>
  <c r="F813" i="8"/>
  <c r="F1191" i="8"/>
  <c r="F799" i="8"/>
  <c r="F908" i="8"/>
  <c r="F695" i="8"/>
  <c r="F1044" i="8"/>
  <c r="F1187" i="8"/>
  <c r="F881" i="8"/>
  <c r="F822" i="8"/>
  <c r="F608" i="8"/>
  <c r="F863" i="8"/>
  <c r="F336" i="8"/>
  <c r="F454" i="8"/>
  <c r="F533" i="8"/>
  <c r="F316" i="8"/>
  <c r="F699" i="8"/>
  <c r="F362" i="8"/>
  <c r="F513" i="8"/>
  <c r="F442" i="8"/>
  <c r="F405" i="8"/>
  <c r="F157" i="8"/>
  <c r="F522" i="8"/>
  <c r="F676" i="8"/>
  <c r="F2824" i="8"/>
  <c r="F3653" i="8"/>
  <c r="F2277" i="8"/>
  <c r="F3257" i="8"/>
  <c r="F1762" i="8"/>
  <c r="F2232" i="8"/>
  <c r="F2120" i="8"/>
  <c r="F1596" i="8"/>
  <c r="F841" i="8"/>
  <c r="F653" i="8"/>
  <c r="F630" i="8"/>
  <c r="F453" i="8"/>
  <c r="F413" i="8"/>
  <c r="F265" i="8"/>
  <c r="F4727" i="8"/>
  <c r="F920" i="8"/>
  <c r="F2976" i="8"/>
  <c r="F2832" i="8"/>
  <c r="F2469" i="8"/>
  <c r="F2686" i="8"/>
  <c r="F2203" i="8"/>
  <c r="F1499" i="8"/>
  <c r="F3665" i="8"/>
  <c r="F2063" i="8"/>
  <c r="F1671" i="8"/>
  <c r="F964" i="8"/>
  <c r="F1340" i="8"/>
  <c r="F889" i="8"/>
  <c r="F1391" i="8"/>
  <c r="F932" i="8"/>
  <c r="F1047" i="8"/>
  <c r="F814" i="8"/>
  <c r="F568" i="8"/>
  <c r="F532" i="8"/>
  <c r="F294" i="8"/>
  <c r="F163" i="8"/>
  <c r="F98" i="8"/>
  <c r="F204" i="8"/>
  <c r="F414" i="8"/>
  <c r="F139" i="8"/>
  <c r="F4663" i="8"/>
  <c r="F65" i="8"/>
  <c r="F3378" i="8"/>
  <c r="F2914" i="8"/>
  <c r="F3278" i="8"/>
  <c r="F3186" i="8"/>
  <c r="F2630" i="8"/>
  <c r="F1219" i="8"/>
  <c r="F3467" i="8"/>
  <c r="F4746" i="8"/>
  <c r="F3318" i="8"/>
  <c r="F4619" i="8"/>
  <c r="F3451" i="8"/>
  <c r="F2827" i="8"/>
  <c r="F1452" i="8"/>
  <c r="F3693" i="8"/>
  <c r="F3324" i="8"/>
  <c r="F3563" i="8"/>
  <c r="F2642" i="8"/>
  <c r="F2225" i="8"/>
  <c r="F2189" i="8"/>
  <c r="F3569" i="8"/>
  <c r="F3161" i="8"/>
  <c r="F2745" i="8"/>
  <c r="F2305" i="8"/>
  <c r="F1825" i="8"/>
  <c r="F1400" i="8"/>
  <c r="F1580" i="8"/>
  <c r="F907" i="8"/>
  <c r="F2055" i="8"/>
  <c r="F1807" i="8"/>
  <c r="F1272" i="8"/>
  <c r="F1387" i="8"/>
  <c r="F1307" i="8"/>
  <c r="F1037" i="8"/>
  <c r="F909" i="8"/>
  <c r="F1251" i="8"/>
  <c r="F925" i="8"/>
  <c r="F955" i="8"/>
  <c r="F479" i="8"/>
  <c r="F778" i="8"/>
  <c r="F826" i="8"/>
  <c r="F703" i="8"/>
  <c r="F657" i="8"/>
  <c r="F648" i="8"/>
  <c r="F224" i="8"/>
  <c r="F667" i="8"/>
  <c r="F354" i="8"/>
  <c r="F202" i="8"/>
  <c r="F161" i="8"/>
  <c r="F477" i="8"/>
  <c r="F241" i="8"/>
  <c r="F528" i="8"/>
  <c r="F142" i="8"/>
  <c r="F286" i="8"/>
  <c r="F159" i="8"/>
  <c r="F155" i="8"/>
  <c r="F116" i="8"/>
  <c r="F97" i="8"/>
  <c r="F71" i="8"/>
  <c r="F2549" i="8"/>
  <c r="F238" i="8"/>
  <c r="F3686" i="8"/>
  <c r="F3630" i="8"/>
  <c r="F2755" i="8"/>
  <c r="F2788" i="8"/>
  <c r="F3180" i="8"/>
  <c r="F2763" i="8"/>
  <c r="F2712" i="8"/>
  <c r="F3075" i="8"/>
  <c r="F2602" i="8"/>
  <c r="F2211" i="8"/>
  <c r="F1964" i="8"/>
  <c r="F3553" i="8"/>
  <c r="F3153" i="8"/>
  <c r="F2737" i="8"/>
  <c r="F2596" i="8"/>
  <c r="F1948" i="8"/>
  <c r="F1897" i="8"/>
  <c r="F2252" i="8"/>
  <c r="F1282" i="8"/>
  <c r="F1410" i="8"/>
  <c r="F1388" i="8"/>
  <c r="F765" i="8"/>
  <c r="F1999" i="8"/>
  <c r="F1799" i="8"/>
  <c r="F1483" i="8"/>
  <c r="F1346" i="8"/>
  <c r="F634" i="8"/>
  <c r="F1296" i="8"/>
  <c r="F1020" i="8"/>
  <c r="F446" i="8"/>
  <c r="F997" i="8"/>
  <c r="F660" i="8"/>
  <c r="F987" i="8"/>
  <c r="F1031" i="8"/>
  <c r="F376" i="8"/>
  <c r="F537" i="8"/>
  <c r="F655" i="8"/>
  <c r="F603" i="8"/>
  <c r="F592" i="8"/>
  <c r="F311" i="8"/>
  <c r="F462" i="8"/>
  <c r="F526" i="8"/>
  <c r="F565" i="8"/>
  <c r="F469" i="8"/>
  <c r="F470" i="8"/>
  <c r="F117" i="8"/>
  <c r="F276" i="8"/>
  <c r="F421" i="8"/>
  <c r="F324" i="8"/>
  <c r="F247" i="8"/>
  <c r="F253" i="8"/>
  <c r="F135" i="8"/>
  <c r="F254" i="8"/>
  <c r="F123" i="8"/>
  <c r="F141" i="8"/>
  <c r="F132" i="8"/>
  <c r="F109" i="8"/>
  <c r="F93" i="8"/>
  <c r="F70" i="8"/>
  <c r="F4729" i="8"/>
  <c r="F4695" i="8"/>
  <c r="F4809" i="8"/>
  <c r="F2994" i="8"/>
  <c r="F3152" i="8"/>
  <c r="F3216" i="8"/>
  <c r="F395" i="8"/>
  <c r="F218" i="8"/>
  <c r="F746" i="8"/>
  <c r="F3308" i="8"/>
  <c r="F3759" i="8"/>
  <c r="F3707" i="8"/>
  <c r="F3629" i="8"/>
  <c r="F3331" i="8"/>
  <c r="F3473" i="8"/>
  <c r="F3057" i="8"/>
  <c r="F2475" i="8"/>
  <c r="F2204" i="8"/>
  <c r="F1539" i="8"/>
  <c r="F1777" i="8"/>
  <c r="F1565" i="8"/>
  <c r="F1991" i="8"/>
  <c r="F1751" i="8"/>
  <c r="F1476" i="8"/>
  <c r="F1445" i="8"/>
  <c r="F1384" i="8"/>
  <c r="F754" i="8"/>
  <c r="F988" i="8"/>
  <c r="F725" i="8"/>
  <c r="F1360" i="8"/>
  <c r="F1085" i="8"/>
  <c r="F1217" i="8"/>
  <c r="F774" i="8"/>
  <c r="F903" i="8"/>
  <c r="F758" i="8"/>
  <c r="F789" i="8"/>
  <c r="F737" i="8"/>
  <c r="F300" i="8"/>
  <c r="F697" i="8"/>
  <c r="F542" i="8"/>
  <c r="F584" i="8"/>
  <c r="F378" i="8"/>
  <c r="F394" i="8"/>
  <c r="F430" i="8"/>
  <c r="F524" i="8"/>
  <c r="A78" i="8"/>
  <c r="A86" i="8"/>
  <c r="A82" i="8"/>
  <c r="A74" i="8"/>
  <c r="K22" i="18"/>
  <c r="O16" i="18"/>
  <c r="O7" i="18"/>
  <c r="D9" i="18"/>
  <c r="D8" i="18"/>
  <c r="O17" i="18"/>
  <c r="C9" i="18"/>
  <c r="O6" i="18"/>
  <c r="C8" i="18"/>
  <c r="O19" i="18"/>
  <c r="O18" i="18"/>
  <c r="F7" i="18"/>
  <c r="O12" i="18"/>
  <c r="F6" i="18"/>
  <c r="E6" i="18"/>
  <c r="O14" i="18"/>
  <c r="E7" i="18"/>
  <c r="O9" i="18"/>
  <c r="K20" i="18"/>
  <c r="D16" i="18" s="1"/>
  <c r="O8" i="18"/>
  <c r="K19" i="18"/>
  <c r="H82" i="8" l="1"/>
  <c r="H138" i="8"/>
  <c r="H154" i="8"/>
  <c r="H170" i="8"/>
  <c r="H174" i="8"/>
  <c r="H178" i="8"/>
  <c r="H182" i="8"/>
  <c r="H186" i="8"/>
  <c r="H190" i="8"/>
  <c r="H194" i="8"/>
  <c r="H198" i="8"/>
  <c r="H76" i="8"/>
  <c r="H79" i="8"/>
  <c r="H167" i="8"/>
  <c r="H214" i="8"/>
  <c r="H216" i="8"/>
  <c r="H84" i="8"/>
  <c r="H114" i="8"/>
  <c r="H131" i="8"/>
  <c r="H146" i="8"/>
  <c r="H163" i="8"/>
  <c r="H165" i="8"/>
  <c r="H173" i="8"/>
  <c r="H177" i="8"/>
  <c r="H181" i="8"/>
  <c r="H185" i="8"/>
  <c r="H78" i="8"/>
  <c r="H127" i="8"/>
  <c r="H155" i="8"/>
  <c r="H172" i="8"/>
  <c r="H176" i="8"/>
  <c r="H180" i="8"/>
  <c r="H184" i="8"/>
  <c r="H188" i="8"/>
  <c r="H192" i="8"/>
  <c r="H196" i="8"/>
  <c r="H200" i="8"/>
  <c r="H205" i="8"/>
  <c r="H254" i="8"/>
  <c r="H86" i="8"/>
  <c r="H94" i="8"/>
  <c r="H102" i="8"/>
  <c r="H110" i="8"/>
  <c r="H152" i="8"/>
  <c r="H168" i="8"/>
  <c r="H187" i="8"/>
  <c r="H257" i="8"/>
  <c r="H259" i="8"/>
  <c r="H261" i="8"/>
  <c r="H275" i="8"/>
  <c r="H277" i="8"/>
  <c r="H285" i="8"/>
  <c r="H314" i="8"/>
  <c r="H385" i="8"/>
  <c r="H416" i="8"/>
  <c r="H419" i="8"/>
  <c r="H421" i="8"/>
  <c r="H435" i="8"/>
  <c r="H437" i="8"/>
  <c r="H443" i="8"/>
  <c r="H458" i="8"/>
  <c r="H480" i="8"/>
  <c r="H483" i="8"/>
  <c r="H485" i="8"/>
  <c r="H504" i="8"/>
  <c r="H740" i="8"/>
  <c r="H744" i="8"/>
  <c r="H747" i="8"/>
  <c r="H80" i="8"/>
  <c r="H89" i="8"/>
  <c r="H97" i="8"/>
  <c r="H105" i="8"/>
  <c r="H189" i="8"/>
  <c r="H207" i="8"/>
  <c r="H298" i="8"/>
  <c r="H308" i="8"/>
  <c r="H312" i="8"/>
  <c r="H318" i="8"/>
  <c r="H320" i="8"/>
  <c r="H325" i="8"/>
  <c r="H339" i="8"/>
  <c r="H341" i="8"/>
  <c r="H347" i="8"/>
  <c r="H355" i="8"/>
  <c r="H384" i="8"/>
  <c r="H387" i="8"/>
  <c r="H393" i="8"/>
  <c r="H395" i="8"/>
  <c r="H92" i="8"/>
  <c r="H100" i="8"/>
  <c r="H108" i="8"/>
  <c r="H191" i="8"/>
  <c r="H201" i="8"/>
  <c r="H213" i="8"/>
  <c r="H268" i="8"/>
  <c r="H282" i="8"/>
  <c r="H302" i="8"/>
  <c r="H332" i="8"/>
  <c r="H351" i="8"/>
  <c r="H361" i="8"/>
  <c r="H363" i="8"/>
  <c r="H411" i="8"/>
  <c r="H413" i="8"/>
  <c r="H418" i="8"/>
  <c r="H425" i="8"/>
  <c r="H451" i="8"/>
  <c r="H475" i="8"/>
  <c r="H477" i="8"/>
  <c r="H482" i="8"/>
  <c r="H489" i="8"/>
  <c r="H83" i="8"/>
  <c r="H90" i="8"/>
  <c r="H98" i="8"/>
  <c r="H106" i="8"/>
  <c r="H153" i="8"/>
  <c r="H162" i="8"/>
  <c r="H171" i="8"/>
  <c r="H195" i="8"/>
  <c r="H212" i="8"/>
  <c r="H262" i="8"/>
  <c r="H278" i="8"/>
  <c r="H294" i="8"/>
  <c r="H307" i="8"/>
  <c r="H324" i="8"/>
  <c r="H338" i="8"/>
  <c r="H344" i="8"/>
  <c r="H346" i="8"/>
  <c r="H369" i="8"/>
  <c r="H401" i="8"/>
  <c r="H410" i="8"/>
  <c r="H450" i="8"/>
  <c r="H464" i="8"/>
  <c r="H474" i="8"/>
  <c r="H491" i="8"/>
  <c r="H753" i="8"/>
  <c r="H821" i="8"/>
  <c r="H77" i="8"/>
  <c r="H91" i="8"/>
  <c r="H107" i="8"/>
  <c r="H130" i="8"/>
  <c r="H208" i="8"/>
  <c r="H273" i="8"/>
  <c r="H281" i="8"/>
  <c r="H283" i="8"/>
  <c r="H293" i="8"/>
  <c r="H317" i="8"/>
  <c r="H409" i="8"/>
  <c r="H467" i="8"/>
  <c r="H752" i="8"/>
  <c r="H763" i="8"/>
  <c r="H770" i="8"/>
  <c r="H816" i="8"/>
  <c r="H827" i="8"/>
  <c r="H829" i="8"/>
  <c r="H895" i="8"/>
  <c r="H912" i="8"/>
  <c r="H919" i="8"/>
  <c r="H926" i="8"/>
  <c r="H938" i="8"/>
  <c r="H947" i="8"/>
  <c r="H970" i="8"/>
  <c r="H983" i="8"/>
  <c r="H992" i="8"/>
  <c r="H1018" i="8"/>
  <c r="H1022" i="8"/>
  <c r="H1034" i="8"/>
  <c r="H1038" i="8"/>
  <c r="H1058" i="8"/>
  <c r="H1074" i="8"/>
  <c r="H1088" i="8"/>
  <c r="H1246" i="8"/>
  <c r="H85" i="8"/>
  <c r="H88" i="8"/>
  <c r="H101" i="8"/>
  <c r="H104" i="8"/>
  <c r="H197" i="8"/>
  <c r="H199" i="8"/>
  <c r="H206" i="8"/>
  <c r="H291" i="8"/>
  <c r="H301" i="8"/>
  <c r="H337" i="8"/>
  <c r="H426" i="8"/>
  <c r="H449" i="8"/>
  <c r="H465" i="8"/>
  <c r="H481" i="8"/>
  <c r="H501" i="8"/>
  <c r="H772" i="8"/>
  <c r="H787" i="8"/>
  <c r="H792" i="8"/>
  <c r="H796" i="8"/>
  <c r="H800" i="8"/>
  <c r="H802" i="8"/>
  <c r="H811" i="8"/>
  <c r="H904" i="8"/>
  <c r="H907" i="8"/>
  <c r="H935" i="8"/>
  <c r="H954" i="8"/>
  <c r="H958" i="8"/>
  <c r="H976" i="8"/>
  <c r="H998" i="8"/>
  <c r="H1031" i="8"/>
  <c r="H1055" i="8"/>
  <c r="H1064" i="8"/>
  <c r="H1071" i="8"/>
  <c r="H1078" i="8"/>
  <c r="H1083" i="8"/>
  <c r="H95" i="8"/>
  <c r="H111" i="8"/>
  <c r="H276" i="8"/>
  <c r="H286" i="8"/>
  <c r="H299" i="8"/>
  <c r="H309" i="8"/>
  <c r="H315" i="8"/>
  <c r="H459" i="8"/>
  <c r="H499" i="8"/>
  <c r="H746" i="8"/>
  <c r="H748" i="8"/>
  <c r="H755" i="8"/>
  <c r="H757" i="8"/>
  <c r="H768" i="8"/>
  <c r="H784" i="8"/>
  <c r="H808" i="8"/>
  <c r="H820" i="8"/>
  <c r="H824" i="8"/>
  <c r="H826" i="8"/>
  <c r="H890" i="8"/>
  <c r="H894" i="8"/>
  <c r="H944" i="8"/>
  <c r="H951" i="8"/>
  <c r="H967" i="8"/>
  <c r="H987" i="8"/>
  <c r="H994" i="8"/>
  <c r="H1002" i="8"/>
  <c r="H1006" i="8"/>
  <c r="H1011" i="8"/>
  <c r="H1015" i="8"/>
  <c r="H1050" i="8"/>
  <c r="H1080" i="8"/>
  <c r="H1094" i="8"/>
  <c r="H1219" i="8"/>
  <c r="H1241" i="8"/>
  <c r="H99" i="8"/>
  <c r="H193" i="8"/>
  <c r="H267" i="8"/>
  <c r="H269" i="8"/>
  <c r="H274" i="8"/>
  <c r="H321" i="8"/>
  <c r="H323" i="8"/>
  <c r="H331" i="8"/>
  <c r="H333" i="8"/>
  <c r="H352" i="8"/>
  <c r="H760" i="8"/>
  <c r="H764" i="8"/>
  <c r="H771" i="8"/>
  <c r="H779" i="8"/>
  <c r="H795" i="8"/>
  <c r="H810" i="8"/>
  <c r="H828" i="8"/>
  <c r="H903" i="8"/>
  <c r="H906" i="8"/>
  <c r="H920" i="8"/>
  <c r="H923" i="8"/>
  <c r="H934" i="8"/>
  <c r="H946" i="8"/>
  <c r="H960" i="8"/>
  <c r="H975" i="8"/>
  <c r="H982" i="8"/>
  <c r="H1008" i="8"/>
  <c r="H1063" i="8"/>
  <c r="H1075" i="8"/>
  <c r="H1225" i="8"/>
  <c r="H1230" i="8"/>
  <c r="H1257" i="8"/>
  <c r="H1266" i="8"/>
  <c r="H93" i="8"/>
  <c r="H403" i="8"/>
  <c r="H507" i="8"/>
  <c r="H756" i="8"/>
  <c r="H762" i="8"/>
  <c r="H797" i="8"/>
  <c r="H922" i="8"/>
  <c r="H991" i="8"/>
  <c r="H1014" i="8"/>
  <c r="H1023" i="8"/>
  <c r="H1070" i="8"/>
  <c r="H1095" i="8"/>
  <c r="H1218" i="8"/>
  <c r="H1222" i="8"/>
  <c r="H1584" i="8"/>
  <c r="H1605" i="8"/>
  <c r="H1614" i="8"/>
  <c r="H1632" i="8"/>
  <c r="H1656" i="8"/>
  <c r="H1678" i="8"/>
  <c r="H1685" i="8"/>
  <c r="H1691" i="8"/>
  <c r="H1700" i="8"/>
  <c r="H1703" i="8"/>
  <c r="H1734" i="8"/>
  <c r="H1743" i="8"/>
  <c r="H1750" i="8"/>
  <c r="H1757" i="8"/>
  <c r="H1763" i="8"/>
  <c r="H1773" i="8"/>
  <c r="H1780" i="8"/>
  <c r="H1783" i="8"/>
  <c r="H1795" i="8"/>
  <c r="H1807" i="8"/>
  <c r="H1811" i="8"/>
  <c r="H350" i="8"/>
  <c r="H427" i="8"/>
  <c r="H457" i="8"/>
  <c r="H505" i="8"/>
  <c r="H777" i="8"/>
  <c r="H789" i="8"/>
  <c r="H819" i="8"/>
  <c r="H896" i="8"/>
  <c r="H898" i="8"/>
  <c r="H910" i="8"/>
  <c r="H927" i="8"/>
  <c r="H942" i="8"/>
  <c r="H959" i="8"/>
  <c r="H974" i="8"/>
  <c r="H1007" i="8"/>
  <c r="H1090" i="8"/>
  <c r="H1231" i="8"/>
  <c r="H1258" i="8"/>
  <c r="H1262" i="8"/>
  <c r="H1270" i="8"/>
  <c r="H1581" i="8"/>
  <c r="H1629" i="8"/>
  <c r="H1653" i="8"/>
  <c r="H112" i="8"/>
  <c r="H123" i="8"/>
  <c r="H433" i="8"/>
  <c r="H803" i="8"/>
  <c r="H817" i="8"/>
  <c r="H979" i="8"/>
  <c r="H1026" i="8"/>
  <c r="H1040" i="8"/>
  <c r="H1042" i="8"/>
  <c r="H1051" i="8"/>
  <c r="H1227" i="8"/>
  <c r="H1235" i="8"/>
  <c r="H1253" i="8"/>
  <c r="H1574" i="8"/>
  <c r="H1590" i="8"/>
  <c r="H1600" i="8"/>
  <c r="H1602" i="8"/>
  <c r="H1616" i="8"/>
  <c r="H1640" i="8"/>
  <c r="H1642" i="8"/>
  <c r="H1671" i="8"/>
  <c r="H1684" i="8"/>
  <c r="H1687" i="8"/>
  <c r="H1709" i="8"/>
  <c r="H1756" i="8"/>
  <c r="H1772" i="8"/>
  <c r="H1779" i="8"/>
  <c r="H1823" i="8"/>
  <c r="H81" i="8"/>
  <c r="H183" i="8"/>
  <c r="H265" i="8"/>
  <c r="H785" i="8"/>
  <c r="H918" i="8"/>
  <c r="H943" i="8"/>
  <c r="H950" i="8"/>
  <c r="H990" i="8"/>
  <c r="H1024" i="8"/>
  <c r="H1054" i="8"/>
  <c r="H1079" i="8"/>
  <c r="H1589" i="8"/>
  <c r="H1599" i="8"/>
  <c r="H1639" i="8"/>
  <c r="H1664" i="8"/>
  <c r="H1679" i="8"/>
  <c r="H1683" i="8"/>
  <c r="H1693" i="8"/>
  <c r="H1708" i="8"/>
  <c r="H1718" i="8"/>
  <c r="H1725" i="8"/>
  <c r="H1735" i="8"/>
  <c r="H1742" i="8"/>
  <c r="H1755" i="8"/>
  <c r="H1765" i="8"/>
  <c r="H1789" i="8"/>
  <c r="H1797" i="8"/>
  <c r="H1806" i="8"/>
  <c r="H1813" i="8"/>
  <c r="H1838" i="8"/>
  <c r="H1862" i="8"/>
  <c r="H1869" i="8"/>
  <c r="H1876" i="8"/>
  <c r="H1886" i="8"/>
  <c r="H1893" i="8"/>
  <c r="H1900" i="8"/>
  <c r="H1903" i="8"/>
  <c r="H1907" i="8"/>
  <c r="H1915" i="8"/>
  <c r="H1925" i="8"/>
  <c r="H1932" i="8"/>
  <c r="H1935" i="8"/>
  <c r="H1942" i="8"/>
  <c r="H1949" i="8"/>
  <c r="H1963" i="8"/>
  <c r="H1975" i="8"/>
  <c r="H1989" i="8"/>
  <c r="H1996" i="8"/>
  <c r="H1999" i="8"/>
  <c r="H2003" i="8"/>
  <c r="H2015" i="8"/>
  <c r="H2020" i="8"/>
  <c r="H109" i="8"/>
  <c r="H270" i="8"/>
  <c r="H334" i="8"/>
  <c r="H456" i="8"/>
  <c r="H809" i="8"/>
  <c r="H936" i="8"/>
  <c r="H966" i="8"/>
  <c r="H1254" i="8"/>
  <c r="H1256" i="8"/>
  <c r="H1621" i="8"/>
  <c r="H1623" i="8"/>
  <c r="H1630" i="8"/>
  <c r="H1663" i="8"/>
  <c r="H1695" i="8"/>
  <c r="H1716" i="8"/>
  <c r="H1727" i="8"/>
  <c r="H1733" i="8"/>
  <c r="H1749" i="8"/>
  <c r="H1751" i="8"/>
  <c r="H1767" i="8"/>
  <c r="H1774" i="8"/>
  <c r="H1812" i="8"/>
  <c r="H1814" i="8"/>
  <c r="H1845" i="8"/>
  <c r="H1854" i="8"/>
  <c r="H1875" i="8"/>
  <c r="H1878" i="8"/>
  <c r="H1909" i="8"/>
  <c r="H1911" i="8"/>
  <c r="H1933" i="8"/>
  <c r="H1939" i="8"/>
  <c r="H1950" i="8"/>
  <c r="H1956" i="8"/>
  <c r="H1967" i="8"/>
  <c r="H1971" i="8"/>
  <c r="H1995" i="8"/>
  <c r="H2022" i="8"/>
  <c r="H2063" i="8"/>
  <c r="H2077" i="8"/>
  <c r="H2086" i="8"/>
  <c r="H2124" i="8"/>
  <c r="H2139" i="8"/>
  <c r="H2157" i="8"/>
  <c r="H2171" i="8"/>
  <c r="H2176" i="8"/>
  <c r="H2179" i="8"/>
  <c r="H2182" i="8"/>
  <c r="H2246" i="8"/>
  <c r="H2262" i="8"/>
  <c r="H2280" i="8"/>
  <c r="H2294" i="8"/>
  <c r="H2299" i="8"/>
  <c r="H2301" i="8"/>
  <c r="H2308" i="8"/>
  <c r="H2365" i="8"/>
  <c r="H2397" i="8"/>
  <c r="H2432" i="8"/>
  <c r="H2463" i="8"/>
  <c r="H2473" i="8"/>
  <c r="H2494" i="8"/>
  <c r="H2497" i="8"/>
  <c r="H2518" i="8"/>
  <c r="H2521" i="8"/>
  <c r="H2549" i="8"/>
  <c r="H2581" i="8"/>
  <c r="H2593" i="8"/>
  <c r="H2600" i="8"/>
  <c r="H2607" i="8"/>
  <c r="H2641" i="8"/>
  <c r="H2645" i="8"/>
  <c r="H2673" i="8"/>
  <c r="H2679" i="8"/>
  <c r="H2688" i="8"/>
  <c r="H87" i="8"/>
  <c r="H417" i="8"/>
  <c r="H776" i="8"/>
  <c r="H812" i="8"/>
  <c r="H928" i="8"/>
  <c r="H952" i="8"/>
  <c r="H978" i="8"/>
  <c r="H1067" i="8"/>
  <c r="H1082" i="8"/>
  <c r="H1237" i="8"/>
  <c r="H1249" i="8"/>
  <c r="H1686" i="8"/>
  <c r="H1702" i="8"/>
  <c r="H1758" i="8"/>
  <c r="H1796" i="8"/>
  <c r="H1798" i="8"/>
  <c r="H1805" i="8"/>
  <c r="H1821" i="8"/>
  <c r="H1828" i="8"/>
  <c r="H1836" i="8"/>
  <c r="H1847" i="8"/>
  <c r="H1860" i="8"/>
  <c r="H1871" i="8"/>
  <c r="H1895" i="8"/>
  <c r="H1902" i="8"/>
  <c r="H1926" i="8"/>
  <c r="H1982" i="8"/>
  <c r="H1988" i="8"/>
  <c r="H2031" i="8"/>
  <c r="H2038" i="8"/>
  <c r="H2044" i="8"/>
  <c r="H2047" i="8"/>
  <c r="H2051" i="8"/>
  <c r="H2070" i="8"/>
  <c r="H2101" i="8"/>
  <c r="H2109" i="8"/>
  <c r="H2116" i="8"/>
  <c r="H2127" i="8"/>
  <c r="H2142" i="8"/>
  <c r="H2146" i="8"/>
  <c r="H2174" i="8"/>
  <c r="H2237" i="8"/>
  <c r="H2244" i="8"/>
  <c r="H2260" i="8"/>
  <c r="H2278" i="8"/>
  <c r="H2292" i="8"/>
  <c r="H2324" i="8"/>
  <c r="H2333" i="8"/>
  <c r="H2344" i="8"/>
  <c r="H2388" i="8"/>
  <c r="H2401" i="8"/>
  <c r="H2440" i="8"/>
  <c r="H2449" i="8"/>
  <c r="H2453" i="8"/>
  <c r="H2477" i="8"/>
  <c r="H2487" i="8"/>
  <c r="H2501" i="8"/>
  <c r="H2504" i="8"/>
  <c r="H2529" i="8"/>
  <c r="H2551" i="8"/>
  <c r="H2565" i="8"/>
  <c r="H2568" i="8"/>
  <c r="H2577" i="8"/>
  <c r="H2584" i="8"/>
  <c r="H2614" i="8"/>
  <c r="H2617" i="8"/>
  <c r="H2624" i="8"/>
  <c r="H2648" i="8"/>
  <c r="H2663" i="8"/>
  <c r="H2695" i="8"/>
  <c r="H377" i="8"/>
  <c r="H473" i="8"/>
  <c r="H804" i="8"/>
  <c r="H955" i="8"/>
  <c r="H1032" i="8"/>
  <c r="H1046" i="8"/>
  <c r="H1048" i="8"/>
  <c r="H1056" i="8"/>
  <c r="H1274" i="8"/>
  <c r="H1591" i="8"/>
  <c r="H1598" i="8"/>
  <c r="H1638" i="8"/>
  <c r="H1654" i="8"/>
  <c r="H1670" i="8"/>
  <c r="H1677" i="8"/>
  <c r="H1781" i="8"/>
  <c r="H1788" i="8"/>
  <c r="H1790" i="8"/>
  <c r="H1830" i="8"/>
  <c r="H1899" i="8"/>
  <c r="H1908" i="8"/>
  <c r="H1917" i="8"/>
  <c r="H1923" i="8"/>
  <c r="H1955" i="8"/>
  <c r="H1958" i="8"/>
  <c r="H1997" i="8"/>
  <c r="H2006" i="8"/>
  <c r="H2014" i="8"/>
  <c r="H2021" i="8"/>
  <c r="H2035" i="8"/>
  <c r="H2067" i="8"/>
  <c r="H2079" i="8"/>
  <c r="H2094" i="8"/>
  <c r="H2103" i="8"/>
  <c r="H2119" i="8"/>
  <c r="H2123" i="8"/>
  <c r="H2156" i="8"/>
  <c r="H2159" i="8"/>
  <c r="H2181" i="8"/>
  <c r="H2251" i="8"/>
  <c r="H2253" i="8"/>
  <c r="H2267" i="8"/>
  <c r="H2269" i="8"/>
  <c r="H2276" i="8"/>
  <c r="H2356" i="8"/>
  <c r="H2405" i="8"/>
  <c r="H2417" i="8"/>
  <c r="H2421" i="8"/>
  <c r="H2425" i="8"/>
  <c r="H2429" i="8"/>
  <c r="H2456" i="8"/>
  <c r="H2465" i="8"/>
  <c r="H2472" i="8"/>
  <c r="H2479" i="8"/>
  <c r="H2513" i="8"/>
  <c r="H2517" i="8"/>
  <c r="H2535" i="8"/>
  <c r="H2544" i="8"/>
  <c r="H2560" i="8"/>
  <c r="H2609" i="8"/>
  <c r="H2631" i="8"/>
  <c r="H2640" i="8"/>
  <c r="H2656" i="8"/>
  <c r="H2672" i="8"/>
  <c r="H96" i="8"/>
  <c r="H368" i="8"/>
  <c r="H371" i="8"/>
  <c r="H497" i="8"/>
  <c r="H745" i="8"/>
  <c r="H780" i="8"/>
  <c r="H986" i="8"/>
  <c r="H1086" i="8"/>
  <c r="H1224" i="8"/>
  <c r="H1233" i="8"/>
  <c r="H1250" i="8"/>
  <c r="H1263" i="8"/>
  <c r="H1265" i="8"/>
  <c r="H1594" i="8"/>
  <c r="H1624" i="8"/>
  <c r="H1662" i="8"/>
  <c r="H1666" i="8"/>
  <c r="H1710" i="8"/>
  <c r="H1715" i="8"/>
  <c r="H1741" i="8"/>
  <c r="H1775" i="8"/>
  <c r="H1799" i="8"/>
  <c r="H1804" i="8"/>
  <c r="H1820" i="8"/>
  <c r="H1859" i="8"/>
  <c r="H1879" i="8"/>
  <c r="H1901" i="8"/>
  <c r="H1910" i="8"/>
  <c r="H1947" i="8"/>
  <c r="H1951" i="8"/>
  <c r="H1987" i="8"/>
  <c r="H2013" i="8"/>
  <c r="H2087" i="8"/>
  <c r="H2126" i="8"/>
  <c r="H2134" i="8"/>
  <c r="H2155" i="8"/>
  <c r="H2163" i="8"/>
  <c r="H2166" i="8"/>
  <c r="H2300" i="8"/>
  <c r="H2302" i="8"/>
  <c r="H2307" i="8"/>
  <c r="H2313" i="8"/>
  <c r="H2332" i="8"/>
  <c r="H2341" i="8"/>
  <c r="H2377" i="8"/>
  <c r="H2400" i="8"/>
  <c r="H2448" i="8"/>
  <c r="H2481" i="8"/>
  <c r="H2503" i="8"/>
  <c r="H2512" i="8"/>
  <c r="H2528" i="8"/>
  <c r="H2534" i="8"/>
  <c r="H2541" i="8"/>
  <c r="H2553" i="8"/>
  <c r="H2567" i="8"/>
  <c r="H2576" i="8"/>
  <c r="H2583" i="8"/>
  <c r="H2613" i="8"/>
  <c r="H2616" i="8"/>
  <c r="H2623" i="8"/>
  <c r="H2630" i="8"/>
  <c r="H2647" i="8"/>
  <c r="H2665" i="8"/>
  <c r="H2669" i="8"/>
  <c r="H2697" i="8"/>
  <c r="H930" i="8"/>
  <c r="H1039" i="8"/>
  <c r="H1066" i="8"/>
  <c r="H1232" i="8"/>
  <c r="H1575" i="8"/>
  <c r="H1622" i="8"/>
  <c r="H1645" i="8"/>
  <c r="H1694" i="8"/>
  <c r="H1759" i="8"/>
  <c r="H1819" i="8"/>
  <c r="H1843" i="8"/>
  <c r="H1916" i="8"/>
  <c r="H1918" i="8"/>
  <c r="H1990" i="8"/>
  <c r="H2053" i="8"/>
  <c r="H2055" i="8"/>
  <c r="H2102" i="8"/>
  <c r="H2125" i="8"/>
  <c r="H2150" i="8"/>
  <c r="H2172" i="8"/>
  <c r="H2252" i="8"/>
  <c r="H2283" i="8"/>
  <c r="H2321" i="8"/>
  <c r="H2409" i="8"/>
  <c r="H2437" i="8"/>
  <c r="H2454" i="8"/>
  <c r="H2486" i="8"/>
  <c r="H2511" i="8"/>
  <c r="H2520" i="8"/>
  <c r="H2543" i="8"/>
  <c r="H2545" i="8"/>
  <c r="H2559" i="8"/>
  <c r="H2561" i="8"/>
  <c r="H2591" i="8"/>
  <c r="H2622" i="8"/>
  <c r="H2633" i="8"/>
  <c r="H2655" i="8"/>
  <c r="H2657" i="8"/>
  <c r="H2664" i="8"/>
  <c r="H2671" i="8"/>
  <c r="H2694" i="8"/>
  <c r="H3820" i="8"/>
  <c r="H3824" i="8"/>
  <c r="H284" i="8"/>
  <c r="H1608" i="8"/>
  <c r="H1701" i="8"/>
  <c r="H1724" i="8"/>
  <c r="H1740" i="8"/>
  <c r="H1822" i="8"/>
  <c r="H1867" i="8"/>
  <c r="H1940" i="8"/>
  <c r="H1959" i="8"/>
  <c r="H1966" i="8"/>
  <c r="H1973" i="8"/>
  <c r="H1983" i="8"/>
  <c r="H1998" i="8"/>
  <c r="H2005" i="8"/>
  <c r="H2007" i="8"/>
  <c r="H2046" i="8"/>
  <c r="H2095" i="8"/>
  <c r="H2100" i="8"/>
  <c r="H2110" i="8"/>
  <c r="H2238" i="8"/>
  <c r="H2250" i="8"/>
  <c r="H2264" i="8"/>
  <c r="H2286" i="8"/>
  <c r="H2357" i="8"/>
  <c r="H2369" i="8"/>
  <c r="H2420" i="8"/>
  <c r="H2470" i="8"/>
  <c r="H2575" i="8"/>
  <c r="H2615" i="8"/>
  <c r="H2629" i="8"/>
  <c r="H2662" i="8"/>
  <c r="H348" i="8"/>
  <c r="H441" i="8"/>
  <c r="H902" i="8"/>
  <c r="H1606" i="8"/>
  <c r="H1648" i="8"/>
  <c r="H1692" i="8"/>
  <c r="H1732" i="8"/>
  <c r="H1748" i="8"/>
  <c r="H1766" i="8"/>
  <c r="H1855" i="8"/>
  <c r="H1877" i="8"/>
  <c r="H1891" i="8"/>
  <c r="H1924" i="8"/>
  <c r="H1931" i="8"/>
  <c r="H1957" i="8"/>
  <c r="H2027" i="8"/>
  <c r="H2029" i="8"/>
  <c r="H2039" i="8"/>
  <c r="H2061" i="8"/>
  <c r="H2071" i="8"/>
  <c r="H2093" i="8"/>
  <c r="H2117" i="8"/>
  <c r="H2336" i="8"/>
  <c r="H2353" i="8"/>
  <c r="H2385" i="8"/>
  <c r="H2447" i="8"/>
  <c r="H2464" i="8"/>
  <c r="H2480" i="8"/>
  <c r="H2505" i="8"/>
  <c r="H2536" i="8"/>
  <c r="H2566" i="8"/>
  <c r="H2639" i="8"/>
  <c r="H2681" i="8"/>
  <c r="H3819" i="8"/>
  <c r="H3823" i="8"/>
  <c r="H3844" i="8"/>
  <c r="H3848" i="8"/>
  <c r="H3852" i="8"/>
  <c r="H3856" i="8"/>
  <c r="H3860" i="8"/>
  <c r="H3864" i="8"/>
  <c r="H3885" i="8"/>
  <c r="H3889" i="8"/>
  <c r="H3906" i="8"/>
  <c r="H3910" i="8"/>
  <c r="H3914" i="8"/>
  <c r="H3918" i="8"/>
  <c r="H3922" i="8"/>
  <c r="H3926" i="8"/>
  <c r="H3939" i="8"/>
  <c r="H3943" i="8"/>
  <c r="H3996" i="8"/>
  <c r="H4000" i="8"/>
  <c r="H4013" i="8"/>
  <c r="H4017" i="8"/>
  <c r="H4058" i="8"/>
  <c r="H4062" i="8"/>
  <c r="H911" i="8"/>
  <c r="H962" i="8"/>
  <c r="H999" i="8"/>
  <c r="H1238" i="8"/>
  <c r="H1245" i="8"/>
  <c r="H1576" i="8"/>
  <c r="H1646" i="8"/>
  <c r="H1719" i="8"/>
  <c r="H1764" i="8"/>
  <c r="H1782" i="8"/>
  <c r="H1831" i="8"/>
  <c r="H1839" i="8"/>
  <c r="H1870" i="8"/>
  <c r="H1894" i="8"/>
  <c r="H1919" i="8"/>
  <c r="H1943" i="8"/>
  <c r="H1972" i="8"/>
  <c r="H1979" i="8"/>
  <c r="H2037" i="8"/>
  <c r="H2052" i="8"/>
  <c r="H2069" i="8"/>
  <c r="H2078" i="8"/>
  <c r="H2111" i="8"/>
  <c r="H2130" i="8"/>
  <c r="H2141" i="8"/>
  <c r="H2329" i="8"/>
  <c r="H2408" i="8"/>
  <c r="H2413" i="8"/>
  <c r="H2433" i="8"/>
  <c r="H2441" i="8"/>
  <c r="H2455" i="8"/>
  <c r="H2457" i="8"/>
  <c r="H2489" i="8"/>
  <c r="H2519" i="8"/>
  <c r="H2558" i="8"/>
  <c r="H2592" i="8"/>
  <c r="H2599" i="8"/>
  <c r="H2601" i="8"/>
  <c r="H2625" i="8"/>
  <c r="H2632" i="8"/>
  <c r="H2661" i="8"/>
  <c r="H3822" i="8"/>
  <c r="H3826" i="8"/>
  <c r="H3843" i="8"/>
  <c r="H3847" i="8"/>
  <c r="H3851" i="8"/>
  <c r="H3855" i="8"/>
  <c r="H3859" i="8"/>
  <c r="H3863" i="8"/>
  <c r="H3884" i="8"/>
  <c r="H3888" i="8"/>
  <c r="H3905" i="8"/>
  <c r="H3909" i="8"/>
  <c r="H3913" i="8"/>
  <c r="H3917" i="8"/>
  <c r="H3921" i="8"/>
  <c r="H3925" i="8"/>
  <c r="H3938" i="8"/>
  <c r="H3942" i="8"/>
  <c r="H3946" i="8"/>
  <c r="H118" i="8"/>
  <c r="H179" i="8"/>
  <c r="H788" i="8"/>
  <c r="H1271" i="8"/>
  <c r="H1669" i="8"/>
  <c r="H1837" i="8"/>
  <c r="H1846" i="8"/>
  <c r="H1965" i="8"/>
  <c r="H1980" i="8"/>
  <c r="H2054" i="8"/>
  <c r="H2075" i="8"/>
  <c r="H2118" i="8"/>
  <c r="H2151" i="8"/>
  <c r="H2158" i="8"/>
  <c r="H2177" i="8"/>
  <c r="H2248" i="8"/>
  <c r="H2268" i="8"/>
  <c r="H2368" i="8"/>
  <c r="H3813" i="8"/>
  <c r="H3830" i="8"/>
  <c r="H3838" i="8"/>
  <c r="H3846" i="8"/>
  <c r="H3854" i="8"/>
  <c r="H3862" i="8"/>
  <c r="H3865" i="8"/>
  <c r="H3873" i="8"/>
  <c r="H3881" i="8"/>
  <c r="H3895" i="8"/>
  <c r="H3903" i="8"/>
  <c r="H3933" i="8"/>
  <c r="H3941" i="8"/>
  <c r="H3949" i="8"/>
  <c r="H3957" i="8"/>
  <c r="H3966" i="8"/>
  <c r="H3969" i="8"/>
  <c r="H3982" i="8"/>
  <c r="H3985" i="8"/>
  <c r="H3995" i="8"/>
  <c r="H4005" i="8"/>
  <c r="H4008" i="8"/>
  <c r="H4028" i="8"/>
  <c r="H4031" i="8"/>
  <c r="H4044" i="8"/>
  <c r="H4047" i="8"/>
  <c r="H4057" i="8"/>
  <c r="H4078" i="8"/>
  <c r="H4082" i="8"/>
  <c r="H4123" i="8"/>
  <c r="H4127" i="8"/>
  <c r="H4172" i="8"/>
  <c r="H4176" i="8"/>
  <c r="H4180" i="8"/>
  <c r="H4184" i="8"/>
  <c r="H4188" i="8"/>
  <c r="H4192" i="8"/>
  <c r="H4217" i="8"/>
  <c r="H4221" i="8"/>
  <c r="H4238" i="8"/>
  <c r="H4242" i="8"/>
  <c r="H4267" i="8"/>
  <c r="H4271" i="8"/>
  <c r="H4275" i="8"/>
  <c r="H4279" i="8"/>
  <c r="H4292" i="8"/>
  <c r="H4296" i="8"/>
  <c r="H4309" i="8"/>
  <c r="H4313" i="8"/>
  <c r="H4317" i="8"/>
  <c r="H4321" i="8"/>
  <c r="H4325" i="8"/>
  <c r="H4329" i="8"/>
  <c r="H4333" i="8"/>
  <c r="H4337" i="8"/>
  <c r="H4341" i="8"/>
  <c r="H4354" i="8"/>
  <c r="H4358" i="8"/>
  <c r="H4362" i="8"/>
  <c r="H4366" i="8"/>
  <c r="H4370" i="8"/>
  <c r="H4374" i="8"/>
  <c r="H4378" i="8"/>
  <c r="H4382" i="8"/>
  <c r="H4386" i="8"/>
  <c r="H4390" i="8"/>
  <c r="H4394" i="8"/>
  <c r="H4403" i="8"/>
  <c r="H4407" i="8"/>
  <c r="H4420" i="8"/>
  <c r="H4424" i="8"/>
  <c r="H4428" i="8"/>
  <c r="H4432" i="8"/>
  <c r="H4461" i="8"/>
  <c r="H4465" i="8"/>
  <c r="H4474" i="8"/>
  <c r="H4478" i="8"/>
  <c r="H4523" i="8"/>
  <c r="H4527" i="8"/>
  <c r="H4537" i="8"/>
  <c r="H4553" i="8"/>
  <c r="H4569" i="8"/>
  <c r="H4585" i="8"/>
  <c r="H4601" i="8"/>
  <c r="H4617" i="8"/>
  <c r="H4633" i="8"/>
  <c r="H4649" i="8"/>
  <c r="H103" i="8"/>
  <c r="H142" i="8"/>
  <c r="H379" i="8"/>
  <c r="H914" i="8"/>
  <c r="H1676" i="8"/>
  <c r="H1815" i="8"/>
  <c r="H1927" i="8"/>
  <c r="H2084" i="8"/>
  <c r="H2154" i="8"/>
  <c r="H2183" i="8"/>
  <c r="H2284" i="8"/>
  <c r="H2485" i="8"/>
  <c r="H2495" i="8"/>
  <c r="H2537" i="8"/>
  <c r="H2598" i="8"/>
  <c r="H2605" i="8"/>
  <c r="H3815" i="8"/>
  <c r="H3827" i="8"/>
  <c r="H3835" i="8"/>
  <c r="H3870" i="8"/>
  <c r="H3878" i="8"/>
  <c r="H3886" i="8"/>
  <c r="H3892" i="8"/>
  <c r="H3900" i="8"/>
  <c r="H3911" i="8"/>
  <c r="H3919" i="8"/>
  <c r="H3927" i="8"/>
  <c r="H3930" i="8"/>
  <c r="H3954" i="8"/>
  <c r="H3972" i="8"/>
  <c r="H3975" i="8"/>
  <c r="H3988" i="8"/>
  <c r="H3991" i="8"/>
  <c r="H3998" i="8"/>
  <c r="H4011" i="8"/>
  <c r="H4014" i="8"/>
  <c r="H4021" i="8"/>
  <c r="H4034" i="8"/>
  <c r="H4037" i="8"/>
  <c r="H4050" i="8"/>
  <c r="H4053" i="8"/>
  <c r="H4060" i="8"/>
  <c r="H4063" i="8"/>
  <c r="H4067" i="8"/>
  <c r="H4070" i="8"/>
  <c r="H4086" i="8"/>
  <c r="H4090" i="8"/>
  <c r="H4094" i="8"/>
  <c r="H4098" i="8"/>
  <c r="H4102" i="8"/>
  <c r="H4106" i="8"/>
  <c r="H4110" i="8"/>
  <c r="H4114" i="8"/>
  <c r="H4118" i="8"/>
  <c r="H4131" i="8"/>
  <c r="H4135" i="8"/>
  <c r="H4139" i="8"/>
  <c r="H4143" i="8"/>
  <c r="H4147" i="8"/>
  <c r="H4151" i="8"/>
  <c r="H4155" i="8"/>
  <c r="H4159" i="8"/>
  <c r="H4163" i="8"/>
  <c r="H4167" i="8"/>
  <c r="H4196" i="8"/>
  <c r="H4200" i="8"/>
  <c r="H4204" i="8"/>
  <c r="H4208" i="8"/>
  <c r="H4212" i="8"/>
  <c r="H4216" i="8"/>
  <c r="H4225" i="8"/>
  <c r="H4229" i="8"/>
  <c r="H4233" i="8"/>
  <c r="H4246" i="8"/>
  <c r="H4250" i="8"/>
  <c r="H4254" i="8"/>
  <c r="H4258" i="8"/>
  <c r="H4262" i="8"/>
  <c r="H4266" i="8"/>
  <c r="H4283" i="8"/>
  <c r="H4287" i="8"/>
  <c r="H4300" i="8"/>
  <c r="H4304" i="8"/>
  <c r="H4345" i="8"/>
  <c r="H4349" i="8"/>
  <c r="H4398" i="8"/>
  <c r="H4402" i="8"/>
  <c r="H4411" i="8"/>
  <c r="H4415" i="8"/>
  <c r="H1030" i="8"/>
  <c r="H1731" i="8"/>
  <c r="H1868" i="8"/>
  <c r="H1941" i="8"/>
  <c r="H1974" i="8"/>
  <c r="H2140" i="8"/>
  <c r="H2149" i="8"/>
  <c r="H2266" i="8"/>
  <c r="H2312" i="8"/>
  <c r="H2552" i="8"/>
  <c r="H2582" i="8"/>
  <c r="H2608" i="8"/>
  <c r="H2646" i="8"/>
  <c r="H2687" i="8"/>
  <c r="H3817" i="8"/>
  <c r="H3832" i="8"/>
  <c r="H3840" i="8"/>
  <c r="H3867" i="8"/>
  <c r="H3875" i="8"/>
  <c r="H3883" i="8"/>
  <c r="H3897" i="8"/>
  <c r="H3908" i="8"/>
  <c r="H3916" i="8"/>
  <c r="H3924" i="8"/>
  <c r="H3935" i="8"/>
  <c r="H3951" i="8"/>
  <c r="H3959" i="8"/>
  <c r="H3962" i="8"/>
  <c r="H3965" i="8"/>
  <c r="H3978" i="8"/>
  <c r="H3981" i="8"/>
  <c r="H4001" i="8"/>
  <c r="H4004" i="8"/>
  <c r="H4024" i="8"/>
  <c r="H4027" i="8"/>
  <c r="H4040" i="8"/>
  <c r="H4043" i="8"/>
  <c r="H4056" i="8"/>
  <c r="H4073" i="8"/>
  <c r="H4077" i="8"/>
  <c r="H4081" i="8"/>
  <c r="H4122" i="8"/>
  <c r="H4126" i="8"/>
  <c r="H4171" i="8"/>
  <c r="H4175" i="8"/>
  <c r="H4179" i="8"/>
  <c r="H4183" i="8"/>
  <c r="H4187" i="8"/>
  <c r="H4191" i="8"/>
  <c r="H4220" i="8"/>
  <c r="H4224" i="8"/>
  <c r="H4237" i="8"/>
  <c r="H4241" i="8"/>
  <c r="H4270" i="8"/>
  <c r="H4274" i="8"/>
  <c r="H4278" i="8"/>
  <c r="H4291" i="8"/>
  <c r="H4295" i="8"/>
  <c r="H4308" i="8"/>
  <c r="H4312" i="8"/>
  <c r="H4316" i="8"/>
  <c r="H4320" i="8"/>
  <c r="H4324" i="8"/>
  <c r="H4328" i="8"/>
  <c r="H4332" i="8"/>
  <c r="H4336" i="8"/>
  <c r="H4340" i="8"/>
  <c r="H4344" i="8"/>
  <c r="H4353" i="8"/>
  <c r="H4357" i="8"/>
  <c r="H4361" i="8"/>
  <c r="H4365" i="8"/>
  <c r="H4369" i="8"/>
  <c r="H4373" i="8"/>
  <c r="H4377" i="8"/>
  <c r="H4381" i="8"/>
  <c r="H4385" i="8"/>
  <c r="H4389" i="8"/>
  <c r="H4393" i="8"/>
  <c r="H4406" i="8"/>
  <c r="H4419" i="8"/>
  <c r="H4423" i="8"/>
  <c r="H4427" i="8"/>
  <c r="H4431" i="8"/>
  <c r="H4460" i="8"/>
  <c r="H4464" i="8"/>
  <c r="H4473" i="8"/>
  <c r="H4477" i="8"/>
  <c r="H4526" i="8"/>
  <c r="H4530" i="8"/>
  <c r="H4534" i="8"/>
  <c r="H4550" i="8"/>
  <c r="H4566" i="8"/>
  <c r="H4582" i="8"/>
  <c r="H4598" i="8"/>
  <c r="H4614" i="8"/>
  <c r="H4630" i="8"/>
  <c r="H1072" i="8"/>
  <c r="H1582" i="8"/>
  <c r="H1592" i="8"/>
  <c r="H1626" i="8"/>
  <c r="H1791" i="8"/>
  <c r="H1829" i="8"/>
  <c r="H1863" i="8"/>
  <c r="H1883" i="8"/>
  <c r="H1885" i="8"/>
  <c r="H1981" i="8"/>
  <c r="H2165" i="8"/>
  <c r="H2243" i="8"/>
  <c r="H2272" i="8"/>
  <c r="H2282" i="8"/>
  <c r="H2325" i="8"/>
  <c r="H2364" i="8"/>
  <c r="H2496" i="8"/>
  <c r="H2585" i="8"/>
  <c r="H3812" i="8"/>
  <c r="H3834" i="8"/>
  <c r="H3842" i="8"/>
  <c r="H3850" i="8"/>
  <c r="H3858" i="8"/>
  <c r="H3869" i="8"/>
  <c r="H3877" i="8"/>
  <c r="H3891" i="8"/>
  <c r="H3899" i="8"/>
  <c r="H3929" i="8"/>
  <c r="H3937" i="8"/>
  <c r="H3945" i="8"/>
  <c r="H3953" i="8"/>
  <c r="H3961" i="8"/>
  <c r="H3974" i="8"/>
  <c r="H3977" i="8"/>
  <c r="H3990" i="8"/>
  <c r="H4016" i="8"/>
  <c r="H4020" i="8"/>
  <c r="H4023" i="8"/>
  <c r="H4036" i="8"/>
  <c r="H4039" i="8"/>
  <c r="H4052" i="8"/>
  <c r="H4055" i="8"/>
  <c r="H4069" i="8"/>
  <c r="H4072" i="8"/>
  <c r="H4076" i="8"/>
  <c r="H4080" i="8"/>
  <c r="H4121" i="8"/>
  <c r="H4125" i="8"/>
  <c r="H4174" i="8"/>
  <c r="H4178" i="8"/>
  <c r="H4182" i="8"/>
  <c r="H4186" i="8"/>
  <c r="H4190" i="8"/>
  <c r="H4219" i="8"/>
  <c r="H4223" i="8"/>
  <c r="H4236" i="8"/>
  <c r="H4240" i="8"/>
  <c r="H4269" i="8"/>
  <c r="H4273" i="8"/>
  <c r="H4277" i="8"/>
  <c r="H4290" i="8"/>
  <c r="H4294" i="8"/>
  <c r="H4298" i="8"/>
  <c r="H4307" i="8"/>
  <c r="H4311" i="8"/>
  <c r="H4315" i="8"/>
  <c r="H4319" i="8"/>
  <c r="H4323" i="8"/>
  <c r="H4327" i="8"/>
  <c r="H4331" i="8"/>
  <c r="H4335" i="8"/>
  <c r="H4339" i="8"/>
  <c r="H4343" i="8"/>
  <c r="H4356" i="8"/>
  <c r="H4360" i="8"/>
  <c r="H4364" i="8"/>
  <c r="H4368" i="8"/>
  <c r="H4372" i="8"/>
  <c r="H4376" i="8"/>
  <c r="H4380" i="8"/>
  <c r="H4384" i="8"/>
  <c r="H4388" i="8"/>
  <c r="H4392" i="8"/>
  <c r="H4405" i="8"/>
  <c r="H4418" i="8"/>
  <c r="H4422" i="8"/>
  <c r="H4426" i="8"/>
  <c r="H4430" i="8"/>
  <c r="H4434" i="8"/>
  <c r="H4459" i="8"/>
  <c r="H4463" i="8"/>
  <c r="H4476" i="8"/>
  <c r="H4480" i="8"/>
  <c r="H4525" i="8"/>
  <c r="H4529" i="8"/>
  <c r="H4545" i="8"/>
  <c r="H4561" i="8"/>
  <c r="H4577" i="8"/>
  <c r="H4593" i="8"/>
  <c r="H4609" i="8"/>
  <c r="H4625" i="8"/>
  <c r="H4641" i="8"/>
  <c r="H4657" i="8"/>
  <c r="H4673" i="8"/>
  <c r="H4689" i="8"/>
  <c r="H4705" i="8"/>
  <c r="H4721" i="8"/>
  <c r="H4737" i="8"/>
  <c r="H4753" i="8"/>
  <c r="H4769" i="8"/>
  <c r="H4785" i="8"/>
  <c r="H4801" i="8"/>
  <c r="H4817" i="8"/>
  <c r="H4833" i="8"/>
  <c r="H4849" i="8"/>
  <c r="H400" i="8"/>
  <c r="H1717" i="8"/>
  <c r="H2023" i="8"/>
  <c r="H2254" i="8"/>
  <c r="H2361" i="8"/>
  <c r="H2502" i="8"/>
  <c r="H2696" i="8"/>
  <c r="H1711" i="8"/>
  <c r="H1747" i="8"/>
  <c r="H1887" i="8"/>
  <c r="H2045" i="8"/>
  <c r="H2236" i="8"/>
  <c r="H2527" i="8"/>
  <c r="H1047" i="8"/>
  <c r="H1087" i="8"/>
  <c r="H1861" i="8"/>
  <c r="H1991" i="8"/>
  <c r="H2030" i="8"/>
  <c r="H2345" i="8"/>
  <c r="H2389" i="8"/>
  <c r="H2680" i="8"/>
  <c r="H2689" i="8"/>
  <c r="H1726" i="8"/>
  <c r="H2085" i="8"/>
  <c r="H2162" i="8"/>
  <c r="H2310" i="8"/>
  <c r="H2317" i="8"/>
  <c r="H2349" i="8"/>
  <c r="H2393" i="8"/>
  <c r="H2404" i="8"/>
  <c r="H2649" i="8"/>
  <c r="H175" i="8"/>
  <c r="H2173" i="8"/>
  <c r="H3829" i="8"/>
  <c r="H3841" i="8"/>
  <c r="H3890" i="8"/>
  <c r="H3912" i="8"/>
  <c r="H3936" i="8"/>
  <c r="H3973" i="8"/>
  <c r="H3989" i="8"/>
  <c r="H3816" i="8"/>
  <c r="H3818" i="8"/>
  <c r="H3825" i="8"/>
  <c r="H3839" i="8"/>
  <c r="H3853" i="8"/>
  <c r="H3894" i="8"/>
  <c r="H3896" i="8"/>
  <c r="H3934" i="8"/>
  <c r="H3963" i="8"/>
  <c r="H3971" i="8"/>
  <c r="H3979" i="8"/>
  <c r="H3987" i="8"/>
  <c r="H3993" i="8"/>
  <c r="H3997" i="8"/>
  <c r="H4009" i="8"/>
  <c r="H4096" i="8"/>
  <c r="H4109" i="8"/>
  <c r="H4111" i="8"/>
  <c r="H4130" i="8"/>
  <c r="H4132" i="8"/>
  <c r="H4149" i="8"/>
  <c r="H4162" i="8"/>
  <c r="H4164" i="8"/>
  <c r="H1934" i="8"/>
  <c r="H2340" i="8"/>
  <c r="H2376" i="8"/>
  <c r="H2488" i="8"/>
  <c r="H3814" i="8"/>
  <c r="H3821" i="8"/>
  <c r="H3880" i="8"/>
  <c r="H3882" i="8"/>
  <c r="H3898" i="8"/>
  <c r="H3902" i="8"/>
  <c r="H3904" i="8"/>
  <c r="H3923" i="8"/>
  <c r="H3948" i="8"/>
  <c r="H3950" i="8"/>
  <c r="H4007" i="8"/>
  <c r="H4083" i="8"/>
  <c r="H4100" i="8"/>
  <c r="H4113" i="8"/>
  <c r="H4115" i="8"/>
  <c r="H4134" i="8"/>
  <c r="H4136" i="8"/>
  <c r="H4153" i="8"/>
  <c r="H4166" i="8"/>
  <c r="H4168" i="8"/>
  <c r="H1062" i="8"/>
  <c r="H1851" i="8"/>
  <c r="H1892" i="8"/>
  <c r="H2062" i="8"/>
  <c r="H2471" i="8"/>
  <c r="H3833" i="8"/>
  <c r="H3868" i="8"/>
  <c r="H3893" i="8"/>
  <c r="H3964" i="8"/>
  <c r="H3970" i="8"/>
  <c r="H3976" i="8"/>
  <c r="H3980" i="8"/>
  <c r="H3986" i="8"/>
  <c r="H3992" i="8"/>
  <c r="H4006" i="8"/>
  <c r="H4010" i="8"/>
  <c r="H4093" i="8"/>
  <c r="H4095" i="8"/>
  <c r="H4112" i="8"/>
  <c r="H4133" i="8"/>
  <c r="H4146" i="8"/>
  <c r="H4148" i="8"/>
  <c r="H4165" i="8"/>
  <c r="H4194" i="8"/>
  <c r="H4207" i="8"/>
  <c r="H4209" i="8"/>
  <c r="H4232" i="8"/>
  <c r="H4234" i="8"/>
  <c r="H4249" i="8"/>
  <c r="H4251" i="8"/>
  <c r="H4299" i="8"/>
  <c r="H4301" i="8"/>
  <c r="H2019" i="8"/>
  <c r="H3845" i="8"/>
  <c r="H3879" i="8"/>
  <c r="H3947" i="8"/>
  <c r="H4046" i="8"/>
  <c r="H4092" i="8"/>
  <c r="H4105" i="8"/>
  <c r="H4107" i="8"/>
  <c r="H4202" i="8"/>
  <c r="H4210" i="8"/>
  <c r="H4214" i="8"/>
  <c r="H4228" i="8"/>
  <c r="H4230" i="8"/>
  <c r="H4289" i="8"/>
  <c r="H4293" i="8"/>
  <c r="H4297" i="8"/>
  <c r="H4305" i="8"/>
  <c r="H4322" i="8"/>
  <c r="H4413" i="8"/>
  <c r="H4442" i="8"/>
  <c r="H4449" i="8"/>
  <c r="H4458" i="8"/>
  <c r="H4470" i="8"/>
  <c r="H4484" i="8"/>
  <c r="H4491" i="8"/>
  <c r="H4500" i="8"/>
  <c r="H4507" i="8"/>
  <c r="H4516" i="8"/>
  <c r="H4645" i="8"/>
  <c r="H4655" i="8"/>
  <c r="H4663" i="8"/>
  <c r="H4665" i="8"/>
  <c r="H4677" i="8"/>
  <c r="H4702" i="8"/>
  <c r="H4727" i="8"/>
  <c r="H4729" i="8"/>
  <c r="H4741" i="8"/>
  <c r="H4766" i="8"/>
  <c r="H4791" i="8"/>
  <c r="H4793" i="8"/>
  <c r="H4805" i="8"/>
  <c r="H4830" i="8"/>
  <c r="H4855" i="8"/>
  <c r="H4857" i="8"/>
  <c r="H4863" i="8"/>
  <c r="H4866" i="8"/>
  <c r="H4869" i="8"/>
  <c r="H4026" i="8"/>
  <c r="H4045" i="8"/>
  <c r="H4051" i="8"/>
  <c r="H4068" i="8"/>
  <c r="H4074" i="8"/>
  <c r="H4087" i="8"/>
  <c r="H4104" i="8"/>
  <c r="H4189" i="8"/>
  <c r="H4197" i="8"/>
  <c r="H1267" i="8"/>
  <c r="H1273" i="8"/>
  <c r="H2004" i="8"/>
  <c r="H3837" i="8"/>
  <c r="H3907" i="8"/>
  <c r="H3915" i="8"/>
  <c r="H3956" i="8"/>
  <c r="H3958" i="8"/>
  <c r="H4015" i="8"/>
  <c r="H4038" i="8"/>
  <c r="H4042" i="8"/>
  <c r="H4048" i="8"/>
  <c r="H4097" i="8"/>
  <c r="H4140" i="8"/>
  <c r="H4157" i="8"/>
  <c r="H4170" i="8"/>
  <c r="H4206" i="8"/>
  <c r="H4239" i="8"/>
  <c r="H4243" i="8"/>
  <c r="H4255" i="8"/>
  <c r="H4303" i="8"/>
  <c r="H4318" i="8"/>
  <c r="H4347" i="8"/>
  <c r="H4396" i="8"/>
  <c r="H4417" i="8"/>
  <c r="H4421" i="8"/>
  <c r="H4435" i="8"/>
  <c r="H4444" i="8"/>
  <c r="H4451" i="8"/>
  <c r="H4472" i="8"/>
  <c r="H4479" i="8"/>
  <c r="H4486" i="8"/>
  <c r="H4493" i="8"/>
  <c r="H4502" i="8"/>
  <c r="H4509" i="8"/>
  <c r="H4518" i="8"/>
  <c r="H4532" i="8"/>
  <c r="H4541" i="8"/>
  <c r="H4543" i="8"/>
  <c r="H4557" i="8"/>
  <c r="H4559" i="8"/>
  <c r="H4573" i="8"/>
  <c r="H4575" i="8"/>
  <c r="H4589" i="8"/>
  <c r="H4591" i="8"/>
  <c r="H4605" i="8"/>
  <c r="H4607" i="8"/>
  <c r="H4621" i="8"/>
  <c r="H4623" i="8"/>
  <c r="H4671" i="8"/>
  <c r="H4685" i="8"/>
  <c r="H4710" i="8"/>
  <c r="H4735" i="8"/>
  <c r="H4749" i="8"/>
  <c r="H4774" i="8"/>
  <c r="H4799" i="8"/>
  <c r="H4813" i="8"/>
  <c r="H4838" i="8"/>
  <c r="H4846" i="8"/>
  <c r="H1853" i="8"/>
  <c r="H3849" i="8"/>
  <c r="H3857" i="8"/>
  <c r="H3871" i="8"/>
  <c r="H3932" i="8"/>
  <c r="H3999" i="8"/>
  <c r="H4022" i="8"/>
  <c r="H4117" i="8"/>
  <c r="H2569" i="8"/>
  <c r="H3940" i="8"/>
  <c r="H3952" i="8"/>
  <c r="H3960" i="8"/>
  <c r="H3968" i="8"/>
  <c r="H4003" i="8"/>
  <c r="H4030" i="8"/>
  <c r="H4061" i="8"/>
  <c r="H4065" i="8"/>
  <c r="H4119" i="8"/>
  <c r="H4138" i="8"/>
  <c r="H4142" i="8"/>
  <c r="H4144" i="8"/>
  <c r="H4161" i="8"/>
  <c r="H4245" i="8"/>
  <c r="H4247" i="8"/>
  <c r="H4253" i="8"/>
  <c r="H4257" i="8"/>
  <c r="H4259" i="8"/>
  <c r="H4314" i="8"/>
  <c r="H4351" i="8"/>
  <c r="H4400" i="8"/>
  <c r="H4404" i="8"/>
  <c r="H4408" i="8"/>
  <c r="H4437" i="8"/>
  <c r="H4446" i="8"/>
  <c r="H4453" i="8"/>
  <c r="H4462" i="8"/>
  <c r="H4467" i="8"/>
  <c r="H4488" i="8"/>
  <c r="H4495" i="8"/>
  <c r="H4504" i="8"/>
  <c r="H4511" i="8"/>
  <c r="H4520" i="8"/>
  <c r="H4637" i="8"/>
  <c r="H4647" i="8"/>
  <c r="H4679" i="8"/>
  <c r="H4681" i="8"/>
  <c r="H4693" i="8"/>
  <c r="H4718" i="8"/>
  <c r="H4743" i="8"/>
  <c r="H4745" i="8"/>
  <c r="H4757" i="8"/>
  <c r="H4782" i="8"/>
  <c r="H4807" i="8"/>
  <c r="H4809" i="8"/>
  <c r="H4821" i="8"/>
  <c r="H4862" i="8"/>
  <c r="H2133" i="8"/>
  <c r="H3811" i="8"/>
  <c r="H3984" i="8"/>
  <c r="H4018" i="8"/>
  <c r="H4032" i="8"/>
  <c r="H4059" i="8"/>
  <c r="H4129" i="8"/>
  <c r="H4181" i="8"/>
  <c r="H4185" i="8"/>
  <c r="H4227" i="8"/>
  <c r="H1010" i="8"/>
  <c r="H2337" i="8"/>
  <c r="H3828" i="8"/>
  <c r="H3836" i="8"/>
  <c r="H3901" i="8"/>
  <c r="H3944" i="8"/>
  <c r="H3955" i="8"/>
  <c r="H4029" i="8"/>
  <c r="H4035" i="8"/>
  <c r="H4041" i="8"/>
  <c r="H4064" i="8"/>
  <c r="H4066" i="8"/>
  <c r="H4079" i="8"/>
  <c r="H4137" i="8"/>
  <c r="H4141" i="8"/>
  <c r="H4152" i="8"/>
  <c r="H4154" i="8"/>
  <c r="H4156" i="8"/>
  <c r="H4203" i="8"/>
  <c r="H4205" i="8"/>
  <c r="H4211" i="8"/>
  <c r="H4215" i="8"/>
  <c r="H4244" i="8"/>
  <c r="H4252" i="8"/>
  <c r="H4256" i="8"/>
  <c r="H4272" i="8"/>
  <c r="H4334" i="8"/>
  <c r="H4346" i="8"/>
  <c r="H4395" i="8"/>
  <c r="H4414" i="8"/>
  <c r="H4416" i="8"/>
  <c r="H4429" i="8"/>
  <c r="H4436" i="8"/>
  <c r="H4443" i="8"/>
  <c r="H4452" i="8"/>
  <c r="H4485" i="8"/>
  <c r="H4494" i="8"/>
  <c r="H4501" i="8"/>
  <c r="H4510" i="8"/>
  <c r="H4517" i="8"/>
  <c r="H4533" i="8"/>
  <c r="H4542" i="8"/>
  <c r="H4549" i="8"/>
  <c r="H4558" i="8"/>
  <c r="H4565" i="8"/>
  <c r="H4574" i="8"/>
  <c r="H4581" i="8"/>
  <c r="H4590" i="8"/>
  <c r="H4597" i="8"/>
  <c r="H4606" i="8"/>
  <c r="H4613" i="8"/>
  <c r="H4622" i="8"/>
  <c r="H4629" i="8"/>
  <c r="H4646" i="8"/>
  <c r="H4678" i="8"/>
  <c r="H4703" i="8"/>
  <c r="H4717" i="8"/>
  <c r="H4742" i="8"/>
  <c r="H4767" i="8"/>
  <c r="H4781" i="8"/>
  <c r="H4806" i="8"/>
  <c r="H4831" i="8"/>
  <c r="H4845" i="8"/>
  <c r="H4864" i="8"/>
  <c r="H2270" i="8"/>
  <c r="H2381" i="8"/>
  <c r="H3831" i="8"/>
  <c r="H3861" i="8"/>
  <c r="H3872" i="8"/>
  <c r="H3874" i="8"/>
  <c r="H3876" i="8"/>
  <c r="H3928" i="8"/>
  <c r="H3967" i="8"/>
  <c r="H3866" i="8"/>
  <c r="H3994" i="8"/>
  <c r="H4124" i="8"/>
  <c r="H4173" i="8"/>
  <c r="H4218" i="8"/>
  <c r="H4235" i="8"/>
  <c r="H4280" i="8"/>
  <c r="H4282" i="8"/>
  <c r="H4306" i="8"/>
  <c r="H4342" i="8"/>
  <c r="H4363" i="8"/>
  <c r="H4379" i="8"/>
  <c r="H4397" i="8"/>
  <c r="H4409" i="8"/>
  <c r="H4425" i="8"/>
  <c r="H4445" i="8"/>
  <c r="H4447" i="8"/>
  <c r="H4497" i="8"/>
  <c r="H4519" i="8"/>
  <c r="H4521" i="8"/>
  <c r="H4669" i="8"/>
  <c r="H4695" i="8"/>
  <c r="H4734" i="8"/>
  <c r="H4758" i="8"/>
  <c r="H4797" i="8"/>
  <c r="H4823" i="8"/>
  <c r="H4868" i="8"/>
  <c r="H4084" i="8"/>
  <c r="H4101" i="8"/>
  <c r="H4198" i="8"/>
  <c r="H4231" i="8"/>
  <c r="H4276" i="8"/>
  <c r="H4285" i="8"/>
  <c r="H4302" i="8"/>
  <c r="H4513" i="8"/>
  <c r="H4775" i="8"/>
  <c r="H4019" i="8"/>
  <c r="H4116" i="8"/>
  <c r="H4438" i="8"/>
  <c r="H4455" i="8"/>
  <c r="H4483" i="8"/>
  <c r="H4492" i="8"/>
  <c r="H4512" i="8"/>
  <c r="H4535" i="8"/>
  <c r="H4567" i="8"/>
  <c r="H4599" i="8"/>
  <c r="H4615" i="8"/>
  <c r="H4631" i="8"/>
  <c r="H4653" i="8"/>
  <c r="H4686" i="8"/>
  <c r="H4697" i="8"/>
  <c r="H4814" i="8"/>
  <c r="H4825" i="8"/>
  <c r="H3810" i="8"/>
  <c r="H4284" i="8"/>
  <c r="H4399" i="8"/>
  <c r="H4457" i="8"/>
  <c r="H4711" i="8"/>
  <c r="H4839" i="8"/>
  <c r="H2373" i="8"/>
  <c r="H3983" i="8"/>
  <c r="H4088" i="8"/>
  <c r="H4145" i="8"/>
  <c r="H4150" i="8"/>
  <c r="H4160" i="8"/>
  <c r="H4226" i="8"/>
  <c r="H4260" i="8"/>
  <c r="H4264" i="8"/>
  <c r="H4326" i="8"/>
  <c r="H4454" i="8"/>
  <c r="H4475" i="8"/>
  <c r="H4482" i="8"/>
  <c r="H4499" i="8"/>
  <c r="H4506" i="8"/>
  <c r="H4508" i="8"/>
  <c r="H4701" i="8"/>
  <c r="H4777" i="8"/>
  <c r="H4829" i="8"/>
  <c r="H4222" i="8"/>
  <c r="H4310" i="8"/>
  <c r="H4439" i="8"/>
  <c r="H4496" i="8"/>
  <c r="H4201" i="8"/>
  <c r="H4367" i="8"/>
  <c r="H4383" i="8"/>
  <c r="H4583" i="8"/>
  <c r="H4661" i="8"/>
  <c r="H4726" i="8"/>
  <c r="H4783" i="8"/>
  <c r="H4789" i="8"/>
  <c r="H4854" i="8"/>
  <c r="H1844" i="8"/>
  <c r="H4288" i="8"/>
  <c r="H4514" i="8"/>
  <c r="H4751" i="8"/>
  <c r="H3920" i="8"/>
  <c r="H4012" i="8"/>
  <c r="H4025" i="8"/>
  <c r="H4075" i="8"/>
  <c r="H4158" i="8"/>
  <c r="H4195" i="8"/>
  <c r="H4213" i="8"/>
  <c r="H4350" i="8"/>
  <c r="H4352" i="8"/>
  <c r="H4359" i="8"/>
  <c r="H4375" i="8"/>
  <c r="H4391" i="8"/>
  <c r="H4456" i="8"/>
  <c r="H4469" i="8"/>
  <c r="H4471" i="8"/>
  <c r="H4487" i="8"/>
  <c r="H4489" i="8"/>
  <c r="H4531" i="8"/>
  <c r="H4638" i="8"/>
  <c r="H4654" i="8"/>
  <c r="H4662" i="8"/>
  <c r="H4709" i="8"/>
  <c r="H4719" i="8"/>
  <c r="H4725" i="8"/>
  <c r="H4750" i="8"/>
  <c r="H4761" i="8"/>
  <c r="H4790" i="8"/>
  <c r="H4837" i="8"/>
  <c r="H4847" i="8"/>
  <c r="H4853" i="8"/>
  <c r="H4033" i="8"/>
  <c r="H4103" i="8"/>
  <c r="H4177" i="8"/>
  <c r="H4193" i="8"/>
  <c r="H4348" i="8"/>
  <c r="H4687" i="8"/>
  <c r="H4815" i="8"/>
  <c r="H4261" i="8"/>
  <c r="H4268" i="8"/>
  <c r="H4468" i="8"/>
  <c r="H4490" i="8"/>
  <c r="H4528" i="8"/>
  <c r="H4551" i="8"/>
  <c r="H4639" i="8"/>
  <c r="H4773" i="8"/>
  <c r="H3887" i="8"/>
  <c r="H4085" i="8"/>
  <c r="H4199" i="8"/>
  <c r="H4286" i="8"/>
  <c r="H4401" i="8"/>
  <c r="H4440" i="8"/>
  <c r="H3931" i="8"/>
  <c r="H4049" i="8"/>
  <c r="H4054" i="8"/>
  <c r="H4091" i="8"/>
  <c r="H4099" i="8"/>
  <c r="H4120" i="8"/>
  <c r="H4128" i="8"/>
  <c r="H4169" i="8"/>
  <c r="H4248" i="8"/>
  <c r="H4281" i="8"/>
  <c r="H4338" i="8"/>
  <c r="H4355" i="8"/>
  <c r="H4371" i="8"/>
  <c r="H4387" i="8"/>
  <c r="H4410" i="8"/>
  <c r="H4412" i="8"/>
  <c r="H4433" i="8"/>
  <c r="H4441" i="8"/>
  <c r="H4448" i="8"/>
  <c r="H4450" i="8"/>
  <c r="H4498" i="8"/>
  <c r="H4515" i="8"/>
  <c r="H4522" i="8"/>
  <c r="H4524" i="8"/>
  <c r="H4670" i="8"/>
  <c r="H4694" i="8"/>
  <c r="H4733" i="8"/>
  <c r="H4759" i="8"/>
  <c r="H4798" i="8"/>
  <c r="H4822" i="8"/>
  <c r="H4865" i="8"/>
  <c r="H4867" i="8"/>
  <c r="H4002" i="8"/>
  <c r="H4071" i="8"/>
  <c r="H4089" i="8"/>
  <c r="H4108" i="8"/>
  <c r="H4263" i="8"/>
  <c r="H4265" i="8"/>
  <c r="H4330" i="8"/>
  <c r="H4466" i="8"/>
  <c r="H4481" i="8"/>
  <c r="H4503" i="8"/>
  <c r="H4505" i="8"/>
  <c r="H4713" i="8"/>
  <c r="H4765" i="8"/>
  <c r="H4841" i="8"/>
  <c r="H3197" i="8"/>
  <c r="H3785" i="8"/>
  <c r="H4708" i="8"/>
  <c r="H2887" i="8"/>
  <c r="H3761" i="8"/>
  <c r="H3149" i="8"/>
  <c r="H3417" i="8"/>
  <c r="H2823" i="8"/>
  <c r="H3239" i="8"/>
  <c r="H3492" i="8"/>
  <c r="H3469" i="8"/>
  <c r="H3452" i="8"/>
  <c r="H3237" i="8"/>
  <c r="H3247" i="8"/>
  <c r="H3802" i="8"/>
  <c r="H3780" i="8"/>
  <c r="H3729" i="8"/>
  <c r="H3709" i="8"/>
  <c r="H3389" i="8"/>
  <c r="H2977" i="8"/>
  <c r="H2886" i="8"/>
  <c r="H3765" i="8"/>
  <c r="H3293" i="8"/>
  <c r="H3191" i="8"/>
  <c r="H2913" i="8"/>
  <c r="H3798" i="8"/>
  <c r="H3703" i="8"/>
  <c r="H3537" i="8"/>
  <c r="H3103" i="8"/>
  <c r="H2919" i="8"/>
  <c r="H1451" i="8"/>
  <c r="H3772" i="8"/>
  <c r="H3716" i="8"/>
  <c r="H3457" i="8"/>
  <c r="H3137" i="8"/>
  <c r="H2853" i="8"/>
  <c r="H2757" i="8"/>
  <c r="H3762" i="8"/>
  <c r="H3721" i="8"/>
  <c r="H3660" i="8"/>
  <c r="H3559" i="8"/>
  <c r="H3517" i="8"/>
  <c r="H3325" i="8"/>
  <c r="H3285" i="8"/>
  <c r="H2911" i="8"/>
  <c r="H2807" i="8"/>
  <c r="H2705" i="8"/>
  <c r="H1381" i="8"/>
  <c r="H3652" i="8"/>
  <c r="H3495" i="8"/>
  <c r="H3433" i="8"/>
  <c r="H3332" i="8"/>
  <c r="H2925" i="8"/>
  <c r="H971" i="8"/>
  <c r="H3473" i="8"/>
  <c r="H3425" i="8"/>
  <c r="H3341" i="8"/>
  <c r="H3301" i="8"/>
  <c r="H3231" i="8"/>
  <c r="H3161" i="8"/>
  <c r="H3111" i="8"/>
  <c r="H2372" i="8"/>
  <c r="H2083" i="8"/>
  <c r="H1361" i="8"/>
  <c r="H3757" i="8"/>
  <c r="H3697" i="8"/>
  <c r="H3655" i="8"/>
  <c r="H3621" i="8"/>
  <c r="H3577" i="8"/>
  <c r="H3437" i="8"/>
  <c r="H3399" i="8"/>
  <c r="H3257" i="8"/>
  <c r="H3159" i="8"/>
  <c r="H3084" i="8"/>
  <c r="H2953" i="8"/>
  <c r="H3141" i="8"/>
  <c r="H3039" i="8"/>
  <c r="H2895" i="8"/>
  <c r="H2686" i="8"/>
  <c r="H1660" i="8"/>
  <c r="H1610" i="8"/>
  <c r="H1510" i="8"/>
  <c r="H1482" i="8"/>
  <c r="H1389" i="8"/>
  <c r="H1143" i="8"/>
  <c r="H2862" i="8"/>
  <c r="H2719" i="8"/>
  <c r="H2249" i="8"/>
  <c r="H1914" i="8"/>
  <c r="H1470" i="8"/>
  <c r="H1309" i="8"/>
  <c r="H2524" i="8"/>
  <c r="H1652" i="8"/>
  <c r="H1526" i="8"/>
  <c r="H1408" i="8"/>
  <c r="H1321" i="8"/>
  <c r="H1165" i="8"/>
  <c r="H1091" i="8"/>
  <c r="H985" i="8"/>
  <c r="H2860" i="8"/>
  <c r="H2831" i="8"/>
  <c r="H2765" i="8"/>
  <c r="H2713" i="8"/>
  <c r="H2660" i="8"/>
  <c r="H2564" i="8"/>
  <c r="H2446" i="8"/>
  <c r="H1434" i="8"/>
  <c r="H1352" i="8"/>
  <c r="H1154" i="8"/>
  <c r="H1041" i="8"/>
  <c r="H1285" i="8"/>
  <c r="H1180" i="8"/>
  <c r="H391" i="8"/>
  <c r="H1442" i="8"/>
  <c r="H1119" i="8"/>
  <c r="H1100" i="8"/>
  <c r="H854" i="8"/>
  <c r="H211" i="8"/>
  <c r="H1508" i="8"/>
  <c r="H846" i="8"/>
  <c r="H734" i="8"/>
  <c r="H570" i="8"/>
  <c r="H1363" i="8"/>
  <c r="H562" i="8"/>
  <c r="H1181" i="8"/>
  <c r="H1158" i="8"/>
  <c r="H1131" i="8"/>
  <c r="H662" i="8"/>
  <c r="H1228" i="8"/>
  <c r="H815" i="8"/>
  <c r="H1179" i="8"/>
  <c r="H1150" i="8"/>
  <c r="H1126" i="8"/>
  <c r="H1099" i="8"/>
  <c r="H738" i="8"/>
  <c r="H721" i="8"/>
  <c r="H696" i="8"/>
  <c r="H588" i="8"/>
  <c r="H445" i="8"/>
  <c r="H4819" i="8"/>
  <c r="H4731" i="8"/>
  <c r="H4603" i="8"/>
  <c r="H3028" i="8"/>
  <c r="H3507" i="8"/>
  <c r="H3574" i="8"/>
  <c r="H3266" i="8"/>
  <c r="H3008" i="8"/>
  <c r="H4763" i="8"/>
  <c r="H4667" i="8"/>
  <c r="H3650" i="8"/>
  <c r="H3784" i="8"/>
  <c r="H3268" i="8"/>
  <c r="H2651" i="8"/>
  <c r="H2653" i="8"/>
  <c r="H4779" i="8"/>
  <c r="H4715" i="8"/>
  <c r="H4635" i="8"/>
  <c r="H4555" i="8"/>
  <c r="H3052" i="8"/>
  <c r="H3602" i="8"/>
  <c r="H2803" i="8"/>
  <c r="H2351" i="8"/>
  <c r="H3380" i="8"/>
  <c r="H2722" i="8"/>
  <c r="H2606" i="8"/>
  <c r="H2131" i="8"/>
  <c r="H2720" i="8"/>
  <c r="H2169" i="8"/>
  <c r="H4848" i="8"/>
  <c r="H4784" i="8"/>
  <c r="H4720" i="8"/>
  <c r="H4656" i="8"/>
  <c r="H4592" i="8"/>
  <c r="H3779" i="8"/>
  <c r="H3747" i="8"/>
  <c r="H3416" i="8"/>
  <c r="H3066" i="8"/>
  <c r="H2836" i="8"/>
  <c r="H2944" i="8"/>
  <c r="H3654" i="8"/>
  <c r="H3352" i="8"/>
  <c r="H3163" i="8"/>
  <c r="H2923" i="8"/>
  <c r="H2383" i="8"/>
  <c r="H2012" i="8"/>
  <c r="H3424" i="8"/>
  <c r="H3168" i="8"/>
  <c r="H3086" i="8"/>
  <c r="H2786" i="8"/>
  <c r="H3494" i="8"/>
  <c r="H2963" i="8"/>
  <c r="H2835" i="8"/>
  <c r="H2707" i="8"/>
  <c r="H2636" i="8"/>
  <c r="H3392" i="8"/>
  <c r="H3136" i="8"/>
  <c r="H2888" i="8"/>
  <c r="H3795" i="8"/>
  <c r="H3728" i="8"/>
  <c r="H3611" i="8"/>
  <c r="H3288" i="8"/>
  <c r="H3067" i="8"/>
  <c r="H2896" i="8"/>
  <c r="H2756" i="8"/>
  <c r="H2579" i="8"/>
  <c r="H2161" i="8"/>
  <c r="H3699" i="8"/>
  <c r="H3667" i="8"/>
  <c r="H3635" i="8"/>
  <c r="H3582" i="8"/>
  <c r="H3518" i="8"/>
  <c r="H3454" i="8"/>
  <c r="H3390" i="8"/>
  <c r="H3326" i="8"/>
  <c r="H3262" i="8"/>
  <c r="H3198" i="8"/>
  <c r="H3134" i="8"/>
  <c r="H3070" i="8"/>
  <c r="H3006" i="8"/>
  <c r="H2938" i="8"/>
  <c r="H2810" i="8"/>
  <c r="H1944" i="8"/>
  <c r="H1840" i="8"/>
  <c r="H3680" i="8"/>
  <c r="H3610" i="8"/>
  <c r="H3411" i="8"/>
  <c r="H3354" i="8"/>
  <c r="H3155" i="8"/>
  <c r="H3098" i="8"/>
  <c r="H2834" i="8"/>
  <c r="H2323" i="8"/>
  <c r="H3526" i="8"/>
  <c r="H3243" i="8"/>
  <c r="H3122" i="8"/>
  <c r="H3014" i="8"/>
  <c r="H2968" i="8"/>
  <c r="H2779" i="8"/>
  <c r="H2692" i="8"/>
  <c r="H2451" i="8"/>
  <c r="H2343" i="8"/>
  <c r="H2000" i="8"/>
  <c r="H2666" i="8"/>
  <c r="H2602" i="8"/>
  <c r="H2089" i="8"/>
  <c r="H1551" i="8"/>
  <c r="H4628" i="8"/>
  <c r="H4564" i="8"/>
  <c r="H4700" i="8"/>
  <c r="H4756" i="8"/>
  <c r="H4604" i="8"/>
  <c r="H3461" i="8"/>
  <c r="H4724" i="8"/>
  <c r="H2668" i="8"/>
  <c r="H4772" i="8"/>
  <c r="H4644" i="8"/>
  <c r="H4668" i="8"/>
  <c r="H1542" i="8"/>
  <c r="H3321" i="8"/>
  <c r="H3609" i="8"/>
  <c r="H2881" i="8"/>
  <c r="H1109" i="8"/>
  <c r="H3025" i="8"/>
  <c r="H3597" i="8"/>
  <c r="H3465" i="8"/>
  <c r="H3365" i="8"/>
  <c r="H3181" i="8"/>
  <c r="H3093" i="8"/>
  <c r="H2917" i="8"/>
  <c r="H1291" i="8"/>
  <c r="H993" i="8"/>
  <c r="H3645" i="8"/>
  <c r="H3357" i="8"/>
  <c r="H2997" i="8"/>
  <c r="H2789" i="8"/>
  <c r="H2652" i="8"/>
  <c r="H3591" i="8"/>
  <c r="H3501" i="8"/>
  <c r="H3409" i="8"/>
  <c r="H3345" i="8"/>
  <c r="H3204" i="8"/>
  <c r="H2114" i="8"/>
  <c r="H1588" i="8"/>
  <c r="H3513" i="8"/>
  <c r="H3148" i="8"/>
  <c r="H3805" i="8"/>
  <c r="H3415" i="8"/>
  <c r="H3217" i="8"/>
  <c r="H3125" i="8"/>
  <c r="H3079" i="8"/>
  <c r="H3007" i="8"/>
  <c r="H2969" i="8"/>
  <c r="H1661" i="8"/>
  <c r="H1127" i="8"/>
  <c r="H759" i="8"/>
  <c r="H3705" i="8"/>
  <c r="H3629" i="8"/>
  <c r="H3388" i="8"/>
  <c r="H3225" i="8"/>
  <c r="H3101" i="8"/>
  <c r="H2981" i="8"/>
  <c r="H2817" i="8"/>
  <c r="H2745" i="8"/>
  <c r="H1097" i="8"/>
  <c r="H3364" i="8"/>
  <c r="H3049" i="8"/>
  <c r="H3004" i="8"/>
  <c r="H2973" i="8"/>
  <c r="H3806" i="8"/>
  <c r="H3516" i="8"/>
  <c r="H3295" i="8"/>
  <c r="H2903" i="8"/>
  <c r="H2277" i="8"/>
  <c r="H2153" i="8"/>
  <c r="H1566" i="8"/>
  <c r="H1412" i="8"/>
  <c r="H1163" i="8"/>
  <c r="H730" i="8"/>
  <c r="H3113" i="8"/>
  <c r="H3068" i="8"/>
  <c r="H2950" i="8"/>
  <c r="H2927" i="8"/>
  <c r="H2855" i="8"/>
  <c r="H2764" i="8"/>
  <c r="H2735" i="8"/>
  <c r="H2468" i="8"/>
  <c r="H2773" i="8"/>
  <c r="H2290" i="8"/>
  <c r="H2043" i="8"/>
  <c r="H1739" i="8"/>
  <c r="H1177" i="8"/>
  <c r="H2822" i="8"/>
  <c r="H2753" i="8"/>
  <c r="H1578" i="8"/>
  <c r="H1288" i="8"/>
  <c r="H342" i="8"/>
  <c r="H140" i="8"/>
  <c r="H2951" i="8"/>
  <c r="H2885" i="8"/>
  <c r="H2725" i="8"/>
  <c r="H1478" i="8"/>
  <c r="H1405" i="8"/>
  <c r="H842" i="8"/>
  <c r="H1786" i="8"/>
  <c r="H1556" i="8"/>
  <c r="H1423" i="8"/>
  <c r="H1380" i="8"/>
  <c r="H1316" i="8"/>
  <c r="H1081" i="8"/>
  <c r="H1402" i="8"/>
  <c r="H1293" i="8"/>
  <c r="H1186" i="8"/>
  <c r="H1138" i="8"/>
  <c r="H1604" i="8"/>
  <c r="H1454" i="8"/>
  <c r="H1307" i="8"/>
  <c r="H1159" i="8"/>
  <c r="H1104" i="8"/>
  <c r="H1413" i="8"/>
  <c r="H1332" i="8"/>
  <c r="H1188" i="8"/>
  <c r="H1157" i="8"/>
  <c r="H609" i="8"/>
  <c r="H1208" i="8"/>
  <c r="H858" i="8"/>
  <c r="H736" i="8"/>
  <c r="H432" i="8"/>
  <c r="H1169" i="8"/>
  <c r="H1123" i="8"/>
  <c r="H953" i="8"/>
  <c r="H878" i="8"/>
  <c r="H866" i="8"/>
  <c r="H732" i="8"/>
  <c r="H1236" i="8"/>
  <c r="H886" i="8"/>
  <c r="H834" i="8"/>
  <c r="H626" i="8"/>
  <c r="H407" i="8"/>
  <c r="H373" i="8"/>
  <c r="H313" i="8"/>
  <c r="H144" i="8"/>
  <c r="H310" i="8"/>
  <c r="H134" i="8"/>
  <c r="H119" i="8"/>
  <c r="H3552" i="8"/>
  <c r="H3040" i="8"/>
  <c r="H2355" i="8"/>
  <c r="H2931" i="8"/>
  <c r="H3211" i="8"/>
  <c r="H2724" i="8"/>
  <c r="H1968" i="8"/>
  <c r="H3291" i="8"/>
  <c r="H3723" i="8"/>
  <c r="H3430" i="8"/>
  <c r="H3062" i="8"/>
  <c r="H2787" i="8"/>
  <c r="H2274" i="8"/>
  <c r="H2752" i="8"/>
  <c r="H3755" i="8"/>
  <c r="H3284" i="8"/>
  <c r="H3678" i="8"/>
  <c r="H3510" i="8"/>
  <c r="H3458" i="8"/>
  <c r="H3426" i="8"/>
  <c r="H3366" i="8"/>
  <c r="H3254" i="8"/>
  <c r="H3202" i="8"/>
  <c r="H3170" i="8"/>
  <c r="H3110" i="8"/>
  <c r="H2920" i="8"/>
  <c r="H2452" i="8"/>
  <c r="H2298" i="8"/>
  <c r="H1890" i="8"/>
  <c r="H4840" i="8"/>
  <c r="H4776" i="8"/>
  <c r="H4712" i="8"/>
  <c r="H4648" i="8"/>
  <c r="H4584" i="8"/>
  <c r="H3698" i="8"/>
  <c r="H3568" i="8"/>
  <c r="H3227" i="8"/>
  <c r="H2462" i="8"/>
  <c r="H1712" i="8"/>
  <c r="H3342" i="8"/>
  <c r="H3190" i="8"/>
  <c r="H2851" i="8"/>
  <c r="H1936" i="8"/>
  <c r="H1705" i="8"/>
  <c r="H3800" i="8"/>
  <c r="H3768" i="8"/>
  <c r="H3736" i="8"/>
  <c r="H3504" i="8"/>
  <c r="H3412" i="8"/>
  <c r="H3131" i="8"/>
  <c r="H2992" i="8"/>
  <c r="H2618" i="8"/>
  <c r="H2526" i="8"/>
  <c r="H3674" i="8"/>
  <c r="H3586" i="8"/>
  <c r="H3554" i="8"/>
  <c r="H1953" i="8"/>
  <c r="H3626" i="8"/>
  <c r="H3508" i="8"/>
  <c r="H3760" i="8"/>
  <c r="H3579" i="8"/>
  <c r="H3440" i="8"/>
  <c r="H2772" i="8"/>
  <c r="H2399" i="8"/>
  <c r="H2685" i="8"/>
  <c r="H2589" i="8"/>
  <c r="H1264" i="8"/>
  <c r="H3656" i="8"/>
  <c r="H3502" i="8"/>
  <c r="H3448" i="8"/>
  <c r="H3246" i="8"/>
  <c r="H3192" i="8"/>
  <c r="H2990" i="8"/>
  <c r="H2738" i="8"/>
  <c r="H2554" i="8"/>
  <c r="H2466" i="8"/>
  <c r="H2439" i="8"/>
  <c r="H2384" i="8"/>
  <c r="H3570" i="8"/>
  <c r="H3462" i="8"/>
  <c r="H3344" i="8"/>
  <c r="H3280" i="8"/>
  <c r="H3179" i="8"/>
  <c r="H3058" i="8"/>
  <c r="H2872" i="8"/>
  <c r="H2256" i="8"/>
  <c r="H2108" i="8"/>
  <c r="H1912" i="8"/>
  <c r="H1699" i="8"/>
  <c r="H3594" i="8"/>
  <c r="H3530" i="8"/>
  <c r="H3466" i="8"/>
  <c r="H3402" i="8"/>
  <c r="H3338" i="8"/>
  <c r="H3274" i="8"/>
  <c r="H3210" i="8"/>
  <c r="H3146" i="8"/>
  <c r="H3082" i="8"/>
  <c r="H3018" i="8"/>
  <c r="H2922" i="8"/>
  <c r="H2794" i="8"/>
  <c r="H2690" i="8"/>
  <c r="H2675" i="8"/>
  <c r="H1199" i="8"/>
  <c r="H2698" i="8"/>
  <c r="H2538" i="8"/>
  <c r="H2411" i="8"/>
  <c r="H2279" i="8"/>
  <c r="H2122" i="8"/>
  <c r="H1637" i="8"/>
  <c r="H2562" i="8"/>
  <c r="H2229" i="8"/>
  <c r="H2213" i="8"/>
  <c r="H2197" i="8"/>
  <c r="H2115" i="8"/>
  <c r="H1964" i="8"/>
  <c r="H1904" i="8"/>
  <c r="H1856" i="8"/>
  <c r="H2458" i="8"/>
  <c r="H2371" i="8"/>
  <c r="H1404" i="8"/>
  <c r="H2682" i="8"/>
  <c r="H2475" i="8"/>
  <c r="H1347" i="8"/>
  <c r="H2442" i="8"/>
  <c r="H2410" i="8"/>
  <c r="H2378" i="8"/>
  <c r="H2346" i="8"/>
  <c r="H2314" i="8"/>
  <c r="H1681" i="8"/>
  <c r="H1986" i="8"/>
  <c r="H4828" i="8"/>
  <c r="H2893" i="8"/>
  <c r="H4780" i="8"/>
  <c r="H4556" i="8"/>
  <c r="H4836" i="8"/>
  <c r="H3553" i="8"/>
  <c r="H3335" i="8"/>
  <c r="H4676" i="8"/>
  <c r="H3764" i="8"/>
  <c r="H4732" i="8"/>
  <c r="H3261" i="8"/>
  <c r="H3521" i="8"/>
  <c r="H1674" i="8"/>
  <c r="H3681" i="8"/>
  <c r="H3580" i="8"/>
  <c r="H3183" i="8"/>
  <c r="H2711" i="8"/>
  <c r="H2257" i="8"/>
  <c r="H3548" i="8"/>
  <c r="H3373" i="8"/>
  <c r="H3108" i="8"/>
  <c r="H2783" i="8"/>
  <c r="H3489" i="8"/>
  <c r="H3212" i="8"/>
  <c r="H3407" i="8"/>
  <c r="H3726" i="8"/>
  <c r="H3669" i="8"/>
  <c r="H3381" i="8"/>
  <c r="H2701" i="8"/>
  <c r="H2428" i="8"/>
  <c r="H3687" i="8"/>
  <c r="H3277" i="8"/>
  <c r="H3095" i="8"/>
  <c r="H3063" i="8"/>
  <c r="H1572" i="8"/>
  <c r="H1313" i="8"/>
  <c r="H3734" i="8"/>
  <c r="H2869" i="8"/>
  <c r="H3730" i="8"/>
  <c r="H3713" i="8"/>
  <c r="H3596" i="8"/>
  <c r="H3353" i="8"/>
  <c r="H3329" i="8"/>
  <c r="H3236" i="8"/>
  <c r="H2993" i="8"/>
  <c r="H2703" i="8"/>
  <c r="H1135" i="8"/>
  <c r="H3758" i="8"/>
  <c r="H3700" i="8"/>
  <c r="H3679" i="8"/>
  <c r="H3599" i="8"/>
  <c r="H3557" i="8"/>
  <c r="H3503" i="8"/>
  <c r="H3313" i="8"/>
  <c r="H3279" i="8"/>
  <c r="H2935" i="8"/>
  <c r="H2909" i="8"/>
  <c r="H2857" i="8"/>
  <c r="H1866" i="8"/>
  <c r="H1554" i="8"/>
  <c r="H945" i="8"/>
  <c r="H3733" i="8"/>
  <c r="H3549" i="8"/>
  <c r="H3493" i="8"/>
  <c r="H2889" i="8"/>
  <c r="H2863" i="8"/>
  <c r="H1401" i="8"/>
  <c r="H3447" i="8"/>
  <c r="H3420" i="8"/>
  <c r="H3297" i="8"/>
  <c r="H3263" i="8"/>
  <c r="H3223" i="8"/>
  <c r="H3109" i="8"/>
  <c r="H2838" i="8"/>
  <c r="H2074" i="8"/>
  <c r="H120" i="8"/>
  <c r="H3746" i="8"/>
  <c r="H3693" i="8"/>
  <c r="H3653" i="8"/>
  <c r="H3617" i="8"/>
  <c r="H3556" i="8"/>
  <c r="H3481" i="8"/>
  <c r="H3431" i="8"/>
  <c r="H3397" i="8"/>
  <c r="H3337" i="8"/>
  <c r="H3177" i="8"/>
  <c r="H3117" i="8"/>
  <c r="H3073" i="8"/>
  <c r="H2910" i="8"/>
  <c r="H2709" i="8"/>
  <c r="H2550" i="8"/>
  <c r="H1882" i="8"/>
  <c r="H3015" i="8"/>
  <c r="H2980" i="8"/>
  <c r="H2876" i="8"/>
  <c r="H2809" i="8"/>
  <c r="H2612" i="8"/>
  <c r="H2288" i="8"/>
  <c r="H1544" i="8"/>
  <c r="H1504" i="8"/>
  <c r="H1474" i="8"/>
  <c r="H1424" i="8"/>
  <c r="H2733" i="8"/>
  <c r="H2596" i="8"/>
  <c r="H1568" i="8"/>
  <c r="H1435" i="8"/>
  <c r="H1306" i="8"/>
  <c r="H546" i="8"/>
  <c r="H1514" i="8"/>
  <c r="H1397" i="8"/>
  <c r="H1162" i="8"/>
  <c r="H2854" i="8"/>
  <c r="H2785" i="8"/>
  <c r="H2761" i="8"/>
  <c r="H852" i="8"/>
  <c r="H1552" i="8"/>
  <c r="H1432" i="8"/>
  <c r="H1329" i="8"/>
  <c r="H1269" i="8"/>
  <c r="H1152" i="8"/>
  <c r="H1089" i="8"/>
  <c r="H554" i="8"/>
  <c r="H1339" i="8"/>
  <c r="H1145" i="8"/>
  <c r="H844" i="8"/>
  <c r="H548" i="8"/>
  <c r="H1462" i="8"/>
  <c r="H1440" i="8"/>
  <c r="H1349" i="8"/>
  <c r="H1320" i="8"/>
  <c r="H1112" i="8"/>
  <c r="H583" i="8"/>
  <c r="H1540" i="8"/>
  <c r="H1506" i="8"/>
  <c r="H678" i="8"/>
  <c r="H550" i="8"/>
  <c r="H1355" i="8"/>
  <c r="H977" i="8"/>
  <c r="H658" i="8"/>
  <c r="H1178" i="8"/>
  <c r="H1155" i="8"/>
  <c r="H1120" i="8"/>
  <c r="H625" i="8"/>
  <c r="H487" i="8"/>
  <c r="H1200" i="8"/>
  <c r="H1176" i="8"/>
  <c r="H1141" i="8"/>
  <c r="H1108" i="8"/>
  <c r="H670" i="8"/>
  <c r="H708" i="8"/>
  <c r="H641" i="8"/>
  <c r="H575" i="8"/>
  <c r="H705" i="8"/>
  <c r="H694" i="8"/>
  <c r="H567" i="8"/>
  <c r="H383" i="8"/>
  <c r="H709" i="8"/>
  <c r="H642" i="8"/>
  <c r="H590" i="8"/>
  <c r="H4859" i="8"/>
  <c r="H4803" i="8"/>
  <c r="H4707" i="8"/>
  <c r="H4595" i="8"/>
  <c r="H3467" i="8"/>
  <c r="H3686" i="8"/>
  <c r="H3251" i="8"/>
  <c r="H2812" i="8"/>
  <c r="H2164" i="8"/>
  <c r="H2731" i="8"/>
  <c r="H4851" i="8"/>
  <c r="H4739" i="8"/>
  <c r="H4611" i="8"/>
  <c r="H676" i="8"/>
  <c r="H3264" i="8"/>
  <c r="H3714" i="8"/>
  <c r="H3386" i="8"/>
  <c r="H2824" i="8"/>
  <c r="H4771" i="8"/>
  <c r="H4691" i="8"/>
  <c r="H4627" i="8"/>
  <c r="H4547" i="8"/>
  <c r="H2988" i="8"/>
  <c r="H2848" i="8"/>
  <c r="H2771" i="8"/>
  <c r="H2563" i="8"/>
  <c r="H4832" i="8"/>
  <c r="H4768" i="8"/>
  <c r="H4704" i="8"/>
  <c r="H4640" i="8"/>
  <c r="H4576" i="8"/>
  <c r="H3808" i="8"/>
  <c r="H3776" i="8"/>
  <c r="H3744" i="8"/>
  <c r="H3476" i="8"/>
  <c r="H3195" i="8"/>
  <c r="H3056" i="8"/>
  <c r="H2955" i="8"/>
  <c r="H2832" i="8"/>
  <c r="H2627" i="8"/>
  <c r="H2509" i="8"/>
  <c r="H2293" i="8"/>
  <c r="H1675" i="8"/>
  <c r="H3608" i="8"/>
  <c r="H2916" i="8"/>
  <c r="H2795" i="8"/>
  <c r="H2557" i="8"/>
  <c r="H3083" i="8"/>
  <c r="H2723" i="8"/>
  <c r="H3444" i="8"/>
  <c r="H3372" i="8"/>
  <c r="H3328" i="8"/>
  <c r="H3278" i="8"/>
  <c r="H3188" i="8"/>
  <c r="H3116" i="8"/>
  <c r="H3072" i="8"/>
  <c r="H3022" i="8"/>
  <c r="H1800" i="8"/>
  <c r="H3792" i="8"/>
  <c r="H3702" i="8"/>
  <c r="H3348" i="8"/>
  <c r="H3194" i="8"/>
  <c r="H3094" i="8"/>
  <c r="H3691" i="8"/>
  <c r="H3659" i="8"/>
  <c r="H3627" i="8"/>
  <c r="H3562" i="8"/>
  <c r="H3498" i="8"/>
  <c r="H3434" i="8"/>
  <c r="H3370" i="8"/>
  <c r="H3306" i="8"/>
  <c r="H3242" i="8"/>
  <c r="H3178" i="8"/>
  <c r="H3114" i="8"/>
  <c r="H3050" i="8"/>
  <c r="H2986" i="8"/>
  <c r="H2906" i="8"/>
  <c r="H2778" i="8"/>
  <c r="H2367" i="8"/>
  <c r="H2316" i="8"/>
  <c r="H2136" i="8"/>
  <c r="H1260" i="8"/>
  <c r="H3696" i="8"/>
  <c r="H3632" i="8"/>
  <c r="H3603" i="8"/>
  <c r="H3546" i="8"/>
  <c r="H3347" i="8"/>
  <c r="H3290" i="8"/>
  <c r="H3091" i="8"/>
  <c r="H3034" i="8"/>
  <c r="H2898" i="8"/>
  <c r="H2597" i="8"/>
  <c r="H2492" i="8"/>
  <c r="H3506" i="8"/>
  <c r="H3398" i="8"/>
  <c r="H3216" i="8"/>
  <c r="H3115" i="8"/>
  <c r="H2994" i="8"/>
  <c r="H2907" i="8"/>
  <c r="H2811" i="8"/>
  <c r="H2776" i="8"/>
  <c r="H2715" i="8"/>
  <c r="H1690" i="8"/>
  <c r="H2684" i="8"/>
  <c r="H2546" i="8"/>
  <c r="H2002" i="8"/>
  <c r="H1920" i="8"/>
  <c r="H2474" i="8"/>
  <c r="H2315" i="8"/>
  <c r="H2098" i="8"/>
  <c r="H1817" i="8"/>
  <c r="H1736" i="8"/>
  <c r="H2467" i="8"/>
  <c r="H2327" i="8"/>
  <c r="H2223" i="8"/>
  <c r="H2207" i="8"/>
  <c r="H2191" i="8"/>
  <c r="H1658" i="8"/>
  <c r="H1499" i="8"/>
  <c r="H1429" i="8"/>
  <c r="H2522" i="8"/>
  <c r="H2360" i="8"/>
  <c r="H2295" i="8"/>
  <c r="H1929" i="8"/>
  <c r="H2539" i="8"/>
  <c r="H2331" i="8"/>
  <c r="H1945" i="8"/>
  <c r="H2438" i="8"/>
  <c r="H2406" i="8"/>
  <c r="H2374" i="8"/>
  <c r="H2342" i="8"/>
  <c r="H4596" i="8"/>
  <c r="H4660" i="8"/>
  <c r="H4820" i="8"/>
  <c r="H4540" i="8"/>
  <c r="H4684" i="8"/>
  <c r="H3533" i="8"/>
  <c r="H1211" i="8"/>
  <c r="H3105" i="8"/>
  <c r="H3165" i="8"/>
  <c r="H2892" i="8"/>
  <c r="H2999" i="8"/>
  <c r="H3441" i="8"/>
  <c r="H3153" i="8"/>
  <c r="H3173" i="8"/>
  <c r="H1124" i="8"/>
  <c r="H3484" i="8"/>
  <c r="H3132" i="8"/>
  <c r="H1978" i="8"/>
  <c r="H3305" i="8"/>
  <c r="H1468" i="8"/>
  <c r="H3790" i="8"/>
  <c r="H3738" i="8"/>
  <c r="H3717" i="8"/>
  <c r="H3405" i="8"/>
  <c r="H3213" i="8"/>
  <c r="H3077" i="8"/>
  <c r="H2718" i="8"/>
  <c r="H3770" i="8"/>
  <c r="H3725" i="8"/>
  <c r="H3383" i="8"/>
  <c r="H3127" i="8"/>
  <c r="H2941" i="8"/>
  <c r="H2726" i="8"/>
  <c r="H1850" i="8"/>
  <c r="H1344" i="8"/>
  <c r="H3753" i="8"/>
  <c r="H3718" i="8"/>
  <c r="H3708" i="8"/>
  <c r="H3605" i="8"/>
  <c r="H3477" i="8"/>
  <c r="H3065" i="8"/>
  <c r="H2873" i="8"/>
  <c r="H2129" i="8"/>
  <c r="H3777" i="8"/>
  <c r="H3741" i="8"/>
  <c r="H3551" i="8"/>
  <c r="H3396" i="8"/>
  <c r="H3199" i="8"/>
  <c r="H2766" i="8"/>
  <c r="H2628" i="8"/>
  <c r="H2574" i="8"/>
  <c r="H3754" i="8"/>
  <c r="H3585" i="8"/>
  <c r="H3545" i="8"/>
  <c r="H3487" i="8"/>
  <c r="H3311" i="8"/>
  <c r="H2796" i="8"/>
  <c r="H3393" i="8"/>
  <c r="H3017" i="8"/>
  <c r="H2945" i="8"/>
  <c r="H2305" i="8"/>
  <c r="H1376" i="8"/>
  <c r="H3766" i="8"/>
  <c r="H3269" i="8"/>
  <c r="H3071" i="8"/>
  <c r="H3045" i="8"/>
  <c r="H2777" i="8"/>
  <c r="H2090" i="8"/>
  <c r="H1546" i="8"/>
  <c r="H3121" i="8"/>
  <c r="H2143" i="8"/>
  <c r="H1706" i="8"/>
  <c r="H1488" i="8"/>
  <c r="H1403" i="8"/>
  <c r="H1275" i="8"/>
  <c r="H1146" i="8"/>
  <c r="H2790" i="8"/>
  <c r="H2748" i="8"/>
  <c r="H2729" i="8"/>
  <c r="H2460" i="8"/>
  <c r="H2265" i="8"/>
  <c r="H2145" i="8"/>
  <c r="H1746" i="8"/>
  <c r="H1416" i="8"/>
  <c r="H1360" i="8"/>
  <c r="H1009" i="8"/>
  <c r="H2846" i="8"/>
  <c r="H2805" i="8"/>
  <c r="H2500" i="8"/>
  <c r="H1323" i="8"/>
  <c r="H1139" i="8"/>
  <c r="H3023" i="8"/>
  <c r="H2926" i="8"/>
  <c r="H2774" i="8"/>
  <c r="H2751" i="8"/>
  <c r="H2548" i="8"/>
  <c r="H2510" i="8"/>
  <c r="H1426" i="8"/>
  <c r="H580" i="8"/>
  <c r="H1393" i="8"/>
  <c r="H1304" i="8"/>
  <c r="H1156" i="8"/>
  <c r="H1115" i="8"/>
  <c r="H399" i="8"/>
  <c r="H1492" i="8"/>
  <c r="H1364" i="8"/>
  <c r="H1322" i="8"/>
  <c r="H836" i="8"/>
  <c r="H1170" i="8"/>
  <c r="H1110" i="8"/>
  <c r="H1794" i="8"/>
  <c r="H1446" i="8"/>
  <c r="H1192" i="8"/>
  <c r="H665" i="8"/>
  <c r="H1439" i="8"/>
  <c r="H1396" i="8"/>
  <c r="H1348" i="8"/>
  <c r="H1168" i="8"/>
  <c r="H1065" i="8"/>
  <c r="H905" i="8"/>
  <c r="H717" i="8"/>
  <c r="H862" i="8"/>
  <c r="H850" i="8"/>
  <c r="H701" i="8"/>
  <c r="H551" i="8"/>
  <c r="H1147" i="8"/>
  <c r="H1114" i="8"/>
  <c r="H969" i="8"/>
  <c r="H937" i="8"/>
  <c r="H882" i="8"/>
  <c r="H870" i="8"/>
  <c r="H874" i="8"/>
  <c r="H726" i="8"/>
  <c r="H713" i="8"/>
  <c r="H741" i="8"/>
  <c r="H686" i="8"/>
  <c r="H594" i="8"/>
  <c r="H292" i="8"/>
  <c r="H673" i="8"/>
  <c r="H556" i="8"/>
  <c r="H389" i="8"/>
  <c r="H128" i="8"/>
  <c r="H3124" i="8"/>
  <c r="H3515" i="8"/>
  <c r="H2556" i="8"/>
  <c r="H1977" i="8"/>
  <c r="H3720" i="8"/>
  <c r="H1628" i="8"/>
  <c r="H3630" i="8"/>
  <c r="H3318" i="8"/>
  <c r="H2658" i="8"/>
  <c r="H3572" i="8"/>
  <c r="H3406" i="8"/>
  <c r="H3026" i="8"/>
  <c r="H2818" i="8"/>
  <c r="H2755" i="8"/>
  <c r="H2670" i="8"/>
  <c r="H2091" i="8"/>
  <c r="H221" i="8"/>
  <c r="H4808" i="8"/>
  <c r="H4744" i="8"/>
  <c r="H4680" i="8"/>
  <c r="H4616" i="8"/>
  <c r="H4552" i="8"/>
  <c r="H3634" i="8"/>
  <c r="H3451" i="8"/>
  <c r="H3312" i="8"/>
  <c r="H3160" i="8"/>
  <c r="H2964" i="8"/>
  <c r="H2827" i="8"/>
  <c r="H2704" i="8"/>
  <c r="H2482" i="8"/>
  <c r="H1928" i="8"/>
  <c r="H1452" i="8"/>
  <c r="H3252" i="8"/>
  <c r="H2739" i="8"/>
  <c r="H2105" i="8"/>
  <c r="H3387" i="8"/>
  <c r="H2928" i="8"/>
  <c r="H2804" i="8"/>
  <c r="H2540" i="8"/>
  <c r="H3410" i="8"/>
  <c r="H3315" i="8"/>
  <c r="H3154" i="8"/>
  <c r="H3059" i="8"/>
  <c r="H2856" i="8"/>
  <c r="H2728" i="8"/>
  <c r="H2678" i="8"/>
  <c r="H3690" i="8"/>
  <c r="H3807" i="8"/>
  <c r="H3323" i="8"/>
  <c r="H3092" i="8"/>
  <c r="H2884" i="8"/>
  <c r="H2643" i="8"/>
  <c r="H2499" i="8"/>
  <c r="H2445" i="8"/>
  <c r="H1635" i="8"/>
  <c r="H3688" i="8"/>
  <c r="H3624" i="8"/>
  <c r="H3576" i="8"/>
  <c r="H3374" i="8"/>
  <c r="H3320" i="8"/>
  <c r="H3118" i="8"/>
  <c r="H3064" i="8"/>
  <c r="H2866" i="8"/>
  <c r="H2515" i="8"/>
  <c r="H3600" i="8"/>
  <c r="H3536" i="8"/>
  <c r="H3435" i="8"/>
  <c r="H3314" i="8"/>
  <c r="H3206" i="8"/>
  <c r="H3088" i="8"/>
  <c r="H3024" i="8"/>
  <c r="H2747" i="8"/>
  <c r="H2032" i="8"/>
  <c r="H1985" i="8"/>
  <c r="H3560" i="8"/>
  <c r="H3496" i="8"/>
  <c r="H3432" i="8"/>
  <c r="H3368" i="8"/>
  <c r="H3304" i="8"/>
  <c r="H3240" i="8"/>
  <c r="H3176" i="8"/>
  <c r="H3112" i="8"/>
  <c r="H3048" i="8"/>
  <c r="H2984" i="8"/>
  <c r="H2858" i="8"/>
  <c r="H2730" i="8"/>
  <c r="H1954" i="8"/>
  <c r="H2571" i="8"/>
  <c r="H2026" i="8"/>
  <c r="H2595" i="8"/>
  <c r="H2255" i="8"/>
  <c r="H2221" i="8"/>
  <c r="H2205" i="8"/>
  <c r="H2189" i="8"/>
  <c r="H1618" i="8"/>
  <c r="H1489" i="8"/>
  <c r="H2555" i="8"/>
  <c r="H2328" i="8"/>
  <c r="H2011" i="8"/>
  <c r="H2699" i="8"/>
  <c r="H2311" i="8"/>
  <c r="H1607" i="8"/>
  <c r="H877" i="8"/>
  <c r="H2426" i="8"/>
  <c r="H2394" i="8"/>
  <c r="H2362" i="8"/>
  <c r="H2330" i="8"/>
  <c r="H1881" i="8"/>
  <c r="H1833" i="8"/>
  <c r="H1698" i="8"/>
  <c r="H1655" i="8"/>
  <c r="H1464" i="8"/>
  <c r="H2160" i="8"/>
  <c r="H1976" i="8"/>
  <c r="H2224" i="8"/>
  <c r="H2208" i="8"/>
  <c r="H2192" i="8"/>
  <c r="H1697" i="8"/>
  <c r="H1613" i="8"/>
  <c r="H1533" i="8"/>
  <c r="H1475" i="8"/>
  <c r="H1400" i="8"/>
  <c r="H1335" i="8"/>
  <c r="H859" i="8"/>
  <c r="H2113" i="8"/>
  <c r="H1801" i="8"/>
  <c r="H1704" i="8"/>
  <c r="H2041" i="8"/>
  <c r="H1793" i="8"/>
  <c r="H1571" i="8"/>
  <c r="H1527" i="8"/>
  <c r="H1437" i="8"/>
  <c r="H3637" i="8"/>
  <c r="H3809" i="8"/>
  <c r="H4804" i="8"/>
  <c r="H3607" i="8"/>
  <c r="H2921" i="8"/>
  <c r="H3804" i="8"/>
  <c r="H3087" i="8"/>
  <c r="H2781" i="8"/>
  <c r="H2700" i="8"/>
  <c r="H3789" i="8"/>
  <c r="H3404" i="8"/>
  <c r="H2841" i="8"/>
  <c r="H2137" i="8"/>
  <c r="H3794" i="8"/>
  <c r="H3140" i="8"/>
  <c r="H2180" i="8"/>
  <c r="H3228" i="8"/>
  <c r="H2749" i="8"/>
  <c r="H3756" i="8"/>
  <c r="H3661" i="8"/>
  <c r="H3633" i="8"/>
  <c r="H3265" i="8"/>
  <c r="H2849" i="8"/>
  <c r="H3303" i="8"/>
  <c r="H3076" i="8"/>
  <c r="H2966" i="8"/>
  <c r="H2289" i="8"/>
  <c r="H1333" i="8"/>
  <c r="H3229" i="8"/>
  <c r="H3119" i="8"/>
  <c r="H3047" i="8"/>
  <c r="H2905" i="8"/>
  <c r="H2974" i="8"/>
  <c r="H2901" i="8"/>
  <c r="H2750" i="8"/>
  <c r="H1140" i="8"/>
  <c r="H2828" i="8"/>
  <c r="H2532" i="8"/>
  <c r="H2833" i="8"/>
  <c r="H1194" i="8"/>
  <c r="H2717" i="8"/>
  <c r="H1277" i="8"/>
  <c r="H939" i="8"/>
  <c r="H1803" i="8"/>
  <c r="H1386" i="8"/>
  <c r="H1128" i="8"/>
  <c r="H1450" i="8"/>
  <c r="H1312" i="8"/>
  <c r="H1216" i="8"/>
  <c r="H1448" i="8"/>
  <c r="H1106" i="8"/>
  <c r="H1113" i="8"/>
  <c r="H1166" i="8"/>
  <c r="H832" i="8"/>
  <c r="H876" i="8"/>
  <c r="H654" i="8"/>
  <c r="H897" i="8"/>
  <c r="H628" i="8"/>
  <c r="H698" i="8"/>
  <c r="H495" i="8"/>
  <c r="H136" i="8"/>
  <c r="H148" i="8"/>
  <c r="H4827" i="8"/>
  <c r="H4659" i="8"/>
  <c r="H3346" i="8"/>
  <c r="H4818" i="8"/>
  <c r="H4746" i="8"/>
  <c r="H4690" i="8"/>
  <c r="H4618" i="8"/>
  <c r="H4562" i="8"/>
  <c r="H3003" i="8"/>
  <c r="H2419" i="8"/>
  <c r="H2868" i="8"/>
  <c r="H3010" i="8"/>
  <c r="H3130" i="8"/>
  <c r="H2309" i="8"/>
  <c r="H4723" i="8"/>
  <c r="H4579" i="8"/>
  <c r="H3286" i="8"/>
  <c r="H3642" i="8"/>
  <c r="H3488" i="8"/>
  <c r="H2946" i="8"/>
  <c r="H4824" i="8"/>
  <c r="H4696" i="8"/>
  <c r="H4568" i="8"/>
  <c r="H3483" i="8"/>
  <c r="H3222" i="8"/>
  <c r="H2948" i="8"/>
  <c r="H2820" i="8"/>
  <c r="H3046" i="8"/>
  <c r="H1707" i="8"/>
  <c r="H3783" i="8"/>
  <c r="H3739" i="8"/>
  <c r="H3414" i="8"/>
  <c r="H2412" i="8"/>
  <c r="H3558" i="8"/>
  <c r="H2816" i="8"/>
  <c r="H3710" i="8"/>
  <c r="H3584" i="8"/>
  <c r="H3531" i="8"/>
  <c r="H3618" i="8"/>
  <c r="H3436" i="8"/>
  <c r="H3106" i="8"/>
  <c r="H2590" i="8"/>
  <c r="H3731" i="8"/>
  <c r="H3606" i="8"/>
  <c r="H3450" i="8"/>
  <c r="H3032" i="8"/>
  <c r="H3427" i="8"/>
  <c r="H3208" i="8"/>
  <c r="H2874" i="8"/>
  <c r="H2714" i="8"/>
  <c r="H1752" i="8"/>
  <c r="H3712" i="8"/>
  <c r="H3648" i="8"/>
  <c r="H3182" i="8"/>
  <c r="H3442" i="8"/>
  <c r="H3307" i="8"/>
  <c r="H3051" i="8"/>
  <c r="H2904" i="8"/>
  <c r="H2490" i="8"/>
  <c r="H2415" i="8"/>
  <c r="H3550" i="8"/>
  <c r="H3294" i="8"/>
  <c r="H3038" i="8"/>
  <c r="H2258" i="8"/>
  <c r="H1615" i="8"/>
  <c r="H798" i="8"/>
  <c r="H2498" i="8"/>
  <c r="H2231" i="8"/>
  <c r="H2225" i="8"/>
  <c r="H2217" i="8"/>
  <c r="H2203" i="8"/>
  <c r="H1207" i="8"/>
  <c r="H2674" i="8"/>
  <c r="H2491" i="8"/>
  <c r="H2403" i="8"/>
  <c r="H2570" i="8"/>
  <c r="H2402" i="8"/>
  <c r="H2354" i="8"/>
  <c r="H1509" i="8"/>
  <c r="H2059" i="8"/>
  <c r="H1745" i="8"/>
  <c r="H1422" i="8"/>
  <c r="H2232" i="8"/>
  <c r="H2120" i="8"/>
  <c r="H1825" i="8"/>
  <c r="H1469" i="8"/>
  <c r="H1276" i="8"/>
  <c r="H1234" i="8"/>
  <c r="H2168" i="8"/>
  <c r="H1841" i="8"/>
  <c r="H1519" i="8"/>
  <c r="H1003" i="8"/>
  <c r="H1760" i="8"/>
  <c r="H1548" i="8"/>
  <c r="H1308" i="8"/>
  <c r="H845" i="8"/>
  <c r="H765" i="8"/>
  <c r="H1549" i="8"/>
  <c r="H1229" i="8"/>
  <c r="H1583" i="8"/>
  <c r="H1471" i="8"/>
  <c r="H1243" i="8"/>
  <c r="H849" i="8"/>
  <c r="H1555" i="8"/>
  <c r="H1513" i="8"/>
  <c r="H1336" i="8"/>
  <c r="H818" i="8"/>
  <c r="H1657" i="8"/>
  <c r="H1609" i="8"/>
  <c r="H843" i="8"/>
  <c r="H742" i="8"/>
  <c r="H622" i="8"/>
  <c r="H1428" i="8"/>
  <c r="H1248" i="8"/>
  <c r="H813" i="8"/>
  <c r="H446" i="8"/>
  <c r="H1366" i="8"/>
  <c r="H1302" i="8"/>
  <c r="H917" i="8"/>
  <c r="H624" i="8"/>
  <c r="H1201" i="8"/>
  <c r="H1053" i="8"/>
  <c r="H873" i="8"/>
  <c r="H672" i="8"/>
  <c r="H949" i="8"/>
  <c r="H613" i="8"/>
  <c r="H916" i="8"/>
  <c r="H1203" i="8"/>
  <c r="H822" i="8"/>
  <c r="H774" i="8"/>
  <c r="H879" i="8"/>
  <c r="H835" i="8"/>
  <c r="H735" i="8"/>
  <c r="H688" i="8"/>
  <c r="H618" i="8"/>
  <c r="H454" i="8"/>
  <c r="H714" i="8"/>
  <c r="H601" i="8"/>
  <c r="H533" i="8"/>
  <c r="H215" i="8"/>
  <c r="H316" i="8"/>
  <c r="H219" i="8"/>
  <c r="H711" i="8"/>
  <c r="H599" i="8"/>
  <c r="H415" i="8"/>
  <c r="H362" i="8"/>
  <c r="H691" i="8"/>
  <c r="H675" i="8"/>
  <c r="H447" i="8"/>
  <c r="H561" i="8"/>
  <c r="H354" i="8"/>
  <c r="H526" i="8"/>
  <c r="H549" i="8"/>
  <c r="H469" i="8"/>
  <c r="H577" i="8"/>
  <c r="H394" i="8"/>
  <c r="H408" i="8"/>
  <c r="H365" i="8"/>
  <c r="H220" i="8"/>
  <c r="H470" i="8"/>
  <c r="H329" i="8"/>
  <c r="H540" i="8"/>
  <c r="H524" i="8"/>
  <c r="H349" i="8"/>
  <c r="H476" i="8"/>
  <c r="H412" i="8"/>
  <c r="H217" i="8"/>
  <c r="H225" i="8"/>
  <c r="H139" i="8"/>
  <c r="H141" i="8"/>
  <c r="H72" i="8"/>
  <c r="H64" i="8"/>
  <c r="H520" i="8"/>
  <c r="H396" i="8"/>
  <c r="H255" i="8"/>
  <c r="H3031" i="8"/>
  <c r="H3657" i="8"/>
  <c r="H3175" i="8"/>
  <c r="H3185" i="8"/>
  <c r="H3748" i="8"/>
  <c r="H3089" i="8"/>
  <c r="H2813" i="8"/>
  <c r="H3565" i="8"/>
  <c r="H3201" i="8"/>
  <c r="H1196" i="8"/>
  <c r="H3445" i="8"/>
  <c r="H2934" i="8"/>
  <c r="H1173" i="8"/>
  <c r="H3460" i="8"/>
  <c r="H3033" i="8"/>
  <c r="H1586" i="8"/>
  <c r="H1770" i="8"/>
  <c r="H1722" i="8"/>
  <c r="H1392" i="8"/>
  <c r="H644" i="8"/>
  <c r="H1431" i="8"/>
  <c r="H1161" i="8"/>
  <c r="H868" i="8"/>
  <c r="H1198" i="8"/>
  <c r="H716" i="8"/>
  <c r="H4795" i="8"/>
  <c r="H3035" i="8"/>
  <c r="H4794" i="8"/>
  <c r="H4738" i="8"/>
  <c r="H4610" i="8"/>
  <c r="H3234" i="8"/>
  <c r="H4563" i="8"/>
  <c r="H3538" i="8"/>
  <c r="H3200" i="8"/>
  <c r="H2792" i="8"/>
  <c r="H4792" i="8"/>
  <c r="H4664" i="8"/>
  <c r="H3220" i="8"/>
  <c r="H2352" i="8"/>
  <c r="H3571" i="8"/>
  <c r="H2900" i="8"/>
  <c r="H2979" i="8"/>
  <c r="H1842" i="8"/>
  <c r="H3512" i="8"/>
  <c r="H3162" i="8"/>
  <c r="H3408" i="8"/>
  <c r="H2303" i="8"/>
  <c r="H2434" i="8"/>
  <c r="H1993" i="8"/>
  <c r="H1818" i="8"/>
  <c r="H893" i="8"/>
  <c r="H2230" i="8"/>
  <c r="H1768" i="8"/>
  <c r="H2081" i="8"/>
  <c r="H1537" i="8"/>
  <c r="H1384" i="8"/>
  <c r="H1433" i="8"/>
  <c r="H1185" i="8"/>
  <c r="H1311" i="8"/>
  <c r="H1037" i="8"/>
  <c r="H727" i="8"/>
  <c r="H1213" i="8"/>
  <c r="H1004" i="8"/>
  <c r="H1013" i="8"/>
  <c r="H1077" i="8"/>
  <c r="H885" i="8"/>
  <c r="H883" i="8"/>
  <c r="H1068" i="8"/>
  <c r="H680" i="8"/>
  <c r="H357" i="8"/>
  <c r="H659" i="8"/>
  <c r="H113" i="8"/>
  <c r="H650" i="8"/>
  <c r="H702" i="8"/>
  <c r="H664" i="8"/>
  <c r="H647" i="8"/>
  <c r="H603" i="8"/>
  <c r="H330" i="8"/>
  <c r="H593" i="8"/>
  <c r="H545" i="8"/>
  <c r="H623" i="8"/>
  <c r="H297" i="8"/>
  <c r="H4548" i="8"/>
  <c r="H4692" i="8"/>
  <c r="H4620" i="8"/>
  <c r="H4572" i="8"/>
  <c r="H3639" i="8"/>
  <c r="H2829" i="8"/>
  <c r="H1125" i="8"/>
  <c r="H4796" i="8"/>
  <c r="H3773" i="8"/>
  <c r="H3575" i="8"/>
  <c r="H2484" i="8"/>
  <c r="H3289" i="8"/>
  <c r="H2732" i="8"/>
  <c r="H2060" i="8"/>
  <c r="H3253" i="8"/>
  <c r="H3573" i="8"/>
  <c r="H3367" i="8"/>
  <c r="H2902" i="8"/>
  <c r="H2769" i="8"/>
  <c r="H3631" i="8"/>
  <c r="H3569" i="8"/>
  <c r="H3333" i="8"/>
  <c r="H3255" i="8"/>
  <c r="H596" i="8"/>
  <c r="H1419" i="8"/>
  <c r="H3583" i="8"/>
  <c r="H3527" i="8"/>
  <c r="H3796" i="8"/>
  <c r="H3732" i="8"/>
  <c r="H3044" i="8"/>
  <c r="H2791" i="8"/>
  <c r="H3711" i="8"/>
  <c r="H2782" i="8"/>
  <c r="H1325" i="8"/>
  <c r="H3349" i="8"/>
  <c r="H3221" i="8"/>
  <c r="H2758" i="8"/>
  <c r="H3689" i="8"/>
  <c r="H3623" i="8"/>
  <c r="H3471" i="8"/>
  <c r="H3423" i="8"/>
  <c r="H3167" i="8"/>
  <c r="H3143" i="8"/>
  <c r="H3013" i="8"/>
  <c r="H2693" i="8"/>
  <c r="H1175" i="8"/>
  <c r="H431" i="8"/>
  <c r="H2588" i="8"/>
  <c r="H1290" i="8"/>
  <c r="H555" i="8"/>
  <c r="H2877" i="8"/>
  <c r="H2837" i="8"/>
  <c r="H2621" i="8"/>
  <c r="H1354" i="8"/>
  <c r="H1133" i="8"/>
  <c r="H1417" i="8"/>
  <c r="H1001" i="8"/>
  <c r="H921" i="8"/>
  <c r="H1494" i="8"/>
  <c r="H1301" i="8"/>
  <c r="H1532" i="8"/>
  <c r="H1498" i="8"/>
  <c r="H1297" i="8"/>
  <c r="H1190" i="8"/>
  <c r="H838" i="8"/>
  <c r="H1365" i="8"/>
  <c r="H1117" i="8"/>
  <c r="H1164" i="8"/>
  <c r="H1129" i="8"/>
  <c r="H724" i="8"/>
  <c r="H558" i="8"/>
  <c r="H2167" i="8"/>
  <c r="H4834" i="8"/>
  <c r="H4762" i="8"/>
  <c r="H4706" i="8"/>
  <c r="H4634" i="8"/>
  <c r="H4578" i="8"/>
  <c r="H3658" i="8"/>
  <c r="H3540" i="8"/>
  <c r="H2740" i="8"/>
  <c r="H2952" i="8"/>
  <c r="H3150" i="8"/>
  <c r="H4816" i="8"/>
  <c r="H4688" i="8"/>
  <c r="H4560" i="8"/>
  <c r="H3670" i="8"/>
  <c r="H2542" i="8"/>
  <c r="H3156" i="8"/>
  <c r="H2800" i="8"/>
  <c r="H3360" i="8"/>
  <c r="H3298" i="8"/>
  <c r="H2912" i="8"/>
  <c r="H2754" i="8"/>
  <c r="H2436" i="8"/>
  <c r="H2285" i="8"/>
  <c r="H1827" i="8"/>
  <c r="H3775" i="8"/>
  <c r="H3099" i="8"/>
  <c r="H2240" i="8"/>
  <c r="H3683" i="8"/>
  <c r="H3619" i="8"/>
  <c r="H3400" i="8"/>
  <c r="H3107" i="8"/>
  <c r="H3539" i="8"/>
  <c r="H3475" i="8"/>
  <c r="H3384" i="8"/>
  <c r="H3310" i="8"/>
  <c r="H3027" i="8"/>
  <c r="H2572" i="8"/>
  <c r="H2396" i="8"/>
  <c r="H1889" i="8"/>
  <c r="H3371" i="8"/>
  <c r="H3459" i="8"/>
  <c r="H3203" i="8"/>
  <c r="H2890" i="8"/>
  <c r="H2319" i="8"/>
  <c r="H2507" i="8"/>
  <c r="H2195" i="8"/>
  <c r="H1952" i="8"/>
  <c r="H1487" i="8"/>
  <c r="H2392" i="8"/>
  <c r="H2058" i="8"/>
  <c r="H1969" i="8"/>
  <c r="H1634" i="8"/>
  <c r="H2427" i="8"/>
  <c r="H2247" i="8"/>
  <c r="H1948" i="8"/>
  <c r="H2398" i="8"/>
  <c r="H2350" i="8"/>
  <c r="H2112" i="8"/>
  <c r="H1872" i="8"/>
  <c r="H1059" i="8"/>
  <c r="H2226" i="8"/>
  <c r="H2220" i="8"/>
  <c r="H2214" i="8"/>
  <c r="H2202" i="8"/>
  <c r="H2138" i="8"/>
  <c r="H1826" i="8"/>
  <c r="H2024" i="8"/>
  <c r="H1761" i="8"/>
  <c r="H996" i="8"/>
  <c r="H1673" i="8"/>
  <c r="H1560" i="8"/>
  <c r="H2088" i="8"/>
  <c r="H1680" i="8"/>
  <c r="H1298" i="8"/>
  <c r="H1043" i="8"/>
  <c r="H767" i="8"/>
  <c r="H1473" i="8"/>
  <c r="H1394" i="8"/>
  <c r="H1351" i="8"/>
  <c r="H1579" i="8"/>
  <c r="H1503" i="8"/>
  <c r="H1294" i="8"/>
  <c r="H1411" i="8"/>
  <c r="H1283" i="8"/>
  <c r="H1649" i="8"/>
  <c r="H1601" i="8"/>
  <c r="H1457" i="8"/>
  <c r="H1383" i="8"/>
  <c r="H1292" i="8"/>
  <c r="H1012" i="8"/>
  <c r="H1415" i="8"/>
  <c r="H1215" i="8"/>
  <c r="H1240" i="8"/>
  <c r="H941" i="8"/>
  <c r="H1407" i="8"/>
  <c r="H1375" i="8"/>
  <c r="H892" i="8"/>
  <c r="H1251" i="8"/>
  <c r="H1036" i="8"/>
  <c r="H968" i="8"/>
  <c r="H900" i="8"/>
  <c r="H853" i="8"/>
  <c r="H706" i="8"/>
  <c r="H989" i="8"/>
  <c r="H766" i="8"/>
  <c r="H831" i="8"/>
  <c r="H627" i="8"/>
  <c r="H830" i="8"/>
  <c r="H790" i="8"/>
  <c r="H690" i="8"/>
  <c r="H674" i="8"/>
  <c r="H439" i="8"/>
  <c r="H633" i="8"/>
  <c r="H631" i="8"/>
  <c r="H598" i="8"/>
  <c r="H248" i="8"/>
  <c r="H490" i="8"/>
  <c r="H386" i="8"/>
  <c r="H639" i="8"/>
  <c r="H422" i="8"/>
  <c r="H503" i="8"/>
  <c r="H244" i="8"/>
  <c r="H466" i="8"/>
  <c r="H340" i="8"/>
  <c r="H543" i="8"/>
  <c r="H527" i="8"/>
  <c r="H511" i="8"/>
  <c r="H390" i="8"/>
  <c r="H287" i="8"/>
  <c r="H263" i="8"/>
  <c r="H239" i="8"/>
  <c r="H266" i="8"/>
  <c r="H233" i="8"/>
  <c r="H231" i="8"/>
  <c r="H468" i="8"/>
  <c r="H404" i="8"/>
  <c r="H249" i="8"/>
  <c r="H125" i="8"/>
  <c r="H272" i="8"/>
  <c r="H223" i="8"/>
  <c r="H246" i="8"/>
  <c r="H230" i="8"/>
  <c r="H209" i="8"/>
  <c r="H158" i="8"/>
  <c r="H71" i="8"/>
  <c r="H63" i="8"/>
  <c r="H460" i="8"/>
  <c r="H322" i="8"/>
  <c r="H145" i="8"/>
  <c r="H164" i="8"/>
  <c r="H70" i="8"/>
  <c r="H4748" i="8"/>
  <c r="H4860" i="8"/>
  <c r="H3589" i="8"/>
  <c r="H3774" i="8"/>
  <c r="H3061" i="8"/>
  <c r="H1167" i="8"/>
  <c r="H3021" i="8"/>
  <c r="H3359" i="8"/>
  <c r="H2710" i="8"/>
  <c r="H3196" i="8"/>
  <c r="H2741" i="8"/>
  <c r="H1284" i="8"/>
  <c r="H2476" i="8"/>
  <c r="H1682" i="8"/>
  <c r="H1136" i="8"/>
  <c r="H1328" i="8"/>
  <c r="H566" i="8"/>
  <c r="H4571" i="8"/>
  <c r="H4538" i="8"/>
  <c r="H2995" i="8"/>
  <c r="H4787" i="8"/>
  <c r="H2978" i="8"/>
  <c r="H3727" i="8"/>
  <c r="H3771" i="8"/>
  <c r="H3646" i="8"/>
  <c r="H2982" i="8"/>
  <c r="H1472" i="8"/>
  <c r="H3362" i="8"/>
  <c r="H3666" i="8"/>
  <c r="H2042" i="8"/>
  <c r="H3491" i="8"/>
  <c r="H3272" i="8"/>
  <c r="H3704" i="8"/>
  <c r="H3640" i="8"/>
  <c r="H3226" i="8"/>
  <c r="H3000" i="8"/>
  <c r="H2706" i="8"/>
  <c r="H2459" i="8"/>
  <c r="H2096" i="8"/>
  <c r="H2423" i="8"/>
  <c r="H2334" i="8"/>
  <c r="H2218" i="8"/>
  <c r="H2072" i="8"/>
  <c r="H2064" i="8"/>
  <c r="H1543" i="8"/>
  <c r="H1438" i="8"/>
  <c r="H2017" i="8"/>
  <c r="H1353" i="8"/>
  <c r="H1569" i="8"/>
  <c r="H1455" i="8"/>
  <c r="H1491" i="8"/>
  <c r="H1027" i="8"/>
  <c r="H837" i="8"/>
  <c r="H1092" i="8"/>
  <c r="H805" i="8"/>
  <c r="H1279" i="8"/>
  <c r="H761" i="8"/>
  <c r="H791" i="8"/>
  <c r="H260" i="8"/>
  <c r="H629" i="8"/>
  <c r="H568" i="8"/>
  <c r="H525" i="8"/>
  <c r="H539" i="8"/>
  <c r="H523" i="8"/>
  <c r="H374" i="8"/>
  <c r="H3740" i="8"/>
  <c r="H4861" i="8"/>
  <c r="H4764" i="8"/>
  <c r="H3788" i="8"/>
  <c r="H3786" i="8"/>
  <c r="H3085" i="8"/>
  <c r="H3529" i="8"/>
  <c r="H3037" i="8"/>
  <c r="H3615" i="8"/>
  <c r="H3567" i="8"/>
  <c r="H3449" i="8"/>
  <c r="H3260" i="8"/>
  <c r="H3029" i="8"/>
  <c r="H3793" i="8"/>
  <c r="H2949" i="8"/>
  <c r="H2972" i="8"/>
  <c r="H2798" i="8"/>
  <c r="H3525" i="8"/>
  <c r="H3281" i="8"/>
  <c r="H2958" i="8"/>
  <c r="H2716" i="8"/>
  <c r="H3750" i="8"/>
  <c r="H3668" i="8"/>
  <c r="H3641" i="8"/>
  <c r="H3413" i="8"/>
  <c r="H3287" i="8"/>
  <c r="H2989" i="8"/>
  <c r="H2937" i="8"/>
  <c r="H728" i="8"/>
  <c r="H3453" i="8"/>
  <c r="H2844" i="8"/>
  <c r="H1025" i="8"/>
  <c r="H3133" i="8"/>
  <c r="H2985" i="8"/>
  <c r="H1962" i="8"/>
  <c r="H1738" i="8"/>
  <c r="H1387" i="8"/>
  <c r="H3271" i="8"/>
  <c r="H2957" i="8"/>
  <c r="H823" i="8"/>
  <c r="H3209" i="8"/>
  <c r="H2933" i="8"/>
  <c r="H1946" i="8"/>
  <c r="H1148" i="8"/>
  <c r="H572" i="8"/>
  <c r="H2050" i="8"/>
  <c r="H1377" i="8"/>
  <c r="H2727" i="8"/>
  <c r="H1898" i="8"/>
  <c r="H720" i="8"/>
  <c r="H2943" i="8"/>
  <c r="H2170" i="8"/>
  <c r="H2010" i="8"/>
  <c r="H1596" i="8"/>
  <c r="H1252" i="8"/>
  <c r="H689" i="8"/>
  <c r="H563" i="8"/>
  <c r="H1341" i="8"/>
  <c r="H1730" i="8"/>
  <c r="H1562" i="8"/>
  <c r="H1315" i="8"/>
  <c r="H1160" i="8"/>
  <c r="H1184" i="8"/>
  <c r="H1107" i="8"/>
  <c r="H1049" i="8"/>
  <c r="H860" i="8"/>
  <c r="H1033" i="8"/>
  <c r="H872" i="8"/>
  <c r="H375" i="8"/>
  <c r="H132" i="8"/>
  <c r="H602" i="8"/>
  <c r="H571" i="8"/>
  <c r="H151" i="8"/>
  <c r="H3259" i="8"/>
  <c r="H4850" i="8"/>
  <c r="H4778" i="8"/>
  <c r="H4722" i="8"/>
  <c r="H4650" i="8"/>
  <c r="H4594" i="8"/>
  <c r="H3752" i="8"/>
  <c r="H2736" i="8"/>
  <c r="H4811" i="8"/>
  <c r="H4587" i="8"/>
  <c r="H1852" i="8"/>
  <c r="H3296" i="8"/>
  <c r="H2128" i="8"/>
  <c r="H3799" i="8"/>
  <c r="H3547" i="8"/>
  <c r="H3769" i="8"/>
  <c r="H3282" i="8"/>
  <c r="H2998" i="8"/>
  <c r="H2514" i="8"/>
  <c r="H2271" i="8"/>
  <c r="H2073" i="8"/>
  <c r="H4800" i="8"/>
  <c r="H4672" i="8"/>
  <c r="H4544" i="8"/>
  <c r="H3478" i="8"/>
  <c r="H3322" i="8"/>
  <c r="H2708" i="8"/>
  <c r="H2580" i="8"/>
  <c r="H2516" i="8"/>
  <c r="H3218" i="8"/>
  <c r="H3719" i="8"/>
  <c r="H3514" i="8"/>
  <c r="H3258" i="8"/>
  <c r="H2932" i="8"/>
  <c r="H2547" i="8"/>
  <c r="H2275" i="8"/>
  <c r="H3474" i="8"/>
  <c r="H3138" i="8"/>
  <c r="H3074" i="8"/>
  <c r="H3019" i="8"/>
  <c r="H2819" i="8"/>
  <c r="H3598" i="8"/>
  <c r="H2996" i="8"/>
  <c r="H3604" i="8"/>
  <c r="H2638" i="8"/>
  <c r="H2493" i="8"/>
  <c r="H3675" i="8"/>
  <c r="H3592" i="8"/>
  <c r="H3299" i="8"/>
  <c r="H3080" i="8"/>
  <c r="H2842" i="8"/>
  <c r="H2611" i="8"/>
  <c r="H1884" i="8"/>
  <c r="H3672" i="8"/>
  <c r="H2930" i="8"/>
  <c r="H2461" i="8"/>
  <c r="H3590" i="8"/>
  <c r="H3186" i="8"/>
  <c r="H2744" i="8"/>
  <c r="H2610" i="8"/>
  <c r="H2242" i="8"/>
  <c r="H1880" i="8"/>
  <c r="H3614" i="8"/>
  <c r="H3358" i="8"/>
  <c r="H3102" i="8"/>
  <c r="H2654" i="8"/>
  <c r="H2239" i="8"/>
  <c r="H2379" i="8"/>
  <c r="H1651" i="8"/>
  <c r="H1528" i="8"/>
  <c r="H2215" i="8"/>
  <c r="H2209" i="8"/>
  <c r="H2201" i="8"/>
  <c r="H2187" i="8"/>
  <c r="H2036" i="8"/>
  <c r="H1553" i="8"/>
  <c r="H2586" i="8"/>
  <c r="H1563" i="8"/>
  <c r="H2634" i="8"/>
  <c r="H1922" i="8"/>
  <c r="H2390" i="8"/>
  <c r="H2338" i="8"/>
  <c r="H1960" i="8"/>
  <c r="H1035" i="8"/>
  <c r="H2082" i="8"/>
  <c r="H2049" i="8"/>
  <c r="H1721" i="8"/>
  <c r="H2196" i="8"/>
  <c r="H2190" i="8"/>
  <c r="H2184" i="8"/>
  <c r="H1689" i="8"/>
  <c r="H1372" i="8"/>
  <c r="H1223" i="8"/>
  <c r="H1587" i="8"/>
  <c r="H1516" i="8"/>
  <c r="H1367" i="8"/>
  <c r="H1314" i="8"/>
  <c r="H1611" i="8"/>
  <c r="H1477" i="8"/>
  <c r="H773" i="8"/>
  <c r="H1744" i="8"/>
  <c r="H1465" i="8"/>
  <c r="H656" i="8"/>
  <c r="H2065" i="8"/>
  <c r="H1824" i="8"/>
  <c r="H1511" i="8"/>
  <c r="H1484" i="8"/>
  <c r="H739" i="8"/>
  <c r="H1485" i="8"/>
  <c r="H1076" i="8"/>
  <c r="H1505" i="8"/>
  <c r="H1193" i="8"/>
  <c r="H807" i="8"/>
  <c r="H1567" i="8"/>
  <c r="H1535" i="8"/>
  <c r="H1406" i="8"/>
  <c r="H1356" i="8"/>
  <c r="H1453" i="8"/>
  <c r="H1331" i="8"/>
  <c r="H1641" i="8"/>
  <c r="H1593" i="8"/>
  <c r="H707" i="8"/>
  <c r="H1287" i="8"/>
  <c r="H891" i="8"/>
  <c r="H616" i="8"/>
  <c r="H493" i="8"/>
  <c r="H1343" i="8"/>
  <c r="H1414" i="8"/>
  <c r="H1350" i="8"/>
  <c r="H1286" i="8"/>
  <c r="H972" i="8"/>
  <c r="H875" i="8"/>
  <c r="H956" i="8"/>
  <c r="H1259" i="8"/>
  <c r="H957" i="8"/>
  <c r="H973" i="8"/>
  <c r="H669" i="8"/>
  <c r="H1195" i="8"/>
  <c r="H743" i="8"/>
  <c r="H569" i="8"/>
  <c r="H871" i="8"/>
  <c r="H781" i="8"/>
  <c r="H615" i="8"/>
  <c r="H723" i="8"/>
  <c r="H319" i="8"/>
  <c r="H595" i="8"/>
  <c r="H719" i="8"/>
  <c r="H614" i="8"/>
  <c r="H617" i="8"/>
  <c r="H553" i="8"/>
  <c r="H448" i="8"/>
  <c r="H635" i="8"/>
  <c r="H343" i="8"/>
  <c r="H643" i="8"/>
  <c r="H597" i="8"/>
  <c r="H392" i="8"/>
  <c r="H651" i="8"/>
  <c r="H530" i="8"/>
  <c r="H397" i="8"/>
  <c r="H687" i="8"/>
  <c r="H671" i="8"/>
  <c r="H304" i="8"/>
  <c r="H573" i="8"/>
  <c r="H382" i="8"/>
  <c r="H236" i="8"/>
  <c r="H204" i="8"/>
  <c r="H536" i="8"/>
  <c r="H438" i="8"/>
  <c r="H4852" i="8"/>
  <c r="H4788" i="8"/>
  <c r="H3749" i="8"/>
  <c r="H2991" i="8"/>
  <c r="H3695" i="8"/>
  <c r="H1520" i="8"/>
  <c r="H3781" i="8"/>
  <c r="H3677" i="8"/>
  <c r="H2847" i="8"/>
  <c r="H1103" i="8"/>
  <c r="H3343" i="8"/>
  <c r="H3377" i="8"/>
  <c r="H3249" i="8"/>
  <c r="H3041" i="8"/>
  <c r="H3742" i="8"/>
  <c r="H3543" i="8"/>
  <c r="H2961" i="8"/>
  <c r="H2830" i="8"/>
  <c r="H2767" i="8"/>
  <c r="H2814" i="8"/>
  <c r="H840" i="8"/>
  <c r="H2871" i="8"/>
  <c r="H1490" i="8"/>
  <c r="H1289" i="8"/>
  <c r="H1073" i="8"/>
  <c r="H1153" i="8"/>
  <c r="H4666" i="8"/>
  <c r="H3224" i="8"/>
  <c r="H4651" i="8"/>
  <c r="H3520" i="8"/>
  <c r="H2864" i="8"/>
  <c r="H3147" i="8"/>
  <c r="H4536" i="8"/>
  <c r="H1857" i="8"/>
  <c r="H3595" i="8"/>
  <c r="H2287" i="8"/>
  <c r="H2802" i="8"/>
  <c r="H3499" i="8"/>
  <c r="H3270" i="8"/>
  <c r="H2939" i="8"/>
  <c r="H2875" i="8"/>
  <c r="H2808" i="8"/>
  <c r="H3523" i="8"/>
  <c r="H3267" i="8"/>
  <c r="H3011" i="8"/>
  <c r="H2578" i="8"/>
  <c r="H2121" i="8"/>
  <c r="H1753" i="8"/>
  <c r="H2395" i="8"/>
  <c r="H1444" i="8"/>
  <c r="H2386" i="8"/>
  <c r="H1858" i="8"/>
  <c r="H1921" i="8"/>
  <c r="H1913" i="8"/>
  <c r="H1644" i="8"/>
  <c r="H1221" i="8"/>
  <c r="H1808" i="8"/>
  <c r="H1573" i="8"/>
  <c r="H1647" i="8"/>
  <c r="H1545" i="8"/>
  <c r="H915" i="8"/>
  <c r="H1458" i="8"/>
  <c r="H1421" i="8"/>
  <c r="H1226" i="8"/>
  <c r="H857" i="8"/>
  <c r="H518" i="8"/>
  <c r="H660" i="8"/>
  <c r="H1255" i="8"/>
  <c r="H1205" i="8"/>
  <c r="H1052" i="8"/>
  <c r="H825" i="8"/>
  <c r="H541" i="8"/>
  <c r="H620" i="8"/>
  <c r="H534" i="8"/>
  <c r="H229" i="8"/>
  <c r="H289" i="8"/>
  <c r="H4716" i="8"/>
  <c r="H3724" i="8"/>
  <c r="H2743" i="8"/>
  <c r="H2793" i="8"/>
  <c r="H1118" i="8"/>
  <c r="H3463" i="8"/>
  <c r="H929" i="8"/>
  <c r="H3319" i="8"/>
  <c r="H1480" i="8"/>
  <c r="H3701" i="8"/>
  <c r="H3620" i="8"/>
  <c r="H423" i="8"/>
  <c r="H3663" i="8"/>
  <c r="H3581" i="8"/>
  <c r="H2879" i="8"/>
  <c r="H3647" i="8"/>
  <c r="H3505" i="8"/>
  <c r="H3340" i="8"/>
  <c r="H3100" i="8"/>
  <c r="H1385" i="8"/>
  <c r="H3628" i="8"/>
  <c r="H3455" i="8"/>
  <c r="H3097" i="8"/>
  <c r="H2759" i="8"/>
  <c r="H1317" i="8"/>
  <c r="H3797" i="8"/>
  <c r="H3532" i="8"/>
  <c r="H3036" i="8"/>
  <c r="H2865" i="8"/>
  <c r="H2281" i="8"/>
  <c r="H1518" i="8"/>
  <c r="H3292" i="8"/>
  <c r="H3324" i="8"/>
  <c r="H3057" i="8"/>
  <c r="H2897" i="8"/>
  <c r="H2676" i="8"/>
  <c r="H3001" i="8"/>
  <c r="H2870" i="8"/>
  <c r="H2775" i="8"/>
  <c r="H1802" i="8"/>
  <c r="H1512" i="8"/>
  <c r="H1142" i="8"/>
  <c r="H1564" i="8"/>
  <c r="H2734" i="8"/>
  <c r="H2604" i="8"/>
  <c r="H367" i="8"/>
  <c r="H1810" i="8"/>
  <c r="H1530" i="8"/>
  <c r="H1370" i="8"/>
  <c r="H559" i="8"/>
  <c r="H1427" i="8"/>
  <c r="H1337" i="8"/>
  <c r="H1174" i="8"/>
  <c r="H1502" i="8"/>
  <c r="H1098" i="8"/>
  <c r="H582" i="8"/>
  <c r="H135" i="8"/>
  <c r="H1210" i="8"/>
  <c r="H1137" i="8"/>
  <c r="H963" i="8"/>
  <c r="H783" i="8"/>
  <c r="H591" i="8"/>
  <c r="H1111" i="8"/>
  <c r="H888" i="8"/>
  <c r="H605" i="8"/>
  <c r="H359" i="8"/>
  <c r="H547" i="8"/>
  <c r="H4755" i="8"/>
  <c r="H4539" i="8"/>
  <c r="H3470" i="8"/>
  <c r="H4810" i="8"/>
  <c r="H4754" i="8"/>
  <c r="H4682" i="8"/>
  <c r="H4626" i="8"/>
  <c r="H4554" i="8"/>
  <c r="H3787" i="8"/>
  <c r="H3737" i="8"/>
  <c r="H3564" i="8"/>
  <c r="H3012" i="8"/>
  <c r="H4843" i="8"/>
  <c r="H4643" i="8"/>
  <c r="H3480" i="8"/>
  <c r="H3767" i="8"/>
  <c r="H3174" i="8"/>
  <c r="H3456" i="8"/>
  <c r="H3403" i="8"/>
  <c r="H2899" i="8"/>
  <c r="H4760" i="8"/>
  <c r="H4632" i="8"/>
  <c r="H3578" i="8"/>
  <c r="H2914" i="8"/>
  <c r="H3682" i="8"/>
  <c r="H3248" i="8"/>
  <c r="H3096" i="8"/>
  <c r="H2788" i="8"/>
  <c r="H2245" i="8"/>
  <c r="H3123" i="8"/>
  <c r="H3616" i="8"/>
  <c r="H3330" i="8"/>
  <c r="H3275" i="8"/>
  <c r="H3126" i="8"/>
  <c r="H2416" i="8"/>
  <c r="H2040" i="8"/>
  <c r="H3763" i="8"/>
  <c r="H3355" i="8"/>
  <c r="H2768" i="8"/>
  <c r="H3464" i="8"/>
  <c r="H3171" i="8"/>
  <c r="H2970" i="8"/>
  <c r="H2594" i="8"/>
  <c r="H2478" i="8"/>
  <c r="H3664" i="8"/>
  <c r="H3438" i="8"/>
  <c r="H3472" i="8"/>
  <c r="H3152" i="8"/>
  <c r="H2936" i="8"/>
  <c r="H2335" i="8"/>
  <c r="H2178" i="8"/>
  <c r="H1992" i="8"/>
  <c r="H3422" i="8"/>
  <c r="H3166" i="8"/>
  <c r="H2826" i="8"/>
  <c r="H2644" i="8"/>
  <c r="H1784" i="8"/>
  <c r="H2683" i="8"/>
  <c r="H2635" i="8"/>
  <c r="H2347" i="8"/>
  <c r="H1524" i="8"/>
  <c r="H2659" i="8"/>
  <c r="H2531" i="8"/>
  <c r="H2235" i="8"/>
  <c r="H2199" i="8"/>
  <c r="H2193" i="8"/>
  <c r="H2185" i="8"/>
  <c r="H1771" i="8"/>
  <c r="H2691" i="8"/>
  <c r="H2339" i="8"/>
  <c r="H1906" i="8"/>
  <c r="H1497" i="8"/>
  <c r="H2603" i="8"/>
  <c r="H2506" i="8"/>
  <c r="H2430" i="8"/>
  <c r="H2382" i="8"/>
  <c r="H2326" i="8"/>
  <c r="H1864" i="8"/>
  <c r="H2212" i="8"/>
  <c r="H2206" i="8"/>
  <c r="H2200" i="8"/>
  <c r="H1809" i="8"/>
  <c r="H1479" i="8"/>
  <c r="H1541" i="8"/>
  <c r="H1467" i="8"/>
  <c r="H1529" i="8"/>
  <c r="H1410" i="8"/>
  <c r="H1729" i="8"/>
  <c r="H1620" i="8"/>
  <c r="H1019" i="8"/>
  <c r="H1517" i="8"/>
  <c r="H1463" i="8"/>
  <c r="H1061" i="8"/>
  <c r="H931" i="8"/>
  <c r="H682" i="8"/>
  <c r="H1619" i="8"/>
  <c r="H1346" i="8"/>
  <c r="H1447" i="8"/>
  <c r="H1278" i="8"/>
  <c r="H1436" i="8"/>
  <c r="H1239" i="8"/>
  <c r="H801" i="8"/>
  <c r="H1633" i="8"/>
  <c r="H1585" i="8"/>
  <c r="H1342" i="8"/>
  <c r="H948" i="8"/>
  <c r="H1374" i="8"/>
  <c r="H995" i="8"/>
  <c r="H1340" i="8"/>
  <c r="H725" i="8"/>
  <c r="H909" i="8"/>
  <c r="H1398" i="8"/>
  <c r="H1334" i="8"/>
  <c r="H1096" i="8"/>
  <c r="H1028" i="8"/>
  <c r="H833" i="8"/>
  <c r="H479" i="8"/>
  <c r="H1217" i="8"/>
  <c r="H1187" i="8"/>
  <c r="H940" i="8"/>
  <c r="H881" i="8"/>
  <c r="H839" i="8"/>
  <c r="H608" i="8"/>
  <c r="H863" i="8"/>
  <c r="H786" i="8"/>
  <c r="H710" i="8"/>
  <c r="H847" i="8"/>
  <c r="H737" i="8"/>
  <c r="H581" i="8"/>
  <c r="H697" i="8"/>
  <c r="H653" i="8"/>
  <c r="H252" i="8"/>
  <c r="H632" i="8"/>
  <c r="H592" i="8"/>
  <c r="H366" i="8"/>
  <c r="H683" i="8"/>
  <c r="H667" i="8"/>
  <c r="H472" i="8"/>
  <c r="H381" i="8"/>
  <c r="H461" i="8"/>
  <c r="H529" i="8"/>
  <c r="H486" i="8"/>
  <c r="H440" i="8"/>
  <c r="H517" i="8"/>
  <c r="H398" i="8"/>
  <c r="H160" i="8"/>
  <c r="H532" i="8"/>
  <c r="H516" i="8"/>
  <c r="H508" i="8"/>
  <c r="H444" i="8"/>
  <c r="H380" i="8"/>
  <c r="H232" i="8"/>
  <c r="H240" i="8"/>
  <c r="H245" i="8"/>
  <c r="H159" i="8"/>
  <c r="H133" i="8"/>
  <c r="H156" i="8"/>
  <c r="H68" i="8"/>
  <c r="H4612" i="8"/>
  <c r="H3361" i="8"/>
  <c r="H3649" i="8"/>
  <c r="H4812" i="8"/>
  <c r="H3519" i="8"/>
  <c r="H4652" i="8"/>
  <c r="H3782" i="8"/>
  <c r="H3745" i="8"/>
  <c r="H3601" i="8"/>
  <c r="H2924" i="8"/>
  <c r="H3356" i="8"/>
  <c r="H3241" i="8"/>
  <c r="H3625" i="8"/>
  <c r="H3509" i="8"/>
  <c r="H3151" i="8"/>
  <c r="H1476" i="8"/>
  <c r="H3053" i="8"/>
  <c r="H2106" i="8"/>
  <c r="H3671" i="8"/>
  <c r="H3069" i="8"/>
  <c r="H3511" i="8"/>
  <c r="H3421" i="8"/>
  <c r="H3193" i="8"/>
  <c r="H1486" i="8"/>
  <c r="H3684" i="8"/>
  <c r="H3561" i="8"/>
  <c r="H3145" i="8"/>
  <c r="H3673" i="8"/>
  <c r="H3129" i="8"/>
  <c r="H2815" i="8"/>
  <c r="H2259" i="8"/>
  <c r="H3401" i="8"/>
  <c r="H3207" i="8"/>
  <c r="H3164" i="8"/>
  <c r="H1930" i="8"/>
  <c r="H3439" i="8"/>
  <c r="H3233" i="8"/>
  <c r="H2983" i="8"/>
  <c r="H2132" i="8"/>
  <c r="H3778" i="8"/>
  <c r="H3722" i="8"/>
  <c r="H3612" i="8"/>
  <c r="H3541" i="8"/>
  <c r="H3485" i="8"/>
  <c r="H3391" i="8"/>
  <c r="H3369" i="8"/>
  <c r="H3135" i="8"/>
  <c r="H2918" i="8"/>
  <c r="H2821" i="8"/>
  <c r="H2801" i="8"/>
  <c r="H2034" i="8"/>
  <c r="H1612" i="8"/>
  <c r="H2702" i="8"/>
  <c r="H1636" i="8"/>
  <c r="H1443" i="8"/>
  <c r="H1212" i="8"/>
  <c r="H2894" i="8"/>
  <c r="H2780" i="8"/>
  <c r="H1220" i="8"/>
  <c r="H1395" i="8"/>
  <c r="H1409" i="8"/>
  <c r="H1121" i="8"/>
  <c r="H1466" i="8"/>
  <c r="H1149" i="8"/>
  <c r="H1122" i="8"/>
  <c r="H210" i="8"/>
  <c r="H856" i="8"/>
  <c r="H1204" i="8"/>
  <c r="H1017" i="8"/>
  <c r="H880" i="8"/>
  <c r="H1182" i="8"/>
  <c r="H1105" i="8"/>
  <c r="H637" i="8"/>
  <c r="H564" i="8"/>
  <c r="H463" i="8"/>
  <c r="H429" i="8"/>
  <c r="H124" i="8"/>
  <c r="H3801" i="8"/>
  <c r="H2880" i="8"/>
  <c r="H4826" i="8"/>
  <c r="H4770" i="8"/>
  <c r="H4698" i="8"/>
  <c r="H4642" i="8"/>
  <c r="H4570" i="8"/>
  <c r="H3524" i="8"/>
  <c r="H2850" i="8"/>
  <c r="H3376" i="8"/>
  <c r="H3308" i="8"/>
  <c r="H2859" i="8"/>
  <c r="H2530" i="8"/>
  <c r="H3706" i="8"/>
  <c r="H2976" i="8"/>
  <c r="H2637" i="8"/>
  <c r="H2407" i="8"/>
  <c r="H2261" i="8"/>
  <c r="H4752" i="8"/>
  <c r="H4624" i="8"/>
  <c r="H3759" i="8"/>
  <c r="H2960" i="8"/>
  <c r="H3379" i="8"/>
  <c r="H1720" i="8"/>
  <c r="H3751" i="8"/>
  <c r="H3419" i="8"/>
  <c r="H3394" i="8"/>
  <c r="H2882" i="8"/>
  <c r="H2784" i="8"/>
  <c r="H3180" i="8"/>
  <c r="H2760" i="8"/>
  <c r="H3638" i="8"/>
  <c r="H3544" i="8"/>
  <c r="H3651" i="8"/>
  <c r="H3363" i="8"/>
  <c r="H3144" i="8"/>
  <c r="H2320" i="8"/>
  <c r="H3566" i="8"/>
  <c r="H3283" i="8"/>
  <c r="H3219" i="8"/>
  <c r="H3128" i="8"/>
  <c r="H3054" i="8"/>
  <c r="H2175" i="8"/>
  <c r="H1754" i="8"/>
  <c r="H3563" i="8"/>
  <c r="H3334" i="8"/>
  <c r="H3250" i="8"/>
  <c r="H3078" i="8"/>
  <c r="H2712" i="8"/>
  <c r="H2508" i="8"/>
  <c r="H1816" i="8"/>
  <c r="H3587" i="8"/>
  <c r="H3331" i="8"/>
  <c r="H3075" i="8"/>
  <c r="H2387" i="8"/>
  <c r="H2291" i="8"/>
  <c r="H1778" i="8"/>
  <c r="H1776" i="8"/>
  <c r="H2391" i="8"/>
  <c r="H2227" i="8"/>
  <c r="H2016" i="8"/>
  <c r="H1769" i="8"/>
  <c r="H1425" i="8"/>
  <c r="H2650" i="8"/>
  <c r="H2435" i="8"/>
  <c r="H2363" i="8"/>
  <c r="H2068" i="8"/>
  <c r="H2422" i="8"/>
  <c r="H2370" i="8"/>
  <c r="H2322" i="8"/>
  <c r="H2009" i="8"/>
  <c r="H1244" i="8"/>
  <c r="H1762" i="8"/>
  <c r="H2234" i="8"/>
  <c r="H2194" i="8"/>
  <c r="H2188" i="8"/>
  <c r="H2144" i="8"/>
  <c r="H2107" i="8"/>
  <c r="H1888" i="8"/>
  <c r="H1282" i="8"/>
  <c r="H2057" i="8"/>
  <c r="H1792" i="8"/>
  <c r="H1737" i="8"/>
  <c r="H1580" i="8"/>
  <c r="H538" i="8"/>
  <c r="H2104" i="8"/>
  <c r="H1029" i="8"/>
  <c r="H2056" i="8"/>
  <c r="H1565" i="8"/>
  <c r="H1507" i="8"/>
  <c r="H1388" i="8"/>
  <c r="H1005" i="8"/>
  <c r="H769" i="8"/>
  <c r="H1595" i="8"/>
  <c r="H3276" i="8"/>
  <c r="H3055" i="8"/>
  <c r="H1597" i="8"/>
  <c r="H2797" i="8"/>
  <c r="H2929" i="8"/>
  <c r="H1522" i="8"/>
  <c r="H3351" i="8"/>
  <c r="H2959" i="8"/>
  <c r="H2839" i="8"/>
  <c r="H1570" i="8"/>
  <c r="H1345" i="8"/>
  <c r="H1456" i="8"/>
  <c r="H1538" i="8"/>
  <c r="H1171" i="8"/>
  <c r="H899" i="8"/>
  <c r="H1102" i="8"/>
  <c r="H704" i="8"/>
  <c r="H4714" i="8"/>
  <c r="H4658" i="8"/>
  <c r="H3542" i="8"/>
  <c r="H2450" i="8"/>
  <c r="H3316" i="8"/>
  <c r="H2883" i="8"/>
  <c r="H2573" i="8"/>
  <c r="H1714" i="8"/>
  <c r="H3643" i="8"/>
  <c r="H3336" i="8"/>
  <c r="H2962" i="8"/>
  <c r="H1688" i="8"/>
  <c r="H2233" i="8"/>
  <c r="H2204" i="8"/>
  <c r="H1627" i="8"/>
  <c r="H1777" i="8"/>
  <c r="H1449" i="8"/>
  <c r="H1515" i="8"/>
  <c r="H1493" i="8"/>
  <c r="H1625" i="8"/>
  <c r="H754" i="8"/>
  <c r="H988" i="8"/>
  <c r="H1359" i="8"/>
  <c r="H1045" i="8"/>
  <c r="H1084" i="8"/>
  <c r="H695" i="8"/>
  <c r="H1214" i="8"/>
  <c r="H887" i="8"/>
  <c r="H758" i="8"/>
  <c r="H586" i="8"/>
  <c r="H729" i="8"/>
  <c r="H300" i="8"/>
  <c r="H692" i="8"/>
  <c r="H699" i="8"/>
  <c r="H328" i="8"/>
  <c r="H542" i="8"/>
  <c r="H288" i="8"/>
  <c r="H576" i="8"/>
  <c r="H585" i="8"/>
  <c r="H402" i="8"/>
  <c r="H290" i="8"/>
  <c r="H378" i="8"/>
  <c r="H535" i="8"/>
  <c r="H430" i="8"/>
  <c r="H414" i="8"/>
  <c r="H420" i="8"/>
  <c r="H258" i="8"/>
  <c r="H235" i="8"/>
  <c r="H226" i="8"/>
  <c r="H67" i="8"/>
  <c r="H531" i="8"/>
  <c r="H488" i="8"/>
  <c r="H243" i="8"/>
  <c r="H544" i="8"/>
  <c r="H500" i="8"/>
  <c r="H203" i="8"/>
  <c r="H122" i="8"/>
  <c r="H222" i="8"/>
  <c r="H2825" i="8"/>
  <c r="H3428" i="8"/>
  <c r="H3317" i="8"/>
  <c r="H2066" i="8"/>
  <c r="H1534" i="8"/>
  <c r="H1299" i="8"/>
  <c r="H1134" i="8"/>
  <c r="H3395" i="8"/>
  <c r="H2443" i="8"/>
  <c r="H2414" i="8"/>
  <c r="H2008" i="8"/>
  <c r="H1268" i="8"/>
  <c r="H925" i="8"/>
  <c r="H908" i="8"/>
  <c r="H1044" i="8"/>
  <c r="H867" i="8"/>
  <c r="H578" i="8"/>
  <c r="H295" i="8"/>
  <c r="H492" i="8"/>
  <c r="H2737" i="8"/>
  <c r="H1371" i="8"/>
  <c r="H3497" i="8"/>
  <c r="H3644" i="8"/>
  <c r="H2273" i="8"/>
  <c r="H1373" i="8"/>
  <c r="H116" i="8"/>
  <c r="H4747" i="8"/>
  <c r="H2523" i="8"/>
  <c r="H2620" i="8"/>
  <c r="H2380" i="8"/>
  <c r="H3230" i="8"/>
  <c r="H2667" i="8"/>
  <c r="H2366" i="8"/>
  <c r="H1536" i="8"/>
  <c r="H1247" i="8"/>
  <c r="H1603" i="8"/>
  <c r="H1326" i="8"/>
  <c r="H634" i="8"/>
  <c r="H997" i="8"/>
  <c r="H775" i="8"/>
  <c r="H722" i="8"/>
  <c r="H648" i="8"/>
  <c r="H224" i="8"/>
  <c r="H453" i="8"/>
  <c r="H353" i="8"/>
  <c r="H241" i="8"/>
  <c r="H327" i="8"/>
  <c r="H143" i="8"/>
  <c r="H75" i="8"/>
  <c r="H3479" i="8"/>
  <c r="H3613" i="8"/>
  <c r="H3375" i="8"/>
  <c r="H3205" i="8"/>
  <c r="H2099" i="8"/>
  <c r="H2018" i="8"/>
  <c r="H2956" i="8"/>
  <c r="H2878" i="8"/>
  <c r="H2806" i="8"/>
  <c r="H2297" i="8"/>
  <c r="H360" i="8"/>
  <c r="H1202" i="8"/>
  <c r="H4835" i="8"/>
  <c r="H4602" i="8"/>
  <c r="H4546" i="8"/>
  <c r="H3735" i="8"/>
  <c r="H3043" i="8"/>
  <c r="H2587" i="8"/>
  <c r="H2375" i="8"/>
  <c r="H3482" i="8"/>
  <c r="H3378" i="8"/>
  <c r="H3142" i="8"/>
  <c r="H2677" i="8"/>
  <c r="H2219" i="8"/>
  <c r="H2147" i="8"/>
  <c r="H1849" i="8"/>
  <c r="H1835" i="8"/>
  <c r="H2148" i="8"/>
  <c r="H2028" i="8"/>
  <c r="H1672" i="8"/>
  <c r="H1832" i="8"/>
  <c r="H1531" i="8"/>
  <c r="H1521" i="8"/>
  <c r="H1310" i="8"/>
  <c r="H861" i="8"/>
  <c r="H1362" i="8"/>
  <c r="H1441" i="8"/>
  <c r="H621" i="8"/>
  <c r="H1191" i="8"/>
  <c r="H799" i="8"/>
  <c r="H1189" i="8"/>
  <c r="H1060" i="8"/>
  <c r="H782" i="8"/>
  <c r="H606" i="8"/>
  <c r="H640" i="8"/>
  <c r="H514" i="8"/>
  <c r="H370" i="8"/>
  <c r="H494" i="8"/>
  <c r="H424" i="8"/>
  <c r="H306" i="8"/>
  <c r="H478" i="8"/>
  <c r="H388" i="8"/>
  <c r="H150" i="8"/>
  <c r="H137" i="8"/>
  <c r="H147" i="8"/>
  <c r="H242" i="8"/>
  <c r="H126" i="8"/>
  <c r="H169" i="8"/>
  <c r="H66" i="8"/>
  <c r="H115" i="8"/>
  <c r="H512" i="8"/>
  <c r="H228" i="8"/>
  <c r="H129" i="8"/>
  <c r="H2967" i="8"/>
  <c r="H3588" i="8"/>
  <c r="H3636" i="8"/>
  <c r="H3300" i="8"/>
  <c r="H2241" i="8"/>
  <c r="H3081" i="8"/>
  <c r="H1368" i="8"/>
  <c r="H681" i="8"/>
  <c r="H4683" i="8"/>
  <c r="H4674" i="8"/>
  <c r="H4736" i="8"/>
  <c r="H3184" i="8"/>
  <c r="H3256" i="8"/>
  <c r="H2210" i="8"/>
  <c r="H2025" i="8"/>
  <c r="H1659" i="8"/>
  <c r="H794" i="8"/>
  <c r="H1525" i="8"/>
  <c r="H1399" i="8"/>
  <c r="H1430" i="8"/>
  <c r="H1209" i="8"/>
  <c r="H1261" i="8"/>
  <c r="H889" i="8"/>
  <c r="H733" i="8"/>
  <c r="H638" i="8"/>
  <c r="H442" i="8"/>
  <c r="H405" i="8"/>
  <c r="H157" i="8"/>
  <c r="H522" i="8"/>
  <c r="H345" i="8"/>
  <c r="H519" i="8"/>
  <c r="H251" i="8"/>
  <c r="H364" i="8"/>
  <c r="H238" i="8"/>
  <c r="H3327" i="8"/>
  <c r="H3715" i="8"/>
  <c r="H2721" i="8"/>
  <c r="H913" i="8"/>
  <c r="H3090" i="8"/>
  <c r="H4728" i="8"/>
  <c r="H3002" i="8"/>
  <c r="H3382" i="8"/>
  <c r="H3662" i="8"/>
  <c r="H2987" i="8"/>
  <c r="H1561" i="8"/>
  <c r="H2626" i="8"/>
  <c r="H1667" i="8"/>
  <c r="H865" i="8"/>
  <c r="H685" i="8"/>
  <c r="H121" i="8"/>
  <c r="H484" i="8"/>
  <c r="H356" i="8"/>
  <c r="H271" i="8"/>
  <c r="H227" i="8"/>
  <c r="H428" i="8"/>
  <c r="H305" i="8"/>
  <c r="H4580" i="8"/>
  <c r="H4588" i="8"/>
  <c r="H3685" i="8"/>
  <c r="H3692" i="8"/>
  <c r="H3665" i="8"/>
  <c r="H3273" i="8"/>
  <c r="H848" i="8"/>
  <c r="H3157" i="8"/>
  <c r="H3385" i="8"/>
  <c r="H2861" i="8"/>
  <c r="H961" i="8"/>
  <c r="H1994" i="8"/>
  <c r="H579" i="8"/>
  <c r="H471" i="8"/>
  <c r="H1132" i="8"/>
  <c r="H661" i="8"/>
  <c r="H4842" i="8"/>
  <c r="H4786" i="8"/>
  <c r="H2940" i="8"/>
  <c r="H3030" i="8"/>
  <c r="H3443" i="8"/>
  <c r="H3187" i="8"/>
  <c r="H4856" i="8"/>
  <c r="H3791" i="8"/>
  <c r="H2304" i="8"/>
  <c r="H3803" i="8"/>
  <c r="H2348" i="8"/>
  <c r="H3042" i="8"/>
  <c r="H3446" i="8"/>
  <c r="H3016" i="8"/>
  <c r="H2483" i="8"/>
  <c r="H2076" i="8"/>
  <c r="H3139" i="8"/>
  <c r="H2762" i="8"/>
  <c r="H1631" i="8"/>
  <c r="H2135" i="8"/>
  <c r="H1723" i="8"/>
  <c r="H1668" i="8"/>
  <c r="H2418" i="8"/>
  <c r="H2001" i="8"/>
  <c r="H2222" i="8"/>
  <c r="H1937" i="8"/>
  <c r="H1379" i="8"/>
  <c r="H1319" i="8"/>
  <c r="H1496" i="8"/>
  <c r="H1501" i="8"/>
  <c r="H1547" i="8"/>
  <c r="H1358" i="8"/>
  <c r="H1643" i="8"/>
  <c r="H749" i="8"/>
  <c r="H1617" i="8"/>
  <c r="H1420" i="8"/>
  <c r="H1016" i="8"/>
  <c r="H1069" i="8"/>
  <c r="H1382" i="8"/>
  <c r="H1242" i="8"/>
  <c r="H965" i="8"/>
  <c r="H715" i="8"/>
  <c r="H455" i="8"/>
  <c r="H841" i="8"/>
  <c r="H750" i="8"/>
  <c r="H589" i="8"/>
  <c r="H677" i="8"/>
  <c r="H630" i="8"/>
  <c r="H679" i="8"/>
  <c r="H611" i="8"/>
  <c r="H510" i="8"/>
  <c r="H358" i="8"/>
  <c r="H372" i="8"/>
  <c r="H65" i="8"/>
  <c r="H4636" i="8"/>
  <c r="H612" i="8"/>
  <c r="H3215" i="8"/>
  <c r="H3005" i="8"/>
  <c r="H1338" i="8"/>
  <c r="H751" i="8"/>
  <c r="H4730" i="8"/>
  <c r="H3694" i="8"/>
  <c r="H2954" i="8"/>
  <c r="H1896" i="8"/>
  <c r="H1905" i="8"/>
  <c r="H2048" i="8"/>
  <c r="H1391" i="8"/>
  <c r="H855" i="8"/>
  <c r="H336" i="8"/>
  <c r="H657" i="8"/>
  <c r="H604" i="8"/>
  <c r="H513" i="8"/>
  <c r="H3676" i="8"/>
  <c r="H4740" i="8"/>
  <c r="H3429" i="8"/>
  <c r="H1296" i="8"/>
  <c r="H3622" i="8"/>
  <c r="H4699" i="8"/>
  <c r="H3302" i="8"/>
  <c r="H1865" i="8"/>
  <c r="H1713" i="8"/>
  <c r="H1577" i="8"/>
  <c r="H1327" i="8"/>
  <c r="H703" i="8"/>
  <c r="H506" i="8"/>
  <c r="H718" i="8"/>
  <c r="H600" i="8"/>
  <c r="H565" i="8"/>
  <c r="H279" i="8"/>
  <c r="H218" i="8"/>
  <c r="H502" i="8"/>
  <c r="H166" i="8"/>
  <c r="H69" i="8"/>
  <c r="H3009" i="8"/>
  <c r="H668" i="8"/>
  <c r="H2845" i="8"/>
  <c r="H1834" i="8"/>
  <c r="H3020" i="8"/>
  <c r="H3169" i="8"/>
  <c r="H2742" i="8"/>
  <c r="H1101" i="8"/>
  <c r="H1130" i="8"/>
  <c r="H1357" i="8"/>
  <c r="H712" i="8"/>
  <c r="H496" i="8"/>
  <c r="H1116" i="8"/>
  <c r="H1172" i="8"/>
  <c r="H1057" i="8"/>
  <c r="H4858" i="8"/>
  <c r="H4802" i="8"/>
  <c r="H4675" i="8"/>
  <c r="H2915" i="8"/>
  <c r="H3214" i="8"/>
  <c r="H3522" i="8"/>
  <c r="H3120" i="8"/>
  <c r="H3500" i="8"/>
  <c r="H3244" i="8"/>
  <c r="H4608" i="8"/>
  <c r="H2469" i="8"/>
  <c r="H3339" i="8"/>
  <c r="H3238" i="8"/>
  <c r="H3104" i="8"/>
  <c r="H2533" i="8"/>
  <c r="H3350" i="8"/>
  <c r="H2763" i="8"/>
  <c r="H3555" i="8"/>
  <c r="H2746" i="8"/>
  <c r="H2263" i="8"/>
  <c r="H2770" i="8"/>
  <c r="H2971" i="8"/>
  <c r="H2843" i="8"/>
  <c r="H3486" i="8"/>
  <c r="H2444" i="8"/>
  <c r="H2033" i="8"/>
  <c r="H2619" i="8"/>
  <c r="H1873" i="8"/>
  <c r="H2358" i="8"/>
  <c r="H2080" i="8"/>
  <c r="H2198" i="8"/>
  <c r="H2186" i="8"/>
  <c r="H2092" i="8"/>
  <c r="H1785" i="8"/>
  <c r="H1696" i="8"/>
  <c r="H1495" i="8"/>
  <c r="H1483" i="8"/>
  <c r="H964" i="8"/>
  <c r="H1557" i="8"/>
  <c r="H933" i="8"/>
  <c r="H793" i="8"/>
  <c r="H1390" i="8"/>
  <c r="H1303" i="8"/>
  <c r="H521" i="8"/>
  <c r="H1085" i="8"/>
  <c r="H1093" i="8"/>
  <c r="H851" i="8"/>
  <c r="H932" i="8"/>
  <c r="H376" i="8"/>
  <c r="H806" i="8"/>
  <c r="H731" i="8"/>
  <c r="H814" i="8"/>
  <c r="H619" i="8"/>
  <c r="H693" i="8"/>
  <c r="H655" i="8"/>
  <c r="H498" i="8"/>
  <c r="H311" i="8"/>
  <c r="H587" i="8"/>
  <c r="H584" i="8"/>
  <c r="H256" i="8"/>
  <c r="H406" i="8"/>
  <c r="H515" i="8"/>
  <c r="H247" i="8"/>
  <c r="H253" i="8"/>
  <c r="H452" i="8"/>
  <c r="H335" i="8"/>
  <c r="H234" i="8"/>
  <c r="H74" i="8"/>
  <c r="H4844" i="8"/>
  <c r="H1300" i="8"/>
  <c r="H2965" i="8"/>
  <c r="H509" i="8"/>
  <c r="H3309" i="8"/>
  <c r="H2908" i="8"/>
  <c r="H2942" i="8"/>
  <c r="H1650" i="8"/>
  <c r="H2799" i="8"/>
  <c r="H1550" i="8"/>
  <c r="H1280" i="8"/>
  <c r="H1558" i="8"/>
  <c r="H1281" i="8"/>
  <c r="H1418" i="8"/>
  <c r="H1500" i="8"/>
  <c r="H884" i="8"/>
  <c r="H684" i="8"/>
  <c r="H610" i="8"/>
  <c r="H2296" i="8"/>
  <c r="H4586" i="8"/>
  <c r="H2852" i="8"/>
  <c r="H4619" i="8"/>
  <c r="H3232" i="8"/>
  <c r="H4600" i="8"/>
  <c r="H3158" i="8"/>
  <c r="H3534" i="8"/>
  <c r="H3743" i="8"/>
  <c r="H3707" i="8"/>
  <c r="H3528" i="8"/>
  <c r="H3418" i="8"/>
  <c r="H2840" i="8"/>
  <c r="H2642" i="8"/>
  <c r="H2359" i="8"/>
  <c r="H2318" i="8"/>
  <c r="H1984" i="8"/>
  <c r="H1787" i="8"/>
  <c r="H2228" i="8"/>
  <c r="H2216" i="8"/>
  <c r="H1728" i="8"/>
  <c r="H1539" i="8"/>
  <c r="H1369" i="8"/>
  <c r="H1000" i="8"/>
  <c r="H901" i="8"/>
  <c r="H1445" i="8"/>
  <c r="H984" i="8"/>
  <c r="H1481" i="8"/>
  <c r="H1305" i="8"/>
  <c r="H1665" i="8"/>
  <c r="H1461" i="8"/>
  <c r="H1330" i="8"/>
  <c r="H1324" i="8"/>
  <c r="H1272" i="8"/>
  <c r="H1021" i="8"/>
  <c r="H924" i="8"/>
  <c r="H636" i="8"/>
  <c r="H646" i="8"/>
  <c r="H237" i="8"/>
  <c r="H663" i="8"/>
  <c r="H607" i="8"/>
  <c r="H303" i="8"/>
  <c r="H202" i="8"/>
  <c r="H161" i="8"/>
  <c r="H280" i="8"/>
  <c r="H326" i="8"/>
  <c r="H528" i="8"/>
  <c r="H436" i="8"/>
  <c r="H264" i="8"/>
  <c r="H250" i="8"/>
  <c r="H149" i="8"/>
  <c r="H73" i="8"/>
  <c r="H3245" i="8"/>
  <c r="H3172" i="8"/>
  <c r="H3593" i="8"/>
  <c r="H3189" i="8"/>
  <c r="H3468" i="8"/>
  <c r="H3535" i="8"/>
  <c r="H574" i="8"/>
  <c r="H2975" i="8"/>
  <c r="H1459" i="8"/>
  <c r="H1151" i="8"/>
  <c r="H1206" i="8"/>
  <c r="H1144" i="8"/>
  <c r="H864" i="8"/>
  <c r="H700" i="8"/>
  <c r="H3490" i="8"/>
  <c r="H2525" i="8"/>
  <c r="H3060" i="8"/>
  <c r="H1848" i="8"/>
  <c r="H2867" i="8"/>
  <c r="H2947" i="8"/>
  <c r="H1938" i="8"/>
  <c r="H2891" i="8"/>
  <c r="H3235" i="8"/>
  <c r="H2431" i="8"/>
  <c r="H2306" i="8"/>
  <c r="H2211" i="8"/>
  <c r="H1961" i="8"/>
  <c r="H2424" i="8"/>
  <c r="H1970" i="8"/>
  <c r="H1897" i="8"/>
  <c r="H1460" i="8"/>
  <c r="H1874" i="8"/>
  <c r="H2097" i="8"/>
  <c r="H2152" i="8"/>
  <c r="H1559" i="8"/>
  <c r="H1523" i="8"/>
  <c r="H980" i="8"/>
  <c r="H1378" i="8"/>
  <c r="H1295" i="8"/>
  <c r="H1183" i="8"/>
  <c r="H1020" i="8"/>
  <c r="H1318" i="8"/>
  <c r="H652" i="8"/>
  <c r="H1197" i="8"/>
  <c r="H869" i="8"/>
  <c r="H981" i="8"/>
  <c r="H778" i="8"/>
  <c r="H666" i="8"/>
  <c r="H537" i="8"/>
  <c r="H649" i="8"/>
  <c r="H645" i="8"/>
  <c r="H557" i="8"/>
  <c r="H552" i="8"/>
  <c r="H434" i="8"/>
  <c r="H462" i="8"/>
  <c r="H560" i="8"/>
  <c r="H296" i="8"/>
  <c r="H117" i="8"/>
  <c r="L77" i="8"/>
  <c r="N77" i="8" s="1"/>
  <c r="O77" i="8" s="1"/>
  <c r="L85" i="8"/>
  <c r="L87" i="8"/>
  <c r="L89" i="8"/>
  <c r="L91" i="8"/>
  <c r="L93" i="8"/>
  <c r="L95" i="8"/>
  <c r="L97" i="8"/>
  <c r="L99" i="8"/>
  <c r="N99" i="8" s="1"/>
  <c r="L101" i="8"/>
  <c r="L103" i="8"/>
  <c r="L105" i="8"/>
  <c r="L107" i="8"/>
  <c r="L109" i="8"/>
  <c r="N109" i="8" s="1"/>
  <c r="O109" i="8" s="1"/>
  <c r="L111" i="8"/>
  <c r="L118" i="8"/>
  <c r="L123" i="8"/>
  <c r="L128" i="8"/>
  <c r="L150" i="8"/>
  <c r="L158" i="8"/>
  <c r="L209" i="8"/>
  <c r="L211" i="8"/>
  <c r="L218" i="8"/>
  <c r="L223" i="8"/>
  <c r="L228" i="8"/>
  <c r="L233" i="8"/>
  <c r="L245" i="8"/>
  <c r="L82" i="8"/>
  <c r="N82" i="8" s="1"/>
  <c r="L116" i="8"/>
  <c r="L121" i="8"/>
  <c r="L126" i="8"/>
  <c r="L133" i="8"/>
  <c r="L138" i="8"/>
  <c r="N138" i="8" s="1"/>
  <c r="O138" i="8" s="1"/>
  <c r="L143" i="8"/>
  <c r="L148" i="8"/>
  <c r="N148" i="8" s="1"/>
  <c r="L154" i="8"/>
  <c r="N154" i="8" s="1"/>
  <c r="L156" i="8"/>
  <c r="L161" i="8"/>
  <c r="N161" i="8" s="1"/>
  <c r="O161" i="8" s="1"/>
  <c r="L170" i="8"/>
  <c r="L174" i="8"/>
  <c r="L178" i="8"/>
  <c r="L182" i="8"/>
  <c r="L186" i="8"/>
  <c r="L190" i="8"/>
  <c r="N190" i="8" s="1"/>
  <c r="L194" i="8"/>
  <c r="L198" i="8"/>
  <c r="L226" i="8"/>
  <c r="L231" i="8"/>
  <c r="N231" i="8" s="1"/>
  <c r="L238" i="8"/>
  <c r="L240" i="8"/>
  <c r="L76" i="8"/>
  <c r="L79" i="8"/>
  <c r="L136" i="8"/>
  <c r="N136" i="8" s="1"/>
  <c r="O136" i="8" s="1"/>
  <c r="L141" i="8"/>
  <c r="L167" i="8"/>
  <c r="L81" i="8"/>
  <c r="N81" i="8" s="1"/>
  <c r="O81" i="8" s="1"/>
  <c r="L86" i="8"/>
  <c r="L88" i="8"/>
  <c r="L90" i="8"/>
  <c r="L92" i="8"/>
  <c r="N92" i="8" s="1"/>
  <c r="L94" i="8"/>
  <c r="N94" i="8" s="1"/>
  <c r="O94" i="8" s="1"/>
  <c r="L96" i="8"/>
  <c r="L98" i="8"/>
  <c r="N98" i="8" s="1"/>
  <c r="O98" i="8" s="1"/>
  <c r="L100" i="8"/>
  <c r="N100" i="8" s="1"/>
  <c r="L102" i="8"/>
  <c r="N102" i="8" s="1"/>
  <c r="O102" i="8" s="1"/>
  <c r="L104" i="8"/>
  <c r="L106" i="8"/>
  <c r="N106" i="8" s="1"/>
  <c r="O106" i="8" s="1"/>
  <c r="L108" i="8"/>
  <c r="N108" i="8" s="1"/>
  <c r="O108" i="8" s="1"/>
  <c r="L110" i="8"/>
  <c r="L112" i="8"/>
  <c r="N112" i="8" s="1"/>
  <c r="L117" i="8"/>
  <c r="L122" i="8"/>
  <c r="L134" i="8"/>
  <c r="N134" i="8" s="1"/>
  <c r="O134" i="8" s="1"/>
  <c r="L139" i="8"/>
  <c r="L144" i="8"/>
  <c r="N144" i="8" s="1"/>
  <c r="L149" i="8"/>
  <c r="L153" i="8"/>
  <c r="L157" i="8"/>
  <c r="L201" i="8"/>
  <c r="L208" i="8"/>
  <c r="L213" i="8"/>
  <c r="L219" i="8"/>
  <c r="L241" i="8"/>
  <c r="L249" i="8"/>
  <c r="L256" i="8"/>
  <c r="L275" i="8"/>
  <c r="L140" i="8"/>
  <c r="L146" i="8"/>
  <c r="L163" i="8"/>
  <c r="N163" i="8" s="1"/>
  <c r="O163" i="8" s="1"/>
  <c r="L183" i="8"/>
  <c r="L185" i="8"/>
  <c r="N185" i="8" s="1"/>
  <c r="L192" i="8"/>
  <c r="N192" i="8" s="1"/>
  <c r="L235" i="8"/>
  <c r="L252" i="8"/>
  <c r="L263" i="8"/>
  <c r="L269" i="8"/>
  <c r="L279" i="8"/>
  <c r="L283" i="8"/>
  <c r="L291" i="8"/>
  <c r="L293" i="8"/>
  <c r="N293" i="8" s="1"/>
  <c r="L295" i="8"/>
  <c r="L306" i="8"/>
  <c r="L323" i="8"/>
  <c r="L327" i="8"/>
  <c r="L333" i="8"/>
  <c r="N333" i="8" s="1"/>
  <c r="O333" i="8" s="1"/>
  <c r="L335" i="8"/>
  <c r="L337" i="8"/>
  <c r="L376" i="8"/>
  <c r="L382" i="8"/>
  <c r="L409" i="8"/>
  <c r="L426" i="8"/>
  <c r="L433" i="8"/>
  <c r="L441" i="8"/>
  <c r="L449" i="8"/>
  <c r="L455" i="8"/>
  <c r="N455" i="8" s="1"/>
  <c r="L466" i="8"/>
  <c r="L473" i="8"/>
  <c r="L494" i="8"/>
  <c r="L496" i="8"/>
  <c r="L507" i="8"/>
  <c r="L509" i="8"/>
  <c r="L518" i="8"/>
  <c r="L520" i="8"/>
  <c r="L531" i="8"/>
  <c r="L538" i="8"/>
  <c r="L540" i="8"/>
  <c r="L548" i="8"/>
  <c r="L550" i="8"/>
  <c r="L568" i="8"/>
  <c r="L583" i="8"/>
  <c r="L585" i="8"/>
  <c r="L593" i="8"/>
  <c r="L601" i="8"/>
  <c r="N601" i="8" s="1"/>
  <c r="O601" i="8" s="1"/>
  <c r="L605" i="8"/>
  <c r="L607" i="8"/>
  <c r="L609" i="8"/>
  <c r="L618" i="8"/>
  <c r="N618" i="8" s="1"/>
  <c r="L647" i="8"/>
  <c r="L656" i="8"/>
  <c r="L658" i="8"/>
  <c r="L674" i="8"/>
  <c r="L683" i="8"/>
  <c r="L685" i="8"/>
  <c r="L691" i="8"/>
  <c r="L693" i="8"/>
  <c r="L695" i="8"/>
  <c r="L697" i="8"/>
  <c r="L699" i="8"/>
  <c r="L710" i="8"/>
  <c r="L714" i="8"/>
  <c r="L716" i="8"/>
  <c r="L736" i="8"/>
  <c r="L742" i="8"/>
  <c r="N742" i="8" s="1"/>
  <c r="O742" i="8" s="1"/>
  <c r="L752" i="8"/>
  <c r="L757" i="8"/>
  <c r="L84" i="8"/>
  <c r="N84" i="8" s="1"/>
  <c r="L113" i="8"/>
  <c r="N113" i="8" s="1"/>
  <c r="L119" i="8"/>
  <c r="N119" i="8" s="1"/>
  <c r="O119" i="8" s="1"/>
  <c r="L125" i="8"/>
  <c r="L137" i="8"/>
  <c r="L152" i="8"/>
  <c r="N152" i="8" s="1"/>
  <c r="O152" i="8" s="1"/>
  <c r="L168" i="8"/>
  <c r="L187" i="8"/>
  <c r="L203" i="8"/>
  <c r="L215" i="8"/>
  <c r="L244" i="8"/>
  <c r="N244" i="8" s="1"/>
  <c r="O244" i="8" s="1"/>
  <c r="L247" i="8"/>
  <c r="L250" i="8"/>
  <c r="L255" i="8"/>
  <c r="N255" i="8" s="1"/>
  <c r="O255" i="8" s="1"/>
  <c r="L257" i="8"/>
  <c r="L259" i="8"/>
  <c r="L261" i="8"/>
  <c r="N261" i="8" s="1"/>
  <c r="L277" i="8"/>
  <c r="L285" i="8"/>
  <c r="L287" i="8"/>
  <c r="L304" i="8"/>
  <c r="L314" i="8"/>
  <c r="N314" i="8" s="1"/>
  <c r="O314" i="8" s="1"/>
  <c r="L316" i="8"/>
  <c r="L343" i="8"/>
  <c r="L345" i="8"/>
  <c r="L357" i="8"/>
  <c r="L359" i="8"/>
  <c r="L370" i="8"/>
  <c r="L374" i="8"/>
  <c r="L378" i="8"/>
  <c r="L385" i="8"/>
  <c r="L389" i="8"/>
  <c r="L391" i="8"/>
  <c r="L397" i="8"/>
  <c r="L399" i="8"/>
  <c r="L402" i="8"/>
  <c r="L416" i="8"/>
  <c r="L419" i="8"/>
  <c r="L421" i="8"/>
  <c r="N421" i="8" s="1"/>
  <c r="O421" i="8" s="1"/>
  <c r="L423" i="8"/>
  <c r="L430" i="8"/>
  <c r="L435" i="8"/>
  <c r="L437" i="8"/>
  <c r="L443" i="8"/>
  <c r="L445" i="8"/>
  <c r="N445" i="8" s="1"/>
  <c r="O445" i="8" s="1"/>
  <c r="L458" i="8"/>
  <c r="N458" i="8" s="1"/>
  <c r="O458" i="8" s="1"/>
  <c r="L470" i="8"/>
  <c r="L480" i="8"/>
  <c r="L483" i="8"/>
  <c r="L485" i="8"/>
  <c r="L487" i="8"/>
  <c r="L492" i="8"/>
  <c r="L498" i="8"/>
  <c r="L504" i="8"/>
  <c r="N504" i="8" s="1"/>
  <c r="O504" i="8" s="1"/>
  <c r="L529" i="8"/>
  <c r="L545" i="8"/>
  <c r="N545" i="8" s="1"/>
  <c r="O545" i="8" s="1"/>
  <c r="L554" i="8"/>
  <c r="L559" i="8"/>
  <c r="L561" i="8"/>
  <c r="L572" i="8"/>
  <c r="L574" i="8"/>
  <c r="L578" i="8"/>
  <c r="L595" i="8"/>
  <c r="L599" i="8"/>
  <c r="N599" i="8" s="1"/>
  <c r="L603" i="8"/>
  <c r="L611" i="8"/>
  <c r="L613" i="8"/>
  <c r="L623" i="8"/>
  <c r="L631" i="8"/>
  <c r="L633" i="8"/>
  <c r="N633" i="8" s="1"/>
  <c r="O633" i="8" s="1"/>
  <c r="L643" i="8"/>
  <c r="L645" i="8"/>
  <c r="L652" i="8"/>
  <c r="L654" i="8"/>
  <c r="N654" i="8" s="1"/>
  <c r="O654" i="8" s="1"/>
  <c r="L662" i="8"/>
  <c r="L664" i="8"/>
  <c r="L666" i="8"/>
  <c r="L668" i="8"/>
  <c r="L670" i="8"/>
  <c r="L677" i="8"/>
  <c r="L679" i="8"/>
  <c r="L687" i="8"/>
  <c r="N687" i="8" s="1"/>
  <c r="L689" i="8"/>
  <c r="L712" i="8"/>
  <c r="L718" i="8"/>
  <c r="L728" i="8"/>
  <c r="L732" i="8"/>
  <c r="L734" i="8"/>
  <c r="L738" i="8"/>
  <c r="L740" i="8"/>
  <c r="L744" i="8"/>
  <c r="L747" i="8"/>
  <c r="L749" i="8"/>
  <c r="L754" i="8"/>
  <c r="N754" i="8" s="1"/>
  <c r="L759" i="8"/>
  <c r="L764" i="8"/>
  <c r="L768" i="8"/>
  <c r="L770" i="8"/>
  <c r="L779" i="8"/>
  <c r="L80" i="8"/>
  <c r="L131" i="8"/>
  <c r="N131" i="8" s="1"/>
  <c r="L155" i="8"/>
  <c r="N155" i="8" s="1"/>
  <c r="O155" i="8" s="1"/>
  <c r="L166" i="8"/>
  <c r="L172" i="8"/>
  <c r="L189" i="8"/>
  <c r="N189" i="8" s="1"/>
  <c r="L196" i="8"/>
  <c r="N196" i="8" s="1"/>
  <c r="L205" i="8"/>
  <c r="L207" i="8"/>
  <c r="N207" i="8" s="1"/>
  <c r="L221" i="8"/>
  <c r="N221" i="8" s="1"/>
  <c r="O221" i="8" s="1"/>
  <c r="L224" i="8"/>
  <c r="N224" i="8" s="1"/>
  <c r="O224" i="8" s="1"/>
  <c r="L227" i="8"/>
  <c r="L230" i="8"/>
  <c r="N230" i="8" s="1"/>
  <c r="L266" i="8"/>
  <c r="L272" i="8"/>
  <c r="L298" i="8"/>
  <c r="L300" i="8"/>
  <c r="L308" i="8"/>
  <c r="L310" i="8"/>
  <c r="L312" i="8"/>
  <c r="L318" i="8"/>
  <c r="L320" i="8"/>
  <c r="L325" i="8"/>
  <c r="L330" i="8"/>
  <c r="L339" i="8"/>
  <c r="N339" i="8" s="1"/>
  <c r="O339" i="8" s="1"/>
  <c r="L341" i="8"/>
  <c r="N341" i="8" s="1"/>
  <c r="O341" i="8" s="1"/>
  <c r="L347" i="8"/>
  <c r="L349" i="8"/>
  <c r="L355" i="8"/>
  <c r="L365" i="8"/>
  <c r="L367" i="8"/>
  <c r="L372" i="8"/>
  <c r="L380" i="8"/>
  <c r="L384" i="8"/>
  <c r="L387" i="8"/>
  <c r="L393" i="8"/>
  <c r="L395" i="8"/>
  <c r="L406" i="8"/>
  <c r="L408" i="8"/>
  <c r="L428" i="8"/>
  <c r="L432" i="8"/>
  <c r="L440" i="8"/>
  <c r="N440" i="8" s="1"/>
  <c r="O440" i="8" s="1"/>
  <c r="L448" i="8"/>
  <c r="L453" i="8"/>
  <c r="L462" i="8"/>
  <c r="L468" i="8"/>
  <c r="L472" i="8"/>
  <c r="L502" i="8"/>
  <c r="L506" i="8"/>
  <c r="L514" i="8"/>
  <c r="L516" i="8"/>
  <c r="L525" i="8"/>
  <c r="L527" i="8"/>
  <c r="N527" i="8" s="1"/>
  <c r="L534" i="8"/>
  <c r="L536" i="8"/>
  <c r="L543" i="8"/>
  <c r="L552" i="8"/>
  <c r="L563" i="8"/>
  <c r="L565" i="8"/>
  <c r="L576" i="8"/>
  <c r="L580" i="8"/>
  <c r="L582" i="8"/>
  <c r="L591" i="8"/>
  <c r="L597" i="8"/>
  <c r="L616" i="8"/>
  <c r="N616" i="8" s="1"/>
  <c r="O616" i="8" s="1"/>
  <c r="L621" i="8"/>
  <c r="L625" i="8"/>
  <c r="L627" i="8"/>
  <c r="L629" i="8"/>
  <c r="L636" i="8"/>
  <c r="L640" i="8"/>
  <c r="L681" i="8"/>
  <c r="L701" i="8"/>
  <c r="L703" i="8"/>
  <c r="L707" i="8"/>
  <c r="L114" i="8"/>
  <c r="L120" i="8"/>
  <c r="L135" i="8"/>
  <c r="N135" i="8" s="1"/>
  <c r="L159" i="8"/>
  <c r="L164" i="8"/>
  <c r="N164" i="8" s="1"/>
  <c r="L169" i="8"/>
  <c r="L180" i="8"/>
  <c r="L193" i="8"/>
  <c r="L200" i="8"/>
  <c r="L210" i="8"/>
  <c r="L216" i="8"/>
  <c r="L234" i="8"/>
  <c r="L236" i="8"/>
  <c r="N236" i="8" s="1"/>
  <c r="L239" i="8"/>
  <c r="L248" i="8"/>
  <c r="L258" i="8"/>
  <c r="N258" i="8" s="1"/>
  <c r="L260" i="8"/>
  <c r="L270" i="8"/>
  <c r="L274" i="8"/>
  <c r="L276" i="8"/>
  <c r="N276" i="8" s="1"/>
  <c r="O276" i="8" s="1"/>
  <c r="L284" i="8"/>
  <c r="L288" i="8"/>
  <c r="L334" i="8"/>
  <c r="L392" i="8"/>
  <c r="L398" i="8"/>
  <c r="L422" i="8"/>
  <c r="L438" i="8"/>
  <c r="L446" i="8"/>
  <c r="L457" i="8"/>
  <c r="L460" i="8"/>
  <c r="L465" i="8"/>
  <c r="L486" i="8"/>
  <c r="L493" i="8"/>
  <c r="L495" i="8"/>
  <c r="L519" i="8"/>
  <c r="L530" i="8"/>
  <c r="L532" i="8"/>
  <c r="L539" i="8"/>
  <c r="N539" i="8" s="1"/>
  <c r="L571" i="8"/>
  <c r="L573" i="8"/>
  <c r="L584" i="8"/>
  <c r="L590" i="8"/>
  <c r="L600" i="8"/>
  <c r="L604" i="8"/>
  <c r="L606" i="8"/>
  <c r="L614" i="8"/>
  <c r="L634" i="8"/>
  <c r="L642" i="8"/>
  <c r="L648" i="8"/>
  <c r="L653" i="8"/>
  <c r="L659" i="8"/>
  <c r="L661" i="8"/>
  <c r="L667" i="8"/>
  <c r="L669" i="8"/>
  <c r="L671" i="8"/>
  <c r="L673" i="8"/>
  <c r="N673" i="8" s="1"/>
  <c r="O673" i="8" s="1"/>
  <c r="L684" i="8"/>
  <c r="L688" i="8"/>
  <c r="L692" i="8"/>
  <c r="L705" i="8"/>
  <c r="N705" i="8" s="1"/>
  <c r="O705" i="8" s="1"/>
  <c r="L709" i="8"/>
  <c r="N709" i="8" s="1"/>
  <c r="O709" i="8" s="1"/>
  <c r="L711" i="8"/>
  <c r="N711" i="8" s="1"/>
  <c r="O711" i="8" s="1"/>
  <c r="L733" i="8"/>
  <c r="L735" i="8"/>
  <c r="L737" i="8"/>
  <c r="L739" i="8"/>
  <c r="L756" i="8"/>
  <c r="L758" i="8"/>
  <c r="L763" i="8"/>
  <c r="L765" i="8"/>
  <c r="L769" i="8"/>
  <c r="L772" i="8"/>
  <c r="L819" i="8"/>
  <c r="L847" i="8"/>
  <c r="N847" i="8" s="1"/>
  <c r="L849" i="8"/>
  <c r="N849" i="8" s="1"/>
  <c r="L127" i="8"/>
  <c r="N127" i="8" s="1"/>
  <c r="O127" i="8" s="1"/>
  <c r="L147" i="8"/>
  <c r="L173" i="8"/>
  <c r="L220" i="8"/>
  <c r="N220" i="8" s="1"/>
  <c r="O220" i="8" s="1"/>
  <c r="L268" i="8"/>
  <c r="L278" i="8"/>
  <c r="N278" i="8" s="1"/>
  <c r="L303" i="8"/>
  <c r="L311" i="8"/>
  <c r="L322" i="8"/>
  <c r="L324" i="8"/>
  <c r="L332" i="8"/>
  <c r="N332" i="8" s="1"/>
  <c r="O332" i="8" s="1"/>
  <c r="L353" i="8"/>
  <c r="L364" i="8"/>
  <c r="L377" i="8"/>
  <c r="L388" i="8"/>
  <c r="L400" i="8"/>
  <c r="L420" i="8"/>
  <c r="L431" i="8"/>
  <c r="L439" i="8"/>
  <c r="L451" i="8"/>
  <c r="N451" i="8" s="1"/>
  <c r="L456" i="8"/>
  <c r="L463" i="8"/>
  <c r="L558" i="8"/>
  <c r="N558" i="8" s="1"/>
  <c r="L560" i="8"/>
  <c r="L570" i="8"/>
  <c r="L577" i="8"/>
  <c r="N577" i="8" s="1"/>
  <c r="O577" i="8" s="1"/>
  <c r="L615" i="8"/>
  <c r="L624" i="8"/>
  <c r="N624" i="8" s="1"/>
  <c r="L635" i="8"/>
  <c r="N635" i="8" s="1"/>
  <c r="L644" i="8"/>
  <c r="L650" i="8"/>
  <c r="N650" i="8" s="1"/>
  <c r="L675" i="8"/>
  <c r="L700" i="8"/>
  <c r="L723" i="8"/>
  <c r="L750" i="8"/>
  <c r="L761" i="8"/>
  <c r="L780" i="8"/>
  <c r="N780" i="8" s="1"/>
  <c r="O780" i="8" s="1"/>
  <c r="L782" i="8"/>
  <c r="L785" i="8"/>
  <c r="L788" i="8"/>
  <c r="L790" i="8"/>
  <c r="L794" i="8"/>
  <c r="L803" i="8"/>
  <c r="L805" i="8"/>
  <c r="N805" i="8" s="1"/>
  <c r="L809" i="8"/>
  <c r="N809" i="8" s="1"/>
  <c r="O809" i="8" s="1"/>
  <c r="L831" i="8"/>
  <c r="L833" i="8"/>
  <c r="L855" i="8"/>
  <c r="L857" i="8"/>
  <c r="L859" i="8"/>
  <c r="L861" i="8"/>
  <c r="L898" i="8"/>
  <c r="L902" i="8"/>
  <c r="N902" i="8" s="1"/>
  <c r="L909" i="8"/>
  <c r="L922" i="8"/>
  <c r="N922" i="8" s="1"/>
  <c r="L924" i="8"/>
  <c r="L942" i="8"/>
  <c r="N942" i="8" s="1"/>
  <c r="O942" i="8" s="1"/>
  <c r="L945" i="8"/>
  <c r="N945" i="8" s="1"/>
  <c r="O945" i="8" s="1"/>
  <c r="L949" i="8"/>
  <c r="L959" i="8"/>
  <c r="N959" i="8" s="1"/>
  <c r="L962" i="8"/>
  <c r="N962" i="8" s="1"/>
  <c r="L974" i="8"/>
  <c r="L979" i="8"/>
  <c r="N979" i="8" s="1"/>
  <c r="O979" i="8" s="1"/>
  <c r="L1007" i="8"/>
  <c r="L1020" i="8"/>
  <c r="L1029" i="8"/>
  <c r="N1029" i="8" s="1"/>
  <c r="L1036" i="8"/>
  <c r="L1048" i="8"/>
  <c r="N1048" i="8" s="1"/>
  <c r="O1048" i="8" s="1"/>
  <c r="L1051" i="8"/>
  <c r="L1062" i="8"/>
  <c r="N1062" i="8" s="1"/>
  <c r="O1062" i="8" s="1"/>
  <c r="L1067" i="8"/>
  <c r="L1076" i="8"/>
  <c r="L1081" i="8"/>
  <c r="L1085" i="8"/>
  <c r="L1095" i="8"/>
  <c r="L1106" i="8"/>
  <c r="L1109" i="8"/>
  <c r="L1119" i="8"/>
  <c r="N1119" i="8" s="1"/>
  <c r="L1127" i="8"/>
  <c r="L1130" i="8"/>
  <c r="L1133" i="8"/>
  <c r="L1136" i="8"/>
  <c r="N1136" i="8" s="1"/>
  <c r="O1136" i="8" s="1"/>
  <c r="L1139" i="8"/>
  <c r="L1142" i="8"/>
  <c r="N1142" i="8" s="1"/>
  <c r="L1154" i="8"/>
  <c r="L1165" i="8"/>
  <c r="L1174" i="8"/>
  <c r="L1177" i="8"/>
  <c r="L1180" i="8"/>
  <c r="L1183" i="8"/>
  <c r="N1183" i="8" s="1"/>
  <c r="O1183" i="8" s="1"/>
  <c r="L1194" i="8"/>
  <c r="L1205" i="8"/>
  <c r="N1205" i="8" s="1"/>
  <c r="L1207" i="8"/>
  <c r="N1207" i="8" s="1"/>
  <c r="L1209" i="8"/>
  <c r="L1222" i="8"/>
  <c r="L1237" i="8"/>
  <c r="L1248" i="8"/>
  <c r="N1248" i="8" s="1"/>
  <c r="L1253" i="8"/>
  <c r="N1253" i="8" s="1"/>
  <c r="L124" i="8"/>
  <c r="L130" i="8"/>
  <c r="L151" i="8"/>
  <c r="N151" i="8" s="1"/>
  <c r="O151" i="8" s="1"/>
  <c r="L217" i="8"/>
  <c r="N217" i="8" s="1"/>
  <c r="O217" i="8" s="1"/>
  <c r="L237" i="8"/>
  <c r="L251" i="8"/>
  <c r="L254" i="8"/>
  <c r="L273" i="8"/>
  <c r="L281" i="8"/>
  <c r="L296" i="8"/>
  <c r="L317" i="8"/>
  <c r="N317" i="8" s="1"/>
  <c r="O317" i="8" s="1"/>
  <c r="L346" i="8"/>
  <c r="L351" i="8"/>
  <c r="L356" i="8"/>
  <c r="L362" i="8"/>
  <c r="N362" i="8" s="1"/>
  <c r="L369" i="8"/>
  <c r="L375" i="8"/>
  <c r="L383" i="8"/>
  <c r="L407" i="8"/>
  <c r="L418" i="8"/>
  <c r="L436" i="8"/>
  <c r="L454" i="8"/>
  <c r="L461" i="8"/>
  <c r="L467" i="8"/>
  <c r="L477" i="8"/>
  <c r="L479" i="8"/>
  <c r="L489" i="8"/>
  <c r="L508" i="8"/>
  <c r="L513" i="8"/>
  <c r="L526" i="8"/>
  <c r="L546" i="8"/>
  <c r="N546" i="8" s="1"/>
  <c r="O546" i="8" s="1"/>
  <c r="L553" i="8"/>
  <c r="L586" i="8"/>
  <c r="L596" i="8"/>
  <c r="L602" i="8"/>
  <c r="N602" i="8" s="1"/>
  <c r="L612" i="8"/>
  <c r="L632" i="8"/>
  <c r="L678" i="8"/>
  <c r="L708" i="8"/>
  <c r="L713" i="8"/>
  <c r="L726" i="8"/>
  <c r="L729" i="8"/>
  <c r="L798" i="8"/>
  <c r="N798" i="8" s="1"/>
  <c r="O798" i="8" s="1"/>
  <c r="L816" i="8"/>
  <c r="L818" i="8"/>
  <c r="L822" i="8"/>
  <c r="L827" i="8"/>
  <c r="N827" i="8" s="1"/>
  <c r="L829" i="8"/>
  <c r="L835" i="8"/>
  <c r="L837" i="8"/>
  <c r="L839" i="8"/>
  <c r="N839" i="8" s="1"/>
  <c r="O839" i="8" s="1"/>
  <c r="L841" i="8"/>
  <c r="L843" i="8"/>
  <c r="L845" i="8"/>
  <c r="L851" i="8"/>
  <c r="L853" i="8"/>
  <c r="N853" i="8" s="1"/>
  <c r="O853" i="8" s="1"/>
  <c r="L895" i="8"/>
  <c r="L912" i="8"/>
  <c r="L919" i="8"/>
  <c r="N919" i="8" s="1"/>
  <c r="O919" i="8" s="1"/>
  <c r="L926" i="8"/>
  <c r="L929" i="8"/>
  <c r="L931" i="8"/>
  <c r="L938" i="8"/>
  <c r="L947" i="8"/>
  <c r="L956" i="8"/>
  <c r="N956" i="8" s="1"/>
  <c r="O956" i="8" s="1"/>
  <c r="L965" i="8"/>
  <c r="L970" i="8"/>
  <c r="N970" i="8" s="1"/>
  <c r="L983" i="8"/>
  <c r="L985" i="8"/>
  <c r="N985" i="8" s="1"/>
  <c r="L989" i="8"/>
  <c r="L992" i="8"/>
  <c r="L996" i="8"/>
  <c r="L1000" i="8"/>
  <c r="L1013" i="8"/>
  <c r="N1013" i="8" s="1"/>
  <c r="O1013" i="8" s="1"/>
  <c r="L1018" i="8"/>
  <c r="N1018" i="8" s="1"/>
  <c r="L1022" i="8"/>
  <c r="L1025" i="8"/>
  <c r="L1027" i="8"/>
  <c r="L1034" i="8"/>
  <c r="L1038" i="8"/>
  <c r="L1041" i="8"/>
  <c r="L1045" i="8"/>
  <c r="L1058" i="8"/>
  <c r="L1074" i="8"/>
  <c r="N1074" i="8" s="1"/>
  <c r="O1074" i="8" s="1"/>
  <c r="L1088" i="8"/>
  <c r="N1088" i="8" s="1"/>
  <c r="L1097" i="8"/>
  <c r="L1100" i="8"/>
  <c r="L1103" i="8"/>
  <c r="L1124" i="8"/>
  <c r="N1124" i="8" s="1"/>
  <c r="O1124" i="8" s="1"/>
  <c r="L1145" i="8"/>
  <c r="L1148" i="8"/>
  <c r="L1151" i="8"/>
  <c r="L1162" i="8"/>
  <c r="L1170" i="8"/>
  <c r="L1185" i="8"/>
  <c r="L1192" i="8"/>
  <c r="L1211" i="8"/>
  <c r="N1211" i="8" s="1"/>
  <c r="O1211" i="8" s="1"/>
  <c r="L1215" i="8"/>
  <c r="L1217" i="8"/>
  <c r="L83" i="8"/>
  <c r="L162" i="8"/>
  <c r="L165" i="8"/>
  <c r="L171" i="8"/>
  <c r="L176" i="8"/>
  <c r="L197" i="8"/>
  <c r="L199" i="8"/>
  <c r="N199" i="8" s="1"/>
  <c r="O199" i="8" s="1"/>
  <c r="L206" i="8"/>
  <c r="N206" i="8" s="1"/>
  <c r="O206" i="8" s="1"/>
  <c r="L214" i="8"/>
  <c r="L264" i="8"/>
  <c r="N264" i="8" s="1"/>
  <c r="L271" i="8"/>
  <c r="L289" i="8"/>
  <c r="L301" i="8"/>
  <c r="L328" i="8"/>
  <c r="L340" i="8"/>
  <c r="L386" i="8"/>
  <c r="N386" i="8" s="1"/>
  <c r="L405" i="8"/>
  <c r="L414" i="8"/>
  <c r="N414" i="8" s="1"/>
  <c r="O414" i="8" s="1"/>
  <c r="L424" i="8"/>
  <c r="L434" i="8"/>
  <c r="L442" i="8"/>
  <c r="L447" i="8"/>
  <c r="L475" i="8"/>
  <c r="N475" i="8" s="1"/>
  <c r="L481" i="8"/>
  <c r="N481" i="8" s="1"/>
  <c r="L491" i="8"/>
  <c r="L501" i="8"/>
  <c r="N501" i="8" s="1"/>
  <c r="O501" i="8" s="1"/>
  <c r="L511" i="8"/>
  <c r="L535" i="8"/>
  <c r="L541" i="8"/>
  <c r="L556" i="8"/>
  <c r="L575" i="8"/>
  <c r="L581" i="8"/>
  <c r="N581" i="8" s="1"/>
  <c r="O581" i="8" s="1"/>
  <c r="L608" i="8"/>
  <c r="L610" i="8"/>
  <c r="L619" i="8"/>
  <c r="L638" i="8"/>
  <c r="L657" i="8"/>
  <c r="N657" i="8" s="1"/>
  <c r="O657" i="8" s="1"/>
  <c r="L690" i="8"/>
  <c r="N690" i="8" s="1"/>
  <c r="L698" i="8"/>
  <c r="L721" i="8"/>
  <c r="L741" i="8"/>
  <c r="N741" i="8" s="1"/>
  <c r="L766" i="8"/>
  <c r="L775" i="8"/>
  <c r="L787" i="8"/>
  <c r="N787" i="8" s="1"/>
  <c r="O787" i="8" s="1"/>
  <c r="L792" i="8"/>
  <c r="N792" i="8" s="1"/>
  <c r="O792" i="8" s="1"/>
  <c r="L796" i="8"/>
  <c r="L800" i="8"/>
  <c r="L802" i="8"/>
  <c r="L811" i="8"/>
  <c r="N811" i="8" s="1"/>
  <c r="L874" i="8"/>
  <c r="L886" i="8"/>
  <c r="L892" i="8"/>
  <c r="N892" i="8" s="1"/>
  <c r="O892" i="8" s="1"/>
  <c r="L901" i="8"/>
  <c r="L904" i="8"/>
  <c r="N904" i="8" s="1"/>
  <c r="O904" i="8" s="1"/>
  <c r="L907" i="8"/>
  <c r="N907" i="8" s="1"/>
  <c r="O907" i="8" s="1"/>
  <c r="L916" i="8"/>
  <c r="N916" i="8" s="1"/>
  <c r="O916" i="8" s="1"/>
  <c r="L921" i="8"/>
  <c r="L935" i="8"/>
  <c r="L941" i="8"/>
  <c r="N941" i="8" s="1"/>
  <c r="L954" i="8"/>
  <c r="L958" i="8"/>
  <c r="L961" i="8"/>
  <c r="L973" i="8"/>
  <c r="L976" i="8"/>
  <c r="L998" i="8"/>
  <c r="L1004" i="8"/>
  <c r="L1009" i="8"/>
  <c r="L1031" i="8"/>
  <c r="N1031" i="8" s="1"/>
  <c r="O1031" i="8" s="1"/>
  <c r="L1043" i="8"/>
  <c r="L1055" i="8"/>
  <c r="N1055" i="8" s="1"/>
  <c r="O1055" i="8" s="1"/>
  <c r="L1061" i="8"/>
  <c r="L1064" i="8"/>
  <c r="L1071" i="8"/>
  <c r="L1078" i="8"/>
  <c r="L1083" i="8"/>
  <c r="L1092" i="8"/>
  <c r="L1112" i="8"/>
  <c r="L1115" i="8"/>
  <c r="N1115" i="8" s="1"/>
  <c r="O1115" i="8" s="1"/>
  <c r="L1118" i="8"/>
  <c r="L1121" i="8"/>
  <c r="L1135" i="8"/>
  <c r="L1138" i="8"/>
  <c r="L1156" i="8"/>
  <c r="L1159" i="8"/>
  <c r="L1167" i="8"/>
  <c r="L1173" i="8"/>
  <c r="L1187" i="8"/>
  <c r="N1187" i="8" s="1"/>
  <c r="L1196" i="8"/>
  <c r="L1198" i="8"/>
  <c r="N1198" i="8" s="1"/>
  <c r="L1213" i="8"/>
  <c r="L1221" i="8"/>
  <c r="L1226" i="8"/>
  <c r="N1226" i="8" s="1"/>
  <c r="L1231" i="8"/>
  <c r="L1239" i="8"/>
  <c r="L1243" i="8"/>
  <c r="L1245" i="8"/>
  <c r="N1245" i="8" s="1"/>
  <c r="O1245" i="8" s="1"/>
  <c r="L1250" i="8"/>
  <c r="L1252" i="8"/>
  <c r="N1252" i="8" s="1"/>
  <c r="L78" i="8"/>
  <c r="N78" i="8" s="1"/>
  <c r="O78" i="8" s="1"/>
  <c r="L115" i="8"/>
  <c r="N115" i="8" s="1"/>
  <c r="O115" i="8" s="1"/>
  <c r="L142" i="8"/>
  <c r="L179" i="8"/>
  <c r="L188" i="8"/>
  <c r="N188" i="8" s="1"/>
  <c r="L225" i="8"/>
  <c r="N225" i="8" s="1"/>
  <c r="O225" i="8" s="1"/>
  <c r="L232" i="8"/>
  <c r="L242" i="8"/>
  <c r="L282" i="8"/>
  <c r="L292" i="8"/>
  <c r="N292" i="8" s="1"/>
  <c r="O292" i="8" s="1"/>
  <c r="L294" i="8"/>
  <c r="L297" i="8"/>
  <c r="L344" i="8"/>
  <c r="L363" i="8"/>
  <c r="N363" i="8" s="1"/>
  <c r="O363" i="8" s="1"/>
  <c r="L368" i="8"/>
  <c r="L373" i="8"/>
  <c r="L403" i="8"/>
  <c r="L410" i="8"/>
  <c r="L452" i="8"/>
  <c r="L471" i="8"/>
  <c r="L484" i="8"/>
  <c r="N484" i="8" s="1"/>
  <c r="L497" i="8"/>
  <c r="L517" i="8"/>
  <c r="L533" i="8"/>
  <c r="L547" i="8"/>
  <c r="L551" i="8"/>
  <c r="L564" i="8"/>
  <c r="L569" i="8"/>
  <c r="L587" i="8"/>
  <c r="L630" i="8"/>
  <c r="L660" i="8"/>
  <c r="L696" i="8"/>
  <c r="L727" i="8"/>
  <c r="L730" i="8"/>
  <c r="L753" i="8"/>
  <c r="L762" i="8"/>
  <c r="L773" i="8"/>
  <c r="L777" i="8"/>
  <c r="N777" i="8" s="1"/>
  <c r="O777" i="8" s="1"/>
  <c r="L781" i="8"/>
  <c r="L783" i="8"/>
  <c r="L786" i="8"/>
  <c r="L789" i="8"/>
  <c r="L791" i="8"/>
  <c r="L799" i="8"/>
  <c r="L804" i="8"/>
  <c r="L815" i="8"/>
  <c r="L830" i="8"/>
  <c r="L832" i="8"/>
  <c r="N832" i="8" s="1"/>
  <c r="O832" i="8" s="1"/>
  <c r="L858" i="8"/>
  <c r="L862" i="8"/>
  <c r="N862" i="8" s="1"/>
  <c r="O862" i="8" s="1"/>
  <c r="L864" i="8"/>
  <c r="L868" i="8"/>
  <c r="L876" i="8"/>
  <c r="L880" i="8"/>
  <c r="L911" i="8"/>
  <c r="L914" i="8"/>
  <c r="L918" i="8"/>
  <c r="L928" i="8"/>
  <c r="L932" i="8"/>
  <c r="L937" i="8"/>
  <c r="L939" i="8"/>
  <c r="L948" i="8"/>
  <c r="N948" i="8" s="1"/>
  <c r="L953" i="8"/>
  <c r="L957" i="8"/>
  <c r="L969" i="8"/>
  <c r="L971" i="8"/>
  <c r="N971" i="8" s="1"/>
  <c r="O971" i="8" s="1"/>
  <c r="L978" i="8"/>
  <c r="L984" i="8"/>
  <c r="L991" i="8"/>
  <c r="N991" i="8" s="1"/>
  <c r="L997" i="8"/>
  <c r="L1017" i="8"/>
  <c r="L1024" i="8"/>
  <c r="N1024" i="8" s="1"/>
  <c r="L1028" i="8"/>
  <c r="L1033" i="8"/>
  <c r="L1040" i="8"/>
  <c r="L1047" i="8"/>
  <c r="L1054" i="8"/>
  <c r="N1054" i="8" s="1"/>
  <c r="L1057" i="8"/>
  <c r="L1059" i="8"/>
  <c r="L1066" i="8"/>
  <c r="L1070" i="8"/>
  <c r="L1073" i="8"/>
  <c r="L1077" i="8"/>
  <c r="L1087" i="8"/>
  <c r="L1090" i="8"/>
  <c r="L1096" i="8"/>
  <c r="N1096" i="8" s="1"/>
  <c r="L1111" i="8"/>
  <c r="L1114" i="8"/>
  <c r="N1114" i="8" s="1"/>
  <c r="L1117" i="8"/>
  <c r="L1123" i="8"/>
  <c r="L1144" i="8"/>
  <c r="L1147" i="8"/>
  <c r="L1161" i="8"/>
  <c r="L1169" i="8"/>
  <c r="N1169" i="8" s="1"/>
  <c r="O1169" i="8" s="1"/>
  <c r="L1191" i="8"/>
  <c r="L1193" i="8"/>
  <c r="L1204" i="8"/>
  <c r="L1206" i="8"/>
  <c r="L1210" i="8"/>
  <c r="L1228" i="8"/>
  <c r="L1247" i="8"/>
  <c r="N1247" i="8" s="1"/>
  <c r="O1247" i="8" s="1"/>
  <c r="L1273" i="8"/>
  <c r="N1273" i="8" s="1"/>
  <c r="O1273" i="8" s="1"/>
  <c r="L1275" i="8"/>
  <c r="L1277" i="8"/>
  <c r="L1281" i="8"/>
  <c r="L1283" i="8"/>
  <c r="L1292" i="8"/>
  <c r="L1303" i="8"/>
  <c r="L1305" i="8"/>
  <c r="L1316" i="8"/>
  <c r="N1316" i="8" s="1"/>
  <c r="O1316" i="8" s="1"/>
  <c r="L1323" i="8"/>
  <c r="L1325" i="8"/>
  <c r="L1329" i="8"/>
  <c r="L1333" i="8"/>
  <c r="L1345" i="8"/>
  <c r="L1349" i="8"/>
  <c r="N1349" i="8" s="1"/>
  <c r="L1351" i="8"/>
  <c r="N1351" i="8" s="1"/>
  <c r="L1378" i="8"/>
  <c r="L1380" i="8"/>
  <c r="L1384" i="8"/>
  <c r="N1384" i="8" s="1"/>
  <c r="O1384" i="8" s="1"/>
  <c r="L1397" i="8"/>
  <c r="L1401" i="8"/>
  <c r="L1407" i="8"/>
  <c r="L1414" i="8"/>
  <c r="L1426" i="8"/>
  <c r="L1432" i="8"/>
  <c r="N1432" i="8" s="1"/>
  <c r="O1432" i="8" s="1"/>
  <c r="L1434" i="8"/>
  <c r="N1434" i="8" s="1"/>
  <c r="O1434" i="8" s="1"/>
  <c r="L1436" i="8"/>
  <c r="L184" i="8"/>
  <c r="N184" i="8" s="1"/>
  <c r="L305" i="8"/>
  <c r="L321" i="8"/>
  <c r="L336" i="8"/>
  <c r="L371" i="8"/>
  <c r="L390" i="8"/>
  <c r="L417" i="8"/>
  <c r="L476" i="8"/>
  <c r="L482" i="8"/>
  <c r="L510" i="8"/>
  <c r="L555" i="8"/>
  <c r="N555" i="8" s="1"/>
  <c r="O555" i="8" s="1"/>
  <c r="L617" i="8"/>
  <c r="N617" i="8" s="1"/>
  <c r="L620" i="8"/>
  <c r="L626" i="8"/>
  <c r="L717" i="8"/>
  <c r="L720" i="8"/>
  <c r="L751" i="8"/>
  <c r="L771" i="8"/>
  <c r="L784" i="8"/>
  <c r="N784" i="8" s="1"/>
  <c r="O784" i="8" s="1"/>
  <c r="L812" i="8"/>
  <c r="N812" i="8" s="1"/>
  <c r="L814" i="8"/>
  <c r="L840" i="8"/>
  <c r="N840" i="8" s="1"/>
  <c r="O840" i="8" s="1"/>
  <c r="L848" i="8"/>
  <c r="L856" i="8"/>
  <c r="L888" i="8"/>
  <c r="L905" i="8"/>
  <c r="L917" i="8"/>
  <c r="N917" i="8" s="1"/>
  <c r="L925" i="8"/>
  <c r="L951" i="8"/>
  <c r="L966" i="8"/>
  <c r="L986" i="8"/>
  <c r="L999" i="8"/>
  <c r="N999" i="8" s="1"/>
  <c r="L1016" i="8"/>
  <c r="L1035" i="8"/>
  <c r="L1044" i="8"/>
  <c r="L1053" i="8"/>
  <c r="L1065" i="8"/>
  <c r="N1065" i="8" s="1"/>
  <c r="L1072" i="8"/>
  <c r="L1080" i="8"/>
  <c r="L1082" i="8"/>
  <c r="L1125" i="8"/>
  <c r="L1129" i="8"/>
  <c r="L1131" i="8"/>
  <c r="N1131" i="8" s="1"/>
  <c r="O1131" i="8" s="1"/>
  <c r="L1163" i="8"/>
  <c r="N1163" i="8" s="1"/>
  <c r="O1163" i="8" s="1"/>
  <c r="L1171" i="8"/>
  <c r="N1171" i="8" s="1"/>
  <c r="L1179" i="8"/>
  <c r="N1179" i="8" s="1"/>
  <c r="L1181" i="8"/>
  <c r="L1200" i="8"/>
  <c r="N1200" i="8" s="1"/>
  <c r="O1200" i="8" s="1"/>
  <c r="L1238" i="8"/>
  <c r="N1238" i="8" s="1"/>
  <c r="O1238" i="8" s="1"/>
  <c r="L1256" i="8"/>
  <c r="L1278" i="8"/>
  <c r="L1280" i="8"/>
  <c r="L1284" i="8"/>
  <c r="L1286" i="8"/>
  <c r="L1288" i="8"/>
  <c r="L1300" i="8"/>
  <c r="L1302" i="8"/>
  <c r="L1309" i="8"/>
  <c r="N1309" i="8" s="1"/>
  <c r="L1321" i="8"/>
  <c r="L1338" i="8"/>
  <c r="L1342" i="8"/>
  <c r="L1344" i="8"/>
  <c r="N1344" i="8" s="1"/>
  <c r="L1350" i="8"/>
  <c r="L1354" i="8"/>
  <c r="N1354" i="8" s="1"/>
  <c r="L1363" i="8"/>
  <c r="N1363" i="8" s="1"/>
  <c r="L1369" i="8"/>
  <c r="L1379" i="8"/>
  <c r="L1385" i="8"/>
  <c r="L1387" i="8"/>
  <c r="L1389" i="8"/>
  <c r="N1389" i="8" s="1"/>
  <c r="O1389" i="8" s="1"/>
  <c r="L1408" i="8"/>
  <c r="L1422" i="8"/>
  <c r="L1428" i="8"/>
  <c r="L1443" i="8"/>
  <c r="L1451" i="8"/>
  <c r="N1451" i="8" s="1"/>
  <c r="O1451" i="8" s="1"/>
  <c r="L1457" i="8"/>
  <c r="L1459" i="8"/>
  <c r="L1489" i="8"/>
  <c r="L1491" i="8"/>
  <c r="L1493" i="8"/>
  <c r="L1495" i="8"/>
  <c r="L1510" i="8"/>
  <c r="L1512" i="8"/>
  <c r="N1512" i="8" s="1"/>
  <c r="O1512" i="8" s="1"/>
  <c r="L1529" i="8"/>
  <c r="N1529" i="8" s="1"/>
  <c r="L1542" i="8"/>
  <c r="L1544" i="8"/>
  <c r="L1555" i="8"/>
  <c r="L1557" i="8"/>
  <c r="N1557" i="8" s="1"/>
  <c r="L1559" i="8"/>
  <c r="L1575" i="8"/>
  <c r="N1575" i="8" s="1"/>
  <c r="L1582" i="8"/>
  <c r="L1586" i="8"/>
  <c r="N1586" i="8" s="1"/>
  <c r="O1586" i="8" s="1"/>
  <c r="L1591" i="8"/>
  <c r="L1598" i="8"/>
  <c r="L1608" i="8"/>
  <c r="N1608" i="8" s="1"/>
  <c r="L1612" i="8"/>
  <c r="L1623" i="8"/>
  <c r="L1630" i="8"/>
  <c r="L1634" i="8"/>
  <c r="L1638" i="8"/>
  <c r="L1645" i="8"/>
  <c r="N1645" i="8" s="1"/>
  <c r="L1654" i="8"/>
  <c r="L1658" i="8"/>
  <c r="L1675" i="8"/>
  <c r="N1675" i="8" s="1"/>
  <c r="O1675" i="8" s="1"/>
  <c r="L1680" i="8"/>
  <c r="L1682" i="8"/>
  <c r="L1698" i="8"/>
  <c r="L1710" i="8"/>
  <c r="L1717" i="8"/>
  <c r="N1717" i="8" s="1"/>
  <c r="L1721" i="8"/>
  <c r="L1731" i="8"/>
  <c r="L1736" i="8"/>
  <c r="L1741" i="8"/>
  <c r="L1747" i="8"/>
  <c r="L1754" i="8"/>
  <c r="L1785" i="8"/>
  <c r="L1802" i="8"/>
  <c r="L1805" i="8"/>
  <c r="L1809" i="8"/>
  <c r="L160" i="8"/>
  <c r="L204" i="8"/>
  <c r="L253" i="8"/>
  <c r="L302" i="8"/>
  <c r="N302" i="8" s="1"/>
  <c r="O302" i="8" s="1"/>
  <c r="L315" i="8"/>
  <c r="L366" i="8"/>
  <c r="N366" i="8" s="1"/>
  <c r="L381" i="8"/>
  <c r="L394" i="8"/>
  <c r="L412" i="8"/>
  <c r="L444" i="8"/>
  <c r="L528" i="8"/>
  <c r="L579" i="8"/>
  <c r="L594" i="8"/>
  <c r="L641" i="8"/>
  <c r="L665" i="8"/>
  <c r="N665" i="8" s="1"/>
  <c r="L672" i="8"/>
  <c r="L715" i="8"/>
  <c r="L748" i="8"/>
  <c r="N748" i="8" s="1"/>
  <c r="L797" i="8"/>
  <c r="L808" i="8"/>
  <c r="L810" i="8"/>
  <c r="N810" i="8" s="1"/>
  <c r="L869" i="8"/>
  <c r="N869" i="8" s="1"/>
  <c r="L881" i="8"/>
  <c r="N881" i="8" s="1"/>
  <c r="L903" i="8"/>
  <c r="L944" i="8"/>
  <c r="L946" i="8"/>
  <c r="L964" i="8"/>
  <c r="L981" i="8"/>
  <c r="L1002" i="8"/>
  <c r="N1002" i="8" s="1"/>
  <c r="O1002" i="8" s="1"/>
  <c r="L1014" i="8"/>
  <c r="N1014" i="8" s="1"/>
  <c r="O1014" i="8" s="1"/>
  <c r="L1023" i="8"/>
  <c r="N1023" i="8" s="1"/>
  <c r="O1023" i="8" s="1"/>
  <c r="L1063" i="8"/>
  <c r="L1068" i="8"/>
  <c r="L1075" i="8"/>
  <c r="L1093" i="8"/>
  <c r="L1116" i="8"/>
  <c r="L1140" i="8"/>
  <c r="L1157" i="8"/>
  <c r="L1195" i="8"/>
  <c r="L1218" i="8"/>
  <c r="L1220" i="8"/>
  <c r="L1229" i="8"/>
  <c r="L1241" i="8"/>
  <c r="N1241" i="8" s="1"/>
  <c r="O1241" i="8" s="1"/>
  <c r="L1260" i="8"/>
  <c r="N1260" i="8" s="1"/>
  <c r="O1260" i="8" s="1"/>
  <c r="L1264" i="8"/>
  <c r="L1276" i="8"/>
  <c r="N1276" i="8" s="1"/>
  <c r="L1282" i="8"/>
  <c r="L1290" i="8"/>
  <c r="L1307" i="8"/>
  <c r="N1307" i="8" s="1"/>
  <c r="O1307" i="8" s="1"/>
  <c r="L1317" i="8"/>
  <c r="N1317" i="8" s="1"/>
  <c r="L1330" i="8"/>
  <c r="L1332" i="8"/>
  <c r="N1332" i="8" s="1"/>
  <c r="O1332" i="8" s="1"/>
  <c r="L1334" i="8"/>
  <c r="L1359" i="8"/>
  <c r="L1361" i="8"/>
  <c r="L1367" i="8"/>
  <c r="L1371" i="8"/>
  <c r="L1373" i="8"/>
  <c r="L1375" i="8"/>
  <c r="L1381" i="8"/>
  <c r="L1383" i="8"/>
  <c r="L1406" i="8"/>
  <c r="L1410" i="8"/>
  <c r="N1410" i="8" s="1"/>
  <c r="L1412" i="8"/>
  <c r="N1412" i="8" s="1"/>
  <c r="O1412" i="8" s="1"/>
  <c r="L1416" i="8"/>
  <c r="L1424" i="8"/>
  <c r="L1470" i="8"/>
  <c r="L1477" i="8"/>
  <c r="L1479" i="8"/>
  <c r="L1481" i="8"/>
  <c r="L1483" i="8"/>
  <c r="L1485" i="8"/>
  <c r="N1485" i="8" s="1"/>
  <c r="L1487" i="8"/>
  <c r="L1508" i="8"/>
  <c r="L1525" i="8"/>
  <c r="L1527" i="8"/>
  <c r="L1540" i="8"/>
  <c r="L1553" i="8"/>
  <c r="L1566" i="8"/>
  <c r="L1568" i="8"/>
  <c r="N1568" i="8" s="1"/>
  <c r="L1570" i="8"/>
  <c r="L1572" i="8"/>
  <c r="L1579" i="8"/>
  <c r="L1584" i="8"/>
  <c r="N1584" i="8" s="1"/>
  <c r="O1584" i="8" s="1"/>
  <c r="L1588" i="8"/>
  <c r="L1605" i="8"/>
  <c r="N1605" i="8" s="1"/>
  <c r="L1614" i="8"/>
  <c r="L1620" i="8"/>
  <c r="L1632" i="8"/>
  <c r="L1647" i="8"/>
  <c r="L1651" i="8"/>
  <c r="N1651" i="8" s="1"/>
  <c r="L145" i="8"/>
  <c r="L177" i="8"/>
  <c r="L246" i="8"/>
  <c r="L299" i="8"/>
  <c r="L319" i="8"/>
  <c r="L350" i="8"/>
  <c r="L360" i="8"/>
  <c r="L415" i="8"/>
  <c r="L427" i="8"/>
  <c r="L474" i="8"/>
  <c r="L499" i="8"/>
  <c r="L505" i="8"/>
  <c r="N505" i="8" s="1"/>
  <c r="O505" i="8" s="1"/>
  <c r="L544" i="8"/>
  <c r="L562" i="8"/>
  <c r="N562" i="8" s="1"/>
  <c r="L567" i="8"/>
  <c r="L589" i="8"/>
  <c r="L598" i="8"/>
  <c r="L682" i="8"/>
  <c r="L694" i="8"/>
  <c r="N694" i="8" s="1"/>
  <c r="O694" i="8" s="1"/>
  <c r="L706" i="8"/>
  <c r="N706" i="8" s="1"/>
  <c r="O706" i="8" s="1"/>
  <c r="L724" i="8"/>
  <c r="N724" i="8" s="1"/>
  <c r="L731" i="8"/>
  <c r="L746" i="8"/>
  <c r="L838" i="8"/>
  <c r="N838" i="8" s="1"/>
  <c r="O838" i="8" s="1"/>
  <c r="L846" i="8"/>
  <c r="L854" i="8"/>
  <c r="L867" i="8"/>
  <c r="L879" i="8"/>
  <c r="N879" i="8" s="1"/>
  <c r="O879" i="8" s="1"/>
  <c r="L891" i="8"/>
  <c r="L894" i="8"/>
  <c r="L896" i="8"/>
  <c r="L910" i="8"/>
  <c r="L915" i="8"/>
  <c r="N915" i="8" s="1"/>
  <c r="O915" i="8" s="1"/>
  <c r="L920" i="8"/>
  <c r="L927" i="8"/>
  <c r="L940" i="8"/>
  <c r="L972" i="8"/>
  <c r="L994" i="8"/>
  <c r="L1005" i="8"/>
  <c r="L1012" i="8"/>
  <c r="L1019" i="8"/>
  <c r="N1019" i="8" s="1"/>
  <c r="L1049" i="8"/>
  <c r="L1098" i="8"/>
  <c r="L1102" i="8"/>
  <c r="N1102" i="8" s="1"/>
  <c r="O1102" i="8" s="1"/>
  <c r="L1104" i="8"/>
  <c r="L1149" i="8"/>
  <c r="L1153" i="8"/>
  <c r="L1155" i="8"/>
  <c r="L1186" i="8"/>
  <c r="N1186" i="8" s="1"/>
  <c r="O1186" i="8" s="1"/>
  <c r="L1190" i="8"/>
  <c r="L1244" i="8"/>
  <c r="L1246" i="8"/>
  <c r="L1251" i="8"/>
  <c r="L1258" i="8"/>
  <c r="L1262" i="8"/>
  <c r="L1268" i="8"/>
  <c r="L1270" i="8"/>
  <c r="N1270" i="8" s="1"/>
  <c r="O1270" i="8" s="1"/>
  <c r="L1272" i="8"/>
  <c r="L1326" i="8"/>
  <c r="L1328" i="8"/>
  <c r="N1328" i="8" s="1"/>
  <c r="O1328" i="8" s="1"/>
  <c r="L1347" i="8"/>
  <c r="N1347" i="8" s="1"/>
  <c r="L1365" i="8"/>
  <c r="L1377" i="8"/>
  <c r="L1392" i="8"/>
  <c r="N1392" i="8" s="1"/>
  <c r="L1394" i="8"/>
  <c r="N1394" i="8" s="1"/>
  <c r="O1394" i="8" s="1"/>
  <c r="L1404" i="8"/>
  <c r="L1420" i="8"/>
  <c r="L1431" i="8"/>
  <c r="L1433" i="8"/>
  <c r="L1435" i="8"/>
  <c r="N1435" i="8" s="1"/>
  <c r="O1435" i="8" s="1"/>
  <c r="L1438" i="8"/>
  <c r="L1464" i="8"/>
  <c r="L1466" i="8"/>
  <c r="L1468" i="8"/>
  <c r="L1502" i="8"/>
  <c r="L1504" i="8"/>
  <c r="N1504" i="8" s="1"/>
  <c r="L1506" i="8"/>
  <c r="L1523" i="8"/>
  <c r="L1536" i="8"/>
  <c r="L1538" i="8"/>
  <c r="L1551" i="8"/>
  <c r="L1562" i="8"/>
  <c r="L1564" i="8"/>
  <c r="L1581" i="8"/>
  <c r="N1581" i="8" s="1"/>
  <c r="O1581" i="8" s="1"/>
  <c r="L1593" i="8"/>
  <c r="L1595" i="8"/>
  <c r="L1597" i="8"/>
  <c r="L1607" i="8"/>
  <c r="L1618" i="8"/>
  <c r="L1627" i="8"/>
  <c r="L1629" i="8"/>
  <c r="N1629" i="8" s="1"/>
  <c r="L1637" i="8"/>
  <c r="L1644" i="8"/>
  <c r="L1653" i="8"/>
  <c r="L1662" i="8"/>
  <c r="N1662" i="8" s="1"/>
  <c r="L1665" i="8"/>
  <c r="L1669" i="8"/>
  <c r="L1694" i="8"/>
  <c r="L1716" i="8"/>
  <c r="N1716" i="8" s="1"/>
  <c r="L1719" i="8"/>
  <c r="L1726" i="8"/>
  <c r="L1728" i="8"/>
  <c r="L1730" i="8"/>
  <c r="L1740" i="8"/>
  <c r="N1740" i="8" s="1"/>
  <c r="L1759" i="8"/>
  <c r="N1759" i="8" s="1"/>
  <c r="O1759" i="8" s="1"/>
  <c r="L1766" i="8"/>
  <c r="L1768" i="8"/>
  <c r="L1770" i="8"/>
  <c r="N1770" i="8" s="1"/>
  <c r="O1770" i="8" s="1"/>
  <c r="L1775" i="8"/>
  <c r="L1790" i="8"/>
  <c r="L1792" i="8"/>
  <c r="L1798" i="8"/>
  <c r="L1804" i="8"/>
  <c r="L1814" i="8"/>
  <c r="L1816" i="8"/>
  <c r="L1821" i="8"/>
  <c r="L1825" i="8"/>
  <c r="L1836" i="8"/>
  <c r="N1836" i="8" s="1"/>
  <c r="O1836" i="8" s="1"/>
  <c r="L175" i="8"/>
  <c r="N175" i="8" s="1"/>
  <c r="L191" i="8"/>
  <c r="N191" i="8" s="1"/>
  <c r="O191" i="8" s="1"/>
  <c r="L229" i="8"/>
  <c r="L286" i="8"/>
  <c r="N286" i="8" s="1"/>
  <c r="L313" i="8"/>
  <c r="N313" i="8" s="1"/>
  <c r="L348" i="8"/>
  <c r="L354" i="8"/>
  <c r="N354" i="8" s="1"/>
  <c r="L379" i="8"/>
  <c r="L413" i="8"/>
  <c r="L503" i="8"/>
  <c r="N503" i="8" s="1"/>
  <c r="L521" i="8"/>
  <c r="L542" i="8"/>
  <c r="L651" i="8"/>
  <c r="N651" i="8" s="1"/>
  <c r="L663" i="8"/>
  <c r="L676" i="8"/>
  <c r="L755" i="8"/>
  <c r="N755" i="8" s="1"/>
  <c r="L778" i="8"/>
  <c r="L813" i="8"/>
  <c r="L820" i="8"/>
  <c r="L823" i="8"/>
  <c r="L836" i="8"/>
  <c r="L844" i="8"/>
  <c r="N844" i="8" s="1"/>
  <c r="L860" i="8"/>
  <c r="L863" i="8"/>
  <c r="L870" i="8"/>
  <c r="L875" i="8"/>
  <c r="L882" i="8"/>
  <c r="L887" i="8"/>
  <c r="L899" i="8"/>
  <c r="L913" i="8"/>
  <c r="N913" i="8" s="1"/>
  <c r="O913" i="8" s="1"/>
  <c r="L930" i="8"/>
  <c r="L952" i="8"/>
  <c r="L977" i="8"/>
  <c r="L1010" i="8"/>
  <c r="L1015" i="8"/>
  <c r="L1056" i="8"/>
  <c r="L1069" i="8"/>
  <c r="L1086" i="8"/>
  <c r="L1091" i="8"/>
  <c r="L1094" i="8"/>
  <c r="L1126" i="8"/>
  <c r="L1128" i="8"/>
  <c r="L1164" i="8"/>
  <c r="L1166" i="8"/>
  <c r="N1166" i="8" s="1"/>
  <c r="O1166" i="8" s="1"/>
  <c r="L1199" i="8"/>
  <c r="L1201" i="8"/>
  <c r="L1233" i="8"/>
  <c r="L1249" i="8"/>
  <c r="L1261" i="8"/>
  <c r="L1274" i="8"/>
  <c r="N1274" i="8" s="1"/>
  <c r="O1274" i="8" s="1"/>
  <c r="L1279" i="8"/>
  <c r="L1285" i="8"/>
  <c r="L1293" i="8"/>
  <c r="L1301" i="8"/>
  <c r="L1308" i="8"/>
  <c r="N1308" i="8" s="1"/>
  <c r="L1310" i="8"/>
  <c r="N1310" i="8" s="1"/>
  <c r="L1318" i="8"/>
  <c r="L1331" i="8"/>
  <c r="L1335" i="8"/>
  <c r="L1339" i="8"/>
  <c r="L1341" i="8"/>
  <c r="L1343" i="8"/>
  <c r="L1355" i="8"/>
  <c r="N1355" i="8" s="1"/>
  <c r="O1355" i="8" s="1"/>
  <c r="L1372" i="8"/>
  <c r="L1386" i="8"/>
  <c r="N1386" i="8" s="1"/>
  <c r="O1386" i="8" s="1"/>
  <c r="L1396" i="8"/>
  <c r="L1398" i="8"/>
  <c r="L1402" i="8"/>
  <c r="L1409" i="8"/>
  <c r="L1411" i="8"/>
  <c r="L1425" i="8"/>
  <c r="L1427" i="8"/>
  <c r="L1440" i="8"/>
  <c r="L1456" i="8"/>
  <c r="L1471" i="8"/>
  <c r="L1490" i="8"/>
  <c r="L1494" i="8"/>
  <c r="L1509" i="8"/>
  <c r="N1509" i="8" s="1"/>
  <c r="L1528" i="8"/>
  <c r="L1530" i="8"/>
  <c r="L1532" i="8"/>
  <c r="L1541" i="8"/>
  <c r="L1558" i="8"/>
  <c r="L1567" i="8"/>
  <c r="N1567" i="8" s="1"/>
  <c r="L1580" i="8"/>
  <c r="N1580" i="8" s="1"/>
  <c r="L1587" i="8"/>
  <c r="N1587" i="8" s="1"/>
  <c r="O1587" i="8" s="1"/>
  <c r="L1609" i="8"/>
  <c r="L1622" i="8"/>
  <c r="N1622" i="8" s="1"/>
  <c r="L1659" i="8"/>
  <c r="L1661" i="8"/>
  <c r="L1668" i="8"/>
  <c r="N1668" i="8" s="1"/>
  <c r="L1677" i="8"/>
  <c r="N1677" i="8" s="1"/>
  <c r="O1677" i="8" s="1"/>
  <c r="L1681" i="8"/>
  <c r="L1690" i="8"/>
  <c r="L1702" i="8"/>
  <c r="L1704" i="8"/>
  <c r="L1706" i="8"/>
  <c r="L1711" i="8"/>
  <c r="N1711" i="8" s="1"/>
  <c r="L1715" i="8"/>
  <c r="L1733" i="8"/>
  <c r="L1739" i="8"/>
  <c r="L1744" i="8"/>
  <c r="N1744" i="8" s="1"/>
  <c r="O1744" i="8" s="1"/>
  <c r="L1749" i="8"/>
  <c r="L1753" i="8"/>
  <c r="L1762" i="8"/>
  <c r="L1782" i="8"/>
  <c r="N1782" i="8" s="1"/>
  <c r="L1784" i="8"/>
  <c r="L1801" i="8"/>
  <c r="N1801" i="8" s="1"/>
  <c r="O1801" i="8" s="1"/>
  <c r="L1803" i="8"/>
  <c r="L1808" i="8"/>
  <c r="N1808" i="8" s="1"/>
  <c r="L1810" i="8"/>
  <c r="L1820" i="8"/>
  <c r="L1829" i="8"/>
  <c r="L1833" i="8"/>
  <c r="L1835" i="8"/>
  <c r="L1840" i="8"/>
  <c r="L1842" i="8"/>
  <c r="L1852" i="8"/>
  <c r="L1855" i="8"/>
  <c r="L1859" i="8"/>
  <c r="L1864" i="8"/>
  <c r="N1864" i="8" s="1"/>
  <c r="L1866" i="8"/>
  <c r="L1879" i="8"/>
  <c r="N1879" i="8" s="1"/>
  <c r="O1879" i="8" s="1"/>
  <c r="L1897" i="8"/>
  <c r="N1897" i="8" s="1"/>
  <c r="O1897" i="8" s="1"/>
  <c r="L1918" i="8"/>
  <c r="N1918" i="8" s="1"/>
  <c r="L1920" i="8"/>
  <c r="N1920" i="8" s="1"/>
  <c r="O1920" i="8" s="1"/>
  <c r="L1929" i="8"/>
  <c r="L1939" i="8"/>
  <c r="L1944" i="8"/>
  <c r="L1947" i="8"/>
  <c r="L1956" i="8"/>
  <c r="N1956" i="8" s="1"/>
  <c r="O1956" i="8" s="1"/>
  <c r="L1973" i="8"/>
  <c r="N1973" i="8" s="1"/>
  <c r="L1986" i="8"/>
  <c r="L2012" i="8"/>
  <c r="L2017" i="8"/>
  <c r="N2017" i="8" s="1"/>
  <c r="L352" i="8"/>
  <c r="L469" i="8"/>
  <c r="L806" i="8"/>
  <c r="L817" i="8"/>
  <c r="N817" i="8" s="1"/>
  <c r="O817" i="8" s="1"/>
  <c r="L824" i="8"/>
  <c r="L842" i="8"/>
  <c r="L960" i="8"/>
  <c r="N960" i="8" s="1"/>
  <c r="L963" i="8"/>
  <c r="L975" i="8"/>
  <c r="N975" i="8" s="1"/>
  <c r="L990" i="8"/>
  <c r="L1008" i="8"/>
  <c r="N1008" i="8" s="1"/>
  <c r="L1011" i="8"/>
  <c r="L1042" i="8"/>
  <c r="L1050" i="8"/>
  <c r="L1141" i="8"/>
  <c r="L1176" i="8"/>
  <c r="L1178" i="8"/>
  <c r="L1225" i="8"/>
  <c r="L1266" i="8"/>
  <c r="L1271" i="8"/>
  <c r="L1313" i="8"/>
  <c r="L1315" i="8"/>
  <c r="L1356" i="8"/>
  <c r="N1356" i="8" s="1"/>
  <c r="O1356" i="8" s="1"/>
  <c r="L1376" i="8"/>
  <c r="L1399" i="8"/>
  <c r="N1399" i="8" s="1"/>
  <c r="O1399" i="8" s="1"/>
  <c r="L1415" i="8"/>
  <c r="L1417" i="8"/>
  <c r="L1447" i="8"/>
  <c r="N1447" i="8" s="1"/>
  <c r="L1449" i="8"/>
  <c r="N1449" i="8" s="1"/>
  <c r="L1463" i="8"/>
  <c r="L1469" i="8"/>
  <c r="L1480" i="8"/>
  <c r="N1480" i="8" s="1"/>
  <c r="L1497" i="8"/>
  <c r="L1505" i="8"/>
  <c r="L1511" i="8"/>
  <c r="L1520" i="8"/>
  <c r="L1534" i="8"/>
  <c r="L1539" i="8"/>
  <c r="L1547" i="8"/>
  <c r="L1573" i="8"/>
  <c r="L1585" i="8"/>
  <c r="L1602" i="8"/>
  <c r="L1606" i="8"/>
  <c r="L1611" i="8"/>
  <c r="L1625" i="8"/>
  <c r="L1642" i="8"/>
  <c r="L1646" i="8"/>
  <c r="L1667" i="8"/>
  <c r="L1688" i="8"/>
  <c r="L1707" i="8"/>
  <c r="L1709" i="8"/>
  <c r="N1709" i="8" s="1"/>
  <c r="L1714" i="8"/>
  <c r="N1714" i="8" s="1"/>
  <c r="L1720" i="8"/>
  <c r="N1720" i="8" s="1"/>
  <c r="L1738" i="8"/>
  <c r="L1742" i="8"/>
  <c r="L1745" i="8"/>
  <c r="L1760" i="8"/>
  <c r="L1772" i="8"/>
  <c r="L1794" i="8"/>
  <c r="N1794" i="8" s="1"/>
  <c r="L1800" i="8"/>
  <c r="N1800" i="8" s="1"/>
  <c r="O1800" i="8" s="1"/>
  <c r="L1807" i="8"/>
  <c r="L1819" i="8"/>
  <c r="L1831" i="8"/>
  <c r="N1831" i="8" s="1"/>
  <c r="O1831" i="8" s="1"/>
  <c r="L1856" i="8"/>
  <c r="L1861" i="8"/>
  <c r="N1861" i="8" s="1"/>
  <c r="L1863" i="8"/>
  <c r="L1873" i="8"/>
  <c r="L1882" i="8"/>
  <c r="L1887" i="8"/>
  <c r="N1887" i="8" s="1"/>
  <c r="O1887" i="8" s="1"/>
  <c r="L1906" i="8"/>
  <c r="N1906" i="8" s="1"/>
  <c r="L1913" i="8"/>
  <c r="N1913" i="8" s="1"/>
  <c r="O1913" i="8" s="1"/>
  <c r="L1924" i="8"/>
  <c r="L1930" i="8"/>
  <c r="L1937" i="8"/>
  <c r="L1942" i="8"/>
  <c r="L1952" i="8"/>
  <c r="L1974" i="8"/>
  <c r="N1974" i="8" s="1"/>
  <c r="O1974" i="8" s="1"/>
  <c r="L1980" i="8"/>
  <c r="L1991" i="8"/>
  <c r="N1991" i="8" s="1"/>
  <c r="O1991" i="8" s="1"/>
  <c r="L1998" i="8"/>
  <c r="L2004" i="8"/>
  <c r="L2019" i="8"/>
  <c r="N2019" i="8" s="1"/>
  <c r="L2029" i="8"/>
  <c r="L2033" i="8"/>
  <c r="N2033" i="8" s="1"/>
  <c r="O2033" i="8" s="1"/>
  <c r="L2042" i="8"/>
  <c r="L2045" i="8"/>
  <c r="L2049" i="8"/>
  <c r="N2049" i="8" s="1"/>
  <c r="O2049" i="8" s="1"/>
  <c r="L2052" i="8"/>
  <c r="L2055" i="8"/>
  <c r="L2065" i="8"/>
  <c r="L2074" i="8"/>
  <c r="L2083" i="8"/>
  <c r="N2083" i="8" s="1"/>
  <c r="O2083" i="8" s="1"/>
  <c r="L2088" i="8"/>
  <c r="N2088" i="8" s="1"/>
  <c r="L2092" i="8"/>
  <c r="L2110" i="8"/>
  <c r="N2110" i="8" s="1"/>
  <c r="O2110" i="8" s="1"/>
  <c r="L2114" i="8"/>
  <c r="L2117" i="8"/>
  <c r="L2130" i="8"/>
  <c r="L2132" i="8"/>
  <c r="L2135" i="8"/>
  <c r="L2137" i="8"/>
  <c r="N2137" i="8" s="1"/>
  <c r="O2137" i="8" s="1"/>
  <c r="L2144" i="8"/>
  <c r="L2148" i="8"/>
  <c r="N2148" i="8" s="1"/>
  <c r="L2151" i="8"/>
  <c r="L2164" i="8"/>
  <c r="L2167" i="8"/>
  <c r="L2177" i="8"/>
  <c r="L2189" i="8"/>
  <c r="L2197" i="8"/>
  <c r="L2205" i="8"/>
  <c r="L2213" i="8"/>
  <c r="L2221" i="8"/>
  <c r="L2229" i="8"/>
  <c r="L2248" i="8"/>
  <c r="N2248" i="8" s="1"/>
  <c r="O2248" i="8" s="1"/>
  <c r="L2257" i="8"/>
  <c r="L2264" i="8"/>
  <c r="N2264" i="8" s="1"/>
  <c r="O2264" i="8" s="1"/>
  <c r="L2282" i="8"/>
  <c r="L2284" i="8"/>
  <c r="N2284" i="8" s="1"/>
  <c r="L2289" i="8"/>
  <c r="L2303" i="8"/>
  <c r="L2310" i="8"/>
  <c r="L2312" i="8"/>
  <c r="L2329" i="8"/>
  <c r="N2329" i="8" s="1"/>
  <c r="O2329" i="8" s="1"/>
  <c r="L2331" i="8"/>
  <c r="N2331" i="8" s="1"/>
  <c r="L2338" i="8"/>
  <c r="N2338" i="8" s="1"/>
  <c r="L2340" i="8"/>
  <c r="N2340" i="8" s="1"/>
  <c r="O2340" i="8" s="1"/>
  <c r="L2347" i="8"/>
  <c r="L2349" i="8"/>
  <c r="L2357" i="8"/>
  <c r="L2361" i="8"/>
  <c r="L2363" i="8"/>
  <c r="L2370" i="8"/>
  <c r="L2374" i="8"/>
  <c r="N2374" i="8" s="1"/>
  <c r="L2376" i="8"/>
  <c r="N2376" i="8" s="1"/>
  <c r="O2376" i="8" s="1"/>
  <c r="L2393" i="8"/>
  <c r="L2395" i="8"/>
  <c r="L2399" i="8"/>
  <c r="L2410" i="8"/>
  <c r="L2414" i="8"/>
  <c r="L2430" i="8"/>
  <c r="L2447" i="8"/>
  <c r="L2451" i="8"/>
  <c r="L2454" i="8"/>
  <c r="L2457" i="8"/>
  <c r="L2459" i="8"/>
  <c r="L2470" i="8"/>
  <c r="L2475" i="8"/>
  <c r="L2480" i="8"/>
  <c r="L2482" i="8"/>
  <c r="N2482" i="8" s="1"/>
  <c r="O2482" i="8" s="1"/>
  <c r="L2490" i="8"/>
  <c r="L2492" i="8"/>
  <c r="N2492" i="8" s="1"/>
  <c r="L2511" i="8"/>
  <c r="L2527" i="8"/>
  <c r="L2531" i="8"/>
  <c r="L2536" i="8"/>
  <c r="N2536" i="8" s="1"/>
  <c r="L2540" i="8"/>
  <c r="L2542" i="8"/>
  <c r="L2545" i="8"/>
  <c r="N2545" i="8" s="1"/>
  <c r="L2556" i="8"/>
  <c r="L2558" i="8"/>
  <c r="L2561" i="8"/>
  <c r="L2575" i="8"/>
  <c r="N2575" i="8" s="1"/>
  <c r="L2579" i="8"/>
  <c r="L2595" i="8"/>
  <c r="L2597" i="8"/>
  <c r="N2597" i="8" s="1"/>
  <c r="L2605" i="8"/>
  <c r="L2615" i="8"/>
  <c r="N2615" i="8" s="1"/>
  <c r="L2629" i="8"/>
  <c r="L2632" i="8"/>
  <c r="L2638" i="8"/>
  <c r="N2638" i="8" s="1"/>
  <c r="L2654" i="8"/>
  <c r="L2657" i="8"/>
  <c r="L2666" i="8"/>
  <c r="L2668" i="8"/>
  <c r="N2668" i="8" s="1"/>
  <c r="L2670" i="8"/>
  <c r="L2677" i="8"/>
  <c r="L2703" i="8"/>
  <c r="L2705" i="8"/>
  <c r="L2709" i="8"/>
  <c r="L2718" i="8"/>
  <c r="N2718" i="8" s="1"/>
  <c r="O2718" i="8" s="1"/>
  <c r="L2722" i="8"/>
  <c r="N2722" i="8" s="1"/>
  <c r="L2728" i="8"/>
  <c r="L2730" i="8"/>
  <c r="L2732" i="8"/>
  <c r="L2747" i="8"/>
  <c r="L2766" i="8"/>
  <c r="L2772" i="8"/>
  <c r="N2772" i="8" s="1"/>
  <c r="L2781" i="8"/>
  <c r="L2787" i="8"/>
  <c r="N2787" i="8" s="1"/>
  <c r="O2787" i="8" s="1"/>
  <c r="L2789" i="8"/>
  <c r="L2800" i="8"/>
  <c r="N2800" i="8" s="1"/>
  <c r="O2800" i="8" s="1"/>
  <c r="L2802" i="8"/>
  <c r="N2802" i="8" s="1"/>
  <c r="L2815" i="8"/>
  <c r="L2817" i="8"/>
  <c r="L2823" i="8"/>
  <c r="L2825" i="8"/>
  <c r="L2827" i="8"/>
  <c r="L2838" i="8"/>
  <c r="N2838" i="8" s="1"/>
  <c r="L2847" i="8"/>
  <c r="N2847" i="8" s="1"/>
  <c r="O2847" i="8" s="1"/>
  <c r="L2849" i="8"/>
  <c r="L2867" i="8"/>
  <c r="L2878" i="8"/>
  <c r="L2882" i="8"/>
  <c r="L2888" i="8"/>
  <c r="L2890" i="8"/>
  <c r="N2890" i="8" s="1"/>
  <c r="L2892" i="8"/>
  <c r="L2907" i="8"/>
  <c r="N2907" i="8" s="1"/>
  <c r="O2907" i="8" s="1"/>
  <c r="L2912" i="8"/>
  <c r="L2920" i="8"/>
  <c r="L2922" i="8"/>
  <c r="N2922" i="8" s="1"/>
  <c r="L2924" i="8"/>
  <c r="L2939" i="8"/>
  <c r="L2967" i="8"/>
  <c r="L2969" i="8"/>
  <c r="N2969" i="8" s="1"/>
  <c r="L2988" i="8"/>
  <c r="L2996" i="8"/>
  <c r="L2998" i="8"/>
  <c r="L3007" i="8"/>
  <c r="L3009" i="8"/>
  <c r="L3017" i="8"/>
  <c r="N3017" i="8" s="1"/>
  <c r="O3017" i="8" s="1"/>
  <c r="L132" i="8"/>
  <c r="N132" i="8" s="1"/>
  <c r="O132" i="8" s="1"/>
  <c r="L267" i="8"/>
  <c r="L307" i="8"/>
  <c r="N307" i="8" s="1"/>
  <c r="L331" i="8"/>
  <c r="N331" i="8" s="1"/>
  <c r="L338" i="8"/>
  <c r="L404" i="8"/>
  <c r="L622" i="8"/>
  <c r="L821" i="8"/>
  <c r="L852" i="8"/>
  <c r="N852" i="8" s="1"/>
  <c r="L865" i="8"/>
  <c r="N865" i="8" s="1"/>
  <c r="L873" i="8"/>
  <c r="N873" i="8" s="1"/>
  <c r="O873" i="8" s="1"/>
  <c r="L884" i="8"/>
  <c r="L934" i="8"/>
  <c r="L936" i="8"/>
  <c r="L993" i="8"/>
  <c r="N993" i="8" s="1"/>
  <c r="L1026" i="8"/>
  <c r="L1079" i="8"/>
  <c r="N1079" i="8" s="1"/>
  <c r="L1107" i="8"/>
  <c r="N1107" i="8" s="1"/>
  <c r="L1122" i="8"/>
  <c r="N1122" i="8" s="1"/>
  <c r="O1122" i="8" s="1"/>
  <c r="L1188" i="8"/>
  <c r="L1208" i="8"/>
  <c r="N1208" i="8" s="1"/>
  <c r="L1214" i="8"/>
  <c r="L1223" i="8"/>
  <c r="N1223" i="8" s="1"/>
  <c r="O1223" i="8" s="1"/>
  <c r="L1254" i="8"/>
  <c r="L1269" i="8"/>
  <c r="L1298" i="8"/>
  <c r="L1311" i="8"/>
  <c r="N1311" i="8" s="1"/>
  <c r="O1311" i="8" s="1"/>
  <c r="L1337" i="8"/>
  <c r="L1362" i="8"/>
  <c r="L1370" i="8"/>
  <c r="N1370" i="8" s="1"/>
  <c r="L1382" i="8"/>
  <c r="L1390" i="8"/>
  <c r="N1390" i="8" s="1"/>
  <c r="L1445" i="8"/>
  <c r="N1445" i="8" s="1"/>
  <c r="O1445" i="8" s="1"/>
  <c r="L1454" i="8"/>
  <c r="L1461" i="8"/>
  <c r="L1475" i="8"/>
  <c r="N1475" i="8" s="1"/>
  <c r="L1478" i="8"/>
  <c r="N1478" i="8" s="1"/>
  <c r="L1492" i="8"/>
  <c r="L1518" i="8"/>
  <c r="L1545" i="8"/>
  <c r="L1552" i="8"/>
  <c r="L1583" i="8"/>
  <c r="L1600" i="8"/>
  <c r="N1600" i="8" s="1"/>
  <c r="O1600" i="8" s="1"/>
  <c r="L1616" i="8"/>
  <c r="L1621" i="8"/>
  <c r="L1628" i="8"/>
  <c r="L1640" i="8"/>
  <c r="L1663" i="8"/>
  <c r="N1663" i="8" s="1"/>
  <c r="L1672" i="8"/>
  <c r="N1672" i="8" s="1"/>
  <c r="L1679" i="8"/>
  <c r="L1684" i="8"/>
  <c r="N1684" i="8" s="1"/>
  <c r="O1684" i="8" s="1"/>
  <c r="L1691" i="8"/>
  <c r="L1695" i="8"/>
  <c r="N1695" i="8" s="1"/>
  <c r="O1695" i="8" s="1"/>
  <c r="L1700" i="8"/>
  <c r="N1700" i="8" s="1"/>
  <c r="L1718" i="8"/>
  <c r="N1718" i="8" s="1"/>
  <c r="L1723" i="8"/>
  <c r="L1727" i="8"/>
  <c r="L1751" i="8"/>
  <c r="N1751" i="8" s="1"/>
  <c r="L1756" i="8"/>
  <c r="N1756" i="8" s="1"/>
  <c r="O1756" i="8" s="1"/>
  <c r="L1763" i="8"/>
  <c r="L1767" i="8"/>
  <c r="L1774" i="8"/>
  <c r="N1774" i="8" s="1"/>
  <c r="L1779" i="8"/>
  <c r="L1812" i="8"/>
  <c r="L1817" i="8"/>
  <c r="N1817" i="8" s="1"/>
  <c r="O1817" i="8" s="1"/>
  <c r="L1823" i="8"/>
  <c r="L1845" i="8"/>
  <c r="N1845" i="8" s="1"/>
  <c r="L1849" i="8"/>
  <c r="L1854" i="8"/>
  <c r="L1869" i="8"/>
  <c r="L1875" i="8"/>
  <c r="L1878" i="8"/>
  <c r="L1884" i="8"/>
  <c r="N1884" i="8" s="1"/>
  <c r="O1884" i="8" s="1"/>
  <c r="L1890" i="8"/>
  <c r="N1890" i="8" s="1"/>
  <c r="L1893" i="8"/>
  <c r="N1893" i="8" s="1"/>
  <c r="L1904" i="8"/>
  <c r="L1909" i="8"/>
  <c r="L1911" i="8"/>
  <c r="N1911" i="8" s="1"/>
  <c r="L1921" i="8"/>
  <c r="N1921" i="8" s="1"/>
  <c r="L1928" i="8"/>
  <c r="L1933" i="8"/>
  <c r="N1933" i="8" s="1"/>
  <c r="L1950" i="8"/>
  <c r="L1962" i="8"/>
  <c r="L1967" i="8"/>
  <c r="L1971" i="8"/>
  <c r="L1977" i="8"/>
  <c r="L1995" i="8"/>
  <c r="L2022" i="8"/>
  <c r="N2022" i="8" s="1"/>
  <c r="O2022" i="8" s="1"/>
  <c r="L2024" i="8"/>
  <c r="N2024" i="8" s="1"/>
  <c r="O2024" i="8" s="1"/>
  <c r="L2026" i="8"/>
  <c r="N2026" i="8" s="1"/>
  <c r="O2026" i="8" s="1"/>
  <c r="L2040" i="8"/>
  <c r="L2060" i="8"/>
  <c r="N2060" i="8" s="1"/>
  <c r="O2060" i="8" s="1"/>
  <c r="L2063" i="8"/>
  <c r="N2063" i="8" s="1"/>
  <c r="L2072" i="8"/>
  <c r="L2077" i="8"/>
  <c r="L2081" i="8"/>
  <c r="L2086" i="8"/>
  <c r="L2090" i="8"/>
  <c r="L2098" i="8"/>
  <c r="N2098" i="8" s="1"/>
  <c r="L2105" i="8"/>
  <c r="L2107" i="8"/>
  <c r="L2124" i="8"/>
  <c r="L2129" i="8"/>
  <c r="L2139" i="8"/>
  <c r="L2153" i="8"/>
  <c r="L2157" i="8"/>
  <c r="N2157" i="8" s="1"/>
  <c r="L2161" i="8"/>
  <c r="N2161" i="8" s="1"/>
  <c r="O2161" i="8" s="1"/>
  <c r="L2171" i="8"/>
  <c r="L2176" i="8"/>
  <c r="N2176" i="8" s="1"/>
  <c r="L2179" i="8"/>
  <c r="L2182" i="8"/>
  <c r="L2184" i="8"/>
  <c r="L2192" i="8"/>
  <c r="L2200" i="8"/>
  <c r="L2208" i="8"/>
  <c r="N2208" i="8" s="1"/>
  <c r="O2208" i="8" s="1"/>
  <c r="L2216" i="8"/>
  <c r="L2224" i="8"/>
  <c r="L2232" i="8"/>
  <c r="L2239" i="8"/>
  <c r="L2246" i="8"/>
  <c r="L2262" i="8"/>
  <c r="L2273" i="8"/>
  <c r="N2273" i="8" s="1"/>
  <c r="O2273" i="8" s="1"/>
  <c r="L2280" i="8"/>
  <c r="L2294" i="8"/>
  <c r="L2299" i="8"/>
  <c r="L2301" i="8"/>
  <c r="N2301" i="8" s="1"/>
  <c r="L2306" i="8"/>
  <c r="L2308" i="8"/>
  <c r="L2316" i="8"/>
  <c r="L2320" i="8"/>
  <c r="N2320" i="8" s="1"/>
  <c r="L2365" i="8"/>
  <c r="N2365" i="8" s="1"/>
  <c r="O2365" i="8" s="1"/>
  <c r="L2380" i="8"/>
  <c r="L2384" i="8"/>
  <c r="L2397" i="8"/>
  <c r="L2432" i="8"/>
  <c r="L2436" i="8"/>
  <c r="N2436" i="8" s="1"/>
  <c r="O2436" i="8" s="1"/>
  <c r="L2463" i="8"/>
  <c r="N2463" i="8" s="1"/>
  <c r="O2463" i="8" s="1"/>
  <c r="L2473" i="8"/>
  <c r="N2473" i="8" s="1"/>
  <c r="O2473" i="8" s="1"/>
  <c r="L2484" i="8"/>
  <c r="L2494" i="8"/>
  <c r="L2497" i="8"/>
  <c r="N2497" i="8" s="1"/>
  <c r="L2515" i="8"/>
  <c r="L2518" i="8"/>
  <c r="L2521" i="8"/>
  <c r="L2538" i="8"/>
  <c r="L2549" i="8"/>
  <c r="L2554" i="8"/>
  <c r="L2572" i="8"/>
  <c r="L2581" i="8"/>
  <c r="L2590" i="8"/>
  <c r="L2593" i="8"/>
  <c r="L2600" i="8"/>
  <c r="L2607" i="8"/>
  <c r="L2636" i="8"/>
  <c r="L2641" i="8"/>
  <c r="N2641" i="8" s="1"/>
  <c r="L2645" i="8"/>
  <c r="L2652" i="8"/>
  <c r="N2652" i="8" s="1"/>
  <c r="L2673" i="8"/>
  <c r="N2673" i="8" s="1"/>
  <c r="L2675" i="8"/>
  <c r="N2675" i="8" s="1"/>
  <c r="O2675" i="8" s="1"/>
  <c r="L2679" i="8"/>
  <c r="L2688" i="8"/>
  <c r="L2698" i="8"/>
  <c r="L2700" i="8"/>
  <c r="N2700" i="8" s="1"/>
  <c r="O2700" i="8" s="1"/>
  <c r="L2715" i="8"/>
  <c r="L2720" i="8"/>
  <c r="L2743" i="8"/>
  <c r="L2745" i="8"/>
  <c r="N2745" i="8" s="1"/>
  <c r="O2745" i="8" s="1"/>
  <c r="L2749" i="8"/>
  <c r="L2755" i="8"/>
  <c r="N2755" i="8" s="1"/>
  <c r="L2757" i="8"/>
  <c r="N2757" i="8" s="1"/>
  <c r="O2757" i="8" s="1"/>
  <c r="L2768" i="8"/>
  <c r="N2768" i="8" s="1"/>
  <c r="O2768" i="8" s="1"/>
  <c r="L2770" i="8"/>
  <c r="L2791" i="8"/>
  <c r="N2791" i="8" s="1"/>
  <c r="O2791" i="8" s="1"/>
  <c r="L2793" i="8"/>
  <c r="L2795" i="8"/>
  <c r="L2806" i="8"/>
  <c r="N2806" i="8" s="1"/>
  <c r="O2806" i="8" s="1"/>
  <c r="L2812" i="8"/>
  <c r="L2829" i="8"/>
  <c r="N2829" i="8" s="1"/>
  <c r="O2829" i="8" s="1"/>
  <c r="L2840" i="8"/>
  <c r="L2842" i="8"/>
  <c r="L2844" i="8"/>
  <c r="N2844" i="8" s="1"/>
  <c r="O2844" i="8" s="1"/>
  <c r="L2852" i="8"/>
  <c r="L129" i="8"/>
  <c r="L202" i="8"/>
  <c r="L222" i="8"/>
  <c r="L342" i="8"/>
  <c r="L401" i="8"/>
  <c r="N401" i="8" s="1"/>
  <c r="O401" i="8" s="1"/>
  <c r="L450" i="8"/>
  <c r="L549" i="8"/>
  <c r="L588" i="8"/>
  <c r="L628" i="8"/>
  <c r="L760" i="8"/>
  <c r="L776" i="8"/>
  <c r="L801" i="8"/>
  <c r="N801" i="8" s="1"/>
  <c r="L871" i="8"/>
  <c r="N871" i="8" s="1"/>
  <c r="O871" i="8" s="1"/>
  <c r="L890" i="8"/>
  <c r="L893" i="8"/>
  <c r="L943" i="8"/>
  <c r="L988" i="8"/>
  <c r="L1006" i="8"/>
  <c r="L1021" i="8"/>
  <c r="L1105" i="8"/>
  <c r="N1105" i="8" s="1"/>
  <c r="L1120" i="8"/>
  <c r="L1152" i="8"/>
  <c r="L1197" i="8"/>
  <c r="L1203" i="8"/>
  <c r="L1235" i="8"/>
  <c r="L1240" i="8"/>
  <c r="L1259" i="8"/>
  <c r="L1296" i="8"/>
  <c r="N1296" i="8" s="1"/>
  <c r="L1352" i="8"/>
  <c r="N1352" i="8" s="1"/>
  <c r="O1352" i="8" s="1"/>
  <c r="L1388" i="8"/>
  <c r="N1388" i="8" s="1"/>
  <c r="O1388" i="8" s="1"/>
  <c r="L1423" i="8"/>
  <c r="L1429" i="8"/>
  <c r="L1452" i="8"/>
  <c r="L1473" i="8"/>
  <c r="L1484" i="8"/>
  <c r="L1500" i="8"/>
  <c r="L1503" i="8"/>
  <c r="N1503" i="8" s="1"/>
  <c r="O1503" i="8" s="1"/>
  <c r="L1516" i="8"/>
  <c r="L1526" i="8"/>
  <c r="L1537" i="8"/>
  <c r="L1543" i="8"/>
  <c r="L1561" i="8"/>
  <c r="L1578" i="8"/>
  <c r="N1578" i="8" s="1"/>
  <c r="O1578" i="8" s="1"/>
  <c r="L1633" i="8"/>
  <c r="N1633" i="8" s="1"/>
  <c r="L1649" i="8"/>
  <c r="L1656" i="8"/>
  <c r="L1686" i="8"/>
  <c r="N1686" i="8" s="1"/>
  <c r="O1686" i="8" s="1"/>
  <c r="L1693" i="8"/>
  <c r="L1705" i="8"/>
  <c r="N1705" i="8" s="1"/>
  <c r="O1705" i="8" s="1"/>
  <c r="L1712" i="8"/>
  <c r="L1725" i="8"/>
  <c r="L1758" i="8"/>
  <c r="N1758" i="8" s="1"/>
  <c r="L1765" i="8"/>
  <c r="N1765" i="8" s="1"/>
  <c r="L1777" i="8"/>
  <c r="L1783" i="8"/>
  <c r="N1783" i="8" s="1"/>
  <c r="L1796" i="8"/>
  <c r="L1826" i="8"/>
  <c r="L1828" i="8"/>
  <c r="L1834" i="8"/>
  <c r="L1847" i="8"/>
  <c r="N1847" i="8" s="1"/>
  <c r="L1860" i="8"/>
  <c r="N1860" i="8" s="1"/>
  <c r="L1871" i="8"/>
  <c r="L1895" i="8"/>
  <c r="L1902" i="8"/>
  <c r="L1915" i="8"/>
  <c r="L1926" i="8"/>
  <c r="L1935" i="8"/>
  <c r="N1935" i="8" s="1"/>
  <c r="O1935" i="8" s="1"/>
  <c r="L1945" i="8"/>
  <c r="L1960" i="8"/>
  <c r="L1964" i="8"/>
  <c r="N1964" i="8" s="1"/>
  <c r="O1964" i="8" s="1"/>
  <c r="L1982" i="8"/>
  <c r="L1984" i="8"/>
  <c r="L1988" i="8"/>
  <c r="N1988" i="8" s="1"/>
  <c r="O1988" i="8" s="1"/>
  <c r="L1994" i="8"/>
  <c r="L2001" i="8"/>
  <c r="L2008" i="8"/>
  <c r="N2008" i="8" s="1"/>
  <c r="L2010" i="8"/>
  <c r="L2016" i="8"/>
  <c r="L2018" i="8"/>
  <c r="L2028" i="8"/>
  <c r="L2031" i="8"/>
  <c r="L2038" i="8"/>
  <c r="L2044" i="8"/>
  <c r="L2047" i="8"/>
  <c r="L2051" i="8"/>
  <c r="L2058" i="8"/>
  <c r="L2070" i="8"/>
  <c r="L2096" i="8"/>
  <c r="N2096" i="8" s="1"/>
  <c r="O2096" i="8" s="1"/>
  <c r="L2101" i="8"/>
  <c r="L2109" i="8"/>
  <c r="N2109" i="8" s="1"/>
  <c r="L2116" i="8"/>
  <c r="N2116" i="8" s="1"/>
  <c r="O2116" i="8" s="1"/>
  <c r="L2121" i="8"/>
  <c r="N2121" i="8" s="1"/>
  <c r="L2127" i="8"/>
  <c r="N2127" i="8" s="1"/>
  <c r="L2142" i="8"/>
  <c r="L2146" i="8"/>
  <c r="L2174" i="8"/>
  <c r="L2187" i="8"/>
  <c r="L2195" i="8"/>
  <c r="N2195" i="8" s="1"/>
  <c r="O2195" i="8" s="1"/>
  <c r="L2203" i="8"/>
  <c r="N2203" i="8" s="1"/>
  <c r="O2203" i="8" s="1"/>
  <c r="L2211" i="8"/>
  <c r="N2211" i="8" s="1"/>
  <c r="L2219" i="8"/>
  <c r="L2227" i="8"/>
  <c r="L2235" i="8"/>
  <c r="L2237" i="8"/>
  <c r="L2242" i="8"/>
  <c r="N2242" i="8" s="1"/>
  <c r="O2242" i="8" s="1"/>
  <c r="L2244" i="8"/>
  <c r="L2255" i="8"/>
  <c r="N2255" i="8" s="1"/>
  <c r="O2255" i="8" s="1"/>
  <c r="L2260" i="8"/>
  <c r="N2260" i="8" s="1"/>
  <c r="L2271" i="8"/>
  <c r="L2278" i="8"/>
  <c r="L2287" i="8"/>
  <c r="L2292" i="8"/>
  <c r="N2292" i="8" s="1"/>
  <c r="L2297" i="8"/>
  <c r="L2314" i="8"/>
  <c r="L2318" i="8"/>
  <c r="L2322" i="8"/>
  <c r="L2324" i="8"/>
  <c r="N2324" i="8" s="1"/>
  <c r="O2324" i="8" s="1"/>
  <c r="L2333" i="8"/>
  <c r="L2335" i="8"/>
  <c r="L2342" i="8"/>
  <c r="L2344" i="8"/>
  <c r="L2352" i="8"/>
  <c r="L2367" i="8"/>
  <c r="N2367" i="8" s="1"/>
  <c r="L2378" i="8"/>
  <c r="L2382" i="8"/>
  <c r="L2386" i="8"/>
  <c r="L2388" i="8"/>
  <c r="L2401" i="8"/>
  <c r="L2403" i="8"/>
  <c r="L2407" i="8"/>
  <c r="L2419" i="8"/>
  <c r="L2423" i="8"/>
  <c r="N2423" i="8" s="1"/>
  <c r="O2423" i="8" s="1"/>
  <c r="L2434" i="8"/>
  <c r="N2434" i="8" s="1"/>
  <c r="L2438" i="8"/>
  <c r="L2440" i="8"/>
  <c r="N2440" i="8" s="1"/>
  <c r="L2444" i="8"/>
  <c r="L2446" i="8"/>
  <c r="L2449" i="8"/>
  <c r="L2453" i="8"/>
  <c r="N2453" i="8" s="1"/>
  <c r="O2453" i="8" s="1"/>
  <c r="L2467" i="8"/>
  <c r="L2469" i="8"/>
  <c r="L2477" i="8"/>
  <c r="L2487" i="8"/>
  <c r="L2501" i="8"/>
  <c r="L2504" i="8"/>
  <c r="L2508" i="8"/>
  <c r="L2510" i="8"/>
  <c r="N2510" i="8" s="1"/>
  <c r="O2510" i="8" s="1"/>
  <c r="L2526" i="8"/>
  <c r="N2526" i="8" s="1"/>
  <c r="L2529" i="8"/>
  <c r="L2551" i="8"/>
  <c r="N2551" i="8" s="1"/>
  <c r="L2565" i="8"/>
  <c r="N2565" i="8" s="1"/>
  <c r="L2568" i="8"/>
  <c r="N2568" i="8" s="1"/>
  <c r="L2570" i="8"/>
  <c r="L2574" i="8"/>
  <c r="N2574" i="8" s="1"/>
  <c r="L2577" i="8"/>
  <c r="L2584" i="8"/>
  <c r="L2602" i="8"/>
  <c r="N2602" i="8" s="1"/>
  <c r="O2602" i="8" s="1"/>
  <c r="L2611" i="8"/>
  <c r="L2614" i="8"/>
  <c r="L2617" i="8"/>
  <c r="L2619" i="8"/>
  <c r="L2621" i="8"/>
  <c r="L2624" i="8"/>
  <c r="L2626" i="8"/>
  <c r="L2628" i="8"/>
  <c r="N2628" i="8" s="1"/>
  <c r="O2628" i="8" s="1"/>
  <c r="L2634" i="8"/>
  <c r="L2648" i="8"/>
  <c r="N2648" i="8" s="1"/>
  <c r="L2650" i="8"/>
  <c r="L2660" i="8"/>
  <c r="L2663" i="8"/>
  <c r="L2685" i="8"/>
  <c r="N2685" i="8" s="1"/>
  <c r="L2692" i="8"/>
  <c r="L2695" i="8"/>
  <c r="N2695" i="8" s="1"/>
  <c r="O2695" i="8" s="1"/>
  <c r="L2711" i="8"/>
  <c r="N2711" i="8" s="1"/>
  <c r="L2713" i="8"/>
  <c r="L2734" i="8"/>
  <c r="L2740" i="8"/>
  <c r="L2759" i="8"/>
  <c r="L2761" i="8"/>
  <c r="N2761" i="8" s="1"/>
  <c r="O2761" i="8" s="1"/>
  <c r="L2763" i="8"/>
  <c r="L2774" i="8"/>
  <c r="L2783" i="8"/>
  <c r="L2785" i="8"/>
  <c r="N2785" i="8" s="1"/>
  <c r="L2797" i="8"/>
  <c r="L2808" i="8"/>
  <c r="L2810" i="8"/>
  <c r="L2820" i="8"/>
  <c r="L2835" i="8"/>
  <c r="L2854" i="8"/>
  <c r="L2860" i="8"/>
  <c r="L265" i="8"/>
  <c r="L329" i="8"/>
  <c r="L361" i="8"/>
  <c r="N361" i="8" s="1"/>
  <c r="O361" i="8" s="1"/>
  <c r="L425" i="8"/>
  <c r="N425" i="8" s="1"/>
  <c r="O425" i="8" s="1"/>
  <c r="L464" i="8"/>
  <c r="L639" i="8"/>
  <c r="N639" i="8" s="1"/>
  <c r="L704" i="8"/>
  <c r="N704" i="8" s="1"/>
  <c r="L825" i="8"/>
  <c r="L834" i="8"/>
  <c r="L850" i="8"/>
  <c r="L866" i="8"/>
  <c r="N866" i="8" s="1"/>
  <c r="L877" i="8"/>
  <c r="L885" i="8"/>
  <c r="N885" i="8" s="1"/>
  <c r="O885" i="8" s="1"/>
  <c r="L900" i="8"/>
  <c r="L923" i="8"/>
  <c r="L950" i="8"/>
  <c r="L1030" i="8"/>
  <c r="L1060" i="8"/>
  <c r="L1110" i="8"/>
  <c r="L1134" i="8"/>
  <c r="L1160" i="8"/>
  <c r="N1160" i="8" s="1"/>
  <c r="O1160" i="8" s="1"/>
  <c r="L1175" i="8"/>
  <c r="N1175" i="8" s="1"/>
  <c r="L1189" i="8"/>
  <c r="L1255" i="8"/>
  <c r="L1257" i="8"/>
  <c r="N1257" i="8" s="1"/>
  <c r="L1267" i="8"/>
  <c r="N1267" i="8" s="1"/>
  <c r="L1291" i="8"/>
  <c r="L1294" i="8"/>
  <c r="N1294" i="8" s="1"/>
  <c r="L1306" i="8"/>
  <c r="N1306" i="8" s="1"/>
  <c r="O1306" i="8" s="1"/>
  <c r="L1312" i="8"/>
  <c r="L1314" i="8"/>
  <c r="N1314" i="8" s="1"/>
  <c r="O1314" i="8" s="1"/>
  <c r="L1319" i="8"/>
  <c r="L1324" i="8"/>
  <c r="N1324" i="8" s="1"/>
  <c r="L1348" i="8"/>
  <c r="L1393" i="8"/>
  <c r="L1421" i="8"/>
  <c r="L1441" i="8"/>
  <c r="L1448" i="8"/>
  <c r="L1462" i="8"/>
  <c r="L1476" i="8"/>
  <c r="N1476" i="8" s="1"/>
  <c r="L1496" i="8"/>
  <c r="L1519" i="8"/>
  <c r="L1548" i="8"/>
  <c r="L1556" i="8"/>
  <c r="L1565" i="8"/>
  <c r="L1576" i="8"/>
  <c r="L1626" i="8"/>
  <c r="N1626" i="8" s="1"/>
  <c r="O1626" i="8" s="1"/>
  <c r="L1673" i="8"/>
  <c r="N1673" i="8" s="1"/>
  <c r="L1696" i="8"/>
  <c r="L1699" i="8"/>
  <c r="L1708" i="8"/>
  <c r="L1732" i="8"/>
  <c r="N1732" i="8" s="1"/>
  <c r="L1734" i="8"/>
  <c r="N1734" i="8" s="1"/>
  <c r="L1737" i="8"/>
  <c r="N1737" i="8" s="1"/>
  <c r="L1748" i="8"/>
  <c r="L1750" i="8"/>
  <c r="L1752" i="8"/>
  <c r="L1771" i="8"/>
  <c r="L1793" i="8"/>
  <c r="N1793" i="8" s="1"/>
  <c r="L1811" i="8"/>
  <c r="N1811" i="8" s="1"/>
  <c r="O1811" i="8" s="1"/>
  <c r="L1815" i="8"/>
  <c r="N1815" i="8" s="1"/>
  <c r="L1818" i="8"/>
  <c r="N1818" i="8" s="1"/>
  <c r="O1818" i="8" s="1"/>
  <c r="L1824" i="8"/>
  <c r="N1824" i="8" s="1"/>
  <c r="O1824" i="8" s="1"/>
  <c r="L1844" i="8"/>
  <c r="L1851" i="8"/>
  <c r="N1851" i="8" s="1"/>
  <c r="L1853" i="8"/>
  <c r="L1862" i="8"/>
  <c r="L1868" i="8"/>
  <c r="L1874" i="8"/>
  <c r="L1877" i="8"/>
  <c r="N1877" i="8" s="1"/>
  <c r="L1892" i="8"/>
  <c r="L1898" i="8"/>
  <c r="L1905" i="8"/>
  <c r="L1912" i="8"/>
  <c r="L1914" i="8"/>
  <c r="L1919" i="8"/>
  <c r="L1941" i="8"/>
  <c r="N1941" i="8" s="1"/>
  <c r="L1943" i="8"/>
  <c r="N1943" i="8" s="1"/>
  <c r="L1949" i="8"/>
  <c r="N1949" i="8" s="1"/>
  <c r="O1949" i="8" s="1"/>
  <c r="L1966" i="8"/>
  <c r="N1966" i="8" s="1"/>
  <c r="L1968" i="8"/>
  <c r="L1979" i="8"/>
  <c r="N1979" i="8" s="1"/>
  <c r="L1990" i="8"/>
  <c r="L1999" i="8"/>
  <c r="N1999" i="8" s="1"/>
  <c r="L2034" i="8"/>
  <c r="L2037" i="8"/>
  <c r="N2037" i="8" s="1"/>
  <c r="L2041" i="8"/>
  <c r="L2043" i="8"/>
  <c r="L2054" i="8"/>
  <c r="L2062" i="8"/>
  <c r="L2064" i="8"/>
  <c r="L2069" i="8"/>
  <c r="L2073" i="8"/>
  <c r="N2073" i="8" s="1"/>
  <c r="O2073" i="8" s="1"/>
  <c r="L2082" i="8"/>
  <c r="N2082" i="8" s="1"/>
  <c r="L2085" i="8"/>
  <c r="N2085" i="8" s="1"/>
  <c r="O2085" i="8" s="1"/>
  <c r="L2089" i="8"/>
  <c r="L2091" i="8"/>
  <c r="L2100" i="8"/>
  <c r="N2100" i="8" s="1"/>
  <c r="L2108" i="8"/>
  <c r="N2108" i="8" s="1"/>
  <c r="L2111" i="8"/>
  <c r="L2115" i="8"/>
  <c r="L2131" i="8"/>
  <c r="L2141" i="8"/>
  <c r="L2150" i="8"/>
  <c r="L2152" i="8"/>
  <c r="L2173" i="8"/>
  <c r="L2178" i="8"/>
  <c r="L2185" i="8"/>
  <c r="L2193" i="8"/>
  <c r="L2201" i="8"/>
  <c r="L2209" i="8"/>
  <c r="N2209" i="8" s="1"/>
  <c r="L2217" i="8"/>
  <c r="L2225" i="8"/>
  <c r="L2233" i="8"/>
  <c r="L2240" i="8"/>
  <c r="L2247" i="8"/>
  <c r="N2247" i="8" s="1"/>
  <c r="L2263" i="8"/>
  <c r="L2274" i="8"/>
  <c r="N2274" i="8" s="1"/>
  <c r="O2274" i="8" s="1"/>
  <c r="L2281" i="8"/>
  <c r="L2283" i="8"/>
  <c r="L2295" i="8"/>
  <c r="N2295" i="8" s="1"/>
  <c r="O2295" i="8" s="1"/>
  <c r="L2309" i="8"/>
  <c r="L2326" i="8"/>
  <c r="L2330" i="8"/>
  <c r="L2337" i="8"/>
  <c r="L2339" i="8"/>
  <c r="N2339" i="8" s="1"/>
  <c r="L2346" i="8"/>
  <c r="N2346" i="8" s="1"/>
  <c r="L2350" i="8"/>
  <c r="L2358" i="8"/>
  <c r="L2362" i="8"/>
  <c r="L2364" i="8"/>
  <c r="L2369" i="8"/>
  <c r="L2371" i="8"/>
  <c r="L2373" i="8"/>
  <c r="N2373" i="8" s="1"/>
  <c r="L2390" i="8"/>
  <c r="N2390" i="8" s="1"/>
  <c r="L2394" i="8"/>
  <c r="N2394" i="8" s="1"/>
  <c r="L2396" i="8"/>
  <c r="N2396" i="8" s="1"/>
  <c r="L2409" i="8"/>
  <c r="L2411" i="8"/>
  <c r="L2413" i="8"/>
  <c r="L2431" i="8"/>
  <c r="L2452" i="8"/>
  <c r="L2458" i="8"/>
  <c r="N2458" i="8" s="1"/>
  <c r="O2458" i="8" s="1"/>
  <c r="L2460" i="8"/>
  <c r="L2474" i="8"/>
  <c r="L2483" i="8"/>
  <c r="L2486" i="8"/>
  <c r="L2489" i="8"/>
  <c r="L2491" i="8"/>
  <c r="L2493" i="8"/>
  <c r="N2493" i="8" s="1"/>
  <c r="O2493" i="8" s="1"/>
  <c r="L2496" i="8"/>
  <c r="L2498" i="8"/>
  <c r="L2500" i="8"/>
  <c r="L2520" i="8"/>
  <c r="N2520" i="8" s="1"/>
  <c r="O2520" i="8" s="1"/>
  <c r="L2522" i="8"/>
  <c r="L2532" i="8"/>
  <c r="L2550" i="8"/>
  <c r="N2550" i="8" s="1"/>
  <c r="L2592" i="8"/>
  <c r="N2592" i="8" s="1"/>
  <c r="O2592" i="8" s="1"/>
  <c r="L2596" i="8"/>
  <c r="L2599" i="8"/>
  <c r="L2637" i="8"/>
  <c r="L2642" i="8"/>
  <c r="L2653" i="8"/>
  <c r="L2662" i="8"/>
  <c r="L2667" i="8"/>
  <c r="L2681" i="8"/>
  <c r="N2681" i="8" s="1"/>
  <c r="O2681" i="8" s="1"/>
  <c r="L2687" i="8"/>
  <c r="N2687" i="8" s="1"/>
  <c r="L2694" i="8"/>
  <c r="L2704" i="8"/>
  <c r="L2706" i="8"/>
  <c r="L2727" i="8"/>
  <c r="L2729" i="8"/>
  <c r="N2729" i="8" s="1"/>
  <c r="O2729" i="8" s="1"/>
  <c r="L2731" i="8"/>
  <c r="N2731" i="8" s="1"/>
  <c r="O2731" i="8" s="1"/>
  <c r="L2742" i="8"/>
  <c r="N2742" i="8" s="1"/>
  <c r="O2742" i="8" s="1"/>
  <c r="L2748" i="8"/>
  <c r="L2756" i="8"/>
  <c r="L2771" i="8"/>
  <c r="L2790" i="8"/>
  <c r="L2799" i="8"/>
  <c r="L2801" i="8"/>
  <c r="L2805" i="8"/>
  <c r="L2816" i="8"/>
  <c r="L2818" i="8"/>
  <c r="N2818" i="8" s="1"/>
  <c r="O2818" i="8" s="1"/>
  <c r="L2824" i="8"/>
  <c r="N2824" i="8" s="1"/>
  <c r="L2826" i="8"/>
  <c r="N2826" i="8" s="1"/>
  <c r="O2826" i="8" s="1"/>
  <c r="L2828" i="8"/>
  <c r="N2828" i="8" s="1"/>
  <c r="O2828" i="8" s="1"/>
  <c r="L2843" i="8"/>
  <c r="L2848" i="8"/>
  <c r="L2862" i="8"/>
  <c r="L2868" i="8"/>
  <c r="L2887" i="8"/>
  <c r="N2887" i="8" s="1"/>
  <c r="O2887" i="8" s="1"/>
  <c r="L2889" i="8"/>
  <c r="N2889" i="8" s="1"/>
  <c r="O2889" i="8" s="1"/>
  <c r="L2891" i="8"/>
  <c r="L2902" i="8"/>
  <c r="L2911" i="8"/>
  <c r="L2913" i="8"/>
  <c r="L2919" i="8"/>
  <c r="L2921" i="8"/>
  <c r="N2921" i="8" s="1"/>
  <c r="L2923" i="8"/>
  <c r="N2923" i="8" s="1"/>
  <c r="L2934" i="8"/>
  <c r="L2940" i="8"/>
  <c r="N2940" i="8" s="1"/>
  <c r="L2957" i="8"/>
  <c r="L2968" i="8"/>
  <c r="L2970" i="8"/>
  <c r="N2970" i="8" s="1"/>
  <c r="L2972" i="8"/>
  <c r="N2972" i="8" s="1"/>
  <c r="O2972" i="8" s="1"/>
  <c r="L2981" i="8"/>
  <c r="N2981" i="8" s="1"/>
  <c r="L2983" i="8"/>
  <c r="L2987" i="8"/>
  <c r="L3008" i="8"/>
  <c r="N3008" i="8" s="1"/>
  <c r="L3016" i="8"/>
  <c r="L3018" i="8"/>
  <c r="L3020" i="8"/>
  <c r="N3020" i="8" s="1"/>
  <c r="O3020" i="8" s="1"/>
  <c r="L3033" i="8"/>
  <c r="L3054" i="8"/>
  <c r="L3060" i="8"/>
  <c r="L3075" i="8"/>
  <c r="L3086" i="8"/>
  <c r="N3086" i="8" s="1"/>
  <c r="O3086" i="8" s="1"/>
  <c r="L3090" i="8"/>
  <c r="L3103" i="8"/>
  <c r="L3105" i="8"/>
  <c r="L3109" i="8"/>
  <c r="N3109" i="8" s="1"/>
  <c r="L3123" i="8"/>
  <c r="N3123" i="8" s="1"/>
  <c r="O3123" i="8" s="1"/>
  <c r="L3125" i="8"/>
  <c r="L3127" i="8"/>
  <c r="N3127" i="8" s="1"/>
  <c r="L3131" i="8"/>
  <c r="L3144" i="8"/>
  <c r="L3146" i="8"/>
  <c r="L3155" i="8"/>
  <c r="L3157" i="8"/>
  <c r="L3159" i="8"/>
  <c r="N3159" i="8" s="1"/>
  <c r="L3163" i="8"/>
  <c r="N3163" i="8" s="1"/>
  <c r="O3163" i="8" s="1"/>
  <c r="L3168" i="8"/>
  <c r="N3168" i="8" s="1"/>
  <c r="L3182" i="8"/>
  <c r="L3188" i="8"/>
  <c r="L3190" i="8"/>
  <c r="L3199" i="8"/>
  <c r="L3201" i="8"/>
  <c r="L3214" i="8"/>
  <c r="L3218" i="8"/>
  <c r="N3218" i="8" s="1"/>
  <c r="O3218" i="8" s="1"/>
  <c r="L3231" i="8"/>
  <c r="N3231" i="8" s="1"/>
  <c r="O3231" i="8" s="1"/>
  <c r="L3233" i="8"/>
  <c r="L3237" i="8"/>
  <c r="N3237" i="8" s="1"/>
  <c r="O3237" i="8" s="1"/>
  <c r="L3239" i="8"/>
  <c r="L280" i="8"/>
  <c r="L309" i="8"/>
  <c r="L702" i="8"/>
  <c r="N702" i="8" s="1"/>
  <c r="L719" i="8"/>
  <c r="L826" i="8"/>
  <c r="N826" i="8" s="1"/>
  <c r="O826" i="8" s="1"/>
  <c r="L967" i="8"/>
  <c r="L980" i="8"/>
  <c r="L987" i="8"/>
  <c r="L1089" i="8"/>
  <c r="N1089" i="8" s="1"/>
  <c r="O1089" i="8" s="1"/>
  <c r="L1099" i="8"/>
  <c r="L1146" i="8"/>
  <c r="L1234" i="8"/>
  <c r="N1234" i="8" s="1"/>
  <c r="O1234" i="8" s="1"/>
  <c r="L1265" i="8"/>
  <c r="L1400" i="8"/>
  <c r="N1400" i="8" s="1"/>
  <c r="O1400" i="8" s="1"/>
  <c r="L1444" i="8"/>
  <c r="L1499" i="8"/>
  <c r="L1517" i="8"/>
  <c r="L1533" i="8"/>
  <c r="L1569" i="8"/>
  <c r="N1569" i="8" s="1"/>
  <c r="L1592" i="8"/>
  <c r="N1592" i="8" s="1"/>
  <c r="L1619" i="8"/>
  <c r="L1631" i="8"/>
  <c r="N1631" i="8" s="1"/>
  <c r="L1650" i="8"/>
  <c r="L1674" i="8"/>
  <c r="L1703" i="8"/>
  <c r="L1778" i="8"/>
  <c r="L1806" i="8"/>
  <c r="L1830" i="8"/>
  <c r="L1850" i="8"/>
  <c r="L1910" i="8"/>
  <c r="L1975" i="8"/>
  <c r="L2009" i="8"/>
  <c r="L2014" i="8"/>
  <c r="L2036" i="8"/>
  <c r="L2068" i="8"/>
  <c r="N2068" i="8" s="1"/>
  <c r="L2075" i="8"/>
  <c r="L2079" i="8"/>
  <c r="L2123" i="8"/>
  <c r="L2138" i="8"/>
  <c r="L2140" i="8"/>
  <c r="L2145" i="8"/>
  <c r="L2165" i="8"/>
  <c r="N2165" i="8" s="1"/>
  <c r="O2165" i="8" s="1"/>
  <c r="L2190" i="8"/>
  <c r="L2206" i="8"/>
  <c r="L2222" i="8"/>
  <c r="L2254" i="8"/>
  <c r="L2266" i="8"/>
  <c r="L2298" i="8"/>
  <c r="N2298" i="8" s="1"/>
  <c r="L2315" i="8"/>
  <c r="L2328" i="8"/>
  <c r="L2345" i="8"/>
  <c r="L2381" i="8"/>
  <c r="L2389" i="8"/>
  <c r="L2417" i="8"/>
  <c r="N2417" i="8" s="1"/>
  <c r="L2442" i="8"/>
  <c r="L2456" i="8"/>
  <c r="L2461" i="8"/>
  <c r="L2488" i="8"/>
  <c r="L2495" i="8"/>
  <c r="N2495" i="8" s="1"/>
  <c r="L2523" i="8"/>
  <c r="L2552" i="8"/>
  <c r="L2557" i="8"/>
  <c r="L2567" i="8"/>
  <c r="L2582" i="8"/>
  <c r="L2586" i="8"/>
  <c r="N2586" i="8" s="1"/>
  <c r="O2586" i="8" s="1"/>
  <c r="L2598" i="8"/>
  <c r="N2598" i="8" s="1"/>
  <c r="O2598" i="8" s="1"/>
  <c r="L2631" i="8"/>
  <c r="L2649" i="8"/>
  <c r="L2696" i="8"/>
  <c r="L2733" i="8"/>
  <c r="L2735" i="8"/>
  <c r="L2737" i="8"/>
  <c r="L2744" i="8"/>
  <c r="L2754" i="8"/>
  <c r="L2779" i="8"/>
  <c r="N2779" i="8" s="1"/>
  <c r="L2784" i="8"/>
  <c r="L2803" i="8"/>
  <c r="L2821" i="8"/>
  <c r="N2821" i="8" s="1"/>
  <c r="L2833" i="8"/>
  <c r="L2864" i="8"/>
  <c r="L2875" i="8"/>
  <c r="N2875" i="8" s="1"/>
  <c r="O2875" i="8" s="1"/>
  <c r="L2881" i="8"/>
  <c r="N2881" i="8" s="1"/>
  <c r="O2881" i="8" s="1"/>
  <c r="L2884" i="8"/>
  <c r="N2884" i="8" s="1"/>
  <c r="L2893" i="8"/>
  <c r="N2893" i="8" s="1"/>
  <c r="O2893" i="8" s="1"/>
  <c r="L2938" i="8"/>
  <c r="L2963" i="8"/>
  <c r="L2974" i="8"/>
  <c r="L2978" i="8"/>
  <c r="L2980" i="8"/>
  <c r="L2994" i="8"/>
  <c r="N2994" i="8" s="1"/>
  <c r="L3001" i="8"/>
  <c r="L3019" i="8"/>
  <c r="N3019" i="8" s="1"/>
  <c r="L3035" i="8"/>
  <c r="L3059" i="8"/>
  <c r="L3061" i="8"/>
  <c r="L3067" i="8"/>
  <c r="L3085" i="8"/>
  <c r="N3085" i="8" s="1"/>
  <c r="O3085" i="8" s="1"/>
  <c r="L3087" i="8"/>
  <c r="N3087" i="8" s="1"/>
  <c r="L3089" i="8"/>
  <c r="N3089" i="8" s="1"/>
  <c r="O3089" i="8" s="1"/>
  <c r="L3100" i="8"/>
  <c r="L3112" i="8"/>
  <c r="L3114" i="8"/>
  <c r="N3114" i="8" s="1"/>
  <c r="L3134" i="8"/>
  <c r="L3138" i="8"/>
  <c r="L3140" i="8"/>
  <c r="L3142" i="8"/>
  <c r="N3142" i="8" s="1"/>
  <c r="L3148" i="8"/>
  <c r="N3148" i="8" s="1"/>
  <c r="O3148" i="8" s="1"/>
  <c r="L3179" i="8"/>
  <c r="L3181" i="8"/>
  <c r="L3183" i="8"/>
  <c r="L3187" i="8"/>
  <c r="L3202" i="8"/>
  <c r="N3202" i="8" s="1"/>
  <c r="L3206" i="8"/>
  <c r="N3206" i="8" s="1"/>
  <c r="L3224" i="8"/>
  <c r="L3243" i="8"/>
  <c r="N3243" i="8" s="1"/>
  <c r="L3264" i="8"/>
  <c r="L3272" i="8"/>
  <c r="L3274" i="8"/>
  <c r="L3276" i="8"/>
  <c r="L3289" i="8"/>
  <c r="L3310" i="8"/>
  <c r="L3316" i="8"/>
  <c r="L3331" i="8"/>
  <c r="N3331" i="8" s="1"/>
  <c r="L3342" i="8"/>
  <c r="N3342" i="8" s="1"/>
  <c r="L3346" i="8"/>
  <c r="L3359" i="8"/>
  <c r="N3359" i="8" s="1"/>
  <c r="L3361" i="8"/>
  <c r="L3365" i="8"/>
  <c r="L3387" i="8"/>
  <c r="L3400" i="8"/>
  <c r="N3400" i="8" s="1"/>
  <c r="L3402" i="8"/>
  <c r="N3402" i="8" s="1"/>
  <c r="O3402" i="8" s="1"/>
  <c r="L3407" i="8"/>
  <c r="N3407" i="8" s="1"/>
  <c r="L3409" i="8"/>
  <c r="L3417" i="8"/>
  <c r="L3432" i="8"/>
  <c r="L3434" i="8"/>
  <c r="N3434" i="8" s="1"/>
  <c r="L3442" i="8"/>
  <c r="N3442" i="8" s="1"/>
  <c r="O3442" i="8" s="1"/>
  <c r="L3452" i="8"/>
  <c r="N3452" i="8" s="1"/>
  <c r="O3452" i="8" s="1"/>
  <c r="L3461" i="8"/>
  <c r="N3461" i="8" s="1"/>
  <c r="O3461" i="8" s="1"/>
  <c r="L3463" i="8"/>
  <c r="L3467" i="8"/>
  <c r="L3486" i="8"/>
  <c r="L3490" i="8"/>
  <c r="L3492" i="8"/>
  <c r="L3494" i="8"/>
  <c r="L3505" i="8"/>
  <c r="N3505" i="8" s="1"/>
  <c r="O3505" i="8" s="1"/>
  <c r="L3523" i="8"/>
  <c r="N3523" i="8" s="1"/>
  <c r="L3525" i="8"/>
  <c r="N3525" i="8" s="1"/>
  <c r="O3525" i="8" s="1"/>
  <c r="L3527" i="8"/>
  <c r="L3531" i="8"/>
  <c r="L3544" i="8"/>
  <c r="L3546" i="8"/>
  <c r="L3548" i="8"/>
  <c r="L3561" i="8"/>
  <c r="N3561" i="8" s="1"/>
  <c r="O3561" i="8" s="1"/>
  <c r="L3567" i="8"/>
  <c r="L3573" i="8"/>
  <c r="L3584" i="8"/>
  <c r="L3613" i="8"/>
  <c r="N3613" i="8" s="1"/>
  <c r="O3613" i="8" s="1"/>
  <c r="L3632" i="8"/>
  <c r="L3634" i="8"/>
  <c r="L3645" i="8"/>
  <c r="N3645" i="8" s="1"/>
  <c r="L3647" i="8"/>
  <c r="L3649" i="8"/>
  <c r="L3651" i="8"/>
  <c r="L3664" i="8"/>
  <c r="L3666" i="8"/>
  <c r="L3704" i="8"/>
  <c r="L3706" i="8"/>
  <c r="N3706" i="8" s="1"/>
  <c r="L3710" i="8"/>
  <c r="L3714" i="8"/>
  <c r="L3727" i="8"/>
  <c r="N3727" i="8" s="1"/>
  <c r="O3727" i="8" s="1"/>
  <c r="L3736" i="8"/>
  <c r="N3736" i="8" s="1"/>
  <c r="O3736" i="8" s="1"/>
  <c r="L3738" i="8"/>
  <c r="L3751" i="8"/>
  <c r="L3753" i="8"/>
  <c r="L3755" i="8"/>
  <c r="N3755" i="8" s="1"/>
  <c r="L3764" i="8"/>
  <c r="N3764" i="8" s="1"/>
  <c r="O3764" i="8" s="1"/>
  <c r="L3783" i="8"/>
  <c r="L3791" i="8"/>
  <c r="N3791" i="8" s="1"/>
  <c r="O3791" i="8" s="1"/>
  <c r="L3800" i="8"/>
  <c r="N3800" i="8" s="1"/>
  <c r="L3802" i="8"/>
  <c r="L3812" i="8"/>
  <c r="N3812" i="8" s="1"/>
  <c r="L3816" i="8"/>
  <c r="L212" i="8"/>
  <c r="L500" i="8"/>
  <c r="L523" i="8"/>
  <c r="L566" i="8"/>
  <c r="N566" i="8" s="1"/>
  <c r="L646" i="8"/>
  <c r="L649" i="8"/>
  <c r="L680" i="8"/>
  <c r="L795" i="8"/>
  <c r="L1001" i="8"/>
  <c r="N1001" i="8" s="1"/>
  <c r="O1001" i="8" s="1"/>
  <c r="L1037" i="8"/>
  <c r="N1037" i="8" s="1"/>
  <c r="L1039" i="8"/>
  <c r="N1039" i="8" s="1"/>
  <c r="L1113" i="8"/>
  <c r="L1137" i="8"/>
  <c r="L1224" i="8"/>
  <c r="L1230" i="8"/>
  <c r="L1232" i="8"/>
  <c r="L1263" i="8"/>
  <c r="L1327" i="8"/>
  <c r="L1336" i="8"/>
  <c r="L1366" i="8"/>
  <c r="N1366" i="8" s="1"/>
  <c r="L1395" i="8"/>
  <c r="N1395" i="8" s="1"/>
  <c r="L1403" i="8"/>
  <c r="L1430" i="8"/>
  <c r="L1442" i="8"/>
  <c r="L1450" i="8"/>
  <c r="L1455" i="8"/>
  <c r="L1458" i="8"/>
  <c r="L1467" i="8"/>
  <c r="L1546" i="8"/>
  <c r="L1549" i="8"/>
  <c r="L1590" i="8"/>
  <c r="L1601" i="8"/>
  <c r="N1601" i="8" s="1"/>
  <c r="L1643" i="8"/>
  <c r="L1671" i="8"/>
  <c r="N1671" i="8" s="1"/>
  <c r="O1671" i="8" s="1"/>
  <c r="L1685" i="8"/>
  <c r="L1769" i="8"/>
  <c r="L1781" i="8"/>
  <c r="N1781" i="8" s="1"/>
  <c r="L1789" i="8"/>
  <c r="L1797" i="8"/>
  <c r="L1838" i="8"/>
  <c r="L1843" i="8"/>
  <c r="L1848" i="8"/>
  <c r="L1888" i="8"/>
  <c r="L1900" i="8"/>
  <c r="L1908" i="8"/>
  <c r="L1916" i="8"/>
  <c r="L1938" i="8"/>
  <c r="N1938" i="8" s="1"/>
  <c r="O1938" i="8" s="1"/>
  <c r="L1969" i="8"/>
  <c r="L1978" i="8"/>
  <c r="N1978" i="8" s="1"/>
  <c r="O1978" i="8" s="1"/>
  <c r="L1993" i="8"/>
  <c r="L2003" i="8"/>
  <c r="N2003" i="8" s="1"/>
  <c r="L2053" i="8"/>
  <c r="N2053" i="8" s="1"/>
  <c r="L2087" i="8"/>
  <c r="N2087" i="8" s="1"/>
  <c r="O2087" i="8" s="1"/>
  <c r="L2102" i="8"/>
  <c r="L2125" i="8"/>
  <c r="L2136" i="8"/>
  <c r="L2163" i="8"/>
  <c r="L2170" i="8"/>
  <c r="L2172" i="8"/>
  <c r="L2241" i="8"/>
  <c r="L2252" i="8"/>
  <c r="N2252" i="8" s="1"/>
  <c r="O2252" i="8" s="1"/>
  <c r="L2277" i="8"/>
  <c r="L2311" i="8"/>
  <c r="L2313" i="8"/>
  <c r="L2321" i="8"/>
  <c r="L2343" i="8"/>
  <c r="L2387" i="8"/>
  <c r="L2402" i="8"/>
  <c r="N2402" i="8" s="1"/>
  <c r="L2412" i="8"/>
  <c r="L2422" i="8"/>
  <c r="L2427" i="8"/>
  <c r="L2437" i="8"/>
  <c r="L2468" i="8"/>
  <c r="L2472" i="8"/>
  <c r="L2509" i="8"/>
  <c r="L2513" i="8"/>
  <c r="N2513" i="8" s="1"/>
  <c r="L2516" i="8"/>
  <c r="N2516" i="8" s="1"/>
  <c r="O2516" i="8" s="1"/>
  <c r="L2528" i="8"/>
  <c r="L2543" i="8"/>
  <c r="N2543" i="8" s="1"/>
  <c r="O2543" i="8" s="1"/>
  <c r="L2559" i="8"/>
  <c r="L2591" i="8"/>
  <c r="L2620" i="8"/>
  <c r="L2622" i="8"/>
  <c r="L2633" i="8"/>
  <c r="L2647" i="8"/>
  <c r="N2647" i="8" s="1"/>
  <c r="L2655" i="8"/>
  <c r="N2655" i="8" s="1"/>
  <c r="O2655" i="8" s="1"/>
  <c r="L2664" i="8"/>
  <c r="L2671" i="8"/>
  <c r="L2676" i="8"/>
  <c r="N2676" i="8" s="1"/>
  <c r="Q2676" i="8" s="1"/>
  <c r="R2676" i="8" s="1"/>
  <c r="L2683" i="8"/>
  <c r="N2683" i="8" s="1"/>
  <c r="O2683" i="8" s="1"/>
  <c r="L2701" i="8"/>
  <c r="L2714" i="8"/>
  <c r="L2721" i="8"/>
  <c r="N2721" i="8" s="1"/>
  <c r="O2721" i="8" s="1"/>
  <c r="L2724" i="8"/>
  <c r="L2726" i="8"/>
  <c r="L2765" i="8"/>
  <c r="L2767" i="8"/>
  <c r="L2792" i="8"/>
  <c r="L2798" i="8"/>
  <c r="L2811" i="8"/>
  <c r="N2811" i="8" s="1"/>
  <c r="L2819" i="8"/>
  <c r="N2819" i="8" s="1"/>
  <c r="L2831" i="8"/>
  <c r="L2851" i="8"/>
  <c r="L2858" i="8"/>
  <c r="L2871" i="8"/>
  <c r="L2873" i="8"/>
  <c r="L2877" i="8"/>
  <c r="N2877" i="8" s="1"/>
  <c r="O2877" i="8" s="1"/>
  <c r="L2879" i="8"/>
  <c r="N2879" i="8" s="1"/>
  <c r="O2879" i="8" s="1"/>
  <c r="L2886" i="8"/>
  <c r="N2886" i="8" s="1"/>
  <c r="O2886" i="8" s="1"/>
  <c r="L2899" i="8"/>
  <c r="L2905" i="8"/>
  <c r="L2917" i="8"/>
  <c r="L2926" i="8"/>
  <c r="L2932" i="8"/>
  <c r="L2941" i="8"/>
  <c r="N2941" i="8" s="1"/>
  <c r="O2941" i="8" s="1"/>
  <c r="L2949" i="8"/>
  <c r="N2949" i="8" s="1"/>
  <c r="O2949" i="8" s="1"/>
  <c r="L2961" i="8"/>
  <c r="N2961" i="8" s="1"/>
  <c r="O2961" i="8" s="1"/>
  <c r="L2976" i="8"/>
  <c r="L2990" i="8"/>
  <c r="L2992" i="8"/>
  <c r="L2997" i="8"/>
  <c r="L3021" i="8"/>
  <c r="N3021" i="8" s="1"/>
  <c r="L3023" i="8"/>
  <c r="N3023" i="8" s="1"/>
  <c r="O3023" i="8" s="1"/>
  <c r="L3025" i="8"/>
  <c r="L3027" i="8"/>
  <c r="L3029" i="8"/>
  <c r="L3031" i="8"/>
  <c r="N3031" i="8" s="1"/>
  <c r="L3037" i="8"/>
  <c r="L3051" i="8"/>
  <c r="L3053" i="8"/>
  <c r="L3055" i="8"/>
  <c r="N3055" i="8" s="1"/>
  <c r="O3055" i="8" s="1"/>
  <c r="L3063" i="8"/>
  <c r="N3063" i="8" s="1"/>
  <c r="O3063" i="8" s="1"/>
  <c r="L3065" i="8"/>
  <c r="L3069" i="8"/>
  <c r="L3073" i="8"/>
  <c r="L3092" i="8"/>
  <c r="L3094" i="8"/>
  <c r="L3098" i="8"/>
  <c r="L3102" i="8"/>
  <c r="L3104" i="8"/>
  <c r="N3104" i="8" s="1"/>
  <c r="L3126" i="8"/>
  <c r="N3126" i="8" s="1"/>
  <c r="O3126" i="8" s="1"/>
  <c r="L3130" i="8"/>
  <c r="L3136" i="8"/>
  <c r="N3136" i="8" s="1"/>
  <c r="L3154" i="8"/>
  <c r="L3165" i="8"/>
  <c r="L3171" i="8"/>
  <c r="L3185" i="8"/>
  <c r="L3196" i="8"/>
  <c r="L3204" i="8"/>
  <c r="L3208" i="8"/>
  <c r="L3210" i="8"/>
  <c r="L3212" i="8"/>
  <c r="L3235" i="8"/>
  <c r="N3235" i="8" s="1"/>
  <c r="L3241" i="8"/>
  <c r="N3241" i="8" s="1"/>
  <c r="O3241" i="8" s="1"/>
  <c r="L3245" i="8"/>
  <c r="N3245" i="8" s="1"/>
  <c r="O3245" i="8" s="1"/>
  <c r="L3251" i="8"/>
  <c r="L3253" i="8"/>
  <c r="N3253" i="8" s="1"/>
  <c r="O3253" i="8" s="1"/>
  <c r="L3255" i="8"/>
  <c r="L3259" i="8"/>
  <c r="L3293" i="8"/>
  <c r="L3304" i="8"/>
  <c r="L3306" i="8"/>
  <c r="L3314" i="8"/>
  <c r="L3318" i="8"/>
  <c r="L3327" i="8"/>
  <c r="N3327" i="8" s="1"/>
  <c r="O3327" i="8" s="1"/>
  <c r="L3329" i="8"/>
  <c r="L3333" i="8"/>
  <c r="N3333" i="8" s="1"/>
  <c r="L3335" i="8"/>
  <c r="L3339" i="8"/>
  <c r="L3344" i="8"/>
  <c r="L3352" i="8"/>
  <c r="N3352" i="8" s="1"/>
  <c r="L3354" i="8"/>
  <c r="N3354" i="8" s="1"/>
  <c r="L3356" i="8"/>
  <c r="N3356" i="8" s="1"/>
  <c r="O3356" i="8" s="1"/>
  <c r="L3367" i="8"/>
  <c r="L3371" i="8"/>
  <c r="L3373" i="8"/>
  <c r="L3379" i="8"/>
  <c r="L3381" i="8"/>
  <c r="L3383" i="8"/>
  <c r="L3389" i="8"/>
  <c r="N3389" i="8" s="1"/>
  <c r="L3404" i="8"/>
  <c r="L3421" i="8"/>
  <c r="L3440" i="8"/>
  <c r="L3448" i="8"/>
  <c r="L3450" i="8"/>
  <c r="L3465" i="8"/>
  <c r="L3483" i="8"/>
  <c r="L3488" i="8"/>
  <c r="L3500" i="8"/>
  <c r="L3508" i="8"/>
  <c r="L3510" i="8"/>
  <c r="L243" i="8"/>
  <c r="L262" i="8"/>
  <c r="L396" i="8"/>
  <c r="L490" i="8"/>
  <c r="L557" i="8"/>
  <c r="N557" i="8" s="1"/>
  <c r="L1046" i="8"/>
  <c r="N1046" i="8" s="1"/>
  <c r="O1046" i="8" s="1"/>
  <c r="L1202" i="8"/>
  <c r="L1212" i="8"/>
  <c r="L1227" i="8"/>
  <c r="L1287" i="8"/>
  <c r="L1289" i="8"/>
  <c r="L1304" i="8"/>
  <c r="L1358" i="8"/>
  <c r="N1358" i="8" s="1"/>
  <c r="L1364" i="8"/>
  <c r="N1364" i="8" s="1"/>
  <c r="O1364" i="8" s="1"/>
  <c r="L1439" i="8"/>
  <c r="L1453" i="8"/>
  <c r="N1453" i="8" s="1"/>
  <c r="L1474" i="8"/>
  <c r="L1515" i="8"/>
  <c r="L1521" i="8"/>
  <c r="N1521" i="8" s="1"/>
  <c r="L1563" i="8"/>
  <c r="L1604" i="8"/>
  <c r="N1604" i="8" s="1"/>
  <c r="O1604" i="8" s="1"/>
  <c r="L1617" i="8"/>
  <c r="N1617" i="8" s="1"/>
  <c r="L1657" i="8"/>
  <c r="L1660" i="8"/>
  <c r="L1701" i="8"/>
  <c r="L1713" i="8"/>
  <c r="L1724" i="8"/>
  <c r="L1746" i="8"/>
  <c r="L1787" i="8"/>
  <c r="N1787" i="8" s="1"/>
  <c r="L1813" i="8"/>
  <c r="N1813" i="8" s="1"/>
  <c r="O1813" i="8" s="1"/>
  <c r="L1822" i="8"/>
  <c r="L1841" i="8"/>
  <c r="L1865" i="8"/>
  <c r="L1867" i="8"/>
  <c r="L1872" i="8"/>
  <c r="L1880" i="8"/>
  <c r="L1886" i="8"/>
  <c r="N1886" i="8" s="1"/>
  <c r="L1896" i="8"/>
  <c r="L1940" i="8"/>
  <c r="L1955" i="8"/>
  <c r="L1959" i="8"/>
  <c r="L1983" i="8"/>
  <c r="L1996" i="8"/>
  <c r="L2005" i="8"/>
  <c r="L2007" i="8"/>
  <c r="L2046" i="8"/>
  <c r="L2066" i="8"/>
  <c r="L2095" i="8"/>
  <c r="L2119" i="8"/>
  <c r="L2143" i="8"/>
  <c r="N2143" i="8" s="1"/>
  <c r="O2143" i="8" s="1"/>
  <c r="L2159" i="8"/>
  <c r="N2159" i="8" s="1"/>
  <c r="O2159" i="8" s="1"/>
  <c r="L2168" i="8"/>
  <c r="N2168" i="8" s="1"/>
  <c r="O2168" i="8" s="1"/>
  <c r="L2194" i="8"/>
  <c r="N2194" i="8" s="1"/>
  <c r="L2210" i="8"/>
  <c r="N2210" i="8" s="1"/>
  <c r="L2226" i="8"/>
  <c r="L2238" i="8"/>
  <c r="L2250" i="8"/>
  <c r="L2258" i="8"/>
  <c r="L2261" i="8"/>
  <c r="L2269" i="8"/>
  <c r="N2269" i="8" s="1"/>
  <c r="O2269" i="8" s="1"/>
  <c r="L2286" i="8"/>
  <c r="L2302" i="8"/>
  <c r="N2302" i="8" s="1"/>
  <c r="O2302" i="8" s="1"/>
  <c r="L2305" i="8"/>
  <c r="L2348" i="8"/>
  <c r="N2348" i="8" s="1"/>
  <c r="L2355" i="8"/>
  <c r="L2360" i="8"/>
  <c r="N2360" i="8" s="1"/>
  <c r="O2360" i="8" s="1"/>
  <c r="L2372" i="8"/>
  <c r="L2379" i="8"/>
  <c r="L2392" i="8"/>
  <c r="L2405" i="8"/>
  <c r="N2405" i="8" s="1"/>
  <c r="O2405" i="8" s="1"/>
  <c r="L2415" i="8"/>
  <c r="L2420" i="8"/>
  <c r="N2420" i="8" s="1"/>
  <c r="L2425" i="8"/>
  <c r="L2445" i="8"/>
  <c r="L2541" i="8"/>
  <c r="L2548" i="8"/>
  <c r="N2548" i="8" s="1"/>
  <c r="L2564" i="8"/>
  <c r="N2564" i="8" s="1"/>
  <c r="L2573" i="8"/>
  <c r="N2573" i="8" s="1"/>
  <c r="O2573" i="8" s="1"/>
  <c r="L2578" i="8"/>
  <c r="L2589" i="8"/>
  <c r="L2609" i="8"/>
  <c r="L2613" i="8"/>
  <c r="L2618" i="8"/>
  <c r="N2618" i="8" s="1"/>
  <c r="L2627" i="8"/>
  <c r="L2669" i="8"/>
  <c r="N2669" i="8" s="1"/>
  <c r="L2686" i="8"/>
  <c r="N2686" i="8" s="1"/>
  <c r="O2686" i="8" s="1"/>
  <c r="L2690" i="8"/>
  <c r="L2712" i="8"/>
  <c r="L2750" i="8"/>
  <c r="L2752" i="8"/>
  <c r="L2758" i="8"/>
  <c r="L2773" i="8"/>
  <c r="L2775" i="8"/>
  <c r="N2775" i="8" s="1"/>
  <c r="L2777" i="8"/>
  <c r="N2777" i="8" s="1"/>
  <c r="O2777" i="8" s="1"/>
  <c r="L2814" i="8"/>
  <c r="L2836" i="8"/>
  <c r="L2846" i="8"/>
  <c r="N2846" i="8" s="1"/>
  <c r="O2846" i="8" s="1"/>
  <c r="L2856" i="8"/>
  <c r="N2856" i="8" s="1"/>
  <c r="O2856" i="8" s="1"/>
  <c r="L2895" i="8"/>
  <c r="L2897" i="8"/>
  <c r="N2897" i="8" s="1"/>
  <c r="L2901" i="8"/>
  <c r="L2903" i="8"/>
  <c r="N2903" i="8" s="1"/>
  <c r="O2903" i="8" s="1"/>
  <c r="L2908" i="8"/>
  <c r="L2910" i="8"/>
  <c r="N2910" i="8" s="1"/>
  <c r="L2915" i="8"/>
  <c r="L2928" i="8"/>
  <c r="L2930" i="8"/>
  <c r="L2936" i="8"/>
  <c r="L2947" i="8"/>
  <c r="N2947" i="8" s="1"/>
  <c r="O2947" i="8" s="1"/>
  <c r="L2951" i="8"/>
  <c r="L2953" i="8"/>
  <c r="N2953" i="8" s="1"/>
  <c r="L2955" i="8"/>
  <c r="L2959" i="8"/>
  <c r="L2985" i="8"/>
  <c r="L3004" i="8"/>
  <c r="L3006" i="8"/>
  <c r="N3006" i="8" s="1"/>
  <c r="L3043" i="8"/>
  <c r="N3043" i="8" s="1"/>
  <c r="L3057" i="8"/>
  <c r="N3057" i="8" s="1"/>
  <c r="O3057" i="8" s="1"/>
  <c r="L3071" i="8"/>
  <c r="L3078" i="8"/>
  <c r="L3096" i="8"/>
  <c r="L3117" i="8"/>
  <c r="L3119" i="8"/>
  <c r="L3121" i="8"/>
  <c r="L3124" i="8"/>
  <c r="N3124" i="8" s="1"/>
  <c r="L3128" i="8"/>
  <c r="L3161" i="8"/>
  <c r="L3169" i="8"/>
  <c r="N3169" i="8" s="1"/>
  <c r="L3173" i="8"/>
  <c r="L3175" i="8"/>
  <c r="N3175" i="8" s="1"/>
  <c r="L3177" i="8"/>
  <c r="L3198" i="8"/>
  <c r="N3198" i="8" s="1"/>
  <c r="L3200" i="8"/>
  <c r="N3200" i="8" s="1"/>
  <c r="L3216" i="8"/>
  <c r="L3227" i="8"/>
  <c r="L3247" i="8"/>
  <c r="L3257" i="8"/>
  <c r="L3261" i="8"/>
  <c r="L3278" i="8"/>
  <c r="L3284" i="8"/>
  <c r="L3286" i="8"/>
  <c r="N3286" i="8" s="1"/>
  <c r="L3299" i="8"/>
  <c r="N3299" i="8" s="1"/>
  <c r="L3312" i="8"/>
  <c r="N3312" i="8" s="1"/>
  <c r="L3324" i="8"/>
  <c r="N3324" i="8" s="1"/>
  <c r="L3337" i="8"/>
  <c r="L3369" i="8"/>
  <c r="L3375" i="8"/>
  <c r="L3385" i="8"/>
  <c r="L3395" i="8"/>
  <c r="N3395" i="8" s="1"/>
  <c r="L3412" i="8"/>
  <c r="L3414" i="8"/>
  <c r="L3427" i="8"/>
  <c r="N3427" i="8" s="1"/>
  <c r="L3454" i="8"/>
  <c r="L3458" i="8"/>
  <c r="L3469" i="8"/>
  <c r="N3469" i="8" s="1"/>
  <c r="L3475" i="8"/>
  <c r="L3477" i="8"/>
  <c r="N3477" i="8" s="1"/>
  <c r="O3477" i="8" s="1"/>
  <c r="L3479" i="8"/>
  <c r="N3479" i="8" s="1"/>
  <c r="O3479" i="8" s="1"/>
  <c r="L3481" i="8"/>
  <c r="L3496" i="8"/>
  <c r="L3498" i="8"/>
  <c r="L3502" i="8"/>
  <c r="L3516" i="8"/>
  <c r="L3533" i="8"/>
  <c r="L3550" i="8"/>
  <c r="N3550" i="8" s="1"/>
  <c r="L3554" i="8"/>
  <c r="N3554" i="8" s="1"/>
  <c r="O3554" i="8" s="1"/>
  <c r="L3556" i="8"/>
  <c r="N3556" i="8" s="1"/>
  <c r="L3558" i="8"/>
  <c r="L3564" i="8"/>
  <c r="L3577" i="8"/>
  <c r="L3581" i="8"/>
  <c r="L3598" i="8"/>
  <c r="N3598" i="8" s="1"/>
  <c r="L3602" i="8"/>
  <c r="L3615" i="8"/>
  <c r="N3615" i="8" s="1"/>
  <c r="L3617" i="8"/>
  <c r="L3621" i="8"/>
  <c r="N3621" i="8" s="1"/>
  <c r="L3627" i="8"/>
  <c r="N3627" i="8" s="1"/>
  <c r="O3627" i="8" s="1"/>
  <c r="L3640" i="8"/>
  <c r="N3640" i="8" s="1"/>
  <c r="L3642" i="8"/>
  <c r="L3653" i="8"/>
  <c r="L3659" i="8"/>
  <c r="L3672" i="8"/>
  <c r="N3672" i="8" s="1"/>
  <c r="L3676" i="8"/>
  <c r="L3678" i="8"/>
  <c r="L3687" i="8"/>
  <c r="L3689" i="8"/>
  <c r="N3689" i="8" s="1"/>
  <c r="O3689" i="8" s="1"/>
  <c r="L3693" i="8"/>
  <c r="L3695" i="8"/>
  <c r="N3695" i="8" s="1"/>
  <c r="L3697" i="8"/>
  <c r="L3699" i="8"/>
  <c r="N3699" i="8" s="1"/>
  <c r="O3699" i="8" s="1"/>
  <c r="L3720" i="8"/>
  <c r="L3731" i="8"/>
  <c r="L3742" i="8"/>
  <c r="L3757" i="8"/>
  <c r="L3761" i="8"/>
  <c r="L3766" i="8"/>
  <c r="N3766" i="8" s="1"/>
  <c r="L3772" i="8"/>
  <c r="L3776" i="8"/>
  <c r="L3795" i="8"/>
  <c r="L3806" i="8"/>
  <c r="N3806" i="8" s="1"/>
  <c r="L3811" i="8"/>
  <c r="L3815" i="8"/>
  <c r="L3828" i="8"/>
  <c r="L3832" i="8"/>
  <c r="L3836" i="8"/>
  <c r="N3836" i="8" s="1"/>
  <c r="L3840" i="8"/>
  <c r="N3840" i="8" s="1"/>
  <c r="L3865" i="8"/>
  <c r="L3869" i="8"/>
  <c r="L3873" i="8"/>
  <c r="L3877" i="8"/>
  <c r="L3881" i="8"/>
  <c r="L3894" i="8"/>
  <c r="L3898" i="8"/>
  <c r="N3898" i="8" s="1"/>
  <c r="L3902" i="8"/>
  <c r="N3902" i="8" s="1"/>
  <c r="L3931" i="8"/>
  <c r="N3931" i="8" s="1"/>
  <c r="L3935" i="8"/>
  <c r="L3948" i="8"/>
  <c r="L3952" i="8"/>
  <c r="L3956" i="8"/>
  <c r="L3960" i="8"/>
  <c r="L3964" i="8"/>
  <c r="N3964" i="8" s="1"/>
  <c r="O3964" i="8" s="1"/>
  <c r="L3968" i="8"/>
  <c r="L3972" i="8"/>
  <c r="L3976" i="8"/>
  <c r="L3980" i="8"/>
  <c r="L3984" i="8"/>
  <c r="L3988" i="8"/>
  <c r="L3992" i="8"/>
  <c r="N3992" i="8" s="1"/>
  <c r="O3992" i="8" s="1"/>
  <c r="L4001" i="8"/>
  <c r="L4005" i="8"/>
  <c r="N4005" i="8" s="1"/>
  <c r="L4009" i="8"/>
  <c r="L4022" i="8"/>
  <c r="N4022" i="8" s="1"/>
  <c r="O4022" i="8" s="1"/>
  <c r="L4026" i="8"/>
  <c r="L4030" i="8"/>
  <c r="L4034" i="8"/>
  <c r="L4038" i="8"/>
  <c r="N4038" i="8" s="1"/>
  <c r="O4038" i="8" s="1"/>
  <c r="L4042" i="8"/>
  <c r="N4042" i="8" s="1"/>
  <c r="L4046" i="8"/>
  <c r="N4046" i="8" s="1"/>
  <c r="O4046" i="8" s="1"/>
  <c r="L4050" i="8"/>
  <c r="L4054" i="8"/>
  <c r="L4067" i="8"/>
  <c r="L4071" i="8"/>
  <c r="L524" i="8"/>
  <c r="N524" i="8" s="1"/>
  <c r="L745" i="8"/>
  <c r="L774" i="8"/>
  <c r="L908" i="8"/>
  <c r="N908" i="8" s="1"/>
  <c r="L968" i="8"/>
  <c r="L1132" i="8"/>
  <c r="L1150" i="8"/>
  <c r="L1158" i="8"/>
  <c r="N1158" i="8" s="1"/>
  <c r="L1216" i="8"/>
  <c r="N1216" i="8" s="1"/>
  <c r="L1219" i="8"/>
  <c r="L1320" i="8"/>
  <c r="N1320" i="8" s="1"/>
  <c r="O1320" i="8" s="1"/>
  <c r="L1322" i="8"/>
  <c r="N1322" i="8" s="1"/>
  <c r="O1322" i="8" s="1"/>
  <c r="L1353" i="8"/>
  <c r="L1465" i="8"/>
  <c r="N1465" i="8" s="1"/>
  <c r="L1472" i="8"/>
  <c r="L1488" i="8"/>
  <c r="L1513" i="8"/>
  <c r="L1524" i="8"/>
  <c r="L1550" i="8"/>
  <c r="N1550" i="8" s="1"/>
  <c r="O1550" i="8" s="1"/>
  <c r="L1574" i="8"/>
  <c r="N1574" i="8" s="1"/>
  <c r="O1574" i="8" s="1"/>
  <c r="L1599" i="8"/>
  <c r="L1641" i="8"/>
  <c r="L1722" i="8"/>
  <c r="L1773" i="8"/>
  <c r="L1846" i="8"/>
  <c r="L1889" i="8"/>
  <c r="L1917" i="8"/>
  <c r="N1917" i="8" s="1"/>
  <c r="L1927" i="8"/>
  <c r="N1927" i="8" s="1"/>
  <c r="O1927" i="8" s="1"/>
  <c r="L1936" i="8"/>
  <c r="L1948" i="8"/>
  <c r="N1948" i="8" s="1"/>
  <c r="L1981" i="8"/>
  <c r="L2013" i="8"/>
  <c r="L2015" i="8"/>
  <c r="L2025" i="8"/>
  <c r="N2025" i="8" s="1"/>
  <c r="O2025" i="8" s="1"/>
  <c r="L2032" i="8"/>
  <c r="N2032" i="8" s="1"/>
  <c r="O2032" i="8" s="1"/>
  <c r="L2059" i="8"/>
  <c r="N2059" i="8" s="1"/>
  <c r="L2076" i="8"/>
  <c r="L2103" i="8"/>
  <c r="L2122" i="8"/>
  <c r="L2128" i="8"/>
  <c r="N2128" i="8" s="1"/>
  <c r="L2134" i="8"/>
  <c r="L2149" i="8"/>
  <c r="L2162" i="8"/>
  <c r="N2162" i="8" s="1"/>
  <c r="L2180" i="8"/>
  <c r="N2180" i="8" s="1"/>
  <c r="O2180" i="8" s="1"/>
  <c r="L2198" i="8"/>
  <c r="L2214" i="8"/>
  <c r="N2214" i="8" s="1"/>
  <c r="L2230" i="8"/>
  <c r="L2236" i="8"/>
  <c r="L2245" i="8"/>
  <c r="L2253" i="8"/>
  <c r="L2265" i="8"/>
  <c r="N2265" i="8" s="1"/>
  <c r="O2265" i="8" s="1"/>
  <c r="L2272" i="8"/>
  <c r="N2272" i="8" s="1"/>
  <c r="O2272" i="8" s="1"/>
  <c r="L2290" i="8"/>
  <c r="L2293" i="8"/>
  <c r="N2293" i="8" s="1"/>
  <c r="L2334" i="8"/>
  <c r="L2351" i="8"/>
  <c r="L2418" i="8"/>
  <c r="L2428" i="8"/>
  <c r="N2428" i="8" s="1"/>
  <c r="O2428" i="8" s="1"/>
  <c r="L2443" i="8"/>
  <c r="L2485" i="8"/>
  <c r="L2503" i="8"/>
  <c r="L2512" i="8"/>
  <c r="L2514" i="8"/>
  <c r="L2517" i="8"/>
  <c r="L2539" i="8"/>
  <c r="L2544" i="8"/>
  <c r="L2560" i="8"/>
  <c r="L2585" i="8"/>
  <c r="L2587" i="8"/>
  <c r="L2646" i="8"/>
  <c r="N2646" i="8" s="1"/>
  <c r="L2656" i="8"/>
  <c r="L2672" i="8"/>
  <c r="L2674" i="8"/>
  <c r="L2684" i="8"/>
  <c r="L2702" i="8"/>
  <c r="L2736" i="8"/>
  <c r="N2736" i="8" s="1"/>
  <c r="L2780" i="8"/>
  <c r="L2804" i="8"/>
  <c r="L2809" i="8"/>
  <c r="L2834" i="8"/>
  <c r="N2834" i="8" s="1"/>
  <c r="L2841" i="8"/>
  <c r="L2859" i="8"/>
  <c r="L2861" i="8"/>
  <c r="N2861" i="8" s="1"/>
  <c r="L2863" i="8"/>
  <c r="N2863" i="8" s="1"/>
  <c r="O2863" i="8" s="1"/>
  <c r="L2870" i="8"/>
  <c r="L2876" i="8"/>
  <c r="L2906" i="8"/>
  <c r="L2925" i="8"/>
  <c r="L2979" i="8"/>
  <c r="L3000" i="8"/>
  <c r="N3000" i="8" s="1"/>
  <c r="L3002" i="8"/>
  <c r="L3022" i="8"/>
  <c r="L3028" i="8"/>
  <c r="L3030" i="8"/>
  <c r="L3052" i="8"/>
  <c r="L3062" i="8"/>
  <c r="L3068" i="8"/>
  <c r="N3068" i="8" s="1"/>
  <c r="L3074" i="8"/>
  <c r="N3074" i="8" s="1"/>
  <c r="O3074" i="8" s="1"/>
  <c r="L3088" i="8"/>
  <c r="L3099" i="8"/>
  <c r="N3099" i="8" s="1"/>
  <c r="O3099" i="8" s="1"/>
  <c r="L3113" i="8"/>
  <c r="L3139" i="8"/>
  <c r="L3147" i="8"/>
  <c r="L3186" i="8"/>
  <c r="L3203" i="8"/>
  <c r="N3203" i="8" s="1"/>
  <c r="L3207" i="8"/>
  <c r="L3211" i="8"/>
  <c r="N3211" i="8" s="1"/>
  <c r="L3219" i="8"/>
  <c r="L3221" i="8"/>
  <c r="L3223" i="8"/>
  <c r="L3225" i="8"/>
  <c r="L3238" i="8"/>
  <c r="L3244" i="8"/>
  <c r="L3252" i="8"/>
  <c r="N3252" i="8" s="1"/>
  <c r="L3254" i="8"/>
  <c r="N3254" i="8" s="1"/>
  <c r="L3263" i="8"/>
  <c r="L3265" i="8"/>
  <c r="L3273" i="8"/>
  <c r="L3288" i="8"/>
  <c r="L3290" i="8"/>
  <c r="L3292" i="8"/>
  <c r="L3301" i="8"/>
  <c r="L3303" i="8"/>
  <c r="L3307" i="8"/>
  <c r="N3307" i="8" s="1"/>
  <c r="O3307" i="8" s="1"/>
  <c r="L3309" i="8"/>
  <c r="L3315" i="8"/>
  <c r="N3315" i="8" s="1"/>
  <c r="L3326" i="8"/>
  <c r="L3330" i="8"/>
  <c r="L3332" i="8"/>
  <c r="L3334" i="8"/>
  <c r="L3341" i="8"/>
  <c r="N3341" i="8" s="1"/>
  <c r="O3341" i="8" s="1"/>
  <c r="L3347" i="8"/>
  <c r="N3347" i="8" s="1"/>
  <c r="O3347" i="8" s="1"/>
  <c r="L3349" i="8"/>
  <c r="L3351" i="8"/>
  <c r="L3355" i="8"/>
  <c r="N3355" i="8" s="1"/>
  <c r="O3355" i="8" s="1"/>
  <c r="L3360" i="8"/>
  <c r="L3366" i="8"/>
  <c r="L3372" i="8"/>
  <c r="N3372" i="8" s="1"/>
  <c r="O3372" i="8" s="1"/>
  <c r="L3380" i="8"/>
  <c r="N3380" i="8" s="1"/>
  <c r="L3382" i="8"/>
  <c r="N3382" i="8" s="1"/>
  <c r="O3382" i="8" s="1"/>
  <c r="L3388" i="8"/>
  <c r="L3401" i="8"/>
  <c r="L3403" i="8"/>
  <c r="L3408" i="8"/>
  <c r="L3416" i="8"/>
  <c r="L3418" i="8"/>
  <c r="L3420" i="8"/>
  <c r="L3433" i="8"/>
  <c r="N3433" i="8" s="1"/>
  <c r="O3433" i="8" s="1"/>
  <c r="L3439" i="8"/>
  <c r="L3443" i="8"/>
  <c r="L3445" i="8"/>
  <c r="L3447" i="8"/>
  <c r="N3447" i="8" s="1"/>
  <c r="L3451" i="8"/>
  <c r="L3491" i="8"/>
  <c r="N3491" i="8" s="1"/>
  <c r="O3491" i="8" s="1"/>
  <c r="L3504" i="8"/>
  <c r="L3518" i="8"/>
  <c r="N3518" i="8" s="1"/>
  <c r="L3522" i="8"/>
  <c r="N3522" i="8" s="1"/>
  <c r="O3522" i="8" s="1"/>
  <c r="L3545" i="8"/>
  <c r="L3560" i="8"/>
  <c r="L3562" i="8"/>
  <c r="L3570" i="8"/>
  <c r="L3574" i="8"/>
  <c r="L3583" i="8"/>
  <c r="L3585" i="8"/>
  <c r="L3589" i="8"/>
  <c r="L3591" i="8"/>
  <c r="N3591" i="8" s="1"/>
  <c r="O3591" i="8" s="1"/>
  <c r="L3595" i="8"/>
  <c r="L3629" i="8"/>
  <c r="L3631" i="8"/>
  <c r="L3633" i="8"/>
  <c r="N3633" i="8" s="1"/>
  <c r="O3633" i="8" s="1"/>
  <c r="L3635" i="8"/>
  <c r="N3635" i="8" s="1"/>
  <c r="L3648" i="8"/>
  <c r="L3650" i="8"/>
  <c r="L3661" i="8"/>
  <c r="L3663" i="8"/>
  <c r="L3665" i="8"/>
  <c r="N3665" i="8" s="1"/>
  <c r="O3665" i="8" s="1"/>
  <c r="L3667" i="8"/>
  <c r="L3684" i="8"/>
  <c r="L3703" i="8"/>
  <c r="N3703" i="8" s="1"/>
  <c r="L3705" i="8"/>
  <c r="N3705" i="8" s="1"/>
  <c r="O3705" i="8" s="1"/>
  <c r="L3707" i="8"/>
  <c r="L3715" i="8"/>
  <c r="L3724" i="8"/>
  <c r="L3728" i="8"/>
  <c r="L3733" i="8"/>
  <c r="L3735" i="8"/>
  <c r="L3739" i="8"/>
  <c r="N3739" i="8" s="1"/>
  <c r="L3748" i="8"/>
  <c r="L3752" i="8"/>
  <c r="L3769" i="8"/>
  <c r="L3780" i="8"/>
  <c r="L3786" i="8"/>
  <c r="L3788" i="8"/>
  <c r="L3792" i="8"/>
  <c r="N3792" i="8" s="1"/>
  <c r="O3792" i="8" s="1"/>
  <c r="L3797" i="8"/>
  <c r="N3797" i="8" s="1"/>
  <c r="L3799" i="8"/>
  <c r="N3799" i="8" s="1"/>
  <c r="O3799" i="8" s="1"/>
  <c r="L3803" i="8"/>
  <c r="N3803" i="8" s="1"/>
  <c r="L3810" i="8"/>
  <c r="L3814" i="8"/>
  <c r="L3818" i="8"/>
  <c r="L3827" i="8"/>
  <c r="L3831" i="8"/>
  <c r="L3835" i="8"/>
  <c r="N3835" i="8" s="1"/>
  <c r="L3839" i="8"/>
  <c r="N3839" i="8" s="1"/>
  <c r="L3868" i="8"/>
  <c r="L3872" i="8"/>
  <c r="N3872" i="8" s="1"/>
  <c r="L3876" i="8"/>
  <c r="L3880" i="8"/>
  <c r="L3893" i="8"/>
  <c r="L3897" i="8"/>
  <c r="N3897" i="8" s="1"/>
  <c r="O3897" i="8" s="1"/>
  <c r="L3901" i="8"/>
  <c r="N3901" i="8" s="1"/>
  <c r="O3901" i="8" s="1"/>
  <c r="L3930" i="8"/>
  <c r="L3934" i="8"/>
  <c r="N3934" i="8" s="1"/>
  <c r="L3947" i="8"/>
  <c r="L3951" i="8"/>
  <c r="L3955" i="8"/>
  <c r="N3955" i="8" s="1"/>
  <c r="O3955" i="8" s="1"/>
  <c r="L3959" i="8"/>
  <c r="L411" i="8"/>
  <c r="N411" i="8" s="1"/>
  <c r="L429" i="8"/>
  <c r="L537" i="8"/>
  <c r="L878" i="8"/>
  <c r="L897" i="8"/>
  <c r="L1032" i="8"/>
  <c r="L1101" i="8"/>
  <c r="N1101" i="8" s="1"/>
  <c r="L1168" i="8"/>
  <c r="L1340" i="8"/>
  <c r="L1374" i="8"/>
  <c r="L1560" i="8"/>
  <c r="N1560" i="8" s="1"/>
  <c r="L1571" i="8"/>
  <c r="L1603" i="8"/>
  <c r="L1666" i="8"/>
  <c r="L1755" i="8"/>
  <c r="L1786" i="8"/>
  <c r="N1786" i="8" s="1"/>
  <c r="L1857" i="8"/>
  <c r="N1857" i="8" s="1"/>
  <c r="O1857" i="8" s="1"/>
  <c r="L1870" i="8"/>
  <c r="L1907" i="8"/>
  <c r="N1907" i="8" s="1"/>
  <c r="L1934" i="8"/>
  <c r="N1934" i="8" s="1"/>
  <c r="L1957" i="8"/>
  <c r="L2104" i="8"/>
  <c r="L2166" i="8"/>
  <c r="N2166" i="8" s="1"/>
  <c r="L2196" i="8"/>
  <c r="L2220" i="8"/>
  <c r="N2220" i="8" s="1"/>
  <c r="L2234" i="8"/>
  <c r="L2251" i="8"/>
  <c r="N2251" i="8" s="1"/>
  <c r="O2251" i="8" s="1"/>
  <c r="L2317" i="8"/>
  <c r="L2341" i="8"/>
  <c r="L2353" i="8"/>
  <c r="L2356" i="8"/>
  <c r="L2383" i="8"/>
  <c r="L2426" i="8"/>
  <c r="L2435" i="8"/>
  <c r="N2435" i="8" s="1"/>
  <c r="L2464" i="8"/>
  <c r="N2464" i="8" s="1"/>
  <c r="L2466" i="8"/>
  <c r="N2466" i="8" s="1"/>
  <c r="L2471" i="8"/>
  <c r="L2507" i="8"/>
  <c r="L2519" i="8"/>
  <c r="N2519" i="8" s="1"/>
  <c r="L2534" i="8"/>
  <c r="L2569" i="8"/>
  <c r="L2612" i="8"/>
  <c r="N2612" i="8" s="1"/>
  <c r="L2623" i="8"/>
  <c r="L2651" i="8"/>
  <c r="L2689" i="8"/>
  <c r="L2699" i="8"/>
  <c r="L2739" i="8"/>
  <c r="L2753" i="8"/>
  <c r="L2760" i="8"/>
  <c r="L2776" i="8"/>
  <c r="L2788" i="8"/>
  <c r="L2857" i="8"/>
  <c r="L2909" i="8"/>
  <c r="N2909" i="8" s="1"/>
  <c r="O2909" i="8" s="1"/>
  <c r="L2929" i="8"/>
  <c r="N2929" i="8" s="1"/>
  <c r="O2929" i="8" s="1"/>
  <c r="L2937" i="8"/>
  <c r="L2971" i="8"/>
  <c r="N2971" i="8" s="1"/>
  <c r="L2999" i="8"/>
  <c r="L3010" i="8"/>
  <c r="L3026" i="8"/>
  <c r="N3026" i="8" s="1"/>
  <c r="O3026" i="8" s="1"/>
  <c r="L3039" i="8"/>
  <c r="L3046" i="8"/>
  <c r="L3048" i="8"/>
  <c r="L3070" i="8"/>
  <c r="L3076" i="8"/>
  <c r="N3076" i="8" s="1"/>
  <c r="O3076" i="8" s="1"/>
  <c r="L3091" i="8"/>
  <c r="L3110" i="8"/>
  <c r="L3115" i="8"/>
  <c r="L3129" i="8"/>
  <c r="L3132" i="8"/>
  <c r="L3160" i="8"/>
  <c r="L3170" i="8"/>
  <c r="L3184" i="8"/>
  <c r="L3217" i="8"/>
  <c r="L3220" i="8"/>
  <c r="N3220" i="8" s="1"/>
  <c r="L3228" i="8"/>
  <c r="N3228" i="8" s="1"/>
  <c r="O3228" i="8" s="1"/>
  <c r="L3230" i="8"/>
  <c r="L3242" i="8"/>
  <c r="L3256" i="8"/>
  <c r="L3269" i="8"/>
  <c r="L3287" i="8"/>
  <c r="N3287" i="8" s="1"/>
  <c r="O3287" i="8" s="1"/>
  <c r="L3294" i="8"/>
  <c r="L3296" i="8"/>
  <c r="L3322" i="8"/>
  <c r="L3350" i="8"/>
  <c r="L3370" i="8"/>
  <c r="L3376" i="8"/>
  <c r="L3394" i="8"/>
  <c r="L3413" i="8"/>
  <c r="L3429" i="8"/>
  <c r="L3441" i="8"/>
  <c r="L3444" i="8"/>
  <c r="N3444" i="8" s="1"/>
  <c r="O3444" i="8" s="1"/>
  <c r="L3459" i="8"/>
  <c r="L3474" i="8"/>
  <c r="N3474" i="8" s="1"/>
  <c r="O3474" i="8" s="1"/>
  <c r="L3480" i="8"/>
  <c r="L3497" i="8"/>
  <c r="L3515" i="8"/>
  <c r="L3517" i="8"/>
  <c r="L3519" i="8"/>
  <c r="L3529" i="8"/>
  <c r="N3529" i="8" s="1"/>
  <c r="O3529" i="8" s="1"/>
  <c r="L3541" i="8"/>
  <c r="L3568" i="8"/>
  <c r="N3568" i="8" s="1"/>
  <c r="L3571" i="8"/>
  <c r="N3571" i="8" s="1"/>
  <c r="O3571" i="8" s="1"/>
  <c r="L3609" i="8"/>
  <c r="N3609" i="8" s="1"/>
  <c r="O3609" i="8" s="1"/>
  <c r="L3619" i="8"/>
  <c r="L3630" i="8"/>
  <c r="L3658" i="8"/>
  <c r="N3658" i="8" s="1"/>
  <c r="O3658" i="8" s="1"/>
  <c r="L3660" i="8"/>
  <c r="N3660" i="8" s="1"/>
  <c r="O3660" i="8" s="1"/>
  <c r="L3670" i="8"/>
  <c r="N3670" i="8" s="1"/>
  <c r="L3677" i="8"/>
  <c r="L3679" i="8"/>
  <c r="L3686" i="8"/>
  <c r="L3691" i="8"/>
  <c r="L3698" i="8"/>
  <c r="L3700" i="8"/>
  <c r="N3700" i="8" s="1"/>
  <c r="L3743" i="8"/>
  <c r="N3743" i="8" s="1"/>
  <c r="O3743" i="8" s="1"/>
  <c r="L3774" i="8"/>
  <c r="L3807" i="8"/>
  <c r="L3825" i="8"/>
  <c r="L3833" i="8"/>
  <c r="L3841" i="8"/>
  <c r="L3849" i="8"/>
  <c r="L3857" i="8"/>
  <c r="L3889" i="8"/>
  <c r="N3889" i="8" s="1"/>
  <c r="O3889" i="8" s="1"/>
  <c r="L3906" i="8"/>
  <c r="L3914" i="8"/>
  <c r="L3922" i="8"/>
  <c r="L3936" i="8"/>
  <c r="L3944" i="8"/>
  <c r="L3963" i="8"/>
  <c r="N3963" i="8" s="1"/>
  <c r="O3963" i="8" s="1"/>
  <c r="L3979" i="8"/>
  <c r="L4002" i="8"/>
  <c r="N4002" i="8" s="1"/>
  <c r="O4002" i="8" s="1"/>
  <c r="L4015" i="8"/>
  <c r="N4015" i="8" s="1"/>
  <c r="L4018" i="8"/>
  <c r="L4025" i="8"/>
  <c r="L4041" i="8"/>
  <c r="L4064" i="8"/>
  <c r="L4074" i="8"/>
  <c r="L4083" i="8"/>
  <c r="L4087" i="8"/>
  <c r="N4087" i="8" s="1"/>
  <c r="L4091" i="8"/>
  <c r="L4095" i="8"/>
  <c r="N4095" i="8" s="1"/>
  <c r="L4099" i="8"/>
  <c r="L4103" i="8"/>
  <c r="L4107" i="8"/>
  <c r="L4111" i="8"/>
  <c r="N4111" i="8" s="1"/>
  <c r="L4115" i="8"/>
  <c r="N4115" i="8" s="1"/>
  <c r="L4119" i="8"/>
  <c r="N4119" i="8" s="1"/>
  <c r="O4119" i="8" s="1"/>
  <c r="L4132" i="8"/>
  <c r="L4136" i="8"/>
  <c r="L4140" i="8"/>
  <c r="L4144" i="8"/>
  <c r="L4148" i="8"/>
  <c r="L4152" i="8"/>
  <c r="L4156" i="8"/>
  <c r="N4156" i="8" s="1"/>
  <c r="O4156" i="8" s="1"/>
  <c r="L4160" i="8"/>
  <c r="L4164" i="8"/>
  <c r="L4168" i="8"/>
  <c r="L4193" i="8"/>
  <c r="L4197" i="8"/>
  <c r="L4201" i="8"/>
  <c r="N4201" i="8" s="1"/>
  <c r="O4201" i="8" s="1"/>
  <c r="L4205" i="8"/>
  <c r="N4205" i="8" s="1"/>
  <c r="O4205" i="8" s="1"/>
  <c r="L4209" i="8"/>
  <c r="N4209" i="8" s="1"/>
  <c r="O4209" i="8" s="1"/>
  <c r="L4213" i="8"/>
  <c r="N4213" i="8" s="1"/>
  <c r="O4213" i="8" s="1"/>
  <c r="L4226" i="8"/>
  <c r="L4230" i="8"/>
  <c r="L4234" i="8"/>
  <c r="L4243" i="8"/>
  <c r="L4247" i="8"/>
  <c r="L4251" i="8"/>
  <c r="N4251" i="8" s="1"/>
  <c r="O4251" i="8" s="1"/>
  <c r="L4255" i="8"/>
  <c r="L4259" i="8"/>
  <c r="N4259" i="8" s="1"/>
  <c r="O4259" i="8" s="1"/>
  <c r="L4263" i="8"/>
  <c r="L4284" i="8"/>
  <c r="L4288" i="8"/>
  <c r="N4288" i="8" s="1"/>
  <c r="L4301" i="8"/>
  <c r="L4305" i="8"/>
  <c r="N4305" i="8" s="1"/>
  <c r="O4305" i="8" s="1"/>
  <c r="L4346" i="8"/>
  <c r="N4346" i="8" s="1"/>
  <c r="O4346" i="8" s="1"/>
  <c r="L4350" i="8"/>
  <c r="L4395" i="8"/>
  <c r="N4395" i="8" s="1"/>
  <c r="O4395" i="8" s="1"/>
  <c r="L4399" i="8"/>
  <c r="L4412" i="8"/>
  <c r="L4416" i="8"/>
  <c r="L4437" i="8"/>
  <c r="N4437" i="8" s="1"/>
  <c r="O4437" i="8" s="1"/>
  <c r="L4441" i="8"/>
  <c r="L4445" i="8"/>
  <c r="N4445" i="8" s="1"/>
  <c r="O4445" i="8" s="1"/>
  <c r="L4449" i="8"/>
  <c r="L4453" i="8"/>
  <c r="N4453" i="8" s="1"/>
  <c r="O4453" i="8" s="1"/>
  <c r="L4457" i="8"/>
  <c r="L4470" i="8"/>
  <c r="L4483" i="8"/>
  <c r="L4487" i="8"/>
  <c r="L4491" i="8"/>
  <c r="N4491" i="8" s="1"/>
  <c r="O4491" i="8" s="1"/>
  <c r="L4495" i="8"/>
  <c r="N4495" i="8" s="1"/>
  <c r="O4495" i="8" s="1"/>
  <c r="L4499" i="8"/>
  <c r="N4499" i="8" s="1"/>
  <c r="L4503" i="8"/>
  <c r="N4503" i="8" s="1"/>
  <c r="L4507" i="8"/>
  <c r="L4511" i="8"/>
  <c r="L4515" i="8"/>
  <c r="L4519" i="8"/>
  <c r="N4519" i="8" s="1"/>
  <c r="L4532" i="8"/>
  <c r="N4532" i="8" s="1"/>
  <c r="O4532" i="8" s="1"/>
  <c r="L4535" i="8"/>
  <c r="N4535" i="8" s="1"/>
  <c r="O4535" i="8" s="1"/>
  <c r="L4544" i="8"/>
  <c r="L4546" i="8"/>
  <c r="L4548" i="8"/>
  <c r="L4551" i="8"/>
  <c r="L4560" i="8"/>
  <c r="L4562" i="8"/>
  <c r="L4564" i="8"/>
  <c r="N4564" i="8" s="1"/>
  <c r="O4564" i="8" s="1"/>
  <c r="L4567" i="8"/>
  <c r="N4567" i="8" s="1"/>
  <c r="L4576" i="8"/>
  <c r="L4578" i="8"/>
  <c r="L4580" i="8"/>
  <c r="L4583" i="8"/>
  <c r="L4592" i="8"/>
  <c r="L4594" i="8"/>
  <c r="L4596" i="8"/>
  <c r="L4599" i="8"/>
  <c r="L4608" i="8"/>
  <c r="L4610" i="8"/>
  <c r="L4612" i="8"/>
  <c r="L4615" i="8"/>
  <c r="L4624" i="8"/>
  <c r="L4626" i="8"/>
  <c r="L4628" i="8"/>
  <c r="L4631" i="8"/>
  <c r="N4631" i="8" s="1"/>
  <c r="O4631" i="8" s="1"/>
  <c r="L4640" i="8"/>
  <c r="L4642" i="8"/>
  <c r="N4642" i="8" s="1"/>
  <c r="O4642" i="8" s="1"/>
  <c r="L4644" i="8"/>
  <c r="L4647" i="8"/>
  <c r="L4656" i="8"/>
  <c r="L195" i="8"/>
  <c r="L592" i="8"/>
  <c r="N592" i="8" s="1"/>
  <c r="O592" i="8" s="1"/>
  <c r="L872" i="8"/>
  <c r="L995" i="8"/>
  <c r="N995" i="8" s="1"/>
  <c r="O995" i="8" s="1"/>
  <c r="L1242" i="8"/>
  <c r="L1299" i="8"/>
  <c r="L1368" i="8"/>
  <c r="L1460" i="8"/>
  <c r="L1482" i="8"/>
  <c r="N1482" i="8" s="1"/>
  <c r="L1522" i="8"/>
  <c r="L1594" i="8"/>
  <c r="N1594" i="8" s="1"/>
  <c r="O1594" i="8" s="1"/>
  <c r="L1615" i="8"/>
  <c r="N1615" i="8" s="1"/>
  <c r="L1678" i="8"/>
  <c r="N1678" i="8" s="1"/>
  <c r="L1743" i="8"/>
  <c r="L1780" i="8"/>
  <c r="N1780" i="8" s="1"/>
  <c r="L1795" i="8"/>
  <c r="N1795" i="8" s="1"/>
  <c r="L1837" i="8"/>
  <c r="N1837" i="8" s="1"/>
  <c r="O1837" i="8" s="1"/>
  <c r="L1901" i="8"/>
  <c r="L1932" i="8"/>
  <c r="N1932" i="8" s="1"/>
  <c r="L1965" i="8"/>
  <c r="N1965" i="8" s="1"/>
  <c r="O1965" i="8" s="1"/>
  <c r="L2020" i="8"/>
  <c r="N2020" i="8" s="1"/>
  <c r="L2057" i="8"/>
  <c r="L2118" i="8"/>
  <c r="L2156" i="8"/>
  <c r="L2158" i="8"/>
  <c r="N2158" i="8" s="1"/>
  <c r="O2158" i="8" s="1"/>
  <c r="L2175" i="8"/>
  <c r="N2175" i="8" s="1"/>
  <c r="O2175" i="8" s="1"/>
  <c r="L2186" i="8"/>
  <c r="N2186" i="8" s="1"/>
  <c r="L2231" i="8"/>
  <c r="L2268" i="8"/>
  <c r="N2268" i="8" s="1"/>
  <c r="O2268" i="8" s="1"/>
  <c r="L2332" i="8"/>
  <c r="L2368" i="8"/>
  <c r="L2377" i="8"/>
  <c r="L2439" i="8"/>
  <c r="L2462" i="8"/>
  <c r="L2505" i="8"/>
  <c r="N2505" i="8" s="1"/>
  <c r="O2505" i="8" s="1"/>
  <c r="L2610" i="8"/>
  <c r="L2635" i="8"/>
  <c r="L2658" i="8"/>
  <c r="N2658" i="8" s="1"/>
  <c r="L2723" i="8"/>
  <c r="L2782" i="8"/>
  <c r="L2794" i="8"/>
  <c r="L2832" i="8"/>
  <c r="L2855" i="8"/>
  <c r="L2898" i="8"/>
  <c r="N2898" i="8" s="1"/>
  <c r="L2927" i="8"/>
  <c r="L2945" i="8"/>
  <c r="L2966" i="8"/>
  <c r="L2993" i="8"/>
  <c r="L3015" i="8"/>
  <c r="L3032" i="8"/>
  <c r="L3044" i="8"/>
  <c r="N3044" i="8" s="1"/>
  <c r="O3044" i="8" s="1"/>
  <c r="L3081" i="8"/>
  <c r="L3108" i="8"/>
  <c r="N3108" i="8" s="1"/>
  <c r="O3108" i="8" s="1"/>
  <c r="L3137" i="8"/>
  <c r="N3137" i="8" s="1"/>
  <c r="L3145" i="8"/>
  <c r="L3150" i="8"/>
  <c r="L3152" i="8"/>
  <c r="L3158" i="8"/>
  <c r="L3195" i="8"/>
  <c r="N3195" i="8" s="1"/>
  <c r="O3195" i="8" s="1"/>
  <c r="L3209" i="8"/>
  <c r="L3236" i="8"/>
  <c r="N3236" i="8" s="1"/>
  <c r="O3236" i="8" s="1"/>
  <c r="L3248" i="8"/>
  <c r="L3267" i="8"/>
  <c r="L3285" i="8"/>
  <c r="L3320" i="8"/>
  <c r="N3320" i="8" s="1"/>
  <c r="L3353" i="8"/>
  <c r="L3368" i="8"/>
  <c r="N3368" i="8" s="1"/>
  <c r="O3368" i="8" s="1"/>
  <c r="L3406" i="8"/>
  <c r="N3406" i="8" s="1"/>
  <c r="L3411" i="8"/>
  <c r="L3485" i="8"/>
  <c r="L3487" i="8"/>
  <c r="N3487" i="8" s="1"/>
  <c r="O3487" i="8" s="1"/>
  <c r="L3495" i="8"/>
  <c r="L3532" i="8"/>
  <c r="L3539" i="8"/>
  <c r="L3552" i="8"/>
  <c r="N3552" i="8" s="1"/>
  <c r="O3552" i="8" s="1"/>
  <c r="L3566" i="8"/>
  <c r="L3578" i="8"/>
  <c r="N3578" i="8" s="1"/>
  <c r="L3588" i="8"/>
  <c r="N3588" i="8" s="1"/>
  <c r="L3593" i="8"/>
  <c r="L3600" i="8"/>
  <c r="N3600" i="8" s="1"/>
  <c r="L3607" i="8"/>
  <c r="L3614" i="8"/>
  <c r="L3626" i="8"/>
  <c r="L3628" i="8"/>
  <c r="L3638" i="8"/>
  <c r="L3675" i="8"/>
  <c r="L3696" i="8"/>
  <c r="N3696" i="8" s="1"/>
  <c r="L3713" i="8"/>
  <c r="L3718" i="8"/>
  <c r="L3750" i="8"/>
  <c r="N3750" i="8" s="1"/>
  <c r="L3760" i="8"/>
  <c r="N3760" i="8" s="1"/>
  <c r="O3760" i="8" s="1"/>
  <c r="L3762" i="8"/>
  <c r="L3781" i="8"/>
  <c r="L3784" i="8"/>
  <c r="L3813" i="8"/>
  <c r="L3820" i="8"/>
  <c r="L3830" i="8"/>
  <c r="L3838" i="8"/>
  <c r="L3843" i="8"/>
  <c r="N3843" i="8" s="1"/>
  <c r="O3843" i="8" s="1"/>
  <c r="L3846" i="8"/>
  <c r="N3846" i="8" s="1"/>
  <c r="L3851" i="8"/>
  <c r="N3851" i="8" s="1"/>
  <c r="O3851" i="8" s="1"/>
  <c r="L3854" i="8"/>
  <c r="L3859" i="8"/>
  <c r="L3862" i="8"/>
  <c r="N3862" i="8" s="1"/>
  <c r="O3862" i="8" s="1"/>
  <c r="L3895" i="8"/>
  <c r="L3903" i="8"/>
  <c r="L3933" i="8"/>
  <c r="N3933" i="8" s="1"/>
  <c r="L3938" i="8"/>
  <c r="N3938" i="8" s="1"/>
  <c r="O3938" i="8" s="1"/>
  <c r="L3941" i="8"/>
  <c r="N3941" i="8" s="1"/>
  <c r="O3941" i="8" s="1"/>
  <c r="L3946" i="8"/>
  <c r="L3949" i="8"/>
  <c r="L3957" i="8"/>
  <c r="L3966" i="8"/>
  <c r="L3969" i="8"/>
  <c r="L3982" i="8"/>
  <c r="L3985" i="8"/>
  <c r="L3995" i="8"/>
  <c r="N3995" i="8" s="1"/>
  <c r="O3995" i="8" s="1"/>
  <c r="L4008" i="8"/>
  <c r="L4028" i="8"/>
  <c r="L4031" i="8"/>
  <c r="L4044" i="8"/>
  <c r="L4047" i="8"/>
  <c r="L4057" i="8"/>
  <c r="L4078" i="8"/>
  <c r="N4078" i="8" s="1"/>
  <c r="L4082" i="8"/>
  <c r="N4082" i="8" s="1"/>
  <c r="L4123" i="8"/>
  <c r="L4127" i="8"/>
  <c r="L4172" i="8"/>
  <c r="L4176" i="8"/>
  <c r="L4180" i="8"/>
  <c r="L4184" i="8"/>
  <c r="L4188" i="8"/>
  <c r="N4188" i="8" s="1"/>
  <c r="O4188" i="8" s="1"/>
  <c r="L4192" i="8"/>
  <c r="N4192" i="8" s="1"/>
  <c r="O4192" i="8" s="1"/>
  <c r="L4217" i="8"/>
  <c r="L4221" i="8"/>
  <c r="L4238" i="8"/>
  <c r="L4242" i="8"/>
  <c r="L4267" i="8"/>
  <c r="L4271" i="8"/>
  <c r="L4275" i="8"/>
  <c r="N4275" i="8" s="1"/>
  <c r="O4275" i="8" s="1"/>
  <c r="L4279" i="8"/>
  <c r="N4279" i="8" s="1"/>
  <c r="L4292" i="8"/>
  <c r="L4296" i="8"/>
  <c r="L4309" i="8"/>
  <c r="L4313" i="8"/>
  <c r="L4317" i="8"/>
  <c r="L4321" i="8"/>
  <c r="L4325" i="8"/>
  <c r="N4325" i="8" s="1"/>
  <c r="L4329" i="8"/>
  <c r="N4329" i="8" s="1"/>
  <c r="O4329" i="8" s="1"/>
  <c r="L4333" i="8"/>
  <c r="L4337" i="8"/>
  <c r="L4341" i="8"/>
  <c r="L4354" i="8"/>
  <c r="L4358" i="8"/>
  <c r="L4362" i="8"/>
  <c r="L4366" i="8"/>
  <c r="N4366" i="8" s="1"/>
  <c r="L4370" i="8"/>
  <c r="N4370" i="8" s="1"/>
  <c r="O4370" i="8" s="1"/>
  <c r="L4374" i="8"/>
  <c r="L4378" i="8"/>
  <c r="L4382" i="8"/>
  <c r="L4386" i="8"/>
  <c r="L4390" i="8"/>
  <c r="L4394" i="8"/>
  <c r="L4403" i="8"/>
  <c r="N4403" i="8" s="1"/>
  <c r="L4407" i="8"/>
  <c r="N4407" i="8" s="1"/>
  <c r="L4420" i="8"/>
  <c r="L326" i="8"/>
  <c r="L725" i="8"/>
  <c r="N725" i="8" s="1"/>
  <c r="L743" i="8"/>
  <c r="L1052" i="8"/>
  <c r="L1413" i="8"/>
  <c r="L1486" i="8"/>
  <c r="N1486" i="8" s="1"/>
  <c r="O1486" i="8" s="1"/>
  <c r="L1554" i="8"/>
  <c r="N1554" i="8" s="1"/>
  <c r="L1635" i="8"/>
  <c r="L1664" i="8"/>
  <c r="L1676" i="8"/>
  <c r="N1676" i="8" s="1"/>
  <c r="L1799" i="8"/>
  <c r="N1799" i="8" s="1"/>
  <c r="L1899" i="8"/>
  <c r="L1953" i="8"/>
  <c r="N1953" i="8" s="1"/>
  <c r="L1961" i="8"/>
  <c r="L1963" i="8"/>
  <c r="N1963" i="8" s="1"/>
  <c r="L1989" i="8"/>
  <c r="L1992" i="8"/>
  <c r="L2006" i="8"/>
  <c r="L2061" i="8"/>
  <c r="N2061" i="8" s="1"/>
  <c r="O2061" i="8" s="1"/>
  <c r="L2067" i="8"/>
  <c r="L2078" i="8"/>
  <c r="L2084" i="8"/>
  <c r="L2126" i="8"/>
  <c r="N2126" i="8" s="1"/>
  <c r="L2154" i="8"/>
  <c r="L2183" i="8"/>
  <c r="L2207" i="8"/>
  <c r="L2228" i="8"/>
  <c r="N2228" i="8" s="1"/>
  <c r="O2228" i="8" s="1"/>
  <c r="L2291" i="8"/>
  <c r="L2375" i="8"/>
  <c r="N2375" i="8" s="1"/>
  <c r="O2375" i="8" s="1"/>
  <c r="L2408" i="8"/>
  <c r="N2408" i="8" s="1"/>
  <c r="L2421" i="8"/>
  <c r="N2421" i="8" s="1"/>
  <c r="O2421" i="8" s="1"/>
  <c r="L2424" i="8"/>
  <c r="N2424" i="8" s="1"/>
  <c r="L2448" i="8"/>
  <c r="N2448" i="8" s="1"/>
  <c r="L2537" i="8"/>
  <c r="L2547" i="8"/>
  <c r="L2563" i="8"/>
  <c r="N2563" i="8" s="1"/>
  <c r="L2576" i="8"/>
  <c r="N2576" i="8" s="1"/>
  <c r="L2603" i="8"/>
  <c r="L2661" i="8"/>
  <c r="L2697" i="8"/>
  <c r="L2751" i="8"/>
  <c r="N2751" i="8" s="1"/>
  <c r="L2830" i="8"/>
  <c r="L2850" i="8"/>
  <c r="L2853" i="8"/>
  <c r="L2866" i="8"/>
  <c r="L2885" i="8"/>
  <c r="L2896" i="8"/>
  <c r="N2896" i="8" s="1"/>
  <c r="L2916" i="8"/>
  <c r="L2943" i="8"/>
  <c r="L2948" i="8"/>
  <c r="L2958" i="8"/>
  <c r="L2964" i="8"/>
  <c r="L2984" i="8"/>
  <c r="L3013" i="8"/>
  <c r="N3013" i="8" s="1"/>
  <c r="O3013" i="8" s="1"/>
  <c r="L3042" i="8"/>
  <c r="L3079" i="8"/>
  <c r="L3097" i="8"/>
  <c r="L3106" i="8"/>
  <c r="L3118" i="8"/>
  <c r="L3174" i="8"/>
  <c r="L3180" i="8"/>
  <c r="L3215" i="8"/>
  <c r="L3226" i="8"/>
  <c r="N3226" i="8" s="1"/>
  <c r="L3262" i="8"/>
  <c r="L3283" i="8"/>
  <c r="L3340" i="8"/>
  <c r="L3345" i="8"/>
  <c r="L3348" i="8"/>
  <c r="L3364" i="8"/>
  <c r="N3364" i="8" s="1"/>
  <c r="O3364" i="8" s="1"/>
  <c r="L3374" i="8"/>
  <c r="N3374" i="8" s="1"/>
  <c r="L3390" i="8"/>
  <c r="N3390" i="8" s="1"/>
  <c r="L3392" i="8"/>
  <c r="N3392" i="8" s="1"/>
  <c r="O3392" i="8" s="1"/>
  <c r="L3399" i="8"/>
  <c r="L3425" i="8"/>
  <c r="L3453" i="8"/>
  <c r="N3453" i="8" s="1"/>
  <c r="L3455" i="8"/>
  <c r="L3457" i="8"/>
  <c r="L3464" i="8"/>
  <c r="N3464" i="8" s="1"/>
  <c r="L3470" i="8"/>
  <c r="L3472" i="8"/>
  <c r="L3503" i="8"/>
  <c r="L3513" i="8"/>
  <c r="N3513" i="8" s="1"/>
  <c r="L3537" i="8"/>
  <c r="L3559" i="8"/>
  <c r="L3576" i="8"/>
  <c r="N3576" i="8" s="1"/>
  <c r="L3586" i="8"/>
  <c r="L3596" i="8"/>
  <c r="N3596" i="8" s="1"/>
  <c r="O3596" i="8" s="1"/>
  <c r="L3605" i="8"/>
  <c r="N3605" i="8" s="1"/>
  <c r="O3605" i="8" s="1"/>
  <c r="L3612" i="8"/>
  <c r="L3652" i="8"/>
  <c r="L3654" i="8"/>
  <c r="L3656" i="8"/>
  <c r="N3656" i="8" s="1"/>
  <c r="O3656" i="8" s="1"/>
  <c r="L3668" i="8"/>
  <c r="L3682" i="8"/>
  <c r="L3694" i="8"/>
  <c r="N3694" i="8" s="1"/>
  <c r="O3694" i="8" s="1"/>
  <c r="L3708" i="8"/>
  <c r="L3716" i="8"/>
  <c r="L3725" i="8"/>
  <c r="L3730" i="8"/>
  <c r="L3732" i="8"/>
  <c r="L3734" i="8"/>
  <c r="L3737" i="8"/>
  <c r="L3741" i="8"/>
  <c r="L3767" i="8"/>
  <c r="L3777" i="8"/>
  <c r="L3779" i="8"/>
  <c r="L3789" i="8"/>
  <c r="L3794" i="8"/>
  <c r="L3796" i="8"/>
  <c r="L3798" i="8"/>
  <c r="L3801" i="8"/>
  <c r="L3805" i="8"/>
  <c r="L3822" i="8"/>
  <c r="N3822" i="8" s="1"/>
  <c r="L3848" i="8"/>
  <c r="N3848" i="8" s="1"/>
  <c r="L3856" i="8"/>
  <c r="L3864" i="8"/>
  <c r="L3870" i="8"/>
  <c r="L3878" i="8"/>
  <c r="N3878" i="8" s="1"/>
  <c r="O3878" i="8" s="1"/>
  <c r="L3886" i="8"/>
  <c r="N3886" i="8" s="1"/>
  <c r="O3886" i="8" s="1"/>
  <c r="L3892" i="8"/>
  <c r="L3900" i="8"/>
  <c r="L3911" i="8"/>
  <c r="L3919" i="8"/>
  <c r="L3927" i="8"/>
  <c r="L3943" i="8"/>
  <c r="N3943" i="8" s="1"/>
  <c r="O3943" i="8" s="1"/>
  <c r="L3954" i="8"/>
  <c r="N3954" i="8" s="1"/>
  <c r="O3954" i="8" s="1"/>
  <c r="L3975" i="8"/>
  <c r="N3975" i="8" s="1"/>
  <c r="O3975" i="8" s="1"/>
  <c r="L3991" i="8"/>
  <c r="L3998" i="8"/>
  <c r="L4011" i="8"/>
  <c r="L4014" i="8"/>
  <c r="L4017" i="8"/>
  <c r="N4017" i="8" s="1"/>
  <c r="O4017" i="8" s="1"/>
  <c r="L4021" i="8"/>
  <c r="N4021" i="8" s="1"/>
  <c r="L4037" i="8"/>
  <c r="N4037" i="8" s="1"/>
  <c r="L4053" i="8"/>
  <c r="N4053" i="8" s="1"/>
  <c r="L4060" i="8"/>
  <c r="L4063" i="8"/>
  <c r="L4070" i="8"/>
  <c r="N4070" i="8" s="1"/>
  <c r="L4086" i="8"/>
  <c r="L4090" i="8"/>
  <c r="L4094" i="8"/>
  <c r="L4098" i="8"/>
  <c r="L4102" i="8"/>
  <c r="N4102" i="8" s="1"/>
  <c r="L4106" i="8"/>
  <c r="L4110" i="8"/>
  <c r="L4114" i="8"/>
  <c r="N4114" i="8" s="1"/>
  <c r="L4118" i="8"/>
  <c r="L4131" i="8"/>
  <c r="L4135" i="8"/>
  <c r="L4139" i="8"/>
  <c r="L4143" i="8"/>
  <c r="N4143" i="8" s="1"/>
  <c r="L4147" i="8"/>
  <c r="L4151" i="8"/>
  <c r="L4155" i="8"/>
  <c r="N4155" i="8" s="1"/>
  <c r="O4155" i="8" s="1"/>
  <c r="L4159" i="8"/>
  <c r="L4163" i="8"/>
  <c r="L4167" i="8"/>
  <c r="L4196" i="8"/>
  <c r="L4200" i="8"/>
  <c r="N4200" i="8" s="1"/>
  <c r="O4200" i="8" s="1"/>
  <c r="L4204" i="8"/>
  <c r="L4208" i="8"/>
  <c r="L4212" i="8"/>
  <c r="N4212" i="8" s="1"/>
  <c r="L4216" i="8"/>
  <c r="L4225" i="8"/>
  <c r="L4229" i="8"/>
  <c r="L4233" i="8"/>
  <c r="L4246" i="8"/>
  <c r="N4246" i="8" s="1"/>
  <c r="L4250" i="8"/>
  <c r="L4254" i="8"/>
  <c r="L4258" i="8"/>
  <c r="N4258" i="8" s="1"/>
  <c r="L4262" i="8"/>
  <c r="L4266" i="8"/>
  <c r="L4283" i="8"/>
  <c r="L4287" i="8"/>
  <c r="L4300" i="8"/>
  <c r="N4300" i="8" s="1"/>
  <c r="O4300" i="8" s="1"/>
  <c r="L4304" i="8"/>
  <c r="L4345" i="8"/>
  <c r="L4349" i="8"/>
  <c r="N4349" i="8" s="1"/>
  <c r="O4349" i="8" s="1"/>
  <c r="L4398" i="8"/>
  <c r="L4402" i="8"/>
  <c r="L4411" i="8"/>
  <c r="L4415" i="8"/>
  <c r="L4436" i="8"/>
  <c r="N4436" i="8" s="1"/>
  <c r="O4436" i="8" s="1"/>
  <c r="L4440" i="8"/>
  <c r="L4444" i="8"/>
  <c r="L4448" i="8"/>
  <c r="N4448" i="8" s="1"/>
  <c r="L4452" i="8"/>
  <c r="L4456" i="8"/>
  <c r="L4469" i="8"/>
  <c r="N4469" i="8" s="1"/>
  <c r="O4469" i="8" s="1"/>
  <c r="L4482" i="8"/>
  <c r="L4486" i="8"/>
  <c r="L4490" i="8"/>
  <c r="L4494" i="8"/>
  <c r="N4494" i="8" s="1"/>
  <c r="L4498" i="8"/>
  <c r="L4502" i="8"/>
  <c r="L4506" i="8"/>
  <c r="L4510" i="8"/>
  <c r="L4514" i="8"/>
  <c r="L4518" i="8"/>
  <c r="N4518" i="8" s="1"/>
  <c r="O4518" i="8" s="1"/>
  <c r="L4522" i="8"/>
  <c r="L4531" i="8"/>
  <c r="L4541" i="8"/>
  <c r="L4557" i="8"/>
  <c r="L4573" i="8"/>
  <c r="L4589" i="8"/>
  <c r="L4605" i="8"/>
  <c r="L4621" i="8"/>
  <c r="L459" i="8"/>
  <c r="L512" i="8"/>
  <c r="L515" i="8"/>
  <c r="N515" i="8" s="1"/>
  <c r="O515" i="8" s="1"/>
  <c r="L522" i="8"/>
  <c r="N522" i="8" s="1"/>
  <c r="L793" i="8"/>
  <c r="L828" i="8"/>
  <c r="N828" i="8" s="1"/>
  <c r="O828" i="8" s="1"/>
  <c r="L933" i="8"/>
  <c r="N933" i="8" s="1"/>
  <c r="O933" i="8" s="1"/>
  <c r="L982" i="8"/>
  <c r="N982" i="8" s="1"/>
  <c r="O982" i="8" s="1"/>
  <c r="L1405" i="8"/>
  <c r="L1589" i="8"/>
  <c r="L1648" i="8"/>
  <c r="N1648" i="8" s="1"/>
  <c r="L1689" i="8"/>
  <c r="L1832" i="8"/>
  <c r="L1858" i="8"/>
  <c r="L1891" i="8"/>
  <c r="N1891" i="8" s="1"/>
  <c r="O1891" i="8" s="1"/>
  <c r="L1925" i="8"/>
  <c r="L1972" i="8"/>
  <c r="L1987" i="8"/>
  <c r="N1987" i="8" s="1"/>
  <c r="O1987" i="8" s="1"/>
  <c r="L2021" i="8"/>
  <c r="L2023" i="8"/>
  <c r="N2023" i="8" s="1"/>
  <c r="L2093" i="8"/>
  <c r="L2147" i="8"/>
  <c r="N2147" i="8" s="1"/>
  <c r="O2147" i="8" s="1"/>
  <c r="L2215" i="8"/>
  <c r="N2215" i="8" s="1"/>
  <c r="L2256" i="8"/>
  <c r="N2256" i="8" s="1"/>
  <c r="O2256" i="8" s="1"/>
  <c r="L2285" i="8"/>
  <c r="L2400" i="8"/>
  <c r="N2400" i="8" s="1"/>
  <c r="L2406" i="8"/>
  <c r="L2465" i="8"/>
  <c r="L2481" i="8"/>
  <c r="L2499" i="8"/>
  <c r="L2524" i="8"/>
  <c r="N2524" i="8" s="1"/>
  <c r="L2530" i="8"/>
  <c r="L2533" i="8"/>
  <c r="L2601" i="8"/>
  <c r="L2606" i="8"/>
  <c r="N2606" i="8" s="1"/>
  <c r="L2616" i="8"/>
  <c r="L2639" i="8"/>
  <c r="L2659" i="8"/>
  <c r="N2659" i="8" s="1"/>
  <c r="L2682" i="8"/>
  <c r="N2682" i="8" s="1"/>
  <c r="L2710" i="8"/>
  <c r="N2710" i="8" s="1"/>
  <c r="O2710" i="8" s="1"/>
  <c r="L2807" i="8"/>
  <c r="L2822" i="8"/>
  <c r="N2822" i="8" s="1"/>
  <c r="L2845" i="8"/>
  <c r="L2883" i="8"/>
  <c r="L2933" i="8"/>
  <c r="N2933" i="8" s="1"/>
  <c r="O2933" i="8" s="1"/>
  <c r="L2956" i="8"/>
  <c r="L2991" i="8"/>
  <c r="L3038" i="8"/>
  <c r="N3038" i="8" s="1"/>
  <c r="L3040" i="8"/>
  <c r="L3047" i="8"/>
  <c r="L3077" i="8"/>
  <c r="L3082" i="8"/>
  <c r="L3095" i="8"/>
  <c r="N3095" i="8" s="1"/>
  <c r="O3095" i="8" s="1"/>
  <c r="L3153" i="8"/>
  <c r="L3164" i="8"/>
  <c r="N3164" i="8" s="1"/>
  <c r="L3191" i="8"/>
  <c r="N3191" i="8" s="1"/>
  <c r="O3191" i="8" s="1"/>
  <c r="L3213" i="8"/>
  <c r="L3229" i="8"/>
  <c r="N3229" i="8" s="1"/>
  <c r="L3234" i="8"/>
  <c r="L3249" i="8"/>
  <c r="N3249" i="8" s="1"/>
  <c r="O3249" i="8" s="1"/>
  <c r="L3260" i="8"/>
  <c r="L3268" i="8"/>
  <c r="N3268" i="8" s="1"/>
  <c r="L3275" i="8"/>
  <c r="L3277" i="8"/>
  <c r="L3295" i="8"/>
  <c r="L3305" i="8"/>
  <c r="L3313" i="8"/>
  <c r="L3338" i="8"/>
  <c r="L3343" i="8"/>
  <c r="L3357" i="8"/>
  <c r="N3357" i="8" s="1"/>
  <c r="L3419" i="8"/>
  <c r="L3428" i="8"/>
  <c r="N3428" i="8" s="1"/>
  <c r="O3428" i="8" s="1"/>
  <c r="L3435" i="8"/>
  <c r="L3460" i="8"/>
  <c r="L3506" i="8"/>
  <c r="L3520" i="8"/>
  <c r="L3540" i="8"/>
  <c r="L3547" i="8"/>
  <c r="N3547" i="8" s="1"/>
  <c r="O3547" i="8" s="1"/>
  <c r="L3549" i="8"/>
  <c r="N3549" i="8" s="1"/>
  <c r="L3579" i="8"/>
  <c r="N3579" i="8" s="1"/>
  <c r="O3579" i="8" s="1"/>
  <c r="L3594" i="8"/>
  <c r="L3608" i="8"/>
  <c r="L3620" i="8"/>
  <c r="L3641" i="8"/>
  <c r="L3671" i="8"/>
  <c r="L3692" i="8"/>
  <c r="N3692" i="8" s="1"/>
  <c r="L3719" i="8"/>
  <c r="N3719" i="8" s="1"/>
  <c r="L3763" i="8"/>
  <c r="L3782" i="8"/>
  <c r="L3819" i="8"/>
  <c r="L3826" i="8"/>
  <c r="L3829" i="8"/>
  <c r="L3837" i="8"/>
  <c r="L3845" i="8"/>
  <c r="N3845" i="8" s="1"/>
  <c r="O3845" i="8" s="1"/>
  <c r="L3853" i="8"/>
  <c r="L3861" i="8"/>
  <c r="N3861" i="8" s="1"/>
  <c r="O3861" i="8" s="1"/>
  <c r="L3885" i="8"/>
  <c r="L3910" i="8"/>
  <c r="L3918" i="8"/>
  <c r="L3926" i="8"/>
  <c r="L3932" i="8"/>
  <c r="L3940" i="8"/>
  <c r="L3971" i="8"/>
  <c r="N3971" i="8" s="1"/>
  <c r="L3987" i="8"/>
  <c r="N3987" i="8" s="1"/>
  <c r="O3987" i="8" s="1"/>
  <c r="L3994" i="8"/>
  <c r="L3997" i="8"/>
  <c r="L4000" i="8"/>
  <c r="N4000" i="8" s="1"/>
  <c r="L4007" i="8"/>
  <c r="L4010" i="8"/>
  <c r="L4013" i="8"/>
  <c r="L4033" i="8"/>
  <c r="L4049" i="8"/>
  <c r="N4049" i="8" s="1"/>
  <c r="O4049" i="8" s="1"/>
  <c r="L4059" i="8"/>
  <c r="N4059" i="8" s="1"/>
  <c r="O4059" i="8" s="1"/>
  <c r="L4062" i="8"/>
  <c r="L4066" i="8"/>
  <c r="N4066" i="8" s="1"/>
  <c r="O4066" i="8" s="1"/>
  <c r="L4085" i="8"/>
  <c r="N4085" i="8" s="1"/>
  <c r="L4089" i="8"/>
  <c r="L4093" i="8"/>
  <c r="N4093" i="8" s="1"/>
  <c r="L4097" i="8"/>
  <c r="L4101" i="8"/>
  <c r="N4101" i="8" s="1"/>
  <c r="O4101" i="8" s="1"/>
  <c r="L4105" i="8"/>
  <c r="L4109" i="8"/>
  <c r="N4109" i="8" s="1"/>
  <c r="L4113" i="8"/>
  <c r="L4117" i="8"/>
  <c r="L4130" i="8"/>
  <c r="L4134" i="8"/>
  <c r="L4138" i="8"/>
  <c r="L4142" i="8"/>
  <c r="L4146" i="8"/>
  <c r="L4150" i="8"/>
  <c r="L4154" i="8"/>
  <c r="L4158" i="8"/>
  <c r="L4162" i="8"/>
  <c r="L4166" i="8"/>
  <c r="L4170" i="8"/>
  <c r="L4195" i="8"/>
  <c r="N4195" i="8" s="1"/>
  <c r="O4195" i="8" s="1"/>
  <c r="L4199" i="8"/>
  <c r="L4203" i="8"/>
  <c r="L4207" i="8"/>
  <c r="N4207" i="8" s="1"/>
  <c r="L4211" i="8"/>
  <c r="L4215" i="8"/>
  <c r="L4228" i="8"/>
  <c r="L4232" i="8"/>
  <c r="N4232" i="8" s="1"/>
  <c r="O4232" i="8" s="1"/>
  <c r="L4245" i="8"/>
  <c r="N4245" i="8" s="1"/>
  <c r="O4245" i="8" s="1"/>
  <c r="L4249" i="8"/>
  <c r="L4253" i="8"/>
  <c r="L4257" i="8"/>
  <c r="L4261" i="8"/>
  <c r="L4265" i="8"/>
  <c r="L4282" i="8"/>
  <c r="N4282" i="8" s="1"/>
  <c r="L4286" i="8"/>
  <c r="L4299" i="8"/>
  <c r="L4303" i="8"/>
  <c r="L4348" i="8"/>
  <c r="L4352" i="8"/>
  <c r="L4397" i="8"/>
  <c r="L4401" i="8"/>
  <c r="L4410" i="8"/>
  <c r="L4414" i="8"/>
  <c r="N4414" i="8" s="1"/>
  <c r="L4435" i="8"/>
  <c r="N4435" i="8" s="1"/>
  <c r="O4435" i="8" s="1"/>
  <c r="L4439" i="8"/>
  <c r="L4443" i="8"/>
  <c r="L4447" i="8"/>
  <c r="L4451" i="8"/>
  <c r="L4455" i="8"/>
  <c r="L4468" i="8"/>
  <c r="L4472" i="8"/>
  <c r="L4481" i="8"/>
  <c r="N4481" i="8" s="1"/>
  <c r="O4481" i="8" s="1"/>
  <c r="L4485" i="8"/>
  <c r="N4485" i="8" s="1"/>
  <c r="L4489" i="8"/>
  <c r="L4493" i="8"/>
  <c r="N4493" i="8" s="1"/>
  <c r="L4497" i="8"/>
  <c r="L4501" i="8"/>
  <c r="L4505" i="8"/>
  <c r="N4505" i="8" s="1"/>
  <c r="L4509" i="8"/>
  <c r="N4509" i="8" s="1"/>
  <c r="L4513" i="8"/>
  <c r="N4513" i="8" s="1"/>
  <c r="L4517" i="8"/>
  <c r="L4521" i="8"/>
  <c r="N4521" i="8" s="1"/>
  <c r="L4536" i="8"/>
  <c r="L4538" i="8"/>
  <c r="L4540" i="8"/>
  <c r="L4543" i="8"/>
  <c r="L4552" i="8"/>
  <c r="L4554" i="8"/>
  <c r="N4554" i="8" s="1"/>
  <c r="L4556" i="8"/>
  <c r="L4559" i="8"/>
  <c r="N4559" i="8" s="1"/>
  <c r="L4568" i="8"/>
  <c r="N4568" i="8" s="1"/>
  <c r="L4570" i="8"/>
  <c r="L4572" i="8"/>
  <c r="L4575" i="8"/>
  <c r="N4575" i="8" s="1"/>
  <c r="O4575" i="8" s="1"/>
  <c r="L4584" i="8"/>
  <c r="N4584" i="8" s="1"/>
  <c r="L4586" i="8"/>
  <c r="L4588" i="8"/>
  <c r="N4588" i="8" s="1"/>
  <c r="O4588" i="8" s="1"/>
  <c r="L4591" i="8"/>
  <c r="L4600" i="8"/>
  <c r="L4602" i="8"/>
  <c r="L4604" i="8"/>
  <c r="L4607" i="8"/>
  <c r="L4616" i="8"/>
  <c r="L4618" i="8"/>
  <c r="N4618" i="8" s="1"/>
  <c r="O4618" i="8" s="1"/>
  <c r="L4620" i="8"/>
  <c r="L4623" i="8"/>
  <c r="N4623" i="8" s="1"/>
  <c r="O4623" i="8" s="1"/>
  <c r="L4632" i="8"/>
  <c r="N4632" i="8" s="1"/>
  <c r="O4632" i="8" s="1"/>
  <c r="L4634" i="8"/>
  <c r="L4636" i="8"/>
  <c r="L4639" i="8"/>
  <c r="N4639" i="8" s="1"/>
  <c r="O4639" i="8" s="1"/>
  <c r="L4648" i="8"/>
  <c r="L4650" i="8"/>
  <c r="N4650" i="8" s="1"/>
  <c r="L4652" i="8"/>
  <c r="L4655" i="8"/>
  <c r="L4664" i="8"/>
  <c r="L4666" i="8"/>
  <c r="L4668" i="8"/>
  <c r="L4671" i="8"/>
  <c r="N4671" i="8" s="1"/>
  <c r="O4671" i="8" s="1"/>
  <c r="L4680" i="8"/>
  <c r="L4682" i="8"/>
  <c r="N4682" i="8" s="1"/>
  <c r="O4682" i="8" s="1"/>
  <c r="L4684" i="8"/>
  <c r="L4687" i="8"/>
  <c r="N4687" i="8" s="1"/>
  <c r="L4696" i="8"/>
  <c r="L4698" i="8"/>
  <c r="L4700" i="8"/>
  <c r="L4703" i="8"/>
  <c r="L4712" i="8"/>
  <c r="L4714" i="8"/>
  <c r="L4716" i="8"/>
  <c r="N4716" i="8" s="1"/>
  <c r="L4719" i="8"/>
  <c r="L4728" i="8"/>
  <c r="L4730" i="8"/>
  <c r="N4730" i="8" s="1"/>
  <c r="O4730" i="8" s="1"/>
  <c r="L4732" i="8"/>
  <c r="L4735" i="8"/>
  <c r="L4744" i="8"/>
  <c r="N4744" i="8" s="1"/>
  <c r="L4746" i="8"/>
  <c r="L4748" i="8"/>
  <c r="L4751" i="8"/>
  <c r="L4760" i="8"/>
  <c r="L4762" i="8"/>
  <c r="L4764" i="8"/>
  <c r="L4767" i="8"/>
  <c r="L4776" i="8"/>
  <c r="L4778" i="8"/>
  <c r="L4780" i="8"/>
  <c r="L4783" i="8"/>
  <c r="L4792" i="8"/>
  <c r="L4794" i="8"/>
  <c r="L4796" i="8"/>
  <c r="L4799" i="8"/>
  <c r="L4808" i="8"/>
  <c r="N4808" i="8" s="1"/>
  <c r="L4810" i="8"/>
  <c r="L4812" i="8"/>
  <c r="L4815" i="8"/>
  <c r="N4815" i="8" s="1"/>
  <c r="L4824" i="8"/>
  <c r="L4826" i="8"/>
  <c r="N4826" i="8" s="1"/>
  <c r="L4828" i="8"/>
  <c r="N4828" i="8" s="1"/>
  <c r="O4828" i="8" s="1"/>
  <c r="L4831" i="8"/>
  <c r="N4831" i="8" s="1"/>
  <c r="O4831" i="8" s="1"/>
  <c r="L4840" i="8"/>
  <c r="N4840" i="8" s="1"/>
  <c r="L4842" i="8"/>
  <c r="L4844" i="8"/>
  <c r="L4847" i="8"/>
  <c r="N4847" i="8" s="1"/>
  <c r="O4847" i="8" s="1"/>
  <c r="L4856" i="8"/>
  <c r="L4858" i="8"/>
  <c r="N4858" i="8" s="1"/>
  <c r="O4858" i="8" s="1"/>
  <c r="L4860" i="8"/>
  <c r="L4863" i="8"/>
  <c r="L4867" i="8"/>
  <c r="L63" i="8"/>
  <c r="N63" i="8" s="1"/>
  <c r="O63" i="8" s="1"/>
  <c r="L65" i="8"/>
  <c r="L67" i="8"/>
  <c r="L72" i="8"/>
  <c r="L1297" i="8"/>
  <c r="L1507" i="8"/>
  <c r="L1514" i="8"/>
  <c r="L1596" i="8"/>
  <c r="N1596" i="8" s="1"/>
  <c r="L1903" i="8"/>
  <c r="N1903" i="8" s="1"/>
  <c r="O1903" i="8" s="1"/>
  <c r="L1997" i="8"/>
  <c r="L2000" i="8"/>
  <c r="L2080" i="8"/>
  <c r="N2080" i="8" s="1"/>
  <c r="L2106" i="8"/>
  <c r="L2160" i="8"/>
  <c r="N2160" i="8" s="1"/>
  <c r="L2191" i="8"/>
  <c r="L2202" i="8"/>
  <c r="N2202" i="8" s="1"/>
  <c r="L2243" i="8"/>
  <c r="N2243" i="8" s="1"/>
  <c r="O2243" i="8" s="1"/>
  <c r="L2354" i="8"/>
  <c r="L2385" i="8"/>
  <c r="L2391" i="8"/>
  <c r="N2391" i="8" s="1"/>
  <c r="L2398" i="8"/>
  <c r="L2555" i="8"/>
  <c r="N2555" i="8" s="1"/>
  <c r="L2562" i="8"/>
  <c r="L2580" i="8"/>
  <c r="L2716" i="8"/>
  <c r="L2872" i="8"/>
  <c r="L2918" i="8"/>
  <c r="L2935" i="8"/>
  <c r="L3240" i="8"/>
  <c r="L3271" i="8"/>
  <c r="N3271" i="8" s="1"/>
  <c r="L3308" i="8"/>
  <c r="N3308" i="8" s="1"/>
  <c r="O3308" i="8" s="1"/>
  <c r="L3336" i="8"/>
  <c r="N3336" i="8" s="1"/>
  <c r="L3358" i="8"/>
  <c r="N3358" i="8" s="1"/>
  <c r="L3393" i="8"/>
  <c r="L3398" i="8"/>
  <c r="L3415" i="8"/>
  <c r="L3436" i="8"/>
  <c r="L3438" i="8"/>
  <c r="N3438" i="8" s="1"/>
  <c r="L3468" i="8"/>
  <c r="L3471" i="8"/>
  <c r="N3471" i="8" s="1"/>
  <c r="L3514" i="8"/>
  <c r="N3514" i="8" s="1"/>
  <c r="O3514" i="8" s="1"/>
  <c r="L3528" i="8"/>
  <c r="L1498" i="8"/>
  <c r="N1498" i="8" s="1"/>
  <c r="L1501" i="8"/>
  <c r="L1652" i="8"/>
  <c r="L1655" i="8"/>
  <c r="L1697" i="8"/>
  <c r="N1697" i="8" s="1"/>
  <c r="O1697" i="8" s="1"/>
  <c r="L1946" i="8"/>
  <c r="L1958" i="8"/>
  <c r="N1958" i="8" s="1"/>
  <c r="O1958" i="8" s="1"/>
  <c r="L2027" i="8"/>
  <c r="L2048" i="8"/>
  <c r="L2071" i="8"/>
  <c r="L2181" i="8"/>
  <c r="L2188" i="8"/>
  <c r="L2199" i="8"/>
  <c r="L2279" i="8"/>
  <c r="N2279" i="8" s="1"/>
  <c r="L2325" i="8"/>
  <c r="N2325" i="8" s="1"/>
  <c r="L2416" i="8"/>
  <c r="L2502" i="8"/>
  <c r="L2583" i="8"/>
  <c r="L2691" i="8"/>
  <c r="L2778" i="8"/>
  <c r="N2778" i="8" s="1"/>
  <c r="L2839" i="8"/>
  <c r="L2894" i="8"/>
  <c r="N2894" i="8" s="1"/>
  <c r="O2894" i="8" s="1"/>
  <c r="L2900" i="8"/>
  <c r="N2900" i="8" s="1"/>
  <c r="L2944" i="8"/>
  <c r="N2944" i="8" s="1"/>
  <c r="O2944" i="8" s="1"/>
  <c r="L3049" i="8"/>
  <c r="L3072" i="8"/>
  <c r="L3084" i="8"/>
  <c r="L3093" i="8"/>
  <c r="N3093" i="8" s="1"/>
  <c r="O3093" i="8" s="1"/>
  <c r="L3282" i="8"/>
  <c r="L3311" i="8"/>
  <c r="N3311" i="8" s="1"/>
  <c r="L3319" i="8"/>
  <c r="L3396" i="8"/>
  <c r="N3396" i="8" s="1"/>
  <c r="L3410" i="8"/>
  <c r="L3423" i="8"/>
  <c r="L3553" i="8"/>
  <c r="L3597" i="8"/>
  <c r="N3597" i="8" s="1"/>
  <c r="L3636" i="8"/>
  <c r="L3639" i="8"/>
  <c r="L3644" i="8"/>
  <c r="L3674" i="8"/>
  <c r="L3690" i="8"/>
  <c r="L3712" i="8"/>
  <c r="L3721" i="8"/>
  <c r="L3729" i="8"/>
  <c r="L290" i="8"/>
  <c r="N290" i="8" s="1"/>
  <c r="L1084" i="8"/>
  <c r="L1295" i="8"/>
  <c r="N1295" i="8" s="1"/>
  <c r="O1295" i="8" s="1"/>
  <c r="L1418" i="8"/>
  <c r="L1636" i="8"/>
  <c r="L1683" i="8"/>
  <c r="N1683" i="8" s="1"/>
  <c r="L1757" i="8"/>
  <c r="L1764" i="8"/>
  <c r="L1827" i="8"/>
  <c r="N1827" i="8" s="1"/>
  <c r="O1827" i="8" s="1"/>
  <c r="L1894" i="8"/>
  <c r="L1985" i="8"/>
  <c r="N1985" i="8" s="1"/>
  <c r="O1985" i="8" s="1"/>
  <c r="L2039" i="8"/>
  <c r="L2097" i="8"/>
  <c r="L2113" i="8"/>
  <c r="L2276" i="8"/>
  <c r="L2319" i="8"/>
  <c r="L2433" i="8"/>
  <c r="L2450" i="8"/>
  <c r="N2450" i="8" s="1"/>
  <c r="L2455" i="8"/>
  <c r="N2455" i="8" s="1"/>
  <c r="L2476" i="8"/>
  <c r="L2479" i="8"/>
  <c r="N2479" i="8" s="1"/>
  <c r="L2553" i="8"/>
  <c r="N2553" i="8" s="1"/>
  <c r="L2630" i="8"/>
  <c r="L2640" i="8"/>
  <c r="N2640" i="8" s="1"/>
  <c r="L2643" i="8"/>
  <c r="L2707" i="8"/>
  <c r="N2707" i="8" s="1"/>
  <c r="O2707" i="8" s="1"/>
  <c r="L2769" i="8"/>
  <c r="L2837" i="8"/>
  <c r="L2942" i="8"/>
  <c r="L2962" i="8"/>
  <c r="L2965" i="8"/>
  <c r="L3011" i="8"/>
  <c r="N3011" i="8" s="1"/>
  <c r="O3011" i="8" s="1"/>
  <c r="L3058" i="8"/>
  <c r="N3058" i="8" s="1"/>
  <c r="L3064" i="8"/>
  <c r="L3151" i="8"/>
  <c r="L3166" i="8"/>
  <c r="N3166" i="8" s="1"/>
  <c r="L3178" i="8"/>
  <c r="L3193" i="8"/>
  <c r="L3205" i="8"/>
  <c r="N3205" i="8" s="1"/>
  <c r="L3266" i="8"/>
  <c r="L3291" i="8"/>
  <c r="L3302" i="8"/>
  <c r="L3317" i="8"/>
  <c r="N3317" i="8" s="1"/>
  <c r="O3317" i="8" s="1"/>
  <c r="L3325" i="8"/>
  <c r="N3325" i="8" s="1"/>
  <c r="L3362" i="8"/>
  <c r="L3377" i="8"/>
  <c r="L3391" i="8"/>
  <c r="L3426" i="8"/>
  <c r="N3426" i="8" s="1"/>
  <c r="O3426" i="8" s="1"/>
  <c r="L3431" i="8"/>
  <c r="N3431" i="8" s="1"/>
  <c r="L3466" i="8"/>
  <c r="N3466" i="8" s="1"/>
  <c r="L181" i="8"/>
  <c r="N181" i="8" s="1"/>
  <c r="L478" i="8"/>
  <c r="L637" i="8"/>
  <c r="N637" i="8" s="1"/>
  <c r="O637" i="8" s="1"/>
  <c r="L655" i="8"/>
  <c r="L686" i="8"/>
  <c r="L1143" i="8"/>
  <c r="L1182" i="8"/>
  <c r="L1184" i="8"/>
  <c r="N1184" i="8" s="1"/>
  <c r="L1360" i="8"/>
  <c r="L1419" i="8"/>
  <c r="L1729" i="8"/>
  <c r="L1735" i="8"/>
  <c r="L1881" i="8"/>
  <c r="N1881" i="8" s="1"/>
  <c r="L1954" i="8"/>
  <c r="L2204" i="8"/>
  <c r="N2204" i="8" s="1"/>
  <c r="L2249" i="8"/>
  <c r="L2296" i="8"/>
  <c r="N2296" i="8" s="1"/>
  <c r="O2296" i="8" s="1"/>
  <c r="L2546" i="8"/>
  <c r="L2566" i="8"/>
  <c r="L2625" i="8"/>
  <c r="L2708" i="8"/>
  <c r="L2762" i="8"/>
  <c r="N2762" i="8" s="1"/>
  <c r="L2786" i="8"/>
  <c r="N2786" i="8" s="1"/>
  <c r="L2796" i="8"/>
  <c r="N2796" i="8" s="1"/>
  <c r="O2796" i="8" s="1"/>
  <c r="L2869" i="8"/>
  <c r="N2869" i="8" s="1"/>
  <c r="O2869" i="8" s="1"/>
  <c r="L2874" i="8"/>
  <c r="L2977" i="8"/>
  <c r="N2977" i="8" s="1"/>
  <c r="L3012" i="8"/>
  <c r="L3080" i="8"/>
  <c r="L3083" i="8"/>
  <c r="L3111" i="8"/>
  <c r="N3111" i="8" s="1"/>
  <c r="O3111" i="8" s="1"/>
  <c r="L3194" i="8"/>
  <c r="L3197" i="8"/>
  <c r="L3300" i="8"/>
  <c r="L3378" i="8"/>
  <c r="L3384" i="8"/>
  <c r="L3397" i="8"/>
  <c r="N3397" i="8" s="1"/>
  <c r="O3397" i="8" s="1"/>
  <c r="L3405" i="8"/>
  <c r="L3422" i="8"/>
  <c r="L3424" i="8"/>
  <c r="L1535" i="8"/>
  <c r="L2050" i="8"/>
  <c r="N2050" i="8" s="1"/>
  <c r="L2056" i="8"/>
  <c r="L2336" i="8"/>
  <c r="L2441" i="8"/>
  <c r="L2665" i="8"/>
  <c r="L2678" i="8"/>
  <c r="N2678" i="8" s="1"/>
  <c r="O2678" i="8" s="1"/>
  <c r="L2693" i="8"/>
  <c r="L2719" i="8"/>
  <c r="N2719" i="8" s="1"/>
  <c r="O2719" i="8" s="1"/>
  <c r="L2880" i="8"/>
  <c r="L2960" i="8"/>
  <c r="L2973" i="8"/>
  <c r="N2973" i="8" s="1"/>
  <c r="L2975" i="8"/>
  <c r="L3014" i="8"/>
  <c r="N3014" i="8" s="1"/>
  <c r="L3045" i="8"/>
  <c r="L3135" i="8"/>
  <c r="L3141" i="8"/>
  <c r="N3141" i="8" s="1"/>
  <c r="O3141" i="8" s="1"/>
  <c r="L3222" i="8"/>
  <c r="L3258" i="8"/>
  <c r="L3363" i="8"/>
  <c r="N3363" i="8" s="1"/>
  <c r="L3386" i="8"/>
  <c r="L3462" i="8"/>
  <c r="N3462" i="8" s="1"/>
  <c r="L3484" i="8"/>
  <c r="N3484" i="8" s="1"/>
  <c r="L3501" i="8"/>
  <c r="N3501" i="8" s="1"/>
  <c r="O3501" i="8" s="1"/>
  <c r="L3507" i="8"/>
  <c r="N3507" i="8" s="1"/>
  <c r="O3507" i="8" s="1"/>
  <c r="L3603" i="8"/>
  <c r="L3606" i="8"/>
  <c r="L3623" i="8"/>
  <c r="L3680" i="8"/>
  <c r="L3685" i="8"/>
  <c r="L3740" i="8"/>
  <c r="L3754" i="8"/>
  <c r="L3765" i="8"/>
  <c r="N3765" i="8" s="1"/>
  <c r="L3860" i="8"/>
  <c r="L3871" i="8"/>
  <c r="L3875" i="8"/>
  <c r="L3888" i="8"/>
  <c r="L3916" i="8"/>
  <c r="L3953" i="8"/>
  <c r="L3965" i="8"/>
  <c r="N3965" i="8" s="1"/>
  <c r="O3965" i="8" s="1"/>
  <c r="L3967" i="8"/>
  <c r="N3967" i="8" s="1"/>
  <c r="L3981" i="8"/>
  <c r="L3983" i="8"/>
  <c r="L488" i="8"/>
  <c r="N488" i="8" s="1"/>
  <c r="L1172" i="8"/>
  <c r="L1610" i="8"/>
  <c r="L1613" i="8"/>
  <c r="L2094" i="8"/>
  <c r="L2120" i="8"/>
  <c r="L2323" i="8"/>
  <c r="L2571" i="8"/>
  <c r="L2594" i="8"/>
  <c r="L2608" i="8"/>
  <c r="N2608" i="8" s="1"/>
  <c r="L2717" i="8"/>
  <c r="N2717" i="8" s="1"/>
  <c r="L2738" i="8"/>
  <c r="L2741" i="8"/>
  <c r="L2813" i="8"/>
  <c r="L2954" i="8"/>
  <c r="L3034" i="8"/>
  <c r="N3034" i="8" s="1"/>
  <c r="L3107" i="8"/>
  <c r="L3120" i="8"/>
  <c r="L3133" i="8"/>
  <c r="L3172" i="8"/>
  <c r="L3246" i="8"/>
  <c r="L3280" i="8"/>
  <c r="L3321" i="8"/>
  <c r="L3478" i="8"/>
  <c r="L3582" i="8"/>
  <c r="L3618" i="8"/>
  <c r="N3618" i="8" s="1"/>
  <c r="O3618" i="8" s="1"/>
  <c r="L3669" i="8"/>
  <c r="L3688" i="8"/>
  <c r="L3702" i="8"/>
  <c r="N3702" i="8" s="1"/>
  <c r="O3702" i="8" s="1"/>
  <c r="L3759" i="8"/>
  <c r="N3759" i="8" s="1"/>
  <c r="O3759" i="8" s="1"/>
  <c r="L3768" i="8"/>
  <c r="L3771" i="8"/>
  <c r="N3771" i="8" s="1"/>
  <c r="L3804" i="8"/>
  <c r="L3823" i="8"/>
  <c r="N3823" i="8" s="1"/>
  <c r="O3823" i="8" s="1"/>
  <c r="L3834" i="8"/>
  <c r="L3867" i="8"/>
  <c r="L3890" i="8"/>
  <c r="L3912" i="8"/>
  <c r="N3912" i="8" s="1"/>
  <c r="O3912" i="8" s="1"/>
  <c r="L3929" i="8"/>
  <c r="L3961" i="8"/>
  <c r="L3973" i="8"/>
  <c r="L3977" i="8"/>
  <c r="L3989" i="8"/>
  <c r="N3989" i="8" s="1"/>
  <c r="L3999" i="8"/>
  <c r="N3999" i="8" s="1"/>
  <c r="O3999" i="8" s="1"/>
  <c r="L4003" i="8"/>
  <c r="N4003" i="8" s="1"/>
  <c r="L4065" i="8"/>
  <c r="N4065" i="8" s="1"/>
  <c r="L4069" i="8"/>
  <c r="N4069" i="8" s="1"/>
  <c r="L4075" i="8"/>
  <c r="N4075" i="8" s="1"/>
  <c r="L4079" i="8"/>
  <c r="L4092" i="8"/>
  <c r="L4145" i="8"/>
  <c r="N4145" i="8" s="1"/>
  <c r="O4145" i="8" s="1"/>
  <c r="L955" i="8"/>
  <c r="L1357" i="8"/>
  <c r="L1922" i="8"/>
  <c r="N1922" i="8" s="1"/>
  <c r="O1922" i="8" s="1"/>
  <c r="L1931" i="8"/>
  <c r="L1976" i="8"/>
  <c r="N1976" i="8" s="1"/>
  <c r="O1976" i="8" s="1"/>
  <c r="L2112" i="8"/>
  <c r="L2218" i="8"/>
  <c r="N2218" i="8" s="1"/>
  <c r="L2275" i="8"/>
  <c r="L2506" i="8"/>
  <c r="L2588" i="8"/>
  <c r="N2588" i="8" s="1"/>
  <c r="O2588" i="8" s="1"/>
  <c r="L2865" i="8"/>
  <c r="N2865" i="8" s="1"/>
  <c r="O2865" i="8" s="1"/>
  <c r="L2982" i="8"/>
  <c r="L2995" i="8"/>
  <c r="L3024" i="8"/>
  <c r="L3176" i="8"/>
  <c r="N3176" i="8" s="1"/>
  <c r="L3189" i="8"/>
  <c r="N3189" i="8" s="1"/>
  <c r="O3189" i="8" s="1"/>
  <c r="L3192" i="8"/>
  <c r="L3250" i="8"/>
  <c r="L3298" i="8"/>
  <c r="L3511" i="8"/>
  <c r="L3551" i="8"/>
  <c r="L3592" i="8"/>
  <c r="L3601" i="8"/>
  <c r="L3610" i="8"/>
  <c r="L3655" i="8"/>
  <c r="N3655" i="8" s="1"/>
  <c r="L3683" i="8"/>
  <c r="N3683" i="8" s="1"/>
  <c r="O3683" i="8" s="1"/>
  <c r="L3711" i="8"/>
  <c r="N3711" i="8" s="1"/>
  <c r="L3717" i="8"/>
  <c r="N3717" i="8" s="1"/>
  <c r="O3717" i="8" s="1"/>
  <c r="L3723" i="8"/>
  <c r="L3726" i="8"/>
  <c r="L3746" i="8"/>
  <c r="L3787" i="8"/>
  <c r="L3790" i="8"/>
  <c r="L3844" i="8"/>
  <c r="N3844" i="8" s="1"/>
  <c r="L3858" i="8"/>
  <c r="N3858" i="8" s="1"/>
  <c r="O3858" i="8" s="1"/>
  <c r="L3863" i="8"/>
  <c r="L3884" i="8"/>
  <c r="N3884" i="8" s="1"/>
  <c r="O3884" i="8" s="1"/>
  <c r="L3896" i="8"/>
  <c r="L3908" i="8"/>
  <c r="L3921" i="8"/>
  <c r="L3925" i="8"/>
  <c r="L3939" i="8"/>
  <c r="L3993" i="8"/>
  <c r="N3993" i="8" s="1"/>
  <c r="O3993" i="8" s="1"/>
  <c r="L4096" i="8"/>
  <c r="N4096" i="8" s="1"/>
  <c r="L4149" i="8"/>
  <c r="L358" i="8"/>
  <c r="L1446" i="8"/>
  <c r="L1670" i="8"/>
  <c r="N1670" i="8" s="1"/>
  <c r="L1885" i="8"/>
  <c r="L1923" i="8"/>
  <c r="N1923" i="8" s="1"/>
  <c r="L2002" i="8"/>
  <c r="N2002" i="8" s="1"/>
  <c r="O2002" i="8" s="1"/>
  <c r="L2011" i="8"/>
  <c r="L2133" i="8"/>
  <c r="L2169" i="8"/>
  <c r="L2212" i="8"/>
  <c r="L2223" i="8"/>
  <c r="L2288" i="8"/>
  <c r="N2288" i="8" s="1"/>
  <c r="O2288" i="8" s="1"/>
  <c r="L2429" i="8"/>
  <c r="L2644" i="8"/>
  <c r="N2644" i="8" s="1"/>
  <c r="O2644" i="8" s="1"/>
  <c r="L2931" i="8"/>
  <c r="N2931" i="8" s="1"/>
  <c r="L2986" i="8"/>
  <c r="L2989" i="8"/>
  <c r="L3041" i="8"/>
  <c r="L3050" i="8"/>
  <c r="L3056" i="8"/>
  <c r="L3066" i="8"/>
  <c r="N3066" i="8" s="1"/>
  <c r="L3279" i="8"/>
  <c r="L3509" i="8"/>
  <c r="L3512" i="8"/>
  <c r="L3524" i="8"/>
  <c r="L3530" i="8"/>
  <c r="L3538" i="8"/>
  <c r="L3555" i="8"/>
  <c r="L3563" i="8"/>
  <c r="N3563" i="8" s="1"/>
  <c r="O3563" i="8" s="1"/>
  <c r="L3572" i="8"/>
  <c r="N3572" i="8" s="1"/>
  <c r="L3590" i="8"/>
  <c r="L3611" i="8"/>
  <c r="L3673" i="8"/>
  <c r="L3701" i="8"/>
  <c r="L3785" i="8"/>
  <c r="L3817" i="8"/>
  <c r="L3824" i="8"/>
  <c r="N3824" i="8" s="1"/>
  <c r="O3824" i="8" s="1"/>
  <c r="L3852" i="8"/>
  <c r="N3852" i="8" s="1"/>
  <c r="Q3852" i="8" s="1"/>
  <c r="R3852" i="8" s="1"/>
  <c r="L3866" i="8"/>
  <c r="L3887" i="8"/>
  <c r="L3915" i="8"/>
  <c r="L3928" i="8"/>
  <c r="L3962" i="8"/>
  <c r="N3962" i="8" s="1"/>
  <c r="O3962" i="8" s="1"/>
  <c r="L3978" i="8"/>
  <c r="N3978" i="8" s="1"/>
  <c r="O3978" i="8" s="1"/>
  <c r="L3996" i="8"/>
  <c r="N3996" i="8" s="1"/>
  <c r="O3996" i="8" s="1"/>
  <c r="L4004" i="8"/>
  <c r="N4004" i="8" s="1"/>
  <c r="O4004" i="8" s="1"/>
  <c r="L4012" i="8"/>
  <c r="L4020" i="8"/>
  <c r="L4032" i="8"/>
  <c r="L4036" i="8"/>
  <c r="L4048" i="8"/>
  <c r="L4052" i="8"/>
  <c r="L4076" i="8"/>
  <c r="N4076" i="8" s="1"/>
  <c r="L4080" i="8"/>
  <c r="N4080" i="8" s="1"/>
  <c r="O4080" i="8" s="1"/>
  <c r="L4108" i="8"/>
  <c r="L4129" i="8"/>
  <c r="N4129" i="8" s="1"/>
  <c r="L4161" i="8"/>
  <c r="N4161" i="8" s="1"/>
  <c r="O4161" i="8" s="1"/>
  <c r="L4264" i="8"/>
  <c r="L4268" i="8"/>
  <c r="L4272" i="8"/>
  <c r="L4276" i="8"/>
  <c r="L4280" i="8"/>
  <c r="N4280" i="8" s="1"/>
  <c r="Q4280" i="8" s="1"/>
  <c r="R4280" i="8" s="1"/>
  <c r="L1236" i="8"/>
  <c r="L1624" i="8"/>
  <c r="N1624" i="8" s="1"/>
  <c r="L1788" i="8"/>
  <c r="L2035" i="8"/>
  <c r="N2035" i="8" s="1"/>
  <c r="L2725" i="8"/>
  <c r="N2725" i="8" s="1"/>
  <c r="O2725" i="8" s="1"/>
  <c r="L3005" i="8"/>
  <c r="N3005" i="8" s="1"/>
  <c r="L3101" i="8"/>
  <c r="N3101" i="8" s="1"/>
  <c r="O3101" i="8" s="1"/>
  <c r="L3122" i="8"/>
  <c r="L3430" i="8"/>
  <c r="L3543" i="8"/>
  <c r="L3587" i="8"/>
  <c r="L3662" i="8"/>
  <c r="L3709" i="8"/>
  <c r="L3722" i="8"/>
  <c r="L3747" i="8"/>
  <c r="L3808" i="8"/>
  <c r="L3842" i="8"/>
  <c r="L3904" i="8"/>
  <c r="L3920" i="8"/>
  <c r="L4019" i="8"/>
  <c r="L4084" i="8"/>
  <c r="L4088" i="8"/>
  <c r="L4165" i="8"/>
  <c r="N4165" i="8" s="1"/>
  <c r="L4182" i="8"/>
  <c r="N4182" i="8" s="1"/>
  <c r="L4186" i="8"/>
  <c r="L4190" i="8"/>
  <c r="L4194" i="8"/>
  <c r="L4198" i="8"/>
  <c r="N4198" i="8" s="1"/>
  <c r="L4218" i="8"/>
  <c r="L4241" i="8"/>
  <c r="N4241" i="8" s="1"/>
  <c r="O4241" i="8" s="1"/>
  <c r="L4277" i="8"/>
  <c r="N4277" i="8" s="1"/>
  <c r="O4277" i="8" s="1"/>
  <c r="L4281" i="8"/>
  <c r="N4281" i="8" s="1"/>
  <c r="L4285" i="8"/>
  <c r="L4291" i="8"/>
  <c r="L4295" i="8"/>
  <c r="L4311" i="8"/>
  <c r="L4324" i="8"/>
  <c r="L4326" i="8"/>
  <c r="N4326" i="8" s="1"/>
  <c r="L4356" i="8"/>
  <c r="L4360" i="8"/>
  <c r="N4360" i="8" s="1"/>
  <c r="O4360" i="8" s="1"/>
  <c r="L4364" i="8"/>
  <c r="L4368" i="8"/>
  <c r="L4372" i="8"/>
  <c r="L4376" i="8"/>
  <c r="L4380" i="8"/>
  <c r="L4384" i="8"/>
  <c r="L4388" i="8"/>
  <c r="L4392" i="8"/>
  <c r="N4392" i="8" s="1"/>
  <c r="O4392" i="8" s="1"/>
  <c r="L4409" i="8"/>
  <c r="L4426" i="8"/>
  <c r="L4433" i="8"/>
  <c r="N4433" i="8" s="1"/>
  <c r="L4465" i="8"/>
  <c r="L4475" i="8"/>
  <c r="N4475" i="8" s="1"/>
  <c r="O4475" i="8" s="1"/>
  <c r="L4477" i="8"/>
  <c r="L4523" i="8"/>
  <c r="N4523" i="8" s="1"/>
  <c r="L4545" i="8"/>
  <c r="N4545" i="8" s="1"/>
  <c r="O4545" i="8" s="1"/>
  <c r="L4561" i="8"/>
  <c r="L4577" i="8"/>
  <c r="L4593" i="8"/>
  <c r="N4593" i="8" s="1"/>
  <c r="L4609" i="8"/>
  <c r="L4625" i="8"/>
  <c r="L4638" i="8"/>
  <c r="L4643" i="8"/>
  <c r="N4643" i="8" s="1"/>
  <c r="L4669" i="8"/>
  <c r="N4669" i="8" s="1"/>
  <c r="O4669" i="8" s="1"/>
  <c r="L4683" i="8"/>
  <c r="L4694" i="8"/>
  <c r="N4694" i="8" s="1"/>
  <c r="L4706" i="8"/>
  <c r="L4708" i="8"/>
  <c r="N4708" i="8" s="1"/>
  <c r="O4708" i="8" s="1"/>
  <c r="L4733" i="8"/>
  <c r="L4747" i="8"/>
  <c r="L4758" i="8"/>
  <c r="L4770" i="8"/>
  <c r="N4770" i="8" s="1"/>
  <c r="O4770" i="8" s="1"/>
  <c r="L4772" i="8"/>
  <c r="L4797" i="8"/>
  <c r="L4811" i="8"/>
  <c r="L4822" i="8"/>
  <c r="L4834" i="8"/>
  <c r="L4836" i="8"/>
  <c r="L66" i="8"/>
  <c r="N66" i="8" s="1"/>
  <c r="L71" i="8"/>
  <c r="N71" i="8" s="1"/>
  <c r="O71" i="8" s="1"/>
  <c r="L74" i="8"/>
  <c r="L64" i="8"/>
  <c r="L2680" i="8"/>
  <c r="L3323" i="8"/>
  <c r="N3323" i="8" s="1"/>
  <c r="L3437" i="8"/>
  <c r="L3482" i="8"/>
  <c r="L3809" i="8"/>
  <c r="L3950" i="8"/>
  <c r="N3950" i="8" s="1"/>
  <c r="O3950" i="8" s="1"/>
  <c r="L4100" i="8"/>
  <c r="N4100" i="8" s="1"/>
  <c r="L4121" i="8"/>
  <c r="L807" i="8"/>
  <c r="L1437" i="8"/>
  <c r="N1437" i="8" s="1"/>
  <c r="L1692" i="8"/>
  <c r="L2155" i="8"/>
  <c r="L3036" i="8"/>
  <c r="L3116" i="8"/>
  <c r="N3116" i="8" s="1"/>
  <c r="O3116" i="8" s="1"/>
  <c r="L3167" i="8"/>
  <c r="L3232" i="8"/>
  <c r="L3535" i="8"/>
  <c r="L3604" i="8"/>
  <c r="L3681" i="8"/>
  <c r="L3773" i="8"/>
  <c r="L3793" i="8"/>
  <c r="N3793" i="8" s="1"/>
  <c r="L3821" i="8"/>
  <c r="N3821" i="8" s="1"/>
  <c r="O3821" i="8" s="1"/>
  <c r="L3879" i="8"/>
  <c r="L3923" i="8"/>
  <c r="L3945" i="8"/>
  <c r="L4040" i="8"/>
  <c r="N4040" i="8" s="1"/>
  <c r="L4133" i="8"/>
  <c r="L4153" i="8"/>
  <c r="N4153" i="8" s="1"/>
  <c r="O4153" i="8" s="1"/>
  <c r="L4174" i="8"/>
  <c r="N4174" i="8" s="1"/>
  <c r="L4178" i="8"/>
  <c r="L4202" i="8"/>
  <c r="N4202" i="8" s="1"/>
  <c r="L4210" i="8"/>
  <c r="N4210" i="8" s="1"/>
  <c r="O4210" i="8" s="1"/>
  <c r="L4214" i="8"/>
  <c r="N4214" i="8" s="1"/>
  <c r="L4273" i="8"/>
  <c r="N4273" i="8" s="1"/>
  <c r="L4289" i="8"/>
  <c r="L4293" i="8"/>
  <c r="L4297" i="8"/>
  <c r="L4307" i="8"/>
  <c r="N4307" i="8" s="1"/>
  <c r="O4307" i="8" s="1"/>
  <c r="L4320" i="8"/>
  <c r="L4322" i="8"/>
  <c r="N4322" i="8" s="1"/>
  <c r="O4322" i="8" s="1"/>
  <c r="L4339" i="8"/>
  <c r="L4343" i="8"/>
  <c r="L4413" i="8"/>
  <c r="L4419" i="8"/>
  <c r="N4419" i="8" s="1"/>
  <c r="O4419" i="8" s="1"/>
  <c r="L4428" i="8"/>
  <c r="L4442" i="8"/>
  <c r="N4442" i="8" s="1"/>
  <c r="O4442" i="8" s="1"/>
  <c r="L4458" i="8"/>
  <c r="L4460" i="8"/>
  <c r="N4460" i="8" s="1"/>
  <c r="L4484" i="8"/>
  <c r="L4500" i="8"/>
  <c r="L4516" i="8"/>
  <c r="L4525" i="8"/>
  <c r="L4645" i="8"/>
  <c r="L4649" i="8"/>
  <c r="N4649" i="8" s="1"/>
  <c r="O4649" i="8" s="1"/>
  <c r="L4663" i="8"/>
  <c r="L4665" i="8"/>
  <c r="L4673" i="8"/>
  <c r="L4677" i="8"/>
  <c r="N4677" i="8" s="1"/>
  <c r="L4691" i="8"/>
  <c r="L4702" i="8"/>
  <c r="N4702" i="8" s="1"/>
  <c r="L4704" i="8"/>
  <c r="L4727" i="8"/>
  <c r="N4727" i="8" s="1"/>
  <c r="O4727" i="8" s="1"/>
  <c r="L4729" i="8"/>
  <c r="L4737" i="8"/>
  <c r="N4737" i="8" s="1"/>
  <c r="O4737" i="8" s="1"/>
  <c r="L4741" i="8"/>
  <c r="L4755" i="8"/>
  <c r="N4755" i="8" s="1"/>
  <c r="L4766" i="8"/>
  <c r="L4768" i="8"/>
  <c r="N4768" i="8" s="1"/>
  <c r="L4791" i="8"/>
  <c r="N4791" i="8" s="1"/>
  <c r="O4791" i="8" s="1"/>
  <c r="L4793" i="8"/>
  <c r="L4801" i="8"/>
  <c r="L4805" i="8"/>
  <c r="N4805" i="8" s="1"/>
  <c r="O4805" i="8" s="1"/>
  <c r="L4819" i="8"/>
  <c r="L4830" i="8"/>
  <c r="L4832" i="8"/>
  <c r="L4855" i="8"/>
  <c r="N4855" i="8" s="1"/>
  <c r="O4855" i="8" s="1"/>
  <c r="L4857" i="8"/>
  <c r="L4866" i="8"/>
  <c r="N4866" i="8" s="1"/>
  <c r="O4866" i="8" s="1"/>
  <c r="L4850" i="8"/>
  <c r="L2764" i="8"/>
  <c r="N2764" i="8" s="1"/>
  <c r="L2950" i="8"/>
  <c r="L3565" i="8"/>
  <c r="N3565" i="8" s="1"/>
  <c r="O3565" i="8" s="1"/>
  <c r="L4055" i="8"/>
  <c r="L4061" i="8"/>
  <c r="N4061" i="8" s="1"/>
  <c r="O4061" i="8" s="1"/>
  <c r="L4072" i="8"/>
  <c r="N4072" i="8" s="1"/>
  <c r="L4081" i="8"/>
  <c r="N4081" i="8" s="1"/>
  <c r="L4125" i="8"/>
  <c r="L4183" i="8"/>
  <c r="L4191" i="8"/>
  <c r="L1108" i="8"/>
  <c r="N1108" i="8" s="1"/>
  <c r="L1391" i="8"/>
  <c r="L1639" i="8"/>
  <c r="N1639" i="8" s="1"/>
  <c r="L2478" i="8"/>
  <c r="N2478" i="8" s="1"/>
  <c r="L2604" i="8"/>
  <c r="N2604" i="8" s="1"/>
  <c r="O2604" i="8" s="1"/>
  <c r="L2946" i="8"/>
  <c r="L2952" i="8"/>
  <c r="L3328" i="8"/>
  <c r="N3328" i="8" s="1"/>
  <c r="L3456" i="8"/>
  <c r="L3493" i="8"/>
  <c r="L3499" i="8"/>
  <c r="L3526" i="8"/>
  <c r="L3575" i="8"/>
  <c r="N3575" i="8" s="1"/>
  <c r="O3575" i="8" s="1"/>
  <c r="L3657" i="8"/>
  <c r="L3745" i="8"/>
  <c r="L3770" i="8"/>
  <c r="L3882" i="8"/>
  <c r="L3907" i="8"/>
  <c r="N3907" i="8" s="1"/>
  <c r="O3907" i="8" s="1"/>
  <c r="L3913" i="8"/>
  <c r="L3937" i="8"/>
  <c r="N3937" i="8" s="1"/>
  <c r="O3937" i="8" s="1"/>
  <c r="L3958" i="8"/>
  <c r="L3970" i="8"/>
  <c r="L4112" i="8"/>
  <c r="L4157" i="8"/>
  <c r="L4206" i="8"/>
  <c r="N4206" i="8" s="1"/>
  <c r="O4206" i="8" s="1"/>
  <c r="L4237" i="8"/>
  <c r="N4237" i="8" s="1"/>
  <c r="O4237" i="8" s="1"/>
  <c r="L4239" i="8"/>
  <c r="N4239" i="8" s="1"/>
  <c r="L4269" i="8"/>
  <c r="L4316" i="8"/>
  <c r="N4316" i="8" s="1"/>
  <c r="O4316" i="8" s="1"/>
  <c r="L4318" i="8"/>
  <c r="L4335" i="8"/>
  <c r="L4347" i="8"/>
  <c r="L4396" i="8"/>
  <c r="L4406" i="8"/>
  <c r="N4406" i="8" s="1"/>
  <c r="O4406" i="8" s="1"/>
  <c r="L4417" i="8"/>
  <c r="N4417" i="8" s="1"/>
  <c r="O4417" i="8" s="1"/>
  <c r="L4421" i="8"/>
  <c r="N4421" i="8" s="1"/>
  <c r="O4421" i="8" s="1"/>
  <c r="L4423" i="8"/>
  <c r="L4430" i="8"/>
  <c r="L4479" i="8"/>
  <c r="L4527" i="8"/>
  <c r="L4534" i="8"/>
  <c r="L4539" i="8"/>
  <c r="N4539" i="8" s="1"/>
  <c r="O4539" i="8" s="1"/>
  <c r="L4550" i="8"/>
  <c r="N4550" i="8" s="1"/>
  <c r="O4550" i="8" s="1"/>
  <c r="L4555" i="8"/>
  <c r="L4566" i="8"/>
  <c r="N4566" i="8" s="1"/>
  <c r="O4566" i="8" s="1"/>
  <c r="L4571" i="8"/>
  <c r="L4582" i="8"/>
  <c r="L4587" i="8"/>
  <c r="L4598" i="8"/>
  <c r="N4598" i="8" s="1"/>
  <c r="O4598" i="8" s="1"/>
  <c r="L4603" i="8"/>
  <c r="L4614" i="8"/>
  <c r="L4619" i="8"/>
  <c r="L4630" i="8"/>
  <c r="N4630" i="8" s="1"/>
  <c r="O4630" i="8" s="1"/>
  <c r="L4635" i="8"/>
  <c r="L4658" i="8"/>
  <c r="L4660" i="8"/>
  <c r="L4685" i="8"/>
  <c r="L4699" i="8"/>
  <c r="N4699" i="8" s="1"/>
  <c r="O4699" i="8" s="1"/>
  <c r="L4710" i="8"/>
  <c r="L4722" i="8"/>
  <c r="L4724" i="8"/>
  <c r="N4724" i="8" s="1"/>
  <c r="O4724" i="8" s="1"/>
  <c r="L4749" i="8"/>
  <c r="L4763" i="8"/>
  <c r="N4763" i="8" s="1"/>
  <c r="L4774" i="8"/>
  <c r="L4786" i="8"/>
  <c r="N4786" i="8" s="1"/>
  <c r="O4786" i="8" s="1"/>
  <c r="L4788" i="8"/>
  <c r="L4813" i="8"/>
  <c r="N4813" i="8" s="1"/>
  <c r="O4813" i="8" s="1"/>
  <c r="L4827" i="8"/>
  <c r="N4827" i="8" s="1"/>
  <c r="O4827" i="8" s="1"/>
  <c r="L4838" i="8"/>
  <c r="N4838" i="8" s="1"/>
  <c r="O4838" i="8" s="1"/>
  <c r="L4852" i="8"/>
  <c r="L4869" i="8"/>
  <c r="L69" i="8"/>
  <c r="L1577" i="8"/>
  <c r="N1577" i="8" s="1"/>
  <c r="L1970" i="8"/>
  <c r="L2914" i="8"/>
  <c r="N2914" i="8" s="1"/>
  <c r="L3003" i="8"/>
  <c r="N3003" i="8" s="1"/>
  <c r="O3003" i="8" s="1"/>
  <c r="L3162" i="8"/>
  <c r="L3905" i="8"/>
  <c r="L3986" i="8"/>
  <c r="L4024" i="8"/>
  <c r="L4187" i="8"/>
  <c r="L4223" i="8"/>
  <c r="N4223" i="8" s="1"/>
  <c r="L1003" i="8"/>
  <c r="N1003" i="8" s="1"/>
  <c r="O1003" i="8" s="1"/>
  <c r="L1761" i="8"/>
  <c r="N1761" i="8" s="1"/>
  <c r="O1761" i="8" s="1"/>
  <c r="L1776" i="8"/>
  <c r="L2099" i="8"/>
  <c r="L2304" i="8"/>
  <c r="L2359" i="8"/>
  <c r="L2366" i="8"/>
  <c r="L2525" i="8"/>
  <c r="N2525" i="8" s="1"/>
  <c r="O2525" i="8" s="1"/>
  <c r="L2535" i="8"/>
  <c r="L2746" i="8"/>
  <c r="L3156" i="8"/>
  <c r="N3156" i="8" s="1"/>
  <c r="O3156" i="8" s="1"/>
  <c r="L3473" i="8"/>
  <c r="L3476" i="8"/>
  <c r="N3476" i="8" s="1"/>
  <c r="O3476" i="8" s="1"/>
  <c r="L3534" i="8"/>
  <c r="N3534" i="8" s="1"/>
  <c r="L3536" i="8"/>
  <c r="L3557" i="8"/>
  <c r="L3643" i="8"/>
  <c r="N3643" i="8" s="1"/>
  <c r="L3749" i="8"/>
  <c r="N3749" i="8" s="1"/>
  <c r="L3847" i="8"/>
  <c r="N3847" i="8" s="1"/>
  <c r="L3855" i="8"/>
  <c r="L3883" i="8"/>
  <c r="N3883" i="8" s="1"/>
  <c r="O3883" i="8" s="1"/>
  <c r="L4016" i="8"/>
  <c r="L4039" i="8"/>
  <c r="L4077" i="8"/>
  <c r="N4077" i="8" s="1"/>
  <c r="O4077" i="8" s="1"/>
  <c r="L4169" i="8"/>
  <c r="L4173" i="8"/>
  <c r="N4173" i="8" s="1"/>
  <c r="L4177" i="8"/>
  <c r="N4177" i="8" s="1"/>
  <c r="L4231" i="8"/>
  <c r="L4240" i="8"/>
  <c r="L4270" i="8"/>
  <c r="N4270" i="8" s="1"/>
  <c r="L4290" i="8"/>
  <c r="L4294" i="8"/>
  <c r="L4298" i="8"/>
  <c r="L4302" i="8"/>
  <c r="L4306" i="8"/>
  <c r="L4323" i="8"/>
  <c r="L4336" i="8"/>
  <c r="L4338" i="8"/>
  <c r="N4338" i="8" s="1"/>
  <c r="L4342" i="8"/>
  <c r="L4450" i="8"/>
  <c r="L4459" i="8"/>
  <c r="L4466" i="8"/>
  <c r="L4471" i="8"/>
  <c r="N4471" i="8" s="1"/>
  <c r="O4471" i="8" s="1"/>
  <c r="L4478" i="8"/>
  <c r="L4492" i="8"/>
  <c r="L4508" i="8"/>
  <c r="N4508" i="8" s="1"/>
  <c r="L4524" i="8"/>
  <c r="L4526" i="8"/>
  <c r="L4537" i="8"/>
  <c r="L4547" i="8"/>
  <c r="L4553" i="8"/>
  <c r="N4553" i="8" s="1"/>
  <c r="O4553" i="8" s="1"/>
  <c r="L4563" i="8"/>
  <c r="N4563" i="8" s="1"/>
  <c r="L4569" i="8"/>
  <c r="L4579" i="8"/>
  <c r="L4585" i="8"/>
  <c r="L4595" i="8"/>
  <c r="L4601" i="8"/>
  <c r="N4601" i="8" s="1"/>
  <c r="O4601" i="8" s="1"/>
  <c r="L4611" i="8"/>
  <c r="L4617" i="8"/>
  <c r="N4617" i="8" s="1"/>
  <c r="O4617" i="8" s="1"/>
  <c r="L4627" i="8"/>
  <c r="L4633" i="8"/>
  <c r="L4659" i="8"/>
  <c r="L4670" i="8"/>
  <c r="N4670" i="8" s="1"/>
  <c r="O4670" i="8" s="1"/>
  <c r="L4672" i="8"/>
  <c r="L4695" i="8"/>
  <c r="L4697" i="8"/>
  <c r="N4697" i="8" s="1"/>
  <c r="O4697" i="8" s="1"/>
  <c r="L4705" i="8"/>
  <c r="L4709" i="8"/>
  <c r="L4723" i="8"/>
  <c r="N4723" i="8" s="1"/>
  <c r="L4734" i="8"/>
  <c r="L4736" i="8"/>
  <c r="L4759" i="8"/>
  <c r="L4761" i="8"/>
  <c r="L4769" i="8"/>
  <c r="L4773" i="8"/>
  <c r="N4773" i="8" s="1"/>
  <c r="O4773" i="8" s="1"/>
  <c r="L4787" i="8"/>
  <c r="L4798" i="8"/>
  <c r="L4800" i="8"/>
  <c r="L4823" i="8"/>
  <c r="L4825" i="8"/>
  <c r="L4833" i="8"/>
  <c r="L4837" i="8"/>
  <c r="N4837" i="8" s="1"/>
  <c r="L4851" i="8"/>
  <c r="N4851" i="8" s="1"/>
  <c r="L70" i="8"/>
  <c r="L73" i="8"/>
  <c r="L722" i="8"/>
  <c r="L883" i="8"/>
  <c r="N883" i="8" s="1"/>
  <c r="L889" i="8"/>
  <c r="L906" i="8"/>
  <c r="L1687" i="8"/>
  <c r="N1687" i="8" s="1"/>
  <c r="L2259" i="8"/>
  <c r="L2404" i="8"/>
  <c r="L3270" i="8"/>
  <c r="L3489" i="8"/>
  <c r="L3616" i="8"/>
  <c r="L3622" i="8"/>
  <c r="L3637" i="8"/>
  <c r="L3646" i="8"/>
  <c r="N3646" i="8" s="1"/>
  <c r="L3758" i="8"/>
  <c r="L3775" i="8"/>
  <c r="L3899" i="8"/>
  <c r="N3899" i="8" s="1"/>
  <c r="O3899" i="8" s="1"/>
  <c r="L1883" i="8"/>
  <c r="L3974" i="8"/>
  <c r="L4027" i="8"/>
  <c r="L4058" i="8"/>
  <c r="N4058" i="8" s="1"/>
  <c r="O4058" i="8" s="1"/>
  <c r="L4137" i="8"/>
  <c r="N4137" i="8" s="1"/>
  <c r="L4179" i="8"/>
  <c r="N4179" i="8" s="1"/>
  <c r="O4179" i="8" s="1"/>
  <c r="L4244" i="8"/>
  <c r="L4314" i="8"/>
  <c r="L4328" i="8"/>
  <c r="L4404" i="8"/>
  <c r="L4427" i="8"/>
  <c r="L4432" i="8"/>
  <c r="N4432" i="8" s="1"/>
  <c r="L4434" i="8"/>
  <c r="N4434" i="8" s="1"/>
  <c r="O4434" i="8" s="1"/>
  <c r="L4651" i="8"/>
  <c r="N4651" i="8" s="1"/>
  <c r="L4681" i="8"/>
  <c r="N4681" i="8" s="1"/>
  <c r="O4681" i="8" s="1"/>
  <c r="L4693" i="8"/>
  <c r="N4693" i="8" s="1"/>
  <c r="O4693" i="8" s="1"/>
  <c r="L4711" i="8"/>
  <c r="L4756" i="8"/>
  <c r="L4809" i="8"/>
  <c r="N4809" i="8" s="1"/>
  <c r="O4809" i="8" s="1"/>
  <c r="L4821" i="8"/>
  <c r="N4821" i="8" s="1"/>
  <c r="O4821" i="8" s="1"/>
  <c r="L4839" i="8"/>
  <c r="N4839" i="8" s="1"/>
  <c r="O4839" i="8" s="1"/>
  <c r="L4864" i="8"/>
  <c r="N4864" i="8" s="1"/>
  <c r="L4868" i="8"/>
  <c r="N4868" i="8" s="1"/>
  <c r="L4023" i="8"/>
  <c r="L4357" i="8"/>
  <c r="N4357" i="8" s="1"/>
  <c r="L4389" i="8"/>
  <c r="L4400" i="8"/>
  <c r="N4400" i="8" s="1"/>
  <c r="O4400" i="8" s="1"/>
  <c r="L4662" i="8"/>
  <c r="N4662" i="8" s="1"/>
  <c r="L4689" i="8"/>
  <c r="N4689" i="8" s="1"/>
  <c r="O4689" i="8" s="1"/>
  <c r="L4725" i="8"/>
  <c r="N4725" i="8" s="1"/>
  <c r="L4817" i="8"/>
  <c r="L4845" i="8"/>
  <c r="L4861" i="8"/>
  <c r="L4126" i="8"/>
  <c r="L4181" i="8"/>
  <c r="L4189" i="8"/>
  <c r="L4220" i="8"/>
  <c r="N4220" i="8" s="1"/>
  <c r="L4330" i="8"/>
  <c r="L4351" i="8"/>
  <c r="L4488" i="8"/>
  <c r="N4488" i="8" s="1"/>
  <c r="L4530" i="8"/>
  <c r="L4713" i="8"/>
  <c r="N4713" i="8" s="1"/>
  <c r="O4713" i="8" s="1"/>
  <c r="L4718" i="8"/>
  <c r="L4771" i="8"/>
  <c r="N4771" i="8" s="1"/>
  <c r="L4802" i="8"/>
  <c r="L4841" i="8"/>
  <c r="N4841" i="8" s="1"/>
  <c r="O4841" i="8" s="1"/>
  <c r="L4846" i="8"/>
  <c r="L3624" i="8"/>
  <c r="N3624" i="8" s="1"/>
  <c r="L3874" i="8"/>
  <c r="N3874" i="8" s="1"/>
  <c r="L4367" i="8"/>
  <c r="L4422" i="8"/>
  <c r="L4429" i="8"/>
  <c r="L4438" i="8"/>
  <c r="L4512" i="8"/>
  <c r="N4512" i="8" s="1"/>
  <c r="O4512" i="8" s="1"/>
  <c r="L4574" i="8"/>
  <c r="L4622" i="8"/>
  <c r="N4622" i="8" s="1"/>
  <c r="L4653" i="8"/>
  <c r="L4661" i="8"/>
  <c r="L4688" i="8"/>
  <c r="L4753" i="8"/>
  <c r="N4753" i="8" s="1"/>
  <c r="O4753" i="8" s="1"/>
  <c r="L4781" i="8"/>
  <c r="N4781" i="8" s="1"/>
  <c r="L2327" i="8"/>
  <c r="N2327" i="8" s="1"/>
  <c r="L3521" i="8"/>
  <c r="L3542" i="8"/>
  <c r="L4006" i="8"/>
  <c r="L4043" i="8"/>
  <c r="L4124" i="8"/>
  <c r="N4124" i="8" s="1"/>
  <c r="O4124" i="8" s="1"/>
  <c r="L4224" i="8"/>
  <c r="L4235" i="8"/>
  <c r="L4252" i="8"/>
  <c r="N4252" i="8" s="1"/>
  <c r="L4278" i="8"/>
  <c r="L4331" i="8"/>
  <c r="L4340" i="8"/>
  <c r="L4361" i="8"/>
  <c r="N4361" i="8" s="1"/>
  <c r="L4363" i="8"/>
  <c r="N4363" i="8" s="1"/>
  <c r="L4377" i="8"/>
  <c r="L4379" i="8"/>
  <c r="N4379" i="8" s="1"/>
  <c r="O4379" i="8" s="1"/>
  <c r="L4393" i="8"/>
  <c r="N4393" i="8" s="1"/>
  <c r="L4425" i="8"/>
  <c r="L4473" i="8"/>
  <c r="L4480" i="8"/>
  <c r="N4480" i="8" s="1"/>
  <c r="O4480" i="8" s="1"/>
  <c r="L4504" i="8"/>
  <c r="L4533" i="8"/>
  <c r="L4549" i="8"/>
  <c r="L4565" i="8"/>
  <c r="N4565" i="8" s="1"/>
  <c r="L4581" i="8"/>
  <c r="N4581" i="8" s="1"/>
  <c r="O4581" i="8" s="1"/>
  <c r="L4597" i="8"/>
  <c r="L4613" i="8"/>
  <c r="L4629" i="8"/>
  <c r="L4667" i="8"/>
  <c r="L4675" i="8"/>
  <c r="L4679" i="8"/>
  <c r="L4721" i="8"/>
  <c r="N4721" i="8" s="1"/>
  <c r="L4742" i="8"/>
  <c r="L4784" i="8"/>
  <c r="L4795" i="8"/>
  <c r="L4803" i="8"/>
  <c r="N4803" i="8" s="1"/>
  <c r="L4807" i="8"/>
  <c r="L4849" i="8"/>
  <c r="N4849" i="8" s="1"/>
  <c r="L1791" i="8"/>
  <c r="N1791" i="8" s="1"/>
  <c r="O1791" i="8" s="1"/>
  <c r="L2267" i="8"/>
  <c r="L3778" i="8"/>
  <c r="N3778" i="8" s="1"/>
  <c r="O3778" i="8" s="1"/>
  <c r="L3891" i="8"/>
  <c r="L4073" i="8"/>
  <c r="L4375" i="8"/>
  <c r="L4391" i="8"/>
  <c r="N4391" i="8" s="1"/>
  <c r="L4461" i="8"/>
  <c r="L4717" i="8"/>
  <c r="N4717" i="8" s="1"/>
  <c r="O4717" i="8" s="1"/>
  <c r="L4752" i="8"/>
  <c r="N4752" i="8" s="1"/>
  <c r="O4752" i="8" s="1"/>
  <c r="L4790" i="8"/>
  <c r="L4853" i="8"/>
  <c r="L4848" i="8"/>
  <c r="L4859" i="8"/>
  <c r="L4865" i="8"/>
  <c r="L2307" i="8"/>
  <c r="L4029" i="8"/>
  <c r="L4462" i="8"/>
  <c r="N4462" i="8" s="1"/>
  <c r="L4637" i="8"/>
  <c r="N4637" i="8" s="1"/>
  <c r="O4637" i="8" s="1"/>
  <c r="L4674" i="8"/>
  <c r="N4674" i="8" s="1"/>
  <c r="L4804" i="8"/>
  <c r="L4818" i="8"/>
  <c r="L1346" i="8"/>
  <c r="N1346" i="8" s="1"/>
  <c r="L2300" i="8"/>
  <c r="L3143" i="8"/>
  <c r="N3143" i="8" s="1"/>
  <c r="O3143" i="8" s="1"/>
  <c r="L3149" i="8"/>
  <c r="L3297" i="8"/>
  <c r="N3297" i="8" s="1"/>
  <c r="O3297" i="8" s="1"/>
  <c r="L3580" i="8"/>
  <c r="L4045" i="8"/>
  <c r="N4045" i="8" s="1"/>
  <c r="L4116" i="8"/>
  <c r="L4381" i="8"/>
  <c r="N4381" i="8" s="1"/>
  <c r="O4381" i="8" s="1"/>
  <c r="L4542" i="8"/>
  <c r="L4590" i="8"/>
  <c r="L4686" i="8"/>
  <c r="L4789" i="8"/>
  <c r="L4814" i="8"/>
  <c r="L1839" i="8"/>
  <c r="L2030" i="8"/>
  <c r="N2030" i="8" s="1"/>
  <c r="L2270" i="8"/>
  <c r="L3446" i="8"/>
  <c r="L3449" i="8"/>
  <c r="N3449" i="8" s="1"/>
  <c r="O3449" i="8" s="1"/>
  <c r="L3599" i="8"/>
  <c r="N3599" i="8" s="1"/>
  <c r="O3599" i="8" s="1"/>
  <c r="L3625" i="8"/>
  <c r="L3744" i="8"/>
  <c r="N3744" i="8" s="1"/>
  <c r="L3850" i="8"/>
  <c r="L4035" i="8"/>
  <c r="L4051" i="8"/>
  <c r="L4056" i="8"/>
  <c r="L4122" i="8"/>
  <c r="L4171" i="8"/>
  <c r="N4171" i="8" s="1"/>
  <c r="L4185" i="8"/>
  <c r="N4185" i="8" s="1"/>
  <c r="O4185" i="8" s="1"/>
  <c r="L4260" i="8"/>
  <c r="N4260" i="8" s="1"/>
  <c r="L4312" i="8"/>
  <c r="N4312" i="8" s="1"/>
  <c r="O4312" i="8" s="1"/>
  <c r="L4334" i="8"/>
  <c r="L4454" i="8"/>
  <c r="N4454" i="8" s="1"/>
  <c r="L4463" i="8"/>
  <c r="N4463" i="8" s="1"/>
  <c r="L4467" i="8"/>
  <c r="L4529" i="8"/>
  <c r="L4701" i="8"/>
  <c r="N4701" i="8" s="1"/>
  <c r="O4701" i="8" s="1"/>
  <c r="L4707" i="8"/>
  <c r="L4738" i="8"/>
  <c r="L4740" i="8"/>
  <c r="N4740" i="8" s="1"/>
  <c r="L4754" i="8"/>
  <c r="L4777" i="8"/>
  <c r="L4782" i="8"/>
  <c r="L4829" i="8"/>
  <c r="L4835" i="8"/>
  <c r="N4835" i="8" s="1"/>
  <c r="O4835" i="8" s="1"/>
  <c r="L3917" i="8"/>
  <c r="L4068" i="8"/>
  <c r="L4219" i="8"/>
  <c r="L4359" i="8"/>
  <c r="L4373" i="8"/>
  <c r="L4654" i="8"/>
  <c r="N4654" i="8" s="1"/>
  <c r="O4654" i="8" s="1"/>
  <c r="L4715" i="8"/>
  <c r="N4715" i="8" s="1"/>
  <c r="O4715" i="8" s="1"/>
  <c r="L4750" i="8"/>
  <c r="N4750" i="8" s="1"/>
  <c r="O4750" i="8" s="1"/>
  <c r="L4843" i="8"/>
  <c r="L4785" i="8"/>
  <c r="L4676" i="8"/>
  <c r="L4690" i="8"/>
  <c r="L4765" i="8"/>
  <c r="N4765" i="8" s="1"/>
  <c r="L3756" i="8"/>
  <c r="L3909" i="8"/>
  <c r="N3909" i="8" s="1"/>
  <c r="L3942" i="8"/>
  <c r="N3942" i="8" s="1"/>
  <c r="L4104" i="8"/>
  <c r="L4365" i="8"/>
  <c r="L4383" i="8"/>
  <c r="N4383" i="8" s="1"/>
  <c r="L4528" i="8"/>
  <c r="L4558" i="8"/>
  <c r="N4558" i="8" s="1"/>
  <c r="O4558" i="8" s="1"/>
  <c r="L4606" i="8"/>
  <c r="L4726" i="8"/>
  <c r="L4779" i="8"/>
  <c r="N4779" i="8" s="1"/>
  <c r="L4816" i="8"/>
  <c r="L4854" i="8"/>
  <c r="N4854" i="8" s="1"/>
  <c r="L4862" i="8"/>
  <c r="N4862" i="8" s="1"/>
  <c r="L1531" i="8"/>
  <c r="L2904" i="8"/>
  <c r="L3924" i="8"/>
  <c r="L3990" i="8"/>
  <c r="N3990" i="8" s="1"/>
  <c r="L4222" i="8"/>
  <c r="N4222" i="8" s="1"/>
  <c r="L4236" i="8"/>
  <c r="L4274" i="8"/>
  <c r="L4310" i="8"/>
  <c r="L4315" i="8"/>
  <c r="L4332" i="8"/>
  <c r="L4405" i="8"/>
  <c r="N4405" i="8" s="1"/>
  <c r="L4408" i="8"/>
  <c r="N4408" i="8" s="1"/>
  <c r="O4408" i="8" s="1"/>
  <c r="L4431" i="8"/>
  <c r="N4431" i="8" s="1"/>
  <c r="O4431" i="8" s="1"/>
  <c r="L4446" i="8"/>
  <c r="L4496" i="8"/>
  <c r="L4520" i="8"/>
  <c r="L4646" i="8"/>
  <c r="L4692" i="8"/>
  <c r="N4692" i="8" s="1"/>
  <c r="L4745" i="8"/>
  <c r="L4757" i="8"/>
  <c r="L4775" i="8"/>
  <c r="N4775" i="8" s="1"/>
  <c r="O4775" i="8" s="1"/>
  <c r="L4820" i="8"/>
  <c r="L75" i="8"/>
  <c r="L767" i="8"/>
  <c r="L1876" i="8"/>
  <c r="N1876" i="8" s="1"/>
  <c r="L1951" i="8"/>
  <c r="N1951" i="8" s="1"/>
  <c r="O1951" i="8" s="1"/>
  <c r="L3281" i="8"/>
  <c r="N3281" i="8" s="1"/>
  <c r="O3281" i="8" s="1"/>
  <c r="L3569" i="8"/>
  <c r="L4120" i="8"/>
  <c r="N4120" i="8" s="1"/>
  <c r="O4120" i="8" s="1"/>
  <c r="L4128" i="8"/>
  <c r="L4141" i="8"/>
  <c r="L4175" i="8"/>
  <c r="L4227" i="8"/>
  <c r="L4248" i="8"/>
  <c r="N4248" i="8" s="1"/>
  <c r="L4256" i="8"/>
  <c r="N4256" i="8" s="1"/>
  <c r="L4308" i="8"/>
  <c r="L4319" i="8"/>
  <c r="N4319" i="8" s="1"/>
  <c r="L4327" i="8"/>
  <c r="L4344" i="8"/>
  <c r="N4344" i="8" s="1"/>
  <c r="O4344" i="8" s="1"/>
  <c r="L4353" i="8"/>
  <c r="L4355" i="8"/>
  <c r="N4355" i="8" s="1"/>
  <c r="L4369" i="8"/>
  <c r="L4371" i="8"/>
  <c r="L4385" i="8"/>
  <c r="N4385" i="8" s="1"/>
  <c r="L4387" i="8"/>
  <c r="N4387" i="8" s="1"/>
  <c r="O4387" i="8" s="1"/>
  <c r="L4418" i="8"/>
  <c r="L4424" i="8"/>
  <c r="L4464" i="8"/>
  <c r="N4464" i="8" s="1"/>
  <c r="L4474" i="8"/>
  <c r="N4474" i="8" s="1"/>
  <c r="O4474" i="8" s="1"/>
  <c r="L4476" i="8"/>
  <c r="L4641" i="8"/>
  <c r="L4657" i="8"/>
  <c r="L4678" i="8"/>
  <c r="N4678" i="8" s="1"/>
  <c r="O4678" i="8" s="1"/>
  <c r="L4720" i="8"/>
  <c r="N4720" i="8" s="1"/>
  <c r="L4731" i="8"/>
  <c r="L4739" i="8"/>
  <c r="N4739" i="8" s="1"/>
  <c r="L4743" i="8"/>
  <c r="N4743" i="8" s="1"/>
  <c r="O4743" i="8" s="1"/>
  <c r="L4806" i="8"/>
  <c r="L68" i="8"/>
  <c r="N68" i="8" s="1"/>
  <c r="D20" i="18"/>
  <c r="D28" i="9" s="1"/>
  <c r="D21" i="18"/>
  <c r="B20" i="9" s="1"/>
  <c r="A90" i="8"/>
  <c r="L62" i="8"/>
  <c r="H62" i="8"/>
  <c r="K25" i="18"/>
  <c r="D25" i="18"/>
  <c r="O22" i="18" s="1"/>
  <c r="K21" i="18"/>
  <c r="K24" i="18"/>
  <c r="D24" i="18"/>
  <c r="O23" i="18" s="1"/>
  <c r="D17" i="18"/>
  <c r="C49" i="17"/>
  <c r="C50" i="17" s="1"/>
  <c r="S89" i="16"/>
  <c r="S88" i="16"/>
  <c r="S87" i="16"/>
  <c r="S86" i="16"/>
  <c r="S85" i="16"/>
  <c r="S84" i="16"/>
  <c r="S83" i="16"/>
  <c r="S82" i="16"/>
  <c r="S78" i="16"/>
  <c r="S77" i="16"/>
  <c r="S76" i="16"/>
  <c r="S75" i="16"/>
  <c r="S74" i="16"/>
  <c r="S73" i="16"/>
  <c r="S72" i="16"/>
  <c r="S71" i="16"/>
  <c r="S67" i="16"/>
  <c r="S66" i="16"/>
  <c r="S65" i="16"/>
  <c r="S64" i="16"/>
  <c r="S63" i="16"/>
  <c r="S62" i="16"/>
  <c r="S61" i="16"/>
  <c r="S60" i="16"/>
  <c r="S81" i="16"/>
  <c r="S70" i="16"/>
  <c r="S59" i="16"/>
  <c r="O81" i="16"/>
  <c r="O70" i="16"/>
  <c r="O59" i="16"/>
  <c r="O78" i="16"/>
  <c r="O77" i="16"/>
  <c r="O76" i="16"/>
  <c r="O75" i="16"/>
  <c r="O74" i="16"/>
  <c r="O73" i="16"/>
  <c r="O72" i="16"/>
  <c r="O71" i="16"/>
  <c r="O67" i="16"/>
  <c r="O66" i="16"/>
  <c r="O65" i="16"/>
  <c r="O64" i="16"/>
  <c r="O63" i="16"/>
  <c r="O62" i="16"/>
  <c r="O61" i="16"/>
  <c r="O60" i="16"/>
  <c r="O89" i="16"/>
  <c r="O88" i="16"/>
  <c r="O87" i="16"/>
  <c r="O86" i="16"/>
  <c r="O85" i="16"/>
  <c r="O84" i="16"/>
  <c r="O83" i="16"/>
  <c r="O82" i="16"/>
  <c r="N23" i="18"/>
  <c r="N19" i="18"/>
  <c r="N18" i="18"/>
  <c r="N17" i="18"/>
  <c r="N16" i="18"/>
  <c r="N15" i="18"/>
  <c r="N14" i="18"/>
  <c r="N13" i="18"/>
  <c r="N12" i="18"/>
  <c r="N10" i="18"/>
  <c r="N11" i="18" s="1"/>
  <c r="N8" i="18"/>
  <c r="N9" i="18" s="1"/>
  <c r="N3412" i="8" l="1"/>
  <c r="O3412" i="8" s="1"/>
  <c r="N4657" i="8"/>
  <c r="O4657" i="8" s="1"/>
  <c r="N4757" i="8"/>
  <c r="N4726" i="8"/>
  <c r="Q4726" i="8" s="1"/>
  <c r="R4726" i="8" s="1"/>
  <c r="N4829" i="8"/>
  <c r="Q4829" i="8" s="1"/>
  <c r="R4829" i="8" s="1"/>
  <c r="N4529" i="8"/>
  <c r="O4529" i="8" s="1"/>
  <c r="N3149" i="8"/>
  <c r="O3149" i="8" s="1"/>
  <c r="N2267" i="8"/>
  <c r="O2267" i="8" s="1"/>
  <c r="N4235" i="8"/>
  <c r="O4235" i="8" s="1"/>
  <c r="N4438" i="8"/>
  <c r="N4802" i="8"/>
  <c r="O4802" i="8" s="1"/>
  <c r="N4769" i="8"/>
  <c r="O4769" i="8" s="1"/>
  <c r="N4611" i="8"/>
  <c r="O4611" i="8" s="1"/>
  <c r="N4547" i="8"/>
  <c r="O4547" i="8" s="1"/>
  <c r="N2746" i="8"/>
  <c r="N4619" i="8"/>
  <c r="O4619" i="8" s="1"/>
  <c r="N4555" i="8"/>
  <c r="N3526" i="8"/>
  <c r="N4857" i="8"/>
  <c r="O4857" i="8" s="1"/>
  <c r="N4704" i="8"/>
  <c r="O4704" i="8" s="1"/>
  <c r="N4645" i="8"/>
  <c r="O4645" i="8" s="1"/>
  <c r="N4428" i="8"/>
  <c r="O4428" i="8" s="1"/>
  <c r="Q3793" i="8"/>
  <c r="R3793" i="8" s="1"/>
  <c r="N3036" i="8"/>
  <c r="N3809" i="8"/>
  <c r="N4758" i="8"/>
  <c r="O4758" i="8" s="1"/>
  <c r="N3747" i="8"/>
  <c r="N4276" i="8"/>
  <c r="Q4277" i="8" s="1"/>
  <c r="R4277" i="8" s="1"/>
  <c r="N2429" i="8"/>
  <c r="O2429" i="8" s="1"/>
  <c r="Q3844" i="8"/>
  <c r="R3844" i="8" s="1"/>
  <c r="N3250" i="8"/>
  <c r="N1357" i="8"/>
  <c r="O1357" i="8" s="1"/>
  <c r="N3890" i="8"/>
  <c r="O3890" i="8" s="1"/>
  <c r="N3246" i="8"/>
  <c r="N2741" i="8"/>
  <c r="N2094" i="8"/>
  <c r="O2094" i="8" s="1"/>
  <c r="N3754" i="8"/>
  <c r="Q3755" i="8" s="1"/>
  <c r="R3755" i="8" s="1"/>
  <c r="N3194" i="8"/>
  <c r="O3194" i="8" s="1"/>
  <c r="N2249" i="8"/>
  <c r="O2249" i="8" s="1"/>
  <c r="N3302" i="8"/>
  <c r="N3064" i="8"/>
  <c r="N1894" i="8"/>
  <c r="O1894" i="8" s="1"/>
  <c r="N1084" i="8"/>
  <c r="N1946" i="8"/>
  <c r="O1946" i="8" s="1"/>
  <c r="Q2203" i="8"/>
  <c r="R2203" i="8" s="1"/>
  <c r="N4776" i="8"/>
  <c r="Q4776" i="8" s="1"/>
  <c r="R4776" i="8" s="1"/>
  <c r="N4712" i="8"/>
  <c r="N4680" i="8"/>
  <c r="Q4681" i="8" s="1"/>
  <c r="R4681" i="8" s="1"/>
  <c r="N4648" i="8"/>
  <c r="N4616" i="8"/>
  <c r="N4552" i="8"/>
  <c r="N4472" i="8"/>
  <c r="Q4472" i="8" s="1"/>
  <c r="R4472" i="8" s="1"/>
  <c r="N4286" i="8"/>
  <c r="Q4287" i="8" s="1"/>
  <c r="R4287" i="8" s="1"/>
  <c r="N4138" i="8"/>
  <c r="Q4139" i="8" s="1"/>
  <c r="R4139" i="8" s="1"/>
  <c r="N4097" i="8"/>
  <c r="O4097" i="8" s="1"/>
  <c r="N4033" i="8"/>
  <c r="O4033" i="8" s="1"/>
  <c r="N3853" i="8"/>
  <c r="O3853" i="8" s="1"/>
  <c r="N3275" i="8"/>
  <c r="O3275" i="8" s="1"/>
  <c r="N4605" i="8"/>
  <c r="O4605" i="8" s="1"/>
  <c r="N4514" i="8"/>
  <c r="O4514" i="8" s="1"/>
  <c r="N4482" i="8"/>
  <c r="O4482" i="8" s="1"/>
  <c r="N4415" i="8"/>
  <c r="O4415" i="8" s="1"/>
  <c r="N4287" i="8"/>
  <c r="N4233" i="8"/>
  <c r="O4233" i="8" s="1"/>
  <c r="N4196" i="8"/>
  <c r="N4139" i="8"/>
  <c r="O4139" i="8" s="1"/>
  <c r="N4098" i="8"/>
  <c r="N3737" i="8"/>
  <c r="O3737" i="8" s="1"/>
  <c r="N3682" i="8"/>
  <c r="O3682" i="8" s="1"/>
  <c r="N3586" i="8"/>
  <c r="O3586" i="8" s="1"/>
  <c r="N2603" i="8"/>
  <c r="N2084" i="8"/>
  <c r="O2084" i="8" s="1"/>
  <c r="N3762" i="8"/>
  <c r="O3762" i="8" s="1"/>
  <c r="N3628" i="8"/>
  <c r="O3628" i="8" s="1"/>
  <c r="N3566" i="8"/>
  <c r="N3209" i="8"/>
  <c r="O3209" i="8" s="1"/>
  <c r="N3081" i="8"/>
  <c r="O3081" i="8" s="1"/>
  <c r="N2231" i="8"/>
  <c r="O2231" i="8" s="1"/>
  <c r="N4640" i="8"/>
  <c r="N4608" i="8"/>
  <c r="O4608" i="8" s="1"/>
  <c r="N4576" i="8"/>
  <c r="N4544" i="8"/>
  <c r="N4449" i="8"/>
  <c r="N4350" i="8"/>
  <c r="N4255" i="8"/>
  <c r="Q4256" i="8" s="1"/>
  <c r="R4256" i="8" s="1"/>
  <c r="N3979" i="8"/>
  <c r="O3979" i="8" s="1"/>
  <c r="N3857" i="8"/>
  <c r="N3519" i="8"/>
  <c r="O3519" i="8" s="1"/>
  <c r="N3441" i="8"/>
  <c r="O3441" i="8" s="1"/>
  <c r="N3110" i="8"/>
  <c r="N3010" i="8"/>
  <c r="N2776" i="8"/>
  <c r="Q2777" i="8" s="1"/>
  <c r="R2777" i="8" s="1"/>
  <c r="N1870" i="8"/>
  <c r="O1870" i="8" s="1"/>
  <c r="N1374" i="8"/>
  <c r="O1374" i="8" s="1"/>
  <c r="N429" i="8"/>
  <c r="O429" i="8" s="1"/>
  <c r="N3583" i="8"/>
  <c r="O3583" i="8" s="1"/>
  <c r="N3504" i="8"/>
  <c r="N3420" i="8"/>
  <c r="N3303" i="8"/>
  <c r="O3303" i="8" s="1"/>
  <c r="N3088" i="8"/>
  <c r="Q3089" i="8" s="1"/>
  <c r="R3089" i="8" s="1"/>
  <c r="N2702" i="8"/>
  <c r="O2702" i="8" s="1"/>
  <c r="N2560" i="8"/>
  <c r="O2560" i="8" s="1"/>
  <c r="N774" i="8"/>
  <c r="N4001" i="8"/>
  <c r="O4001" i="8" s="1"/>
  <c r="N3772" i="8"/>
  <c r="N3602" i="8"/>
  <c r="N2901" i="8"/>
  <c r="N2392" i="8"/>
  <c r="O2392" i="8" s="1"/>
  <c r="N2286" i="8"/>
  <c r="O2286" i="8" s="1"/>
  <c r="N2007" i="8"/>
  <c r="O2007" i="8" s="1"/>
  <c r="N3488" i="8"/>
  <c r="N3251" i="8"/>
  <c r="O3251" i="8" s="1"/>
  <c r="N3196" i="8"/>
  <c r="O3196" i="8" s="1"/>
  <c r="N3025" i="8"/>
  <c r="N2714" i="8"/>
  <c r="N2241" i="8"/>
  <c r="Q2242" i="8" s="1"/>
  <c r="R2242" i="8" s="1"/>
  <c r="N1900" i="8"/>
  <c r="N1769" i="8"/>
  <c r="O1769" i="8" s="1"/>
  <c r="N3649" i="8"/>
  <c r="O3649" i="8" s="1"/>
  <c r="N3567" i="8"/>
  <c r="O3567" i="8" s="1"/>
  <c r="N3001" i="8"/>
  <c r="O3001" i="8" s="1"/>
  <c r="N2345" i="8"/>
  <c r="N2190" i="8"/>
  <c r="N1806" i="8"/>
  <c r="O1806" i="8" s="1"/>
  <c r="N1146" i="8"/>
  <c r="Q1146" i="8" s="1"/>
  <c r="R1146" i="8" s="1"/>
  <c r="N2868" i="8"/>
  <c r="O2868" i="8" s="1"/>
  <c r="N2816" i="8"/>
  <c r="N2201" i="8"/>
  <c r="O2201" i="8" s="1"/>
  <c r="N2131" i="8"/>
  <c r="O2131" i="8" s="1"/>
  <c r="N1576" i="8"/>
  <c r="N1448" i="8"/>
  <c r="O1448" i="8" s="1"/>
  <c r="N1312" i="8"/>
  <c r="O1312" i="8" s="1"/>
  <c r="N2835" i="8"/>
  <c r="O2835" i="8" s="1"/>
  <c r="N2763" i="8"/>
  <c r="O2763" i="8" s="1"/>
  <c r="N2692" i="8"/>
  <c r="N2626" i="8"/>
  <c r="N2584" i="8"/>
  <c r="N2378" i="8"/>
  <c r="N2322" i="8"/>
  <c r="N2047" i="8"/>
  <c r="N1945" i="8"/>
  <c r="O1945" i="8" s="1"/>
  <c r="N1500" i="8"/>
  <c r="O1500" i="8" s="1"/>
  <c r="N342" i="8"/>
  <c r="Q342" i="8" s="1"/>
  <c r="R342" i="8" s="1"/>
  <c r="N2698" i="8"/>
  <c r="N2549" i="8"/>
  <c r="N2200" i="8"/>
  <c r="O2200" i="8" s="1"/>
  <c r="N2090" i="8"/>
  <c r="O2090" i="8" s="1"/>
  <c r="N1950" i="8"/>
  <c r="Q1950" i="8" s="1"/>
  <c r="R1950" i="8" s="1"/>
  <c r="N1583" i="8"/>
  <c r="O1583" i="8" s="1"/>
  <c r="N1298" i="8"/>
  <c r="O1298" i="8" s="1"/>
  <c r="N267" i="8"/>
  <c r="O267" i="8" s="1"/>
  <c r="N2892" i="8"/>
  <c r="O2892" i="8" s="1"/>
  <c r="N2728" i="8"/>
  <c r="N2605" i="8"/>
  <c r="N2490" i="8"/>
  <c r="O2490" i="8" s="1"/>
  <c r="N2451" i="8"/>
  <c r="O2451" i="8" s="1"/>
  <c r="N2205" i="8"/>
  <c r="Q2205" i="8" s="1"/>
  <c r="R2205" i="8" s="1"/>
  <c r="N2092" i="8"/>
  <c r="O2092" i="8" s="1"/>
  <c r="N2045" i="8"/>
  <c r="N1980" i="8"/>
  <c r="N1050" i="8"/>
  <c r="N842" i="8"/>
  <c r="O842" i="8" s="1"/>
  <c r="N1842" i="8"/>
  <c r="N1341" i="8"/>
  <c r="N1293" i="8"/>
  <c r="O1293" i="8" s="1"/>
  <c r="N1199" i="8"/>
  <c r="Q1200" i="8" s="1"/>
  <c r="R1200" i="8" s="1"/>
  <c r="N1069" i="8"/>
  <c r="O1069" i="8" s="1"/>
  <c r="N1326" i="8"/>
  <c r="O1326" i="8" s="1"/>
  <c r="N1481" i="8"/>
  <c r="N1359" i="8"/>
  <c r="O1359" i="8" s="1"/>
  <c r="N1591" i="8"/>
  <c r="N1342" i="8"/>
  <c r="O1342" i="8" s="1"/>
  <c r="N951" i="8"/>
  <c r="O951" i="8" s="1"/>
  <c r="N620" i="8"/>
  <c r="O620" i="8" s="1"/>
  <c r="N1426" i="8"/>
  <c r="N1090" i="8"/>
  <c r="Q1090" i="8" s="1"/>
  <c r="R1090" i="8" s="1"/>
  <c r="N587" i="8"/>
  <c r="O587" i="8" s="1"/>
  <c r="N1118" i="8"/>
  <c r="N973" i="8"/>
  <c r="O973" i="8" s="1"/>
  <c r="N1145" i="8"/>
  <c r="O1145" i="8" s="1"/>
  <c r="N1045" i="8"/>
  <c r="O1045" i="8" s="1"/>
  <c r="N912" i="8"/>
  <c r="O912" i="8" s="1"/>
  <c r="N729" i="8"/>
  <c r="O729" i="8" s="1"/>
  <c r="N383" i="8"/>
  <c r="N130" i="8"/>
  <c r="O130" i="8" s="1"/>
  <c r="N353" i="8"/>
  <c r="N671" i="8"/>
  <c r="N634" i="8"/>
  <c r="Q634" i="8" s="1"/>
  <c r="R634" i="8" s="1"/>
  <c r="N563" i="8"/>
  <c r="O563" i="8" s="1"/>
  <c r="N384" i="8"/>
  <c r="O384" i="8" s="1"/>
  <c r="N308" i="8"/>
  <c r="N631" i="8"/>
  <c r="O631" i="8" s="1"/>
  <c r="N574" i="8"/>
  <c r="O574" i="8" s="1"/>
  <c r="N691" i="8"/>
  <c r="O691" i="8" s="1"/>
  <c r="N507" i="8"/>
  <c r="O507" i="8" s="1"/>
  <c r="N269" i="8"/>
  <c r="O269" i="8" s="1"/>
  <c r="N146" i="8"/>
  <c r="O146" i="8" s="1"/>
  <c r="N208" i="8"/>
  <c r="Q208" i="8" s="1"/>
  <c r="R208" i="8" s="1"/>
  <c r="N174" i="8"/>
  <c r="N118" i="8"/>
  <c r="Q3646" i="8"/>
  <c r="R3646" i="8" s="1"/>
  <c r="Q2683" i="8"/>
  <c r="R2683" i="8" s="1"/>
  <c r="Q3846" i="8"/>
  <c r="R3846" i="8" s="1"/>
  <c r="N718" i="8"/>
  <c r="O718" i="8" s="1"/>
  <c r="N666" i="8"/>
  <c r="O666" i="8" s="1"/>
  <c r="N4641" i="8"/>
  <c r="O4641" i="8" s="1"/>
  <c r="N4371" i="8"/>
  <c r="O4371" i="8" s="1"/>
  <c r="N4745" i="8"/>
  <c r="O4745" i="8" s="1"/>
  <c r="N3924" i="8"/>
  <c r="O3924" i="8" s="1"/>
  <c r="N4590" i="8"/>
  <c r="O4590" i="8" s="1"/>
  <c r="N4029" i="8"/>
  <c r="O4029" i="8" s="1"/>
  <c r="N4429" i="8"/>
  <c r="O4429" i="8" s="1"/>
  <c r="N906" i="8"/>
  <c r="Q907" i="8" s="1"/>
  <c r="R907" i="8" s="1"/>
  <c r="N4537" i="8"/>
  <c r="O4537" i="8" s="1"/>
  <c r="N4298" i="8"/>
  <c r="O4298" i="8" s="1"/>
  <c r="N2535" i="8"/>
  <c r="O2535" i="8" s="1"/>
  <c r="N4710" i="8"/>
  <c r="O4710" i="8" s="1"/>
  <c r="N4614" i="8"/>
  <c r="O4614" i="8" s="1"/>
  <c r="N3913" i="8"/>
  <c r="O3913" i="8" s="1"/>
  <c r="N4525" i="8"/>
  <c r="O4525" i="8" s="1"/>
  <c r="N4477" i="8"/>
  <c r="O4477" i="8" s="1"/>
  <c r="N3953" i="8"/>
  <c r="O3953" i="8" s="1"/>
  <c r="N3291" i="8"/>
  <c r="O3291" i="8" s="1"/>
  <c r="N4863" i="8"/>
  <c r="O4863" i="8" s="1"/>
  <c r="N4735" i="8"/>
  <c r="O4735" i="8" s="1"/>
  <c r="N4703" i="8"/>
  <c r="O4703" i="8" s="1"/>
  <c r="N4468" i="8"/>
  <c r="O4468" i="8" s="1"/>
  <c r="N3940" i="8"/>
  <c r="Q3941" i="8" s="1"/>
  <c r="R3941" i="8" s="1"/>
  <c r="N2078" i="8"/>
  <c r="O2078" i="8" s="1"/>
  <c r="N4152" i="8"/>
  <c r="O4152" i="8" s="1"/>
  <c r="N3849" i="8"/>
  <c r="O3849" i="8" s="1"/>
  <c r="N3217" i="8"/>
  <c r="O3217" i="8" s="1"/>
  <c r="N2544" i="8"/>
  <c r="O2544" i="8" s="1"/>
  <c r="N3832" i="8"/>
  <c r="O3832" i="8" s="1"/>
  <c r="N3284" i="8"/>
  <c r="O3284" i="8" s="1"/>
  <c r="N2005" i="8"/>
  <c r="O2005" i="8" s="1"/>
  <c r="N2904" i="8"/>
  <c r="O2904" i="8" s="1"/>
  <c r="N3446" i="8"/>
  <c r="O3446" i="8" s="1"/>
  <c r="N2307" i="8"/>
  <c r="O2307" i="8" s="1"/>
  <c r="N4422" i="8"/>
  <c r="O4422" i="8" s="1"/>
  <c r="N3622" i="8"/>
  <c r="O3622" i="8" s="1"/>
  <c r="N4759" i="8"/>
  <c r="O4759" i="8" s="1"/>
  <c r="N4450" i="8"/>
  <c r="O4450" i="8" s="1"/>
  <c r="N4294" i="8"/>
  <c r="O4294" i="8" s="1"/>
  <c r="N3557" i="8"/>
  <c r="O3557" i="8" s="1"/>
  <c r="N4603" i="8"/>
  <c r="O4603" i="8" s="1"/>
  <c r="N4516" i="8"/>
  <c r="O4516" i="8" s="1"/>
  <c r="N4133" i="8"/>
  <c r="O4133" i="8" s="1"/>
  <c r="N1692" i="8"/>
  <c r="O1692" i="8" s="1"/>
  <c r="N3437" i="8"/>
  <c r="O3437" i="8" s="1"/>
  <c r="N4834" i="8"/>
  <c r="O4834" i="8" s="1"/>
  <c r="N4324" i="8"/>
  <c r="O4324" i="8" s="1"/>
  <c r="N4268" i="8"/>
  <c r="O4268" i="8" s="1"/>
  <c r="N4048" i="8"/>
  <c r="Q4049" i="8" s="1"/>
  <c r="R4049" i="8" s="1"/>
  <c r="N3787" i="8"/>
  <c r="O3787" i="8" s="1"/>
  <c r="N3133" i="8"/>
  <c r="O3133" i="8" s="1"/>
  <c r="N3916" i="8"/>
  <c r="O3916" i="8" s="1"/>
  <c r="N4860" i="8"/>
  <c r="O4860" i="8" s="1"/>
  <c r="N4130" i="8"/>
  <c r="O4130" i="8" s="1"/>
  <c r="N3837" i="8"/>
  <c r="O3837" i="8" s="1"/>
  <c r="N3671" i="8"/>
  <c r="O3671" i="8" s="1"/>
  <c r="N793" i="8"/>
  <c r="O793" i="8" s="1"/>
  <c r="N3348" i="8"/>
  <c r="O3348" i="8" s="1"/>
  <c r="N3174" i="8"/>
  <c r="O3174" i="8" s="1"/>
  <c r="N4628" i="8"/>
  <c r="O4628" i="8" s="1"/>
  <c r="N3841" i="8"/>
  <c r="O3841" i="8" s="1"/>
  <c r="N3413" i="8"/>
  <c r="O3413" i="8" s="1"/>
  <c r="N2196" i="8"/>
  <c r="O2196" i="8" s="1"/>
  <c r="N3570" i="8"/>
  <c r="O3570" i="8" s="1"/>
  <c r="N3244" i="8"/>
  <c r="O3244" i="8" s="1"/>
  <c r="N2539" i="8"/>
  <c r="O2539" i="8" s="1"/>
  <c r="N3988" i="8"/>
  <c r="O3988" i="8" s="1"/>
  <c r="N3642" i="8"/>
  <c r="O3642" i="8" s="1"/>
  <c r="N3278" i="8"/>
  <c r="O3278" i="8" s="1"/>
  <c r="N2895" i="8"/>
  <c r="O2895" i="8" s="1"/>
  <c r="N2372" i="8"/>
  <c r="O2372" i="8" s="1"/>
  <c r="N1289" i="8"/>
  <c r="O1289" i="8" s="1"/>
  <c r="N3381" i="8"/>
  <c r="Q3381" i="8" s="1"/>
  <c r="R3381" i="8" s="1"/>
  <c r="N3171" i="8"/>
  <c r="O3171" i="8" s="1"/>
  <c r="N3636" i="8"/>
  <c r="O3636" i="8" s="1"/>
  <c r="N1889" i="8"/>
  <c r="Q1890" i="8" s="1"/>
  <c r="R1890" i="8" s="1"/>
  <c r="N523" i="8"/>
  <c r="Q524" i="8" s="1"/>
  <c r="R524" i="8" s="1"/>
  <c r="N2328" i="8"/>
  <c r="Q2329" i="8" s="1"/>
  <c r="R2329" i="8" s="1"/>
  <c r="N2805" i="8"/>
  <c r="O2805" i="8" s="1"/>
  <c r="N1259" i="8"/>
  <c r="O1259" i="8" s="1"/>
  <c r="N1457" i="8"/>
  <c r="O1457" i="8" s="1"/>
  <c r="N1338" i="8"/>
  <c r="O1338" i="8" s="1"/>
  <c r="N961" i="8"/>
  <c r="O961" i="8" s="1"/>
  <c r="N169" i="8"/>
  <c r="O169" i="8" s="1"/>
  <c r="N492" i="8"/>
  <c r="O492" i="8" s="1"/>
  <c r="N3499" i="8"/>
  <c r="O3499" i="8" s="1"/>
  <c r="N3722" i="8"/>
  <c r="O3722" i="8" s="1"/>
  <c r="N3468" i="8"/>
  <c r="O3468" i="8" s="1"/>
  <c r="N1563" i="8"/>
  <c r="O1563" i="8" s="1"/>
  <c r="N1458" i="8"/>
  <c r="O1458" i="8" s="1"/>
  <c r="N3316" i="8"/>
  <c r="Q3317" i="8" s="1"/>
  <c r="R3317" i="8" s="1"/>
  <c r="N1280" i="8"/>
  <c r="O1280" i="8" s="1"/>
  <c r="N288" i="8"/>
  <c r="O288" i="8" s="1"/>
  <c r="N380" i="8"/>
  <c r="O380" i="8" s="1"/>
  <c r="N623" i="8"/>
  <c r="Q624" i="8" s="1"/>
  <c r="R624" i="8" s="1"/>
  <c r="N247" i="8"/>
  <c r="O247" i="8" s="1"/>
  <c r="N4806" i="8"/>
  <c r="O4806" i="8" s="1"/>
  <c r="N4747" i="8"/>
  <c r="O4747" i="8" s="1"/>
  <c r="N3668" i="8"/>
  <c r="O3668" i="8" s="1"/>
  <c r="N3429" i="8"/>
  <c r="O3429" i="8" s="1"/>
  <c r="N3684" i="8"/>
  <c r="O3684" i="8" s="1"/>
  <c r="N3207" i="8"/>
  <c r="O3207" i="8" s="1"/>
  <c r="N2859" i="8"/>
  <c r="O2859" i="8" s="1"/>
  <c r="N1880" i="8"/>
  <c r="Q1881" i="8" s="1"/>
  <c r="R1881" i="8" s="1"/>
  <c r="N3483" i="8"/>
  <c r="O3483" i="8" s="1"/>
  <c r="N3201" i="8"/>
  <c r="O3201" i="8" s="1"/>
  <c r="N2542" i="8"/>
  <c r="O2542" i="8" s="1"/>
  <c r="N682" i="8"/>
  <c r="O682" i="8" s="1"/>
  <c r="N552" i="8"/>
  <c r="O552" i="8" s="1"/>
  <c r="N716" i="8"/>
  <c r="O716" i="8" s="1"/>
  <c r="O1354" i="8"/>
  <c r="N1970" i="8"/>
  <c r="O1970" i="8" s="1"/>
  <c r="N1391" i="8"/>
  <c r="Q1392" i="8" s="1"/>
  <c r="R1392" i="8" s="1"/>
  <c r="N4832" i="8"/>
  <c r="N4084" i="8"/>
  <c r="O4084" i="8" s="1"/>
  <c r="N3538" i="8"/>
  <c r="N3050" i="8"/>
  <c r="O3050" i="8" s="1"/>
  <c r="N2223" i="8"/>
  <c r="O2223" i="8" s="1"/>
  <c r="N3834" i="8"/>
  <c r="O3834" i="8" s="1"/>
  <c r="N3685" i="8"/>
  <c r="N2665" i="8"/>
  <c r="O2665" i="8" s="1"/>
  <c r="N3405" i="8"/>
  <c r="Q3406" i="8" s="1"/>
  <c r="R3406" i="8" s="1"/>
  <c r="N2188" i="8"/>
  <c r="O2188" i="8" s="1"/>
  <c r="N4732" i="8"/>
  <c r="O4732" i="8" s="1"/>
  <c r="N3540" i="8"/>
  <c r="O3540" i="8" s="1"/>
  <c r="N4573" i="8"/>
  <c r="N4456" i="8"/>
  <c r="O4456" i="8" s="1"/>
  <c r="N3794" i="8"/>
  <c r="N2853" i="8"/>
  <c r="O2853" i="8" s="1"/>
  <c r="N2067" i="8"/>
  <c r="N1052" i="8"/>
  <c r="O1052" i="8" s="1"/>
  <c r="N3353" i="8"/>
  <c r="O3353" i="8" s="1"/>
  <c r="N1522" i="8"/>
  <c r="O1522" i="8" s="1"/>
  <c r="N4441" i="8"/>
  <c r="N3515" i="8"/>
  <c r="Q3515" i="8" s="1"/>
  <c r="R3515" i="8" s="1"/>
  <c r="N2753" i="8"/>
  <c r="O2753" i="8" s="1"/>
  <c r="N3366" i="8"/>
  <c r="N3332" i="8"/>
  <c r="Q3332" i="8" s="1"/>
  <c r="R3332" i="8" s="1"/>
  <c r="N1846" i="8"/>
  <c r="Q1847" i="8" s="1"/>
  <c r="R1847" i="8" s="1"/>
  <c r="N4034" i="8"/>
  <c r="O4034" i="8" s="1"/>
  <c r="N3119" i="8"/>
  <c r="O3119" i="8" s="1"/>
  <c r="N3053" i="8"/>
  <c r="O3053" i="8" s="1"/>
  <c r="N1993" i="8"/>
  <c r="O1993" i="8" s="1"/>
  <c r="N1327" i="8"/>
  <c r="O1327" i="8" s="1"/>
  <c r="N1703" i="8"/>
  <c r="O1703" i="8" s="1"/>
  <c r="N3199" i="8"/>
  <c r="Q3199" i="8" s="1"/>
  <c r="R3199" i="8" s="1"/>
  <c r="N3155" i="8"/>
  <c r="O3155" i="8" s="1"/>
  <c r="N3105" i="8"/>
  <c r="O3105" i="8" s="1"/>
  <c r="N2532" i="8"/>
  <c r="O2532" i="8" s="1"/>
  <c r="N2663" i="8"/>
  <c r="O2663" i="8" s="1"/>
  <c r="N2449" i="8"/>
  <c r="Q2450" i="8" s="1"/>
  <c r="R2450" i="8" s="1"/>
  <c r="N1006" i="8"/>
  <c r="O1006" i="8" s="1"/>
  <c r="N2308" i="8"/>
  <c r="O2308" i="8" s="1"/>
  <c r="N1812" i="8"/>
  <c r="Q1813" i="8" s="1"/>
  <c r="R1813" i="8" s="1"/>
  <c r="N2657" i="8"/>
  <c r="Q2658" i="8" s="1"/>
  <c r="R2658" i="8" s="1"/>
  <c r="N2595" i="8"/>
  <c r="O2595" i="8" s="1"/>
  <c r="N2480" i="8"/>
  <c r="O2480" i="8" s="1"/>
  <c r="N1952" i="8"/>
  <c r="N1520" i="8"/>
  <c r="Q1521" i="8" s="1"/>
  <c r="R1521" i="8" s="1"/>
  <c r="N1279" i="8"/>
  <c r="N1804" i="8"/>
  <c r="O1804" i="8" s="1"/>
  <c r="N1754" i="8"/>
  <c r="N1379" i="8"/>
  <c r="O1379" i="8" s="1"/>
  <c r="N1407" i="8"/>
  <c r="O1407" i="8" s="1"/>
  <c r="N1210" i="8"/>
  <c r="Q1211" i="8" s="1"/>
  <c r="R1211" i="8" s="1"/>
  <c r="N1077" i="8"/>
  <c r="N864" i="8"/>
  <c r="Q865" i="8" s="1"/>
  <c r="R865" i="8" s="1"/>
  <c r="N294" i="8"/>
  <c r="O294" i="8" s="1"/>
  <c r="N901" i="8"/>
  <c r="N829" i="8"/>
  <c r="O829" i="8" s="1"/>
  <c r="N553" i="8"/>
  <c r="O553" i="8" s="1"/>
  <c r="N431" i="8"/>
  <c r="O431" i="8" s="1"/>
  <c r="N502" i="8"/>
  <c r="O502" i="8" s="1"/>
  <c r="N399" i="8"/>
  <c r="O399" i="8" s="1"/>
  <c r="N359" i="8"/>
  <c r="O359" i="8" s="1"/>
  <c r="N306" i="8"/>
  <c r="N275" i="8"/>
  <c r="N4043" i="8"/>
  <c r="O4043" i="8" s="1"/>
  <c r="N4367" i="8"/>
  <c r="Q4367" i="8" s="1"/>
  <c r="R4367" i="8" s="1"/>
  <c r="N4404" i="8"/>
  <c r="O4404" i="8" s="1"/>
  <c r="N3616" i="8"/>
  <c r="O3616" i="8" s="1"/>
  <c r="N4736" i="8"/>
  <c r="O4736" i="8" s="1"/>
  <c r="N3536" i="8"/>
  <c r="O3536" i="8" s="1"/>
  <c r="N4830" i="8"/>
  <c r="Q4830" i="8" s="1"/>
  <c r="R4830" i="8" s="1"/>
  <c r="N4500" i="8"/>
  <c r="Q4500" i="8" s="1"/>
  <c r="R4500" i="8" s="1"/>
  <c r="N4609" i="8"/>
  <c r="Q4609" i="8" s="1"/>
  <c r="R4609" i="8" s="1"/>
  <c r="N3662" i="8"/>
  <c r="O3662" i="8" s="1"/>
  <c r="N4264" i="8"/>
  <c r="O4264" i="8" s="1"/>
  <c r="N3701" i="8"/>
  <c r="Q3702" i="8" s="1"/>
  <c r="R3702" i="8" s="1"/>
  <c r="N3041" i="8"/>
  <c r="O3041" i="8" s="1"/>
  <c r="N2212" i="8"/>
  <c r="Q2212" i="8" s="1"/>
  <c r="R2212" i="8" s="1"/>
  <c r="N1446" i="8"/>
  <c r="O1446" i="8" s="1"/>
  <c r="N3601" i="8"/>
  <c r="Q3602" i="8" s="1"/>
  <c r="R3602" i="8" s="1"/>
  <c r="N3120" i="8"/>
  <c r="O3120" i="8" s="1"/>
  <c r="N1172" i="8"/>
  <c r="O1172" i="8" s="1"/>
  <c r="N3888" i="8"/>
  <c r="O3888" i="8" s="1"/>
  <c r="N686" i="8"/>
  <c r="Q687" i="8" s="1"/>
  <c r="R687" i="8" s="1"/>
  <c r="N2965" i="8"/>
  <c r="O2965" i="8" s="1"/>
  <c r="N2181" i="8"/>
  <c r="O2181" i="8" s="1"/>
  <c r="N3436" i="8"/>
  <c r="O3436" i="8" s="1"/>
  <c r="N1297" i="8"/>
  <c r="N4211" i="8"/>
  <c r="Q4212" i="8" s="1"/>
  <c r="R4212" i="8" s="1"/>
  <c r="N4158" i="8"/>
  <c r="O4158" i="8" s="1"/>
  <c r="N3520" i="8"/>
  <c r="O3520" i="8" s="1"/>
  <c r="N4502" i="8"/>
  <c r="O4502" i="8" s="1"/>
  <c r="N4398" i="8"/>
  <c r="N4262" i="8"/>
  <c r="O4262" i="8" s="1"/>
  <c r="N4216" i="8"/>
  <c r="O4216" i="8" s="1"/>
  <c r="N4159" i="8"/>
  <c r="O4159" i="8" s="1"/>
  <c r="N4118" i="8"/>
  <c r="Q4119" i="8" s="1"/>
  <c r="R4119" i="8" s="1"/>
  <c r="N4086" i="8"/>
  <c r="O4086" i="8" s="1"/>
  <c r="N3654" i="8"/>
  <c r="Q3655" i="8" s="1"/>
  <c r="R3655" i="8" s="1"/>
  <c r="N3537" i="8"/>
  <c r="O3537" i="8" s="1"/>
  <c r="N2794" i="8"/>
  <c r="O2794" i="8" s="1"/>
  <c r="N2439" i="8"/>
  <c r="O2439" i="8" s="1"/>
  <c r="N4626" i="8"/>
  <c r="O4626" i="8" s="1"/>
  <c r="N4594" i="8"/>
  <c r="O4594" i="8" s="1"/>
  <c r="N4562" i="8"/>
  <c r="N3269" i="8"/>
  <c r="O3269" i="8" s="1"/>
  <c r="N2739" i="8"/>
  <c r="O2739" i="8" s="1"/>
  <c r="N3562" i="8"/>
  <c r="Q3562" i="8" s="1"/>
  <c r="R3562" i="8" s="1"/>
  <c r="N4071" i="8"/>
  <c r="N4030" i="8"/>
  <c r="N3502" i="8"/>
  <c r="N2258" i="8"/>
  <c r="O2258" i="8" s="1"/>
  <c r="N2871" i="8"/>
  <c r="O2871" i="8" s="1"/>
  <c r="N3138" i="8"/>
  <c r="O3138" i="8" s="1"/>
  <c r="N2968" i="8"/>
  <c r="O2968" i="8" s="1"/>
  <c r="N2843" i="8"/>
  <c r="O2843" i="8" s="1"/>
  <c r="N1990" i="8"/>
  <c r="N2297" i="8"/>
  <c r="O2297" i="8" s="1"/>
  <c r="N2031" i="8"/>
  <c r="Q2032" i="8" s="1"/>
  <c r="R2032" i="8" s="1"/>
  <c r="N2518" i="8"/>
  <c r="N622" i="8"/>
  <c r="O622" i="8" s="1"/>
  <c r="N2882" i="8"/>
  <c r="O2882" i="8" s="1"/>
  <c r="N2709" i="8"/>
  <c r="O2709" i="8" s="1"/>
  <c r="N2257" i="8"/>
  <c r="O2257" i="8" s="1"/>
  <c r="N2177" i="8"/>
  <c r="N1606" i="8"/>
  <c r="Q1606" i="8" s="1"/>
  <c r="R1606" i="8" s="1"/>
  <c r="N1266" i="8"/>
  <c r="N1661" i="8"/>
  <c r="N1128" i="8"/>
  <c r="O1128" i="8" s="1"/>
  <c r="N1747" i="8"/>
  <c r="O1747" i="8" s="1"/>
  <c r="N905" i="8"/>
  <c r="O905" i="8" s="1"/>
  <c r="N510" i="8"/>
  <c r="O510" i="8" s="1"/>
  <c r="N928" i="8"/>
  <c r="O928" i="8" s="1"/>
  <c r="N410" i="8"/>
  <c r="Q411" i="8" s="1"/>
  <c r="R411" i="8" s="1"/>
  <c r="N1159" i="8"/>
  <c r="Q1159" i="8" s="1"/>
  <c r="R1159" i="8" s="1"/>
  <c r="N1100" i="8"/>
  <c r="O1100" i="8" s="1"/>
  <c r="N851" i="8"/>
  <c r="Q852" i="8" s="1"/>
  <c r="R852" i="8" s="1"/>
  <c r="N1133" i="8"/>
  <c r="O1133" i="8" s="1"/>
  <c r="N1081" i="8"/>
  <c r="O1081" i="8" s="1"/>
  <c r="N758" i="8"/>
  <c r="O758" i="8" s="1"/>
  <c r="N530" i="8"/>
  <c r="O530" i="8" s="1"/>
  <c r="N740" i="8"/>
  <c r="O740" i="8" s="1"/>
  <c r="N559" i="8"/>
  <c r="O559" i="8" s="1"/>
  <c r="N435" i="8"/>
  <c r="O435" i="8" s="1"/>
  <c r="N674" i="8"/>
  <c r="O674" i="8" s="1"/>
  <c r="N194" i="8"/>
  <c r="O194" i="8" s="1"/>
  <c r="N209" i="8"/>
  <c r="O209" i="8" s="1"/>
  <c r="N91" i="8"/>
  <c r="O91" i="8" s="1"/>
  <c r="N4476" i="8"/>
  <c r="Q4476" i="8" s="1"/>
  <c r="R4476" i="8" s="1"/>
  <c r="N2300" i="8"/>
  <c r="Q2301" i="8" s="1"/>
  <c r="R2301" i="8" s="1"/>
  <c r="N4051" i="8"/>
  <c r="O4051" i="8" s="1"/>
  <c r="N4353" i="8"/>
  <c r="O4353" i="8" s="1"/>
  <c r="N4175" i="8"/>
  <c r="Q4175" i="8" s="1"/>
  <c r="R4175" i="8" s="1"/>
  <c r="N4629" i="8"/>
  <c r="Q4630" i="8" s="1"/>
  <c r="R4630" i="8" s="1"/>
  <c r="N4800" i="8"/>
  <c r="O4800" i="8" s="1"/>
  <c r="N4579" i="8"/>
  <c r="O4579" i="8" s="1"/>
  <c r="N4016" i="8"/>
  <c r="Q4016" i="8" s="1"/>
  <c r="R4016" i="8" s="1"/>
  <c r="N4819" i="8"/>
  <c r="O4819" i="8" s="1"/>
  <c r="N3587" i="8"/>
  <c r="Q3587" i="8" s="1"/>
  <c r="R3587" i="8" s="1"/>
  <c r="N3726" i="8"/>
  <c r="N4079" i="8"/>
  <c r="N3804" i="8"/>
  <c r="O3804" i="8" s="1"/>
  <c r="N3107" i="8"/>
  <c r="Q3108" i="8" s="1"/>
  <c r="R3108" i="8" s="1"/>
  <c r="N3623" i="8"/>
  <c r="O3623" i="8" s="1"/>
  <c r="N655" i="8"/>
  <c r="O655" i="8" s="1"/>
  <c r="N2071" i="8"/>
  <c r="O2071" i="8" s="1"/>
  <c r="N4113" i="8"/>
  <c r="N3826" i="8"/>
  <c r="O3826" i="8" s="1"/>
  <c r="N3340" i="8"/>
  <c r="Q3341" i="8" s="1"/>
  <c r="R3341" i="8" s="1"/>
  <c r="N2537" i="8"/>
  <c r="Q2537" i="8" s="1"/>
  <c r="R2537" i="8" s="1"/>
  <c r="N3285" i="8"/>
  <c r="O3285" i="8" s="1"/>
  <c r="N4656" i="8"/>
  <c r="O4656" i="8" s="1"/>
  <c r="N4624" i="8"/>
  <c r="Q4624" i="8" s="1"/>
  <c r="R4624" i="8" s="1"/>
  <c r="N3679" i="8"/>
  <c r="O3679" i="8" s="1"/>
  <c r="N3480" i="8"/>
  <c r="Q3480" i="8" s="1"/>
  <c r="R3480" i="8" s="1"/>
  <c r="N3160" i="8"/>
  <c r="N3724" i="8"/>
  <c r="O3724" i="8" s="1"/>
  <c r="N2656" i="8"/>
  <c r="O2656" i="8" s="1"/>
  <c r="N2122" i="8"/>
  <c r="O2122" i="8" s="1"/>
  <c r="N1150" i="8"/>
  <c r="O1150" i="8" s="1"/>
  <c r="N3454" i="8"/>
  <c r="Q3454" i="8" s="1"/>
  <c r="R3454" i="8" s="1"/>
  <c r="N1701" i="8"/>
  <c r="Q1701" i="8" s="1"/>
  <c r="R1701" i="8" s="1"/>
  <c r="N243" i="8"/>
  <c r="O243" i="8" s="1"/>
  <c r="N3154" i="8"/>
  <c r="N3092" i="8"/>
  <c r="O3092" i="8" s="1"/>
  <c r="N2917" i="8"/>
  <c r="O2917" i="8" s="1"/>
  <c r="N3816" i="8"/>
  <c r="O3816" i="8" s="1"/>
  <c r="N2735" i="8"/>
  <c r="O2735" i="8" s="1"/>
  <c r="N2567" i="8"/>
  <c r="O2567" i="8" s="1"/>
  <c r="N2442" i="8"/>
  <c r="O2442" i="8" s="1"/>
  <c r="N980" i="8"/>
  <c r="N3144" i="8"/>
  <c r="N2957" i="8"/>
  <c r="O2957" i="8" s="1"/>
  <c r="N2362" i="8"/>
  <c r="O2362" i="8" s="1"/>
  <c r="N2233" i="8"/>
  <c r="O2233" i="8" s="1"/>
  <c r="N2173" i="8"/>
  <c r="O2173" i="8" s="1"/>
  <c r="N1060" i="8"/>
  <c r="O1060" i="8" s="1"/>
  <c r="N2342" i="8"/>
  <c r="O2342" i="8" s="1"/>
  <c r="N1984" i="8"/>
  <c r="N1693" i="8"/>
  <c r="O1693" i="8" s="1"/>
  <c r="N1203" i="8"/>
  <c r="O1203" i="8" s="1"/>
  <c r="N2179" i="8"/>
  <c r="O2179" i="8" s="1"/>
  <c r="N936" i="8"/>
  <c r="O936" i="8" s="1"/>
  <c r="N2531" i="8"/>
  <c r="O2531" i="8" s="1"/>
  <c r="N2470" i="8"/>
  <c r="O2470" i="8" s="1"/>
  <c r="N1706" i="8"/>
  <c r="Q1706" i="8" s="1"/>
  <c r="R1706" i="8" s="1"/>
  <c r="N977" i="8"/>
  <c r="O977" i="8" s="1"/>
  <c r="N1377" i="8"/>
  <c r="N1005" i="8"/>
  <c r="N204" i="8"/>
  <c r="O204" i="8" s="1"/>
  <c r="N1125" i="8"/>
  <c r="Q1125" i="8" s="1"/>
  <c r="R1125" i="8" s="1"/>
  <c r="N969" i="8"/>
  <c r="O969" i="8" s="1"/>
  <c r="N858" i="8"/>
  <c r="O858" i="8" s="1"/>
  <c r="N511" i="8"/>
  <c r="N845" i="8"/>
  <c r="O845" i="8" s="1"/>
  <c r="N526" i="8"/>
  <c r="N454" i="8"/>
  <c r="Q455" i="8" s="1"/>
  <c r="R455" i="8" s="1"/>
  <c r="N1076" i="8"/>
  <c r="O1076" i="8" s="1"/>
  <c r="N400" i="8"/>
  <c r="O400" i="8" s="1"/>
  <c r="N468" i="8"/>
  <c r="O468" i="8" s="1"/>
  <c r="N554" i="8"/>
  <c r="O554" i="8" s="1"/>
  <c r="N4707" i="8"/>
  <c r="O4707" i="8" s="1"/>
  <c r="N4814" i="8"/>
  <c r="Q4814" i="8" s="1"/>
  <c r="R4814" i="8" s="1"/>
  <c r="N70" i="8"/>
  <c r="Q71" i="8" s="1"/>
  <c r="R71" i="8" s="1"/>
  <c r="N4478" i="8"/>
  <c r="N4323" i="8"/>
  <c r="Q4323" i="8" s="1"/>
  <c r="R4323" i="8" s="1"/>
  <c r="N3970" i="8"/>
  <c r="O3970" i="8" s="1"/>
  <c r="N4364" i="8"/>
  <c r="Q4364" i="8" s="1"/>
  <c r="R4364" i="8" s="1"/>
  <c r="N4186" i="8"/>
  <c r="O4186" i="8" s="1"/>
  <c r="N3929" i="8"/>
  <c r="O3929" i="8" s="1"/>
  <c r="N2872" i="8"/>
  <c r="N2533" i="8"/>
  <c r="O2533" i="8" s="1"/>
  <c r="N2285" i="8"/>
  <c r="O2285" i="8" s="1"/>
  <c r="N3472" i="8"/>
  <c r="Q3472" i="8" s="1"/>
  <c r="R3472" i="8" s="1"/>
  <c r="N3854" i="8"/>
  <c r="Q3854" i="8" s="1"/>
  <c r="R3854" i="8" s="1"/>
  <c r="N4612" i="8"/>
  <c r="O4612" i="8" s="1"/>
  <c r="N3906" i="8"/>
  <c r="Q3907" i="8" s="1"/>
  <c r="R3907" i="8" s="1"/>
  <c r="N2857" i="8"/>
  <c r="Q2857" i="8" s="1"/>
  <c r="R2857" i="8" s="1"/>
  <c r="N1571" i="8"/>
  <c r="O1571" i="8" s="1"/>
  <c r="N3265" i="8"/>
  <c r="O3265" i="8" s="1"/>
  <c r="N2587" i="8"/>
  <c r="N2198" i="8"/>
  <c r="O2198" i="8" s="1"/>
  <c r="N1353" i="8"/>
  <c r="Q1354" i="8" s="1"/>
  <c r="R1354" i="8" s="1"/>
  <c r="N3972" i="8"/>
  <c r="O3972" i="8" s="1"/>
  <c r="N3481" i="8"/>
  <c r="O3481" i="8" s="1"/>
  <c r="N3414" i="8"/>
  <c r="N3227" i="8"/>
  <c r="Q3227" i="8" s="1"/>
  <c r="R3227" i="8" s="1"/>
  <c r="N3161" i="8"/>
  <c r="O3161" i="8" s="1"/>
  <c r="N2578" i="8"/>
  <c r="O2578" i="8" s="1"/>
  <c r="N3255" i="8"/>
  <c r="Q3255" i="8" s="1"/>
  <c r="R3255" i="8" s="1"/>
  <c r="N3208" i="8"/>
  <c r="O3208" i="8" s="1"/>
  <c r="N2422" i="8"/>
  <c r="Q2422" i="8" s="1"/>
  <c r="R2422" i="8" s="1"/>
  <c r="N1789" i="8"/>
  <c r="O1789" i="8" s="1"/>
  <c r="N3272" i="8"/>
  <c r="Q3272" i="8" s="1"/>
  <c r="R3272" i="8" s="1"/>
  <c r="N3112" i="8"/>
  <c r="Q3112" i="8" s="1"/>
  <c r="R3112" i="8" s="1"/>
  <c r="N2938" i="8"/>
  <c r="O2938" i="8" s="1"/>
  <c r="N2756" i="8"/>
  <c r="O2756" i="8" s="1"/>
  <c r="N2460" i="8"/>
  <c r="O2460" i="8" s="1"/>
  <c r="N2283" i="8"/>
  <c r="Q2284" i="8" s="1"/>
  <c r="R2284" i="8" s="1"/>
  <c r="N2089" i="8"/>
  <c r="Q2090" i="8" s="1"/>
  <c r="R2090" i="8" s="1"/>
  <c r="N1844" i="8"/>
  <c r="O1844" i="8" s="1"/>
  <c r="N2860" i="8"/>
  <c r="O2860" i="8" s="1"/>
  <c r="N2278" i="8"/>
  <c r="N2227" i="8"/>
  <c r="O2227" i="8" s="1"/>
  <c r="N890" i="8"/>
  <c r="O890" i="8" s="1"/>
  <c r="N2645" i="8"/>
  <c r="O2645" i="8" s="1"/>
  <c r="N1904" i="8"/>
  <c r="O1904" i="8" s="1"/>
  <c r="N1849" i="8"/>
  <c r="O1849" i="8" s="1"/>
  <c r="N2558" i="8"/>
  <c r="O2558" i="8" s="1"/>
  <c r="N1176" i="8"/>
  <c r="O1176" i="8" s="1"/>
  <c r="N1702" i="8"/>
  <c r="N1528" i="8"/>
  <c r="Q1529" i="8" s="1"/>
  <c r="R1529" i="8" s="1"/>
  <c r="N1433" i="8"/>
  <c r="O1433" i="8" s="1"/>
  <c r="N1555" i="8"/>
  <c r="Q1555" i="8" s="1"/>
  <c r="R1555" i="8" s="1"/>
  <c r="N986" i="8"/>
  <c r="O986" i="8" s="1"/>
  <c r="N781" i="8"/>
  <c r="Q781" i="8" s="1"/>
  <c r="R781" i="8" s="1"/>
  <c r="N405" i="8"/>
  <c r="N983" i="8"/>
  <c r="O983" i="8" s="1"/>
  <c r="N909" i="8"/>
  <c r="O909" i="8" s="1"/>
  <c r="N493" i="8"/>
  <c r="N114" i="8"/>
  <c r="Q114" i="8" s="1"/>
  <c r="R114" i="8" s="1"/>
  <c r="N732" i="8"/>
  <c r="O732" i="8" s="1"/>
  <c r="N470" i="8"/>
  <c r="O470" i="8" s="1"/>
  <c r="N183" i="8"/>
  <c r="O183" i="8" s="1"/>
  <c r="N4777" i="8"/>
  <c r="N4056" i="8"/>
  <c r="O4056" i="8" s="1"/>
  <c r="N4181" i="8"/>
  <c r="O4181" i="8" s="1"/>
  <c r="N4595" i="8"/>
  <c r="N4733" i="8"/>
  <c r="O4733" i="8" s="1"/>
  <c r="N4625" i="8"/>
  <c r="N4218" i="8"/>
  <c r="O4218" i="8" s="1"/>
  <c r="N3669" i="8"/>
  <c r="Q3670" i="8" s="1"/>
  <c r="R3670" i="8" s="1"/>
  <c r="N1143" i="8"/>
  <c r="O1143" i="8" s="1"/>
  <c r="N4796" i="8"/>
  <c r="O4796" i="8" s="1"/>
  <c r="N4501" i="8"/>
  <c r="N4215" i="8"/>
  <c r="N4089" i="8"/>
  <c r="N2481" i="8"/>
  <c r="N2093" i="8"/>
  <c r="N4402" i="8"/>
  <c r="N4266" i="8"/>
  <c r="O4266" i="8" s="1"/>
  <c r="N4225" i="8"/>
  <c r="O4225" i="8" s="1"/>
  <c r="N4163" i="8"/>
  <c r="O4163" i="8" s="1"/>
  <c r="N4131" i="8"/>
  <c r="N4090" i="8"/>
  <c r="O4090" i="8" s="1"/>
  <c r="N2964" i="8"/>
  <c r="N3614" i="8"/>
  <c r="Q3614" i="8" s="1"/>
  <c r="R3614" i="8" s="1"/>
  <c r="N3539" i="8"/>
  <c r="O3539" i="8" s="1"/>
  <c r="N2462" i="8"/>
  <c r="O2462" i="8" s="1"/>
  <c r="N4596" i="8"/>
  <c r="N4247" i="8"/>
  <c r="N3944" i="8"/>
  <c r="N3184" i="8"/>
  <c r="N2979" i="8"/>
  <c r="O2979" i="8" s="1"/>
  <c r="N2674" i="8"/>
  <c r="Q2674" i="8" s="1"/>
  <c r="R2674" i="8" s="1"/>
  <c r="N2015" i="8"/>
  <c r="O2015" i="8" s="1"/>
  <c r="N1513" i="8"/>
  <c r="Q1513" i="8" s="1"/>
  <c r="R1513" i="8" s="1"/>
  <c r="N3761" i="8"/>
  <c r="O3761" i="8" s="1"/>
  <c r="N3516" i="8"/>
  <c r="N3375" i="8"/>
  <c r="N2930" i="8"/>
  <c r="N1724" i="8"/>
  <c r="N4718" i="8"/>
  <c r="O4718" i="8" s="1"/>
  <c r="N4825" i="8"/>
  <c r="N4672" i="8"/>
  <c r="Q4672" i="8" s="1"/>
  <c r="R4672" i="8" s="1"/>
  <c r="N4691" i="8"/>
  <c r="N4413" i="8"/>
  <c r="N4646" i="8"/>
  <c r="N4667" i="8"/>
  <c r="O4667" i="8" s="1"/>
  <c r="N4504" i="8"/>
  <c r="Q4505" i="8" s="1"/>
  <c r="R4505" i="8" s="1"/>
  <c r="N4389" i="8"/>
  <c r="O4389" i="8" s="1"/>
  <c r="N4290" i="8"/>
  <c r="O4290" i="8" s="1"/>
  <c r="N4685" i="8"/>
  <c r="O4685" i="8" s="1"/>
  <c r="N4019" i="8"/>
  <c r="O4019" i="8" s="1"/>
  <c r="N3908" i="8"/>
  <c r="Q3909" i="8" s="1"/>
  <c r="R3909" i="8" s="1"/>
  <c r="N1652" i="8"/>
  <c r="N2398" i="8"/>
  <c r="O2398" i="8" s="1"/>
  <c r="N2106" i="8"/>
  <c r="O2106" i="8" s="1"/>
  <c r="N4698" i="8"/>
  <c r="Q4699" i="8" s="1"/>
  <c r="R4699" i="8" s="1"/>
  <c r="N4397" i="8"/>
  <c r="O4397" i="8" s="1"/>
  <c r="N4261" i="8"/>
  <c r="N4117" i="8"/>
  <c r="O4117" i="8" s="1"/>
  <c r="N3829" i="8"/>
  <c r="O3829" i="8" s="1"/>
  <c r="N3641" i="8"/>
  <c r="Q3641" i="8" s="1"/>
  <c r="R3641" i="8" s="1"/>
  <c r="N3338" i="8"/>
  <c r="O3338" i="8" s="1"/>
  <c r="N2883" i="8"/>
  <c r="Q2883" i="8" s="1"/>
  <c r="R2883" i="8" s="1"/>
  <c r="N3532" i="8"/>
  <c r="O3532" i="8" s="1"/>
  <c r="N3152" i="8"/>
  <c r="O3152" i="8" s="1"/>
  <c r="N4243" i="8"/>
  <c r="O4243" i="8" s="1"/>
  <c r="N3818" i="8"/>
  <c r="O3818" i="8" s="1"/>
  <c r="N3330" i="8"/>
  <c r="N2925" i="8"/>
  <c r="O2925" i="8" s="1"/>
  <c r="N2672" i="8"/>
  <c r="N2517" i="8"/>
  <c r="N2013" i="8"/>
  <c r="O2013" i="8" s="1"/>
  <c r="N1488" i="8"/>
  <c r="O1488" i="8" s="1"/>
  <c r="N3577" i="8"/>
  <c r="Q3577" i="8" s="1"/>
  <c r="R3577" i="8" s="1"/>
  <c r="N3261" i="8"/>
  <c r="O3261" i="8" s="1"/>
  <c r="N2752" i="8"/>
  <c r="O2752" i="8" s="1"/>
  <c r="N1983" i="8"/>
  <c r="N3165" i="8"/>
  <c r="N3051" i="8"/>
  <c r="O3051" i="8" s="1"/>
  <c r="N2321" i="8"/>
  <c r="O2321" i="8" s="1"/>
  <c r="N2140" i="8"/>
  <c r="N3103" i="8"/>
  <c r="N2911" i="8"/>
  <c r="N1708" i="8"/>
  <c r="O1708" i="8" s="1"/>
  <c r="N2182" i="8"/>
  <c r="O2182" i="8" s="1"/>
  <c r="N2077" i="8"/>
  <c r="O2077" i="8" s="1"/>
  <c r="N1942" i="8"/>
  <c r="N789" i="8"/>
  <c r="O789" i="8" s="1"/>
  <c r="N992" i="8"/>
  <c r="O992" i="8" s="1"/>
  <c r="N277" i="8"/>
  <c r="N153" i="8"/>
  <c r="N110" i="8"/>
  <c r="O110" i="8" s="1"/>
  <c r="N107" i="8"/>
  <c r="N4068" i="8"/>
  <c r="Q4069" i="8" s="1"/>
  <c r="R4069" i="8" s="1"/>
  <c r="N1839" i="8"/>
  <c r="O1839" i="8" s="1"/>
  <c r="N4633" i="8"/>
  <c r="N4582" i="8"/>
  <c r="O4582" i="8" s="1"/>
  <c r="N4418" i="8"/>
  <c r="N4327" i="8"/>
  <c r="Q4327" i="8" s="1"/>
  <c r="R4327" i="8" s="1"/>
  <c r="N4853" i="8"/>
  <c r="O4853" i="8" s="1"/>
  <c r="N4574" i="8"/>
  <c r="N4846" i="8"/>
  <c r="O4846" i="8" s="1"/>
  <c r="N4709" i="8"/>
  <c r="N3905" i="8"/>
  <c r="O3905" i="8" s="1"/>
  <c r="N4320" i="8"/>
  <c r="Q4320" i="8" s="1"/>
  <c r="R4320" i="8" s="1"/>
  <c r="N3879" i="8"/>
  <c r="Q3879" i="8" s="1"/>
  <c r="R3879" i="8" s="1"/>
  <c r="N3842" i="8"/>
  <c r="N3892" i="8"/>
  <c r="O3892" i="8" s="1"/>
  <c r="N4420" i="8"/>
  <c r="Q4421" i="8" s="1"/>
  <c r="R4421" i="8" s="1"/>
  <c r="N4374" i="8"/>
  <c r="N4333" i="8"/>
  <c r="O4333" i="8" s="1"/>
  <c r="N4292" i="8"/>
  <c r="O4292" i="8" s="1"/>
  <c r="N4217" i="8"/>
  <c r="O4217" i="8" s="1"/>
  <c r="N4123" i="8"/>
  <c r="O4123" i="8" s="1"/>
  <c r="N4008" i="8"/>
  <c r="O4008" i="8" s="1"/>
  <c r="N3946" i="8"/>
  <c r="O3946" i="8" s="1"/>
  <c r="N4376" i="8"/>
  <c r="O4376" i="8" s="1"/>
  <c r="N4036" i="8"/>
  <c r="N3928" i="8"/>
  <c r="N2441" i="8"/>
  <c r="Q2441" i="8" s="1"/>
  <c r="R2441" i="8" s="1"/>
  <c r="N3721" i="8"/>
  <c r="O3721" i="8" s="1"/>
  <c r="N4451" i="8"/>
  <c r="N3856" i="8"/>
  <c r="N3345" i="8"/>
  <c r="O3345" i="8" s="1"/>
  <c r="N3966" i="8"/>
  <c r="N4487" i="8"/>
  <c r="N4103" i="8"/>
  <c r="N3170" i="8"/>
  <c r="N3728" i="8"/>
  <c r="O3728" i="8" s="1"/>
  <c r="N2236" i="8"/>
  <c r="N3815" i="8"/>
  <c r="N2613" i="8"/>
  <c r="O2613" i="8" s="1"/>
  <c r="N2432" i="8"/>
  <c r="N1798" i="8"/>
  <c r="Q1799" i="8" s="1"/>
  <c r="R1799" i="8" s="1"/>
  <c r="N1256" i="8"/>
  <c r="N954" i="8"/>
  <c r="O954" i="8" s="1"/>
  <c r="N171" i="8"/>
  <c r="O171" i="8" s="1"/>
  <c r="N473" i="8"/>
  <c r="N4187" i="8"/>
  <c r="N4520" i="8"/>
  <c r="Q4520" i="8" s="1"/>
  <c r="R4520" i="8" s="1"/>
  <c r="N4328" i="8"/>
  <c r="N4734" i="8"/>
  <c r="N4741" i="8"/>
  <c r="Q4741" i="8" s="1"/>
  <c r="R4741" i="8" s="1"/>
  <c r="N2336" i="8"/>
  <c r="N3918" i="8"/>
  <c r="O3918" i="8" s="1"/>
  <c r="N3911" i="8"/>
  <c r="O3911" i="8" s="1"/>
  <c r="N4382" i="8"/>
  <c r="N4341" i="8"/>
  <c r="N4309" i="8"/>
  <c r="O4309" i="8" s="1"/>
  <c r="N4238" i="8"/>
  <c r="Q4238" i="8" s="1"/>
  <c r="R4238" i="8" s="1"/>
  <c r="N4172" i="8"/>
  <c r="O4172" i="8" s="1"/>
  <c r="N4031" i="8"/>
  <c r="N4365" i="8"/>
  <c r="O4365" i="8" s="1"/>
  <c r="N3986" i="8"/>
  <c r="N4335" i="8"/>
  <c r="N4121" i="8"/>
  <c r="Q4121" i="8" s="1"/>
  <c r="R4121" i="8" s="1"/>
  <c r="N4426" i="8"/>
  <c r="O4426" i="8" s="1"/>
  <c r="N2566" i="8"/>
  <c r="N4751" i="8"/>
  <c r="N4591" i="8"/>
  <c r="N2601" i="8"/>
  <c r="O2601" i="8" s="1"/>
  <c r="N2368" i="8"/>
  <c r="Q2368" i="8" s="1"/>
  <c r="R2368" i="8" s="1"/>
  <c r="N1957" i="8"/>
  <c r="Q1957" i="8" s="1"/>
  <c r="R1957" i="8" s="1"/>
  <c r="N2512" i="8"/>
  <c r="N2103" i="8"/>
  <c r="O2103" i="8" s="1"/>
  <c r="N4227" i="8"/>
  <c r="O4227" i="8" s="1"/>
  <c r="N4661" i="8"/>
  <c r="N4785" i="8"/>
  <c r="N4798" i="8"/>
  <c r="O4798" i="8" s="1"/>
  <c r="N4446" i="8"/>
  <c r="N4425" i="8"/>
  <c r="O4425" i="8" s="1"/>
  <c r="N4278" i="8"/>
  <c r="Q4278" i="8" s="1"/>
  <c r="R4278" i="8" s="1"/>
  <c r="N4231" i="8"/>
  <c r="N3473" i="8"/>
  <c r="N1997" i="8"/>
  <c r="O1997" i="8" s="1"/>
  <c r="N4303" i="8"/>
  <c r="O4303" i="8" s="1"/>
  <c r="N4249" i="8"/>
  <c r="O4249" i="8" s="1"/>
  <c r="N4146" i="8"/>
  <c r="Q4146" i="8" s="1"/>
  <c r="R4146" i="8" s="1"/>
  <c r="N3991" i="8"/>
  <c r="N2154" i="8"/>
  <c r="N1599" i="8"/>
  <c r="O617" i="8"/>
  <c r="Q617" i="8"/>
  <c r="R617" i="8" s="1"/>
  <c r="N4369" i="8"/>
  <c r="N4332" i="8"/>
  <c r="O4332" i="8" s="1"/>
  <c r="N4675" i="8"/>
  <c r="N4533" i="8"/>
  <c r="N889" i="8"/>
  <c r="Q2127" i="8"/>
  <c r="R2127" i="8" s="1"/>
  <c r="Q839" i="8"/>
  <c r="R839" i="8" s="1"/>
  <c r="O2127" i="8"/>
  <c r="Q4554" i="8"/>
  <c r="R4554" i="8" s="1"/>
  <c r="N4788" i="8"/>
  <c r="N4289" i="8"/>
  <c r="N4380" i="8"/>
  <c r="N4636" i="8"/>
  <c r="N4540" i="8"/>
  <c r="Q4540" i="8" s="1"/>
  <c r="R4540" i="8" s="1"/>
  <c r="N2639" i="8"/>
  <c r="N4148" i="8"/>
  <c r="N2383" i="8"/>
  <c r="O2383" i="8" s="1"/>
  <c r="N3667" i="8"/>
  <c r="N3416" i="8"/>
  <c r="O3416" i="8" s="1"/>
  <c r="N2418" i="8"/>
  <c r="O2418" i="8" s="1"/>
  <c r="N3693" i="8"/>
  <c r="Q3694" i="8" s="1"/>
  <c r="R3694" i="8" s="1"/>
  <c r="N4822" i="8"/>
  <c r="N3680" i="8"/>
  <c r="N3553" i="8"/>
  <c r="Q3554" i="8" s="1"/>
  <c r="R3554" i="8" s="1"/>
  <c r="N3919" i="8"/>
  <c r="N4313" i="8"/>
  <c r="N4044" i="8"/>
  <c r="N3629" i="8"/>
  <c r="Q3629" i="8" s="1"/>
  <c r="R3629" i="8" s="1"/>
  <c r="N3984" i="8"/>
  <c r="O3984" i="8" s="1"/>
  <c r="N2591" i="8"/>
  <c r="Q2592" i="8" s="1"/>
  <c r="R2592" i="8" s="1"/>
  <c r="N3146" i="8"/>
  <c r="O3146" i="8" s="1"/>
  <c r="N2344" i="8"/>
  <c r="N1010" i="8"/>
  <c r="O1010" i="8" s="1"/>
  <c r="N1034" i="8"/>
  <c r="N4191" i="8"/>
  <c r="N4339" i="8"/>
  <c r="N1735" i="8"/>
  <c r="O1735" i="8" s="1"/>
  <c r="N4154" i="8"/>
  <c r="N3313" i="8"/>
  <c r="N3922" i="8"/>
  <c r="N1838" i="8"/>
  <c r="O1838" i="8" s="1"/>
  <c r="N2501" i="8"/>
  <c r="N943" i="8"/>
  <c r="N4526" i="8"/>
  <c r="N4764" i="8"/>
  <c r="Q4764" i="8" s="1"/>
  <c r="R4764" i="8" s="1"/>
  <c r="N4700" i="8"/>
  <c r="N4455" i="8"/>
  <c r="N3455" i="8"/>
  <c r="N2291" i="8"/>
  <c r="O2291" i="8" s="1"/>
  <c r="N2832" i="8"/>
  <c r="N1901" i="8"/>
  <c r="N3827" i="8"/>
  <c r="N2134" i="8"/>
  <c r="N3581" i="8"/>
  <c r="O3581" i="8" s="1"/>
  <c r="N3177" i="8"/>
  <c r="O3177" i="8" s="1"/>
  <c r="N1872" i="8"/>
  <c r="N3344" i="8"/>
  <c r="O3344" i="8" s="1"/>
  <c r="N2616" i="8"/>
  <c r="Q2616" i="8" s="1"/>
  <c r="R2616" i="8" s="1"/>
  <c r="N4386" i="8"/>
  <c r="N4242" i="8"/>
  <c r="Q4242" i="8" s="1"/>
  <c r="R4242" i="8" s="1"/>
  <c r="N3833" i="8"/>
  <c r="N1867" i="8"/>
  <c r="N3094" i="8"/>
  <c r="O3094" i="8" s="1"/>
  <c r="N3190" i="8"/>
  <c r="Q3191" i="8" s="1"/>
  <c r="R3191" i="8" s="1"/>
  <c r="N2364" i="8"/>
  <c r="O2364" i="8" s="1"/>
  <c r="N2823" i="8"/>
  <c r="N771" i="8"/>
  <c r="N1883" i="8"/>
  <c r="N2680" i="8"/>
  <c r="Q2681" i="8" s="1"/>
  <c r="R2681" i="8" s="1"/>
  <c r="N2625" i="8"/>
  <c r="N4352" i="8"/>
  <c r="N4541" i="8"/>
  <c r="O4541" i="8" s="1"/>
  <c r="N3425" i="8"/>
  <c r="Q3426" i="8" s="1"/>
  <c r="R3426" i="8" s="1"/>
  <c r="N2006" i="8"/>
  <c r="N3820" i="8"/>
  <c r="N4140" i="8"/>
  <c r="O4140" i="8" s="1"/>
  <c r="N2353" i="8"/>
  <c r="O2353" i="8" s="1"/>
  <c r="N2119" i="8"/>
  <c r="O2119" i="8" s="1"/>
  <c r="N1975" i="8"/>
  <c r="N4731" i="8"/>
  <c r="N4795" i="8"/>
  <c r="O4795" i="8" s="1"/>
  <c r="N3270" i="8"/>
  <c r="O3270" i="8" s="1"/>
  <c r="N4112" i="8"/>
  <c r="N4368" i="8"/>
  <c r="N4291" i="8"/>
  <c r="O4291" i="8" s="1"/>
  <c r="N4190" i="8"/>
  <c r="N3904" i="8"/>
  <c r="N4020" i="8"/>
  <c r="N3887" i="8"/>
  <c r="Q3887" i="8" s="1"/>
  <c r="R3887" i="8" s="1"/>
  <c r="N3611" i="8"/>
  <c r="O3611" i="8" s="1"/>
  <c r="N2986" i="8"/>
  <c r="N4149" i="8"/>
  <c r="N3723" i="8"/>
  <c r="O3723" i="8" s="1"/>
  <c r="N3961" i="8"/>
  <c r="N3983" i="8"/>
  <c r="O3983" i="8" s="1"/>
  <c r="N1729" i="8"/>
  <c r="O1729" i="8" s="1"/>
  <c r="N3398" i="8"/>
  <c r="Q3398" i="8" s="1"/>
  <c r="R3398" i="8" s="1"/>
  <c r="N4655" i="8"/>
  <c r="N4489" i="8"/>
  <c r="N4150" i="8"/>
  <c r="N3910" i="8"/>
  <c r="O3910" i="8" s="1"/>
  <c r="N3608" i="8"/>
  <c r="O3608" i="8" s="1"/>
  <c r="N3047" i="8"/>
  <c r="O3047" i="8" s="1"/>
  <c r="N3998" i="8"/>
  <c r="N3777" i="8"/>
  <c r="O3777" i="8" s="1"/>
  <c r="N3612" i="8"/>
  <c r="N2183" i="8"/>
  <c r="N3949" i="8"/>
  <c r="N3813" i="8"/>
  <c r="Q3813" i="8" s="1"/>
  <c r="R3813" i="8" s="1"/>
  <c r="N3132" i="8"/>
  <c r="N1603" i="8"/>
  <c r="Q1604" i="8" s="1"/>
  <c r="R1604" i="8" s="1"/>
  <c r="N3715" i="8"/>
  <c r="N3351" i="8"/>
  <c r="Q3352" i="8" s="1"/>
  <c r="R3352" i="8" s="1"/>
  <c r="N3030" i="8"/>
  <c r="N2804" i="8"/>
  <c r="N4766" i="8"/>
  <c r="N3681" i="8"/>
  <c r="N4668" i="8"/>
  <c r="Q4669" i="8" s="1"/>
  <c r="R4669" i="8" s="1"/>
  <c r="N4265" i="8"/>
  <c r="N3969" i="8"/>
  <c r="N3733" i="8"/>
  <c r="O3733" i="8" s="1"/>
  <c r="N3881" i="8"/>
  <c r="O3881" i="8" s="1"/>
  <c r="N3465" i="8"/>
  <c r="O3465" i="8" s="1"/>
  <c r="N3306" i="8"/>
  <c r="O3306" i="8" s="1"/>
  <c r="N2270" i="8"/>
  <c r="N4039" i="8"/>
  <c r="N4092" i="8"/>
  <c r="N1757" i="8"/>
  <c r="Q1757" i="8" s="1"/>
  <c r="R1757" i="8" s="1"/>
  <c r="N4354" i="8"/>
  <c r="N4176" i="8"/>
  <c r="N195" i="8"/>
  <c r="N3952" i="8"/>
  <c r="N2445" i="8"/>
  <c r="O2445" i="8" s="1"/>
  <c r="N2456" i="8"/>
  <c r="N2660" i="8"/>
  <c r="N2593" i="8"/>
  <c r="N1875" i="8"/>
  <c r="N4310" i="8"/>
  <c r="N4035" i="8"/>
  <c r="O4035" i="8" s="1"/>
  <c r="N3770" i="8"/>
  <c r="N2950" i="8"/>
  <c r="O2950" i="8" s="1"/>
  <c r="N4673" i="8"/>
  <c r="N3920" i="8"/>
  <c r="N3915" i="8"/>
  <c r="O3915" i="8" s="1"/>
  <c r="N2169" i="8"/>
  <c r="N4515" i="8"/>
  <c r="N3780" i="8"/>
  <c r="N3257" i="8"/>
  <c r="N2174" i="8"/>
  <c r="N1902" i="8"/>
  <c r="Q1903" i="8" s="1"/>
  <c r="R1903" i="8" s="1"/>
  <c r="N4236" i="8"/>
  <c r="Q4237" i="8" s="1"/>
  <c r="R4237" i="8" s="1"/>
  <c r="N4104" i="8"/>
  <c r="N3917" i="8"/>
  <c r="N4597" i="8"/>
  <c r="O4597" i="8" s="1"/>
  <c r="N3855" i="8"/>
  <c r="O3855" i="8" s="1"/>
  <c r="N4749" i="8"/>
  <c r="N4635" i="8"/>
  <c r="O4635" i="8" s="1"/>
  <c r="N4430" i="8"/>
  <c r="Q4431" i="8" s="1"/>
  <c r="R4431" i="8" s="1"/>
  <c r="N4318" i="8"/>
  <c r="N3657" i="8"/>
  <c r="Q3658" i="8" s="1"/>
  <c r="R3658" i="8" s="1"/>
  <c r="N4125" i="8"/>
  <c r="Q4125" i="8" s="1"/>
  <c r="R4125" i="8" s="1"/>
  <c r="N4801" i="8"/>
  <c r="N4458" i="8"/>
  <c r="N1236" i="8"/>
  <c r="N2011" i="8"/>
  <c r="O2011" i="8" s="1"/>
  <c r="N3768" i="8"/>
  <c r="O3768" i="8" s="1"/>
  <c r="N3860" i="8"/>
  <c r="N3222" i="8"/>
  <c r="O3222" i="8" s="1"/>
  <c r="N2874" i="8"/>
  <c r="N3674" i="8"/>
  <c r="O3674" i="8" s="1"/>
  <c r="N2027" i="8"/>
  <c r="N4780" i="8"/>
  <c r="Q4780" i="8" s="1"/>
  <c r="R4780" i="8" s="1"/>
  <c r="N1405" i="8"/>
  <c r="O1405" i="8" s="1"/>
  <c r="N459" i="8"/>
  <c r="Q459" i="8" s="1"/>
  <c r="R459" i="8" s="1"/>
  <c r="N4490" i="8"/>
  <c r="N4060" i="8"/>
  <c r="Q4060" i="8" s="1"/>
  <c r="R4060" i="8" s="1"/>
  <c r="N3805" i="8"/>
  <c r="N2945" i="8"/>
  <c r="N2332" i="8"/>
  <c r="O2332" i="8" s="1"/>
  <c r="N4507" i="8"/>
  <c r="N4399" i="8"/>
  <c r="N3039" i="8"/>
  <c r="Q3039" i="8" s="1"/>
  <c r="R3039" i="8" s="1"/>
  <c r="N2831" i="8"/>
  <c r="O2831" i="8" s="1"/>
  <c r="N2528" i="8"/>
  <c r="O2528" i="8" s="1"/>
  <c r="N2277" i="8"/>
  <c r="N2079" i="8"/>
  <c r="N3098" i="8"/>
  <c r="O3098" i="8" s="1"/>
  <c r="N2932" i="8"/>
  <c r="Q2933" i="8" s="1"/>
  <c r="R2933" i="8" s="1"/>
  <c r="N2873" i="8"/>
  <c r="O2873" i="8" s="1"/>
  <c r="N2792" i="8"/>
  <c r="N2620" i="8"/>
  <c r="N2343" i="8"/>
  <c r="O2343" i="8" s="1"/>
  <c r="N1455" i="8"/>
  <c r="N500" i="8"/>
  <c r="Q501" i="8" s="1"/>
  <c r="R501" i="8" s="1"/>
  <c r="N3710" i="8"/>
  <c r="N3548" i="8"/>
  <c r="N3494" i="8"/>
  <c r="N3387" i="8"/>
  <c r="O3387" i="8" s="1"/>
  <c r="N3310" i="8"/>
  <c r="N3140" i="8"/>
  <c r="O3140" i="8" s="1"/>
  <c r="N2980" i="8"/>
  <c r="N2461" i="8"/>
  <c r="N2315" i="8"/>
  <c r="O2315" i="8" s="1"/>
  <c r="N2145" i="8"/>
  <c r="O2145" i="8" s="1"/>
  <c r="N1517" i="8"/>
  <c r="O1517" i="8" s="1"/>
  <c r="N280" i="8"/>
  <c r="O280" i="8" s="1"/>
  <c r="N2801" i="8"/>
  <c r="Q2802" i="8" s="1"/>
  <c r="R2802" i="8" s="1"/>
  <c r="N2662" i="8"/>
  <c r="O2662" i="8" s="1"/>
  <c r="N2413" i="8"/>
  <c r="O2413" i="8" s="1"/>
  <c r="N2330" i="8"/>
  <c r="Q2330" i="8" s="1"/>
  <c r="R2330" i="8" s="1"/>
  <c r="N2185" i="8"/>
  <c r="Q2186" i="8" s="1"/>
  <c r="R2186" i="8" s="1"/>
  <c r="N2111" i="8"/>
  <c r="N2069" i="8"/>
  <c r="O2069" i="8" s="1"/>
  <c r="N1919" i="8"/>
  <c r="N1556" i="8"/>
  <c r="Q1557" i="8" s="1"/>
  <c r="R1557" i="8" s="1"/>
  <c r="N1421" i="8"/>
  <c r="O1421" i="8" s="1"/>
  <c r="N1134" i="8"/>
  <c r="O1134" i="8" s="1"/>
  <c r="N2810" i="8"/>
  <c r="N2314" i="8"/>
  <c r="O2314" i="8" s="1"/>
  <c r="N2038" i="8"/>
  <c r="Q2038" i="8" s="1"/>
  <c r="R2038" i="8" s="1"/>
  <c r="N1994" i="8"/>
  <c r="N1712" i="8"/>
  <c r="N1561" i="8"/>
  <c r="O1561" i="8" s="1"/>
  <c r="N760" i="8"/>
  <c r="O760" i="8" s="1"/>
  <c r="N202" i="8"/>
  <c r="N2749" i="8"/>
  <c r="O2749" i="8" s="1"/>
  <c r="N2679" i="8"/>
  <c r="N2521" i="8"/>
  <c r="Q2521" i="8" s="1"/>
  <c r="R2521" i="8" s="1"/>
  <c r="N2246" i="8"/>
  <c r="N2184" i="8"/>
  <c r="O2184" i="8" s="1"/>
  <c r="N2139" i="8"/>
  <c r="O2139" i="8" s="1"/>
  <c r="N1723" i="8"/>
  <c r="O1723" i="8" s="1"/>
  <c r="N1254" i="8"/>
  <c r="N1026" i="8"/>
  <c r="O1026" i="8" s="1"/>
  <c r="N2939" i="8"/>
  <c r="N2888" i="8"/>
  <c r="N2781" i="8"/>
  <c r="O2781" i="8" s="1"/>
  <c r="N2430" i="8"/>
  <c r="N2370" i="8"/>
  <c r="O2370" i="8" s="1"/>
  <c r="N2189" i="8"/>
  <c r="Q2189" i="8" s="1"/>
  <c r="R2189" i="8" s="1"/>
  <c r="N2135" i="8"/>
  <c r="N1882" i="8"/>
  <c r="N1611" i="8"/>
  <c r="N1011" i="8"/>
  <c r="N1784" i="8"/>
  <c r="N1015" i="8"/>
  <c r="N882" i="8"/>
  <c r="Q883" i="8" s="1"/>
  <c r="R883" i="8" s="1"/>
  <c r="N1116" i="8"/>
  <c r="N579" i="8"/>
  <c r="O579" i="8" s="1"/>
  <c r="N1292" i="8"/>
  <c r="N1144" i="8"/>
  <c r="Q1145" i="8" s="1"/>
  <c r="R1145" i="8" s="1"/>
  <c r="N1040" i="8"/>
  <c r="Q1040" i="8" s="1"/>
  <c r="R1040" i="8" s="1"/>
  <c r="N978" i="8"/>
  <c r="Q979" i="8" s="1"/>
  <c r="R979" i="8" s="1"/>
  <c r="N791" i="8"/>
  <c r="O791" i="8" s="1"/>
  <c r="N452" i="8"/>
  <c r="O452" i="8" s="1"/>
  <c r="N541" i="8"/>
  <c r="N442" i="8"/>
  <c r="N301" i="8"/>
  <c r="N467" i="8"/>
  <c r="N859" i="8"/>
  <c r="N723" i="8"/>
  <c r="Q724" i="8" s="1"/>
  <c r="R724" i="8" s="1"/>
  <c r="N324" i="8"/>
  <c r="O324" i="8" s="1"/>
  <c r="N667" i="8"/>
  <c r="O667" i="8" s="1"/>
  <c r="N285" i="8"/>
  <c r="Q286" i="8" s="1"/>
  <c r="R286" i="8" s="1"/>
  <c r="N605" i="8"/>
  <c r="O605" i="8" s="1"/>
  <c r="N540" i="8"/>
  <c r="O540" i="8" s="1"/>
  <c r="N96" i="8"/>
  <c r="O96" i="8" s="1"/>
  <c r="N141" i="8"/>
  <c r="O141" i="8" s="1"/>
  <c r="N211" i="8"/>
  <c r="O211" i="8" s="1"/>
  <c r="N4054" i="8"/>
  <c r="N3976" i="8"/>
  <c r="O3976" i="8" s="1"/>
  <c r="N3935" i="8"/>
  <c r="N3869" i="8"/>
  <c r="O3869" i="8" s="1"/>
  <c r="N3678" i="8"/>
  <c r="O3678" i="8" s="1"/>
  <c r="N2238" i="8"/>
  <c r="O2238" i="8" s="1"/>
  <c r="N1955" i="8"/>
  <c r="N1660" i="8"/>
  <c r="N3440" i="8"/>
  <c r="O3440" i="8" s="1"/>
  <c r="N3371" i="8"/>
  <c r="Q3372" i="8" s="1"/>
  <c r="R3372" i="8" s="1"/>
  <c r="N2990" i="8"/>
  <c r="O2990" i="8" s="1"/>
  <c r="N2726" i="8"/>
  <c r="N2664" i="8"/>
  <c r="O2664" i="8" s="1"/>
  <c r="N2125" i="8"/>
  <c r="N1797" i="8"/>
  <c r="N1590" i="8"/>
  <c r="N1430" i="8"/>
  <c r="O1430" i="8" s="1"/>
  <c r="N3486" i="8"/>
  <c r="Q3487" i="8" s="1"/>
  <c r="R3487" i="8" s="1"/>
  <c r="N3059" i="8"/>
  <c r="O3059" i="8" s="1"/>
  <c r="N2557" i="8"/>
  <c r="N967" i="8"/>
  <c r="O967" i="8" s="1"/>
  <c r="N2891" i="8"/>
  <c r="Q2892" i="8" s="1"/>
  <c r="R2892" i="8" s="1"/>
  <c r="N2500" i="8"/>
  <c r="O2500" i="8" s="1"/>
  <c r="N2474" i="8"/>
  <c r="N1030" i="8"/>
  <c r="Q1030" i="8" s="1"/>
  <c r="R1030" i="8" s="1"/>
  <c r="N265" i="8"/>
  <c r="O265" i="8" s="1"/>
  <c r="N2614" i="8"/>
  <c r="O2614" i="8" s="1"/>
  <c r="N2235" i="8"/>
  <c r="N549" i="8"/>
  <c r="O549" i="8" s="1"/>
  <c r="N2384" i="8"/>
  <c r="O2384" i="8" s="1"/>
  <c r="N2224" i="8"/>
  <c r="N1621" i="8"/>
  <c r="N2703" i="8"/>
  <c r="N2527" i="8"/>
  <c r="O2527" i="8" s="1"/>
  <c r="N2310" i="8"/>
  <c r="N2004" i="8"/>
  <c r="O2004" i="8" s="1"/>
  <c r="N1585" i="8"/>
  <c r="Q1585" i="8" s="1"/>
  <c r="R1585" i="8" s="1"/>
  <c r="N1497" i="8"/>
  <c r="N352" i="8"/>
  <c r="Q353" i="8" s="1"/>
  <c r="R353" i="8" s="1"/>
  <c r="N1939" i="8"/>
  <c r="N1820" i="8"/>
  <c r="O1820" i="8" s="1"/>
  <c r="N1427" i="8"/>
  <c r="N952" i="8"/>
  <c r="N894" i="8"/>
  <c r="O894" i="8" s="1"/>
  <c r="N350" i="8"/>
  <c r="O350" i="8" s="1"/>
  <c r="N1487" i="8"/>
  <c r="N1416" i="8"/>
  <c r="N1082" i="8"/>
  <c r="N957" i="8"/>
  <c r="N1138" i="8"/>
  <c r="O1138" i="8" s="1"/>
  <c r="N874" i="8"/>
  <c r="N1025" i="8"/>
  <c r="O1025" i="8" s="1"/>
  <c r="N351" i="8"/>
  <c r="O351" i="8" s="1"/>
  <c r="N1127" i="8"/>
  <c r="N422" i="8"/>
  <c r="Q422" i="8" s="1"/>
  <c r="R422" i="8" s="1"/>
  <c r="N270" i="8"/>
  <c r="N210" i="8"/>
  <c r="N318" i="8"/>
  <c r="Q318" i="8" s="1"/>
  <c r="R318" i="8" s="1"/>
  <c r="N172" i="8"/>
  <c r="N480" i="8"/>
  <c r="N187" i="8"/>
  <c r="Q188" i="8" s="1"/>
  <c r="R188" i="8" s="1"/>
  <c r="N757" i="8"/>
  <c r="O757" i="8" s="1"/>
  <c r="N656" i="8"/>
  <c r="N291" i="8"/>
  <c r="Q291" i="8" s="1"/>
  <c r="R291" i="8" s="1"/>
  <c r="N87" i="8"/>
  <c r="O87" i="8" s="1"/>
  <c r="N450" i="8"/>
  <c r="O450" i="8" s="1"/>
  <c r="N1967" i="8"/>
  <c r="N1616" i="8"/>
  <c r="O1616" i="8" s="1"/>
  <c r="N2052" i="8"/>
  <c r="O2052" i="8" s="1"/>
  <c r="N1924" i="8"/>
  <c r="Q4725" i="8"/>
  <c r="R4725" i="8" s="1"/>
  <c r="O4725" i="8"/>
  <c r="O3711" i="8"/>
  <c r="O4650" i="8"/>
  <c r="Q4650" i="8"/>
  <c r="R4650" i="8" s="1"/>
  <c r="O4053" i="8"/>
  <c r="O4082" i="8"/>
  <c r="Q4082" i="8"/>
  <c r="R4082" i="8" s="1"/>
  <c r="O908" i="8"/>
  <c r="Q908" i="8"/>
  <c r="R908" i="8" s="1"/>
  <c r="Q3800" i="8"/>
  <c r="R3800" i="8" s="1"/>
  <c r="O3800" i="8"/>
  <c r="O2687" i="8"/>
  <c r="Q2687" i="8"/>
  <c r="R2687" i="8" s="1"/>
  <c r="N4466" i="8"/>
  <c r="O4466" i="8" s="1"/>
  <c r="N4722" i="8"/>
  <c r="O4722" i="8" s="1"/>
  <c r="N4269" i="8"/>
  <c r="Q4269" i="8" s="1"/>
  <c r="R4269" i="8" s="1"/>
  <c r="N4356" i="8"/>
  <c r="N3798" i="8"/>
  <c r="O3798" i="8" s="1"/>
  <c r="N2885" i="8"/>
  <c r="N1961" i="8"/>
  <c r="O1961" i="8" s="1"/>
  <c r="N3002" i="8"/>
  <c r="O3002" i="8" s="1"/>
  <c r="N3659" i="8"/>
  <c r="Q3660" i="8" s="1"/>
  <c r="R3660" i="8" s="1"/>
  <c r="N1467" i="8"/>
  <c r="O1467" i="8" s="1"/>
  <c r="N3214" i="8"/>
  <c r="O3214" i="8" s="1"/>
  <c r="N2452" i="8"/>
  <c r="O2452" i="8" s="1"/>
  <c r="Q1312" i="8"/>
  <c r="R1312" i="8" s="1"/>
  <c r="N2636" i="8"/>
  <c r="O2636" i="8" s="1"/>
  <c r="Q1581" i="8"/>
  <c r="R1581" i="8" s="1"/>
  <c r="O100" i="8"/>
  <c r="Q100" i="8"/>
  <c r="R100" i="8" s="1"/>
  <c r="Q2574" i="8"/>
  <c r="R2574" i="8" s="1"/>
  <c r="Q1019" i="8"/>
  <c r="R1019" i="8" s="1"/>
  <c r="Q4436" i="8"/>
  <c r="R4436" i="8" s="1"/>
  <c r="O2020" i="8"/>
  <c r="Q2020" i="8"/>
  <c r="R2020" i="8" s="1"/>
  <c r="Q3840" i="8"/>
  <c r="R3840" i="8" s="1"/>
  <c r="O635" i="8"/>
  <c r="Q635" i="8"/>
  <c r="R635" i="8" s="1"/>
  <c r="Q618" i="8"/>
  <c r="R618" i="8" s="1"/>
  <c r="O618" i="8"/>
  <c r="O99" i="8"/>
  <c r="Q99" i="8"/>
  <c r="R99" i="8" s="1"/>
  <c r="N4308" i="8"/>
  <c r="N4686" i="8"/>
  <c r="Q4687" i="8" s="1"/>
  <c r="R4687" i="8" s="1"/>
  <c r="N4302" i="8"/>
  <c r="O4302" i="8" s="1"/>
  <c r="N3939" i="8"/>
  <c r="N3135" i="8"/>
  <c r="N3639" i="8"/>
  <c r="O3639" i="8" s="1"/>
  <c r="N4170" i="8"/>
  <c r="O4170" i="8" s="1"/>
  <c r="N3419" i="8"/>
  <c r="O3419" i="8" s="1"/>
  <c r="N3985" i="8"/>
  <c r="N1679" i="8"/>
  <c r="O1679" i="8" s="1"/>
  <c r="O1187" i="8"/>
  <c r="Q1187" i="8"/>
  <c r="R1187" i="8" s="1"/>
  <c r="Q131" i="8"/>
  <c r="R131" i="8" s="1"/>
  <c r="O3852" i="8"/>
  <c r="O3989" i="8"/>
  <c r="O3381" i="8"/>
  <c r="Q3020" i="8"/>
  <c r="R3020" i="8" s="1"/>
  <c r="O4554" i="8"/>
  <c r="Q2256" i="8"/>
  <c r="R2256" i="8" s="1"/>
  <c r="O4281" i="8"/>
  <c r="Q4281" i="8"/>
  <c r="R4281" i="8" s="1"/>
  <c r="O2210" i="8"/>
  <c r="Q2210" i="8"/>
  <c r="R2210" i="8" s="1"/>
  <c r="O1395" i="8"/>
  <c r="Q1395" i="8"/>
  <c r="R1395" i="8" s="1"/>
  <c r="O2209" i="8"/>
  <c r="Q2209" i="8"/>
  <c r="R2209" i="8" s="1"/>
  <c r="O844" i="8"/>
  <c r="O602" i="8"/>
  <c r="Q602" i="8"/>
  <c r="R602" i="8" s="1"/>
  <c r="Q505" i="8"/>
  <c r="R505" i="8" s="1"/>
  <c r="N3569" i="8"/>
  <c r="N4297" i="8"/>
  <c r="O4297" i="8" s="1"/>
  <c r="N2693" i="8"/>
  <c r="N4867" i="8"/>
  <c r="Q4867" i="8" s="1"/>
  <c r="R4867" i="8" s="1"/>
  <c r="N2991" i="8"/>
  <c r="Q3700" i="8"/>
  <c r="R3700" i="8" s="1"/>
  <c r="N3296" i="8"/>
  <c r="Q3297" i="8" s="1"/>
  <c r="R3297" i="8" s="1"/>
  <c r="N2234" i="8"/>
  <c r="Q2162" i="8"/>
  <c r="R2162" i="8" s="1"/>
  <c r="N3318" i="8"/>
  <c r="O3318" i="8" s="1"/>
  <c r="N900" i="8"/>
  <c r="N2467" i="8"/>
  <c r="Q2467" i="8" s="1"/>
  <c r="R2467" i="8" s="1"/>
  <c r="N2789" i="8"/>
  <c r="O2789" i="8" s="1"/>
  <c r="Q2887" i="8"/>
  <c r="R2887" i="8" s="1"/>
  <c r="Q2110" i="8"/>
  <c r="R2110" i="8" s="1"/>
  <c r="O2109" i="8"/>
  <c r="Q2719" i="8"/>
  <c r="R2719" i="8" s="1"/>
  <c r="O4393" i="8"/>
  <c r="Q4393" i="8"/>
  <c r="R4393" i="8" s="1"/>
  <c r="O4651" i="8"/>
  <c r="Q4651" i="8"/>
  <c r="R4651" i="8" s="1"/>
  <c r="O2325" i="8"/>
  <c r="Q2325" i="8"/>
  <c r="R2325" i="8" s="1"/>
  <c r="O4513" i="8"/>
  <c r="Q4513" i="8"/>
  <c r="R4513" i="8" s="1"/>
  <c r="O4102" i="8"/>
  <c r="Q4102" i="8"/>
  <c r="R4102" i="8" s="1"/>
  <c r="O4005" i="8"/>
  <c r="Q4005" i="8"/>
  <c r="R4005" i="8" s="1"/>
  <c r="O307" i="8"/>
  <c r="Q4838" i="8"/>
  <c r="R4838" i="8" s="1"/>
  <c r="N4388" i="8"/>
  <c r="Q1923" i="8"/>
  <c r="R1923" i="8" s="1"/>
  <c r="N3424" i="8"/>
  <c r="N2580" i="8"/>
  <c r="O2580" i="8" s="1"/>
  <c r="Q4841" i="8"/>
  <c r="R4841" i="8" s="1"/>
  <c r="N3215" i="8"/>
  <c r="N2610" i="8"/>
  <c r="O2610" i="8" s="1"/>
  <c r="N4083" i="8"/>
  <c r="N2443" i="8"/>
  <c r="O2443" i="8" s="1"/>
  <c r="N3697" i="8"/>
  <c r="O3697" i="8" s="1"/>
  <c r="N2633" i="8"/>
  <c r="O2633" i="8" s="1"/>
  <c r="N1113" i="8"/>
  <c r="O1113" i="8" s="1"/>
  <c r="N2631" i="8"/>
  <c r="O2631" i="8" s="1"/>
  <c r="N3054" i="8"/>
  <c r="O3054" i="8" s="1"/>
  <c r="N1823" i="8"/>
  <c r="N1454" i="8"/>
  <c r="O1454" i="8" s="1"/>
  <c r="O634" i="8"/>
  <c r="Q1295" i="8"/>
  <c r="R1295" i="8" s="1"/>
  <c r="Q333" i="8"/>
  <c r="R333" i="8" s="1"/>
  <c r="Q840" i="8"/>
  <c r="R840" i="8" s="1"/>
  <c r="Q1356" i="8"/>
  <c r="R1356" i="8" s="1"/>
  <c r="O4280" i="8"/>
  <c r="O4851" i="8"/>
  <c r="O3840" i="8"/>
  <c r="Q4120" i="8"/>
  <c r="R4120" i="8" s="1"/>
  <c r="Q1274" i="8"/>
  <c r="R1274" i="8" s="1"/>
  <c r="N4606" i="8"/>
  <c r="Q4606" i="8" s="1"/>
  <c r="R4606" i="8" s="1"/>
  <c r="N3756" i="8"/>
  <c r="O3756" i="8" s="1"/>
  <c r="N4782" i="8"/>
  <c r="N4122" i="8"/>
  <c r="O4122" i="8" s="1"/>
  <c r="N4189" i="8"/>
  <c r="N3637" i="8"/>
  <c r="N4761" i="8"/>
  <c r="O4761" i="8" s="1"/>
  <c r="N4695" i="8"/>
  <c r="Q4702" i="8"/>
  <c r="R4702" i="8" s="1"/>
  <c r="N4293" i="8"/>
  <c r="N3773" i="8"/>
  <c r="N2155" i="8"/>
  <c r="O2155" i="8" s="1"/>
  <c r="N3482" i="8"/>
  <c r="O3482" i="8" s="1"/>
  <c r="N4836" i="8"/>
  <c r="O4836" i="8" s="1"/>
  <c r="N4384" i="8"/>
  <c r="Q4384" i="8" s="1"/>
  <c r="R4384" i="8" s="1"/>
  <c r="N4088" i="8"/>
  <c r="O4088" i="8" s="1"/>
  <c r="N4272" i="8"/>
  <c r="N4052" i="8"/>
  <c r="N3817" i="8"/>
  <c r="N3555" i="8"/>
  <c r="Q3556" i="8" s="1"/>
  <c r="R3556" i="8" s="1"/>
  <c r="N3056" i="8"/>
  <c r="Q3057" i="8" s="1"/>
  <c r="R3057" i="8" s="1"/>
  <c r="N1885" i="8"/>
  <c r="O1885" i="8" s="1"/>
  <c r="N3790" i="8"/>
  <c r="Q3791" i="8" s="1"/>
  <c r="R3791" i="8" s="1"/>
  <c r="Q3656" i="8"/>
  <c r="R3656" i="8" s="1"/>
  <c r="N3192" i="8"/>
  <c r="O3192" i="8" s="1"/>
  <c r="N2506" i="8"/>
  <c r="N955" i="8"/>
  <c r="N3867" i="8"/>
  <c r="N3172" i="8"/>
  <c r="N2738" i="8"/>
  <c r="O2738" i="8" s="1"/>
  <c r="N1613" i="8"/>
  <c r="O1613" i="8" s="1"/>
  <c r="N3740" i="8"/>
  <c r="O3740" i="8" s="1"/>
  <c r="N3045" i="8"/>
  <c r="N2643" i="8"/>
  <c r="O2643" i="8" s="1"/>
  <c r="N2433" i="8"/>
  <c r="Q2434" i="8" s="1"/>
  <c r="R2434" i="8" s="1"/>
  <c r="N3282" i="8"/>
  <c r="O3282" i="8" s="1"/>
  <c r="N2839" i="8"/>
  <c r="O2839" i="8" s="1"/>
  <c r="N2199" i="8"/>
  <c r="Q2200" i="8" s="1"/>
  <c r="R2200" i="8" s="1"/>
  <c r="N2562" i="8"/>
  <c r="N2191" i="8"/>
  <c r="O2191" i="8" s="1"/>
  <c r="N1514" i="8"/>
  <c r="N4607" i="8"/>
  <c r="N4543" i="8"/>
  <c r="O4543" i="8" s="1"/>
  <c r="N4410" i="8"/>
  <c r="O4410" i="8" s="1"/>
  <c r="N4228" i="8"/>
  <c r="N4166" i="8"/>
  <c r="N4134" i="8"/>
  <c r="O4134" i="8" s="1"/>
  <c r="N4013" i="8"/>
  <c r="O4013" i="8" s="1"/>
  <c r="N3153" i="8"/>
  <c r="N2956" i="8"/>
  <c r="N2499" i="8"/>
  <c r="N4589" i="8"/>
  <c r="Q4589" i="8" s="1"/>
  <c r="R4589" i="8" s="1"/>
  <c r="N4510" i="8"/>
  <c r="N4411" i="8"/>
  <c r="N4283" i="8"/>
  <c r="Q4283" i="8" s="1"/>
  <c r="R4283" i="8" s="1"/>
  <c r="N4229" i="8"/>
  <c r="N4167" i="8"/>
  <c r="O4167" i="8" s="1"/>
  <c r="N4135" i="8"/>
  <c r="N4094" i="8"/>
  <c r="Q4095" i="8" s="1"/>
  <c r="R4095" i="8" s="1"/>
  <c r="N3796" i="8"/>
  <c r="O3796" i="8" s="1"/>
  <c r="N3734" i="8"/>
  <c r="N3180" i="8"/>
  <c r="N2984" i="8"/>
  <c r="O2984" i="8" s="1"/>
  <c r="N2866" i="8"/>
  <c r="N1413" i="8"/>
  <c r="O1413" i="8" s="1"/>
  <c r="N3982" i="8"/>
  <c r="N3626" i="8"/>
  <c r="O3626" i="8" s="1"/>
  <c r="N872" i="8"/>
  <c r="N4599" i="8"/>
  <c r="O4599" i="8" s="1"/>
  <c r="N4074" i="8"/>
  <c r="N3630" i="8"/>
  <c r="N2999" i="8"/>
  <c r="Q3000" i="8" s="1"/>
  <c r="R3000" i="8" s="1"/>
  <c r="N2760" i="8"/>
  <c r="O2760" i="8" s="1"/>
  <c r="N2569" i="8"/>
  <c r="O2569" i="8" s="1"/>
  <c r="N3574" i="8"/>
  <c r="Q3575" i="8" s="1"/>
  <c r="R3575" i="8" s="1"/>
  <c r="N3418" i="8"/>
  <c r="O3418" i="8" s="1"/>
  <c r="N3334" i="8"/>
  <c r="Q3334" i="8" s="1"/>
  <c r="R3334" i="8" s="1"/>
  <c r="N2684" i="8"/>
  <c r="Q2685" i="8" s="1"/>
  <c r="R2685" i="8" s="1"/>
  <c r="N2253" i="8"/>
  <c r="N2149" i="8"/>
  <c r="N3960" i="8"/>
  <c r="N3894" i="8"/>
  <c r="O3894" i="8" s="1"/>
  <c r="N3653" i="8"/>
  <c r="N3475" i="8"/>
  <c r="Q3476" i="8" s="1"/>
  <c r="R3476" i="8" s="1"/>
  <c r="N2936" i="8"/>
  <c r="O2936" i="8" s="1"/>
  <c r="N2773" i="8"/>
  <c r="O2773" i="8" s="1"/>
  <c r="N2627" i="8"/>
  <c r="Q2627" i="8" s="1"/>
  <c r="R2627" i="8" s="1"/>
  <c r="N1746" i="8"/>
  <c r="N1304" i="8"/>
  <c r="O1304" i="8" s="1"/>
  <c r="N3314" i="8"/>
  <c r="N3185" i="8"/>
  <c r="O3185" i="8" s="1"/>
  <c r="N3102" i="8"/>
  <c r="O3102" i="8" s="1"/>
  <c r="N2798" i="8"/>
  <c r="O2798" i="8" s="1"/>
  <c r="N2701" i="8"/>
  <c r="N2622" i="8"/>
  <c r="N2387" i="8"/>
  <c r="O2387" i="8" s="1"/>
  <c r="N1888" i="8"/>
  <c r="N1685" i="8"/>
  <c r="N1336" i="8"/>
  <c r="O1336" i="8" s="1"/>
  <c r="N3714" i="8"/>
  <c r="N2488" i="8"/>
  <c r="O2488" i="8" s="1"/>
  <c r="N2036" i="8"/>
  <c r="Q2037" i="8" s="1"/>
  <c r="R2037" i="8" s="1"/>
  <c r="N1778" i="8"/>
  <c r="N1099" i="8"/>
  <c r="O1099" i="8" s="1"/>
  <c r="N4570" i="8"/>
  <c r="N3118" i="8"/>
  <c r="N3497" i="8"/>
  <c r="O3497" i="8" s="1"/>
  <c r="N2928" i="8"/>
  <c r="N2009" i="8"/>
  <c r="N2403" i="8"/>
  <c r="Q2403" i="8" s="1"/>
  <c r="R2403" i="8" s="1"/>
  <c r="N1826" i="8"/>
  <c r="N3009" i="8"/>
  <c r="N813" i="8"/>
  <c r="Q813" i="8" s="1"/>
  <c r="R813" i="8" s="1"/>
  <c r="N1012" i="8"/>
  <c r="N589" i="8"/>
  <c r="O589" i="8" s="1"/>
  <c r="N1073" i="8"/>
  <c r="O1073" i="8" s="1"/>
  <c r="N857" i="8"/>
  <c r="N472" i="8"/>
  <c r="O472" i="8" s="1"/>
  <c r="N235" i="8"/>
  <c r="Q705" i="8"/>
  <c r="R705" i="8" s="1"/>
  <c r="N3456" i="8"/>
  <c r="O3456" i="8" s="1"/>
  <c r="N2975" i="8"/>
  <c r="N4762" i="8"/>
  <c r="Q4763" i="8" s="1"/>
  <c r="R4763" i="8" s="1"/>
  <c r="N4538" i="8"/>
  <c r="Q4539" i="8" s="1"/>
  <c r="R4539" i="8" s="1"/>
  <c r="N3546" i="8"/>
  <c r="O3546" i="8" s="1"/>
  <c r="N1674" i="8"/>
  <c r="O1674" i="8" s="1"/>
  <c r="N2795" i="8"/>
  <c r="N1833" i="8"/>
  <c r="N1155" i="8"/>
  <c r="N640" i="8"/>
  <c r="O640" i="8" s="1"/>
  <c r="N4274" i="8"/>
  <c r="N3850" i="8"/>
  <c r="N4473" i="8"/>
  <c r="Q4474" i="8" s="1"/>
  <c r="R4474" i="8" s="1"/>
  <c r="N4331" i="8"/>
  <c r="O4331" i="8" s="1"/>
  <c r="N4845" i="8"/>
  <c r="O4845" i="8" s="1"/>
  <c r="N4023" i="8"/>
  <c r="N73" i="8"/>
  <c r="N2952" i="8"/>
  <c r="Q2953" i="8" s="1"/>
  <c r="R2953" i="8" s="1"/>
  <c r="N4183" i="8"/>
  <c r="O4183" i="8" s="1"/>
  <c r="N3923" i="8"/>
  <c r="N3746" i="8"/>
  <c r="O3746" i="8" s="1"/>
  <c r="N4794" i="8"/>
  <c r="N3015" i="8"/>
  <c r="N3686" i="8"/>
  <c r="N3360" i="8"/>
  <c r="N2985" i="8"/>
  <c r="N3379" i="8"/>
  <c r="O3379" i="8" s="1"/>
  <c r="N2129" i="8"/>
  <c r="Q2129" i="8" s="1"/>
  <c r="R2129" i="8" s="1"/>
  <c r="N806" i="8"/>
  <c r="O806" i="8" s="1"/>
  <c r="N4424" i="8"/>
  <c r="N4141" i="8"/>
  <c r="O4141" i="8" s="1"/>
  <c r="N4073" i="8"/>
  <c r="Q4437" i="8"/>
  <c r="R4437" i="8" s="1"/>
  <c r="O4702" i="8"/>
  <c r="N4820" i="8"/>
  <c r="Q4821" i="8" s="1"/>
  <c r="R4821" i="8" s="1"/>
  <c r="N3521" i="8"/>
  <c r="N4244" i="8"/>
  <c r="Q4245" i="8" s="1"/>
  <c r="R4245" i="8" s="1"/>
  <c r="N3775" i="8"/>
  <c r="O3775" i="8" s="1"/>
  <c r="N4219" i="8"/>
  <c r="O4219" i="8" s="1"/>
  <c r="N4116" i="8"/>
  <c r="N4861" i="8"/>
  <c r="N4659" i="8"/>
  <c r="N69" i="8"/>
  <c r="O69" i="8" s="1"/>
  <c r="N4660" i="8"/>
  <c r="N4527" i="8"/>
  <c r="N3945" i="8"/>
  <c r="O3945" i="8" s="1"/>
  <c r="N807" i="8"/>
  <c r="N4811" i="8"/>
  <c r="O4811" i="8" s="1"/>
  <c r="N4372" i="8"/>
  <c r="N1788" i="8"/>
  <c r="Q1788" i="8" s="1"/>
  <c r="R1788" i="8" s="1"/>
  <c r="N3673" i="8"/>
  <c r="O3673" i="8" s="1"/>
  <c r="N3592" i="8"/>
  <c r="N2112" i="8"/>
  <c r="O2112" i="8" s="1"/>
  <c r="N3384" i="8"/>
  <c r="O3384" i="8" s="1"/>
  <c r="N2113" i="8"/>
  <c r="N3423" i="8"/>
  <c r="O3423" i="8" s="1"/>
  <c r="N2583" i="8"/>
  <c r="O2583" i="8" s="1"/>
  <c r="N1501" i="8"/>
  <c r="N3415" i="8"/>
  <c r="N72" i="8"/>
  <c r="N4792" i="8"/>
  <c r="N4536" i="8"/>
  <c r="Q4536" i="8" s="1"/>
  <c r="R4536" i="8" s="1"/>
  <c r="N4257" i="8"/>
  <c r="N3506" i="8"/>
  <c r="Q3507" i="8" s="1"/>
  <c r="R3507" i="8" s="1"/>
  <c r="N3077" i="8"/>
  <c r="O3077" i="8" s="1"/>
  <c r="N4498" i="8"/>
  <c r="N3779" i="8"/>
  <c r="N2948" i="8"/>
  <c r="Q2949" i="8" s="1"/>
  <c r="R2949" i="8" s="1"/>
  <c r="N3957" i="8"/>
  <c r="O3957" i="8" s="1"/>
  <c r="N3150" i="8"/>
  <c r="N2993" i="8"/>
  <c r="N2782" i="8"/>
  <c r="N1460" i="8"/>
  <c r="O1460" i="8" s="1"/>
  <c r="N4416" i="8"/>
  <c r="O4416" i="8" s="1"/>
  <c r="N4234" i="8"/>
  <c r="Q4234" i="8" s="1"/>
  <c r="R4234" i="8" s="1"/>
  <c r="N4099" i="8"/>
  <c r="N3825" i="8"/>
  <c r="N3256" i="8"/>
  <c r="N2699" i="8"/>
  <c r="O2699" i="8" s="1"/>
  <c r="N2104" i="8"/>
  <c r="N1666" i="8"/>
  <c r="O1666" i="8" s="1"/>
  <c r="N3876" i="8"/>
  <c r="O3876" i="8" s="1"/>
  <c r="N3814" i="8"/>
  <c r="O3814" i="8" s="1"/>
  <c r="N3663" i="8"/>
  <c r="N3445" i="8"/>
  <c r="N3326" i="8"/>
  <c r="Q3327" i="8" s="1"/>
  <c r="R3327" i="8" s="1"/>
  <c r="N3147" i="8"/>
  <c r="O3147" i="8" s="1"/>
  <c r="N3052" i="8"/>
  <c r="N2906" i="8"/>
  <c r="Q2907" i="8" s="1"/>
  <c r="R2907" i="8" s="1"/>
  <c r="N2230" i="8"/>
  <c r="O2230" i="8" s="1"/>
  <c r="N1472" i="8"/>
  <c r="N3980" i="8"/>
  <c r="N3948" i="8"/>
  <c r="O3948" i="8" s="1"/>
  <c r="N3873" i="8"/>
  <c r="Q3873" i="8" s="1"/>
  <c r="R3873" i="8" s="1"/>
  <c r="N3811" i="8"/>
  <c r="N3337" i="8"/>
  <c r="N2959" i="8"/>
  <c r="O2959" i="8" s="1"/>
  <c r="N2425" i="8"/>
  <c r="N2250" i="8"/>
  <c r="N1474" i="8"/>
  <c r="N3373" i="8"/>
  <c r="Q3373" i="8" s="1"/>
  <c r="R3373" i="8" s="1"/>
  <c r="N3293" i="8"/>
  <c r="O3293" i="8" s="1"/>
  <c r="N2858" i="8"/>
  <c r="O2858" i="8" s="1"/>
  <c r="N2765" i="8"/>
  <c r="N2671" i="8"/>
  <c r="N2559" i="8"/>
  <c r="N2437" i="8"/>
  <c r="Q2437" i="8" s="1"/>
  <c r="R2437" i="8" s="1"/>
  <c r="N2313" i="8"/>
  <c r="O2313" i="8" s="1"/>
  <c r="N3490" i="8"/>
  <c r="N3432" i="8"/>
  <c r="Q3433" i="8" s="1"/>
  <c r="R3433" i="8" s="1"/>
  <c r="N3276" i="8"/>
  <c r="N3187" i="8"/>
  <c r="O3187" i="8" s="1"/>
  <c r="N2974" i="8"/>
  <c r="N2266" i="8"/>
  <c r="N2138" i="8"/>
  <c r="O2138" i="8" s="1"/>
  <c r="N3188" i="8"/>
  <c r="Q3189" i="8" s="1"/>
  <c r="R3189" i="8" s="1"/>
  <c r="N3016" i="8"/>
  <c r="N2902" i="8"/>
  <c r="N3543" i="8"/>
  <c r="N3512" i="8"/>
  <c r="Q3513" i="8" s="1"/>
  <c r="R3513" i="8" s="1"/>
  <c r="N2133" i="8"/>
  <c r="O2133" i="8" s="1"/>
  <c r="N3478" i="8"/>
  <c r="O3478" i="8" s="1"/>
  <c r="N3258" i="8"/>
  <c r="O3258" i="8" s="1"/>
  <c r="N2960" i="8"/>
  <c r="Q2961" i="8" s="1"/>
  <c r="R2961" i="8" s="1"/>
  <c r="N3378" i="8"/>
  <c r="O3378" i="8" s="1"/>
  <c r="N4719" i="8"/>
  <c r="N4253" i="8"/>
  <c r="O4253" i="8" s="1"/>
  <c r="N3305" i="8"/>
  <c r="O3305" i="8" s="1"/>
  <c r="N1589" i="8"/>
  <c r="O1589" i="8" s="1"/>
  <c r="N512" i="8"/>
  <c r="N4444" i="8"/>
  <c r="N3900" i="8"/>
  <c r="Q3901" i="8" s="1"/>
  <c r="R3901" i="8" s="1"/>
  <c r="N3503" i="8"/>
  <c r="N3399" i="8"/>
  <c r="O3399" i="8" s="1"/>
  <c r="N3283" i="8"/>
  <c r="O3283" i="8" s="1"/>
  <c r="N4378" i="8"/>
  <c r="Q4379" i="8" s="1"/>
  <c r="R4379" i="8" s="1"/>
  <c r="N4337" i="8"/>
  <c r="N4296" i="8"/>
  <c r="N4221" i="8"/>
  <c r="N4127" i="8"/>
  <c r="N4028" i="8"/>
  <c r="N3145" i="8"/>
  <c r="N4615" i="8"/>
  <c r="Q4616" i="8" s="1"/>
  <c r="R4616" i="8" s="1"/>
  <c r="N4583" i="8"/>
  <c r="Q4584" i="8" s="1"/>
  <c r="R4584" i="8" s="1"/>
  <c r="N4511" i="8"/>
  <c r="Q4512" i="8" s="1"/>
  <c r="R4512" i="8" s="1"/>
  <c r="N4284" i="8"/>
  <c r="O4284" i="8" s="1"/>
  <c r="N4230" i="8"/>
  <c r="O4230" i="8" s="1"/>
  <c r="N4136" i="8"/>
  <c r="N3914" i="8"/>
  <c r="O3914" i="8" s="1"/>
  <c r="N3677" i="8"/>
  <c r="N3370" i="8"/>
  <c r="N2471" i="8"/>
  <c r="O2471" i="8" s="1"/>
  <c r="N897" i="8"/>
  <c r="N3947" i="8"/>
  <c r="O3947" i="8" s="1"/>
  <c r="N3810" i="8"/>
  <c r="N3769" i="8"/>
  <c r="N3443" i="8"/>
  <c r="O3443" i="8" s="1"/>
  <c r="N3273" i="8"/>
  <c r="O3273" i="8" s="1"/>
  <c r="N1641" i="8"/>
  <c r="O1641" i="8" s="1"/>
  <c r="N3731" i="8"/>
  <c r="O3731" i="8" s="1"/>
  <c r="N3558" i="8"/>
  <c r="O3558" i="8" s="1"/>
  <c r="N3496" i="8"/>
  <c r="N3247" i="8"/>
  <c r="O3247" i="8" s="1"/>
  <c r="N2955" i="8"/>
  <c r="N1841" i="8"/>
  <c r="Q1842" i="8" s="1"/>
  <c r="R1842" i="8" s="1"/>
  <c r="N3259" i="8"/>
  <c r="N3210" i="8"/>
  <c r="Q3211" i="8" s="1"/>
  <c r="R3211" i="8" s="1"/>
  <c r="N2905" i="8"/>
  <c r="O2905" i="8" s="1"/>
  <c r="N2311" i="8"/>
  <c r="N3417" i="8"/>
  <c r="N3274" i="8"/>
  <c r="N2963" i="8"/>
  <c r="O2963" i="8" s="1"/>
  <c r="N2254" i="8"/>
  <c r="Q2255" i="8" s="1"/>
  <c r="R2255" i="8" s="1"/>
  <c r="N2704" i="8"/>
  <c r="N2054" i="8"/>
  <c r="N1968" i="8"/>
  <c r="O1968" i="8" s="1"/>
  <c r="N1752" i="8"/>
  <c r="N1496" i="8"/>
  <c r="N834" i="8"/>
  <c r="O834" i="8" s="1"/>
  <c r="N2713" i="8"/>
  <c r="Q2714" i="8" s="1"/>
  <c r="R2714" i="8" s="1"/>
  <c r="N2487" i="8"/>
  <c r="N4627" i="8"/>
  <c r="N2099" i="8"/>
  <c r="N4852" i="8"/>
  <c r="N4571" i="8"/>
  <c r="O4571" i="8" s="1"/>
  <c r="N4729" i="8"/>
  <c r="N3167" i="8"/>
  <c r="Q3168" i="8" s="1"/>
  <c r="R3168" i="8" s="1"/>
  <c r="N4772" i="8"/>
  <c r="Q4772" i="8" s="1"/>
  <c r="R4772" i="8" s="1"/>
  <c r="N4409" i="8"/>
  <c r="N4108" i="8"/>
  <c r="N3590" i="8"/>
  <c r="N2982" i="8"/>
  <c r="Q2982" i="8" s="1"/>
  <c r="R2982" i="8" s="1"/>
  <c r="N1931" i="8"/>
  <c r="O1931" i="8" s="1"/>
  <c r="N2323" i="8"/>
  <c r="Q2323" i="8" s="1"/>
  <c r="R2323" i="8" s="1"/>
  <c r="N3981" i="8"/>
  <c r="O3981" i="8" s="1"/>
  <c r="N3603" i="8"/>
  <c r="O3603" i="8" s="1"/>
  <c r="N1419" i="8"/>
  <c r="N1418" i="8"/>
  <c r="O1418" i="8" s="1"/>
  <c r="N3528" i="8"/>
  <c r="Q3529" i="8" s="1"/>
  <c r="R3529" i="8" s="1"/>
  <c r="N3393" i="8"/>
  <c r="O3393" i="8" s="1"/>
  <c r="N65" i="8"/>
  <c r="O65" i="8" s="1"/>
  <c r="N4812" i="8"/>
  <c r="Q4813" i="8" s="1"/>
  <c r="R4813" i="8" s="1"/>
  <c r="N4556" i="8"/>
  <c r="Q4556" i="8" s="1"/>
  <c r="R4556" i="8" s="1"/>
  <c r="N4517" i="8"/>
  <c r="N4199" i="8"/>
  <c r="O4199" i="8" s="1"/>
  <c r="N3295" i="8"/>
  <c r="N2807" i="8"/>
  <c r="N3262" i="8"/>
  <c r="O3262" i="8" s="1"/>
  <c r="N2916" i="8"/>
  <c r="N2697" i="8"/>
  <c r="O2697" i="8" s="1"/>
  <c r="N3784" i="8"/>
  <c r="O3784" i="8" s="1"/>
  <c r="N3485" i="8"/>
  <c r="N3248" i="8"/>
  <c r="Q3249" i="8" s="1"/>
  <c r="R3249" i="8" s="1"/>
  <c r="N1743" i="8"/>
  <c r="O1743" i="8" s="1"/>
  <c r="N1299" i="8"/>
  <c r="N4644" i="8"/>
  <c r="Q4644" i="8" s="1"/>
  <c r="R4644" i="8" s="1"/>
  <c r="N4548" i="8"/>
  <c r="N4263" i="8"/>
  <c r="N4132" i="8"/>
  <c r="N4091" i="8"/>
  <c r="O4091" i="8" s="1"/>
  <c r="N3541" i="8"/>
  <c r="O3541" i="8" s="1"/>
  <c r="N3459" i="8"/>
  <c r="N2317" i="8"/>
  <c r="N3650" i="8"/>
  <c r="O3650" i="8" s="1"/>
  <c r="N3589" i="8"/>
  <c r="N3439" i="8"/>
  <c r="N3309" i="8"/>
  <c r="N3113" i="8"/>
  <c r="N3028" i="8"/>
  <c r="O3028" i="8" s="1"/>
  <c r="N2503" i="8"/>
  <c r="N2290" i="8"/>
  <c r="N4050" i="8"/>
  <c r="Q4050" i="8" s="1"/>
  <c r="R4050" i="8" s="1"/>
  <c r="N3865" i="8"/>
  <c r="O3865" i="8" s="1"/>
  <c r="N3795" i="8"/>
  <c r="O3795" i="8" s="1"/>
  <c r="N3720" i="8"/>
  <c r="O3720" i="8" s="1"/>
  <c r="N2908" i="8"/>
  <c r="N1822" i="8"/>
  <c r="O1822" i="8" s="1"/>
  <c r="N1439" i="8"/>
  <c r="O1439" i="8" s="1"/>
  <c r="N1202" i="8"/>
  <c r="N3367" i="8"/>
  <c r="O3367" i="8" s="1"/>
  <c r="N3069" i="8"/>
  <c r="Q3069" i="8" s="1"/>
  <c r="R3069" i="8" s="1"/>
  <c r="N2976" i="8"/>
  <c r="O2976" i="8" s="1"/>
  <c r="N2102" i="8"/>
  <c r="O2102" i="8" s="1"/>
  <c r="N1549" i="8"/>
  <c r="Q1550" i="8" s="1"/>
  <c r="R1550" i="8" s="1"/>
  <c r="N1403" i="8"/>
  <c r="O1403" i="8" s="1"/>
  <c r="N1224" i="8"/>
  <c r="N3802" i="8"/>
  <c r="Q3803" i="8" s="1"/>
  <c r="R3803" i="8" s="1"/>
  <c r="N3467" i="8"/>
  <c r="O3467" i="8" s="1"/>
  <c r="N3409" i="8"/>
  <c r="N3346" i="8"/>
  <c r="O3346" i="8" s="1"/>
  <c r="N3035" i="8"/>
  <c r="Q3035" i="8" s="1"/>
  <c r="R3035" i="8" s="1"/>
  <c r="N2389" i="8"/>
  <c r="Q2390" i="8" s="1"/>
  <c r="R2390" i="8" s="1"/>
  <c r="N1850" i="8"/>
  <c r="N3075" i="8"/>
  <c r="N2934" i="8"/>
  <c r="N2694" i="8"/>
  <c r="O2694" i="8" s="1"/>
  <c r="N2599" i="8"/>
  <c r="O2599" i="8" s="1"/>
  <c r="N309" i="8"/>
  <c r="N3157" i="8"/>
  <c r="Q3157" i="8" s="1"/>
  <c r="R3157" i="8" s="1"/>
  <c r="N2919" i="8"/>
  <c r="O2919" i="8" s="1"/>
  <c r="N2862" i="8"/>
  <c r="N2667" i="8"/>
  <c r="N2491" i="8"/>
  <c r="Q2491" i="8" s="1"/>
  <c r="R2491" i="8" s="1"/>
  <c r="N2431" i="8"/>
  <c r="O2431" i="8" s="1"/>
  <c r="N2371" i="8"/>
  <c r="O2371" i="8" s="1"/>
  <c r="N2337" i="8"/>
  <c r="Q2338" i="8" s="1"/>
  <c r="R2338" i="8" s="1"/>
  <c r="N2263" i="8"/>
  <c r="N2193" i="8"/>
  <c r="N2034" i="8"/>
  <c r="N1874" i="8"/>
  <c r="N1565" i="8"/>
  <c r="O1565" i="8" s="1"/>
  <c r="N1441" i="8"/>
  <c r="O1441" i="8" s="1"/>
  <c r="N464" i="8"/>
  <c r="N2820" i="8"/>
  <c r="Q2821" i="8" s="1"/>
  <c r="R2821" i="8" s="1"/>
  <c r="N2577" i="8"/>
  <c r="Q2577" i="8" s="1"/>
  <c r="R2577" i="8" s="1"/>
  <c r="N2419" i="8"/>
  <c r="N2044" i="8"/>
  <c r="N2001" i="8"/>
  <c r="N1725" i="8"/>
  <c r="N1484" i="8"/>
  <c r="O1484" i="8" s="1"/>
  <c r="N1021" i="8"/>
  <c r="O1021" i="8" s="1"/>
  <c r="N222" i="8"/>
  <c r="O222" i="8" s="1"/>
  <c r="N2812" i="8"/>
  <c r="O2812" i="8" s="1"/>
  <c r="N2688" i="8"/>
  <c r="Q2688" i="8" s="1"/>
  <c r="R2688" i="8" s="1"/>
  <c r="N2538" i="8"/>
  <c r="N2316" i="8"/>
  <c r="O2316" i="8" s="1"/>
  <c r="N2262" i="8"/>
  <c r="O2262" i="8" s="1"/>
  <c r="N2192" i="8"/>
  <c r="N2153" i="8"/>
  <c r="N2086" i="8"/>
  <c r="Q2087" i="8" s="1"/>
  <c r="R2087" i="8" s="1"/>
  <c r="N1727" i="8"/>
  <c r="O1727" i="8" s="1"/>
  <c r="N1552" i="8"/>
  <c r="N1269" i="8"/>
  <c r="N2827" i="8"/>
  <c r="Q2827" i="8" s="1"/>
  <c r="R2827" i="8" s="1"/>
  <c r="N2282" i="8"/>
  <c r="N2197" i="8"/>
  <c r="N1807" i="8"/>
  <c r="N1534" i="8"/>
  <c r="O1534" i="8" s="1"/>
  <c r="N1313" i="8"/>
  <c r="N1042" i="8"/>
  <c r="O1042" i="8" s="1"/>
  <c r="N1840" i="8"/>
  <c r="N1733" i="8"/>
  <c r="Q1733" i="8" s="1"/>
  <c r="R1733" i="8" s="1"/>
  <c r="N1285" i="8"/>
  <c r="O1285" i="8" s="1"/>
  <c r="N1694" i="8"/>
  <c r="Q1695" i="8" s="1"/>
  <c r="R1695" i="8" s="1"/>
  <c r="N1627" i="8"/>
  <c r="N1049" i="8"/>
  <c r="O1049" i="8" s="1"/>
  <c r="N920" i="8"/>
  <c r="N474" i="8"/>
  <c r="O474" i="8" s="1"/>
  <c r="N1540" i="8"/>
  <c r="O1540" i="8" s="1"/>
  <c r="N1334" i="8"/>
  <c r="O1334" i="8" s="1"/>
  <c r="N315" i="8"/>
  <c r="N1785" i="8"/>
  <c r="Q1786" i="8" s="1"/>
  <c r="R1786" i="8" s="1"/>
  <c r="N1710" i="8"/>
  <c r="O1710" i="8" s="1"/>
  <c r="N1385" i="8"/>
  <c r="O1385" i="8" s="1"/>
  <c r="N1053" i="8"/>
  <c r="Q1054" i="8" s="1"/>
  <c r="R1054" i="8" s="1"/>
  <c r="N925" i="8"/>
  <c r="N336" i="8"/>
  <c r="O336" i="8" s="1"/>
  <c r="N1414" i="8"/>
  <c r="N984" i="8"/>
  <c r="O984" i="8" s="1"/>
  <c r="N471" i="8"/>
  <c r="O471" i="8" s="1"/>
  <c r="N179" i="8"/>
  <c r="N1041" i="8"/>
  <c r="O1041" i="8" s="1"/>
  <c r="N477" i="8"/>
  <c r="O477" i="8" s="1"/>
  <c r="N1194" i="8"/>
  <c r="N1139" i="8"/>
  <c r="N750" i="8"/>
  <c r="N669" i="8"/>
  <c r="O669" i="8" s="1"/>
  <c r="N506" i="8"/>
  <c r="Q507" i="8" s="1"/>
  <c r="R507" i="8" s="1"/>
  <c r="N432" i="8"/>
  <c r="N300" i="8"/>
  <c r="O300" i="8" s="1"/>
  <c r="N80" i="8"/>
  <c r="Q81" i="8" s="1"/>
  <c r="R81" i="8" s="1"/>
  <c r="N747" i="8"/>
  <c r="Q748" i="8" s="1"/>
  <c r="R748" i="8" s="1"/>
  <c r="N664" i="8"/>
  <c r="N443" i="8"/>
  <c r="O443" i="8" s="1"/>
  <c r="N402" i="8"/>
  <c r="N287" i="8"/>
  <c r="Q287" i="8" s="1"/>
  <c r="R287" i="8" s="1"/>
  <c r="N125" i="8"/>
  <c r="O125" i="8" s="1"/>
  <c r="N607" i="8"/>
  <c r="O607" i="8" s="1"/>
  <c r="N263" i="8"/>
  <c r="N201" i="8"/>
  <c r="N170" i="8"/>
  <c r="N2409" i="8"/>
  <c r="O2409" i="8" s="1"/>
  <c r="N2062" i="8"/>
  <c r="Q2063" i="8" s="1"/>
  <c r="R2063" i="8" s="1"/>
  <c r="N1912" i="8"/>
  <c r="O1912" i="8" s="1"/>
  <c r="N1853" i="8"/>
  <c r="O1853" i="8" s="1"/>
  <c r="N1519" i="8"/>
  <c r="N850" i="8"/>
  <c r="N2734" i="8"/>
  <c r="N2444" i="8"/>
  <c r="O2444" i="8" s="1"/>
  <c r="N2028" i="8"/>
  <c r="O2028" i="8" s="1"/>
  <c r="N1796" i="8"/>
  <c r="N2852" i="8"/>
  <c r="O2852" i="8" s="1"/>
  <c r="N2793" i="8"/>
  <c r="N2590" i="8"/>
  <c r="O2590" i="8" s="1"/>
  <c r="N2397" i="8"/>
  <c r="N2232" i="8"/>
  <c r="N2124" i="8"/>
  <c r="N2072" i="8"/>
  <c r="O2072" i="8" s="1"/>
  <c r="N1977" i="8"/>
  <c r="O1977" i="8" s="1"/>
  <c r="N2705" i="8"/>
  <c r="O2705" i="8" s="1"/>
  <c r="N2065" i="8"/>
  <c r="O2065" i="8" s="1"/>
  <c r="N1863" i="8"/>
  <c r="N1602" i="8"/>
  <c r="O1602" i="8" s="1"/>
  <c r="N469" i="8"/>
  <c r="O469" i="8" s="1"/>
  <c r="N1944" i="8"/>
  <c r="Q1945" i="8" s="1"/>
  <c r="R1945" i="8" s="1"/>
  <c r="N1829" i="8"/>
  <c r="O1829" i="8" s="1"/>
  <c r="N1261" i="8"/>
  <c r="N870" i="8"/>
  <c r="Q871" i="8" s="1"/>
  <c r="R871" i="8" s="1"/>
  <c r="N778" i="8"/>
  <c r="N896" i="8"/>
  <c r="O896" i="8" s="1"/>
  <c r="N1508" i="8"/>
  <c r="Q1509" i="8" s="1"/>
  <c r="R1509" i="8" s="1"/>
  <c r="N1229" i="8"/>
  <c r="O1229" i="8" s="1"/>
  <c r="N1680" i="8"/>
  <c r="N1016" i="8"/>
  <c r="N482" i="8"/>
  <c r="N1281" i="8"/>
  <c r="O1281" i="8" s="1"/>
  <c r="N1204" i="8"/>
  <c r="N1070" i="8"/>
  <c r="N918" i="8"/>
  <c r="N403" i="8"/>
  <c r="N1221" i="8"/>
  <c r="N886" i="8"/>
  <c r="N271" i="8"/>
  <c r="N1097" i="8"/>
  <c r="N1130" i="8"/>
  <c r="Q1131" i="8" s="1"/>
  <c r="R1131" i="8" s="1"/>
  <c r="N1007" i="8"/>
  <c r="Q1008" i="8" s="1"/>
  <c r="R1008" i="8" s="1"/>
  <c r="N924" i="8"/>
  <c r="O924" i="8" s="1"/>
  <c r="N560" i="8"/>
  <c r="O560" i="8" s="1"/>
  <c r="N438" i="8"/>
  <c r="O438" i="8" s="1"/>
  <c r="N768" i="8"/>
  <c r="O768" i="8" s="1"/>
  <c r="N738" i="8"/>
  <c r="O738" i="8" s="1"/>
  <c r="N345" i="8"/>
  <c r="O345" i="8" s="1"/>
  <c r="N203" i="8"/>
  <c r="N249" i="8"/>
  <c r="N79" i="8"/>
  <c r="N2335" i="8"/>
  <c r="N2146" i="8"/>
  <c r="Q2147" i="8" s="1"/>
  <c r="R2147" i="8" s="1"/>
  <c r="N1895" i="8"/>
  <c r="N1526" i="8"/>
  <c r="O1526" i="8" s="1"/>
  <c r="N893" i="8"/>
  <c r="Q893" i="8" s="1"/>
  <c r="R893" i="8" s="1"/>
  <c r="N2720" i="8"/>
  <c r="N2581" i="8"/>
  <c r="O2581" i="8" s="1"/>
  <c r="N2107" i="8"/>
  <c r="O2107" i="8" s="1"/>
  <c r="N1854" i="8"/>
  <c r="N1362" i="8"/>
  <c r="O1362" i="8" s="1"/>
  <c r="N338" i="8"/>
  <c r="O338" i="8" s="1"/>
  <c r="N2561" i="8"/>
  <c r="N2399" i="8"/>
  <c r="O2399" i="8" s="1"/>
  <c r="N2229" i="8"/>
  <c r="O2229" i="8" s="1"/>
  <c r="N2117" i="8"/>
  <c r="O2117" i="8" s="1"/>
  <c r="N2055" i="8"/>
  <c r="O2055" i="8" s="1"/>
  <c r="N1930" i="8"/>
  <c r="O1930" i="8" s="1"/>
  <c r="N1178" i="8"/>
  <c r="O1178" i="8" s="1"/>
  <c r="N1859" i="8"/>
  <c r="O1859" i="8" s="1"/>
  <c r="N1753" i="8"/>
  <c r="O1753" i="8" s="1"/>
  <c r="N1790" i="8"/>
  <c r="Q1791" i="8" s="1"/>
  <c r="R1791" i="8" s="1"/>
  <c r="N1653" i="8"/>
  <c r="N1595" i="8"/>
  <c r="Q1596" i="8" s="1"/>
  <c r="R1596" i="8" s="1"/>
  <c r="N1365" i="8"/>
  <c r="Q1365" i="8" s="1"/>
  <c r="R1365" i="8" s="1"/>
  <c r="N1632" i="8"/>
  <c r="Q1632" i="8" s="1"/>
  <c r="R1632" i="8" s="1"/>
  <c r="N1371" i="8"/>
  <c r="N1220" i="8"/>
  <c r="N1068" i="8"/>
  <c r="O1068" i="8" s="1"/>
  <c r="N944" i="8"/>
  <c r="Q945" i="8" s="1"/>
  <c r="R945" i="8" s="1"/>
  <c r="N160" i="8"/>
  <c r="N1612" i="8"/>
  <c r="O1612" i="8" s="1"/>
  <c r="N1422" i="8"/>
  <c r="O1422" i="8" s="1"/>
  <c r="N856" i="8"/>
  <c r="O856" i="8" s="1"/>
  <c r="N720" i="8"/>
  <c r="O720" i="8" s="1"/>
  <c r="N1325" i="8"/>
  <c r="N1193" i="8"/>
  <c r="O1193" i="8" s="1"/>
  <c r="N783" i="8"/>
  <c r="O783" i="8" s="1"/>
  <c r="N533" i="8"/>
  <c r="O533" i="8" s="1"/>
  <c r="N1078" i="8"/>
  <c r="Q1079" i="8" s="1"/>
  <c r="R1079" i="8" s="1"/>
  <c r="N935" i="8"/>
  <c r="O935" i="8" s="1"/>
  <c r="N766" i="8"/>
  <c r="O766" i="8" s="1"/>
  <c r="N162" i="8"/>
  <c r="N818" i="8"/>
  <c r="N1174" i="8"/>
  <c r="O1174" i="8" s="1"/>
  <c r="N1067" i="8"/>
  <c r="O1067" i="8" s="1"/>
  <c r="N785" i="8"/>
  <c r="O785" i="8" s="1"/>
  <c r="N120" i="8"/>
  <c r="N580" i="8"/>
  <c r="Q581" i="8" s="1"/>
  <c r="R581" i="8" s="1"/>
  <c r="N355" i="8"/>
  <c r="N764" i="8"/>
  <c r="O764" i="8" s="1"/>
  <c r="N423" i="8"/>
  <c r="N343" i="8"/>
  <c r="O343" i="8" s="1"/>
  <c r="N697" i="8"/>
  <c r="O697" i="8" s="1"/>
  <c r="N337" i="8"/>
  <c r="O337" i="8" s="1"/>
  <c r="N241" i="8"/>
  <c r="O241" i="8" s="1"/>
  <c r="N76" i="8"/>
  <c r="Q77" i="8" s="1"/>
  <c r="R77" i="8" s="1"/>
  <c r="N186" i="8"/>
  <c r="N245" i="8"/>
  <c r="Q245" i="8" s="1"/>
  <c r="R245" i="8" s="1"/>
  <c r="N150" i="8"/>
  <c r="Q151" i="8" s="1"/>
  <c r="R151" i="8" s="1"/>
  <c r="N103" i="8"/>
  <c r="O103" i="8" s="1"/>
  <c r="N2498" i="8"/>
  <c r="O2498" i="8" s="1"/>
  <c r="N2350" i="8"/>
  <c r="O2350" i="8" s="1"/>
  <c r="N1898" i="8"/>
  <c r="O1898" i="8" s="1"/>
  <c r="N1750" i="8"/>
  <c r="Q1751" i="8" s="1"/>
  <c r="R1751" i="8" s="1"/>
  <c r="N2477" i="8"/>
  <c r="N2333" i="8"/>
  <c r="O2333" i="8" s="1"/>
  <c r="N2142" i="8"/>
  <c r="N2058" i="8"/>
  <c r="Q2059" i="8" s="1"/>
  <c r="R2059" i="8" s="1"/>
  <c r="N1871" i="8"/>
  <c r="N1777" i="8"/>
  <c r="O1777" i="8" s="1"/>
  <c r="N1656" i="8"/>
  <c r="O1656" i="8" s="1"/>
  <c r="N2715" i="8"/>
  <c r="Q2715" i="8" s="1"/>
  <c r="R2715" i="8" s="1"/>
  <c r="N2380" i="8"/>
  <c r="O2380" i="8" s="1"/>
  <c r="N2216" i="8"/>
  <c r="N1337" i="8"/>
  <c r="N2629" i="8"/>
  <c r="O2629" i="8" s="1"/>
  <c r="N2395" i="8"/>
  <c r="O2395" i="8" s="1"/>
  <c r="N2349" i="8"/>
  <c r="N2221" i="8"/>
  <c r="Q2221" i="8" s="1"/>
  <c r="R2221" i="8" s="1"/>
  <c r="N1998" i="8"/>
  <c r="N963" i="8"/>
  <c r="N1425" i="8"/>
  <c r="N1233" i="8"/>
  <c r="N930" i="8"/>
  <c r="O930" i="8" s="1"/>
  <c r="N860" i="8"/>
  <c r="O860" i="8" s="1"/>
  <c r="N676" i="8"/>
  <c r="O676" i="8" s="1"/>
  <c r="N1593" i="8"/>
  <c r="Q1594" i="8" s="1"/>
  <c r="R1594" i="8" s="1"/>
  <c r="N1251" i="8"/>
  <c r="N319" i="8"/>
  <c r="O319" i="8" s="1"/>
  <c r="N1620" i="8"/>
  <c r="O1620" i="8" s="1"/>
  <c r="N1367" i="8"/>
  <c r="O1367" i="8" s="1"/>
  <c r="N1290" i="8"/>
  <c r="O1290" i="8" s="1"/>
  <c r="N1063" i="8"/>
  <c r="O1063" i="8" s="1"/>
  <c r="N1809" i="8"/>
  <c r="N1658" i="8"/>
  <c r="N1491" i="8"/>
  <c r="N1408" i="8"/>
  <c r="O1408" i="8" s="1"/>
  <c r="N1350" i="8"/>
  <c r="N1288" i="8"/>
  <c r="N1323" i="8"/>
  <c r="N1275" i="8"/>
  <c r="O1275" i="8" s="1"/>
  <c r="N368" i="8"/>
  <c r="O368" i="8" s="1"/>
  <c r="N1071" i="8"/>
  <c r="N921" i="8"/>
  <c r="Q742" i="8"/>
  <c r="R742" i="8" s="1"/>
  <c r="N1022" i="8"/>
  <c r="N1209" i="8"/>
  <c r="N831" i="8"/>
  <c r="N644" i="8"/>
  <c r="O644" i="8" s="1"/>
  <c r="N463" i="8"/>
  <c r="O463" i="8" s="1"/>
  <c r="N377" i="8"/>
  <c r="O377" i="8" s="1"/>
  <c r="N819" i="8"/>
  <c r="N398" i="8"/>
  <c r="N260" i="8"/>
  <c r="N200" i="8"/>
  <c r="N312" i="8"/>
  <c r="N227" i="8"/>
  <c r="O227" i="8" s="1"/>
  <c r="N759" i="8"/>
  <c r="O759" i="8" s="1"/>
  <c r="N670" i="8"/>
  <c r="O670" i="8" s="1"/>
  <c r="N168" i="8"/>
  <c r="O168" i="8" s="1"/>
  <c r="N752" i="8"/>
  <c r="N647" i="8"/>
  <c r="O647" i="8" s="1"/>
  <c r="N583" i="8"/>
  <c r="O583" i="8" s="1"/>
  <c r="N335" i="8"/>
  <c r="O335" i="8" s="1"/>
  <c r="N88" i="8"/>
  <c r="O88" i="8" s="1"/>
  <c r="N240" i="8"/>
  <c r="O240" i="8" s="1"/>
  <c r="N85" i="8"/>
  <c r="O3809" i="8"/>
  <c r="O3164" i="8"/>
  <c r="Q3164" i="8"/>
  <c r="R3164" i="8" s="1"/>
  <c r="N4377" i="8"/>
  <c r="O4377" i="8" s="1"/>
  <c r="Q4282" i="8"/>
  <c r="R4282" i="8" s="1"/>
  <c r="O4282" i="8"/>
  <c r="O3692" i="8"/>
  <c r="O4021" i="8"/>
  <c r="Q4022" i="8"/>
  <c r="R4022" i="8" s="1"/>
  <c r="N4271" i="8"/>
  <c r="O3933" i="8"/>
  <c r="N2855" i="8"/>
  <c r="Q2856" i="8" s="1"/>
  <c r="R2856" i="8" s="1"/>
  <c r="O4567" i="8"/>
  <c r="Q4567" i="8"/>
  <c r="R4567" i="8" s="1"/>
  <c r="O2220" i="8"/>
  <c r="N3735" i="8"/>
  <c r="N1219" i="8"/>
  <c r="O1219" i="8" s="1"/>
  <c r="O3695" i="8"/>
  <c r="Q3695" i="8"/>
  <c r="R3695" i="8" s="1"/>
  <c r="N3121" i="8"/>
  <c r="N2379" i="8"/>
  <c r="Q2379" i="8" s="1"/>
  <c r="R2379" i="8" s="1"/>
  <c r="N2509" i="8"/>
  <c r="N3647" i="8"/>
  <c r="O3109" i="8"/>
  <c r="Q3109" i="8"/>
  <c r="R3109" i="8" s="1"/>
  <c r="N776" i="8"/>
  <c r="O1933" i="8"/>
  <c r="Q1933" i="8"/>
  <c r="R1933" i="8" s="1"/>
  <c r="O852" i="8"/>
  <c r="Q853" i="8"/>
  <c r="R853" i="8" s="1"/>
  <c r="Q3964" i="8"/>
  <c r="R3964" i="8" s="1"/>
  <c r="N4688" i="8"/>
  <c r="O4688" i="8" s="1"/>
  <c r="N3709" i="8"/>
  <c r="O3709" i="8" s="1"/>
  <c r="N3610" i="8"/>
  <c r="Q3610" i="8" s="1"/>
  <c r="R3610" i="8" s="1"/>
  <c r="O2717" i="8"/>
  <c r="N1954" i="8"/>
  <c r="N3266" i="8"/>
  <c r="N1764" i="8"/>
  <c r="N1507" i="8"/>
  <c r="N3260" i="8"/>
  <c r="N3927" i="8"/>
  <c r="N4390" i="8"/>
  <c r="Q4391" i="8" s="1"/>
  <c r="R4391" i="8" s="1"/>
  <c r="N4180" i="8"/>
  <c r="N3838" i="8"/>
  <c r="O3838" i="8" s="1"/>
  <c r="N4064" i="8"/>
  <c r="N3959" i="8"/>
  <c r="O3959" i="8" s="1"/>
  <c r="N3451" i="8"/>
  <c r="N3292" i="8"/>
  <c r="N3828" i="8"/>
  <c r="O3469" i="8"/>
  <c r="N3004" i="8"/>
  <c r="N2261" i="8"/>
  <c r="Q2261" i="8" s="1"/>
  <c r="R2261" i="8" s="1"/>
  <c r="N1996" i="8"/>
  <c r="N396" i="8"/>
  <c r="O396" i="8" s="1"/>
  <c r="N2472" i="8"/>
  <c r="O2472" i="8" s="1"/>
  <c r="N2170" i="8"/>
  <c r="N1848" i="8"/>
  <c r="Q4406" i="8"/>
  <c r="R4406" i="8" s="1"/>
  <c r="Q4631" i="8"/>
  <c r="R4631" i="8" s="1"/>
  <c r="Q3965" i="8"/>
  <c r="R3965" i="8" s="1"/>
  <c r="Q1801" i="8"/>
  <c r="R1801" i="8" s="1"/>
  <c r="O774" i="8"/>
  <c r="O2981" i="8"/>
  <c r="N4467" i="8"/>
  <c r="N4679" i="8"/>
  <c r="Q4680" i="8" s="1"/>
  <c r="R4680" i="8" s="1"/>
  <c r="N3925" i="8"/>
  <c r="N3422" i="8"/>
  <c r="O3422" i="8" s="1"/>
  <c r="O2204" i="8"/>
  <c r="Q2204" i="8"/>
  <c r="R2204" i="8" s="1"/>
  <c r="O3357" i="8"/>
  <c r="Q3357" i="8"/>
  <c r="R3357" i="8" s="1"/>
  <c r="N1858" i="8"/>
  <c r="N4394" i="8"/>
  <c r="N4184" i="8"/>
  <c r="N3698" i="8"/>
  <c r="N3294" i="8"/>
  <c r="O3294" i="8" s="1"/>
  <c r="N3301" i="8"/>
  <c r="O3301" i="8" s="1"/>
  <c r="N745" i="8"/>
  <c r="N3783" i="8"/>
  <c r="N3224" i="8"/>
  <c r="O3224" i="8" s="1"/>
  <c r="N1533" i="8"/>
  <c r="N2115" i="8"/>
  <c r="N2607" i="8"/>
  <c r="O2607" i="8" s="1"/>
  <c r="N2967" i="8"/>
  <c r="O2722" i="8"/>
  <c r="Q2722" i="8"/>
  <c r="R2722" i="8" s="1"/>
  <c r="N2042" i="8"/>
  <c r="O1720" i="8"/>
  <c r="O4692" i="8"/>
  <c r="N4055" i="8"/>
  <c r="N3785" i="8"/>
  <c r="N1610" i="8"/>
  <c r="O1610" i="8" s="1"/>
  <c r="N3083" i="8"/>
  <c r="O3083" i="8" s="1"/>
  <c r="N2319" i="8"/>
  <c r="O2319" i="8" s="1"/>
  <c r="O3597" i="8"/>
  <c r="Q3597" i="8"/>
  <c r="R3597" i="8" s="1"/>
  <c r="N1655" i="8"/>
  <c r="Q2160" i="8"/>
  <c r="R2160" i="8" s="1"/>
  <c r="Q2161" i="8"/>
  <c r="R2161" i="8" s="1"/>
  <c r="N4572" i="8"/>
  <c r="N4401" i="8"/>
  <c r="Q4401" i="8" s="1"/>
  <c r="R4401" i="8" s="1"/>
  <c r="N4162" i="8"/>
  <c r="N4010" i="8"/>
  <c r="N3864" i="8"/>
  <c r="N1899" i="8"/>
  <c r="N4317" i="8"/>
  <c r="N4047" i="8"/>
  <c r="O4047" i="8" s="1"/>
  <c r="N3619" i="8"/>
  <c r="O3619" i="8" s="1"/>
  <c r="N2534" i="8"/>
  <c r="N1168" i="8"/>
  <c r="N3788" i="8"/>
  <c r="N2541" i="8"/>
  <c r="O2541" i="8" s="1"/>
  <c r="O2755" i="8"/>
  <c r="Q2273" i="8"/>
  <c r="R2273" i="8" s="1"/>
  <c r="Q3308" i="8"/>
  <c r="R3308" i="8" s="1"/>
  <c r="Q3760" i="8"/>
  <c r="R3760" i="8" s="1"/>
  <c r="Q4565" i="8"/>
  <c r="R4565" i="8" s="1"/>
  <c r="O4565" i="8"/>
  <c r="O4256" i="8"/>
  <c r="N4549" i="8"/>
  <c r="O4771" i="8"/>
  <c r="Q4771" i="8"/>
  <c r="R4771" i="8" s="1"/>
  <c r="O4432" i="8"/>
  <c r="Q4432" i="8"/>
  <c r="R4432" i="8" s="1"/>
  <c r="N4833" i="8"/>
  <c r="O4833" i="8" s="1"/>
  <c r="N4459" i="8"/>
  <c r="N3688" i="8"/>
  <c r="O3688" i="8" s="1"/>
  <c r="N1182" i="8"/>
  <c r="N4799" i="8"/>
  <c r="O4799" i="8" s="1"/>
  <c r="N3457" i="8"/>
  <c r="N4321" i="8"/>
  <c r="O4321" i="8" s="1"/>
  <c r="N1340" i="8"/>
  <c r="N3831" i="8"/>
  <c r="O3831" i="8" s="1"/>
  <c r="N1524" i="8"/>
  <c r="O1524" i="8" s="1"/>
  <c r="Q3766" i="8"/>
  <c r="R3766" i="8" s="1"/>
  <c r="O3766" i="8"/>
  <c r="N3533" i="8"/>
  <c r="Q3534" i="8" s="1"/>
  <c r="R3534" i="8" s="1"/>
  <c r="N490" i="8"/>
  <c r="O490" i="8" s="1"/>
  <c r="O2003" i="8"/>
  <c r="Q2003" i="8"/>
  <c r="R2003" i="8" s="1"/>
  <c r="O3142" i="8"/>
  <c r="Q3142" i="8"/>
  <c r="R3142" i="8" s="1"/>
  <c r="N2754" i="8"/>
  <c r="N3033" i="8"/>
  <c r="Q3034" i="8" s="1"/>
  <c r="R3034" i="8" s="1"/>
  <c r="O2550" i="8"/>
  <c r="Q2550" i="8"/>
  <c r="R2550" i="8" s="1"/>
  <c r="N1834" i="8"/>
  <c r="O1834" i="8" s="1"/>
  <c r="N2666" i="8"/>
  <c r="N2447" i="8"/>
  <c r="O2447" i="8" s="1"/>
  <c r="N824" i="8"/>
  <c r="O3655" i="8"/>
  <c r="N4373" i="8"/>
  <c r="O4373" i="8" s="1"/>
  <c r="N4461" i="8"/>
  <c r="Q4462" i="8" s="1"/>
  <c r="R4462" i="8" s="1"/>
  <c r="N4427" i="8"/>
  <c r="O4427" i="8" s="1"/>
  <c r="N3493" i="8"/>
  <c r="N3921" i="8"/>
  <c r="N2275" i="8"/>
  <c r="N3729" i="8"/>
  <c r="O3729" i="8" s="1"/>
  <c r="N4506" i="8"/>
  <c r="N3732" i="8"/>
  <c r="O3732" i="8" s="1"/>
  <c r="N4267" i="8"/>
  <c r="N3903" i="8"/>
  <c r="O3903" i="8" s="1"/>
  <c r="N3032" i="8"/>
  <c r="O3032" i="8" s="1"/>
  <c r="N3691" i="8"/>
  <c r="O3691" i="8" s="1"/>
  <c r="Q2972" i="8"/>
  <c r="R2972" i="8" s="1"/>
  <c r="N3631" i="8"/>
  <c r="N2841" i="8"/>
  <c r="Q2269" i="8"/>
  <c r="R2269" i="8" s="1"/>
  <c r="Q1974" i="8"/>
  <c r="R1974" i="8" s="1"/>
  <c r="O4765" i="8"/>
  <c r="O801" i="8"/>
  <c r="Q3196" i="8"/>
  <c r="R3196" i="8" s="1"/>
  <c r="N4224" i="8"/>
  <c r="N4169" i="8"/>
  <c r="N4638" i="8"/>
  <c r="O3484" i="8"/>
  <c r="N4767" i="8"/>
  <c r="N3870" i="8"/>
  <c r="O3870" i="8" s="1"/>
  <c r="N4362" i="8"/>
  <c r="Q4363" i="8" s="1"/>
  <c r="R4363" i="8" s="1"/>
  <c r="N4057" i="8"/>
  <c r="Q4058" i="8" s="1"/>
  <c r="R4058" i="8" s="1"/>
  <c r="N3517" i="8"/>
  <c r="N3091" i="8"/>
  <c r="O3091" i="8" s="1"/>
  <c r="N2426" i="8"/>
  <c r="N3385" i="8"/>
  <c r="O3385" i="8" s="1"/>
  <c r="N3383" i="8"/>
  <c r="N2172" i="8"/>
  <c r="N2624" i="8"/>
  <c r="O1672" i="8"/>
  <c r="Q1672" i="8"/>
  <c r="R1672" i="8" s="1"/>
  <c r="Q2088" i="8"/>
  <c r="R2088" i="8" s="1"/>
  <c r="O2088" i="8"/>
  <c r="O1567" i="8"/>
  <c r="Q2025" i="8"/>
  <c r="R2025" i="8" s="1"/>
  <c r="N4542" i="8"/>
  <c r="O4849" i="8"/>
  <c r="O4363" i="8"/>
  <c r="N4027" i="8"/>
  <c r="O4027" i="8" s="1"/>
  <c r="O3438" i="8"/>
  <c r="N4604" i="8"/>
  <c r="N3932" i="8"/>
  <c r="Q3932" i="8" s="1"/>
  <c r="R3932" i="8" s="1"/>
  <c r="N3343" i="8"/>
  <c r="O3343" i="8" s="1"/>
  <c r="N1832" i="8"/>
  <c r="N3559" i="8"/>
  <c r="O3559" i="8" s="1"/>
  <c r="N4358" i="8"/>
  <c r="N3158" i="8"/>
  <c r="Q3159" i="8" s="1"/>
  <c r="R3159" i="8" s="1"/>
  <c r="N4107" i="8"/>
  <c r="O1786" i="8"/>
  <c r="N3893" i="8"/>
  <c r="N2245" i="8"/>
  <c r="N3956" i="8"/>
  <c r="N2758" i="8"/>
  <c r="Q4839" i="8"/>
  <c r="R4839" i="8" s="1"/>
  <c r="Q2376" i="8"/>
  <c r="R2376" i="8" s="1"/>
  <c r="O2563" i="8"/>
  <c r="Q2201" i="8"/>
  <c r="R2201" i="8" s="1"/>
  <c r="N2913" i="8"/>
  <c r="Q2914" i="8" s="1"/>
  <c r="R2914" i="8" s="1"/>
  <c r="O1999" i="8"/>
  <c r="N2352" i="8"/>
  <c r="N1828" i="8"/>
  <c r="Q1828" i="8" s="1"/>
  <c r="R1828" i="8" s="1"/>
  <c r="N1240" i="8"/>
  <c r="N1928" i="8"/>
  <c r="N1545" i="8"/>
  <c r="N821" i="8"/>
  <c r="N2540" i="8"/>
  <c r="N2848" i="8"/>
  <c r="N877" i="8"/>
  <c r="N2600" i="8"/>
  <c r="N4804" i="8"/>
  <c r="N3542" i="8"/>
  <c r="N4492" i="8"/>
  <c r="N4479" i="8"/>
  <c r="Q4480" i="8" s="1"/>
  <c r="R4480" i="8" s="1"/>
  <c r="N64" i="8"/>
  <c r="N2571" i="8"/>
  <c r="N3606" i="8"/>
  <c r="N2056" i="8"/>
  <c r="O2056" i="8" s="1"/>
  <c r="N3362" i="8"/>
  <c r="N3178" i="8"/>
  <c r="N2942" i="8"/>
  <c r="N2097" i="8"/>
  <c r="O2097" i="8" s="1"/>
  <c r="N1636" i="8"/>
  <c r="O1636" i="8" s="1"/>
  <c r="N3690" i="8"/>
  <c r="O3690" i="8" s="1"/>
  <c r="N3410" i="8"/>
  <c r="O3410" i="8" s="1"/>
  <c r="N3049" i="8"/>
  <c r="N2502" i="8"/>
  <c r="N2385" i="8"/>
  <c r="O2385" i="8" s="1"/>
  <c r="N2000" i="8"/>
  <c r="Q2000" i="8" s="1"/>
  <c r="R2000" i="8" s="1"/>
  <c r="N4783" i="8"/>
  <c r="O4783" i="8" s="1"/>
  <c r="N4443" i="8"/>
  <c r="O4443" i="8" s="1"/>
  <c r="N4348" i="8"/>
  <c r="N4203" i="8"/>
  <c r="N4062" i="8"/>
  <c r="N3997" i="8"/>
  <c r="N3819" i="8"/>
  <c r="N3460" i="8"/>
  <c r="O3460" i="8" s="1"/>
  <c r="N4531" i="8"/>
  <c r="N4345" i="8"/>
  <c r="Q4345" i="8" s="1"/>
  <c r="R4345" i="8" s="1"/>
  <c r="N4254" i="8"/>
  <c r="O4254" i="8" s="1"/>
  <c r="N4208" i="8"/>
  <c r="Q4209" i="8" s="1"/>
  <c r="R4209" i="8" s="1"/>
  <c r="N4151" i="8"/>
  <c r="O4151" i="8" s="1"/>
  <c r="N4110" i="8"/>
  <c r="N4063" i="8"/>
  <c r="N3716" i="8"/>
  <c r="Q3717" i="8" s="1"/>
  <c r="R3717" i="8" s="1"/>
  <c r="N3097" i="8"/>
  <c r="N2943" i="8"/>
  <c r="O2943" i="8" s="1"/>
  <c r="O3645" i="8"/>
  <c r="N2744" i="8"/>
  <c r="Q2745" i="8" s="1"/>
  <c r="R2745" i="8" s="1"/>
  <c r="N2489" i="8"/>
  <c r="N2621" i="8"/>
  <c r="N2407" i="8"/>
  <c r="Q2408" i="8" s="1"/>
  <c r="R2408" i="8" s="1"/>
  <c r="N2244" i="8"/>
  <c r="N1878" i="8"/>
  <c r="Q1878" i="8" s="1"/>
  <c r="R1878" i="8" s="1"/>
  <c r="N1271" i="8"/>
  <c r="N4496" i="8"/>
  <c r="N4738" i="8"/>
  <c r="O4738" i="8" s="1"/>
  <c r="N4848" i="8"/>
  <c r="O4848" i="8" s="1"/>
  <c r="N4613" i="8"/>
  <c r="O4613" i="8" s="1"/>
  <c r="N4314" i="8"/>
  <c r="N4336" i="8"/>
  <c r="N4665" i="8"/>
  <c r="O4665" i="8" s="1"/>
  <c r="N2995" i="8"/>
  <c r="O2995" i="8" s="1"/>
  <c r="N3871" i="8"/>
  <c r="O3871" i="8" s="1"/>
  <c r="N67" i="8"/>
  <c r="Q67" i="8" s="1"/>
  <c r="R67" i="8" s="1"/>
  <c r="N2014" i="8"/>
  <c r="N2369" i="8"/>
  <c r="N1868" i="8"/>
  <c r="N2759" i="8"/>
  <c r="N2508" i="8"/>
  <c r="N1926" i="8"/>
  <c r="N1473" i="8"/>
  <c r="O1473" i="8" s="1"/>
  <c r="N2081" i="8"/>
  <c r="Q2082" i="8" s="1"/>
  <c r="R2082" i="8" s="1"/>
  <c r="N2825" i="8"/>
  <c r="Q2825" i="8" s="1"/>
  <c r="R2825" i="8" s="1"/>
  <c r="N75" i="8"/>
  <c r="N4569" i="8"/>
  <c r="N4240" i="8"/>
  <c r="Q4241" i="8" s="1"/>
  <c r="R4241" i="8" s="1"/>
  <c r="N2304" i="8"/>
  <c r="O2304" i="8" s="1"/>
  <c r="N4869" i="8"/>
  <c r="N4658" i="8"/>
  <c r="N3232" i="8"/>
  <c r="N4797" i="8"/>
  <c r="O4797" i="8" s="1"/>
  <c r="N4577" i="8"/>
  <c r="Q4577" i="8" s="1"/>
  <c r="R4577" i="8" s="1"/>
  <c r="N3551" i="8"/>
  <c r="O2574" i="8"/>
  <c r="N4315" i="8"/>
  <c r="N1531" i="8"/>
  <c r="O1531" i="8" s="1"/>
  <c r="N4528" i="8"/>
  <c r="Q4529" i="8" s="1"/>
  <c r="R4529" i="8" s="1"/>
  <c r="N4690" i="8"/>
  <c r="N4359" i="8"/>
  <c r="N4754" i="8"/>
  <c r="Q4754" i="8" s="1"/>
  <c r="R4754" i="8" s="1"/>
  <c r="N4865" i="8"/>
  <c r="Q4866" i="8" s="1"/>
  <c r="R4866" i="8" s="1"/>
  <c r="N4807" i="8"/>
  <c r="Q4808" i="8" s="1"/>
  <c r="R4808" i="8" s="1"/>
  <c r="N4126" i="8"/>
  <c r="N4756" i="8"/>
  <c r="N3974" i="8"/>
  <c r="N4823" i="8"/>
  <c r="N4585" i="8"/>
  <c r="Q4585" i="8" s="1"/>
  <c r="R4585" i="8" s="1"/>
  <c r="N4524" i="8"/>
  <c r="O4524" i="8" s="1"/>
  <c r="N4342" i="8"/>
  <c r="N2366" i="8"/>
  <c r="Q2367" i="8" s="1"/>
  <c r="R2367" i="8" s="1"/>
  <c r="N4534" i="8"/>
  <c r="N4396" i="8"/>
  <c r="N3882" i="8"/>
  <c r="N4343" i="8"/>
  <c r="N3604" i="8"/>
  <c r="Q3605" i="8" s="1"/>
  <c r="R3605" i="8" s="1"/>
  <c r="N4465" i="8"/>
  <c r="Q4465" i="8" s="1"/>
  <c r="R4465" i="8" s="1"/>
  <c r="N4311" i="8"/>
  <c r="N3530" i="8"/>
  <c r="N3977" i="8"/>
  <c r="N3386" i="8"/>
  <c r="N3080" i="8"/>
  <c r="Q3081" i="8" s="1"/>
  <c r="R3081" i="8" s="1"/>
  <c r="N2708" i="8"/>
  <c r="N3391" i="8"/>
  <c r="O3391" i="8" s="1"/>
  <c r="N2630" i="8"/>
  <c r="N2276" i="8"/>
  <c r="O2276" i="8" s="1"/>
  <c r="N3084" i="8"/>
  <c r="N2691" i="8"/>
  <c r="O2691" i="8" s="1"/>
  <c r="N3240" i="8"/>
  <c r="N4666" i="8"/>
  <c r="N4634" i="8"/>
  <c r="N4602" i="8"/>
  <c r="N4497" i="8"/>
  <c r="N4007" i="8"/>
  <c r="O4007" i="8" s="1"/>
  <c r="N3926" i="8"/>
  <c r="O3926" i="8" s="1"/>
  <c r="N3082" i="8"/>
  <c r="O3082" i="8" s="1"/>
  <c r="N2465" i="8"/>
  <c r="N1689" i="8"/>
  <c r="O1689" i="8" s="1"/>
  <c r="N4557" i="8"/>
  <c r="N4452" i="8"/>
  <c r="N4014" i="8"/>
  <c r="Q4015" i="8" s="1"/>
  <c r="R4015" i="8" s="1"/>
  <c r="N3789" i="8"/>
  <c r="N3730" i="8"/>
  <c r="O3730" i="8" s="1"/>
  <c r="N2958" i="8"/>
  <c r="N2850" i="8"/>
  <c r="N2547" i="8"/>
  <c r="N743" i="8"/>
  <c r="O743" i="8" s="1"/>
  <c r="N3895" i="8"/>
  <c r="N3830" i="8"/>
  <c r="N3718" i="8"/>
  <c r="Q3718" i="8" s="1"/>
  <c r="R3718" i="8" s="1"/>
  <c r="N3607" i="8"/>
  <c r="O3607" i="8" s="1"/>
  <c r="N4301" i="8"/>
  <c r="N4197" i="8"/>
  <c r="Q4197" i="8" s="1"/>
  <c r="R4197" i="8" s="1"/>
  <c r="N4144" i="8"/>
  <c r="Q4144" i="8" s="1"/>
  <c r="R4144" i="8" s="1"/>
  <c r="N4041" i="8"/>
  <c r="Q4042" i="8" s="1"/>
  <c r="R4042" i="8" s="1"/>
  <c r="N3936" i="8"/>
  <c r="N3070" i="8"/>
  <c r="O3070" i="8" s="1"/>
  <c r="N2937" i="8"/>
  <c r="O2937" i="8" s="1"/>
  <c r="N2356" i="8"/>
  <c r="O2356" i="8" s="1"/>
  <c r="N1755" i="8"/>
  <c r="Q1756" i="8" s="1"/>
  <c r="R1756" i="8" s="1"/>
  <c r="N3880" i="8"/>
  <c r="N3786" i="8"/>
  <c r="N3408" i="8"/>
  <c r="N3290" i="8"/>
  <c r="N3238" i="8"/>
  <c r="N3186" i="8"/>
  <c r="N3062" i="8"/>
  <c r="N2351" i="8"/>
  <c r="O2351" i="8" s="1"/>
  <c r="N1773" i="8"/>
  <c r="O1773" i="8" s="1"/>
  <c r="N3877" i="8"/>
  <c r="N3757" i="8"/>
  <c r="N3458" i="8"/>
  <c r="N3369" i="8"/>
  <c r="N3117" i="8"/>
  <c r="N1713" i="8"/>
  <c r="N1515" i="8"/>
  <c r="N1287" i="8"/>
  <c r="N262" i="8"/>
  <c r="N3450" i="8"/>
  <c r="O3450" i="8" s="1"/>
  <c r="N3339" i="8"/>
  <c r="O3339" i="8" s="1"/>
  <c r="N3304" i="8"/>
  <c r="N2997" i="8"/>
  <c r="O2997" i="8" s="1"/>
  <c r="N2926" i="8"/>
  <c r="O2926" i="8" s="1"/>
  <c r="N2767" i="8"/>
  <c r="N1992" i="8"/>
  <c r="N3593" i="8"/>
  <c r="N3267" i="8"/>
  <c r="N1368" i="8"/>
  <c r="N4470" i="8"/>
  <c r="N3807" i="8"/>
  <c r="N2689" i="8"/>
  <c r="N3545" i="8"/>
  <c r="N1132" i="8"/>
  <c r="O1132" i="8" s="1"/>
  <c r="N2589" i="8"/>
  <c r="N2851" i="8"/>
  <c r="N680" i="8"/>
  <c r="O680" i="8" s="1"/>
  <c r="N3751" i="8"/>
  <c r="N3531" i="8"/>
  <c r="N2733" i="8"/>
  <c r="O2733" i="8" s="1"/>
  <c r="N3182" i="8"/>
  <c r="O3182" i="8" s="1"/>
  <c r="N2637" i="8"/>
  <c r="Q2638" i="8" s="1"/>
  <c r="R2638" i="8" s="1"/>
  <c r="N2225" i="8"/>
  <c r="N2388" i="8"/>
  <c r="O2388" i="8" s="1"/>
  <c r="N2287" i="8"/>
  <c r="N1982" i="8"/>
  <c r="O1982" i="8" s="1"/>
  <c r="N2299" i="8"/>
  <c r="Q2299" i="8" s="1"/>
  <c r="R2299" i="8" s="1"/>
  <c r="N1909" i="8"/>
  <c r="O1909" i="8" s="1"/>
  <c r="N1767" i="8"/>
  <c r="N934" i="8"/>
  <c r="N2998" i="8"/>
  <c r="O2998" i="8" s="1"/>
  <c r="N2867" i="8"/>
  <c r="O2867" i="8" s="1"/>
  <c r="N2747" i="8"/>
  <c r="Q2747" i="8" s="1"/>
  <c r="R2747" i="8" s="1"/>
  <c r="N2632" i="8"/>
  <c r="N2459" i="8"/>
  <c r="N2357" i="8"/>
  <c r="O2357" i="8" s="1"/>
  <c r="N1372" i="8"/>
  <c r="N1249" i="8"/>
  <c r="O1249" i="8" s="1"/>
  <c r="N1436" i="8"/>
  <c r="O1436" i="8" s="1"/>
  <c r="N1066" i="8"/>
  <c r="N696" i="8"/>
  <c r="N373" i="8"/>
  <c r="O373" i="8" s="1"/>
  <c r="N929" i="8"/>
  <c r="N843" i="8"/>
  <c r="O843" i="8" s="1"/>
  <c r="N632" i="8"/>
  <c r="N1222" i="8"/>
  <c r="N833" i="8"/>
  <c r="N739" i="8"/>
  <c r="N688" i="8"/>
  <c r="O688" i="8" s="1"/>
  <c r="N590" i="8"/>
  <c r="O590" i="8" s="1"/>
  <c r="N495" i="8"/>
  <c r="N629" i="8"/>
  <c r="O629" i="8" s="1"/>
  <c r="N395" i="8"/>
  <c r="O395" i="8" s="1"/>
  <c r="N734" i="8"/>
  <c r="N389" i="8"/>
  <c r="O389" i="8" s="1"/>
  <c r="N259" i="8"/>
  <c r="O259" i="8" s="1"/>
  <c r="N520" i="8"/>
  <c r="O520" i="8" s="1"/>
  <c r="N90" i="8"/>
  <c r="N1664" i="8"/>
  <c r="N3859" i="8"/>
  <c r="N2966" i="8"/>
  <c r="N2118" i="8"/>
  <c r="N3046" i="8"/>
  <c r="O3046" i="8" s="1"/>
  <c r="N3661" i="8"/>
  <c r="Q3661" i="8" s="1"/>
  <c r="R3661" i="8" s="1"/>
  <c r="N3223" i="8"/>
  <c r="N2876" i="8"/>
  <c r="Q2877" i="8" s="1"/>
  <c r="R2877" i="8" s="1"/>
  <c r="N2836" i="8"/>
  <c r="O2836" i="8" s="1"/>
  <c r="N2095" i="8"/>
  <c r="O2095" i="8" s="1"/>
  <c r="N3073" i="8"/>
  <c r="N1230" i="8"/>
  <c r="O1230" i="8" s="1"/>
  <c r="N3183" i="8"/>
  <c r="O3183" i="8" s="1"/>
  <c r="N2123" i="8"/>
  <c r="O2123" i="8" s="1"/>
  <c r="N3233" i="8"/>
  <c r="O3233" i="8" s="1"/>
  <c r="N3131" i="8"/>
  <c r="N1423" i="8"/>
  <c r="N1971" i="8"/>
  <c r="O1971" i="8" s="1"/>
  <c r="N2920" i="8"/>
  <c r="Q2921" i="8" s="1"/>
  <c r="R2921" i="8" s="1"/>
  <c r="N2815" i="8"/>
  <c r="N2164" i="8"/>
  <c r="O2164" i="8" s="1"/>
  <c r="N1760" i="8"/>
  <c r="Q1761" i="8" s="1"/>
  <c r="R1761" i="8" s="1"/>
  <c r="N1704" i="8"/>
  <c r="N1530" i="8"/>
  <c r="O1530" i="8" s="1"/>
  <c r="N1094" i="8"/>
  <c r="O1094" i="8" s="1"/>
  <c r="N863" i="8"/>
  <c r="N379" i="8"/>
  <c r="O379" i="8" s="1"/>
  <c r="N1258" i="8"/>
  <c r="N994" i="8"/>
  <c r="Q994" i="8" s="1"/>
  <c r="R994" i="8" s="1"/>
  <c r="N412" i="8"/>
  <c r="O412" i="8" s="1"/>
  <c r="N1736" i="8"/>
  <c r="N1493" i="8"/>
  <c r="N476" i="8"/>
  <c r="N1277" i="8"/>
  <c r="Q1277" i="8" s="1"/>
  <c r="R1277" i="8" s="1"/>
  <c r="N914" i="8"/>
  <c r="Q915" i="8" s="1"/>
  <c r="R915" i="8" s="1"/>
  <c r="N242" i="8"/>
  <c r="O242" i="8" s="1"/>
  <c r="N1213" i="8"/>
  <c r="O1213" i="8" s="1"/>
  <c r="N1004" i="8"/>
  <c r="O1004" i="8" s="1"/>
  <c r="N1162" i="8"/>
  <c r="O1162" i="8" s="1"/>
  <c r="Q3993" i="8"/>
  <c r="R3993" i="8" s="1"/>
  <c r="N4128" i="8"/>
  <c r="N4816" i="8"/>
  <c r="N4843" i="8"/>
  <c r="O4843" i="8" s="1"/>
  <c r="N3580" i="8"/>
  <c r="N3891" i="8"/>
  <c r="N4784" i="8"/>
  <c r="N4351" i="8"/>
  <c r="O4351" i="8" s="1"/>
  <c r="N4817" i="8"/>
  <c r="O4817" i="8" s="1"/>
  <c r="N2404" i="8"/>
  <c r="Q2405" i="8" s="1"/>
  <c r="R2405" i="8" s="1"/>
  <c r="N4787" i="8"/>
  <c r="N326" i="8"/>
  <c r="O326" i="8" s="1"/>
  <c r="N2723" i="8"/>
  <c r="N4647" i="8"/>
  <c r="O4647" i="8" s="1"/>
  <c r="N4551" i="8"/>
  <c r="N4412" i="8"/>
  <c r="N4168" i="8"/>
  <c r="O4168" i="8" s="1"/>
  <c r="N4018" i="8"/>
  <c r="N3242" i="8"/>
  <c r="O3242" i="8" s="1"/>
  <c r="N2341" i="8"/>
  <c r="Q2341" i="8" s="1"/>
  <c r="R2341" i="8" s="1"/>
  <c r="N3139" i="8"/>
  <c r="O3139" i="8" s="1"/>
  <c r="N3078" i="8"/>
  <c r="O3078" i="8" s="1"/>
  <c r="N2712" i="8"/>
  <c r="N3510" i="8"/>
  <c r="O3510" i="8" s="1"/>
  <c r="N2427" i="8"/>
  <c r="Q2428" i="8" s="1"/>
  <c r="R2428" i="8" s="1"/>
  <c r="N3666" i="8"/>
  <c r="N1910" i="8"/>
  <c r="N2771" i="8"/>
  <c r="Q2772" i="8" s="1"/>
  <c r="R2772" i="8" s="1"/>
  <c r="N2358" i="8"/>
  <c r="N2091" i="8"/>
  <c r="Q2092" i="8" s="1"/>
  <c r="R2092" i="8" s="1"/>
  <c r="N1905" i="8"/>
  <c r="N2070" i="8"/>
  <c r="O2070" i="8" s="1"/>
  <c r="N3625" i="8"/>
  <c r="O3625" i="8" s="1"/>
  <c r="N4789" i="8"/>
  <c r="N4790" i="8"/>
  <c r="Q4791" i="8" s="1"/>
  <c r="R4791" i="8" s="1"/>
  <c r="N4742" i="8"/>
  <c r="N4330" i="8"/>
  <c r="N3758" i="8"/>
  <c r="N2259" i="8"/>
  <c r="Q2260" i="8" s="1"/>
  <c r="R2260" i="8" s="1"/>
  <c r="N4705" i="8"/>
  <c r="N4306" i="8"/>
  <c r="N1776" i="8"/>
  <c r="N3162" i="8"/>
  <c r="Q3163" i="8" s="1"/>
  <c r="R3163" i="8" s="1"/>
  <c r="N4423" i="8"/>
  <c r="N3958" i="8"/>
  <c r="N4793" i="8"/>
  <c r="N4178" i="8"/>
  <c r="Q4179" i="8" s="1"/>
  <c r="R4179" i="8" s="1"/>
  <c r="N3808" i="8"/>
  <c r="N3122" i="8"/>
  <c r="O3122" i="8" s="1"/>
  <c r="N3279" i="8"/>
  <c r="N3298" i="8"/>
  <c r="Q3298" i="8" s="1"/>
  <c r="R3298" i="8" s="1"/>
  <c r="N3280" i="8"/>
  <c r="N2813" i="8"/>
  <c r="N2120" i="8"/>
  <c r="N1535" i="8"/>
  <c r="O1535" i="8" s="1"/>
  <c r="N3197" i="8"/>
  <c r="Q3198" i="8" s="1"/>
  <c r="R3198" i="8" s="1"/>
  <c r="N1360" i="8"/>
  <c r="N3151" i="8"/>
  <c r="N2769" i="8"/>
  <c r="N3644" i="8"/>
  <c r="N3319" i="8"/>
  <c r="N2716" i="8"/>
  <c r="N4842" i="8"/>
  <c r="N4810" i="8"/>
  <c r="N4778" i="8"/>
  <c r="N4746" i="8"/>
  <c r="N4714" i="8"/>
  <c r="Q4618" i="8"/>
  <c r="R4618" i="8" s="1"/>
  <c r="N4586" i="8"/>
  <c r="N4299" i="8"/>
  <c r="N4142" i="8"/>
  <c r="O4142" i="8" s="1"/>
  <c r="N3763" i="8"/>
  <c r="Q3764" i="8" s="1"/>
  <c r="R3764" i="8" s="1"/>
  <c r="N3277" i="8"/>
  <c r="N767" i="8"/>
  <c r="N4676" i="8"/>
  <c r="N4334" i="8"/>
  <c r="N4818" i="8"/>
  <c r="N4859" i="8"/>
  <c r="O4859" i="8" s="1"/>
  <c r="N4375" i="8"/>
  <c r="N4340" i="8"/>
  <c r="N4006" i="8"/>
  <c r="O4006" i="8" s="1"/>
  <c r="N4653" i="8"/>
  <c r="N4530" i="8"/>
  <c r="N4711" i="8"/>
  <c r="N3489" i="8"/>
  <c r="O3489" i="8" s="1"/>
  <c r="N722" i="8"/>
  <c r="O722" i="8" s="1"/>
  <c r="N2359" i="8"/>
  <c r="O2359" i="8" s="1"/>
  <c r="N4024" i="8"/>
  <c r="N4774" i="8"/>
  <c r="O4774" i="8" s="1"/>
  <c r="N4587" i="8"/>
  <c r="N4347" i="8"/>
  <c r="O4347" i="8" s="1"/>
  <c r="N4157" i="8"/>
  <c r="O4157" i="8" s="1"/>
  <c r="N4484" i="8"/>
  <c r="N3535" i="8"/>
  <c r="Q3535" i="8" s="1"/>
  <c r="R3535" i="8" s="1"/>
  <c r="N4706" i="8"/>
  <c r="N4295" i="8"/>
  <c r="N4194" i="8"/>
  <c r="N4032" i="8"/>
  <c r="N3524" i="8"/>
  <c r="N2989" i="8"/>
  <c r="N358" i="8"/>
  <c r="N3896" i="8"/>
  <c r="N3024" i="8"/>
  <c r="O3024" i="8" s="1"/>
  <c r="N3973" i="8"/>
  <c r="N3582" i="8"/>
  <c r="N2594" i="8"/>
  <c r="N3875" i="8"/>
  <c r="N3012" i="8"/>
  <c r="Q3012" i="8" s="1"/>
  <c r="R3012" i="8" s="1"/>
  <c r="N3377" i="8"/>
  <c r="N3193" i="8"/>
  <c r="O3193" i="8" s="1"/>
  <c r="N2962" i="8"/>
  <c r="N3712" i="8"/>
  <c r="Q3712" i="8" s="1"/>
  <c r="R3712" i="8" s="1"/>
  <c r="N3072" i="8"/>
  <c r="O3072" i="8" s="1"/>
  <c r="N2935" i="8"/>
  <c r="O2935" i="8" s="1"/>
  <c r="N4856" i="8"/>
  <c r="Q4857" i="8" s="1"/>
  <c r="R4857" i="8" s="1"/>
  <c r="N4824" i="8"/>
  <c r="N4760" i="8"/>
  <c r="N4728" i="8"/>
  <c r="N4696" i="8"/>
  <c r="N4664" i="8"/>
  <c r="N4600" i="8"/>
  <c r="N4447" i="8"/>
  <c r="N3620" i="8"/>
  <c r="N3234" i="8"/>
  <c r="O3234" i="8" s="1"/>
  <c r="N2845" i="8"/>
  <c r="N2406" i="8"/>
  <c r="N2021" i="8"/>
  <c r="Q2022" i="8" s="1"/>
  <c r="R2022" i="8" s="1"/>
  <c r="Q4213" i="8"/>
  <c r="R4213" i="8" s="1"/>
  <c r="N4011" i="8"/>
  <c r="O4011" i="8" s="1"/>
  <c r="Q3848" i="8"/>
  <c r="R3848" i="8" s="1"/>
  <c r="N3725" i="8"/>
  <c r="N3652" i="8"/>
  <c r="N3106" i="8"/>
  <c r="N2830" i="8"/>
  <c r="N2207" i="8"/>
  <c r="O2207" i="8" s="1"/>
  <c r="N3713" i="8"/>
  <c r="O3713" i="8" s="1"/>
  <c r="N3495" i="8"/>
  <c r="N2377" i="8"/>
  <c r="N2156" i="8"/>
  <c r="O2156" i="8" s="1"/>
  <c r="N2946" i="8"/>
  <c r="Q2947" i="8" s="1"/>
  <c r="R2947" i="8" s="1"/>
  <c r="N4850" i="8"/>
  <c r="N4663" i="8"/>
  <c r="O4663" i="8" s="1"/>
  <c r="N74" i="8"/>
  <c r="O74" i="8" s="1"/>
  <c r="N4683" i="8"/>
  <c r="N4561" i="8"/>
  <c r="N4285" i="8"/>
  <c r="N3430" i="8"/>
  <c r="N4012" i="8"/>
  <c r="O4012" i="8" s="1"/>
  <c r="N3866" i="8"/>
  <c r="O3866" i="8" s="1"/>
  <c r="N3509" i="8"/>
  <c r="N3863" i="8"/>
  <c r="N3511" i="8"/>
  <c r="O3511" i="8" s="1"/>
  <c r="N3321" i="8"/>
  <c r="N2954" i="8"/>
  <c r="O2954" i="8" s="1"/>
  <c r="N2880" i="8"/>
  <c r="Q2880" i="8" s="1"/>
  <c r="R2880" i="8" s="1"/>
  <c r="N3300" i="8"/>
  <c r="N2546" i="8"/>
  <c r="O2546" i="8" s="1"/>
  <c r="N478" i="8"/>
  <c r="N2837" i="8"/>
  <c r="N2476" i="8"/>
  <c r="O2476" i="8" s="1"/>
  <c r="N2039" i="8"/>
  <c r="O2039" i="8" s="1"/>
  <c r="N2416" i="8"/>
  <c r="O2416" i="8" s="1"/>
  <c r="N2354" i="8"/>
  <c r="N4844" i="8"/>
  <c r="N4748" i="8"/>
  <c r="O4748" i="8" s="1"/>
  <c r="N4684" i="8"/>
  <c r="N4652" i="8"/>
  <c r="N4620" i="8"/>
  <c r="N4439" i="8"/>
  <c r="N4105" i="8"/>
  <c r="N3994" i="8"/>
  <c r="Q3995" i="8" s="1"/>
  <c r="R3995" i="8" s="1"/>
  <c r="N3885" i="8"/>
  <c r="Q3886" i="8" s="1"/>
  <c r="R3886" i="8" s="1"/>
  <c r="N3782" i="8"/>
  <c r="N3594" i="8"/>
  <c r="O3594" i="8" s="1"/>
  <c r="N3435" i="8"/>
  <c r="N3213" i="8"/>
  <c r="O3213" i="8" s="1"/>
  <c r="N3040" i="8"/>
  <c r="N1972" i="8"/>
  <c r="N4522" i="8"/>
  <c r="N4440" i="8"/>
  <c r="N4304" i="8"/>
  <c r="Q4305" i="8" s="1"/>
  <c r="R4305" i="8" s="1"/>
  <c r="N4250" i="8"/>
  <c r="Q4251" i="8" s="1"/>
  <c r="R4251" i="8" s="1"/>
  <c r="N4204" i="8"/>
  <c r="O4204" i="8" s="1"/>
  <c r="N4147" i="8"/>
  <c r="O4147" i="8" s="1"/>
  <c r="N4106" i="8"/>
  <c r="O4106" i="8" s="1"/>
  <c r="N3767" i="8"/>
  <c r="N3708" i="8"/>
  <c r="N3079" i="8"/>
  <c r="N1989" i="8"/>
  <c r="Q1989" i="8" s="1"/>
  <c r="R1989" i="8" s="1"/>
  <c r="N1635" i="8"/>
  <c r="N3675" i="8"/>
  <c r="N2057" i="8"/>
  <c r="N4580" i="8"/>
  <c r="O4580" i="8" s="1"/>
  <c r="N4457" i="8"/>
  <c r="N4226" i="8"/>
  <c r="N4164" i="8"/>
  <c r="Q4165" i="8" s="1"/>
  <c r="R4165" i="8" s="1"/>
  <c r="N3774" i="8"/>
  <c r="N3350" i="8"/>
  <c r="N3230" i="8"/>
  <c r="N3129" i="8"/>
  <c r="O3129" i="8" s="1"/>
  <c r="N2651" i="8"/>
  <c r="Q2652" i="8" s="1"/>
  <c r="R2652" i="8" s="1"/>
  <c r="N878" i="8"/>
  <c r="N3868" i="8"/>
  <c r="N3752" i="8"/>
  <c r="N3707" i="8"/>
  <c r="N3388" i="8"/>
  <c r="N2530" i="8"/>
  <c r="N1925" i="8"/>
  <c r="O1925" i="8" s="1"/>
  <c r="N4621" i="8"/>
  <c r="O4621" i="8" s="1"/>
  <c r="N4486" i="8"/>
  <c r="N3801" i="8"/>
  <c r="N3741" i="8"/>
  <c r="N3470" i="8"/>
  <c r="Q3470" i="8" s="1"/>
  <c r="R3470" i="8" s="1"/>
  <c r="N3042" i="8"/>
  <c r="N2661" i="8"/>
  <c r="N3781" i="8"/>
  <c r="N3638" i="8"/>
  <c r="O3638" i="8" s="1"/>
  <c r="N3411" i="8"/>
  <c r="N2927" i="8"/>
  <c r="N2635" i="8"/>
  <c r="N1242" i="8"/>
  <c r="N4610" i="8"/>
  <c r="Q4611" i="8" s="1"/>
  <c r="R4611" i="8" s="1"/>
  <c r="N4578" i="8"/>
  <c r="N4546" i="8"/>
  <c r="N4160" i="8"/>
  <c r="N3322" i="8"/>
  <c r="N3115" i="8"/>
  <c r="Q3115" i="8" s="1"/>
  <c r="R3115" i="8" s="1"/>
  <c r="N2788" i="8"/>
  <c r="N2623" i="8"/>
  <c r="O2623" i="8" s="1"/>
  <c r="N537" i="8"/>
  <c r="O537" i="8" s="1"/>
  <c r="N3930" i="8"/>
  <c r="N3748" i="8"/>
  <c r="O3748" i="8" s="1"/>
  <c r="N3648" i="8"/>
  <c r="N3585" i="8"/>
  <c r="N3263" i="8"/>
  <c r="O3263" i="8" s="1"/>
  <c r="N3219" i="8"/>
  <c r="Q3220" i="8" s="1"/>
  <c r="R3220" i="8" s="1"/>
  <c r="N3022" i="8"/>
  <c r="Q3022" i="8" s="1"/>
  <c r="R3022" i="8" s="1"/>
  <c r="N2585" i="8"/>
  <c r="O2585" i="8" s="1"/>
  <c r="N2485" i="8"/>
  <c r="N3968" i="8"/>
  <c r="N3776" i="8"/>
  <c r="O3776" i="8" s="1"/>
  <c r="N3216" i="8"/>
  <c r="N3128" i="8"/>
  <c r="Q3128" i="8" s="1"/>
  <c r="R3128" i="8" s="1"/>
  <c r="N2951" i="8"/>
  <c r="N2046" i="8"/>
  <c r="Q2046" i="8" s="1"/>
  <c r="R2046" i="8" s="1"/>
  <c r="N1896" i="8"/>
  <c r="N3500" i="8"/>
  <c r="N3404" i="8"/>
  <c r="O3404" i="8" s="1"/>
  <c r="N2468" i="8"/>
  <c r="N2163" i="8"/>
  <c r="N1843" i="8"/>
  <c r="Q1843" i="8" s="1"/>
  <c r="R1843" i="8" s="1"/>
  <c r="N1643" i="8"/>
  <c r="O1643" i="8" s="1"/>
  <c r="N1450" i="8"/>
  <c r="Q1450" i="8" s="1"/>
  <c r="R1450" i="8" s="1"/>
  <c r="N1263" i="8"/>
  <c r="O1263" i="8" s="1"/>
  <c r="N212" i="8"/>
  <c r="N3634" i="8"/>
  <c r="Q3634" i="8" s="1"/>
  <c r="R3634" i="8" s="1"/>
  <c r="N3492" i="8"/>
  <c r="Q3492" i="8" s="1"/>
  <c r="R3492" i="8" s="1"/>
  <c r="N3365" i="8"/>
  <c r="Q3365" i="8" s="1"/>
  <c r="R3365" i="8" s="1"/>
  <c r="N3289" i="8"/>
  <c r="O3289" i="8" s="1"/>
  <c r="N3067" i="8"/>
  <c r="Q3068" i="8" s="1"/>
  <c r="R3068" i="8" s="1"/>
  <c r="N2978" i="8"/>
  <c r="Q2978" i="8" s="1"/>
  <c r="R2978" i="8" s="1"/>
  <c r="N2864" i="8"/>
  <c r="Q2864" i="8" s="1"/>
  <c r="R2864" i="8" s="1"/>
  <c r="N2737" i="8"/>
  <c r="N2582" i="8"/>
  <c r="N1499" i="8"/>
  <c r="N987" i="8"/>
  <c r="N3239" i="8"/>
  <c r="O3239" i="8" s="1"/>
  <c r="N3018" i="8"/>
  <c r="N2799" i="8"/>
  <c r="O2799" i="8" s="1"/>
  <c r="N2727" i="8"/>
  <c r="N2653" i="8"/>
  <c r="O2653" i="8" s="1"/>
  <c r="N2522" i="8"/>
  <c r="O2522" i="8" s="1"/>
  <c r="N2486" i="8"/>
  <c r="O2486" i="8" s="1"/>
  <c r="N2411" i="8"/>
  <c r="N2326" i="8"/>
  <c r="O2326" i="8" s="1"/>
  <c r="N2240" i="8"/>
  <c r="O2240" i="8" s="1"/>
  <c r="N2178" i="8"/>
  <c r="N2064" i="8"/>
  <c r="N1914" i="8"/>
  <c r="N1862" i="8"/>
  <c r="N1548" i="8"/>
  <c r="N1393" i="8"/>
  <c r="N1291" i="8"/>
  <c r="N1110" i="8"/>
  <c r="N2808" i="8"/>
  <c r="N2740" i="8"/>
  <c r="N2619" i="8"/>
  <c r="N2570" i="8"/>
  <c r="O2570" i="8" s="1"/>
  <c r="N2504" i="8"/>
  <c r="Q2505" i="8" s="1"/>
  <c r="R2505" i="8" s="1"/>
  <c r="N2446" i="8"/>
  <c r="N2187" i="8"/>
  <c r="Q2187" i="8" s="1"/>
  <c r="R2187" i="8" s="1"/>
  <c r="N2101" i="8"/>
  <c r="N1915" i="8"/>
  <c r="O1915" i="8" s="1"/>
  <c r="N1543" i="8"/>
  <c r="O1543" i="8" s="1"/>
  <c r="N1452" i="8"/>
  <c r="O1452" i="8" s="1"/>
  <c r="N1235" i="8"/>
  <c r="N988" i="8"/>
  <c r="O988" i="8" s="1"/>
  <c r="N628" i="8"/>
  <c r="N129" i="8"/>
  <c r="N2306" i="8"/>
  <c r="N2239" i="8"/>
  <c r="N1995" i="8"/>
  <c r="N1779" i="8"/>
  <c r="O1779" i="8" s="1"/>
  <c r="N1640" i="8"/>
  <c r="N1518" i="8"/>
  <c r="N1382" i="8"/>
  <c r="O1382" i="8" s="1"/>
  <c r="N2924" i="8"/>
  <c r="N2654" i="8"/>
  <c r="N2579" i="8"/>
  <c r="O2579" i="8" s="1"/>
  <c r="N2475" i="8"/>
  <c r="N2363" i="8"/>
  <c r="N2132" i="8"/>
  <c r="N2074" i="8"/>
  <c r="N2029" i="8"/>
  <c r="N1873" i="8"/>
  <c r="N1511" i="8"/>
  <c r="Q1512" i="8" s="1"/>
  <c r="R1512" i="8" s="1"/>
  <c r="N1417" i="8"/>
  <c r="N1947" i="8"/>
  <c r="N1866" i="8"/>
  <c r="O1866" i="8" s="1"/>
  <c r="N1541" i="8"/>
  <c r="O1541" i="8" s="1"/>
  <c r="N1456" i="8"/>
  <c r="N1396" i="8"/>
  <c r="N1331" i="8"/>
  <c r="Q1332" i="8" s="1"/>
  <c r="R1332" i="8" s="1"/>
  <c r="N875" i="8"/>
  <c r="O875" i="8" s="1"/>
  <c r="N1665" i="8"/>
  <c r="O1665" i="8" s="1"/>
  <c r="N1607" i="8"/>
  <c r="N1464" i="8"/>
  <c r="Q1465" i="8" s="1"/>
  <c r="R1465" i="8" s="1"/>
  <c r="N1268" i="8"/>
  <c r="N910" i="8"/>
  <c r="N415" i="8"/>
  <c r="O415" i="8" s="1"/>
  <c r="N1579" i="8"/>
  <c r="Q1580" i="8" s="1"/>
  <c r="R1580" i="8" s="1"/>
  <c r="N1470" i="8"/>
  <c r="N1375" i="8"/>
  <c r="N797" i="8"/>
  <c r="O797" i="8" s="1"/>
  <c r="N528" i="8"/>
  <c r="N253" i="8"/>
  <c r="N1682" i="8"/>
  <c r="N1630" i="8"/>
  <c r="Q1631" i="8" s="1"/>
  <c r="R1631" i="8" s="1"/>
  <c r="N1510" i="8"/>
  <c r="Q1510" i="8" s="1"/>
  <c r="R1510" i="8" s="1"/>
  <c r="N1443" i="8"/>
  <c r="N1369" i="8"/>
  <c r="N1129" i="8"/>
  <c r="N1035" i="8"/>
  <c r="N305" i="8"/>
  <c r="N1401" i="8"/>
  <c r="O1401" i="8" s="1"/>
  <c r="N1333" i="8"/>
  <c r="O1333" i="8" s="1"/>
  <c r="N1283" i="8"/>
  <c r="O1283" i="8" s="1"/>
  <c r="N1206" i="8"/>
  <c r="Q1206" i="8" s="1"/>
  <c r="R1206" i="8" s="1"/>
  <c r="N1123" i="8"/>
  <c r="Q1124" i="8" s="1"/>
  <c r="R1124" i="8" s="1"/>
  <c r="N1033" i="8"/>
  <c r="N730" i="8"/>
  <c r="O730" i="8" s="1"/>
  <c r="N551" i="8"/>
  <c r="N1092" i="8"/>
  <c r="O1092" i="8" s="1"/>
  <c r="N638" i="8"/>
  <c r="N535" i="8"/>
  <c r="O535" i="8" s="1"/>
  <c r="N434" i="8"/>
  <c r="O434" i="8" s="1"/>
  <c r="N289" i="8"/>
  <c r="Q290" i="8" s="1"/>
  <c r="R290" i="8" s="1"/>
  <c r="N1185" i="8"/>
  <c r="N938" i="8"/>
  <c r="O938" i="8" s="1"/>
  <c r="N708" i="8"/>
  <c r="Q709" i="8" s="1"/>
  <c r="R709" i="8" s="1"/>
  <c r="N461" i="8"/>
  <c r="O461" i="8" s="1"/>
  <c r="N254" i="8"/>
  <c r="N1180" i="8"/>
  <c r="N790" i="8"/>
  <c r="N700" i="8"/>
  <c r="O700" i="8" s="1"/>
  <c r="N570" i="8"/>
  <c r="N420" i="8"/>
  <c r="N322" i="8"/>
  <c r="O322" i="8" s="1"/>
  <c r="N446" i="8"/>
  <c r="O446" i="8" s="1"/>
  <c r="N536" i="8"/>
  <c r="O536" i="8" s="1"/>
  <c r="N408" i="8"/>
  <c r="N325" i="8"/>
  <c r="N272" i="8"/>
  <c r="N770" i="8"/>
  <c r="N485" i="8"/>
  <c r="N397" i="8"/>
  <c r="O397" i="8" s="1"/>
  <c r="N357" i="8"/>
  <c r="O357" i="8" s="1"/>
  <c r="N215" i="8"/>
  <c r="N538" i="8"/>
  <c r="O538" i="8" s="1"/>
  <c r="N382" i="8"/>
  <c r="N156" i="8"/>
  <c r="N4592" i="8"/>
  <c r="N4560" i="8"/>
  <c r="N4483" i="8"/>
  <c r="N4193" i="8"/>
  <c r="O4193" i="8" s="1"/>
  <c r="N4025" i="8"/>
  <c r="O4025" i="8" s="1"/>
  <c r="N3376" i="8"/>
  <c r="N3048" i="8"/>
  <c r="O3048" i="8" s="1"/>
  <c r="N2507" i="8"/>
  <c r="N1032" i="8"/>
  <c r="N3951" i="8"/>
  <c r="Q3951" i="8" s="1"/>
  <c r="R3951" i="8" s="1"/>
  <c r="N3595" i="8"/>
  <c r="Q3596" i="8" s="1"/>
  <c r="R3596" i="8" s="1"/>
  <c r="N3560" i="8"/>
  <c r="Q3561" i="8" s="1"/>
  <c r="R3561" i="8" s="1"/>
  <c r="N3403" i="8"/>
  <c r="Q3403" i="8" s="1"/>
  <c r="R3403" i="8" s="1"/>
  <c r="N3288" i="8"/>
  <c r="Q3288" i="8" s="1"/>
  <c r="R3288" i="8" s="1"/>
  <c r="N3225" i="8"/>
  <c r="Q3226" i="8" s="1"/>
  <c r="R3226" i="8" s="1"/>
  <c r="N2809" i="8"/>
  <c r="Q2809" i="8" s="1"/>
  <c r="R2809" i="8" s="1"/>
  <c r="N2514" i="8"/>
  <c r="Q2514" i="8" s="1"/>
  <c r="R2514" i="8" s="1"/>
  <c r="N2334" i="8"/>
  <c r="N1981" i="8"/>
  <c r="N1722" i="8"/>
  <c r="N4067" i="8"/>
  <c r="Q4067" i="8" s="1"/>
  <c r="R4067" i="8" s="1"/>
  <c r="N4026" i="8"/>
  <c r="N3742" i="8"/>
  <c r="N3687" i="8"/>
  <c r="O3687" i="8" s="1"/>
  <c r="N3564" i="8"/>
  <c r="Q3565" i="8" s="1"/>
  <c r="R3565" i="8" s="1"/>
  <c r="N3498" i="8"/>
  <c r="O3498" i="8" s="1"/>
  <c r="N3173" i="8"/>
  <c r="N3096" i="8"/>
  <c r="N2915" i="8"/>
  <c r="Q2915" i="8" s="1"/>
  <c r="R2915" i="8" s="1"/>
  <c r="N2750" i="8"/>
  <c r="N2609" i="8"/>
  <c r="N2355" i="8"/>
  <c r="O2355" i="8" s="1"/>
  <c r="N1959" i="8"/>
  <c r="Q1959" i="8" s="1"/>
  <c r="R1959" i="8" s="1"/>
  <c r="N1865" i="8"/>
  <c r="Q1865" i="8" s="1"/>
  <c r="R1865" i="8" s="1"/>
  <c r="N1227" i="8"/>
  <c r="O1227" i="8" s="1"/>
  <c r="N3448" i="8"/>
  <c r="Q3449" i="8" s="1"/>
  <c r="R3449" i="8" s="1"/>
  <c r="N3335" i="8"/>
  <c r="N3212" i="8"/>
  <c r="N3037" i="8"/>
  <c r="Q3037" i="8" s="1"/>
  <c r="R3037" i="8" s="1"/>
  <c r="N2992" i="8"/>
  <c r="N2136" i="8"/>
  <c r="N1969" i="8"/>
  <c r="N1442" i="8"/>
  <c r="O1442" i="8" s="1"/>
  <c r="N1232" i="8"/>
  <c r="N795" i="8"/>
  <c r="N3753" i="8"/>
  <c r="N3704" i="8"/>
  <c r="O3704" i="8" s="1"/>
  <c r="N3632" i="8"/>
  <c r="N3544" i="8"/>
  <c r="O3544" i="8" s="1"/>
  <c r="N3361" i="8"/>
  <c r="N3134" i="8"/>
  <c r="O3134" i="8" s="1"/>
  <c r="N3061" i="8"/>
  <c r="O3061" i="8" s="1"/>
  <c r="N2833" i="8"/>
  <c r="Q2834" i="8" s="1"/>
  <c r="R2834" i="8" s="1"/>
  <c r="N1650" i="8"/>
  <c r="O1650" i="8" s="1"/>
  <c r="N1444" i="8"/>
  <c r="N3090" i="8"/>
  <c r="N2790" i="8"/>
  <c r="N2706" i="8"/>
  <c r="Q2707" i="8" s="1"/>
  <c r="R2707" i="8" s="1"/>
  <c r="N2642" i="8"/>
  <c r="Q2642" i="8" s="1"/>
  <c r="R2642" i="8" s="1"/>
  <c r="N2483" i="8"/>
  <c r="N2309" i="8"/>
  <c r="N1771" i="8"/>
  <c r="N1699" i="8"/>
  <c r="O1699" i="8" s="1"/>
  <c r="N1348" i="8"/>
  <c r="Q1349" i="8" s="1"/>
  <c r="R1349" i="8" s="1"/>
  <c r="N329" i="8"/>
  <c r="O329" i="8" s="1"/>
  <c r="N2797" i="8"/>
  <c r="O2797" i="8" s="1"/>
  <c r="N2650" i="8"/>
  <c r="O2650" i="8" s="1"/>
  <c r="N2617" i="8"/>
  <c r="O2617" i="8" s="1"/>
  <c r="N2401" i="8"/>
  <c r="O2401" i="8" s="1"/>
  <c r="N2237" i="8"/>
  <c r="N1537" i="8"/>
  <c r="O1537" i="8" s="1"/>
  <c r="N1429" i="8"/>
  <c r="N588" i="8"/>
  <c r="Q588" i="8" s="1"/>
  <c r="R588" i="8" s="1"/>
  <c r="N2743" i="8"/>
  <c r="N3349" i="8"/>
  <c r="N3221" i="8"/>
  <c r="Q3221" i="8" s="1"/>
  <c r="R3221" i="8" s="1"/>
  <c r="N2870" i="8"/>
  <c r="N2780" i="8"/>
  <c r="Q2780" i="8" s="1"/>
  <c r="R2780" i="8" s="1"/>
  <c r="N2076" i="8"/>
  <c r="N1936" i="8"/>
  <c r="N968" i="8"/>
  <c r="O968" i="8" s="1"/>
  <c r="N4009" i="8"/>
  <c r="O4009" i="8" s="1"/>
  <c r="N3676" i="8"/>
  <c r="O3676" i="8" s="1"/>
  <c r="N3617" i="8"/>
  <c r="O3617" i="8" s="1"/>
  <c r="N3071" i="8"/>
  <c r="N2814" i="8"/>
  <c r="N2690" i="8"/>
  <c r="N2415" i="8"/>
  <c r="O2415" i="8" s="1"/>
  <c r="N2305" i="8"/>
  <c r="O2305" i="8" s="1"/>
  <c r="N2226" i="8"/>
  <c r="O2226" i="8" s="1"/>
  <c r="N2066" i="8"/>
  <c r="O2066" i="8" s="1"/>
  <c r="N1940" i="8"/>
  <c r="Q1941" i="8" s="1"/>
  <c r="R1941" i="8" s="1"/>
  <c r="N1657" i="8"/>
  <c r="O1657" i="8" s="1"/>
  <c r="N3508" i="8"/>
  <c r="N3421" i="8"/>
  <c r="N3329" i="8"/>
  <c r="O3329" i="8" s="1"/>
  <c r="N3130" i="8"/>
  <c r="O3130" i="8" s="1"/>
  <c r="N3029" i="8"/>
  <c r="N2899" i="8"/>
  <c r="O2899" i="8" s="1"/>
  <c r="N2724" i="8"/>
  <c r="O2724" i="8" s="1"/>
  <c r="N1916" i="8"/>
  <c r="O1916" i="8" s="1"/>
  <c r="N649" i="8"/>
  <c r="O649" i="8" s="1"/>
  <c r="N3738" i="8"/>
  <c r="O3738" i="8" s="1"/>
  <c r="N3664" i="8"/>
  <c r="O3664" i="8" s="1"/>
  <c r="N3584" i="8"/>
  <c r="Q3584" i="8" s="1"/>
  <c r="R3584" i="8" s="1"/>
  <c r="N3527" i="8"/>
  <c r="O3527" i="8" s="1"/>
  <c r="N3181" i="8"/>
  <c r="O3181" i="8" s="1"/>
  <c r="N2803" i="8"/>
  <c r="N2696" i="8"/>
  <c r="O2696" i="8" s="1"/>
  <c r="N2552" i="8"/>
  <c r="N2222" i="8"/>
  <c r="O2222" i="8" s="1"/>
  <c r="N1619" i="8"/>
  <c r="O1619" i="8" s="1"/>
  <c r="N1265" i="8"/>
  <c r="N2987" i="8"/>
  <c r="O2987" i="8" s="1"/>
  <c r="N2217" i="8"/>
  <c r="Q2218" i="8" s="1"/>
  <c r="R2218" i="8" s="1"/>
  <c r="N2150" i="8"/>
  <c r="N2043" i="8"/>
  <c r="N1319" i="8"/>
  <c r="O1319" i="8" s="1"/>
  <c r="N1255" i="8"/>
  <c r="N950" i="8"/>
  <c r="N825" i="8"/>
  <c r="O825" i="8" s="1"/>
  <c r="N2783" i="8"/>
  <c r="O2783" i="8" s="1"/>
  <c r="N2634" i="8"/>
  <c r="O2634" i="8" s="1"/>
  <c r="N2611" i="8"/>
  <c r="N2438" i="8"/>
  <c r="O2438" i="8" s="1"/>
  <c r="N2386" i="8"/>
  <c r="O2386" i="8" s="1"/>
  <c r="N2016" i="8"/>
  <c r="Q2017" i="8" s="1"/>
  <c r="R2017" i="8" s="1"/>
  <c r="N1516" i="8"/>
  <c r="N1152" i="8"/>
  <c r="O1152" i="8" s="1"/>
  <c r="N2842" i="8"/>
  <c r="O2842" i="8" s="1"/>
  <c r="N2770" i="8"/>
  <c r="N2572" i="8"/>
  <c r="Q2573" i="8" s="1"/>
  <c r="R2573" i="8" s="1"/>
  <c r="N2494" i="8"/>
  <c r="Q2494" i="8" s="1"/>
  <c r="R2494" i="8" s="1"/>
  <c r="N2294" i="8"/>
  <c r="N2171" i="8"/>
  <c r="O2171" i="8" s="1"/>
  <c r="N2105" i="8"/>
  <c r="O2105" i="8" s="1"/>
  <c r="N1763" i="8"/>
  <c r="N1691" i="8"/>
  <c r="N1188" i="8"/>
  <c r="N884" i="8"/>
  <c r="N2996" i="8"/>
  <c r="O2996" i="8" s="1"/>
  <c r="N2912" i="8"/>
  <c r="N2849" i="8"/>
  <c r="O2849" i="8" s="1"/>
  <c r="N2732" i="8"/>
  <c r="N2677" i="8"/>
  <c r="Q2677" i="8" s="1"/>
  <c r="R2677" i="8" s="1"/>
  <c r="N2511" i="8"/>
  <c r="O2511" i="8" s="1"/>
  <c r="N2457" i="8"/>
  <c r="Q2458" i="8" s="1"/>
  <c r="R2458" i="8" s="1"/>
  <c r="N2303" i="8"/>
  <c r="Q2303" i="8" s="1"/>
  <c r="R2303" i="8" s="1"/>
  <c r="N2151" i="8"/>
  <c r="O2151" i="8" s="1"/>
  <c r="N2114" i="8"/>
  <c r="O2114" i="8" s="1"/>
  <c r="N1856" i="8"/>
  <c r="N1745" i="8"/>
  <c r="N1667" i="8"/>
  <c r="N1573" i="8"/>
  <c r="N1376" i="8"/>
  <c r="O1376" i="8" s="1"/>
  <c r="N1929" i="8"/>
  <c r="N2515" i="8"/>
  <c r="N1869" i="8"/>
  <c r="O1869" i="8" s="1"/>
  <c r="N1628" i="8"/>
  <c r="Q1629" i="8" s="1"/>
  <c r="R1629" i="8" s="1"/>
  <c r="N1492" i="8"/>
  <c r="O1492" i="8" s="1"/>
  <c r="N1214" i="8"/>
  <c r="O1214" i="8" s="1"/>
  <c r="N404" i="8"/>
  <c r="O404" i="8" s="1"/>
  <c r="N3007" i="8"/>
  <c r="Q3007" i="8" s="1"/>
  <c r="R3007" i="8" s="1"/>
  <c r="N2878" i="8"/>
  <c r="O2878" i="8" s="1"/>
  <c r="N2817" i="8"/>
  <c r="Q2818" i="8" s="1"/>
  <c r="R2818" i="8" s="1"/>
  <c r="N2766" i="8"/>
  <c r="O2766" i="8" s="1"/>
  <c r="N2410" i="8"/>
  <c r="N2361" i="8"/>
  <c r="N2312" i="8"/>
  <c r="N2167" i="8"/>
  <c r="Q2167" i="8" s="1"/>
  <c r="R2167" i="8" s="1"/>
  <c r="N2130" i="8"/>
  <c r="N1772" i="8"/>
  <c r="N1707" i="8"/>
  <c r="N1505" i="8"/>
  <c r="Q1505" i="8" s="1"/>
  <c r="R1505" i="8" s="1"/>
  <c r="N1415" i="8"/>
  <c r="N1225" i="8"/>
  <c r="N990" i="8"/>
  <c r="Q991" i="8" s="1"/>
  <c r="R991" i="8" s="1"/>
  <c r="N1762" i="8"/>
  <c r="O1762" i="8" s="1"/>
  <c r="N1659" i="8"/>
  <c r="N1532" i="8"/>
  <c r="O1532" i="8" s="1"/>
  <c r="N1440" i="8"/>
  <c r="O1440" i="8" s="1"/>
  <c r="N1318" i="8"/>
  <c r="O1318" i="8" s="1"/>
  <c r="N1126" i="8"/>
  <c r="O1126" i="8" s="1"/>
  <c r="N413" i="8"/>
  <c r="N1792" i="8"/>
  <c r="Q1793" i="8" s="1"/>
  <c r="R1793" i="8" s="1"/>
  <c r="N1730" i="8"/>
  <c r="O1730" i="8" s="1"/>
  <c r="N1597" i="8"/>
  <c r="N1438" i="8"/>
  <c r="N1262" i="8"/>
  <c r="N1153" i="8"/>
  <c r="O1153" i="8" s="1"/>
  <c r="N746" i="8"/>
  <c r="O746" i="8" s="1"/>
  <c r="N567" i="8"/>
  <c r="N360" i="8"/>
  <c r="N1647" i="8"/>
  <c r="O1647" i="8" s="1"/>
  <c r="N1572" i="8"/>
  <c r="N1424" i="8"/>
  <c r="N1373" i="8"/>
  <c r="O1373" i="8" s="1"/>
  <c r="N1075" i="8"/>
  <c r="N946" i="8"/>
  <c r="N1741" i="8"/>
  <c r="N1623" i="8"/>
  <c r="Q1624" i="8" s="1"/>
  <c r="R1624" i="8" s="1"/>
  <c r="N1559" i="8"/>
  <c r="N1495" i="8"/>
  <c r="O1495" i="8" s="1"/>
  <c r="N1428" i="8"/>
  <c r="N1302" i="8"/>
  <c r="N888" i="8"/>
  <c r="O888" i="8" s="1"/>
  <c r="N751" i="8"/>
  <c r="N1397" i="8"/>
  <c r="O1397" i="8" s="1"/>
  <c r="N1329" i="8"/>
  <c r="N1117" i="8"/>
  <c r="Q1118" i="8" s="1"/>
  <c r="R1118" i="8" s="1"/>
  <c r="N786" i="8"/>
  <c r="N727" i="8"/>
  <c r="N547" i="8"/>
  <c r="O547" i="8" s="1"/>
  <c r="N282" i="8"/>
  <c r="O282" i="8" s="1"/>
  <c r="N1156" i="8"/>
  <c r="O1156" i="8" s="1"/>
  <c r="N1083" i="8"/>
  <c r="O1083" i="8" s="1"/>
  <c r="N1009" i="8"/>
  <c r="N619" i="8"/>
  <c r="Q619" i="8" s="1"/>
  <c r="R619" i="8" s="1"/>
  <c r="N165" i="8"/>
  <c r="N1170" i="8"/>
  <c r="Q1170" i="8" s="1"/>
  <c r="R1170" i="8" s="1"/>
  <c r="N1027" i="8"/>
  <c r="O1027" i="8" s="1"/>
  <c r="N989" i="8"/>
  <c r="N822" i="8"/>
  <c r="O822" i="8" s="1"/>
  <c r="N678" i="8"/>
  <c r="O678" i="8" s="1"/>
  <c r="N356" i="8"/>
  <c r="N1237" i="8"/>
  <c r="N1177" i="8"/>
  <c r="O1177" i="8" s="1"/>
  <c r="N855" i="8"/>
  <c r="N788" i="8"/>
  <c r="N675" i="8"/>
  <c r="O675" i="8" s="1"/>
  <c r="N756" i="8"/>
  <c r="O756" i="8" s="1"/>
  <c r="N659" i="8"/>
  <c r="N274" i="8"/>
  <c r="N216" i="8"/>
  <c r="N582" i="8"/>
  <c r="N406" i="8"/>
  <c r="N365" i="8"/>
  <c r="N320" i="8"/>
  <c r="O320" i="8" s="1"/>
  <c r="N266" i="8"/>
  <c r="N679" i="8"/>
  <c r="N603" i="8"/>
  <c r="O603" i="8" s="1"/>
  <c r="N483" i="8"/>
  <c r="N391" i="8"/>
  <c r="N658" i="8"/>
  <c r="N593" i="8"/>
  <c r="N531" i="8"/>
  <c r="N466" i="8"/>
  <c r="N158" i="8"/>
  <c r="N105" i="8"/>
  <c r="N89" i="8"/>
  <c r="N3204" i="8"/>
  <c r="N3065" i="8"/>
  <c r="O3065" i="8" s="1"/>
  <c r="N3027" i="8"/>
  <c r="N2412" i="8"/>
  <c r="N1908" i="8"/>
  <c r="O1908" i="8" s="1"/>
  <c r="N1546" i="8"/>
  <c r="O1546" i="8" s="1"/>
  <c r="N1137" i="8"/>
  <c r="N646" i="8"/>
  <c r="O646" i="8" s="1"/>
  <c r="N3651" i="8"/>
  <c r="O3651" i="8" s="1"/>
  <c r="N3573" i="8"/>
  <c r="N3463" i="8"/>
  <c r="O3463" i="8" s="1"/>
  <c r="N3264" i="8"/>
  <c r="N3179" i="8"/>
  <c r="O3179" i="8" s="1"/>
  <c r="N3100" i="8"/>
  <c r="N2784" i="8"/>
  <c r="O2784" i="8" s="1"/>
  <c r="N2649" i="8"/>
  <c r="O2649" i="8" s="1"/>
  <c r="N2523" i="8"/>
  <c r="N2381" i="8"/>
  <c r="O2381" i="8" s="1"/>
  <c r="N2206" i="8"/>
  <c r="N2075" i="8"/>
  <c r="N1830" i="8"/>
  <c r="N719" i="8"/>
  <c r="N3125" i="8"/>
  <c r="Q3125" i="8" s="1"/>
  <c r="R3125" i="8" s="1"/>
  <c r="N3060" i="8"/>
  <c r="O3060" i="8" s="1"/>
  <c r="N2983" i="8"/>
  <c r="O2983" i="8" s="1"/>
  <c r="N2748" i="8"/>
  <c r="N2596" i="8"/>
  <c r="Q2597" i="8" s="1"/>
  <c r="R2597" i="8" s="1"/>
  <c r="N2496" i="8"/>
  <c r="Q2497" i="8" s="1"/>
  <c r="R2497" i="8" s="1"/>
  <c r="N2281" i="8"/>
  <c r="N2141" i="8"/>
  <c r="N2041" i="8"/>
  <c r="N1892" i="8"/>
  <c r="Q1892" i="8" s="1"/>
  <c r="R1892" i="8" s="1"/>
  <c r="N1748" i="8"/>
  <c r="N1462" i="8"/>
  <c r="N923" i="8"/>
  <c r="N2854" i="8"/>
  <c r="N2774" i="8"/>
  <c r="Q2775" i="8" s="1"/>
  <c r="R2775" i="8" s="1"/>
  <c r="N2529" i="8"/>
  <c r="N2469" i="8"/>
  <c r="N2382" i="8"/>
  <c r="N2271" i="8"/>
  <c r="N2219" i="8"/>
  <c r="N2051" i="8"/>
  <c r="N2010" i="8"/>
  <c r="N1960" i="8"/>
  <c r="N1649" i="8"/>
  <c r="O1649" i="8" s="1"/>
  <c r="N1120" i="8"/>
  <c r="N2840" i="8"/>
  <c r="N2554" i="8"/>
  <c r="Q2554" i="8" s="1"/>
  <c r="R2554" i="8" s="1"/>
  <c r="N2484" i="8"/>
  <c r="N2280" i="8"/>
  <c r="N2040" i="8"/>
  <c r="N1962" i="8"/>
  <c r="N1461" i="8"/>
  <c r="N2988" i="8"/>
  <c r="O2988" i="8" s="1"/>
  <c r="N2730" i="8"/>
  <c r="Q2731" i="8" s="1"/>
  <c r="R2731" i="8" s="1"/>
  <c r="N2670" i="8"/>
  <c r="Q2670" i="8" s="1"/>
  <c r="R2670" i="8" s="1"/>
  <c r="N2556" i="8"/>
  <c r="N2454" i="8"/>
  <c r="Q2455" i="8" s="1"/>
  <c r="R2455" i="8" s="1"/>
  <c r="N2393" i="8"/>
  <c r="O2393" i="8" s="1"/>
  <c r="N2347" i="8"/>
  <c r="O2347" i="8" s="1"/>
  <c r="N2289" i="8"/>
  <c r="N2213" i="8"/>
  <c r="N1742" i="8"/>
  <c r="N1646" i="8"/>
  <c r="N2144" i="8"/>
  <c r="N1819" i="8"/>
  <c r="N1738" i="8"/>
  <c r="N1642" i="8"/>
  <c r="O1642" i="8" s="1"/>
  <c r="N1539" i="8"/>
  <c r="O1539" i="8" s="1"/>
  <c r="N1463" i="8"/>
  <c r="O1463" i="8" s="1"/>
  <c r="N1315" i="8"/>
  <c r="N1986" i="8"/>
  <c r="N1803" i="8"/>
  <c r="N1739" i="8"/>
  <c r="Q1740" i="8" s="1"/>
  <c r="R1740" i="8" s="1"/>
  <c r="N1681" i="8"/>
  <c r="N1494" i="8"/>
  <c r="N1409" i="8"/>
  <c r="Q1410" i="8" s="1"/>
  <c r="R1410" i="8" s="1"/>
  <c r="N899" i="8"/>
  <c r="O899" i="8" s="1"/>
  <c r="N836" i="8"/>
  <c r="N1768" i="8"/>
  <c r="N1564" i="8"/>
  <c r="O1564" i="8" s="1"/>
  <c r="N1502" i="8"/>
  <c r="N1420" i="8"/>
  <c r="N1244" i="8"/>
  <c r="O1244" i="8" s="1"/>
  <c r="N1098" i="8"/>
  <c r="N927" i="8"/>
  <c r="N867" i="8"/>
  <c r="O867" i="8" s="1"/>
  <c r="N499" i="8"/>
  <c r="O499" i="8" s="1"/>
  <c r="N246" i="8"/>
  <c r="N1553" i="8"/>
  <c r="N1406" i="8"/>
  <c r="N1157" i="8"/>
  <c r="Q1158" i="8" s="1"/>
  <c r="R1158" i="8" s="1"/>
  <c r="N641" i="8"/>
  <c r="O641" i="8" s="1"/>
  <c r="N1802" i="8"/>
  <c r="O1802" i="8" s="1"/>
  <c r="N1542" i="8"/>
  <c r="O1542" i="8" s="1"/>
  <c r="N1459" i="8"/>
  <c r="N1387" i="8"/>
  <c r="Q1387" i="8" s="1"/>
  <c r="R1387" i="8" s="1"/>
  <c r="N1284" i="8"/>
  <c r="N814" i="8"/>
  <c r="O814" i="8" s="1"/>
  <c r="N371" i="8"/>
  <c r="O371" i="8" s="1"/>
  <c r="N1305" i="8"/>
  <c r="O1305" i="8" s="1"/>
  <c r="N1161" i="8"/>
  <c r="Q1161" i="8" s="1"/>
  <c r="R1161" i="8" s="1"/>
  <c r="N939" i="8"/>
  <c r="N876" i="8"/>
  <c r="O876" i="8" s="1"/>
  <c r="N804" i="8"/>
  <c r="N773" i="8"/>
  <c r="N344" i="8"/>
  <c r="N1243" i="8"/>
  <c r="O1243" i="8" s="1"/>
  <c r="N1061" i="8"/>
  <c r="N800" i="8"/>
  <c r="N698" i="8"/>
  <c r="O698" i="8" s="1"/>
  <c r="N575" i="8"/>
  <c r="N340" i="8"/>
  <c r="N1215" i="8"/>
  <c r="O1215" i="8" s="1"/>
  <c r="N965" i="8"/>
  <c r="O965" i="8" s="1"/>
  <c r="N837" i="8"/>
  <c r="Q838" i="8" s="1"/>
  <c r="R838" i="8" s="1"/>
  <c r="N596" i="8"/>
  <c r="O596" i="8" s="1"/>
  <c r="N479" i="8"/>
  <c r="O479" i="8" s="1"/>
  <c r="N296" i="8"/>
  <c r="O296" i="8" s="1"/>
  <c r="N1106" i="8"/>
  <c r="Q1106" i="8" s="1"/>
  <c r="R1106" i="8" s="1"/>
  <c r="N898" i="8"/>
  <c r="N761" i="8"/>
  <c r="N769" i="8"/>
  <c r="N733" i="8"/>
  <c r="N571" i="8"/>
  <c r="O571" i="8" s="1"/>
  <c r="N465" i="8"/>
  <c r="O465" i="8" s="1"/>
  <c r="N334" i="8"/>
  <c r="Q334" i="8" s="1"/>
  <c r="R334" i="8" s="1"/>
  <c r="N248" i="8"/>
  <c r="N180" i="8"/>
  <c r="O180" i="8" s="1"/>
  <c r="N703" i="8"/>
  <c r="Q703" i="8" s="1"/>
  <c r="R703" i="8" s="1"/>
  <c r="N621" i="8"/>
  <c r="O621" i="8" s="1"/>
  <c r="N514" i="8"/>
  <c r="N498" i="8"/>
  <c r="N416" i="8"/>
  <c r="N374" i="8"/>
  <c r="N304" i="8"/>
  <c r="O304" i="8" s="1"/>
  <c r="N250" i="8"/>
  <c r="O250" i="8" s="1"/>
  <c r="N137" i="8"/>
  <c r="Q137" i="8" s="1"/>
  <c r="R137" i="8" s="1"/>
  <c r="N736" i="8"/>
  <c r="N609" i="8"/>
  <c r="O609" i="8" s="1"/>
  <c r="N550" i="8"/>
  <c r="O550" i="8" s="1"/>
  <c r="N433" i="8"/>
  <c r="N327" i="8"/>
  <c r="O327" i="8" s="1"/>
  <c r="N122" i="8"/>
  <c r="O122" i="8" s="1"/>
  <c r="N133" i="8"/>
  <c r="O133" i="8" s="1"/>
  <c r="N223" i="8"/>
  <c r="Q224" i="8" s="1"/>
  <c r="R224" i="8" s="1"/>
  <c r="N97" i="8"/>
  <c r="N1855" i="8"/>
  <c r="N1810" i="8"/>
  <c r="O1810" i="8" s="1"/>
  <c r="N1749" i="8"/>
  <c r="O1749" i="8" s="1"/>
  <c r="N1609" i="8"/>
  <c r="N1091" i="8"/>
  <c r="N1825" i="8"/>
  <c r="Q1825" i="8" s="1"/>
  <c r="R1825" i="8" s="1"/>
  <c r="N1775" i="8"/>
  <c r="N1726" i="8"/>
  <c r="O1726" i="8" s="1"/>
  <c r="N1644" i="8"/>
  <c r="O1644" i="8" s="1"/>
  <c r="N1506" i="8"/>
  <c r="O1506" i="8" s="1"/>
  <c r="N1104" i="8"/>
  <c r="O1104" i="8" s="1"/>
  <c r="N972" i="8"/>
  <c r="N891" i="8"/>
  <c r="N544" i="8"/>
  <c r="N1218" i="8"/>
  <c r="N903" i="8"/>
  <c r="O903" i="8" s="1"/>
  <c r="N672" i="8"/>
  <c r="O672" i="8" s="1"/>
  <c r="N394" i="8"/>
  <c r="O394" i="8" s="1"/>
  <c r="N1731" i="8"/>
  <c r="N1181" i="8"/>
  <c r="N1080" i="8"/>
  <c r="O1080" i="8" s="1"/>
  <c r="N848" i="8"/>
  <c r="N717" i="8"/>
  <c r="O717" i="8" s="1"/>
  <c r="N417" i="8"/>
  <c r="N1380" i="8"/>
  <c r="O1380" i="8" s="1"/>
  <c r="N1191" i="8"/>
  <c r="N1111" i="8"/>
  <c r="N1059" i="8"/>
  <c r="N1017" i="8"/>
  <c r="O1017" i="8" s="1"/>
  <c r="N953" i="8"/>
  <c r="N911" i="8"/>
  <c r="N830" i="8"/>
  <c r="N660" i="8"/>
  <c r="O660" i="8" s="1"/>
  <c r="N517" i="8"/>
  <c r="N232" i="8"/>
  <c r="N1250" i="8"/>
  <c r="N1135" i="8"/>
  <c r="N998" i="8"/>
  <c r="N608" i="8"/>
  <c r="N491" i="8"/>
  <c r="N214" i="8"/>
  <c r="O214" i="8" s="1"/>
  <c r="N83" i="8"/>
  <c r="O83" i="8" s="1"/>
  <c r="N1151" i="8"/>
  <c r="O1151" i="8" s="1"/>
  <c r="N926" i="8"/>
  <c r="O926" i="8" s="1"/>
  <c r="N841" i="8"/>
  <c r="O841" i="8" s="1"/>
  <c r="N816" i="8"/>
  <c r="Q817" i="8" s="1"/>
  <c r="R817" i="8" s="1"/>
  <c r="N612" i="8"/>
  <c r="N508" i="8"/>
  <c r="Q508" i="8" s="1"/>
  <c r="R508" i="8" s="1"/>
  <c r="N418" i="8"/>
  <c r="N346" i="8"/>
  <c r="O346" i="8" s="1"/>
  <c r="N1165" i="8"/>
  <c r="Q1166" i="8" s="1"/>
  <c r="R1166" i="8" s="1"/>
  <c r="N974" i="8"/>
  <c r="N782" i="8"/>
  <c r="O782" i="8" s="1"/>
  <c r="N737" i="8"/>
  <c r="N684" i="8"/>
  <c r="O684" i="8" s="1"/>
  <c r="N584" i="8"/>
  <c r="N627" i="8"/>
  <c r="N576" i="8"/>
  <c r="N525" i="8"/>
  <c r="Q525" i="8" s="1"/>
  <c r="R525" i="8" s="1"/>
  <c r="N453" i="8"/>
  <c r="N393" i="8"/>
  <c r="N349" i="8"/>
  <c r="N166" i="8"/>
  <c r="O166" i="8" s="1"/>
  <c r="N643" i="8"/>
  <c r="N595" i="8"/>
  <c r="O595" i="8" s="1"/>
  <c r="N529" i="8"/>
  <c r="N385" i="8"/>
  <c r="Q386" i="8" s="1"/>
  <c r="R386" i="8" s="1"/>
  <c r="N316" i="8"/>
  <c r="N257" i="8"/>
  <c r="O257" i="8" s="1"/>
  <c r="N695" i="8"/>
  <c r="O695" i="8" s="1"/>
  <c r="N518" i="8"/>
  <c r="O518" i="8" s="1"/>
  <c r="N449" i="8"/>
  <c r="O449" i="8" s="1"/>
  <c r="N283" i="8"/>
  <c r="N219" i="8"/>
  <c r="O219" i="8" s="1"/>
  <c r="N139" i="8"/>
  <c r="O139" i="8" s="1"/>
  <c r="N104" i="8"/>
  <c r="O104" i="8" s="1"/>
  <c r="N182" i="8"/>
  <c r="N143" i="8"/>
  <c r="N233" i="8"/>
  <c r="O233" i="8" s="1"/>
  <c r="N128" i="8"/>
  <c r="N101" i="8"/>
  <c r="N1547" i="8"/>
  <c r="O1547" i="8" s="1"/>
  <c r="N1469" i="8"/>
  <c r="O1469" i="8" s="1"/>
  <c r="N1141" i="8"/>
  <c r="N2012" i="8"/>
  <c r="N1852" i="8"/>
  <c r="N1690" i="8"/>
  <c r="N1411" i="8"/>
  <c r="O1411" i="8" s="1"/>
  <c r="N1343" i="8"/>
  <c r="N1301" i="8"/>
  <c r="O1301" i="8" s="1"/>
  <c r="N1201" i="8"/>
  <c r="Q1201" i="8" s="1"/>
  <c r="R1201" i="8" s="1"/>
  <c r="N1086" i="8"/>
  <c r="O1086" i="8" s="1"/>
  <c r="N348" i="8"/>
  <c r="N1821" i="8"/>
  <c r="O1821" i="8" s="1"/>
  <c r="N1719" i="8"/>
  <c r="Q1719" i="8" s="1"/>
  <c r="R1719" i="8" s="1"/>
  <c r="N1637" i="8"/>
  <c r="N1431" i="8"/>
  <c r="N1246" i="8"/>
  <c r="N940" i="8"/>
  <c r="Q941" i="8" s="1"/>
  <c r="R941" i="8" s="1"/>
  <c r="N299" i="8"/>
  <c r="N1614" i="8"/>
  <c r="N1566" i="8"/>
  <c r="O1566" i="8" s="1"/>
  <c r="N1483" i="8"/>
  <c r="N1361" i="8"/>
  <c r="O1361" i="8" s="1"/>
  <c r="N1282" i="8"/>
  <c r="O1282" i="8" s="1"/>
  <c r="N1195" i="8"/>
  <c r="O1195" i="8" s="1"/>
  <c r="N381" i="8"/>
  <c r="N1805" i="8"/>
  <c r="N1721" i="8"/>
  <c r="N1654" i="8"/>
  <c r="N1598" i="8"/>
  <c r="N1544" i="8"/>
  <c r="N1489" i="8"/>
  <c r="O1489" i="8" s="1"/>
  <c r="N1286" i="8"/>
  <c r="N1072" i="8"/>
  <c r="N966" i="8"/>
  <c r="N626" i="8"/>
  <c r="N390" i="8"/>
  <c r="O390" i="8" s="1"/>
  <c r="N1378" i="8"/>
  <c r="O1378" i="8" s="1"/>
  <c r="N1057" i="8"/>
  <c r="N997" i="8"/>
  <c r="O997" i="8" s="1"/>
  <c r="N880" i="8"/>
  <c r="O880" i="8" s="1"/>
  <c r="N815" i="8"/>
  <c r="N630" i="8"/>
  <c r="N497" i="8"/>
  <c r="N1196" i="8"/>
  <c r="N1121" i="8"/>
  <c r="Q1122" i="8" s="1"/>
  <c r="R1122" i="8" s="1"/>
  <c r="N1064" i="8"/>
  <c r="N976" i="8"/>
  <c r="N802" i="8"/>
  <c r="O802" i="8" s="1"/>
  <c r="N721" i="8"/>
  <c r="N1148" i="8"/>
  <c r="O1148" i="8" s="1"/>
  <c r="N1058" i="8"/>
  <c r="O1058" i="8" s="1"/>
  <c r="N489" i="8"/>
  <c r="O489" i="8" s="1"/>
  <c r="N407" i="8"/>
  <c r="O407" i="8" s="1"/>
  <c r="N1154" i="8"/>
  <c r="N1109" i="8"/>
  <c r="O1109" i="8" s="1"/>
  <c r="N1051" i="8"/>
  <c r="N456" i="8"/>
  <c r="N364" i="8"/>
  <c r="N268" i="8"/>
  <c r="N772" i="8"/>
  <c r="N735" i="8"/>
  <c r="N642" i="8"/>
  <c r="N573" i="8"/>
  <c r="N392" i="8"/>
  <c r="O392" i="8" s="1"/>
  <c r="N193" i="8"/>
  <c r="Q193" i="8" s="1"/>
  <c r="R193" i="8" s="1"/>
  <c r="N707" i="8"/>
  <c r="N625" i="8"/>
  <c r="O625" i="8" s="1"/>
  <c r="N516" i="8"/>
  <c r="N448" i="8"/>
  <c r="N387" i="8"/>
  <c r="Q387" i="8" s="1"/>
  <c r="R387" i="8" s="1"/>
  <c r="N347" i="8"/>
  <c r="O347" i="8" s="1"/>
  <c r="N310" i="8"/>
  <c r="N728" i="8"/>
  <c r="O728" i="8" s="1"/>
  <c r="N578" i="8"/>
  <c r="N419" i="8"/>
  <c r="O419" i="8" s="1"/>
  <c r="N568" i="8"/>
  <c r="N509" i="8"/>
  <c r="N441" i="8"/>
  <c r="Q441" i="8" s="1"/>
  <c r="R441" i="8" s="1"/>
  <c r="N279" i="8"/>
  <c r="N213" i="8"/>
  <c r="O213" i="8" s="1"/>
  <c r="N86" i="8"/>
  <c r="N178" i="8"/>
  <c r="N123" i="8"/>
  <c r="N1490" i="8"/>
  <c r="N1402" i="8"/>
  <c r="N1339" i="8"/>
  <c r="N1056" i="8"/>
  <c r="O1056" i="8" s="1"/>
  <c r="N823" i="8"/>
  <c r="O823" i="8" s="1"/>
  <c r="N1814" i="8"/>
  <c r="Q1815" i="8" s="1"/>
  <c r="R1815" i="8" s="1"/>
  <c r="N1766" i="8"/>
  <c r="N1562" i="8"/>
  <c r="N1468" i="8"/>
  <c r="O1468" i="8" s="1"/>
  <c r="N1404" i="8"/>
  <c r="N1272" i="8"/>
  <c r="N1190" i="8"/>
  <c r="O1190" i="8" s="1"/>
  <c r="N854" i="8"/>
  <c r="N177" i="8"/>
  <c r="O177" i="8" s="1"/>
  <c r="N1588" i="8"/>
  <c r="O1588" i="8" s="1"/>
  <c r="N1479" i="8"/>
  <c r="Q1479" i="8" s="1"/>
  <c r="R1479" i="8" s="1"/>
  <c r="N1383" i="8"/>
  <c r="N1264" i="8"/>
  <c r="N1140" i="8"/>
  <c r="O1140" i="8" s="1"/>
  <c r="N594" i="8"/>
  <c r="O594" i="8" s="1"/>
  <c r="N1638" i="8"/>
  <c r="O1638" i="8" s="1"/>
  <c r="N1303" i="8"/>
  <c r="N1228" i="8"/>
  <c r="N1147" i="8"/>
  <c r="N1087" i="8"/>
  <c r="Q1088" i="8" s="1"/>
  <c r="R1088" i="8" s="1"/>
  <c r="N1047" i="8"/>
  <c r="N937" i="8"/>
  <c r="N868" i="8"/>
  <c r="N799" i="8"/>
  <c r="O799" i="8" s="1"/>
  <c r="N762" i="8"/>
  <c r="O762" i="8" s="1"/>
  <c r="N569" i="8"/>
  <c r="N297" i="8"/>
  <c r="N1239" i="8"/>
  <c r="O1239" i="8" s="1"/>
  <c r="N1173" i="8"/>
  <c r="N796" i="8"/>
  <c r="N556" i="8"/>
  <c r="Q557" i="8" s="1"/>
  <c r="R557" i="8" s="1"/>
  <c r="N447" i="8"/>
  <c r="O447" i="8" s="1"/>
  <c r="N328" i="8"/>
  <c r="O328" i="8" s="1"/>
  <c r="N197" i="8"/>
  <c r="N895" i="8"/>
  <c r="N835" i="8"/>
  <c r="N726" i="8"/>
  <c r="Q726" i="8" s="1"/>
  <c r="R726" i="8" s="1"/>
  <c r="N586" i="8"/>
  <c r="N375" i="8"/>
  <c r="O375" i="8" s="1"/>
  <c r="N281" i="8"/>
  <c r="N124" i="8"/>
  <c r="O124" i="8" s="1"/>
  <c r="N1095" i="8"/>
  <c r="N1036" i="8"/>
  <c r="Q1037" i="8" s="1"/>
  <c r="R1037" i="8" s="1"/>
  <c r="N949" i="8"/>
  <c r="O949" i="8" s="1"/>
  <c r="N861" i="8"/>
  <c r="N803" i="8"/>
  <c r="O803" i="8" s="1"/>
  <c r="N615" i="8"/>
  <c r="N439" i="8"/>
  <c r="N173" i="8"/>
  <c r="N765" i="8"/>
  <c r="N614" i="8"/>
  <c r="O614" i="8" s="1"/>
  <c r="N460" i="8"/>
  <c r="O460" i="8" s="1"/>
  <c r="N239" i="8"/>
  <c r="O239" i="8" s="1"/>
  <c r="N701" i="8"/>
  <c r="Q702" i="8" s="1"/>
  <c r="R702" i="8" s="1"/>
  <c r="N712" i="8"/>
  <c r="O712" i="8" s="1"/>
  <c r="N572" i="8"/>
  <c r="N370" i="8"/>
  <c r="N685" i="8"/>
  <c r="N548" i="8"/>
  <c r="N496" i="8"/>
  <c r="O496" i="8" s="1"/>
  <c r="N426" i="8"/>
  <c r="Q426" i="8" s="1"/>
  <c r="R426" i="8" s="1"/>
  <c r="N323" i="8"/>
  <c r="N140" i="8"/>
  <c r="O140" i="8" s="1"/>
  <c r="N117" i="8"/>
  <c r="N167" i="8"/>
  <c r="O167" i="8" s="1"/>
  <c r="N226" i="8"/>
  <c r="N111" i="8"/>
  <c r="Q112" i="8" s="1"/>
  <c r="R112" i="8" s="1"/>
  <c r="N95" i="8"/>
  <c r="Q95" i="8" s="1"/>
  <c r="R95" i="8" s="1"/>
  <c r="N1835" i="8"/>
  <c r="Q1836" i="8" s="1"/>
  <c r="R1836" i="8" s="1"/>
  <c r="N1715" i="8"/>
  <c r="N1558" i="8"/>
  <c r="O1558" i="8" s="1"/>
  <c r="N1471" i="8"/>
  <c r="N1398" i="8"/>
  <c r="O1398" i="8" s="1"/>
  <c r="N1335" i="8"/>
  <c r="N1164" i="8"/>
  <c r="N820" i="8"/>
  <c r="O820" i="8" s="1"/>
  <c r="N521" i="8"/>
  <c r="O521" i="8" s="1"/>
  <c r="N229" i="8"/>
  <c r="O229" i="8" s="1"/>
  <c r="N1669" i="8"/>
  <c r="O1669" i="8" s="1"/>
  <c r="N1618" i="8"/>
  <c r="N1551" i="8"/>
  <c r="N1466" i="8"/>
  <c r="N846" i="8"/>
  <c r="N598" i="8"/>
  <c r="N427" i="8"/>
  <c r="Q427" i="8" s="1"/>
  <c r="R427" i="8" s="1"/>
  <c r="N145" i="8"/>
  <c r="N1527" i="8"/>
  <c r="N1477" i="8"/>
  <c r="N1381" i="8"/>
  <c r="N981" i="8"/>
  <c r="Q982" i="8" s="1"/>
  <c r="R982" i="8" s="1"/>
  <c r="N808" i="8"/>
  <c r="N1698" i="8"/>
  <c r="N1634" i="8"/>
  <c r="O1634" i="8" s="1"/>
  <c r="N1582" i="8"/>
  <c r="O1582" i="8" s="1"/>
  <c r="N1321" i="8"/>
  <c r="N1278" i="8"/>
  <c r="N1044" i="8"/>
  <c r="Q1045" i="8" s="1"/>
  <c r="R1045" i="8" s="1"/>
  <c r="N321" i="8"/>
  <c r="O321" i="8" s="1"/>
  <c r="N1345" i="8"/>
  <c r="N932" i="8"/>
  <c r="N753" i="8"/>
  <c r="O753" i="8" s="1"/>
  <c r="N564" i="8"/>
  <c r="N142" i="8"/>
  <c r="N1231" i="8"/>
  <c r="O1231" i="8" s="1"/>
  <c r="N1167" i="8"/>
  <c r="N1112" i="8"/>
  <c r="N1043" i="8"/>
  <c r="O1043" i="8" s="1"/>
  <c r="N958" i="8"/>
  <c r="O958" i="8" s="1"/>
  <c r="N176" i="8"/>
  <c r="O176" i="8" s="1"/>
  <c r="N1192" i="8"/>
  <c r="O1192" i="8" s="1"/>
  <c r="N1103" i="8"/>
  <c r="O1103" i="8" s="1"/>
  <c r="N1038" i="8"/>
  <c r="N996" i="8"/>
  <c r="N947" i="8"/>
  <c r="Q948" i="8" s="1"/>
  <c r="R948" i="8" s="1"/>
  <c r="N713" i="8"/>
  <c r="N369" i="8"/>
  <c r="O369" i="8" s="1"/>
  <c r="N273" i="8"/>
  <c r="N1085" i="8"/>
  <c r="O1085" i="8" s="1"/>
  <c r="N794" i="8"/>
  <c r="N147" i="8"/>
  <c r="N763" i="8"/>
  <c r="O763" i="8" s="1"/>
  <c r="N457" i="8"/>
  <c r="Q458" i="8" s="1"/>
  <c r="R458" i="8" s="1"/>
  <c r="N284" i="8"/>
  <c r="O284" i="8" s="1"/>
  <c r="N597" i="8"/>
  <c r="O597" i="8" s="1"/>
  <c r="N543" i="8"/>
  <c r="O543" i="8" s="1"/>
  <c r="N330" i="8"/>
  <c r="N298" i="8"/>
  <c r="N205" i="8"/>
  <c r="O205" i="8" s="1"/>
  <c r="N779" i="8"/>
  <c r="Q780" i="8" s="1"/>
  <c r="R780" i="8" s="1"/>
  <c r="N744" i="8"/>
  <c r="O744" i="8" s="1"/>
  <c r="N689" i="8"/>
  <c r="O689" i="8" s="1"/>
  <c r="N662" i="8"/>
  <c r="N613" i="8"/>
  <c r="O613" i="8" s="1"/>
  <c r="N561" i="8"/>
  <c r="Q562" i="8" s="1"/>
  <c r="R562" i="8" s="1"/>
  <c r="N487" i="8"/>
  <c r="O487" i="8" s="1"/>
  <c r="N437" i="8"/>
  <c r="N714" i="8"/>
  <c r="N683" i="8"/>
  <c r="N409" i="8"/>
  <c r="N252" i="8"/>
  <c r="O252" i="8" s="1"/>
  <c r="N157" i="8"/>
  <c r="O157" i="8" s="1"/>
  <c r="N198" i="8"/>
  <c r="N93" i="8"/>
  <c r="Q4482" i="8"/>
  <c r="R4482" i="8" s="1"/>
  <c r="Q3643" i="8"/>
  <c r="R3643" i="8" s="1"/>
  <c r="Q4803" i="8"/>
  <c r="R4803" i="8" s="1"/>
  <c r="Q2718" i="8"/>
  <c r="R2718" i="8" s="1"/>
  <c r="O4248" i="8"/>
  <c r="Q4201" i="8"/>
  <c r="R4201" i="8" s="1"/>
  <c r="O3643" i="8"/>
  <c r="Q4097" i="8"/>
  <c r="R4097" i="8" s="1"/>
  <c r="O2618" i="8"/>
  <c r="O4433" i="8"/>
  <c r="Q4433" i="8"/>
  <c r="R4433" i="8" s="1"/>
  <c r="O3844" i="8"/>
  <c r="Q2525" i="8"/>
  <c r="R2525" i="8" s="1"/>
  <c r="Q4210" i="8"/>
  <c r="R4210" i="8" s="1"/>
  <c r="Q3963" i="8"/>
  <c r="R3963" i="8" s="1"/>
  <c r="O4165" i="8"/>
  <c r="O2971" i="8"/>
  <c r="O524" i="8"/>
  <c r="Q4717" i="8"/>
  <c r="R4717" i="8" s="1"/>
  <c r="Q4288" i="8"/>
  <c r="R4288" i="8" s="1"/>
  <c r="O4085" i="8"/>
  <c r="Q4566" i="8"/>
  <c r="R4566" i="8" s="1"/>
  <c r="Q3853" i="8"/>
  <c r="R3853" i="8" s="1"/>
  <c r="Q2894" i="8"/>
  <c r="R2894" i="8" s="1"/>
  <c r="Q2971" i="8"/>
  <c r="R2971" i="8" s="1"/>
  <c r="O2160" i="8"/>
  <c r="Q4435" i="8"/>
  <c r="R4435" i="8" s="1"/>
  <c r="O4509" i="8"/>
  <c r="O3898" i="8"/>
  <c r="Q3898" i="8"/>
  <c r="R3898" i="8" s="1"/>
  <c r="Q3287" i="8"/>
  <c r="R3287" i="8" s="1"/>
  <c r="Q3845" i="8"/>
  <c r="R3845" i="8" s="1"/>
  <c r="O4829" i="8"/>
  <c r="O3005" i="8"/>
  <c r="Q3890" i="8"/>
  <c r="R3890" i="8" s="1"/>
  <c r="Q4758" i="8"/>
  <c r="R4758" i="8" s="1"/>
  <c r="O4405" i="8"/>
  <c r="O2080" i="8"/>
  <c r="Q4077" i="8"/>
  <c r="R4077" i="8" s="1"/>
  <c r="O3462" i="8"/>
  <c r="Q3462" i="8"/>
  <c r="R3462" i="8" s="1"/>
  <c r="O2778" i="8"/>
  <c r="Q2778" i="8"/>
  <c r="R2778" i="8" s="1"/>
  <c r="O3021" i="8"/>
  <c r="Q3021" i="8"/>
  <c r="R3021" i="8" s="1"/>
  <c r="O1037" i="8"/>
  <c r="Q2033" i="8"/>
  <c r="R2033" i="8" s="1"/>
  <c r="Q4855" i="8"/>
  <c r="R4855" i="8" s="1"/>
  <c r="N648" i="8"/>
  <c r="O4779" i="8"/>
  <c r="O4246" i="8"/>
  <c r="Q4246" i="8"/>
  <c r="R4246" i="8" s="1"/>
  <c r="O1963" i="8"/>
  <c r="Q1907" i="8"/>
  <c r="R1907" i="8" s="1"/>
  <c r="O1907" i="8"/>
  <c r="N1189" i="8"/>
  <c r="O1189" i="8" s="1"/>
  <c r="Q2729" i="8"/>
  <c r="R2729" i="8" s="1"/>
  <c r="O2897" i="8"/>
  <c r="Q2897" i="8"/>
  <c r="R2897" i="8" s="1"/>
  <c r="O1039" i="8"/>
  <c r="O1815" i="8"/>
  <c r="N2318" i="8"/>
  <c r="O2318" i="8" s="1"/>
  <c r="N663" i="8"/>
  <c r="Q1504" i="8"/>
  <c r="R1504" i="8" s="1"/>
  <c r="N1217" i="8"/>
  <c r="N486" i="8"/>
  <c r="N565" i="8"/>
  <c r="Q566" i="8" s="1"/>
  <c r="R566" i="8" s="1"/>
  <c r="N668" i="8"/>
  <c r="N378" i="8"/>
  <c r="N693" i="8"/>
  <c r="O693" i="8" s="1"/>
  <c r="N238" i="8"/>
  <c r="N228" i="8"/>
  <c r="Q225" i="8"/>
  <c r="R225" i="8" s="1"/>
  <c r="N1816" i="8"/>
  <c r="O1816" i="8" s="1"/>
  <c r="N749" i="8"/>
  <c r="O749" i="8" s="1"/>
  <c r="N1625" i="8"/>
  <c r="N887" i="8"/>
  <c r="N542" i="8"/>
  <c r="N1000" i="8"/>
  <c r="O1000" i="8" s="1"/>
  <c r="N126" i="8"/>
  <c r="N218" i="8"/>
  <c r="Q218" i="8" s="1"/>
  <c r="R218" i="8" s="1"/>
  <c r="N606" i="8"/>
  <c r="N532" i="8"/>
  <c r="O532" i="8" s="1"/>
  <c r="N681" i="8"/>
  <c r="N428" i="8"/>
  <c r="Q429" i="8" s="1"/>
  <c r="R429" i="8" s="1"/>
  <c r="N372" i="8"/>
  <c r="O372" i="8" s="1"/>
  <c r="N494" i="8"/>
  <c r="O494" i="8" s="1"/>
  <c r="N121" i="8"/>
  <c r="O121" i="8" s="1"/>
  <c r="O1504" i="8"/>
  <c r="N3394" i="8"/>
  <c r="Q1921" i="8"/>
  <c r="R1921" i="8" s="1"/>
  <c r="N2414" i="8"/>
  <c r="N1538" i="8"/>
  <c r="O1538" i="8" s="1"/>
  <c r="N1525" i="8"/>
  <c r="N1330" i="8"/>
  <c r="O1330" i="8" s="1"/>
  <c r="N1093" i="8"/>
  <c r="O1093" i="8" s="1"/>
  <c r="N964" i="8"/>
  <c r="O964" i="8" s="1"/>
  <c r="Q363" i="8"/>
  <c r="R363" i="8" s="1"/>
  <c r="N1020" i="8"/>
  <c r="N661" i="8"/>
  <c r="O661" i="8" s="1"/>
  <c r="N604" i="8"/>
  <c r="N234" i="8"/>
  <c r="N159" i="8"/>
  <c r="O159" i="8" s="1"/>
  <c r="N591" i="8"/>
  <c r="N367" i="8"/>
  <c r="O367" i="8" s="1"/>
  <c r="N611" i="8"/>
  <c r="N710" i="8"/>
  <c r="O710" i="8" s="1"/>
  <c r="N295" i="8"/>
  <c r="N256" i="8"/>
  <c r="O256" i="8" s="1"/>
  <c r="N116" i="8"/>
  <c r="N1937" i="8"/>
  <c r="Q1938" i="8" s="1"/>
  <c r="R1938" i="8" s="1"/>
  <c r="N1536" i="8"/>
  <c r="N444" i="8"/>
  <c r="Q445" i="8" s="1"/>
  <c r="R445" i="8" s="1"/>
  <c r="N1028" i="8"/>
  <c r="Q1029" i="8" s="1"/>
  <c r="R1029" i="8" s="1"/>
  <c r="N775" i="8"/>
  <c r="O775" i="8" s="1"/>
  <c r="N424" i="8"/>
  <c r="O424" i="8" s="1"/>
  <c r="N931" i="8"/>
  <c r="O931" i="8" s="1"/>
  <c r="N251" i="8"/>
  <c r="O251" i="8" s="1"/>
  <c r="N311" i="8"/>
  <c r="O311" i="8" s="1"/>
  <c r="N692" i="8"/>
  <c r="Q692" i="8" s="1"/>
  <c r="R692" i="8" s="1"/>
  <c r="N600" i="8"/>
  <c r="Q600" i="8" s="1"/>
  <c r="R600" i="8" s="1"/>
  <c r="N519" i="8"/>
  <c r="N636" i="8"/>
  <c r="N534" i="8"/>
  <c r="N652" i="8"/>
  <c r="N430" i="8"/>
  <c r="N699" i="8"/>
  <c r="N376" i="8"/>
  <c r="N149" i="8"/>
  <c r="Q1055" i="8"/>
  <c r="R1055" i="8" s="1"/>
  <c r="N3745" i="8"/>
  <c r="Q3745" i="8" s="1"/>
  <c r="R3745" i="8" s="1"/>
  <c r="N2048" i="8"/>
  <c r="O2048" i="8" s="1"/>
  <c r="N2918" i="8"/>
  <c r="O2918" i="8" s="1"/>
  <c r="Q3229" i="8"/>
  <c r="R3229" i="8" s="1"/>
  <c r="N3401" i="8"/>
  <c r="Q3402" i="8" s="1"/>
  <c r="R3402" i="8" s="1"/>
  <c r="N1212" i="8"/>
  <c r="O1212" i="8" s="1"/>
  <c r="N2152" i="8"/>
  <c r="O2152" i="8" s="1"/>
  <c r="N1696" i="8"/>
  <c r="Q2648" i="8"/>
  <c r="R2648" i="8" s="1"/>
  <c r="N2018" i="8"/>
  <c r="N1197" i="8"/>
  <c r="Q1198" i="8" s="1"/>
  <c r="R1198" i="8" s="1"/>
  <c r="N1688" i="8"/>
  <c r="N1728" i="8"/>
  <c r="O1728" i="8" s="1"/>
  <c r="N1523" i="8"/>
  <c r="O1523" i="8" s="1"/>
  <c r="N1149" i="8"/>
  <c r="O1149" i="8" s="1"/>
  <c r="N731" i="8"/>
  <c r="O731" i="8" s="1"/>
  <c r="N1570" i="8"/>
  <c r="O1570" i="8" s="1"/>
  <c r="N715" i="8"/>
  <c r="N1300" i="8"/>
  <c r="O1300" i="8" s="1"/>
  <c r="N610" i="8"/>
  <c r="N513" i="8"/>
  <c r="N436" i="8"/>
  <c r="N237" i="8"/>
  <c r="O237" i="8" s="1"/>
  <c r="N388" i="8"/>
  <c r="O388" i="8" s="1"/>
  <c r="N303" i="8"/>
  <c r="Q303" i="8" s="1"/>
  <c r="R303" i="8" s="1"/>
  <c r="N653" i="8"/>
  <c r="O653" i="8" s="1"/>
  <c r="N462" i="8"/>
  <c r="N677" i="8"/>
  <c r="O677" i="8" s="1"/>
  <c r="N645" i="8"/>
  <c r="N585" i="8"/>
  <c r="O585" i="8" s="1"/>
  <c r="O1808" i="8"/>
  <c r="Q2340" i="8"/>
  <c r="R2340" i="8" s="1"/>
  <c r="O3205" i="8"/>
  <c r="Q4206" i="8"/>
  <c r="R4206" i="8" s="1"/>
  <c r="O4355" i="8"/>
  <c r="O4391" i="8"/>
  <c r="Q4392" i="8"/>
  <c r="R4392" i="8" s="1"/>
  <c r="O4361" i="8"/>
  <c r="Q4361" i="8"/>
  <c r="R4361" i="8" s="1"/>
  <c r="O2035" i="8"/>
  <c r="O3453" i="8"/>
  <c r="Q3453" i="8"/>
  <c r="R3453" i="8" s="1"/>
  <c r="Q2158" i="8"/>
  <c r="R2158" i="8" s="1"/>
  <c r="Q2159" i="8"/>
  <c r="R2159" i="8" s="1"/>
  <c r="O2128" i="8"/>
  <c r="Q2128" i="8"/>
  <c r="R2128" i="8" s="1"/>
  <c r="O3202" i="8"/>
  <c r="Q2109" i="8"/>
  <c r="R2109" i="8" s="1"/>
  <c r="O2108" i="8"/>
  <c r="O1782" i="8"/>
  <c r="Q1782" i="8"/>
  <c r="R1782" i="8" s="1"/>
  <c r="O1711" i="8"/>
  <c r="Q504" i="8"/>
  <c r="R504" i="8" s="1"/>
  <c r="O503" i="8"/>
  <c r="O1740" i="8"/>
  <c r="Q4454" i="8"/>
  <c r="R4454" i="8" s="1"/>
  <c r="O4454" i="8"/>
  <c r="O1346" i="8"/>
  <c r="O2023" i="8"/>
  <c r="Q2023" i="8"/>
  <c r="R2023" i="8" s="1"/>
  <c r="Q2024" i="8"/>
  <c r="R2024" i="8" s="1"/>
  <c r="Q1800" i="8"/>
  <c r="R1800" i="8" s="1"/>
  <c r="O1799" i="8"/>
  <c r="O1482" i="8"/>
  <c r="O1709" i="8"/>
  <c r="O2676" i="8"/>
  <c r="Q4713" i="8"/>
  <c r="R4713" i="8" s="1"/>
  <c r="Q4475" i="8"/>
  <c r="R4475" i="8" s="1"/>
  <c r="Q4670" i="8"/>
  <c r="R4670" i="8" s="1"/>
  <c r="Q4858" i="8"/>
  <c r="R4858" i="8" s="1"/>
  <c r="Q4678" i="8"/>
  <c r="R4678" i="8" s="1"/>
  <c r="O4677" i="8"/>
  <c r="O4273" i="8"/>
  <c r="O3323" i="8"/>
  <c r="O1881" i="8"/>
  <c r="Q4827" i="8"/>
  <c r="R4827" i="8" s="1"/>
  <c r="O4826" i="8"/>
  <c r="O4519" i="8"/>
  <c r="Q4519" i="8"/>
  <c r="R4519" i="8" s="1"/>
  <c r="O1158" i="8"/>
  <c r="O3235" i="8"/>
  <c r="Q3236" i="8"/>
  <c r="R3236" i="8" s="1"/>
  <c r="O2298" i="8"/>
  <c r="O1794" i="8"/>
  <c r="Q1794" i="8"/>
  <c r="R1794" i="8" s="1"/>
  <c r="Q4671" i="8"/>
  <c r="R4671" i="8" s="1"/>
  <c r="O4040" i="8"/>
  <c r="Q1922" i="8"/>
  <c r="R1922" i="8" s="1"/>
  <c r="O4357" i="8"/>
  <c r="Q1979" i="8"/>
  <c r="R1979" i="8" s="1"/>
  <c r="Q4694" i="8"/>
  <c r="R4694" i="8" s="1"/>
  <c r="O3822" i="8"/>
  <c r="Q3822" i="8"/>
  <c r="R3822" i="8" s="1"/>
  <c r="Q3324" i="8"/>
  <c r="R3324" i="8" s="1"/>
  <c r="Q2421" i="8"/>
  <c r="R2421" i="8" s="1"/>
  <c r="Q2941" i="8"/>
  <c r="R2941" i="8" s="1"/>
  <c r="O2940" i="8"/>
  <c r="O1851" i="8"/>
  <c r="O2652" i="8"/>
  <c r="Q1837" i="8"/>
  <c r="R1837" i="8" s="1"/>
  <c r="O3127" i="8"/>
  <c r="Q3127" i="8"/>
  <c r="R3127" i="8" s="1"/>
  <c r="O2551" i="8"/>
  <c r="Q2551" i="8"/>
  <c r="R2551" i="8" s="1"/>
  <c r="O1347" i="8"/>
  <c r="Q1347" i="8"/>
  <c r="R1347" i="8" s="1"/>
  <c r="O3325" i="8"/>
  <c r="Q3325" i="8"/>
  <c r="R3325" i="8" s="1"/>
  <c r="O2711" i="8"/>
  <c r="Q2711" i="8"/>
  <c r="R2711" i="8" s="1"/>
  <c r="O2821" i="8"/>
  <c r="Q1355" i="8"/>
  <c r="R1355" i="8" s="1"/>
  <c r="O1392" i="8"/>
  <c r="O1575" i="8"/>
  <c r="Q1575" i="8"/>
  <c r="R1575" i="8" s="1"/>
  <c r="Q113" i="8"/>
  <c r="R113" i="8" s="1"/>
  <c r="O113" i="8"/>
  <c r="Q546" i="8"/>
  <c r="R546" i="8" s="1"/>
  <c r="Q293" i="8"/>
  <c r="R293" i="8" s="1"/>
  <c r="Q192" i="8"/>
  <c r="R192" i="8" s="1"/>
  <c r="O4319" i="8"/>
  <c r="Q4252" i="8"/>
  <c r="R4252" i="8" s="1"/>
  <c r="O4252" i="8"/>
  <c r="O4177" i="8"/>
  <c r="O4081" i="8"/>
  <c r="Q4081" i="8"/>
  <c r="R4081" i="8" s="1"/>
  <c r="Q2252" i="8"/>
  <c r="R2252" i="8" s="1"/>
  <c r="Q3824" i="8"/>
  <c r="R3824" i="8" s="1"/>
  <c r="Q3955" i="8"/>
  <c r="R3955" i="8" s="1"/>
  <c r="Q3566" i="8"/>
  <c r="R3566" i="8" s="1"/>
  <c r="Q4545" i="8"/>
  <c r="R4545" i="8" s="1"/>
  <c r="Q3026" i="8"/>
  <c r="R3026" i="8" s="1"/>
  <c r="Q132" i="8"/>
  <c r="R132" i="8" s="1"/>
  <c r="Q1587" i="8"/>
  <c r="R1587" i="8" s="1"/>
  <c r="O131" i="8"/>
  <c r="O1344" i="8"/>
  <c r="Q810" i="8"/>
  <c r="R810" i="8" s="1"/>
  <c r="Q4753" i="8"/>
  <c r="R4753" i="8" s="1"/>
  <c r="O881" i="8"/>
  <c r="O2555" i="8"/>
  <c r="O810" i="8"/>
  <c r="Q2243" i="8"/>
  <c r="R2243" i="8" s="1"/>
  <c r="Q2026" i="8"/>
  <c r="R2026" i="8" s="1"/>
  <c r="Q1002" i="8"/>
  <c r="R1002" i="8" s="1"/>
  <c r="O411" i="8"/>
  <c r="O1341" i="8"/>
  <c r="O2640" i="8"/>
  <c r="Q706" i="8"/>
  <c r="R706" i="8" s="1"/>
  <c r="O2247" i="8"/>
  <c r="Q691" i="8"/>
  <c r="R691" i="8" s="1"/>
  <c r="Q3253" i="8"/>
  <c r="R3253" i="8" s="1"/>
  <c r="Q2375" i="8"/>
  <c r="R2375" i="8" s="1"/>
  <c r="Q1671" i="8"/>
  <c r="R1671" i="8" s="1"/>
  <c r="Q971" i="8"/>
  <c r="R971" i="8" s="1"/>
  <c r="Q2274" i="8"/>
  <c r="R2274" i="8" s="1"/>
  <c r="O3019" i="8"/>
  <c r="O624" i="8"/>
  <c r="O3846" i="8"/>
  <c r="O4383" i="8"/>
  <c r="O2973" i="8"/>
  <c r="Q2973" i="8"/>
  <c r="R2973" i="8" s="1"/>
  <c r="O1683" i="8"/>
  <c r="Q1684" i="8"/>
  <c r="R1684" i="8" s="1"/>
  <c r="O1648" i="8"/>
  <c r="O2575" i="8"/>
  <c r="Q2575" i="8"/>
  <c r="R2575" i="8" s="1"/>
  <c r="O175" i="8"/>
  <c r="Q175" i="8"/>
  <c r="R175" i="8" s="1"/>
  <c r="O261" i="8"/>
  <c r="Q3356" i="8"/>
  <c r="R3356" i="8" s="1"/>
  <c r="O4622" i="8"/>
  <c r="O2764" i="8"/>
  <c r="O4694" i="8"/>
  <c r="O3771" i="8"/>
  <c r="O1498" i="8"/>
  <c r="O4687" i="8"/>
  <c r="O4559" i="8"/>
  <c r="Q4559" i="8"/>
  <c r="R4559" i="8" s="1"/>
  <c r="O4109" i="8"/>
  <c r="Q4494" i="8"/>
  <c r="R4494" i="8" s="1"/>
  <c r="O4494" i="8"/>
  <c r="Q4495" i="8"/>
  <c r="R4495" i="8" s="1"/>
  <c r="O2448" i="8"/>
  <c r="Q2293" i="8"/>
  <c r="R2293" i="8" s="1"/>
  <c r="O1948" i="8"/>
  <c r="Q1949" i="8"/>
  <c r="R1949" i="8" s="1"/>
  <c r="O3621" i="8"/>
  <c r="Q2910" i="8"/>
  <c r="R2910" i="8" s="1"/>
  <c r="O3333" i="8"/>
  <c r="O3812" i="8"/>
  <c r="O1631" i="8"/>
  <c r="O264" i="8"/>
  <c r="O144" i="8"/>
  <c r="Q4564" i="8"/>
  <c r="R4564" i="8" s="1"/>
  <c r="O4563" i="8"/>
  <c r="O2050" i="8"/>
  <c r="Q2050" i="8"/>
  <c r="R2050" i="8" s="1"/>
  <c r="O4485" i="8"/>
  <c r="O3137" i="8"/>
  <c r="Q3137" i="8"/>
  <c r="R3137" i="8" s="1"/>
  <c r="Q3934" i="8"/>
  <c r="R3934" i="8" s="1"/>
  <c r="O3934" i="8"/>
  <c r="O3931" i="8"/>
  <c r="O1966" i="8"/>
  <c r="Q1966" i="8"/>
  <c r="R1966" i="8" s="1"/>
  <c r="O1673" i="8"/>
  <c r="Q1673" i="8"/>
  <c r="R1673" i="8" s="1"/>
  <c r="O1475" i="8"/>
  <c r="O331" i="8"/>
  <c r="O2802" i="8"/>
  <c r="Q2061" i="8"/>
  <c r="R2061" i="8" s="1"/>
  <c r="O4862" i="8"/>
  <c r="O4593" i="8"/>
  <c r="Q4693" i="8"/>
  <c r="R4693" i="8" s="1"/>
  <c r="O4460" i="8"/>
  <c r="O849" i="8"/>
  <c r="O1911" i="8"/>
  <c r="Q1089" i="8"/>
  <c r="R1089" i="8" s="1"/>
  <c r="Q4632" i="8"/>
  <c r="R4632" i="8" s="1"/>
  <c r="O2293" i="8"/>
  <c r="O2030" i="8"/>
  <c r="Q4481" i="8"/>
  <c r="R4481" i="8" s="1"/>
  <c r="O4338" i="8"/>
  <c r="O3363" i="8"/>
  <c r="O2553" i="8"/>
  <c r="O725" i="8"/>
  <c r="Q725" i="8"/>
  <c r="R725" i="8" s="1"/>
  <c r="O2019" i="8"/>
  <c r="O1363" i="8"/>
  <c r="O941" i="8"/>
  <c r="Q189" i="8"/>
  <c r="R189" i="8" s="1"/>
  <c r="O189" i="8"/>
  <c r="O190" i="8"/>
  <c r="Q190" i="8"/>
  <c r="R190" i="8" s="1"/>
  <c r="Q2520" i="8"/>
  <c r="R2520" i="8" s="1"/>
  <c r="Q4434" i="8"/>
  <c r="R4434" i="8" s="1"/>
  <c r="O4045" i="8"/>
  <c r="Q4046" i="8"/>
  <c r="R4046" i="8" s="1"/>
  <c r="O4129" i="8"/>
  <c r="O4075" i="8"/>
  <c r="O2479" i="8"/>
  <c r="Q2479" i="8"/>
  <c r="R2479" i="8" s="1"/>
  <c r="O1780" i="8"/>
  <c r="O2646" i="8"/>
  <c r="O3136" i="8"/>
  <c r="Q3359" i="8"/>
  <c r="R3359" i="8" s="1"/>
  <c r="O3359" i="8"/>
  <c r="O2063" i="8"/>
  <c r="O1478" i="8"/>
  <c r="Q1024" i="8"/>
  <c r="R1024" i="8" s="1"/>
  <c r="O1024" i="8"/>
  <c r="Q1400" i="8"/>
  <c r="R1400" i="8" s="1"/>
  <c r="O192" i="8"/>
  <c r="O3848" i="8"/>
  <c r="O4260" i="8"/>
  <c r="Q4260" i="8"/>
  <c r="R4260" i="8" s="1"/>
  <c r="O4674" i="8"/>
  <c r="O4868" i="8"/>
  <c r="O4202" i="8"/>
  <c r="Q4202" i="8"/>
  <c r="R4202" i="8" s="1"/>
  <c r="Q4101" i="8"/>
  <c r="R4101" i="8" s="1"/>
  <c r="O4096" i="8"/>
  <c r="Q4096" i="8"/>
  <c r="R4096" i="8" s="1"/>
  <c r="O3396" i="8"/>
  <c r="Q3397" i="8"/>
  <c r="R3397" i="8" s="1"/>
  <c r="Q3396" i="8"/>
  <c r="R3396" i="8" s="1"/>
  <c r="O3588" i="8"/>
  <c r="O3670" i="8"/>
  <c r="O3312" i="8"/>
  <c r="Q3312" i="8"/>
  <c r="R3312" i="8" s="1"/>
  <c r="Q354" i="8"/>
  <c r="R354" i="8" s="1"/>
  <c r="O354" i="8"/>
  <c r="O1608" i="8"/>
  <c r="O1198" i="8"/>
  <c r="O1088" i="8"/>
  <c r="Q3862" i="8"/>
  <c r="R3862" i="8" s="1"/>
  <c r="O3229" i="8"/>
  <c r="O1979" i="8"/>
  <c r="Q4059" i="8"/>
  <c r="R4059" i="8" s="1"/>
  <c r="Q78" i="8"/>
  <c r="R78" i="8" s="1"/>
  <c r="Q2302" i="8"/>
  <c r="R2302" i="8" s="1"/>
  <c r="Q2829" i="8"/>
  <c r="R2829" i="8" s="1"/>
  <c r="Q4716" i="8"/>
  <c r="R4716" i="8" s="1"/>
  <c r="O4385" i="8"/>
  <c r="O4726" i="8"/>
  <c r="O4462" i="8"/>
  <c r="O4721" i="8"/>
  <c r="Q4721" i="8"/>
  <c r="R4721" i="8" s="1"/>
  <c r="O4781" i="8"/>
  <c r="O4220" i="8"/>
  <c r="O1687" i="8"/>
  <c r="Q1687" i="8"/>
  <c r="R1687" i="8" s="1"/>
  <c r="O4072" i="8"/>
  <c r="O3036" i="8"/>
  <c r="O4276" i="8"/>
  <c r="Q4276" i="8"/>
  <c r="R4276" i="8" s="1"/>
  <c r="O2741" i="8"/>
  <c r="O2279" i="8"/>
  <c r="O3336" i="8"/>
  <c r="O1596" i="8"/>
  <c r="Q4840" i="8"/>
  <c r="R4840" i="8" s="1"/>
  <c r="O4648" i="8"/>
  <c r="O4552" i="8"/>
  <c r="Q4553" i="8"/>
  <c r="R4553" i="8" s="1"/>
  <c r="O4414" i="8"/>
  <c r="Q2215" i="8"/>
  <c r="R2215" i="8" s="1"/>
  <c r="O2215" i="8"/>
  <c r="O4287" i="8"/>
  <c r="O2408" i="8"/>
  <c r="O4325" i="8"/>
  <c r="O4078" i="8"/>
  <c r="Q4078" i="8"/>
  <c r="R4078" i="8" s="1"/>
  <c r="O3406" i="8"/>
  <c r="O2898" i="8"/>
  <c r="Q2898" i="8"/>
  <c r="R2898" i="8" s="1"/>
  <c r="O4449" i="8"/>
  <c r="Q4449" i="8"/>
  <c r="R4449" i="8" s="1"/>
  <c r="O4255" i="8"/>
  <c r="O4115" i="8"/>
  <c r="Q4115" i="8"/>
  <c r="R4115" i="8" s="1"/>
  <c r="O3857" i="8"/>
  <c r="Q3858" i="8"/>
  <c r="R3858" i="8" s="1"/>
  <c r="O3220" i="8"/>
  <c r="Q2776" i="8"/>
  <c r="R2776" i="8" s="1"/>
  <c r="O3835" i="8"/>
  <c r="O3380" i="8"/>
  <c r="O3254" i="8"/>
  <c r="Q3254" i="8"/>
  <c r="R3254" i="8" s="1"/>
  <c r="Q4002" i="8"/>
  <c r="R4002" i="8" s="1"/>
  <c r="Q3836" i="8"/>
  <c r="R3836" i="8" s="1"/>
  <c r="O3836" i="8"/>
  <c r="O3200" i="8"/>
  <c r="O2669" i="8"/>
  <c r="O2194" i="8"/>
  <c r="Q2195" i="8"/>
  <c r="R2195" i="8" s="1"/>
  <c r="O557" i="8"/>
  <c r="O2241" i="8"/>
  <c r="Q1770" i="8"/>
  <c r="R1770" i="8" s="1"/>
  <c r="Q3567" i="8"/>
  <c r="R3567" i="8" s="1"/>
  <c r="O3243" i="8"/>
  <c r="O2190" i="8"/>
  <c r="Q1569" i="8"/>
  <c r="R1569" i="8" s="1"/>
  <c r="O1569" i="8"/>
  <c r="O2921" i="8"/>
  <c r="Q2742" i="8"/>
  <c r="R2742" i="8" s="1"/>
  <c r="O2037" i="8"/>
  <c r="O2626" i="8"/>
  <c r="O2121" i="8"/>
  <c r="Q2549" i="8"/>
  <c r="R2549" i="8" s="1"/>
  <c r="O2549" i="8"/>
  <c r="O865" i="8"/>
  <c r="Q2893" i="8"/>
  <c r="R2893" i="8" s="1"/>
  <c r="O2605" i="8"/>
  <c r="Q2605" i="8"/>
  <c r="R2605" i="8" s="1"/>
  <c r="O2284" i="8"/>
  <c r="O1906" i="8"/>
  <c r="Q1918" i="8"/>
  <c r="R1918" i="8" s="1"/>
  <c r="O1918" i="8"/>
  <c r="O313" i="8"/>
  <c r="Q314" i="8"/>
  <c r="R314" i="8" s="1"/>
  <c r="O1716" i="8"/>
  <c r="O1717" i="8"/>
  <c r="Q1717" i="8"/>
  <c r="R1717" i="8" s="1"/>
  <c r="O1591" i="8"/>
  <c r="O1171" i="8"/>
  <c r="O1090" i="8"/>
  <c r="O991" i="8"/>
  <c r="Q3086" i="8"/>
  <c r="R3086" i="8" s="1"/>
  <c r="O975" i="8"/>
  <c r="O2100" i="8"/>
  <c r="O2910" i="8"/>
  <c r="O4100" i="8"/>
  <c r="Q1584" i="8"/>
  <c r="R1584" i="8" s="1"/>
  <c r="Q1307" i="8"/>
  <c r="R1307" i="8" s="1"/>
  <c r="O4757" i="8"/>
  <c r="O3806" i="8"/>
  <c r="Q3442" i="8"/>
  <c r="R3442" i="8" s="1"/>
  <c r="O1257" i="8"/>
  <c r="O1923" i="8"/>
  <c r="Q4156" i="8"/>
  <c r="R4156" i="8" s="1"/>
  <c r="Q4828" i="8"/>
  <c r="R4828" i="8" s="1"/>
  <c r="O3749" i="8"/>
  <c r="O3602" i="8"/>
  <c r="O4114" i="8"/>
  <c r="O4508" i="8"/>
  <c r="O4716" i="8"/>
  <c r="Q3737" i="8"/>
  <c r="R3737" i="8" s="1"/>
  <c r="O1580" i="8"/>
  <c r="O3471" i="8"/>
  <c r="O92" i="8"/>
  <c r="O4740" i="8"/>
  <c r="Q4740" i="8"/>
  <c r="R4740" i="8" s="1"/>
  <c r="O4270" i="8"/>
  <c r="O4493" i="8"/>
  <c r="Q4207" i="8"/>
  <c r="R4207" i="8" s="1"/>
  <c r="O4207" i="8"/>
  <c r="O4000" i="8"/>
  <c r="Q4000" i="8"/>
  <c r="R4000" i="8" s="1"/>
  <c r="Q2606" i="8"/>
  <c r="R2606" i="8" s="1"/>
  <c r="O2606" i="8"/>
  <c r="O4258" i="8"/>
  <c r="Q4259" i="8"/>
  <c r="R4259" i="8" s="1"/>
  <c r="O4070" i="8"/>
  <c r="Q4070" i="8"/>
  <c r="R4070" i="8" s="1"/>
  <c r="O1676" i="8"/>
  <c r="Q1676" i="8"/>
  <c r="R1676" i="8" s="1"/>
  <c r="Q1677" i="8"/>
  <c r="R1677" i="8" s="1"/>
  <c r="Q3600" i="8"/>
  <c r="R3600" i="8" s="1"/>
  <c r="O1795" i="8"/>
  <c r="Q1795" i="8"/>
  <c r="R1795" i="8" s="1"/>
  <c r="O4288" i="8"/>
  <c r="O1370" i="8"/>
  <c r="O1864" i="8"/>
  <c r="O135" i="8"/>
  <c r="Q135" i="8"/>
  <c r="R135" i="8" s="1"/>
  <c r="O154" i="8"/>
  <c r="Q155" i="8"/>
  <c r="R155" i="8" s="1"/>
  <c r="Q4066" i="8"/>
  <c r="R4066" i="8" s="1"/>
  <c r="Q4724" i="8"/>
  <c r="R4724" i="8" s="1"/>
  <c r="O4723" i="8"/>
  <c r="O2977" i="8"/>
  <c r="O2751" i="8"/>
  <c r="O4095" i="8"/>
  <c r="O3169" i="8"/>
  <c r="Q3169" i="8"/>
  <c r="R3169" i="8" s="1"/>
  <c r="O2348" i="8"/>
  <c r="O3031" i="8"/>
  <c r="O2417" i="8"/>
  <c r="O2785" i="8"/>
  <c r="Q2565" i="8"/>
  <c r="R2565" i="8" s="1"/>
  <c r="O2565" i="8"/>
  <c r="O1783" i="8"/>
  <c r="Q1783" i="8"/>
  <c r="R1783" i="8" s="1"/>
  <c r="O2497" i="8"/>
  <c r="O2176" i="8"/>
  <c r="Q2176" i="8"/>
  <c r="R2176" i="8" s="1"/>
  <c r="O1861" i="8"/>
  <c r="Q1861" i="8"/>
  <c r="R1861" i="8" s="1"/>
  <c r="O1252" i="8"/>
  <c r="O922" i="8"/>
  <c r="O558" i="8"/>
  <c r="Q558" i="8"/>
  <c r="R558" i="8" s="1"/>
  <c r="O185" i="8"/>
  <c r="Q185" i="8"/>
  <c r="R185" i="8" s="1"/>
  <c r="O1622" i="8"/>
  <c r="Q2248" i="8"/>
  <c r="R2248" i="8" s="1"/>
  <c r="Q3477" i="8"/>
  <c r="R3477" i="8" s="1"/>
  <c r="Q2296" i="8"/>
  <c r="R2296" i="8" s="1"/>
  <c r="O2931" i="8"/>
  <c r="Q1935" i="8"/>
  <c r="R1935" i="8" s="1"/>
  <c r="O1934" i="8"/>
  <c r="O2824" i="8"/>
  <c r="Q1308" i="8"/>
  <c r="R1308" i="8" s="1"/>
  <c r="O1308" i="8"/>
  <c r="O811" i="8"/>
  <c r="Q811" i="8"/>
  <c r="R811" i="8" s="1"/>
  <c r="Q1964" i="8"/>
  <c r="R1964" i="8" s="1"/>
  <c r="O2400" i="8"/>
  <c r="O2301" i="8"/>
  <c r="O4854" i="8"/>
  <c r="Q4509" i="8"/>
  <c r="R4509" i="8" s="1"/>
  <c r="O3990" i="8"/>
  <c r="Q3990" i="8"/>
  <c r="R3990" i="8" s="1"/>
  <c r="O4171" i="8"/>
  <c r="Q4438" i="8"/>
  <c r="R4438" i="8" s="1"/>
  <c r="O4438" i="8"/>
  <c r="O4137" i="8"/>
  <c r="O4555" i="8"/>
  <c r="Q4555" i="8"/>
  <c r="R4555" i="8" s="1"/>
  <c r="Q4174" i="8"/>
  <c r="R4174" i="8" s="1"/>
  <c r="O4174" i="8"/>
  <c r="O4643" i="8"/>
  <c r="Q4643" i="8"/>
  <c r="R4643" i="8" s="1"/>
  <c r="Q4076" i="8"/>
  <c r="R4076" i="8" s="1"/>
  <c r="O3466" i="8"/>
  <c r="O1084" i="8"/>
  <c r="O2202" i="8"/>
  <c r="O4712" i="8"/>
  <c r="O4616" i="8"/>
  <c r="O4286" i="8"/>
  <c r="O4138" i="8"/>
  <c r="O3971" i="8"/>
  <c r="O3549" i="8"/>
  <c r="O2524" i="8"/>
  <c r="Q4196" i="8"/>
  <c r="R4196" i="8" s="1"/>
  <c r="O4037" i="8"/>
  <c r="Q4038" i="8"/>
  <c r="R4038" i="8" s="1"/>
  <c r="Q2604" i="8"/>
  <c r="R2604" i="8" s="1"/>
  <c r="Q2603" i="8"/>
  <c r="R2603" i="8" s="1"/>
  <c r="O2603" i="8"/>
  <c r="O4366" i="8"/>
  <c r="Q3628" i="8"/>
  <c r="R3628" i="8" s="1"/>
  <c r="O4350" i="8"/>
  <c r="Q4350" i="8"/>
  <c r="R4350" i="8" s="1"/>
  <c r="Q3011" i="8"/>
  <c r="R3011" i="8" s="1"/>
  <c r="O3010" i="8"/>
  <c r="O3797" i="8"/>
  <c r="O3635" i="8"/>
  <c r="O3420" i="8"/>
  <c r="O2861" i="8"/>
  <c r="O4042" i="8"/>
  <c r="O3286" i="8"/>
  <c r="O3043" i="8"/>
  <c r="O2775" i="8"/>
  <c r="O1886" i="8"/>
  <c r="Q1887" i="8"/>
  <c r="R1887" i="8" s="1"/>
  <c r="O3389" i="8"/>
  <c r="O2811" i="8"/>
  <c r="O2513" i="8"/>
  <c r="O2053" i="8"/>
  <c r="O566" i="8"/>
  <c r="O2884" i="8"/>
  <c r="O2495" i="8"/>
  <c r="O2068" i="8"/>
  <c r="O3159" i="8"/>
  <c r="O2816" i="8"/>
  <c r="O1943" i="8"/>
  <c r="O1737" i="8"/>
  <c r="O639" i="8"/>
  <c r="O2526" i="8"/>
  <c r="Q2526" i="8"/>
  <c r="R2526" i="8" s="1"/>
  <c r="O2211" i="8"/>
  <c r="Q2211" i="8"/>
  <c r="R2211" i="8" s="1"/>
  <c r="O2008" i="8"/>
  <c r="O1105" i="8"/>
  <c r="O1950" i="8"/>
  <c r="O2838" i="8"/>
  <c r="O2045" i="8"/>
  <c r="O1629" i="8"/>
  <c r="O1605" i="8"/>
  <c r="Q1605" i="8"/>
  <c r="R1605" i="8" s="1"/>
  <c r="O366" i="8"/>
  <c r="O1645" i="8"/>
  <c r="O1054" i="8"/>
  <c r="O278" i="8"/>
  <c r="O748" i="8"/>
  <c r="O1358" i="8"/>
  <c r="Q1296" i="8"/>
  <c r="R1296" i="8" s="1"/>
  <c r="Q2669" i="8"/>
  <c r="R2669" i="8" s="1"/>
  <c r="Q4408" i="8"/>
  <c r="R4408" i="8" s="1"/>
  <c r="O3315" i="8"/>
  <c r="O4488" i="8"/>
  <c r="Q3996" i="8"/>
  <c r="R3996" i="8" s="1"/>
  <c r="O4076" i="8"/>
  <c r="O2728" i="8"/>
  <c r="Q1364" i="8"/>
  <c r="R1364" i="8" s="1"/>
  <c r="O4196" i="8"/>
  <c r="Q3237" i="8"/>
  <c r="R3237" i="8" s="1"/>
  <c r="Q3938" i="8"/>
  <c r="R3938" i="8" s="1"/>
  <c r="Q1946" i="8"/>
  <c r="R1946" i="8" s="1"/>
  <c r="Q2429" i="8"/>
  <c r="R2429" i="8" s="1"/>
  <c r="Q4682" i="8"/>
  <c r="R4682" i="8" s="1"/>
  <c r="Q3149" i="8"/>
  <c r="R3149" i="8" s="1"/>
  <c r="O4739" i="8"/>
  <c r="O2953" i="8"/>
  <c r="O148" i="8"/>
  <c r="O4837" i="8"/>
  <c r="Q1891" i="8"/>
  <c r="R1891" i="8" s="1"/>
  <c r="Q2493" i="8"/>
  <c r="R2493" i="8" s="1"/>
  <c r="Q1988" i="8"/>
  <c r="R1988" i="8" s="1"/>
  <c r="O3566" i="8"/>
  <c r="O4464" i="8"/>
  <c r="O3874" i="8"/>
  <c r="Q3328" i="8"/>
  <c r="R3328" i="8" s="1"/>
  <c r="O3328" i="8"/>
  <c r="O4214" i="8"/>
  <c r="Q4214" i="8"/>
  <c r="R4214" i="8" s="1"/>
  <c r="O4568" i="8"/>
  <c r="Q4568" i="8"/>
  <c r="R4568" i="8" s="1"/>
  <c r="O3513" i="8"/>
  <c r="Q3514" i="8"/>
  <c r="R3514" i="8" s="1"/>
  <c r="O2292" i="8"/>
  <c r="O2673" i="8"/>
  <c r="O1700" i="8"/>
  <c r="Q2922" i="8"/>
  <c r="R2922" i="8" s="1"/>
  <c r="O2922" i="8"/>
  <c r="O1662" i="8"/>
  <c r="O1317" i="8"/>
  <c r="Q1317" i="8"/>
  <c r="R1317" i="8" s="1"/>
  <c r="O184" i="8"/>
  <c r="O84" i="8"/>
  <c r="Q4464" i="8"/>
  <c r="R4464" i="8" s="1"/>
  <c r="O1267" i="8"/>
  <c r="O4803" i="8"/>
  <c r="O4448" i="8"/>
  <c r="O4763" i="8"/>
  <c r="O1624" i="8"/>
  <c r="Q3884" i="8"/>
  <c r="R3884" i="8" s="1"/>
  <c r="O4815" i="8"/>
  <c r="O4521" i="8"/>
  <c r="O2822" i="8"/>
  <c r="Q2822" i="8"/>
  <c r="R2822" i="8" s="1"/>
  <c r="O3872" i="8"/>
  <c r="O2214" i="8"/>
  <c r="Q3428" i="8"/>
  <c r="R3428" i="8" s="1"/>
  <c r="O3427" i="8"/>
  <c r="Q3427" i="8"/>
  <c r="R3427" i="8" s="1"/>
  <c r="O1208" i="8"/>
  <c r="Q1208" i="8"/>
  <c r="R1208" i="8" s="1"/>
  <c r="O755" i="8"/>
  <c r="Q755" i="8"/>
  <c r="R755" i="8" s="1"/>
  <c r="O562" i="8"/>
  <c r="O1114" i="8"/>
  <c r="O650" i="8"/>
  <c r="O847" i="8"/>
  <c r="O527" i="8"/>
  <c r="O455" i="8"/>
  <c r="O3324" i="8"/>
  <c r="O4720" i="8"/>
  <c r="Q3744" i="8"/>
  <c r="R3744" i="8" s="1"/>
  <c r="O3744" i="8"/>
  <c r="O4069" i="8"/>
  <c r="O2424" i="8"/>
  <c r="Q2424" i="8"/>
  <c r="R2424" i="8" s="1"/>
  <c r="O2658" i="8"/>
  <c r="O4015" i="8"/>
  <c r="O2466" i="8"/>
  <c r="O3556" i="8"/>
  <c r="O3168" i="8"/>
  <c r="O1476" i="8"/>
  <c r="Q1476" i="8"/>
  <c r="R1476" i="8" s="1"/>
  <c r="O1480" i="8"/>
  <c r="O2017" i="8"/>
  <c r="O724" i="8"/>
  <c r="O1568" i="8"/>
  <c r="Q1568" i="8"/>
  <c r="R1568" i="8" s="1"/>
  <c r="O741" i="8"/>
  <c r="Q3823" i="8"/>
  <c r="R3823" i="8" s="1"/>
  <c r="O3600" i="8"/>
  <c r="O1324" i="8"/>
  <c r="O2648" i="8"/>
  <c r="Q1965" i="8"/>
  <c r="R1965" i="8" s="1"/>
  <c r="Q2847" i="8"/>
  <c r="R2847" i="8" s="1"/>
  <c r="O3909" i="8"/>
  <c r="O3646" i="8"/>
  <c r="O4173" i="8"/>
  <c r="O2478" i="8"/>
  <c r="O3793" i="8"/>
  <c r="O4523" i="8"/>
  <c r="O4003" i="8"/>
  <c r="Q4004" i="8"/>
  <c r="R4004" i="8" s="1"/>
  <c r="Q4003" i="8"/>
  <c r="R4003" i="8" s="1"/>
  <c r="O1184" i="8"/>
  <c r="Q1184" i="8"/>
  <c r="R1184" i="8" s="1"/>
  <c r="O3311" i="8"/>
  <c r="O4472" i="8"/>
  <c r="O3719" i="8"/>
  <c r="O2682" i="8"/>
  <c r="Q2682" i="8"/>
  <c r="R2682" i="8" s="1"/>
  <c r="O4098" i="8"/>
  <c r="Q4098" i="8"/>
  <c r="R4098" i="8" s="1"/>
  <c r="O4403" i="8"/>
  <c r="O1615" i="8"/>
  <c r="O4499" i="8"/>
  <c r="O3700" i="8"/>
  <c r="O2612" i="8"/>
  <c r="O3703" i="8"/>
  <c r="Q3703" i="8"/>
  <c r="R3703" i="8" s="1"/>
  <c r="O3504" i="8"/>
  <c r="Q3505" i="8"/>
  <c r="R3505" i="8" s="1"/>
  <c r="O3211" i="8"/>
  <c r="O2162" i="8"/>
  <c r="O1917" i="8"/>
  <c r="O3772" i="8"/>
  <c r="Q3772" i="8"/>
  <c r="R3772" i="8" s="1"/>
  <c r="O3395" i="8"/>
  <c r="O3124" i="8"/>
  <c r="Q3124" i="8"/>
  <c r="R3124" i="8" s="1"/>
  <c r="Q2901" i="8"/>
  <c r="R2901" i="8" s="1"/>
  <c r="O2901" i="8"/>
  <c r="Q2564" i="8"/>
  <c r="R2564" i="8" s="1"/>
  <c r="O2564" i="8"/>
  <c r="Q3488" i="8"/>
  <c r="R3488" i="8" s="1"/>
  <c r="O3488" i="8"/>
  <c r="O3104" i="8"/>
  <c r="O1900" i="8"/>
  <c r="O3523" i="8"/>
  <c r="Q3523" i="8"/>
  <c r="R3523" i="8" s="1"/>
  <c r="O3331" i="8"/>
  <c r="O2779" i="8"/>
  <c r="Q2779" i="8"/>
  <c r="R2779" i="8" s="1"/>
  <c r="O2345" i="8"/>
  <c r="O2082" i="8"/>
  <c r="Q1877" i="8"/>
  <c r="R1877" i="8" s="1"/>
  <c r="O1877" i="8"/>
  <c r="Q1576" i="8"/>
  <c r="R1576" i="8" s="1"/>
  <c r="O1576" i="8"/>
  <c r="O2584" i="8"/>
  <c r="O2260" i="8"/>
  <c r="O2047" i="8"/>
  <c r="O1847" i="8"/>
  <c r="O1107" i="8"/>
  <c r="O2969" i="8"/>
  <c r="O2545" i="8"/>
  <c r="O1980" i="8"/>
  <c r="Q1980" i="8"/>
  <c r="R1980" i="8" s="1"/>
  <c r="O1050" i="8"/>
  <c r="O1842" i="8"/>
  <c r="Q651" i="8"/>
  <c r="R651" i="8" s="1"/>
  <c r="O651" i="8"/>
  <c r="O1276" i="8"/>
  <c r="O869" i="8"/>
  <c r="O1065" i="8"/>
  <c r="O1351" i="8"/>
  <c r="Q1894" i="8"/>
  <c r="R1894" i="8" s="1"/>
  <c r="Q1818" i="8"/>
  <c r="R1818" i="8" s="1"/>
  <c r="Q1359" i="8"/>
  <c r="R1359" i="8" s="1"/>
  <c r="O1296" i="8"/>
  <c r="O2668" i="8"/>
  <c r="Q4001" i="8"/>
  <c r="R4001" i="8" s="1"/>
  <c r="Q1435" i="8"/>
  <c r="R1435" i="8" s="1"/>
  <c r="Q2083" i="8"/>
  <c r="R2083" i="8" s="1"/>
  <c r="Q2265" i="8"/>
  <c r="R2265" i="8" s="1"/>
  <c r="O3025" i="8"/>
  <c r="O1426" i="8"/>
  <c r="Q1934" i="8"/>
  <c r="R1934" i="8" s="1"/>
  <c r="Q4623" i="8"/>
  <c r="R4623" i="8" s="1"/>
  <c r="Q2249" i="8"/>
  <c r="R2249" i="8" s="1"/>
  <c r="Q332" i="8"/>
  <c r="R332" i="8" s="1"/>
  <c r="O3008" i="8"/>
  <c r="O2440" i="8"/>
  <c r="Q3044" i="8"/>
  <c r="R3044" i="8" s="1"/>
  <c r="Q3899" i="8"/>
  <c r="R3899" i="8" s="1"/>
  <c r="Q1014" i="8"/>
  <c r="R1014" i="8" s="1"/>
  <c r="Q3364" i="8"/>
  <c r="R3364" i="8" s="1"/>
  <c r="O3754" i="8"/>
  <c r="O4212" i="8"/>
  <c r="O2420" i="8"/>
  <c r="O1890" i="8"/>
  <c r="O1751" i="8"/>
  <c r="O999" i="8"/>
  <c r="O342" i="8"/>
  <c r="O4840" i="8"/>
  <c r="O293" i="8"/>
  <c r="O1142" i="8"/>
  <c r="O4222" i="8"/>
  <c r="O3942" i="8"/>
  <c r="Q3942" i="8"/>
  <c r="R3942" i="8" s="1"/>
  <c r="O4864" i="8"/>
  <c r="Q4617" i="8"/>
  <c r="R4617" i="8" s="1"/>
  <c r="O3847" i="8"/>
  <c r="Q3847" i="8"/>
  <c r="R3847" i="8" s="1"/>
  <c r="O4065" i="8"/>
  <c r="O3765" i="8"/>
  <c r="Q3765" i="8"/>
  <c r="R3765" i="8" s="1"/>
  <c r="O2455" i="8"/>
  <c r="O2900" i="8"/>
  <c r="Q3358" i="8"/>
  <c r="R3358" i="8" s="1"/>
  <c r="O3358" i="8"/>
  <c r="O4143" i="8"/>
  <c r="Q3390" i="8"/>
  <c r="R3390" i="8" s="1"/>
  <c r="O3390" i="8"/>
  <c r="O2896" i="8"/>
  <c r="O2126" i="8"/>
  <c r="O1554" i="8"/>
  <c r="O4407" i="8"/>
  <c r="Q4407" i="8"/>
  <c r="R4407" i="8" s="1"/>
  <c r="O4279" i="8"/>
  <c r="O4503" i="8"/>
  <c r="O2464" i="8"/>
  <c r="Q2464" i="8"/>
  <c r="R2464" i="8" s="1"/>
  <c r="O3839" i="8"/>
  <c r="O2736" i="8"/>
  <c r="Q3902" i="8"/>
  <c r="R3902" i="8" s="1"/>
  <c r="O3902" i="8"/>
  <c r="O3615" i="8"/>
  <c r="O3299" i="8"/>
  <c r="Q2819" i="8"/>
  <c r="R2819" i="8" s="1"/>
  <c r="O2819" i="8"/>
  <c r="O2647" i="8"/>
  <c r="Q2647" i="8"/>
  <c r="R2647" i="8" s="1"/>
  <c r="Q1781" i="8"/>
  <c r="R1781" i="8" s="1"/>
  <c r="Q3407" i="8"/>
  <c r="R3407" i="8" s="1"/>
  <c r="O3407" i="8"/>
  <c r="O1592" i="8"/>
  <c r="Q1592" i="8"/>
  <c r="R1592" i="8" s="1"/>
  <c r="Q2923" i="8"/>
  <c r="R2923" i="8" s="1"/>
  <c r="O2923" i="8"/>
  <c r="Q2085" i="8"/>
  <c r="R2085" i="8" s="1"/>
  <c r="O704" i="8"/>
  <c r="O1860" i="8"/>
  <c r="Q1352" i="8"/>
  <c r="R1352" i="8" s="1"/>
  <c r="O2641" i="8"/>
  <c r="Q2641" i="8"/>
  <c r="R2641" i="8" s="1"/>
  <c r="O1893" i="8"/>
  <c r="O1845" i="8"/>
  <c r="O2615" i="8"/>
  <c r="Q2148" i="8"/>
  <c r="R2148" i="8" s="1"/>
  <c r="O2148" i="8"/>
  <c r="Q960" i="8"/>
  <c r="R960" i="8" s="1"/>
  <c r="O960" i="8"/>
  <c r="O1509" i="8"/>
  <c r="O665" i="8"/>
  <c r="Q1389" i="8"/>
  <c r="R1389" i="8" s="1"/>
  <c r="O1179" i="8"/>
  <c r="O1096" i="8"/>
  <c r="O481" i="8"/>
  <c r="O386" i="8"/>
  <c r="O1018" i="8"/>
  <c r="O1207" i="8"/>
  <c r="O962" i="8"/>
  <c r="O754" i="8"/>
  <c r="Q152" i="8"/>
  <c r="R152" i="8" s="1"/>
  <c r="O118" i="8"/>
  <c r="O522" i="8"/>
  <c r="O4182" i="8"/>
  <c r="O4087" i="8"/>
  <c r="Q1115" i="8"/>
  <c r="R1115" i="8" s="1"/>
  <c r="O1118" i="8"/>
  <c r="O383" i="8"/>
  <c r="O805" i="8"/>
  <c r="Q805" i="8"/>
  <c r="R805" i="8" s="1"/>
  <c r="O451" i="8"/>
  <c r="Q308" i="8"/>
  <c r="R308" i="8" s="1"/>
  <c r="O308" i="8"/>
  <c r="Q119" i="8"/>
  <c r="R119" i="8" s="1"/>
  <c r="O4662" i="8"/>
  <c r="O4239" i="8"/>
  <c r="O1639" i="8"/>
  <c r="Q4326" i="8"/>
  <c r="R4326" i="8" s="1"/>
  <c r="O4326" i="8"/>
  <c r="O4505" i="8"/>
  <c r="O4093" i="8"/>
  <c r="O3268" i="8"/>
  <c r="Q2659" i="8"/>
  <c r="R2659" i="8" s="1"/>
  <c r="Q2576" i="8"/>
  <c r="R2576" i="8" s="1"/>
  <c r="O1953" i="8"/>
  <c r="O2186" i="8"/>
  <c r="O1932" i="8"/>
  <c r="Q3006" i="8"/>
  <c r="R3006" i="8" s="1"/>
  <c r="O3006" i="8"/>
  <c r="O2548" i="8"/>
  <c r="Q3087" i="8"/>
  <c r="R3087" i="8" s="1"/>
  <c r="O3087" i="8"/>
  <c r="O1941" i="8"/>
  <c r="O1079" i="8"/>
  <c r="O1973" i="8"/>
  <c r="O286" i="8"/>
  <c r="Q812" i="8"/>
  <c r="R812" i="8" s="1"/>
  <c r="O1349" i="8"/>
  <c r="O539" i="8"/>
  <c r="O207" i="8"/>
  <c r="Q207" i="8"/>
  <c r="R207" i="8" s="1"/>
  <c r="Q109" i="8"/>
  <c r="R109" i="8" s="1"/>
  <c r="Q221" i="8"/>
  <c r="R221" i="8" s="1"/>
  <c r="O1765" i="8"/>
  <c r="O2608" i="8"/>
  <c r="O475" i="8"/>
  <c r="Q4463" i="8"/>
  <c r="R4463" i="8" s="1"/>
  <c r="O4463" i="8"/>
  <c r="O4223" i="8"/>
  <c r="Q4223" i="8"/>
  <c r="R4223" i="8" s="1"/>
  <c r="O3271" i="8"/>
  <c r="O3750" i="8"/>
  <c r="Q3750" i="8"/>
  <c r="R3750" i="8" s="1"/>
  <c r="O3203" i="8"/>
  <c r="Q3203" i="8"/>
  <c r="R3203" i="8" s="1"/>
  <c r="O3068" i="8"/>
  <c r="O1216" i="8"/>
  <c r="O1732" i="8"/>
  <c r="O1294" i="8"/>
  <c r="O1663" i="8"/>
  <c r="Q1663" i="8"/>
  <c r="R1663" i="8" s="1"/>
  <c r="Q1253" i="8"/>
  <c r="R1253" i="8" s="1"/>
  <c r="O1253" i="8"/>
  <c r="Q164" i="8"/>
  <c r="R164" i="8" s="1"/>
  <c r="O164" i="8"/>
  <c r="O112" i="8"/>
  <c r="O4755" i="8"/>
  <c r="Q4649" i="8"/>
  <c r="R4649" i="8" s="1"/>
  <c r="Q916" i="8"/>
  <c r="R916" i="8" s="1"/>
  <c r="Q1003" i="8"/>
  <c r="R1003" i="8" s="1"/>
  <c r="Q828" i="8"/>
  <c r="R828" i="8" s="1"/>
  <c r="O181" i="8"/>
  <c r="O1781" i="8"/>
  <c r="Q3143" i="8"/>
  <c r="R3143" i="8" s="1"/>
  <c r="O2492" i="8"/>
  <c r="O1714" i="8"/>
  <c r="Q959" i="8"/>
  <c r="R959" i="8" s="1"/>
  <c r="O959" i="8"/>
  <c r="O174" i="8"/>
  <c r="O1876" i="8"/>
  <c r="O1108" i="8"/>
  <c r="Q1108" i="8"/>
  <c r="R1108" i="8" s="1"/>
  <c r="O2218" i="8"/>
  <c r="O2519" i="8"/>
  <c r="O3447" i="8"/>
  <c r="O3175" i="8"/>
  <c r="Q1499" i="8"/>
  <c r="R1499" i="8" s="1"/>
  <c r="O1793" i="8"/>
  <c r="O866" i="8"/>
  <c r="Q866" i="8"/>
  <c r="R866" i="8" s="1"/>
  <c r="O1718" i="8"/>
  <c r="Q1718" i="8"/>
  <c r="R1718" i="8" s="1"/>
  <c r="O2772" i="8"/>
  <c r="O2536" i="8"/>
  <c r="O1008" i="8"/>
  <c r="Q191" i="8"/>
  <c r="R191" i="8" s="1"/>
  <c r="O1309" i="8"/>
  <c r="Q1309" i="8"/>
  <c r="R1309" i="8" s="1"/>
  <c r="O827" i="8"/>
  <c r="Q827" i="8"/>
  <c r="R827" i="8" s="1"/>
  <c r="O362" i="8"/>
  <c r="Q362" i="8"/>
  <c r="R362" i="8" s="1"/>
  <c r="Q942" i="8"/>
  <c r="R942" i="8" s="1"/>
  <c r="O196" i="8"/>
  <c r="Q136" i="8"/>
  <c r="R136" i="8" s="1"/>
  <c r="Q1311" i="8"/>
  <c r="R1311" i="8" s="1"/>
  <c r="Q3579" i="8"/>
  <c r="R3579" i="8" s="1"/>
  <c r="Q3792" i="8"/>
  <c r="R3792" i="8" s="1"/>
  <c r="O188" i="8"/>
  <c r="Q3943" i="8"/>
  <c r="R3943" i="8" s="1"/>
  <c r="O2659" i="8"/>
  <c r="O812" i="8"/>
  <c r="O902" i="8"/>
  <c r="O1019" i="8"/>
  <c r="O2576" i="8"/>
  <c r="O3967" i="8"/>
  <c r="O4198" i="8"/>
  <c r="O4111" i="8"/>
  <c r="O484" i="8"/>
  <c r="O3431" i="8"/>
  <c r="O1921" i="8"/>
  <c r="Q3001" i="8"/>
  <c r="R3001" i="8" s="1"/>
  <c r="Q2686" i="8"/>
  <c r="R2686" i="8" s="1"/>
  <c r="Q2598" i="8"/>
  <c r="R2598" i="8" s="1"/>
  <c r="Q4769" i="8"/>
  <c r="R4769" i="8" s="1"/>
  <c r="Q1759" i="8"/>
  <c r="R1759" i="8" s="1"/>
  <c r="Q2060" i="8"/>
  <c r="R2060" i="8" s="1"/>
  <c r="Q4809" i="8"/>
  <c r="R4809" i="8" s="1"/>
  <c r="O1787" i="8"/>
  <c r="Q1787" i="8"/>
  <c r="R1787" i="8" s="1"/>
  <c r="O66" i="8"/>
  <c r="O2320" i="8"/>
  <c r="O3464" i="8"/>
  <c r="O2914" i="8"/>
  <c r="O702" i="8"/>
  <c r="O3374" i="8"/>
  <c r="O4744" i="8"/>
  <c r="Q4744" i="8"/>
  <c r="R4744" i="8" s="1"/>
  <c r="O2597" i="8"/>
  <c r="O4768" i="8"/>
  <c r="O2786" i="8"/>
  <c r="Q2786" i="8"/>
  <c r="R2786" i="8" s="1"/>
  <c r="Q2787" i="8"/>
  <c r="R2787" i="8" s="1"/>
  <c r="O3352" i="8"/>
  <c r="O2568" i="8"/>
  <c r="O1758" i="8"/>
  <c r="O1734" i="8"/>
  <c r="O1557" i="8"/>
  <c r="O1617" i="8"/>
  <c r="O1310" i="8"/>
  <c r="Q1310" i="8"/>
  <c r="R1310" i="8" s="1"/>
  <c r="O1633" i="8"/>
  <c r="O1410" i="8"/>
  <c r="O3578" i="8"/>
  <c r="O1453" i="8"/>
  <c r="O1465" i="8"/>
  <c r="O3672" i="8"/>
  <c r="O1560" i="8"/>
  <c r="Q599" i="8"/>
  <c r="R599" i="8" s="1"/>
  <c r="O599" i="8"/>
  <c r="O2059" i="8"/>
  <c r="O3576" i="8"/>
  <c r="Q3576" i="8"/>
  <c r="R3576" i="8" s="1"/>
  <c r="O4808" i="8"/>
  <c r="O3572" i="8"/>
  <c r="Q3572" i="8"/>
  <c r="R3572" i="8" s="1"/>
  <c r="O3696" i="8"/>
  <c r="Q3696" i="8"/>
  <c r="R3696" i="8" s="1"/>
  <c r="O2373" i="8"/>
  <c r="O3534" i="8"/>
  <c r="O1577" i="8"/>
  <c r="Q1577" i="8"/>
  <c r="R1577" i="8" s="1"/>
  <c r="Q1578" i="8"/>
  <c r="R1578" i="8" s="1"/>
  <c r="Q2762" i="8"/>
  <c r="R2762" i="8" s="1"/>
  <c r="O2762" i="8"/>
  <c r="O3803" i="8"/>
  <c r="O1521" i="8"/>
  <c r="O488" i="8"/>
  <c r="O2450" i="8"/>
  <c r="Q2451" i="8"/>
  <c r="R2451" i="8" s="1"/>
  <c r="O2391" i="8"/>
  <c r="Q2391" i="8"/>
  <c r="R2391" i="8" s="1"/>
  <c r="O68" i="8"/>
  <c r="O1529" i="8"/>
  <c r="O2339" i="8"/>
  <c r="Q2339" i="8"/>
  <c r="R2339" i="8" s="1"/>
  <c r="O3166" i="8"/>
  <c r="O1205" i="8"/>
  <c r="O236" i="8"/>
  <c r="O1485" i="8"/>
  <c r="Q1486" i="8"/>
  <c r="R1486" i="8" s="1"/>
  <c r="O1651" i="8"/>
  <c r="O2638" i="8"/>
  <c r="O230" i="8"/>
  <c r="O231" i="8"/>
  <c r="Q231" i="8"/>
  <c r="R231" i="8" s="1"/>
  <c r="O690" i="8"/>
  <c r="O1601" i="8"/>
  <c r="Q1601" i="8"/>
  <c r="R1601" i="8" s="1"/>
  <c r="O2396" i="8"/>
  <c r="O3400" i="8"/>
  <c r="O1175" i="8"/>
  <c r="O2434" i="8"/>
  <c r="O917" i="8"/>
  <c r="Q917" i="8"/>
  <c r="R917" i="8" s="1"/>
  <c r="O3038" i="8"/>
  <c r="O3739" i="8"/>
  <c r="O2394" i="8"/>
  <c r="O3176" i="8"/>
  <c r="Q3176" i="8"/>
  <c r="R3176" i="8" s="1"/>
  <c r="O3624" i="8"/>
  <c r="O3252" i="8"/>
  <c r="Q3252" i="8"/>
  <c r="R3252" i="8" s="1"/>
  <c r="O2374" i="8"/>
  <c r="Q2374" i="8"/>
  <c r="R2374" i="8" s="1"/>
  <c r="O2327" i="8"/>
  <c r="O2994" i="8"/>
  <c r="O3034" i="8"/>
  <c r="O3114" i="8"/>
  <c r="Q3058" i="8"/>
  <c r="R3058" i="8" s="1"/>
  <c r="O3058" i="8"/>
  <c r="O3568" i="8"/>
  <c r="Q3014" i="8"/>
  <c r="R3014" i="8" s="1"/>
  <c r="O3014" i="8"/>
  <c r="O3354" i="8"/>
  <c r="Q3355" i="8"/>
  <c r="R3355" i="8" s="1"/>
  <c r="Q3519" i="8"/>
  <c r="R3519" i="8" s="1"/>
  <c r="O3518" i="8"/>
  <c r="O1119" i="8"/>
  <c r="Q1119" i="8"/>
  <c r="R1119" i="8" s="1"/>
  <c r="O985" i="8"/>
  <c r="Q2166" i="8"/>
  <c r="R2166" i="8" s="1"/>
  <c r="O2166" i="8"/>
  <c r="O1670" i="8"/>
  <c r="O1774" i="8"/>
  <c r="O970" i="8"/>
  <c r="O82" i="8"/>
  <c r="Q82" i="8"/>
  <c r="R82" i="8" s="1"/>
  <c r="Q2435" i="8"/>
  <c r="R2435" i="8" s="1"/>
  <c r="O2435" i="8"/>
  <c r="Q2436" i="8"/>
  <c r="R2436" i="8" s="1"/>
  <c r="Q949" i="8"/>
  <c r="R949" i="8" s="1"/>
  <c r="O1366" i="8"/>
  <c r="O2402" i="8"/>
  <c r="O3550" i="8"/>
  <c r="Q3550" i="8"/>
  <c r="R3550" i="8" s="1"/>
  <c r="O4584" i="8"/>
  <c r="O3066" i="8"/>
  <c r="O2157" i="8"/>
  <c r="O2746" i="8"/>
  <c r="Q2746" i="8"/>
  <c r="R2746" i="8" s="1"/>
  <c r="Q3303" i="8"/>
  <c r="R3303" i="8" s="1"/>
  <c r="O3302" i="8"/>
  <c r="O290" i="8"/>
  <c r="O1449" i="8"/>
  <c r="Q1449" i="8"/>
  <c r="R1449" i="8" s="1"/>
  <c r="O2338" i="8"/>
  <c r="Q3598" i="8"/>
  <c r="R3598" i="8" s="1"/>
  <c r="Q3599" i="8"/>
  <c r="R3599" i="8" s="1"/>
  <c r="O3598" i="8"/>
  <c r="O3000" i="8"/>
  <c r="O2890" i="8"/>
  <c r="Q2890" i="8"/>
  <c r="R2890" i="8" s="1"/>
  <c r="Q3064" i="8"/>
  <c r="R3064" i="8" s="1"/>
  <c r="O3064" i="8"/>
  <c r="O2367" i="8"/>
  <c r="O4576" i="8"/>
  <c r="Q4576" i="8"/>
  <c r="R4576" i="8" s="1"/>
  <c r="O2698" i="8"/>
  <c r="O2685" i="8"/>
  <c r="Q3111" i="8"/>
  <c r="R3111" i="8" s="1"/>
  <c r="Q3110" i="8"/>
  <c r="R3110" i="8" s="1"/>
  <c r="O3110" i="8"/>
  <c r="O3526" i="8"/>
  <c r="Q3526" i="8"/>
  <c r="R3526" i="8" s="1"/>
  <c r="O3198" i="8"/>
  <c r="O1678" i="8"/>
  <c r="Q1678" i="8"/>
  <c r="R1678" i="8" s="1"/>
  <c r="O1481" i="8"/>
  <c r="Q1481" i="8"/>
  <c r="R1481" i="8" s="1"/>
  <c r="Q1482" i="8"/>
  <c r="R1482" i="8" s="1"/>
  <c r="O1390" i="8"/>
  <c r="Q1390" i="8"/>
  <c r="R1390" i="8" s="1"/>
  <c r="O1668" i="8"/>
  <c r="O1029" i="8"/>
  <c r="O3250" i="8"/>
  <c r="Q3250" i="8"/>
  <c r="R3250" i="8" s="1"/>
  <c r="O948" i="8"/>
  <c r="O1447" i="8"/>
  <c r="Q1448" i="8"/>
  <c r="R1448" i="8" s="1"/>
  <c r="O2970" i="8"/>
  <c r="Q2970" i="8"/>
  <c r="R2970" i="8" s="1"/>
  <c r="O671" i="8"/>
  <c r="O2390" i="8"/>
  <c r="O3226" i="8"/>
  <c r="O3206" i="8"/>
  <c r="Q3206" i="8"/>
  <c r="R3206" i="8" s="1"/>
  <c r="O2331" i="8"/>
  <c r="O2098" i="8"/>
  <c r="Q4640" i="8"/>
  <c r="R4640" i="8" s="1"/>
  <c r="O4640" i="8"/>
  <c r="O2346" i="8"/>
  <c r="Q2346" i="8"/>
  <c r="R2346" i="8" s="1"/>
  <c r="O3342" i="8"/>
  <c r="Q3342" i="8"/>
  <c r="R3342" i="8" s="1"/>
  <c r="O3747" i="8"/>
  <c r="O1101" i="8"/>
  <c r="Q1102" i="8"/>
  <c r="R1102" i="8" s="1"/>
  <c r="O353" i="8"/>
  <c r="O258" i="8"/>
  <c r="O2322" i="8"/>
  <c r="O3706" i="8"/>
  <c r="Q3706" i="8"/>
  <c r="R3706" i="8" s="1"/>
  <c r="Q1342" i="8"/>
  <c r="R1342" i="8" s="1"/>
  <c r="O1226" i="8"/>
  <c r="O687" i="8"/>
  <c r="O4544" i="8"/>
  <c r="O3640" i="8"/>
  <c r="Q2392" i="8"/>
  <c r="R2392" i="8" s="1"/>
  <c r="Q884" i="8"/>
  <c r="R884" i="8" s="1"/>
  <c r="O883" i="8"/>
  <c r="O1248" i="8"/>
  <c r="Q1248" i="8"/>
  <c r="R1248" i="8" s="1"/>
  <c r="O2714" i="8"/>
  <c r="O1437" i="8"/>
  <c r="O3320" i="8"/>
  <c r="O4680" i="8"/>
  <c r="O3434" i="8"/>
  <c r="Q3434" i="8"/>
  <c r="R3434" i="8" s="1"/>
  <c r="O2378" i="8"/>
  <c r="O3246" i="8"/>
  <c r="Q3246" i="8"/>
  <c r="R3246" i="8" s="1"/>
  <c r="O3755" i="8"/>
  <c r="O993" i="8"/>
  <c r="O2692" i="8"/>
  <c r="O2834" i="8"/>
  <c r="C53" i="17"/>
  <c r="M62" i="8"/>
  <c r="N62" i="8" s="1"/>
  <c r="O10" i="18"/>
  <c r="H11" i="18"/>
  <c r="H10" i="18"/>
  <c r="O13" i="18"/>
  <c r="O11" i="18"/>
  <c r="O15" i="18"/>
  <c r="G11" i="18"/>
  <c r="G10" i="18"/>
  <c r="F20" i="9"/>
  <c r="G11" i="16"/>
  <c r="H11" i="16" s="1"/>
  <c r="G12" i="16"/>
  <c r="AA78" i="16"/>
  <c r="AB78" i="16" s="1"/>
  <c r="AB79" i="16" s="1"/>
  <c r="M77" i="7" s="1"/>
  <c r="AA79" i="16"/>
  <c r="AA73" i="16"/>
  <c r="AB73" i="16" s="1"/>
  <c r="AB74" i="16" s="1"/>
  <c r="L77" i="7" s="1"/>
  <c r="AA74" i="16"/>
  <c r="AA68" i="16"/>
  <c r="AB68" i="16" s="1"/>
  <c r="AB69" i="16" s="1"/>
  <c r="K77" i="7" s="1"/>
  <c r="AA69" i="16"/>
  <c r="AA63" i="16"/>
  <c r="AB63" i="16" s="1"/>
  <c r="AB64" i="16" s="1"/>
  <c r="J77" i="7" s="1"/>
  <c r="AA64" i="16"/>
  <c r="W92" i="16"/>
  <c r="X92" i="16" s="1"/>
  <c r="X93" i="16" s="1"/>
  <c r="M73" i="7" s="1"/>
  <c r="W93" i="16"/>
  <c r="W87" i="16"/>
  <c r="X87" i="16" s="1"/>
  <c r="X88" i="16" s="1"/>
  <c r="L73" i="7" s="1"/>
  <c r="W88" i="16"/>
  <c r="W82" i="16"/>
  <c r="X82" i="16" s="1"/>
  <c r="X83" i="16" s="1"/>
  <c r="K73" i="7" s="1"/>
  <c r="W83" i="16"/>
  <c r="W77" i="16"/>
  <c r="X77" i="16" s="1"/>
  <c r="X78" i="16" s="1"/>
  <c r="J73" i="7" s="1"/>
  <c r="W78" i="16"/>
  <c r="W72" i="16"/>
  <c r="X72" i="16" s="1"/>
  <c r="X73" i="16" s="1"/>
  <c r="I73" i="7" s="1"/>
  <c r="W73" i="16"/>
  <c r="W67" i="16"/>
  <c r="X67" i="16" s="1"/>
  <c r="X68" i="16" s="1"/>
  <c r="H73" i="7" s="1"/>
  <c r="W68" i="16"/>
  <c r="W63" i="16"/>
  <c r="W58" i="16"/>
  <c r="W62" i="16"/>
  <c r="X62" i="16" s="1"/>
  <c r="X63" i="16" s="1"/>
  <c r="G73" i="7" s="1"/>
  <c r="W57" i="16"/>
  <c r="X57" i="16" s="1"/>
  <c r="X58" i="16" s="1"/>
  <c r="F73" i="7" s="1"/>
  <c r="AB61" i="16"/>
  <c r="AB60" i="16"/>
  <c r="AB59" i="16"/>
  <c r="AB58" i="16"/>
  <c r="AA61" i="16"/>
  <c r="AA60" i="16"/>
  <c r="AA59" i="16"/>
  <c r="AA58" i="16"/>
  <c r="K88" i="16"/>
  <c r="K83" i="16"/>
  <c r="K78" i="16"/>
  <c r="K70" i="16"/>
  <c r="L57" i="16"/>
  <c r="L58" i="16" s="1"/>
  <c r="K57" i="16"/>
  <c r="Q2869" i="8" l="1"/>
  <c r="R2869" i="8" s="1"/>
  <c r="Q913" i="8"/>
  <c r="R913" i="8" s="1"/>
  <c r="O208" i="8"/>
  <c r="Q384" i="8"/>
  <c r="R384" i="8" s="1"/>
  <c r="Q4547" i="8"/>
  <c r="R4547" i="8" s="1"/>
  <c r="Q4478" i="8"/>
  <c r="R4478" i="8" s="1"/>
  <c r="Q1006" i="8"/>
  <c r="R1006" i="8" s="1"/>
  <c r="Q3568" i="8"/>
  <c r="R3568" i="8" s="1"/>
  <c r="Q1294" i="8"/>
  <c r="R1294" i="8" s="1"/>
  <c r="O4776" i="8"/>
  <c r="Q4138" i="8"/>
  <c r="R4138" i="8" s="1"/>
  <c r="O2776" i="8"/>
  <c r="Q2764" i="8"/>
  <c r="R2764" i="8" s="1"/>
  <c r="Q4770" i="8"/>
  <c r="R4770" i="8" s="1"/>
  <c r="Q1806" i="8"/>
  <c r="R1806" i="8" s="1"/>
  <c r="Q2430" i="8"/>
  <c r="R2430" i="8" s="1"/>
  <c r="Q1298" i="8"/>
  <c r="R1298" i="8" s="1"/>
  <c r="Q4415" i="8"/>
  <c r="R4415" i="8" s="1"/>
  <c r="Q1375" i="8"/>
  <c r="R1375" i="8" s="1"/>
  <c r="O1146" i="8"/>
  <c r="Q1900" i="8"/>
  <c r="R1900" i="8" s="1"/>
  <c r="Q1199" i="8"/>
  <c r="R1199" i="8" s="1"/>
  <c r="O2205" i="8"/>
  <c r="Q4619" i="8"/>
  <c r="R4619" i="8" s="1"/>
  <c r="Q1357" i="8"/>
  <c r="R1357" i="8" s="1"/>
  <c r="Q2084" i="8"/>
  <c r="R2084" i="8" s="1"/>
  <c r="Q146" i="8"/>
  <c r="R146" i="8" s="1"/>
  <c r="Q2267" i="8"/>
  <c r="R2267" i="8" s="1"/>
  <c r="Q2560" i="8"/>
  <c r="R2560" i="8" s="1"/>
  <c r="Q4608" i="8"/>
  <c r="R4608" i="8" s="1"/>
  <c r="Q2268" i="8"/>
  <c r="R2268" i="8" s="1"/>
  <c r="Q3683" i="8"/>
  <c r="R3683" i="8" s="1"/>
  <c r="Q563" i="8"/>
  <c r="R563" i="8" s="1"/>
  <c r="Q1951" i="8"/>
  <c r="R1951" i="8" s="1"/>
  <c r="Q1358" i="8"/>
  <c r="R1358" i="8" s="1"/>
  <c r="Q4727" i="8"/>
  <c r="R4727" i="8" s="1"/>
  <c r="Q4233" i="8"/>
  <c r="R4233" i="8" s="1"/>
  <c r="Q4514" i="8"/>
  <c r="R4514" i="8" s="1"/>
  <c r="Q2206" i="8"/>
  <c r="R2206" i="8" s="1"/>
  <c r="Q1807" i="8"/>
  <c r="R1807" i="8" s="1"/>
  <c r="Q4548" i="8"/>
  <c r="R4548" i="8" s="1"/>
  <c r="Q2763" i="8"/>
  <c r="R2763" i="8" s="1"/>
  <c r="O1199" i="8"/>
  <c r="Q1046" i="8"/>
  <c r="R1046" i="8" s="1"/>
  <c r="Q3088" i="8"/>
  <c r="R3088" i="8" s="1"/>
  <c r="O3088" i="8"/>
  <c r="Q3251" i="8"/>
  <c r="R3251" i="8" s="1"/>
  <c r="Q3195" i="8"/>
  <c r="R3195" i="8" s="1"/>
  <c r="Q2008" i="8"/>
  <c r="R2008" i="8" s="1"/>
  <c r="Q2202" i="8"/>
  <c r="R2202" i="8" s="1"/>
  <c r="Q2835" i="8"/>
  <c r="R2835" i="8" s="1"/>
  <c r="Q3979" i="8"/>
  <c r="R3979" i="8" s="1"/>
  <c r="Q1871" i="8"/>
  <c r="R1871" i="8" s="1"/>
  <c r="Q952" i="8"/>
  <c r="R952" i="8" s="1"/>
  <c r="O3940" i="8"/>
  <c r="Q4641" i="8"/>
  <c r="R4641" i="8" s="1"/>
  <c r="O2467" i="8"/>
  <c r="O2062" i="8"/>
  <c r="Q4299" i="8"/>
  <c r="R4299" i="8" s="1"/>
  <c r="Q1175" i="8"/>
  <c r="R1175" i="8" s="1"/>
  <c r="O906" i="8"/>
  <c r="Q794" i="8"/>
  <c r="R794" i="8" s="1"/>
  <c r="O2982" i="8"/>
  <c r="Q985" i="8"/>
  <c r="R985" i="8" s="1"/>
  <c r="Q4642" i="8"/>
  <c r="R4642" i="8" s="1"/>
  <c r="Q4153" i="8"/>
  <c r="R4153" i="8" s="1"/>
  <c r="Q2904" i="8"/>
  <c r="R2904" i="8" s="1"/>
  <c r="Q4516" i="8"/>
  <c r="R4516" i="8" s="1"/>
  <c r="Q2006" i="8"/>
  <c r="R2006" i="8" s="1"/>
  <c r="Q1709" i="8"/>
  <c r="R1709" i="8" s="1"/>
  <c r="Q3571" i="8"/>
  <c r="R3571" i="8" s="1"/>
  <c r="Q2761" i="8"/>
  <c r="R2761" i="8" s="1"/>
  <c r="Q4429" i="8"/>
  <c r="R4429" i="8" s="1"/>
  <c r="Q3113" i="8"/>
  <c r="R3113" i="8" s="1"/>
  <c r="Q244" i="8"/>
  <c r="R244" i="8" s="1"/>
  <c r="Q3348" i="8"/>
  <c r="R3348" i="8" s="1"/>
  <c r="Q666" i="8"/>
  <c r="R666" i="8" s="1"/>
  <c r="Q4268" i="8"/>
  <c r="R4268" i="8" s="1"/>
  <c r="Q3557" i="8"/>
  <c r="R3557" i="8" s="1"/>
  <c r="Q793" i="8"/>
  <c r="R793" i="8" s="1"/>
  <c r="Q3954" i="8"/>
  <c r="R3954" i="8" s="1"/>
  <c r="Q1063" i="8"/>
  <c r="R1063" i="8" s="1"/>
  <c r="O4048" i="8"/>
  <c r="Q3382" i="8"/>
  <c r="R3382" i="8" s="1"/>
  <c r="Q3245" i="8"/>
  <c r="R3245" i="8" s="1"/>
  <c r="Q1291" i="8"/>
  <c r="R1291" i="8" s="1"/>
  <c r="Q3671" i="8"/>
  <c r="R3671" i="8" s="1"/>
  <c r="Q3672" i="8"/>
  <c r="R3672" i="8" s="1"/>
  <c r="Q3588" i="8"/>
  <c r="R3588" i="8" s="1"/>
  <c r="Q2062" i="8"/>
  <c r="R2062" i="8" s="1"/>
  <c r="Q4759" i="8"/>
  <c r="R4759" i="8" s="1"/>
  <c r="Q906" i="8"/>
  <c r="R906" i="8" s="1"/>
  <c r="Q1838" i="8"/>
  <c r="R1838" i="8" s="1"/>
  <c r="O1125" i="8"/>
  <c r="O2283" i="8"/>
  <c r="O4629" i="8"/>
  <c r="O4367" i="8"/>
  <c r="Q2544" i="8"/>
  <c r="R2544" i="8" s="1"/>
  <c r="Q1904" i="8"/>
  <c r="R1904" i="8" s="1"/>
  <c r="Q4864" i="8"/>
  <c r="R4864" i="8" s="1"/>
  <c r="O4741" i="8"/>
  <c r="Q3622" i="8"/>
  <c r="R3622" i="8" s="1"/>
  <c r="Q2536" i="8"/>
  <c r="R2536" i="8" s="1"/>
  <c r="Q3849" i="8"/>
  <c r="R3849" i="8" s="1"/>
  <c r="Q4371" i="8"/>
  <c r="R4371" i="8" s="1"/>
  <c r="Q2540" i="8"/>
  <c r="R2540" i="8" s="1"/>
  <c r="Q3850" i="8"/>
  <c r="R3850" i="8" s="1"/>
  <c r="Q4087" i="8"/>
  <c r="R4087" i="8" s="1"/>
  <c r="O2537" i="8"/>
  <c r="Q4863" i="8"/>
  <c r="R4863" i="8" s="1"/>
  <c r="Q3291" i="8"/>
  <c r="R3291" i="8" s="1"/>
  <c r="Q4469" i="8"/>
  <c r="R4469" i="8" s="1"/>
  <c r="Q3107" i="8"/>
  <c r="R3107" i="8" s="1"/>
  <c r="O506" i="8"/>
  <c r="O4323" i="8"/>
  <c r="O1871" i="8"/>
  <c r="Q2959" i="8"/>
  <c r="R2959" i="8" s="1"/>
  <c r="Q4703" i="8"/>
  <c r="R4703" i="8" s="1"/>
  <c r="Q4735" i="8"/>
  <c r="R4735" i="8" s="1"/>
  <c r="Q4704" i="8"/>
  <c r="R4704" i="8" s="1"/>
  <c r="Q4365" i="8"/>
  <c r="R4365" i="8" s="1"/>
  <c r="Q3804" i="8"/>
  <c r="R3804" i="8" s="1"/>
  <c r="Q3913" i="8"/>
  <c r="R3913" i="8" s="1"/>
  <c r="Q3430" i="8"/>
  <c r="R3430" i="8" s="1"/>
  <c r="Q905" i="8"/>
  <c r="R905" i="8" s="1"/>
  <c r="Q4745" i="8"/>
  <c r="R4745" i="8" s="1"/>
  <c r="Q2657" i="8"/>
  <c r="R2657" i="8" s="1"/>
  <c r="Q2545" i="8"/>
  <c r="R2545" i="8" s="1"/>
  <c r="Q4657" i="8"/>
  <c r="R4657" i="8" s="1"/>
  <c r="Q3217" i="8"/>
  <c r="R3217" i="8" s="1"/>
  <c r="Q3218" i="8"/>
  <c r="R3218" i="8" s="1"/>
  <c r="O3472" i="8"/>
  <c r="Q962" i="8"/>
  <c r="R962" i="8" s="1"/>
  <c r="Q4718" i="8"/>
  <c r="R4718" i="8" s="1"/>
  <c r="Q4368" i="8"/>
  <c r="R4368" i="8" s="1"/>
  <c r="Q3414" i="8"/>
  <c r="R3414" i="8" s="1"/>
  <c r="Q511" i="8"/>
  <c r="R511" i="8" s="1"/>
  <c r="Q4030" i="8"/>
  <c r="R4030" i="8" s="1"/>
  <c r="Q2086" i="8"/>
  <c r="R2086" i="8" s="1"/>
  <c r="O3316" i="8"/>
  <c r="Q1978" i="8"/>
  <c r="R1978" i="8" s="1"/>
  <c r="Q184" i="8"/>
  <c r="R184" i="8" s="1"/>
  <c r="Q4249" i="8"/>
  <c r="R4249" i="8" s="1"/>
  <c r="Q3380" i="8"/>
  <c r="R3380" i="8" s="1"/>
  <c r="Q4423" i="8"/>
  <c r="R4423" i="8" s="1"/>
  <c r="Q2736" i="8"/>
  <c r="R2736" i="8" s="1"/>
  <c r="Q1174" i="8"/>
  <c r="R1174" i="8" s="1"/>
  <c r="Q3988" i="8"/>
  <c r="R3988" i="8" s="1"/>
  <c r="Q3989" i="8"/>
  <c r="R3989" i="8" s="1"/>
  <c r="O940" i="8"/>
  <c r="Q1977" i="8"/>
  <c r="R1977" i="8" s="1"/>
  <c r="Q502" i="8"/>
  <c r="R502" i="8" s="1"/>
  <c r="Q1074" i="8"/>
  <c r="R1074" i="8" s="1"/>
  <c r="Q3102" i="8"/>
  <c r="R3102" i="8" s="1"/>
  <c r="Q4130" i="8"/>
  <c r="R4130" i="8" s="1"/>
  <c r="Q2629" i="8"/>
  <c r="R2629" i="8" s="1"/>
  <c r="O4320" i="8"/>
  <c r="Q1069" i="8"/>
  <c r="R1069" i="8" s="1"/>
  <c r="Q1522" i="8"/>
  <c r="R1522" i="8" s="1"/>
  <c r="Q3616" i="8"/>
  <c r="R3616" i="8" s="1"/>
  <c r="Q1290" i="8"/>
  <c r="R1290" i="8" s="1"/>
  <c r="Q785" i="8"/>
  <c r="R785" i="8" s="1"/>
  <c r="Q2180" i="8"/>
  <c r="R2180" i="8" s="1"/>
  <c r="Q1526" i="8"/>
  <c r="R1526" i="8" s="1"/>
  <c r="Q2630" i="8"/>
  <c r="R2630" i="8" s="1"/>
  <c r="Q4084" i="8"/>
  <c r="R4084" i="8" s="1"/>
  <c r="O3056" i="8"/>
  <c r="Q645" i="8"/>
  <c r="R645" i="8" s="1"/>
  <c r="Q760" i="8"/>
  <c r="R760" i="8" s="1"/>
  <c r="Q2882" i="8"/>
  <c r="R2882" i="8" s="1"/>
  <c r="Q66" i="8"/>
  <c r="R66" i="8" s="1"/>
  <c r="Q3619" i="8"/>
  <c r="R3619" i="8" s="1"/>
  <c r="Q1018" i="8"/>
  <c r="R1018" i="8" s="1"/>
  <c r="Q2695" i="8"/>
  <c r="R2695" i="8" s="1"/>
  <c r="O4548" i="8"/>
  <c r="Q3636" i="8"/>
  <c r="R3636" i="8" s="1"/>
  <c r="Q2498" i="8"/>
  <c r="R2498" i="8" s="1"/>
  <c r="Q4416" i="8"/>
  <c r="R4416" i="8" s="1"/>
  <c r="Q343" i="8"/>
  <c r="R343" i="8" s="1"/>
  <c r="O952" i="8"/>
  <c r="O4364" i="8"/>
  <c r="Q2198" i="8"/>
  <c r="R2198" i="8" s="1"/>
  <c r="Q4422" i="8"/>
  <c r="R4422" i="8" s="1"/>
  <c r="O1846" i="8"/>
  <c r="Q686" i="8"/>
  <c r="R686" i="8" s="1"/>
  <c r="Q1067" i="8"/>
  <c r="R1067" i="8" s="1"/>
  <c r="Q506" i="8"/>
  <c r="R506" i="8" s="1"/>
  <c r="Q228" i="8"/>
  <c r="R228" i="8" s="1"/>
  <c r="Q1502" i="8"/>
  <c r="R1502" i="8" s="1"/>
  <c r="Q1227" i="8"/>
  <c r="R1227" i="8" s="1"/>
  <c r="Q3282" i="8"/>
  <c r="R3282" i="8" s="1"/>
  <c r="Q3624" i="8"/>
  <c r="R3624" i="8" s="1"/>
  <c r="Q2423" i="8"/>
  <c r="R2423" i="8" s="1"/>
  <c r="O686" i="8"/>
  <c r="Q3684" i="8"/>
  <c r="R3684" i="8" s="1"/>
  <c r="O4378" i="8"/>
  <c r="Q4366" i="8"/>
  <c r="R4366" i="8" s="1"/>
  <c r="Q2844" i="8"/>
  <c r="R2844" i="8" s="1"/>
  <c r="Q4086" i="8"/>
  <c r="R4086" i="8" s="1"/>
  <c r="O1210" i="8"/>
  <c r="O1130" i="8"/>
  <c r="Q1275" i="8"/>
  <c r="R1275" i="8" s="1"/>
  <c r="Q2895" i="8"/>
  <c r="R2895" i="8" s="1"/>
  <c r="Q3316" i="8"/>
  <c r="R3316" i="8" s="1"/>
  <c r="O3255" i="8"/>
  <c r="Q2584" i="8"/>
  <c r="R2584" i="8" s="1"/>
  <c r="Q2905" i="8"/>
  <c r="R2905" i="8" s="1"/>
  <c r="Q1286" i="8"/>
  <c r="R1286" i="8" s="1"/>
  <c r="Q2179" i="8"/>
  <c r="R2179" i="8" s="1"/>
  <c r="Q4760" i="8"/>
  <c r="R4760" i="8" s="1"/>
  <c r="Q65" i="8"/>
  <c r="R65" i="8" s="1"/>
  <c r="Q4549" i="8"/>
  <c r="R4549" i="8" s="1"/>
  <c r="O623" i="8"/>
  <c r="Q1913" i="8"/>
  <c r="R1913" i="8" s="1"/>
  <c r="O1694" i="8"/>
  <c r="Q1176" i="8"/>
  <c r="R1176" i="8" s="1"/>
  <c r="Q1485" i="8"/>
  <c r="R1485" i="8" s="1"/>
  <c r="Q3368" i="8"/>
  <c r="R3368" i="8" s="1"/>
  <c r="Q1276" i="8"/>
  <c r="R1276" i="8" s="1"/>
  <c r="Q3393" i="8"/>
  <c r="R3393" i="8" s="1"/>
  <c r="Q3467" i="8"/>
  <c r="R3467" i="8" s="1"/>
  <c r="Q3728" i="8"/>
  <c r="R3728" i="8" s="1"/>
  <c r="Q3413" i="8"/>
  <c r="R3413" i="8" s="1"/>
  <c r="Q1972" i="8"/>
  <c r="R1972" i="8" s="1"/>
  <c r="Q3152" i="8"/>
  <c r="R3152" i="8" s="1"/>
  <c r="Q3841" i="8"/>
  <c r="R3841" i="8" s="1"/>
  <c r="Q3538" i="8"/>
  <c r="R3538" i="8" s="1"/>
  <c r="Q2896" i="8"/>
  <c r="R2896" i="8" s="1"/>
  <c r="Q1637" i="8"/>
  <c r="R1637" i="8" s="1"/>
  <c r="Q3650" i="8"/>
  <c r="R3650" i="8" s="1"/>
  <c r="Q2906" i="8"/>
  <c r="R2906" i="8" s="1"/>
  <c r="Q3512" i="8"/>
  <c r="R3512" i="8" s="1"/>
  <c r="Q970" i="8"/>
  <c r="R970" i="8" s="1"/>
  <c r="Q2395" i="8"/>
  <c r="R2395" i="8" s="1"/>
  <c r="O3562" i="8"/>
  <c r="O4030" i="8"/>
  <c r="Q523" i="8"/>
  <c r="R523" i="8" s="1"/>
  <c r="Q1912" i="8"/>
  <c r="R1912" i="8" s="1"/>
  <c r="Q3244" i="8"/>
  <c r="R3244" i="8" s="1"/>
  <c r="Q2089" i="8"/>
  <c r="R2089" i="8" s="1"/>
  <c r="Q91" i="8"/>
  <c r="R91" i="8" s="1"/>
  <c r="Q2499" i="8"/>
  <c r="R2499" i="8" s="1"/>
  <c r="Q2257" i="8"/>
  <c r="R2257" i="8" s="1"/>
  <c r="Q553" i="8"/>
  <c r="R553" i="8" s="1"/>
  <c r="Q3307" i="8"/>
  <c r="R3307" i="8" s="1"/>
  <c r="Q345" i="8"/>
  <c r="R345" i="8" s="1"/>
  <c r="O2906" i="8"/>
  <c r="O3512" i="8"/>
  <c r="O2006" i="8"/>
  <c r="Q3563" i="8"/>
  <c r="R3563" i="8" s="1"/>
  <c r="Q3447" i="8"/>
  <c r="R3447" i="8" s="1"/>
  <c r="O2089" i="8"/>
  <c r="Q2298" i="8"/>
  <c r="R2298" i="8" s="1"/>
  <c r="Q503" i="8"/>
  <c r="R503" i="8" s="1"/>
  <c r="Q4603" i="8"/>
  <c r="R4603" i="8" s="1"/>
  <c r="Q3438" i="8"/>
  <c r="R3438" i="8" s="1"/>
  <c r="O1520" i="8"/>
  <c r="Q983" i="8"/>
  <c r="R983" i="8" s="1"/>
  <c r="Q1068" i="8"/>
  <c r="R1068" i="8" s="1"/>
  <c r="Q2396" i="8"/>
  <c r="R2396" i="8" s="1"/>
  <c r="O2422" i="8"/>
  <c r="Q992" i="8"/>
  <c r="R992" i="8" s="1"/>
  <c r="Q2480" i="8"/>
  <c r="R2480" i="8" s="1"/>
  <c r="Q3701" i="8"/>
  <c r="R3701" i="8" s="1"/>
  <c r="O4050" i="8"/>
  <c r="Q2174" i="8"/>
  <c r="R2174" i="8" s="1"/>
  <c r="Q3685" i="8"/>
  <c r="R3685" i="8" s="1"/>
  <c r="O3584" i="8"/>
  <c r="O511" i="8"/>
  <c r="Q413" i="8"/>
  <c r="R413" i="8" s="1"/>
  <c r="Q359" i="8"/>
  <c r="R359" i="8" s="1"/>
  <c r="Q2233" i="8"/>
  <c r="R2233" i="8" s="1"/>
  <c r="Q202" i="8"/>
  <c r="R202" i="8" s="1"/>
  <c r="Q2805" i="8"/>
  <c r="R2805" i="8" s="1"/>
  <c r="Q4262" i="8"/>
  <c r="R4262" i="8" s="1"/>
  <c r="Q3558" i="8"/>
  <c r="R3558" i="8" s="1"/>
  <c r="O3398" i="8"/>
  <c r="Q2373" i="8"/>
  <c r="R2373" i="8" s="1"/>
  <c r="Q3209" i="8"/>
  <c r="R3209" i="8" s="1"/>
  <c r="O864" i="8"/>
  <c r="O1606" i="8"/>
  <c r="O2212" i="8"/>
  <c r="O2657" i="8"/>
  <c r="O2199" i="8"/>
  <c r="Q4708" i="8"/>
  <c r="R4708" i="8" s="1"/>
  <c r="Q2969" i="8"/>
  <c r="R2969" i="8" s="1"/>
  <c r="O1701" i="8"/>
  <c r="Q2645" i="8"/>
  <c r="R2645" i="8" s="1"/>
  <c r="Q2944" i="8"/>
  <c r="R2944" i="8" s="1"/>
  <c r="Q2543" i="8"/>
  <c r="R2543" i="8" s="1"/>
  <c r="O3425" i="8"/>
  <c r="Q2190" i="8"/>
  <c r="R2190" i="8" s="1"/>
  <c r="Q3835" i="8"/>
  <c r="R3835" i="8" s="1"/>
  <c r="Q984" i="8"/>
  <c r="R984" i="8" s="1"/>
  <c r="O3069" i="8"/>
  <c r="Q4324" i="8"/>
  <c r="R4324" i="8" s="1"/>
  <c r="Q4835" i="8"/>
  <c r="R4835" i="8" s="1"/>
  <c r="Q3889" i="8"/>
  <c r="R3889" i="8" s="1"/>
  <c r="Q4331" i="8"/>
  <c r="R4331" i="8" s="1"/>
  <c r="Q1993" i="8"/>
  <c r="R1993" i="8" s="1"/>
  <c r="Q2806" i="8"/>
  <c r="R2806" i="8" s="1"/>
  <c r="O2300" i="8"/>
  <c r="Q1846" i="8"/>
  <c r="R1846" i="8" s="1"/>
  <c r="O3272" i="8"/>
  <c r="Q2861" i="8"/>
  <c r="R2861" i="8" s="1"/>
  <c r="Q1399" i="8"/>
  <c r="R1399" i="8" s="1"/>
  <c r="Q3837" i="8"/>
  <c r="R3837" i="8" s="1"/>
  <c r="O1937" i="8"/>
  <c r="Q3429" i="8"/>
  <c r="R3429" i="8" s="1"/>
  <c r="O3538" i="8"/>
  <c r="Q3353" i="8"/>
  <c r="R3353" i="8" s="1"/>
  <c r="O410" i="8"/>
  <c r="Q3175" i="8"/>
  <c r="R3175" i="8" s="1"/>
  <c r="O1889" i="8"/>
  <c r="Q2449" i="8"/>
  <c r="R2449" i="8" s="1"/>
  <c r="Q961" i="8"/>
  <c r="R961" i="8" s="1"/>
  <c r="Q4173" i="8"/>
  <c r="R4173" i="8" s="1"/>
  <c r="Q4443" i="8"/>
  <c r="R4443" i="8" s="1"/>
  <c r="O3414" i="8"/>
  <c r="O3657" i="8"/>
  <c r="Q3138" i="8"/>
  <c r="R3138" i="8" s="1"/>
  <c r="Q4325" i="8"/>
  <c r="R4325" i="8" s="1"/>
  <c r="O1706" i="8"/>
  <c r="Q3269" i="8"/>
  <c r="R3269" i="8" s="1"/>
  <c r="Q4041" i="8"/>
  <c r="R4041" i="8" s="1"/>
  <c r="Q3156" i="8"/>
  <c r="R3156" i="8" s="1"/>
  <c r="Q4265" i="8"/>
  <c r="R4265" i="8" s="1"/>
  <c r="Q4456" i="8"/>
  <c r="R4456" i="8" s="1"/>
  <c r="Q3680" i="8"/>
  <c r="R3680" i="8" s="1"/>
  <c r="Q3473" i="8"/>
  <c r="R3473" i="8" s="1"/>
  <c r="Q4833" i="8"/>
  <c r="R4833" i="8" s="1"/>
  <c r="O2857" i="8"/>
  <c r="Q2860" i="8"/>
  <c r="R2860" i="8" s="1"/>
  <c r="Q1520" i="8"/>
  <c r="R1520" i="8" s="1"/>
  <c r="Q209" i="8"/>
  <c r="R209" i="8" s="1"/>
  <c r="O3854" i="8"/>
  <c r="Q2440" i="8"/>
  <c r="R2440" i="8" s="1"/>
  <c r="Q2995" i="8"/>
  <c r="R2995" i="8" s="1"/>
  <c r="Q1172" i="8"/>
  <c r="R1172" i="8" s="1"/>
  <c r="O2449" i="8"/>
  <c r="Q4629" i="8"/>
  <c r="R4629" i="8" s="1"/>
  <c r="Q2646" i="8"/>
  <c r="R2646" i="8" s="1"/>
  <c r="Q2656" i="8"/>
  <c r="R2656" i="8" s="1"/>
  <c r="O3515" i="8"/>
  <c r="Q4061" i="8"/>
  <c r="R4061" i="8" s="1"/>
  <c r="Q4450" i="8"/>
  <c r="R4450" i="8" s="1"/>
  <c r="Q4085" i="8"/>
  <c r="R4085" i="8" s="1"/>
  <c r="Q2196" i="8"/>
  <c r="R2196" i="8" s="1"/>
  <c r="Q210" i="8"/>
  <c r="R210" i="8" s="1"/>
  <c r="Q3155" i="8"/>
  <c r="R3155" i="8" s="1"/>
  <c r="Q4225" i="8"/>
  <c r="R4225" i="8" s="1"/>
  <c r="Q330" i="8"/>
  <c r="R330" i="8" s="1"/>
  <c r="Q2698" i="8"/>
  <c r="R2698" i="8" s="1"/>
  <c r="Q3537" i="8"/>
  <c r="R3537" i="8" s="1"/>
  <c r="Q3520" i="8"/>
  <c r="R3520" i="8" s="1"/>
  <c r="Q741" i="8"/>
  <c r="R741" i="8" s="1"/>
  <c r="Q1281" i="8"/>
  <c r="R1281" i="8" s="1"/>
  <c r="Q2372" i="8"/>
  <c r="R2372" i="8" s="1"/>
  <c r="Q986" i="8"/>
  <c r="R986" i="8" s="1"/>
  <c r="Q3286" i="8"/>
  <c r="R3286" i="8" s="1"/>
  <c r="Q3971" i="8"/>
  <c r="R3971" i="8" s="1"/>
  <c r="O1555" i="8"/>
  <c r="O4327" i="8"/>
  <c r="Q401" i="8"/>
  <c r="R401" i="8" s="1"/>
  <c r="Q2297" i="8"/>
  <c r="R2297" i="8" s="1"/>
  <c r="Q1692" i="8"/>
  <c r="R1692" i="8" s="1"/>
  <c r="Q1082" i="8"/>
  <c r="R1082" i="8" s="1"/>
  <c r="Q3834" i="8"/>
  <c r="R3834" i="8" s="1"/>
  <c r="Q3516" i="8"/>
  <c r="R3516" i="8" s="1"/>
  <c r="Q1702" i="8"/>
  <c r="R1702" i="8" s="1"/>
  <c r="Q1328" i="8"/>
  <c r="R1328" i="8" s="1"/>
  <c r="Q3489" i="8"/>
  <c r="R3489" i="8" s="1"/>
  <c r="Q806" i="8"/>
  <c r="R806" i="8" s="1"/>
  <c r="O3334" i="8"/>
  <c r="Q2366" i="8"/>
  <c r="R2366" i="8" s="1"/>
  <c r="Q2812" i="8"/>
  <c r="R2812" i="8" s="1"/>
  <c r="Q2181" i="8"/>
  <c r="R2181" i="8" s="1"/>
  <c r="Q3722" i="8"/>
  <c r="R3722" i="8" s="1"/>
  <c r="Q1092" i="8"/>
  <c r="R1092" i="8" s="1"/>
  <c r="Q1880" i="8"/>
  <c r="R1880" i="8" s="1"/>
  <c r="Q4322" i="8"/>
  <c r="R4322" i="8" s="1"/>
  <c r="O3685" i="8"/>
  <c r="O3162" i="8"/>
  <c r="Q2157" i="8"/>
  <c r="R2157" i="8" s="1"/>
  <c r="O2366" i="8"/>
  <c r="Q294" i="8"/>
  <c r="R294" i="8" s="1"/>
  <c r="Q4083" i="8"/>
  <c r="R4083" i="8" s="1"/>
  <c r="Q3720" i="8"/>
  <c r="R3720" i="8" s="1"/>
  <c r="Q3475" i="8"/>
  <c r="R3475" i="8" s="1"/>
  <c r="Q2651" i="8"/>
  <c r="R2651" i="8" s="1"/>
  <c r="Q3929" i="8"/>
  <c r="R3929" i="8" s="1"/>
  <c r="O2403" i="8"/>
  <c r="Q2078" i="8"/>
  <c r="R2078" i="8" s="1"/>
  <c r="Q2199" i="8"/>
  <c r="R2199" i="8" s="1"/>
  <c r="O2559" i="8"/>
  <c r="O3480" i="8"/>
  <c r="Q3186" i="8"/>
  <c r="R3186" i="8" s="1"/>
  <c r="Q3893" i="8"/>
  <c r="R3893" i="8" s="1"/>
  <c r="Q2534" i="8"/>
  <c r="R2534" i="8" s="1"/>
  <c r="Q3235" i="8"/>
  <c r="R3235" i="8" s="1"/>
  <c r="O3288" i="8"/>
  <c r="Q1670" i="8"/>
  <c r="R1670" i="8" s="1"/>
  <c r="Q234" i="8"/>
  <c r="R234" i="8" s="1"/>
  <c r="O723" i="8"/>
  <c r="Q64" i="8"/>
  <c r="R64" i="8" s="1"/>
  <c r="Q2328" i="8"/>
  <c r="R2328" i="8" s="1"/>
  <c r="Q4051" i="8"/>
  <c r="R4051" i="8" s="1"/>
  <c r="Q2357" i="8"/>
  <c r="R2357" i="8" s="1"/>
  <c r="O1880" i="8"/>
  <c r="Q4217" i="8"/>
  <c r="R4217" i="8" s="1"/>
  <c r="O64" i="8"/>
  <c r="O2328" i="8"/>
  <c r="O1291" i="8"/>
  <c r="Q1446" i="8"/>
  <c r="R1446" i="8" s="1"/>
  <c r="O1082" i="8"/>
  <c r="Q4806" i="8"/>
  <c r="R4806" i="8" s="1"/>
  <c r="O3112" i="8"/>
  <c r="Q3689" i="8"/>
  <c r="R3689" i="8" s="1"/>
  <c r="O4832" i="8"/>
  <c r="O234" i="8"/>
  <c r="Q4006" i="8"/>
  <c r="R4006" i="8" s="1"/>
  <c r="Q4211" i="8"/>
  <c r="R4211" i="8" s="1"/>
  <c r="Q3753" i="8"/>
  <c r="R3753" i="8" s="1"/>
  <c r="Q3484" i="8"/>
  <c r="R3484" i="8" s="1"/>
  <c r="Q3826" i="8"/>
  <c r="R3826" i="8" s="1"/>
  <c r="Q4501" i="8"/>
  <c r="R4501" i="8" s="1"/>
  <c r="Q993" i="8"/>
  <c r="R993" i="8" s="1"/>
  <c r="Q3748" i="8"/>
  <c r="R3748" i="8" s="1"/>
  <c r="Q3207" i="8"/>
  <c r="R3207" i="8" s="1"/>
  <c r="O3680" i="8"/>
  <c r="Q1093" i="8"/>
  <c r="R1093" i="8" s="1"/>
  <c r="Q3161" i="8"/>
  <c r="R3161" i="8" s="1"/>
  <c r="O794" i="8"/>
  <c r="Q4688" i="8"/>
  <c r="R4688" i="8" s="1"/>
  <c r="O523" i="8"/>
  <c r="Q1932" i="8"/>
  <c r="R1932" i="8" s="1"/>
  <c r="Q1380" i="8"/>
  <c r="R1380" i="8" s="1"/>
  <c r="Q3410" i="8"/>
  <c r="R3410" i="8" s="1"/>
  <c r="Q4193" i="8"/>
  <c r="R4193" i="8" s="1"/>
  <c r="Q92" i="8"/>
  <c r="R92" i="8" s="1"/>
  <c r="O3492" i="8"/>
  <c r="O3701" i="8"/>
  <c r="Q1654" i="8"/>
  <c r="R1654" i="8" s="1"/>
  <c r="Q3228" i="8"/>
  <c r="R3228" i="8" s="1"/>
  <c r="Q3322" i="8"/>
  <c r="R3322" i="8" s="1"/>
  <c r="O3405" i="8"/>
  <c r="Q3735" i="8"/>
  <c r="R3735" i="8" s="1"/>
  <c r="Q4660" i="8"/>
  <c r="R4660" i="8" s="1"/>
  <c r="O4175" i="8"/>
  <c r="O1028" i="8"/>
  <c r="Q2320" i="8"/>
  <c r="R2320" i="8" s="1"/>
  <c r="O245" i="8"/>
  <c r="Q1101" i="8"/>
  <c r="R1101" i="8" s="1"/>
  <c r="Q3691" i="8"/>
  <c r="R3691" i="8" s="1"/>
  <c r="O1528" i="8"/>
  <c r="Q3795" i="8"/>
  <c r="R3795" i="8" s="1"/>
  <c r="Q2350" i="8"/>
  <c r="R2350" i="8" s="1"/>
  <c r="Q2326" i="8"/>
  <c r="R2326" i="8" s="1"/>
  <c r="Q1260" i="8"/>
  <c r="R1260" i="8" s="1"/>
  <c r="O1843" i="8"/>
  <c r="Q829" i="8"/>
  <c r="R829" i="8" s="1"/>
  <c r="O1513" i="8"/>
  <c r="Q1441" i="8"/>
  <c r="R1441" i="8" s="1"/>
  <c r="Q2843" i="8"/>
  <c r="R2843" i="8" s="1"/>
  <c r="Q4417" i="8"/>
  <c r="R4417" i="8" s="1"/>
  <c r="Q1674" i="8"/>
  <c r="R1674" i="8" s="1"/>
  <c r="Q3972" i="8"/>
  <c r="R3972" i="8" s="1"/>
  <c r="Q4837" i="8"/>
  <c r="R4837" i="8" s="1"/>
  <c r="Q2532" i="8"/>
  <c r="R2532" i="8" s="1"/>
  <c r="O781" i="8"/>
  <c r="Q2165" i="8"/>
  <c r="R2165" i="8" s="1"/>
  <c r="Q3623" i="8"/>
  <c r="R3623" i="8" s="1"/>
  <c r="Q4582" i="8"/>
  <c r="R4582" i="8" s="1"/>
  <c r="Q2599" i="8"/>
  <c r="R2599" i="8" s="1"/>
  <c r="Q1212" i="8"/>
  <c r="R1212" i="8" s="1"/>
  <c r="Q1703" i="8"/>
  <c r="R1703" i="8" s="1"/>
  <c r="Q1327" i="8"/>
  <c r="R1327" i="8" s="1"/>
  <c r="Q2531" i="8"/>
  <c r="R2531" i="8" s="1"/>
  <c r="Q3675" i="8"/>
  <c r="R3675" i="8" s="1"/>
  <c r="Q2837" i="8"/>
  <c r="R2837" i="8" s="1"/>
  <c r="Q1704" i="8"/>
  <c r="R1704" i="8" s="1"/>
  <c r="Q471" i="8"/>
  <c r="R471" i="8" s="1"/>
  <c r="Q3184" i="8"/>
  <c r="R3184" i="8" s="1"/>
  <c r="Q3432" i="8"/>
  <c r="R3432" i="8" s="1"/>
  <c r="Q4090" i="8"/>
  <c r="R4090" i="8" s="1"/>
  <c r="Q670" i="8"/>
  <c r="R670" i="8" s="1"/>
  <c r="Q2900" i="8"/>
  <c r="R2900" i="8" s="1"/>
  <c r="Q1886" i="8"/>
  <c r="R1886" i="8" s="1"/>
  <c r="O4500" i="8"/>
  <c r="Q446" i="8"/>
  <c r="R446" i="8" s="1"/>
  <c r="Q1379" i="8"/>
  <c r="R1379" i="8" s="1"/>
  <c r="Q3796" i="8"/>
  <c r="R3796" i="8" s="1"/>
  <c r="O2946" i="8"/>
  <c r="Q2327" i="8"/>
  <c r="R2327" i="8" s="1"/>
  <c r="O3454" i="8"/>
  <c r="O708" i="8"/>
  <c r="O1331" i="8"/>
  <c r="O2616" i="8"/>
  <c r="Q1103" i="8"/>
  <c r="R1103" i="8" s="1"/>
  <c r="Q2773" i="8"/>
  <c r="R2773" i="8" s="1"/>
  <c r="Q4503" i="8"/>
  <c r="R4503" i="8" s="1"/>
  <c r="Q2602" i="8"/>
  <c r="R2602" i="8" s="1"/>
  <c r="O4624" i="8"/>
  <c r="Q4689" i="8"/>
  <c r="R4689" i="8" s="1"/>
  <c r="Q2231" i="8"/>
  <c r="R2231" i="8" s="1"/>
  <c r="Q4321" i="8"/>
  <c r="R4321" i="8" s="1"/>
  <c r="Q3547" i="8"/>
  <c r="R3547" i="8" s="1"/>
  <c r="Q530" i="8"/>
  <c r="R530" i="8" s="1"/>
  <c r="Q2308" i="8"/>
  <c r="R2308" i="8" s="1"/>
  <c r="Q3469" i="8"/>
  <c r="R3469" i="8" s="1"/>
  <c r="Q4074" i="8"/>
  <c r="R4074" i="8" s="1"/>
  <c r="Q1545" i="8"/>
  <c r="R1545" i="8" s="1"/>
  <c r="O3188" i="8"/>
  <c r="Q3705" i="8"/>
  <c r="R3705" i="8" s="1"/>
  <c r="O2129" i="8"/>
  <c r="O3340" i="8"/>
  <c r="O4609" i="8"/>
  <c r="Q1804" i="8"/>
  <c r="R1804" i="8" s="1"/>
  <c r="Q240" i="8"/>
  <c r="R240" i="8" s="1"/>
  <c r="Q2098" i="8"/>
  <c r="R2098" i="8" s="1"/>
  <c r="Q2868" i="8"/>
  <c r="R2868" i="8" s="1"/>
  <c r="Q3724" i="8"/>
  <c r="R3724" i="8" s="1"/>
  <c r="Q3162" i="8"/>
  <c r="R3162" i="8" s="1"/>
  <c r="Q3627" i="8"/>
  <c r="R3627" i="8" s="1"/>
  <c r="Q3450" i="8"/>
  <c r="R3450" i="8" s="1"/>
  <c r="Q2122" i="8"/>
  <c r="R2122" i="8" s="1"/>
  <c r="O3154" i="8"/>
  <c r="Q3208" i="8"/>
  <c r="R3208" i="8" s="1"/>
  <c r="Q1458" i="8"/>
  <c r="R1458" i="8" s="1"/>
  <c r="Q3704" i="8"/>
  <c r="R3704" i="8" s="1"/>
  <c r="Q4159" i="8"/>
  <c r="R4159" i="8" s="1"/>
  <c r="Q978" i="8"/>
  <c r="R978" i="8" s="1"/>
  <c r="Q4599" i="8"/>
  <c r="R4599" i="8" s="1"/>
  <c r="Q2752" i="8"/>
  <c r="R2752" i="8" s="1"/>
  <c r="Q4404" i="8"/>
  <c r="R4404" i="8" s="1"/>
  <c r="Q1386" i="8"/>
  <c r="R1386" i="8" s="1"/>
  <c r="Q3777" i="8"/>
  <c r="R3777" i="8" s="1"/>
  <c r="O2960" i="8"/>
  <c r="O3587" i="8"/>
  <c r="Q1385" i="8"/>
  <c r="R1385" i="8" s="1"/>
  <c r="O3012" i="8"/>
  <c r="O3227" i="8"/>
  <c r="Q3888" i="8"/>
  <c r="R3888" i="8" s="1"/>
  <c r="Q1353" i="8"/>
  <c r="R1353" i="8" s="1"/>
  <c r="Q2258" i="8"/>
  <c r="R2258" i="8" s="1"/>
  <c r="Q3437" i="8"/>
  <c r="R3437" i="8" s="1"/>
  <c r="Q559" i="8"/>
  <c r="R559" i="8" s="1"/>
  <c r="Q1614" i="8"/>
  <c r="R1614" i="8" s="1"/>
  <c r="Q349" i="8"/>
  <c r="R349" i="8" s="1"/>
  <c r="Q1598" i="8"/>
  <c r="R1598" i="8" s="1"/>
  <c r="Q3335" i="8"/>
  <c r="R3335" i="8" s="1"/>
  <c r="Q4106" i="8"/>
  <c r="R4106" i="8" s="1"/>
  <c r="Q2813" i="8"/>
  <c r="R2813" i="8" s="1"/>
  <c r="Q3958" i="8"/>
  <c r="R3958" i="8" s="1"/>
  <c r="Q2709" i="8"/>
  <c r="R2709" i="8" s="1"/>
  <c r="Q2370" i="8"/>
  <c r="R2370" i="8" s="1"/>
  <c r="O3022" i="8"/>
  <c r="Q2360" i="8"/>
  <c r="R2360" i="8" s="1"/>
  <c r="Q2191" i="8"/>
  <c r="R2191" i="8" s="1"/>
  <c r="Q4088" i="8"/>
  <c r="R4088" i="8" s="1"/>
  <c r="Q1694" i="8"/>
  <c r="R1694" i="8" s="1"/>
  <c r="Q1216" i="8"/>
  <c r="R1216" i="8" s="1"/>
  <c r="O3037" i="8"/>
  <c r="Q4594" i="8"/>
  <c r="R4594" i="8" s="1"/>
  <c r="Q259" i="8"/>
  <c r="R259" i="8" s="1"/>
  <c r="O2437" i="8"/>
  <c r="O1593" i="8"/>
  <c r="O1286" i="8"/>
  <c r="O228" i="8"/>
  <c r="O1066" i="8"/>
  <c r="Q1213" i="8"/>
  <c r="R1213" i="8" s="1"/>
  <c r="Q222" i="8"/>
  <c r="R222" i="8" s="1"/>
  <c r="Q2355" i="8"/>
  <c r="R2355" i="8" s="1"/>
  <c r="O508" i="8"/>
  <c r="Q3354" i="8"/>
  <c r="R3354" i="8" s="1"/>
  <c r="Q3114" i="8"/>
  <c r="R3114" i="8" s="1"/>
  <c r="Q489" i="8"/>
  <c r="R489" i="8" s="1"/>
  <c r="Q435" i="8"/>
  <c r="R435" i="8" s="1"/>
  <c r="Q1634" i="8"/>
  <c r="R1634" i="8" s="1"/>
  <c r="O1005" i="8"/>
  <c r="Q3673" i="8"/>
  <c r="R3673" i="8" s="1"/>
  <c r="Q2175" i="8"/>
  <c r="R2175" i="8" s="1"/>
  <c r="Q4865" i="8"/>
  <c r="R4865" i="8" s="1"/>
  <c r="Q4836" i="8"/>
  <c r="R4836" i="8" s="1"/>
  <c r="Q3468" i="8"/>
  <c r="R3468" i="8" s="1"/>
  <c r="Q1459" i="8"/>
  <c r="R1459" i="8" s="1"/>
  <c r="Q2286" i="8"/>
  <c r="R2286" i="8" s="1"/>
  <c r="Q1004" i="8"/>
  <c r="R1004" i="8" s="1"/>
  <c r="O3107" i="8"/>
  <c r="O1702" i="8"/>
  <c r="Q4854" i="8"/>
  <c r="R4854" i="8" s="1"/>
  <c r="O3887" i="8"/>
  <c r="O454" i="8"/>
  <c r="Q909" i="8"/>
  <c r="R909" i="8" s="1"/>
  <c r="O1353" i="8"/>
  <c r="Q4405" i="8"/>
  <c r="R4405" i="8" s="1"/>
  <c r="Q1335" i="8"/>
  <c r="R1335" i="8" s="1"/>
  <c r="Q3285" i="8"/>
  <c r="R3285" i="8" s="1"/>
  <c r="Q3546" i="8"/>
  <c r="R3546" i="8" s="1"/>
  <c r="Q3201" i="8"/>
  <c r="R3201" i="8" s="1"/>
  <c r="O3516" i="8"/>
  <c r="Q845" i="8"/>
  <c r="R845" i="8" s="1"/>
  <c r="Q1128" i="8"/>
  <c r="R1128" i="8" s="1"/>
  <c r="Q2939" i="8"/>
  <c r="R2939" i="8" s="1"/>
  <c r="Q2986" i="8"/>
  <c r="R2986" i="8" s="1"/>
  <c r="Q3763" i="8"/>
  <c r="R3763" i="8" s="1"/>
  <c r="O4211" i="8"/>
  <c r="Q3093" i="8"/>
  <c r="R3093" i="8" s="1"/>
  <c r="Q3832" i="8"/>
  <c r="R3832" i="8" s="1"/>
  <c r="Q3247" i="8"/>
  <c r="R3247" i="8" s="1"/>
  <c r="Q3023" i="8"/>
  <c r="R3023" i="8" s="1"/>
  <c r="Q2123" i="8"/>
  <c r="R2123" i="8" s="1"/>
  <c r="O3475" i="8"/>
  <c r="O459" i="8"/>
  <c r="O4041" i="8"/>
  <c r="Q1447" i="8"/>
  <c r="R1447" i="8" s="1"/>
  <c r="Q1066" i="8"/>
  <c r="R1066" i="8" s="1"/>
  <c r="Q2739" i="8"/>
  <c r="R2739" i="8" s="1"/>
  <c r="Q1473" i="8"/>
  <c r="R1473" i="8" s="1"/>
  <c r="Q69" i="8"/>
  <c r="R69" i="8" s="1"/>
  <c r="Q2443" i="8"/>
  <c r="R2443" i="8" s="1"/>
  <c r="Q1454" i="8"/>
  <c r="R1454" i="8" s="1"/>
  <c r="Q3120" i="8"/>
  <c r="R3120" i="8" s="1"/>
  <c r="Q2321" i="8"/>
  <c r="R2321" i="8" s="1"/>
  <c r="Q538" i="8"/>
  <c r="R538" i="8" s="1"/>
  <c r="O1510" i="8"/>
  <c r="O4865" i="8"/>
  <c r="Q1885" i="8"/>
  <c r="R1885" i="8" s="1"/>
  <c r="O427" i="8"/>
  <c r="Q543" i="8"/>
  <c r="R543" i="8" s="1"/>
  <c r="Q4182" i="8"/>
  <c r="R4182" i="8" s="1"/>
  <c r="O2713" i="8"/>
  <c r="Q1693" i="8"/>
  <c r="R1693" i="8" s="1"/>
  <c r="Q3778" i="8"/>
  <c r="R3778" i="8" s="1"/>
  <c r="Q4648" i="8"/>
  <c r="R4648" i="8" s="1"/>
  <c r="Q3202" i="8"/>
  <c r="R3202" i="8" s="1"/>
  <c r="Q4043" i="8"/>
  <c r="R4043" i="8" s="1"/>
  <c r="Q4034" i="8"/>
  <c r="R4034" i="8" s="1"/>
  <c r="O3654" i="8"/>
  <c r="Q86" i="8"/>
  <c r="R86" i="8" s="1"/>
  <c r="Q1863" i="8"/>
  <c r="R1863" i="8" s="1"/>
  <c r="Q3214" i="8"/>
  <c r="R3214" i="8" s="1"/>
  <c r="Q3495" i="8"/>
  <c r="R3495" i="8" s="1"/>
  <c r="Q1656" i="8"/>
  <c r="R1656" i="8" s="1"/>
  <c r="Q4733" i="8"/>
  <c r="R4733" i="8" s="1"/>
  <c r="Q2283" i="8"/>
  <c r="R2283" i="8" s="1"/>
  <c r="Q3590" i="8"/>
  <c r="R3590" i="8" s="1"/>
  <c r="Q3371" i="8"/>
  <c r="R3371" i="8" s="1"/>
  <c r="Q3338" i="8"/>
  <c r="R3338" i="8" s="1"/>
  <c r="Q3817" i="8"/>
  <c r="R3817" i="8" s="1"/>
  <c r="Q4801" i="8"/>
  <c r="R4801" i="8" s="1"/>
  <c r="Q3747" i="8"/>
  <c r="R3747" i="8" s="1"/>
  <c r="Q1666" i="8"/>
  <c r="R1666" i="8" s="1"/>
  <c r="Q3740" i="8"/>
  <c r="R3740" i="8" s="1"/>
  <c r="Q623" i="8"/>
  <c r="R623" i="8" s="1"/>
  <c r="Q674" i="8"/>
  <c r="R674" i="8" s="1"/>
  <c r="Q4747" i="8"/>
  <c r="R4747" i="8" s="1"/>
  <c r="O4606" i="8"/>
  <c r="Q901" i="8"/>
  <c r="R901" i="8" s="1"/>
  <c r="Q2557" i="8"/>
  <c r="R2557" i="8" s="1"/>
  <c r="Q1437" i="8"/>
  <c r="R1437" i="8" s="1"/>
  <c r="Q2402" i="8"/>
  <c r="R2402" i="8" s="1"/>
  <c r="Q3038" i="8"/>
  <c r="R3038" i="8" s="1"/>
  <c r="Q4832" i="8"/>
  <c r="R4832" i="8" s="1"/>
  <c r="Q2533" i="8"/>
  <c r="R2533" i="8" s="1"/>
  <c r="Q461" i="8"/>
  <c r="R461" i="8" s="1"/>
  <c r="O1173" i="8"/>
  <c r="Q3013" i="8"/>
  <c r="R3013" i="8" s="1"/>
  <c r="O4083" i="8"/>
  <c r="Q1898" i="8"/>
  <c r="R1898" i="8" s="1"/>
  <c r="Q3866" i="8"/>
  <c r="R3866" i="8" s="1"/>
  <c r="Q4183" i="8"/>
  <c r="R4183" i="8" s="1"/>
  <c r="Q2757" i="8"/>
  <c r="R2757" i="8" s="1"/>
  <c r="Q3797" i="8"/>
  <c r="R3797" i="8" s="1"/>
  <c r="O2221" i="8"/>
  <c r="Q3721" i="8"/>
  <c r="R3721" i="8" s="1"/>
  <c r="Q2853" i="8"/>
  <c r="R2853" i="8" s="1"/>
  <c r="Q4091" i="8"/>
  <c r="R4091" i="8" s="1"/>
  <c r="Q3481" i="8"/>
  <c r="R3481" i="8" s="1"/>
  <c r="O3113" i="8"/>
  <c r="Q2740" i="8"/>
  <c r="R2740" i="8" s="1"/>
  <c r="Q2842" i="8"/>
  <c r="R2842" i="8" s="1"/>
  <c r="Q2666" i="8"/>
  <c r="R2666" i="8" s="1"/>
  <c r="O3574" i="8"/>
  <c r="Q260" i="8"/>
  <c r="R260" i="8" s="1"/>
  <c r="Q3016" i="8"/>
  <c r="R3016" i="8" s="1"/>
  <c r="Q2710" i="8"/>
  <c r="R2710" i="8" s="1"/>
  <c r="Q4732" i="8"/>
  <c r="R4732" i="8" s="1"/>
  <c r="Q4056" i="8"/>
  <c r="R4056" i="8" s="1"/>
  <c r="O4055" i="8"/>
  <c r="Q3821" i="8"/>
  <c r="R3821" i="8" s="1"/>
  <c r="O3820" i="8"/>
  <c r="O4418" i="8"/>
  <c r="Q4418" i="8"/>
  <c r="R4418" i="8" s="1"/>
  <c r="Q4419" i="8"/>
  <c r="R4419" i="8" s="1"/>
  <c r="O4777" i="8"/>
  <c r="Q4777" i="8"/>
  <c r="R4777" i="8" s="1"/>
  <c r="Q3306" i="8"/>
  <c r="R3306" i="8" s="1"/>
  <c r="Q2559" i="8"/>
  <c r="R2559" i="8" s="1"/>
  <c r="Q1845" i="8"/>
  <c r="R1845" i="8" s="1"/>
  <c r="Q4723" i="8"/>
  <c r="R4723" i="8" s="1"/>
  <c r="O382" i="8"/>
  <c r="Q383" i="8"/>
  <c r="R383" i="8" s="1"/>
  <c r="O3267" i="8"/>
  <c r="Q3268" i="8"/>
  <c r="R3268" i="8" s="1"/>
  <c r="O3551" i="8"/>
  <c r="Q3552" i="8"/>
  <c r="R3552" i="8" s="1"/>
  <c r="Q655" i="8"/>
  <c r="R655" i="8" s="1"/>
  <c r="O1455" i="8"/>
  <c r="Q1455" i="8"/>
  <c r="R1455" i="8" s="1"/>
  <c r="Q3919" i="8"/>
  <c r="R3919" i="8" s="1"/>
  <c r="O3919" i="8"/>
  <c r="O4633" i="8"/>
  <c r="Q4633" i="8"/>
  <c r="R4633" i="8" s="1"/>
  <c r="Q3651" i="8"/>
  <c r="R3651" i="8" s="1"/>
  <c r="Q723" i="8"/>
  <c r="R723" i="8" s="1"/>
  <c r="Q2322" i="8"/>
  <c r="R2322" i="8" s="1"/>
  <c r="Q4737" i="8"/>
  <c r="R4737" i="8" s="1"/>
  <c r="Q2471" i="8"/>
  <c r="R2471" i="8" s="1"/>
  <c r="Q4796" i="8"/>
  <c r="R4796" i="8" s="1"/>
  <c r="O3879" i="8"/>
  <c r="Q2365" i="8"/>
  <c r="R2365" i="8" s="1"/>
  <c r="Q933" i="8"/>
  <c r="R933" i="8" s="1"/>
  <c r="O932" i="8"/>
  <c r="Q516" i="8"/>
  <c r="R516" i="8" s="1"/>
  <c r="O516" i="8"/>
  <c r="O3573" i="8"/>
  <c r="Q3573" i="8"/>
  <c r="R3573" i="8" s="1"/>
  <c r="O2309" i="8"/>
  <c r="Q2309" i="8"/>
  <c r="R2309" i="8" s="1"/>
  <c r="O129" i="8"/>
  <c r="Q130" i="8"/>
  <c r="R130" i="8" s="1"/>
  <c r="Q1844" i="8"/>
  <c r="R1844" i="8" s="1"/>
  <c r="Q4825" i="8"/>
  <c r="R4825" i="8" s="1"/>
  <c r="O4824" i="8"/>
  <c r="O2091" i="8"/>
  <c r="Q2091" i="8"/>
  <c r="R2091" i="8" s="1"/>
  <c r="Q2756" i="8"/>
  <c r="R2756" i="8" s="1"/>
  <c r="O2193" i="8"/>
  <c r="Q2194" i="8"/>
  <c r="R2194" i="8" s="1"/>
  <c r="O2389" i="8"/>
  <c r="Q2389" i="8"/>
  <c r="R2389" i="8" s="1"/>
  <c r="O1514" i="8"/>
  <c r="Q1514" i="8"/>
  <c r="R1514" i="8" s="1"/>
  <c r="O2888" i="8"/>
  <c r="Q2889" i="8"/>
  <c r="R2889" i="8" s="1"/>
  <c r="O3842" i="8"/>
  <c r="Q3842" i="8"/>
  <c r="R3842" i="8" s="1"/>
  <c r="Q3843" i="8"/>
  <c r="R3843" i="8" s="1"/>
  <c r="O4691" i="8"/>
  <c r="Q4692" i="8"/>
  <c r="R4692" i="8" s="1"/>
  <c r="O3577" i="8"/>
  <c r="Q3578" i="8"/>
  <c r="R3578" i="8" s="1"/>
  <c r="O4476" i="8"/>
  <c r="Q4477" i="8"/>
  <c r="R4477" i="8" s="1"/>
  <c r="O1990" i="8"/>
  <c r="Q1991" i="8"/>
  <c r="R1991" i="8" s="1"/>
  <c r="O4398" i="8"/>
  <c r="Q4398" i="8"/>
  <c r="R4398" i="8" s="1"/>
  <c r="Q1144" i="8"/>
  <c r="R1144" i="8" s="1"/>
  <c r="Q1143" i="8"/>
  <c r="R1143" i="8" s="1"/>
  <c r="O3535" i="8"/>
  <c r="Q3536" i="8"/>
  <c r="R3536" i="8" s="1"/>
  <c r="O3661" i="8"/>
  <c r="Q3662" i="8"/>
  <c r="R3662" i="8" s="1"/>
  <c r="O3757" i="8"/>
  <c r="Q3757" i="8"/>
  <c r="R3757" i="8" s="1"/>
  <c r="Q2932" i="8"/>
  <c r="R2932" i="8" s="1"/>
  <c r="Q3551" i="8"/>
  <c r="R3551" i="8" s="1"/>
  <c r="Q4736" i="8"/>
  <c r="R4736" i="8" s="1"/>
  <c r="O2521" i="8"/>
  <c r="Q4698" i="8"/>
  <c r="R4698" i="8" s="1"/>
  <c r="Q846" i="8"/>
  <c r="R846" i="8" s="1"/>
  <c r="O846" i="8"/>
  <c r="O891" i="8"/>
  <c r="Q892" i="8"/>
  <c r="R892" i="8" s="1"/>
  <c r="Q1986" i="8"/>
  <c r="R1986" i="8" s="1"/>
  <c r="Q1987" i="8"/>
  <c r="R1987" i="8" s="1"/>
  <c r="O582" i="8"/>
  <c r="Q582" i="8"/>
  <c r="R582" i="8" s="1"/>
  <c r="Q1287" i="8"/>
  <c r="R1287" i="8" s="1"/>
  <c r="Q3880" i="8"/>
  <c r="R3880" i="8" s="1"/>
  <c r="Q4389" i="8"/>
  <c r="R4389" i="8" s="1"/>
  <c r="O3184" i="8"/>
  <c r="Q3185" i="8"/>
  <c r="R3185" i="8" s="1"/>
  <c r="O4089" i="8"/>
  <c r="Q4089" i="8"/>
  <c r="R4089" i="8" s="1"/>
  <c r="Q1434" i="8"/>
  <c r="R1434" i="8" s="1"/>
  <c r="Q1433" i="8"/>
  <c r="R1433" i="8" s="1"/>
  <c r="O2587" i="8"/>
  <c r="Q2588" i="8"/>
  <c r="R2588" i="8" s="1"/>
  <c r="Q1005" i="8"/>
  <c r="R1005" i="8" s="1"/>
  <c r="O4079" i="8"/>
  <c r="Q4080" i="8"/>
  <c r="R4080" i="8" s="1"/>
  <c r="Q4079" i="8"/>
  <c r="R4079" i="8" s="1"/>
  <c r="O4562" i="8"/>
  <c r="Q4563" i="8"/>
  <c r="R4563" i="8" s="1"/>
  <c r="O4118" i="8"/>
  <c r="Q4118" i="8"/>
  <c r="R4118" i="8" s="1"/>
  <c r="O1754" i="8"/>
  <c r="Q1754" i="8"/>
  <c r="R1754" i="8" s="1"/>
  <c r="O1812" i="8"/>
  <c r="Q1812" i="8"/>
  <c r="R1812" i="8" s="1"/>
  <c r="O3199" i="8"/>
  <c r="Q3200" i="8"/>
  <c r="R3200" i="8" s="1"/>
  <c r="O3332" i="8"/>
  <c r="Q3333" i="8"/>
  <c r="R3333" i="8" s="1"/>
  <c r="O2067" i="8"/>
  <c r="Q2068" i="8"/>
  <c r="R2068" i="8" s="1"/>
  <c r="O1038" i="8"/>
  <c r="Q1038" i="8"/>
  <c r="R1038" i="8" s="1"/>
  <c r="O1618" i="8"/>
  <c r="Q1618" i="8"/>
  <c r="R1618" i="8" s="1"/>
  <c r="O3864" i="8"/>
  <c r="Q3865" i="8"/>
  <c r="R3865" i="8" s="1"/>
  <c r="Q3762" i="8"/>
  <c r="R3762" i="8" s="1"/>
  <c r="Q3761" i="8"/>
  <c r="R3761" i="8" s="1"/>
  <c r="O3103" i="8"/>
  <c r="Q3103" i="8"/>
  <c r="R3103" i="8" s="1"/>
  <c r="O4071" i="8"/>
  <c r="Q4071" i="8"/>
  <c r="R4071" i="8" s="1"/>
  <c r="Q4072" i="8"/>
  <c r="R4072" i="8" s="1"/>
  <c r="O1952" i="8"/>
  <c r="Q1952" i="8"/>
  <c r="R1952" i="8" s="1"/>
  <c r="O4573" i="8"/>
  <c r="Q4573" i="8"/>
  <c r="R4573" i="8" s="1"/>
  <c r="O4672" i="8"/>
  <c r="Q3104" i="8"/>
  <c r="R3104" i="8" s="1"/>
  <c r="Q2241" i="8"/>
  <c r="R2241" i="8" s="1"/>
  <c r="Q2240" i="8"/>
  <c r="R2240" i="8" s="1"/>
  <c r="Q4441" i="8"/>
  <c r="R4441" i="8" s="1"/>
  <c r="O739" i="8"/>
  <c r="Q740" i="8"/>
  <c r="R740" i="8" s="1"/>
  <c r="Q2852" i="8"/>
  <c r="R2852" i="8" s="1"/>
  <c r="O2851" i="8"/>
  <c r="Q3732" i="8"/>
  <c r="R3732" i="8" s="1"/>
  <c r="Q1511" i="8"/>
  <c r="R1511" i="8" s="1"/>
  <c r="Q4009" i="8"/>
  <c r="R4009" i="8" s="1"/>
  <c r="O3351" i="8"/>
  <c r="Q1626" i="8"/>
  <c r="R1626" i="8" s="1"/>
  <c r="Q1625" i="8"/>
  <c r="R1625" i="8" s="1"/>
  <c r="O1106" i="8"/>
  <c r="Q1107" i="8"/>
  <c r="R1107" i="8" s="1"/>
  <c r="Q1646" i="8"/>
  <c r="R1646" i="8" s="1"/>
  <c r="O1646" i="8"/>
  <c r="O2932" i="8"/>
  <c r="O1511" i="8"/>
  <c r="O3610" i="8"/>
  <c r="Q743" i="8"/>
  <c r="R743" i="8" s="1"/>
  <c r="Q412" i="8"/>
  <c r="R412" i="8" s="1"/>
  <c r="Q1651" i="8"/>
  <c r="R1651" i="8" s="1"/>
  <c r="Q2463" i="8"/>
  <c r="R2463" i="8" s="1"/>
  <c r="Q1953" i="8"/>
  <c r="R1953" i="8" s="1"/>
  <c r="Q4143" i="8"/>
  <c r="R4143" i="8" s="1"/>
  <c r="O114" i="8"/>
  <c r="O3906" i="8"/>
  <c r="Q1621" i="8"/>
  <c r="R1621" i="8" s="1"/>
  <c r="Q4186" i="8"/>
  <c r="R4186" i="8" s="1"/>
  <c r="Q2448" i="8"/>
  <c r="R2448" i="8" s="1"/>
  <c r="Q447" i="8"/>
  <c r="R447" i="8" s="1"/>
  <c r="O4698" i="8"/>
  <c r="Q454" i="8"/>
  <c r="R454" i="8" s="1"/>
  <c r="Q453" i="8"/>
  <c r="R453" i="8" s="1"/>
  <c r="O3121" i="8"/>
  <c r="Q3121" i="8"/>
  <c r="R3121" i="8" s="1"/>
  <c r="Q1204" i="8"/>
  <c r="R1204" i="8" s="1"/>
  <c r="Q4263" i="8"/>
  <c r="R4263" i="8" s="1"/>
  <c r="O4263" i="8"/>
  <c r="Q4264" i="8"/>
  <c r="R4264" i="8" s="1"/>
  <c r="O3923" i="8"/>
  <c r="Q3924" i="8"/>
  <c r="R3924" i="8" s="1"/>
  <c r="Q3851" i="8"/>
  <c r="R3851" i="8" s="1"/>
  <c r="O3850" i="8"/>
  <c r="O2928" i="8"/>
  <c r="Q2929" i="8"/>
  <c r="R2929" i="8" s="1"/>
  <c r="O3714" i="8"/>
  <c r="Q3714" i="8"/>
  <c r="R3714" i="8" s="1"/>
  <c r="Q872" i="8"/>
  <c r="R872" i="8" s="1"/>
  <c r="O872" i="8"/>
  <c r="O3375" i="8"/>
  <c r="Q3375" i="8"/>
  <c r="R3375" i="8" s="1"/>
  <c r="O4595" i="8"/>
  <c r="Q4595" i="8"/>
  <c r="R4595" i="8" s="1"/>
  <c r="O493" i="8"/>
  <c r="Q493" i="8"/>
  <c r="R493" i="8" s="1"/>
  <c r="Q2228" i="8"/>
  <c r="R2228" i="8" s="1"/>
  <c r="Q2227" i="8"/>
  <c r="R2227" i="8" s="1"/>
  <c r="Q70" i="8"/>
  <c r="R70" i="8" s="1"/>
  <c r="O70" i="8"/>
  <c r="O526" i="8"/>
  <c r="Q527" i="8"/>
  <c r="R527" i="8" s="1"/>
  <c r="O1377" i="8"/>
  <c r="Q1377" i="8"/>
  <c r="R1377" i="8" s="1"/>
  <c r="O3144" i="8"/>
  <c r="Q3144" i="8"/>
  <c r="R3144" i="8" s="1"/>
  <c r="O3160" i="8"/>
  <c r="Q3160" i="8"/>
  <c r="R3160" i="8" s="1"/>
  <c r="Q3727" i="8"/>
  <c r="R3727" i="8" s="1"/>
  <c r="O3726" i="8"/>
  <c r="O1661" i="8"/>
  <c r="Q1662" i="8"/>
  <c r="R1662" i="8" s="1"/>
  <c r="O2518" i="8"/>
  <c r="Q2519" i="8"/>
  <c r="R2519" i="8" s="1"/>
  <c r="O1297" i="8"/>
  <c r="Q1297" i="8"/>
  <c r="R1297" i="8" s="1"/>
  <c r="O3601" i="8"/>
  <c r="Q3601" i="8"/>
  <c r="R3601" i="8" s="1"/>
  <c r="O275" i="8"/>
  <c r="Q276" i="8"/>
  <c r="R276" i="8" s="1"/>
  <c r="O901" i="8"/>
  <c r="Q902" i="8"/>
  <c r="R902" i="8" s="1"/>
  <c r="O3366" i="8"/>
  <c r="Q3367" i="8"/>
  <c r="R3367" i="8" s="1"/>
  <c r="O1391" i="8"/>
  <c r="Q1391" i="8"/>
  <c r="R1391" i="8" s="1"/>
  <c r="O277" i="8"/>
  <c r="Q278" i="8"/>
  <c r="R278" i="8" s="1"/>
  <c r="O4261" i="8"/>
  <c r="Q4261" i="8"/>
  <c r="R4261" i="8" s="1"/>
  <c r="O405" i="8"/>
  <c r="Q405" i="8"/>
  <c r="R405" i="8" s="1"/>
  <c r="Q554" i="8"/>
  <c r="R554" i="8" s="1"/>
  <c r="Q555" i="8"/>
  <c r="R555" i="8" s="1"/>
  <c r="O4016" i="8"/>
  <c r="Q4017" i="8"/>
  <c r="R4017" i="8" s="1"/>
  <c r="O2177" i="8"/>
  <c r="Q2177" i="8"/>
  <c r="R2177" i="8" s="1"/>
  <c r="O1077" i="8"/>
  <c r="Q1077" i="8"/>
  <c r="R1077" i="8" s="1"/>
  <c r="O4441" i="8"/>
  <c r="Q4442" i="8"/>
  <c r="R4442" i="8" s="1"/>
  <c r="O1144" i="8"/>
  <c r="Q4124" i="8"/>
  <c r="R4124" i="8" s="1"/>
  <c r="O4336" i="8"/>
  <c r="Q4337" i="8"/>
  <c r="R4337" i="8" s="1"/>
  <c r="Q3906" i="8"/>
  <c r="R3906" i="8" s="1"/>
  <c r="Q799" i="8"/>
  <c r="R799" i="8" s="1"/>
  <c r="O123" i="8"/>
  <c r="Q124" i="8"/>
  <c r="R124" i="8" s="1"/>
  <c r="Q1081" i="8"/>
  <c r="R1081" i="8" s="1"/>
  <c r="Q1080" i="8"/>
  <c r="R1080" i="8" s="1"/>
  <c r="Q2983" i="8"/>
  <c r="R2983" i="8" s="1"/>
  <c r="O3432" i="8"/>
  <c r="Q2442" i="8"/>
  <c r="R2442" i="8" s="1"/>
  <c r="Q2568" i="8"/>
  <c r="R2568" i="8" s="1"/>
  <c r="O4478" i="8"/>
  <c r="Q2292" i="8"/>
  <c r="R2292" i="8" s="1"/>
  <c r="Q115" i="8"/>
  <c r="R115" i="8" s="1"/>
  <c r="Q2285" i="8"/>
  <c r="R2285" i="8" s="1"/>
  <c r="Q2587" i="8"/>
  <c r="R2587" i="8" s="1"/>
  <c r="Q891" i="8"/>
  <c r="R891" i="8" s="1"/>
  <c r="Q400" i="8"/>
  <c r="R400" i="8" s="1"/>
  <c r="O851" i="8"/>
  <c r="O2441" i="8"/>
  <c r="O1981" i="8"/>
  <c r="Q1981" i="8"/>
  <c r="R1981" i="8" s="1"/>
  <c r="O1235" i="8"/>
  <c r="Q1235" i="8"/>
  <c r="R1235" i="8" s="1"/>
  <c r="O4620" i="8"/>
  <c r="Q4620" i="8"/>
  <c r="R4620" i="8" s="1"/>
  <c r="O4676" i="8"/>
  <c r="Q4677" i="8"/>
  <c r="R4677" i="8" s="1"/>
  <c r="O1621" i="8"/>
  <c r="Q1622" i="8"/>
  <c r="R1622" i="8" s="1"/>
  <c r="O1590" i="8"/>
  <c r="Q1591" i="8"/>
  <c r="R1591" i="8" s="1"/>
  <c r="O1784" i="8"/>
  <c r="Q1784" i="8"/>
  <c r="R1784" i="8" s="1"/>
  <c r="Q4399" i="8"/>
  <c r="R4399" i="8" s="1"/>
  <c r="O3330" i="8"/>
  <c r="Q3331" i="8"/>
  <c r="R3331" i="8" s="1"/>
  <c r="O3908" i="8"/>
  <c r="Q3908" i="8"/>
  <c r="R3908" i="8" s="1"/>
  <c r="O4413" i="8"/>
  <c r="Q4414" i="8"/>
  <c r="R4414" i="8" s="1"/>
  <c r="O4247" i="8"/>
  <c r="Q4247" i="8"/>
  <c r="R4247" i="8" s="1"/>
  <c r="Q4248" i="8"/>
  <c r="R4248" i="8" s="1"/>
  <c r="O4501" i="8"/>
  <c r="Q4502" i="8"/>
  <c r="R4502" i="8" s="1"/>
  <c r="O2278" i="8"/>
  <c r="Q2279" i="8"/>
  <c r="R2279" i="8" s="1"/>
  <c r="Q1571" i="8"/>
  <c r="R1571" i="8" s="1"/>
  <c r="Q2872" i="8"/>
  <c r="R2872" i="8" s="1"/>
  <c r="O2872" i="8"/>
  <c r="O4814" i="8"/>
  <c r="Q4815" i="8"/>
  <c r="R4815" i="8" s="1"/>
  <c r="Q1985" i="8"/>
  <c r="R1985" i="8" s="1"/>
  <c r="O1984" i="8"/>
  <c r="O980" i="8"/>
  <c r="Q980" i="8"/>
  <c r="R980" i="8" s="1"/>
  <c r="O4113" i="8"/>
  <c r="Q4114" i="8"/>
  <c r="R4114" i="8" s="1"/>
  <c r="O1159" i="8"/>
  <c r="Q1160" i="8"/>
  <c r="R1160" i="8" s="1"/>
  <c r="O1266" i="8"/>
  <c r="Q1267" i="8"/>
  <c r="R1267" i="8" s="1"/>
  <c r="O2031" i="8"/>
  <c r="Q2031" i="8"/>
  <c r="R2031" i="8" s="1"/>
  <c r="O3502" i="8"/>
  <c r="Q3502" i="8"/>
  <c r="R3502" i="8" s="1"/>
  <c r="O4830" i="8"/>
  <c r="Q4831" i="8"/>
  <c r="R4831" i="8" s="1"/>
  <c r="O306" i="8"/>
  <c r="Q307" i="8"/>
  <c r="R307" i="8" s="1"/>
  <c r="O1279" i="8"/>
  <c r="Q1280" i="8"/>
  <c r="R1280" i="8" s="1"/>
  <c r="Q2753" i="8"/>
  <c r="R2753" i="8" s="1"/>
  <c r="O3794" i="8"/>
  <c r="Q3794" i="8"/>
  <c r="R3794" i="8" s="1"/>
  <c r="Q1073" i="8"/>
  <c r="R1073" i="8" s="1"/>
  <c r="Q1266" i="8"/>
  <c r="R1266" i="8" s="1"/>
  <c r="Q3130" i="8"/>
  <c r="R3130" i="8" s="1"/>
  <c r="Q3073" i="8"/>
  <c r="R3073" i="8" s="1"/>
  <c r="Q4302" i="8"/>
  <c r="R4302" i="8" s="1"/>
  <c r="Q2015" i="8"/>
  <c r="R2015" i="8" s="1"/>
  <c r="Q1613" i="8"/>
  <c r="R1613" i="8" s="1"/>
  <c r="Q607" i="8"/>
  <c r="R607" i="8" s="1"/>
  <c r="Q2462" i="8"/>
  <c r="R2462" i="8" s="1"/>
  <c r="Q1528" i="8"/>
  <c r="R1528" i="8" s="1"/>
  <c r="Q323" i="8"/>
  <c r="R323" i="8" s="1"/>
  <c r="Q803" i="8"/>
  <c r="R803" i="8" s="1"/>
  <c r="Q2476" i="8"/>
  <c r="R2476" i="8" s="1"/>
  <c r="Q3105" i="8"/>
  <c r="R3105" i="8" s="1"/>
  <c r="Q1378" i="8"/>
  <c r="R1378" i="8" s="1"/>
  <c r="Q1708" i="8"/>
  <c r="R1708" i="8" s="1"/>
  <c r="Q2579" i="8"/>
  <c r="R2579" i="8" s="1"/>
  <c r="Q4413" i="8"/>
  <c r="R4413" i="8" s="1"/>
  <c r="Q4479" i="8"/>
  <c r="R4479" i="8" s="1"/>
  <c r="Q1220" i="8"/>
  <c r="R1220" i="8" s="1"/>
  <c r="Q2291" i="8"/>
  <c r="R2291" i="8" s="1"/>
  <c r="Q2318" i="8"/>
  <c r="R2318" i="8" s="1"/>
  <c r="Q958" i="8"/>
  <c r="R958" i="8" s="1"/>
  <c r="Q4673" i="8"/>
  <c r="R4673" i="8" s="1"/>
  <c r="Q2965" i="8"/>
  <c r="R2965" i="8" s="1"/>
  <c r="Q4612" i="8"/>
  <c r="R4612" i="8" s="1"/>
  <c r="Q2755" i="8"/>
  <c r="R2755" i="8" s="1"/>
  <c r="O2754" i="8"/>
  <c r="Q4172" i="8"/>
  <c r="R4172" i="8" s="1"/>
  <c r="O226" i="8"/>
  <c r="Q227" i="8"/>
  <c r="R227" i="8" s="1"/>
  <c r="Q226" i="8"/>
  <c r="R226" i="8" s="1"/>
  <c r="O4457" i="8"/>
  <c r="Q4457" i="8"/>
  <c r="R4457" i="8" s="1"/>
  <c r="Q4105" i="8"/>
  <c r="R4105" i="8" s="1"/>
  <c r="O2377" i="8"/>
  <c r="Q2377" i="8"/>
  <c r="R2377" i="8" s="1"/>
  <c r="O1258" i="8"/>
  <c r="Q1259" i="8"/>
  <c r="R1259" i="8" s="1"/>
  <c r="O2042" i="8"/>
  <c r="Q2042" i="8"/>
  <c r="R2042" i="8" s="1"/>
  <c r="Q2783" i="8"/>
  <c r="R2783" i="8" s="1"/>
  <c r="O3486" i="8"/>
  <c r="O721" i="8"/>
  <c r="Q722" i="8"/>
  <c r="R722" i="8" s="1"/>
  <c r="O927" i="8"/>
  <c r="Q928" i="8"/>
  <c r="R928" i="8" s="1"/>
  <c r="O1120" i="8"/>
  <c r="Q1120" i="8"/>
  <c r="R1120" i="8" s="1"/>
  <c r="Q1121" i="8"/>
  <c r="R1121" i="8" s="1"/>
  <c r="O1682" i="8"/>
  <c r="Q1683" i="8"/>
  <c r="R1683" i="8" s="1"/>
  <c r="O1518" i="8"/>
  <c r="Q1518" i="8"/>
  <c r="R1518" i="8" s="1"/>
  <c r="Q2468" i="8"/>
  <c r="R2468" i="8" s="1"/>
  <c r="O2468" i="8"/>
  <c r="Q3649" i="8"/>
  <c r="R3649" i="8" s="1"/>
  <c r="O3648" i="8"/>
  <c r="Q4439" i="8"/>
  <c r="R4439" i="8" s="1"/>
  <c r="O4439" i="8"/>
  <c r="Q3321" i="8"/>
  <c r="R3321" i="8" s="1"/>
  <c r="O3321" i="8"/>
  <c r="Q2465" i="8"/>
  <c r="R2465" i="8" s="1"/>
  <c r="O2465" i="8"/>
  <c r="O3974" i="8"/>
  <c r="Q3975" i="8"/>
  <c r="R3975" i="8" s="1"/>
  <c r="O2825" i="8"/>
  <c r="Q2826" i="8"/>
  <c r="R2826" i="8" s="1"/>
  <c r="O1350" i="8"/>
  <c r="Q1351" i="8"/>
  <c r="R1351" i="8" s="1"/>
  <c r="O1425" i="8"/>
  <c r="Q1426" i="8"/>
  <c r="R1426" i="8" s="1"/>
  <c r="O4570" i="8"/>
  <c r="Q4571" i="8"/>
  <c r="R4571" i="8" s="1"/>
  <c r="Q3055" i="8"/>
  <c r="R3055" i="8" s="1"/>
  <c r="Q3054" i="8"/>
  <c r="R3054" i="8" s="1"/>
  <c r="Q2234" i="8"/>
  <c r="R2234" i="8" s="1"/>
  <c r="O2234" i="8"/>
  <c r="O4646" i="8"/>
  <c r="Q4646" i="8"/>
  <c r="R4646" i="8" s="1"/>
  <c r="Q2481" i="8"/>
  <c r="R2481" i="8" s="1"/>
  <c r="O2481" i="8"/>
  <c r="Q3640" i="8"/>
  <c r="R3640" i="8" s="1"/>
  <c r="Q3134" i="8"/>
  <c r="R3134" i="8" s="1"/>
  <c r="Q1561" i="8"/>
  <c r="R1561" i="8" s="1"/>
  <c r="Q2785" i="8"/>
  <c r="R2785" i="8" s="1"/>
  <c r="O3403" i="8"/>
  <c r="O318" i="8"/>
  <c r="Q2527" i="8"/>
  <c r="R2527" i="8" s="1"/>
  <c r="O3928" i="8"/>
  <c r="O147" i="8"/>
  <c r="Q147" i="8"/>
  <c r="R147" i="8" s="1"/>
  <c r="Q148" i="8"/>
  <c r="R148" i="8" s="1"/>
  <c r="Q2529" i="8"/>
  <c r="R2529" i="8" s="1"/>
  <c r="Q1745" i="8"/>
  <c r="R1745" i="8" s="1"/>
  <c r="O1745" i="8"/>
  <c r="Q3174" i="8"/>
  <c r="R3174" i="8" s="1"/>
  <c r="O3173" i="8"/>
  <c r="O4483" i="8"/>
  <c r="Q4483" i="8"/>
  <c r="R4483" i="8" s="1"/>
  <c r="Q306" i="8"/>
  <c r="R306" i="8" s="1"/>
  <c r="O305" i="8"/>
  <c r="Q305" i="8"/>
  <c r="R305" i="8" s="1"/>
  <c r="O253" i="8"/>
  <c r="Q253" i="8"/>
  <c r="R253" i="8" s="1"/>
  <c r="Q1640" i="8"/>
  <c r="R1640" i="8" s="1"/>
  <c r="O1640" i="8"/>
  <c r="O1862" i="8"/>
  <c r="Q1862" i="8"/>
  <c r="R1862" i="8" s="1"/>
  <c r="O2582" i="8"/>
  <c r="Q2582" i="8"/>
  <c r="R2582" i="8" s="1"/>
  <c r="Q2583" i="8"/>
  <c r="R2583" i="8" s="1"/>
  <c r="Q3635" i="8"/>
  <c r="R3635" i="8" s="1"/>
  <c r="O3634" i="8"/>
  <c r="O2057" i="8"/>
  <c r="Q2057" i="8"/>
  <c r="R2057" i="8" s="1"/>
  <c r="Q4653" i="8"/>
  <c r="R4653" i="8" s="1"/>
  <c r="O4653" i="8"/>
  <c r="Q4654" i="8"/>
  <c r="R4654" i="8" s="1"/>
  <c r="O4714" i="8"/>
  <c r="Q4714" i="8"/>
  <c r="R4714" i="8" s="1"/>
  <c r="O3298" i="8"/>
  <c r="Q3299" i="8"/>
  <c r="R3299" i="8" s="1"/>
  <c r="Q864" i="8"/>
  <c r="R864" i="8" s="1"/>
  <c r="O863" i="8"/>
  <c r="O3062" i="8"/>
  <c r="Q3063" i="8"/>
  <c r="R3063" i="8" s="1"/>
  <c r="Q3150" i="8"/>
  <c r="R3150" i="8" s="1"/>
  <c r="O3150" i="8"/>
  <c r="O4269" i="8"/>
  <c r="Q4270" i="8"/>
  <c r="R4270" i="8" s="1"/>
  <c r="O291" i="8"/>
  <c r="Q292" i="8"/>
  <c r="R292" i="8" s="1"/>
  <c r="Q270" i="8"/>
  <c r="R270" i="8" s="1"/>
  <c r="O270" i="8"/>
  <c r="O1939" i="8"/>
  <c r="Q1939" i="8"/>
  <c r="R1939" i="8" s="1"/>
  <c r="Q2474" i="8"/>
  <c r="R2474" i="8" s="1"/>
  <c r="O2474" i="8"/>
  <c r="O1660" i="8"/>
  <c r="Q1661" i="8"/>
  <c r="R1661" i="8" s="1"/>
  <c r="O2246" i="8"/>
  <c r="Q2247" i="8"/>
  <c r="R2247" i="8" s="1"/>
  <c r="O1994" i="8"/>
  <c r="Q1994" i="8"/>
  <c r="R1994" i="8" s="1"/>
  <c r="O4104" i="8"/>
  <c r="Q4104" i="8"/>
  <c r="R4104" i="8" s="1"/>
  <c r="Q3539" i="8"/>
  <c r="R3539" i="8" s="1"/>
  <c r="Q975" i="8"/>
  <c r="R975" i="8" s="1"/>
  <c r="Q974" i="8"/>
  <c r="R974" i="8" s="1"/>
  <c r="O974" i="8"/>
  <c r="O1899" i="8"/>
  <c r="Q3916" i="8"/>
  <c r="R3916" i="8" s="1"/>
  <c r="Q3639" i="8"/>
  <c r="R3639" i="8" s="1"/>
  <c r="O996" i="8"/>
  <c r="Q996" i="8"/>
  <c r="R996" i="8" s="1"/>
  <c r="O173" i="8"/>
  <c r="Q174" i="8"/>
  <c r="R174" i="8" s="1"/>
  <c r="O815" i="8"/>
  <c r="Q816" i="8"/>
  <c r="R816" i="8" s="1"/>
  <c r="O232" i="8"/>
  <c r="Q233" i="8"/>
  <c r="R233" i="8" s="1"/>
  <c r="Q1010" i="8"/>
  <c r="R1010" i="8" s="1"/>
  <c r="Q1009" i="8"/>
  <c r="R1009" i="8" s="1"/>
  <c r="O1009" i="8"/>
  <c r="O4160" i="8"/>
  <c r="Q4161" i="8"/>
  <c r="R4161" i="8" s="1"/>
  <c r="O3040" i="8"/>
  <c r="Q3041" i="8"/>
  <c r="R3041" i="8" s="1"/>
  <c r="O2489" i="8"/>
  <c r="Q2490" i="8"/>
  <c r="R2490" i="8" s="1"/>
  <c r="Q2216" i="8"/>
  <c r="R2216" i="8" s="1"/>
  <c r="O2216" i="8"/>
  <c r="Q162" i="8"/>
  <c r="R162" i="8" s="1"/>
  <c r="O162" i="8"/>
  <c r="O1680" i="8"/>
  <c r="Q1680" i="8"/>
  <c r="R1680" i="8" s="1"/>
  <c r="O170" i="8"/>
  <c r="Q170" i="8"/>
  <c r="R170" i="8" s="1"/>
  <c r="Q3677" i="8"/>
  <c r="R3677" i="8" s="1"/>
  <c r="O3153" i="8"/>
  <c r="Q3153" i="8"/>
  <c r="R3153" i="8" s="1"/>
  <c r="Q3154" i="8"/>
  <c r="R3154" i="8" s="1"/>
  <c r="Q3135" i="8"/>
  <c r="R3135" i="8" s="1"/>
  <c r="O1652" i="8"/>
  <c r="Q1652" i="8"/>
  <c r="R1652" i="8" s="1"/>
  <c r="Q452" i="8"/>
  <c r="R452" i="8" s="1"/>
  <c r="Q2699" i="8"/>
  <c r="R2699" i="8" s="1"/>
  <c r="Q3582" i="8"/>
  <c r="R3582" i="8" s="1"/>
  <c r="Q328" i="8"/>
  <c r="R328" i="8" s="1"/>
  <c r="O1161" i="8"/>
  <c r="O2514" i="8"/>
  <c r="O2651" i="8"/>
  <c r="Q3392" i="8"/>
  <c r="R3392" i="8" s="1"/>
  <c r="Q206" i="8"/>
  <c r="R206" i="8" s="1"/>
  <c r="Q205" i="8"/>
  <c r="R205" i="8" s="1"/>
  <c r="O1278" i="8"/>
  <c r="Q1279" i="8"/>
  <c r="R1279" i="8" s="1"/>
  <c r="O117" i="8"/>
  <c r="Q118" i="8"/>
  <c r="R118" i="8" s="1"/>
  <c r="Q440" i="8"/>
  <c r="R440" i="8" s="1"/>
  <c r="Q439" i="8"/>
  <c r="R439" i="8" s="1"/>
  <c r="O1051" i="8"/>
  <c r="Q1051" i="8"/>
  <c r="R1051" i="8" s="1"/>
  <c r="Q881" i="8"/>
  <c r="R881" i="8" s="1"/>
  <c r="Q880" i="8"/>
  <c r="R880" i="8" s="1"/>
  <c r="Q1246" i="8"/>
  <c r="R1246" i="8" s="1"/>
  <c r="O1246" i="8"/>
  <c r="Q2371" i="8"/>
  <c r="R2371" i="8" s="1"/>
  <c r="Q671" i="8"/>
  <c r="R671" i="8" s="1"/>
  <c r="Q397" i="8"/>
  <c r="R397" i="8" s="1"/>
  <c r="O439" i="8"/>
  <c r="Q1679" i="8"/>
  <c r="R1679" i="8" s="1"/>
  <c r="Q1231" i="8"/>
  <c r="R1231" i="8" s="1"/>
  <c r="Q163" i="8"/>
  <c r="R163" i="8" s="1"/>
  <c r="Q472" i="8"/>
  <c r="R472" i="8" s="1"/>
  <c r="Q3094" i="8"/>
  <c r="R3094" i="8" s="1"/>
  <c r="Q4849" i="8"/>
  <c r="R4849" i="8" s="1"/>
  <c r="Q139" i="8"/>
  <c r="R139" i="8" s="1"/>
  <c r="O4105" i="8"/>
  <c r="O2637" i="8"/>
  <c r="Q1132" i="8"/>
  <c r="R1132" i="8" s="1"/>
  <c r="Q265" i="8"/>
  <c r="R265" i="8" s="1"/>
  <c r="Q1363" i="8"/>
  <c r="R1363" i="8" s="1"/>
  <c r="O3560" i="8"/>
  <c r="Q4621" i="8"/>
  <c r="R4621" i="8" s="1"/>
  <c r="Q4622" i="8"/>
  <c r="R4622" i="8" s="1"/>
  <c r="Q1049" i="8"/>
  <c r="R1049" i="8" s="1"/>
  <c r="Q4602" i="8"/>
  <c r="R4602" i="8" s="1"/>
  <c r="O2504" i="8"/>
  <c r="Q3977" i="8"/>
  <c r="R3977" i="8" s="1"/>
  <c r="Q4127" i="8"/>
  <c r="R4127" i="8" s="1"/>
  <c r="O4126" i="8"/>
  <c r="Q3141" i="8"/>
  <c r="R3141" i="8" s="1"/>
  <c r="O4749" i="8"/>
  <c r="Q4750" i="8"/>
  <c r="R4750" i="8" s="1"/>
  <c r="Q3771" i="8"/>
  <c r="R3771" i="8" s="1"/>
  <c r="O3770" i="8"/>
  <c r="Q4149" i="8"/>
  <c r="R4149" i="8" s="1"/>
  <c r="O153" i="8"/>
  <c r="Q154" i="8"/>
  <c r="R154" i="8" s="1"/>
  <c r="Q153" i="8"/>
  <c r="R153" i="8" s="1"/>
  <c r="O2911" i="8"/>
  <c r="Q2911" i="8"/>
  <c r="R2911" i="8" s="1"/>
  <c r="O3944" i="8"/>
  <c r="Q3944" i="8"/>
  <c r="R3944" i="8" s="1"/>
  <c r="O4131" i="8"/>
  <c r="Q4131" i="8"/>
  <c r="R4131" i="8" s="1"/>
  <c r="O4215" i="8"/>
  <c r="Q4216" i="8"/>
  <c r="R4216" i="8" s="1"/>
  <c r="Q4215" i="8"/>
  <c r="R4215" i="8" s="1"/>
  <c r="O2593" i="8"/>
  <c r="Q2593" i="8"/>
  <c r="R2593" i="8" s="1"/>
  <c r="O3455" i="8"/>
  <c r="Q3455" i="8"/>
  <c r="R3455" i="8" s="1"/>
  <c r="O4661" i="8"/>
  <c r="Q4662" i="8"/>
  <c r="R4662" i="8" s="1"/>
  <c r="O1256" i="8"/>
  <c r="Q1257" i="8"/>
  <c r="R1257" i="8" s="1"/>
  <c r="Q3385" i="8"/>
  <c r="R3385" i="8" s="1"/>
  <c r="O178" i="8"/>
  <c r="Q178" i="8"/>
  <c r="R178" i="8" s="1"/>
  <c r="Q1973" i="8"/>
  <c r="R1973" i="8" s="1"/>
  <c r="O1972" i="8"/>
  <c r="O3725" i="8"/>
  <c r="Q3725" i="8"/>
  <c r="R3725" i="8" s="1"/>
  <c r="O2142" i="8"/>
  <c r="Q2143" i="8"/>
  <c r="R2143" i="8" s="1"/>
  <c r="O1427" i="8"/>
  <c r="Q1427" i="8"/>
  <c r="R1427" i="8" s="1"/>
  <c r="O882" i="8"/>
  <c r="Q882" i="8"/>
  <c r="R882" i="8" s="1"/>
  <c r="O1556" i="8"/>
  <c r="Q1556" i="8"/>
  <c r="R1556" i="8" s="1"/>
  <c r="O1220" i="8"/>
  <c r="Q3976" i="8"/>
  <c r="R3976" i="8" s="1"/>
  <c r="O381" i="8"/>
  <c r="Q381" i="8"/>
  <c r="R381" i="8" s="1"/>
  <c r="Q1732" i="8"/>
  <c r="R1732" i="8" s="1"/>
  <c r="O1731" i="8"/>
  <c r="Q801" i="8"/>
  <c r="R801" i="8" s="1"/>
  <c r="O800" i="8"/>
  <c r="Q800" i="8"/>
  <c r="R800" i="8" s="1"/>
  <c r="O2743" i="8"/>
  <c r="Q2743" i="8"/>
  <c r="R2743" i="8" s="1"/>
  <c r="O910" i="8"/>
  <c r="Q910" i="8"/>
  <c r="R910" i="8" s="1"/>
  <c r="Q451" i="8"/>
  <c r="R451" i="8" s="1"/>
  <c r="Q4848" i="8"/>
  <c r="R4848" i="8" s="1"/>
  <c r="Q2528" i="8"/>
  <c r="R2528" i="8" s="1"/>
  <c r="Q2417" i="8"/>
  <c r="R2417" i="8" s="1"/>
  <c r="Q899" i="8"/>
  <c r="R899" i="8" s="1"/>
  <c r="O3371" i="8"/>
  <c r="Q2511" i="8"/>
  <c r="R2511" i="8" s="1"/>
  <c r="O4602" i="8"/>
  <c r="Q437" i="8"/>
  <c r="R437" i="8" s="1"/>
  <c r="Q436" i="8"/>
  <c r="R436" i="8" s="1"/>
  <c r="Q1421" i="8"/>
  <c r="R1421" i="8" s="1"/>
  <c r="O1420" i="8"/>
  <c r="Q4132" i="8"/>
  <c r="R4132" i="8" s="1"/>
  <c r="O4132" i="8"/>
  <c r="O3167" i="8"/>
  <c r="Q3167" i="8"/>
  <c r="R3167" i="8" s="1"/>
  <c r="O4444" i="8"/>
  <c r="Q4444" i="8"/>
  <c r="R4444" i="8" s="1"/>
  <c r="Q4445" i="8"/>
  <c r="R4445" i="8" s="1"/>
  <c r="O4244" i="8"/>
  <c r="Q4244" i="8"/>
  <c r="R4244" i="8" s="1"/>
  <c r="Q2701" i="8"/>
  <c r="R2701" i="8" s="1"/>
  <c r="O2701" i="8"/>
  <c r="O2684" i="8"/>
  <c r="Q2684" i="8"/>
  <c r="R2684" i="8" s="1"/>
  <c r="O3045" i="8"/>
  <c r="Q3045" i="8"/>
  <c r="R3045" i="8" s="1"/>
  <c r="O4272" i="8"/>
  <c r="Q4273" i="8"/>
  <c r="R4273" i="8" s="1"/>
  <c r="O2125" i="8"/>
  <c r="Q2126" i="8"/>
  <c r="R2126" i="8" s="1"/>
  <c r="O2086" i="8"/>
  <c r="Q3756" i="8"/>
  <c r="R3756" i="8" s="1"/>
  <c r="Q3192" i="8"/>
  <c r="R3192" i="8" s="1"/>
  <c r="Q1593" i="8"/>
  <c r="R1593" i="8" s="1"/>
  <c r="Q3177" i="8"/>
  <c r="R3177" i="8" s="1"/>
  <c r="Q1412" i="8"/>
  <c r="R1412" i="8" s="1"/>
  <c r="Q3032" i="8"/>
  <c r="R3032" i="8" s="1"/>
  <c r="Q1530" i="8"/>
  <c r="R1530" i="8" s="1"/>
  <c r="Q425" i="8"/>
  <c r="R425" i="8" s="1"/>
  <c r="Q1247" i="8"/>
  <c r="R1247" i="8" s="1"/>
  <c r="Q3609" i="8"/>
  <c r="R3609" i="8" s="1"/>
  <c r="Q729" i="8"/>
  <c r="R729" i="8" s="1"/>
  <c r="Q3391" i="8"/>
  <c r="R3391" i="8" s="1"/>
  <c r="Q4134" i="8"/>
  <c r="R4134" i="8" s="1"/>
  <c r="Q1413" i="8"/>
  <c r="R1413" i="8" s="1"/>
  <c r="Q1179" i="8"/>
  <c r="R1179" i="8" s="1"/>
  <c r="Q721" i="8"/>
  <c r="R721" i="8" s="1"/>
  <c r="O3595" i="8"/>
  <c r="Q1802" i="8"/>
  <c r="R1802" i="8" s="1"/>
  <c r="Q1350" i="8"/>
  <c r="R1350" i="8" s="1"/>
  <c r="Q603" i="8"/>
  <c r="R603" i="8" s="1"/>
  <c r="Q3799" i="8"/>
  <c r="R3799" i="8" s="1"/>
  <c r="Q1675" i="8"/>
  <c r="R1675" i="8" s="1"/>
  <c r="Q843" i="8"/>
  <c r="R843" i="8" s="1"/>
  <c r="Q3981" i="8"/>
  <c r="R3981" i="8" s="1"/>
  <c r="O1757" i="8"/>
  <c r="Q4715" i="8"/>
  <c r="R4715" i="8" s="1"/>
  <c r="O4224" i="8"/>
  <c r="Q4224" i="8"/>
  <c r="R4224" i="8" s="1"/>
  <c r="O4572" i="8"/>
  <c r="Q4572" i="8"/>
  <c r="R4572" i="8" s="1"/>
  <c r="Q4751" i="8"/>
  <c r="R4751" i="8" s="1"/>
  <c r="Q4752" i="8"/>
  <c r="R4752" i="8" s="1"/>
  <c r="O4751" i="8"/>
  <c r="Q4103" i="8"/>
  <c r="R4103" i="8" s="1"/>
  <c r="O4103" i="8"/>
  <c r="O4709" i="8"/>
  <c r="Q4709" i="8"/>
  <c r="R4709" i="8" s="1"/>
  <c r="Q4710" i="8"/>
  <c r="R4710" i="8" s="1"/>
  <c r="O1466" i="8"/>
  <c r="Q1467" i="8"/>
  <c r="R1467" i="8" s="1"/>
  <c r="O3767" i="8"/>
  <c r="Q3767" i="8"/>
  <c r="R3767" i="8" s="1"/>
  <c r="O1975" i="8"/>
  <c r="Q1976" i="8"/>
  <c r="R1976" i="8" s="1"/>
  <c r="Q1975" i="8"/>
  <c r="R1975" i="8" s="1"/>
  <c r="Q1758" i="8"/>
  <c r="R1758" i="8" s="1"/>
  <c r="Q2343" i="8"/>
  <c r="R2343" i="8" s="1"/>
  <c r="Q2954" i="8"/>
  <c r="R2954" i="8" s="1"/>
  <c r="O4060" i="8"/>
  <c r="O193" i="8"/>
  <c r="Q194" i="8"/>
  <c r="R194" i="8" s="1"/>
  <c r="O1072" i="8"/>
  <c r="Q1072" i="8"/>
  <c r="R1072" i="8" s="1"/>
  <c r="O1456" i="8"/>
  <c r="Q1457" i="8"/>
  <c r="R1457" i="8" s="1"/>
  <c r="O1499" i="8"/>
  <c r="Q1500" i="8"/>
  <c r="R1500" i="8" s="1"/>
  <c r="Q2378" i="8"/>
  <c r="R2378" i="8" s="1"/>
  <c r="Q2754" i="8"/>
  <c r="R2754" i="8" s="1"/>
  <c r="Q1839" i="8"/>
  <c r="R1839" i="8" s="1"/>
  <c r="Q3095" i="8"/>
  <c r="R3095" i="8" s="1"/>
  <c r="Q763" i="8"/>
  <c r="R763" i="8" s="1"/>
  <c r="Q2663" i="8"/>
  <c r="R2663" i="8" s="1"/>
  <c r="O1197" i="8"/>
  <c r="Q198" i="8"/>
  <c r="R198" i="8" s="1"/>
  <c r="O586" i="8"/>
  <c r="Q586" i="8"/>
  <c r="R586" i="8" s="1"/>
  <c r="O2992" i="8"/>
  <c r="Q2992" i="8"/>
  <c r="R2992" i="8" s="1"/>
  <c r="O2962" i="8"/>
  <c r="Q2962" i="8"/>
  <c r="R2962" i="8" s="1"/>
  <c r="O3304" i="8"/>
  <c r="Q3305" i="8"/>
  <c r="R3305" i="8" s="1"/>
  <c r="Q3304" i="8"/>
  <c r="R3304" i="8" s="1"/>
  <c r="O3238" i="8"/>
  <c r="Q3238" i="8"/>
  <c r="R3238" i="8" s="1"/>
  <c r="Q3239" i="8"/>
  <c r="R3239" i="8" s="1"/>
  <c r="Q3294" i="8"/>
  <c r="R3294" i="8" s="1"/>
  <c r="Q85" i="8"/>
  <c r="R85" i="8" s="1"/>
  <c r="O85" i="8"/>
  <c r="O1071" i="8"/>
  <c r="Q1071" i="8"/>
  <c r="R1071" i="8" s="1"/>
  <c r="O1078" i="8"/>
  <c r="Q1078" i="8"/>
  <c r="R1078" i="8" s="1"/>
  <c r="Q1864" i="8"/>
  <c r="R1864" i="8" s="1"/>
  <c r="O1863" i="8"/>
  <c r="Q3309" i="8"/>
  <c r="R3309" i="8" s="1"/>
  <c r="O3309" i="8"/>
  <c r="O3274" i="8"/>
  <c r="Q3275" i="8"/>
  <c r="R3275" i="8" s="1"/>
  <c r="O3810" i="8"/>
  <c r="Q3810" i="8"/>
  <c r="R3810" i="8" s="1"/>
  <c r="Q4221" i="8"/>
  <c r="R4221" i="8" s="1"/>
  <c r="Q4222" i="8"/>
  <c r="R4222" i="8" s="1"/>
  <c r="O4221" i="8"/>
  <c r="O2036" i="8"/>
  <c r="Q2036" i="8"/>
  <c r="R2036" i="8" s="1"/>
  <c r="O2891" i="8"/>
  <c r="Q2891" i="8"/>
  <c r="R2891" i="8" s="1"/>
  <c r="Q3399" i="8"/>
  <c r="R3399" i="8" s="1"/>
  <c r="Q3400" i="8"/>
  <c r="R3400" i="8" s="1"/>
  <c r="Q2384" i="8"/>
  <c r="R2384" i="8" s="1"/>
  <c r="O1603" i="8"/>
  <c r="O981" i="8"/>
  <c r="Q1535" i="8"/>
  <c r="R1535" i="8" s="1"/>
  <c r="Q382" i="8"/>
  <c r="R382" i="8" s="1"/>
  <c r="Q2482" i="8"/>
  <c r="R2482" i="8" s="1"/>
  <c r="Q2760" i="8"/>
  <c r="R2760" i="8" s="1"/>
  <c r="Q1639" i="8"/>
  <c r="R1639" i="8" s="1"/>
  <c r="Q2784" i="8"/>
  <c r="R2784" i="8" s="1"/>
  <c r="Q1050" i="8"/>
  <c r="R1050" i="8" s="1"/>
  <c r="Q2581" i="8"/>
  <c r="R2581" i="8" s="1"/>
  <c r="Q3798" i="8"/>
  <c r="R3798" i="8" s="1"/>
  <c r="O1691" i="8"/>
  <c r="Q3657" i="8"/>
  <c r="R3657" i="8" s="1"/>
  <c r="Q1401" i="8"/>
  <c r="R1401" i="8" s="1"/>
  <c r="Q2117" i="8"/>
  <c r="R2117" i="8" s="1"/>
  <c r="Q2702" i="8"/>
  <c r="R2702" i="8" s="1"/>
  <c r="Q560" i="8"/>
  <c r="R560" i="8" s="1"/>
  <c r="Q462" i="8"/>
  <c r="R462" i="8" s="1"/>
  <c r="Q1039" i="8"/>
  <c r="R1039" i="8" s="1"/>
  <c r="Q4133" i="8"/>
  <c r="R4133" i="8" s="1"/>
  <c r="O3669" i="8"/>
  <c r="O3157" i="8"/>
  <c r="Q1765" i="8"/>
  <c r="R1765" i="8" s="1"/>
  <c r="O1764" i="8"/>
  <c r="Q467" i="8"/>
  <c r="R467" i="8" s="1"/>
  <c r="Q1256" i="8"/>
  <c r="R1256" i="8" s="1"/>
  <c r="Q213" i="8"/>
  <c r="R213" i="8" s="1"/>
  <c r="Q2486" i="8"/>
  <c r="R2486" i="8" s="1"/>
  <c r="Q1998" i="8"/>
  <c r="R1998" i="8" s="1"/>
  <c r="Q3486" i="8"/>
  <c r="R3486" i="8" s="1"/>
  <c r="Q3769" i="8"/>
  <c r="R3769" i="8" s="1"/>
  <c r="Q3945" i="8"/>
  <c r="R3945" i="8" s="1"/>
  <c r="Q2522" i="8"/>
  <c r="R2522" i="8" s="1"/>
  <c r="Q2039" i="8"/>
  <c r="R2039" i="8" s="1"/>
  <c r="Q2112" i="8"/>
  <c r="R2112" i="8" s="1"/>
  <c r="Q1517" i="8"/>
  <c r="R1517" i="8" s="1"/>
  <c r="Q4341" i="8"/>
  <c r="R4341" i="8" s="1"/>
  <c r="Q377" i="8"/>
  <c r="R377" i="8" s="1"/>
  <c r="Q1402" i="8"/>
  <c r="R1402" i="8" s="1"/>
  <c r="Q1418" i="8"/>
  <c r="R1418" i="8" s="1"/>
  <c r="Q3896" i="8"/>
  <c r="R3896" i="8" s="1"/>
  <c r="Q2305" i="8"/>
  <c r="R2305" i="8" s="1"/>
  <c r="Q241" i="8"/>
  <c r="R241" i="8" s="1"/>
  <c r="Q2489" i="8"/>
  <c r="R2489" i="8" s="1"/>
  <c r="Q1240" i="8"/>
  <c r="R1240" i="8" s="1"/>
  <c r="Q876" i="8"/>
  <c r="R876" i="8" s="1"/>
  <c r="Q2306" i="8"/>
  <c r="R2306" i="8" s="1"/>
  <c r="Q2789" i="8"/>
  <c r="R2789" i="8" s="1"/>
  <c r="Q1590" i="8"/>
  <c r="R1590" i="8" s="1"/>
  <c r="Q3213" i="8"/>
  <c r="R3213" i="8" s="1"/>
  <c r="Q834" i="8"/>
  <c r="R834" i="8" s="1"/>
  <c r="Q3262" i="8"/>
  <c r="R3262" i="8" s="1"/>
  <c r="O2942" i="8"/>
  <c r="Q2942" i="8"/>
  <c r="R2942" i="8" s="1"/>
  <c r="O1209" i="8"/>
  <c r="Q1210" i="8"/>
  <c r="R1210" i="8" s="1"/>
  <c r="Q1209" i="8"/>
  <c r="R1209" i="8" s="1"/>
  <c r="Q1338" i="8"/>
  <c r="R1338" i="8" s="1"/>
  <c r="Q1337" i="8"/>
  <c r="R1337" i="8" s="1"/>
  <c r="O750" i="8"/>
  <c r="Q750" i="8"/>
  <c r="R750" i="8" s="1"/>
  <c r="O1202" i="8"/>
  <c r="Q1203" i="8"/>
  <c r="R1203" i="8" s="1"/>
  <c r="O1299" i="8"/>
  <c r="Q1300" i="8"/>
  <c r="R1300" i="8" s="1"/>
  <c r="Q1299" i="8"/>
  <c r="R1299" i="8" s="1"/>
  <c r="O2099" i="8"/>
  <c r="Q2100" i="8"/>
  <c r="R2100" i="8" s="1"/>
  <c r="Q2099" i="8"/>
  <c r="R2099" i="8" s="1"/>
  <c r="Q2517" i="8"/>
  <c r="R2517" i="8" s="1"/>
  <c r="Q2518" i="8"/>
  <c r="R2518" i="8" s="1"/>
  <c r="O4402" i="8"/>
  <c r="Q4403" i="8"/>
  <c r="R4403" i="8" s="1"/>
  <c r="Q2342" i="8"/>
  <c r="R2342" i="8" s="1"/>
  <c r="O2566" i="8"/>
  <c r="Q2566" i="8"/>
  <c r="R2566" i="8" s="1"/>
  <c r="Q2567" i="8"/>
  <c r="R2567" i="8" s="1"/>
  <c r="O4374" i="8"/>
  <c r="Q4375" i="8"/>
  <c r="R4375" i="8" s="1"/>
  <c r="Q2570" i="8"/>
  <c r="R2570" i="8" s="1"/>
  <c r="Q4239" i="8"/>
  <c r="R4239" i="8" s="1"/>
  <c r="O2016" i="8"/>
  <c r="Q2016" i="8"/>
  <c r="R2016" i="8" s="1"/>
  <c r="Q2137" i="8"/>
  <c r="R2137" i="8" s="1"/>
  <c r="O2136" i="8"/>
  <c r="O2334" i="8"/>
  <c r="Q2334" i="8"/>
  <c r="R2334" i="8" s="1"/>
  <c r="Q421" i="8"/>
  <c r="R421" i="8" s="1"/>
  <c r="O420" i="8"/>
  <c r="O2619" i="8"/>
  <c r="Q2619" i="8"/>
  <c r="R2619" i="8" s="1"/>
  <c r="O4664" i="8"/>
  <c r="Q4665" i="8"/>
  <c r="R4665" i="8" s="1"/>
  <c r="O3132" i="8"/>
  <c r="Q3133" i="8"/>
  <c r="R3133" i="8" s="1"/>
  <c r="O4190" i="8"/>
  <c r="Q4190" i="8"/>
  <c r="R4190" i="8" s="1"/>
  <c r="O4154" i="8"/>
  <c r="Q4155" i="8"/>
  <c r="R4155" i="8" s="1"/>
  <c r="Q1600" i="8"/>
  <c r="R1600" i="8" s="1"/>
  <c r="O1599" i="8"/>
  <c r="Q2432" i="8"/>
  <c r="R2432" i="8" s="1"/>
  <c r="O2432" i="8"/>
  <c r="O4574" i="8"/>
  <c r="Q4574" i="8"/>
  <c r="R4574" i="8" s="1"/>
  <c r="O1983" i="8"/>
  <c r="Q1984" i="8"/>
  <c r="R1984" i="8" s="1"/>
  <c r="O4625" i="8"/>
  <c r="Q4626" i="8"/>
  <c r="R4626" i="8" s="1"/>
  <c r="Q4625" i="8"/>
  <c r="R4625" i="8" s="1"/>
  <c r="Q4847" i="8"/>
  <c r="R4847" i="8" s="1"/>
  <c r="O2224" i="8"/>
  <c r="Q2224" i="8"/>
  <c r="R2224" i="8" s="1"/>
  <c r="Q1797" i="8"/>
  <c r="R1797" i="8" s="1"/>
  <c r="O1797" i="8"/>
  <c r="O1955" i="8"/>
  <c r="Q1956" i="8"/>
  <c r="R1956" i="8" s="1"/>
  <c r="O859" i="8"/>
  <c r="Q860" i="8"/>
  <c r="R860" i="8" s="1"/>
  <c r="O3494" i="8"/>
  <c r="Q3494" i="8"/>
  <c r="R3494" i="8" s="1"/>
  <c r="O4399" i="8"/>
  <c r="Q4400" i="8"/>
  <c r="R4400" i="8" s="1"/>
  <c r="Q2270" i="8"/>
  <c r="R2270" i="8" s="1"/>
  <c r="O2270" i="8"/>
  <c r="O3681" i="8"/>
  <c r="Q3682" i="8"/>
  <c r="R3682" i="8" s="1"/>
  <c r="O3693" i="8"/>
  <c r="Q3693" i="8"/>
  <c r="R3693" i="8" s="1"/>
  <c r="O4636" i="8"/>
  <c r="Q4637" i="8"/>
  <c r="R4637" i="8" s="1"/>
  <c r="Q4636" i="8"/>
  <c r="R4636" i="8" s="1"/>
  <c r="Q3591" i="8"/>
  <c r="R3591" i="8" s="1"/>
  <c r="O150" i="8"/>
  <c r="O2174" i="8"/>
  <c r="O3712" i="8"/>
  <c r="Q661" i="8"/>
  <c r="R661" i="8" s="1"/>
  <c r="Q1566" i="8"/>
  <c r="R1566" i="8" s="1"/>
  <c r="O1545" i="8"/>
  <c r="O2964" i="8"/>
  <c r="Q3681" i="8"/>
  <c r="R3681" i="8" s="1"/>
  <c r="O1040" i="8"/>
  <c r="O2038" i="8"/>
  <c r="O3614" i="8"/>
  <c r="Q140" i="8"/>
  <c r="R140" i="8" s="1"/>
  <c r="Q1239" i="8"/>
  <c r="R1239" i="8" s="1"/>
  <c r="O1733" i="8"/>
  <c r="O837" i="8"/>
  <c r="Q1367" i="8"/>
  <c r="R1367" i="8" s="1"/>
  <c r="Q4347" i="8"/>
  <c r="R4347" i="8" s="1"/>
  <c r="Q2072" i="8"/>
  <c r="R2072" i="8" s="1"/>
  <c r="Q2873" i="8"/>
  <c r="R2873" i="8" s="1"/>
  <c r="O2341" i="8"/>
  <c r="Q4647" i="8"/>
  <c r="R4647" i="8" s="1"/>
  <c r="Q141" i="8"/>
  <c r="R141" i="8" s="1"/>
  <c r="Q3025" i="8"/>
  <c r="R3025" i="8" s="1"/>
  <c r="Q3024" i="8"/>
  <c r="R3024" i="8" s="1"/>
  <c r="Q3223" i="8"/>
  <c r="R3223" i="8" s="1"/>
  <c r="O3223" i="8"/>
  <c r="O696" i="8"/>
  <c r="Q697" i="8"/>
  <c r="R697" i="8" s="1"/>
  <c r="Q2287" i="8"/>
  <c r="R2287" i="8" s="1"/>
  <c r="Q2288" i="8"/>
  <c r="R2288" i="8" s="1"/>
  <c r="Q3084" i="8"/>
  <c r="R3084" i="8" s="1"/>
  <c r="Q4203" i="8"/>
  <c r="R4203" i="8" s="1"/>
  <c r="O4203" i="8"/>
  <c r="O3606" i="8"/>
  <c r="Q3606" i="8"/>
  <c r="R3606" i="8" s="1"/>
  <c r="Q3224" i="8"/>
  <c r="R3224" i="8" s="1"/>
  <c r="Q1487" i="8"/>
  <c r="R1487" i="8" s="1"/>
  <c r="O1487" i="8"/>
  <c r="Q1488" i="8"/>
  <c r="R1488" i="8" s="1"/>
  <c r="Q1498" i="8"/>
  <c r="R1498" i="8" s="1"/>
  <c r="O1497" i="8"/>
  <c r="O467" i="8"/>
  <c r="Q468" i="8"/>
  <c r="R468" i="8" s="1"/>
  <c r="O3548" i="8"/>
  <c r="Q3549" i="8"/>
  <c r="R3549" i="8" s="1"/>
  <c r="Q3548" i="8"/>
  <c r="R3548" i="8" s="1"/>
  <c r="O3257" i="8"/>
  <c r="Q3258" i="8"/>
  <c r="R3258" i="8" s="1"/>
  <c r="O3952" i="8"/>
  <c r="Q3953" i="8"/>
  <c r="R3953" i="8" s="1"/>
  <c r="Q200" i="8"/>
  <c r="R200" i="8" s="1"/>
  <c r="O200" i="8"/>
  <c r="O1233" i="8"/>
  <c r="Q1234" i="8"/>
  <c r="R1234" i="8" s="1"/>
  <c r="O423" i="8"/>
  <c r="Q423" i="8"/>
  <c r="R423" i="8" s="1"/>
  <c r="O886" i="8"/>
  <c r="Q886" i="8"/>
  <c r="R886" i="8" s="1"/>
  <c r="O1414" i="8"/>
  <c r="Q1414" i="8"/>
  <c r="R1414" i="8" s="1"/>
  <c r="Q2934" i="8"/>
  <c r="R2934" i="8" s="1"/>
  <c r="O2934" i="8"/>
  <c r="O4504" i="8"/>
  <c r="Q4504" i="8"/>
  <c r="R4504" i="8" s="1"/>
  <c r="O3528" i="8"/>
  <c r="O3370" i="8"/>
  <c r="O3473" i="8"/>
  <c r="Q3474" i="8"/>
  <c r="R3474" i="8" s="1"/>
  <c r="O4734" i="8"/>
  <c r="Q4734" i="8"/>
  <c r="R4734" i="8" s="1"/>
  <c r="Q4037" i="8"/>
  <c r="R4037" i="8" s="1"/>
  <c r="O4036" i="8"/>
  <c r="O2672" i="8"/>
  <c r="Q2673" i="8"/>
  <c r="R2673" i="8" s="1"/>
  <c r="Q2093" i="8"/>
  <c r="R2093" i="8" s="1"/>
  <c r="O2093" i="8"/>
  <c r="Q3559" i="8"/>
  <c r="R3559" i="8" s="1"/>
  <c r="Q1798" i="8"/>
  <c r="R1798" i="8" s="1"/>
  <c r="Q3051" i="8"/>
  <c r="R3051" i="8" s="1"/>
  <c r="Q3283" i="8"/>
  <c r="R3283" i="8" s="1"/>
  <c r="O4068" i="8"/>
  <c r="Q583" i="8"/>
  <c r="R583" i="8" s="1"/>
  <c r="O266" i="8"/>
  <c r="Q266" i="8"/>
  <c r="R266" i="8" s="1"/>
  <c r="Q751" i="8"/>
  <c r="R751" i="8" s="1"/>
  <c r="Q1415" i="8"/>
  <c r="R1415" i="8" s="1"/>
  <c r="Q4195" i="8"/>
  <c r="R4195" i="8" s="1"/>
  <c r="Q4194" i="8"/>
  <c r="R4194" i="8" s="1"/>
  <c r="Q4397" i="8"/>
  <c r="R4397" i="8" s="1"/>
  <c r="O4396" i="8"/>
  <c r="Q4822" i="8"/>
  <c r="R4822" i="8" s="1"/>
  <c r="O4822" i="8"/>
  <c r="O4231" i="8"/>
  <c r="Q4231" i="8"/>
  <c r="R4231" i="8" s="1"/>
  <c r="Q4232" i="8"/>
  <c r="R4232" i="8" s="1"/>
  <c r="O4328" i="8"/>
  <c r="Q4329" i="8"/>
  <c r="R4329" i="8" s="1"/>
  <c r="Q3967" i="8"/>
  <c r="R3967" i="8" s="1"/>
  <c r="Q3966" i="8"/>
  <c r="R3966" i="8" s="1"/>
  <c r="O107" i="8"/>
  <c r="Q107" i="8"/>
  <c r="R107" i="8" s="1"/>
  <c r="Q108" i="8"/>
  <c r="R108" i="8" s="1"/>
  <c r="O2930" i="8"/>
  <c r="Q2931" i="8"/>
  <c r="R2931" i="8" s="1"/>
  <c r="Q2930" i="8"/>
  <c r="R2930" i="8" s="1"/>
  <c r="O1798" i="8"/>
  <c r="Q444" i="8"/>
  <c r="R444" i="8" s="1"/>
  <c r="Q596" i="8"/>
  <c r="R596" i="8" s="1"/>
  <c r="O2517" i="8"/>
  <c r="Q1565" i="8"/>
  <c r="R1565" i="8" s="1"/>
  <c r="Q1644" i="8"/>
  <c r="R1644" i="8" s="1"/>
  <c r="Q488" i="8"/>
  <c r="R488" i="8" s="1"/>
  <c r="Q1735" i="8"/>
  <c r="R1735" i="8" s="1"/>
  <c r="O3813" i="8"/>
  <c r="Q2409" i="8"/>
  <c r="R2409" i="8" s="1"/>
  <c r="Q1490" i="8"/>
  <c r="R1490" i="8" s="1"/>
  <c r="Q247" i="8"/>
  <c r="R247" i="8" s="1"/>
  <c r="O246" i="8"/>
  <c r="Q246" i="8"/>
  <c r="R246" i="8" s="1"/>
  <c r="Q2609" i="8"/>
  <c r="R2609" i="8" s="1"/>
  <c r="O2609" i="8"/>
  <c r="O1470" i="8"/>
  <c r="Q1470" i="8"/>
  <c r="R1470" i="8" s="1"/>
  <c r="O2654" i="8"/>
  <c r="Q2655" i="8"/>
  <c r="R2655" i="8" s="1"/>
  <c r="O2101" i="8"/>
  <c r="Q2101" i="8"/>
  <c r="R2101" i="8" s="1"/>
  <c r="Q2102" i="8"/>
  <c r="R2102" i="8" s="1"/>
  <c r="O3079" i="8"/>
  <c r="Q3079" i="8"/>
  <c r="R3079" i="8" s="1"/>
  <c r="Q3300" i="8"/>
  <c r="R3300" i="8" s="1"/>
  <c r="O3300" i="8"/>
  <c r="Q1809" i="8"/>
  <c r="R1809" i="8" s="1"/>
  <c r="O1809" i="8"/>
  <c r="O2349" i="8"/>
  <c r="Q2349" i="8"/>
  <c r="R2349" i="8" s="1"/>
  <c r="O160" i="8"/>
  <c r="Q160" i="8"/>
  <c r="R160" i="8" s="1"/>
  <c r="Q161" i="8"/>
  <c r="R161" i="8" s="1"/>
  <c r="O1653" i="8"/>
  <c r="Q1653" i="8"/>
  <c r="R1653" i="8" s="1"/>
  <c r="Q2229" i="8"/>
  <c r="R2229" i="8" s="1"/>
  <c r="Q2230" i="8"/>
  <c r="R2230" i="8" s="1"/>
  <c r="Q2721" i="8"/>
  <c r="R2721" i="8" s="1"/>
  <c r="O2720" i="8"/>
  <c r="Q204" i="8"/>
  <c r="R204" i="8" s="1"/>
  <c r="O203" i="8"/>
  <c r="O1204" i="8"/>
  <c r="Q1205" i="8"/>
  <c r="R1205" i="8" s="1"/>
  <c r="Q2794" i="8"/>
  <c r="R2794" i="8" s="1"/>
  <c r="O2793" i="8"/>
  <c r="Q1711" i="8"/>
  <c r="R1711" i="8" s="1"/>
  <c r="Q1710" i="8"/>
  <c r="R1710" i="8" s="1"/>
  <c r="O3439" i="8"/>
  <c r="Q3439" i="8"/>
  <c r="R3439" i="8" s="1"/>
  <c r="O4729" i="8"/>
  <c r="Q4730" i="8"/>
  <c r="R4730" i="8" s="1"/>
  <c r="Q3418" i="8"/>
  <c r="R3418" i="8" s="1"/>
  <c r="O3417" i="8"/>
  <c r="Q3478" i="8"/>
  <c r="R3478" i="8" s="1"/>
  <c r="Q3479" i="8"/>
  <c r="R3479" i="8" s="1"/>
  <c r="O2266" i="8"/>
  <c r="Q2266" i="8"/>
  <c r="R2266" i="8" s="1"/>
  <c r="O2250" i="8"/>
  <c r="Q2251" i="8"/>
  <c r="R2251" i="8" s="1"/>
  <c r="Q2250" i="8"/>
  <c r="R2250" i="8" s="1"/>
  <c r="O1472" i="8"/>
  <c r="Q1472" i="8"/>
  <c r="R1472" i="8" s="1"/>
  <c r="Q4235" i="8"/>
  <c r="R4235" i="8" s="1"/>
  <c r="O4234" i="8"/>
  <c r="O3779" i="8"/>
  <c r="Q3779" i="8"/>
  <c r="R3779" i="8" s="1"/>
  <c r="Q3415" i="8"/>
  <c r="R3415" i="8" s="1"/>
  <c r="O3415" i="8"/>
  <c r="O3592" i="8"/>
  <c r="Q3592" i="8"/>
  <c r="R3592" i="8" s="1"/>
  <c r="O4660" i="8"/>
  <c r="Q4661" i="8"/>
  <c r="R4661" i="8" s="1"/>
  <c r="Q3521" i="8"/>
  <c r="R3521" i="8" s="1"/>
  <c r="Q3522" i="8"/>
  <c r="R3522" i="8" s="1"/>
  <c r="O3521" i="8"/>
  <c r="O4473" i="8"/>
  <c r="Q4473" i="8"/>
  <c r="R4473" i="8" s="1"/>
  <c r="O857" i="8"/>
  <c r="Q858" i="8"/>
  <c r="R858" i="8" s="1"/>
  <c r="O2009" i="8"/>
  <c r="Q2009" i="8"/>
  <c r="R2009" i="8" s="1"/>
  <c r="O3734" i="8"/>
  <c r="Q3734" i="8"/>
  <c r="R3734" i="8" s="1"/>
  <c r="O4510" i="8"/>
  <c r="Q4510" i="8"/>
  <c r="R4510" i="8" s="1"/>
  <c r="O4166" i="8"/>
  <c r="Q4167" i="8"/>
  <c r="R4167" i="8" s="1"/>
  <c r="O4695" i="8"/>
  <c r="Q4695" i="8"/>
  <c r="R4695" i="8" s="1"/>
  <c r="Q4868" i="8"/>
  <c r="R4868" i="8" s="1"/>
  <c r="O4867" i="8"/>
  <c r="O1325" i="8"/>
  <c r="Q1325" i="8"/>
  <c r="R1325" i="8" s="1"/>
  <c r="Q1326" i="8"/>
  <c r="R1326" i="8" s="1"/>
  <c r="O1895" i="8"/>
  <c r="Q1895" i="8"/>
  <c r="R1895" i="8" s="1"/>
  <c r="O1942" i="8"/>
  <c r="Q1942" i="8"/>
  <c r="R1942" i="8" s="1"/>
  <c r="Q1943" i="8"/>
  <c r="R1943" i="8" s="1"/>
  <c r="Q2675" i="8"/>
  <c r="R2675" i="8" s="1"/>
  <c r="O2674" i="8"/>
  <c r="O2290" i="8"/>
  <c r="O1337" i="8"/>
  <c r="O4487" i="8"/>
  <c r="Q4488" i="8"/>
  <c r="R4488" i="8" s="1"/>
  <c r="O3165" i="8"/>
  <c r="Q3165" i="8"/>
  <c r="R3165" i="8" s="1"/>
  <c r="O1724" i="8"/>
  <c r="Q1724" i="8"/>
  <c r="R1724" i="8" s="1"/>
  <c r="Q1857" i="8"/>
  <c r="R1857" i="8" s="1"/>
  <c r="O1856" i="8"/>
  <c r="O3279" i="8"/>
  <c r="Q3279" i="8"/>
  <c r="R3279" i="8" s="1"/>
  <c r="O4420" i="8"/>
  <c r="Q4420" i="8"/>
  <c r="R4420" i="8" s="1"/>
  <c r="Q150" i="8"/>
  <c r="R150" i="8" s="1"/>
  <c r="Q1245" i="8"/>
  <c r="R1245" i="8" s="1"/>
  <c r="Q2223" i="8"/>
  <c r="R2223" i="8" s="1"/>
  <c r="Q2073" i="8"/>
  <c r="R2073" i="8" s="1"/>
  <c r="Q68" i="8"/>
  <c r="R68" i="8" s="1"/>
  <c r="Q3499" i="8"/>
  <c r="R3499" i="8" s="1"/>
  <c r="Q997" i="8"/>
  <c r="R997" i="8" s="1"/>
  <c r="Q1860" i="8"/>
  <c r="R1860" i="8" s="1"/>
  <c r="Q3952" i="8"/>
  <c r="R3952" i="8" s="1"/>
  <c r="Q1641" i="8"/>
  <c r="R1641" i="8" s="1"/>
  <c r="O3590" i="8"/>
  <c r="Q1669" i="8"/>
  <c r="R1669" i="8" s="1"/>
  <c r="Q3723" i="8"/>
  <c r="R3723" i="8" s="1"/>
  <c r="Q460" i="8"/>
  <c r="R460" i="8" s="1"/>
  <c r="O2430" i="8"/>
  <c r="Q1643" i="8"/>
  <c r="R1643" i="8" s="1"/>
  <c r="Q1558" i="8"/>
  <c r="R1558" i="8" s="1"/>
  <c r="Q3498" i="8"/>
  <c r="R3498" i="8" s="1"/>
  <c r="O3966" i="8"/>
  <c r="Q712" i="8"/>
  <c r="R712" i="8" s="1"/>
  <c r="Q3284" i="8"/>
  <c r="R3284" i="8" s="1"/>
  <c r="Q3839" i="8"/>
  <c r="R3839" i="8" s="1"/>
  <c r="Q2094" i="8"/>
  <c r="R2094" i="8" s="1"/>
  <c r="Q369" i="8"/>
  <c r="R369" i="8" s="1"/>
  <c r="Q759" i="8"/>
  <c r="R759" i="8" s="1"/>
  <c r="O4238" i="8"/>
  <c r="Q2720" i="8"/>
  <c r="R2720" i="8" s="1"/>
  <c r="Q4291" i="8"/>
  <c r="R4291" i="8" s="1"/>
  <c r="O422" i="8"/>
  <c r="O4492" i="8"/>
  <c r="Q4493" i="8"/>
  <c r="R4493" i="8" s="1"/>
  <c r="Q1289" i="8"/>
  <c r="R1289" i="8" s="1"/>
  <c r="O1288" i="8"/>
  <c r="O818" i="8"/>
  <c r="Q818" i="8"/>
  <c r="R818" i="8" s="1"/>
  <c r="Q338" i="8"/>
  <c r="R338" i="8" s="1"/>
  <c r="Q339" i="8"/>
  <c r="R339" i="8" s="1"/>
  <c r="Q2807" i="8"/>
  <c r="R2807" i="8" s="1"/>
  <c r="O2807" i="8"/>
  <c r="O2054" i="8"/>
  <c r="Q2054" i="8"/>
  <c r="R2054" i="8" s="1"/>
  <c r="Q1824" i="8"/>
  <c r="R1824" i="8" s="1"/>
  <c r="O1823" i="8"/>
  <c r="O2883" i="8"/>
  <c r="Q2884" i="8"/>
  <c r="R2884" i="8" s="1"/>
  <c r="Q3540" i="8"/>
  <c r="R3540" i="8" s="1"/>
  <c r="O4767" i="8"/>
  <c r="Q4768" i="8"/>
  <c r="R4768" i="8" s="1"/>
  <c r="Q3669" i="8"/>
  <c r="R3669" i="8" s="1"/>
  <c r="O2703" i="8"/>
  <c r="Q2703" i="8"/>
  <c r="R2703" i="8" s="1"/>
  <c r="O1494" i="8"/>
  <c r="Q1494" i="8"/>
  <c r="R1494" i="8" s="1"/>
  <c r="Q2410" i="8"/>
  <c r="R2410" i="8" s="1"/>
  <c r="Q3583" i="8"/>
  <c r="R3583" i="8" s="1"/>
  <c r="O3582" i="8"/>
  <c r="Q4658" i="8"/>
  <c r="R4658" i="8" s="1"/>
  <c r="O4658" i="8"/>
  <c r="O3961" i="8"/>
  <c r="Q3962" i="8"/>
  <c r="R3962" i="8" s="1"/>
  <c r="Q3642" i="8"/>
  <c r="R3642" i="8" s="1"/>
  <c r="O3641" i="8"/>
  <c r="Q3739" i="8"/>
  <c r="R3739" i="8" s="1"/>
  <c r="O2485" i="8"/>
  <c r="O656" i="8"/>
  <c r="Q657" i="8"/>
  <c r="R657" i="8" s="1"/>
  <c r="Q656" i="8"/>
  <c r="R656" i="8" s="1"/>
  <c r="Q3166" i="8"/>
  <c r="R3166" i="8" s="1"/>
  <c r="Q1453" i="8"/>
  <c r="R1453" i="8" s="1"/>
  <c r="Q2103" i="8"/>
  <c r="R2103" i="8" s="1"/>
  <c r="Q859" i="8"/>
  <c r="R859" i="8" s="1"/>
  <c r="Q4218" i="8"/>
  <c r="R4218" i="8" s="1"/>
  <c r="Q4374" i="8"/>
  <c r="R4374" i="8" s="1"/>
  <c r="Q3814" i="8"/>
  <c r="R3814" i="8" s="1"/>
  <c r="Q4154" i="8"/>
  <c r="R4154" i="8" s="1"/>
  <c r="Q2950" i="8"/>
  <c r="R2950" i="8" s="1"/>
  <c r="Q3056" i="8"/>
  <c r="R3056" i="8" s="1"/>
  <c r="Q672" i="8"/>
  <c r="R672" i="8" s="1"/>
  <c r="O67" i="8"/>
  <c r="Q1489" i="8"/>
  <c r="R1489" i="8" s="1"/>
  <c r="Q1734" i="8"/>
  <c r="R1734" i="8" s="1"/>
  <c r="Q2404" i="8"/>
  <c r="R2404" i="8" s="1"/>
  <c r="Q2888" i="8"/>
  <c r="R2888" i="8" s="1"/>
  <c r="Q3615" i="8"/>
  <c r="R3615" i="8" s="1"/>
  <c r="Q4722" i="8"/>
  <c r="R4722" i="8" s="1"/>
  <c r="Q4575" i="8"/>
  <c r="R4575" i="8" s="1"/>
  <c r="Q4292" i="8"/>
  <c r="R4292" i="8" s="1"/>
  <c r="Q4328" i="8"/>
  <c r="R4328" i="8" s="1"/>
  <c r="O4194" i="8"/>
  <c r="O1865" i="8"/>
  <c r="Q110" i="8"/>
  <c r="R110" i="8" s="1"/>
  <c r="Q1777" i="8"/>
  <c r="R1777" i="8" s="1"/>
  <c r="Q4396" i="8"/>
  <c r="R4396" i="8" s="1"/>
  <c r="Q2182" i="8"/>
  <c r="R2182" i="8" s="1"/>
  <c r="Q1183" i="8"/>
  <c r="R1183" i="8" s="1"/>
  <c r="O1182" i="8"/>
  <c r="O534" i="8"/>
  <c r="Q534" i="8"/>
  <c r="R534" i="8" s="1"/>
  <c r="Q594" i="8"/>
  <c r="R594" i="8" s="1"/>
  <c r="Q2996" i="8"/>
  <c r="R2996" i="8" s="1"/>
  <c r="O1444" i="8"/>
  <c r="Q1445" i="8"/>
  <c r="R1445" i="8" s="1"/>
  <c r="Q4696" i="8"/>
  <c r="R4696" i="8" s="1"/>
  <c r="Q4062" i="8"/>
  <c r="R4062" i="8" s="1"/>
  <c r="O4062" i="8"/>
  <c r="O3049" i="8"/>
  <c r="Q3049" i="8"/>
  <c r="R3049" i="8" s="1"/>
  <c r="Q313" i="8"/>
  <c r="R313" i="8" s="1"/>
  <c r="O312" i="8"/>
  <c r="Q103" i="8"/>
  <c r="R103" i="8" s="1"/>
  <c r="Q104" i="8"/>
  <c r="R104" i="8" s="1"/>
  <c r="O2561" i="8"/>
  <c r="Q2561" i="8"/>
  <c r="R2561" i="8" s="1"/>
  <c r="Q271" i="8"/>
  <c r="R271" i="8" s="1"/>
  <c r="O271" i="8"/>
  <c r="O482" i="8"/>
  <c r="Q482" i="8"/>
  <c r="R482" i="8" s="1"/>
  <c r="O402" i="8"/>
  <c r="Q402" i="8"/>
  <c r="R402" i="8" s="1"/>
  <c r="Q4645" i="8"/>
  <c r="R4645" i="8" s="1"/>
  <c r="O4644" i="8"/>
  <c r="O4583" i="8"/>
  <c r="Q4583" i="8"/>
  <c r="R4583" i="8" s="1"/>
  <c r="O2765" i="8"/>
  <c r="Q2765" i="8"/>
  <c r="R2765" i="8" s="1"/>
  <c r="Q3078" i="8"/>
  <c r="R3078" i="8" s="1"/>
  <c r="Q3077" i="8"/>
  <c r="R3077" i="8" s="1"/>
  <c r="O4659" i="8"/>
  <c r="Q4659" i="8"/>
  <c r="R4659" i="8" s="1"/>
  <c r="Q4274" i="8"/>
  <c r="R4274" i="8" s="1"/>
  <c r="Q4275" i="8"/>
  <c r="R4275" i="8" s="1"/>
  <c r="O4274" i="8"/>
  <c r="O4094" i="8"/>
  <c r="Q4094" i="8"/>
  <c r="R4094" i="8" s="1"/>
  <c r="Q4309" i="8"/>
  <c r="R4309" i="8" s="1"/>
  <c r="Q1292" i="8"/>
  <c r="R1292" i="8" s="1"/>
  <c r="O1135" i="8"/>
  <c r="Q1136" i="8"/>
  <c r="R1136" i="8" s="1"/>
  <c r="Q1017" i="8"/>
  <c r="R1017" i="8" s="1"/>
  <c r="O1768" i="8"/>
  <c r="Q1769" i="8"/>
  <c r="R1769" i="8" s="1"/>
  <c r="O1572" i="8"/>
  <c r="Q1572" i="8"/>
  <c r="R1572" i="8" s="1"/>
  <c r="Q1597" i="8"/>
  <c r="R1597" i="8" s="1"/>
  <c r="O1597" i="8"/>
  <c r="O1659" i="8"/>
  <c r="Q1660" i="8"/>
  <c r="R1660" i="8" s="1"/>
  <c r="O2770" i="8"/>
  <c r="Q2770" i="8"/>
  <c r="R2770" i="8" s="1"/>
  <c r="O3376" i="8"/>
  <c r="Q3376" i="8"/>
  <c r="R3376" i="8" s="1"/>
  <c r="Q2925" i="8"/>
  <c r="R2925" i="8" s="1"/>
  <c r="O3128" i="8"/>
  <c r="Q3129" i="8"/>
  <c r="R3129" i="8" s="1"/>
  <c r="Q3106" i="8"/>
  <c r="R3106" i="8" s="1"/>
  <c r="O3106" i="8"/>
  <c r="O3260" i="8"/>
  <c r="Q3261" i="8"/>
  <c r="R3261" i="8" s="1"/>
  <c r="O4271" i="8"/>
  <c r="Q4272" i="8"/>
  <c r="R4272" i="8" s="1"/>
  <c r="Q4271" i="8"/>
  <c r="R4271" i="8" s="1"/>
  <c r="O260" i="8"/>
  <c r="Q261" i="8"/>
  <c r="R261" i="8" s="1"/>
  <c r="O2146" i="8"/>
  <c r="Q2146" i="8"/>
  <c r="R2146" i="8" s="1"/>
  <c r="O1221" i="8"/>
  <c r="Q1221" i="8"/>
  <c r="R1221" i="8" s="1"/>
  <c r="Q3960" i="8"/>
  <c r="R3960" i="8" s="1"/>
  <c r="O4189" i="8"/>
  <c r="Q4189" i="8"/>
  <c r="R4189" i="8" s="1"/>
  <c r="O3215" i="8"/>
  <c r="Q3215" i="8"/>
  <c r="R3215" i="8" s="1"/>
  <c r="O2140" i="8"/>
  <c r="Q2140" i="8"/>
  <c r="R2140" i="8" s="1"/>
  <c r="O4825" i="8"/>
  <c r="Q4826" i="8"/>
  <c r="R4826" i="8" s="1"/>
  <c r="O4596" i="8"/>
  <c r="Q4596" i="8"/>
  <c r="R4596" i="8" s="1"/>
  <c r="Q494" i="8"/>
  <c r="R494" i="8" s="1"/>
  <c r="Q2899" i="8"/>
  <c r="R2899" i="8" s="1"/>
  <c r="O1986" i="8"/>
  <c r="Q2172" i="8"/>
  <c r="R2172" i="8" s="1"/>
  <c r="O3969" i="8"/>
  <c r="Q3970" i="8"/>
  <c r="R3970" i="8" s="1"/>
  <c r="Q3923" i="8"/>
  <c r="R3923" i="8" s="1"/>
  <c r="O3922" i="8"/>
  <c r="Q2344" i="8"/>
  <c r="R2344" i="8" s="1"/>
  <c r="O2344" i="8"/>
  <c r="Q4303" i="8"/>
  <c r="R4303" i="8" s="1"/>
  <c r="Q4786" i="8"/>
  <c r="R4786" i="8" s="1"/>
  <c r="O4785" i="8"/>
  <c r="Q663" i="8"/>
  <c r="R663" i="8" s="1"/>
  <c r="Q327" i="8"/>
  <c r="R327" i="8" s="1"/>
  <c r="Q1232" i="8"/>
  <c r="R1232" i="8" s="1"/>
  <c r="Q4487" i="8"/>
  <c r="R4487" i="8" s="1"/>
  <c r="Q878" i="8"/>
  <c r="R878" i="8" s="1"/>
  <c r="Q739" i="8"/>
  <c r="R739" i="8" s="1"/>
  <c r="Q2477" i="8"/>
  <c r="R2477" i="8" s="1"/>
  <c r="Q403" i="8"/>
  <c r="R403" i="8" s="1"/>
  <c r="Q2734" i="8"/>
  <c r="R2734" i="8" s="1"/>
  <c r="Q1195" i="8"/>
  <c r="R1195" i="8" s="1"/>
  <c r="Q926" i="8"/>
  <c r="R926" i="8" s="1"/>
  <c r="Q1420" i="8"/>
  <c r="R1420" i="8" s="1"/>
  <c r="Q2487" i="8"/>
  <c r="R2487" i="8" s="1"/>
  <c r="Q4028" i="8"/>
  <c r="R4028" i="8" s="1"/>
  <c r="Q3378" i="8"/>
  <c r="R3378" i="8" s="1"/>
  <c r="Q3490" i="8"/>
  <c r="R3490" i="8" s="1"/>
  <c r="Q3257" i="8"/>
  <c r="R3257" i="8" s="1"/>
  <c r="Q1834" i="8"/>
  <c r="R1834" i="8" s="1"/>
  <c r="Q4230" i="8"/>
  <c r="R4230" i="8" s="1"/>
  <c r="Q3870" i="8"/>
  <c r="R3870" i="8" s="1"/>
  <c r="Q2136" i="8"/>
  <c r="R2136" i="8" s="1"/>
  <c r="Q4597" i="8"/>
  <c r="R4597" i="8" s="1"/>
  <c r="Q4311" i="8"/>
  <c r="R4311" i="8" s="1"/>
  <c r="Q2987" i="8"/>
  <c r="R2987" i="8" s="1"/>
  <c r="Q4426" i="8"/>
  <c r="R4426" i="8" s="1"/>
  <c r="Q764" i="8"/>
  <c r="R764" i="8" s="1"/>
  <c r="Q1111" i="8"/>
  <c r="R1111" i="8" s="1"/>
  <c r="Q1667" i="8"/>
  <c r="R1667" i="8" s="1"/>
  <c r="Q1442" i="8"/>
  <c r="R1442" i="8" s="1"/>
  <c r="Q3560" i="8"/>
  <c r="R3560" i="8" s="1"/>
  <c r="Q2353" i="8"/>
  <c r="R2353" i="8" s="1"/>
  <c r="Q3295" i="8"/>
  <c r="R3295" i="8" s="1"/>
  <c r="Q3293" i="8"/>
  <c r="R3293" i="8" s="1"/>
  <c r="Q820" i="8"/>
  <c r="R820" i="8" s="1"/>
  <c r="Q2960" i="8"/>
  <c r="R2960" i="8" s="1"/>
  <c r="Q235" i="8"/>
  <c r="R235" i="8" s="1"/>
  <c r="Q1778" i="8"/>
  <c r="R1778" i="8" s="1"/>
  <c r="Q499" i="8"/>
  <c r="R499" i="8" s="1"/>
  <c r="Q1461" i="8"/>
  <c r="R1461" i="8" s="1"/>
  <c r="Q3361" i="8"/>
  <c r="R3361" i="8" s="1"/>
  <c r="Q1969" i="8"/>
  <c r="R1969" i="8" s="1"/>
  <c r="Q3451" i="8"/>
  <c r="R3451" i="8" s="1"/>
  <c r="Q277" i="8"/>
  <c r="R277" i="8" s="1"/>
  <c r="Q584" i="8"/>
  <c r="R584" i="8" s="1"/>
  <c r="Q965" i="8"/>
  <c r="R965" i="8" s="1"/>
  <c r="Q1406" i="8"/>
  <c r="R1406" i="8" s="1"/>
  <c r="Q2011" i="8"/>
  <c r="R2011" i="8" s="1"/>
  <c r="Q532" i="8"/>
  <c r="R532" i="8" s="1"/>
  <c r="Q2766" i="8"/>
  <c r="R2766" i="8" s="1"/>
  <c r="Q2077" i="8"/>
  <c r="R2077" i="8" s="1"/>
  <c r="Q4592" i="8"/>
  <c r="R4592" i="8" s="1"/>
  <c r="Q1130" i="8"/>
  <c r="R1130" i="8" s="1"/>
  <c r="Q1896" i="8"/>
  <c r="R1896" i="8" s="1"/>
  <c r="Q3595" i="8"/>
  <c r="R3595" i="8" s="1"/>
  <c r="Q4600" i="8"/>
  <c r="R4600" i="8" s="1"/>
  <c r="Q2192" i="8"/>
  <c r="R2192" i="8" s="1"/>
  <c r="Q2133" i="8"/>
  <c r="R2133" i="8" s="1"/>
  <c r="Q2562" i="8"/>
  <c r="R2562" i="8" s="1"/>
  <c r="Q3984" i="8"/>
  <c r="R3984" i="8" s="1"/>
  <c r="Q195" i="8"/>
  <c r="R195" i="8" s="1"/>
  <c r="O195" i="8"/>
  <c r="Q2614" i="8"/>
  <c r="R2614" i="8" s="1"/>
  <c r="Q4561" i="8"/>
  <c r="R4561" i="8" s="1"/>
  <c r="O4560" i="8"/>
  <c r="Q212" i="8"/>
  <c r="R212" i="8" s="1"/>
  <c r="O212" i="8"/>
  <c r="O4578" i="8"/>
  <c r="Q4579" i="8"/>
  <c r="R4579" i="8" s="1"/>
  <c r="Q3621" i="8"/>
  <c r="R3621" i="8" s="1"/>
  <c r="Q3620" i="8"/>
  <c r="R3620" i="8" s="1"/>
  <c r="O2407" i="8"/>
  <c r="Q2407" i="8"/>
  <c r="R2407" i="8" s="1"/>
  <c r="O752" i="8"/>
  <c r="Q752" i="8"/>
  <c r="R752" i="8" s="1"/>
  <c r="Q963" i="8"/>
  <c r="R963" i="8" s="1"/>
  <c r="O963" i="8"/>
  <c r="Q964" i="8"/>
  <c r="R964" i="8" s="1"/>
  <c r="O3015" i="8"/>
  <c r="Q3015" i="8"/>
  <c r="R3015" i="8" s="1"/>
  <c r="Q2235" i="8"/>
  <c r="R2235" i="8" s="1"/>
  <c r="O2235" i="8"/>
  <c r="O1254" i="8"/>
  <c r="Q1254" i="8"/>
  <c r="R1254" i="8" s="1"/>
  <c r="O4176" i="8"/>
  <c r="Q4177" i="8"/>
  <c r="R4177" i="8" s="1"/>
  <c r="Q4386" i="8"/>
  <c r="R4386" i="8" s="1"/>
  <c r="O4386" i="8"/>
  <c r="Q4191" i="8"/>
  <c r="R4191" i="8" s="1"/>
  <c r="Q4192" i="8"/>
  <c r="R4192" i="8" s="1"/>
  <c r="Q4533" i="8"/>
  <c r="R4533" i="8" s="1"/>
  <c r="O4533" i="8"/>
  <c r="Q3816" i="8"/>
  <c r="R3816" i="8" s="1"/>
  <c r="O3815" i="8"/>
  <c r="Q644" i="8"/>
  <c r="R644" i="8" s="1"/>
  <c r="O643" i="8"/>
  <c r="Q643" i="8"/>
  <c r="R643" i="8" s="1"/>
  <c r="O97" i="8"/>
  <c r="Q97" i="8"/>
  <c r="R97" i="8" s="1"/>
  <c r="Q1682" i="8"/>
  <c r="R1682" i="8" s="1"/>
  <c r="Q1681" i="8"/>
  <c r="R1681" i="8" s="1"/>
  <c r="O1681" i="8"/>
  <c r="O2040" i="8"/>
  <c r="Q2040" i="8"/>
  <c r="R2040" i="8" s="1"/>
  <c r="O2075" i="8"/>
  <c r="Q2075" i="8"/>
  <c r="R2075" i="8" s="1"/>
  <c r="O2912" i="8"/>
  <c r="Q2912" i="8"/>
  <c r="R2912" i="8" s="1"/>
  <c r="Q1948" i="8"/>
  <c r="R1948" i="8" s="1"/>
  <c r="Q1947" i="8"/>
  <c r="R1947" i="8" s="1"/>
  <c r="Q2741" i="8"/>
  <c r="R2741" i="8" s="1"/>
  <c r="O2740" i="8"/>
  <c r="O1767" i="8"/>
  <c r="Q1768" i="8"/>
  <c r="R1768" i="8" s="1"/>
  <c r="O1313" i="8"/>
  <c r="Q1313" i="8"/>
  <c r="R1313" i="8" s="1"/>
  <c r="Q2419" i="8"/>
  <c r="R2419" i="8" s="1"/>
  <c r="Q4518" i="8"/>
  <c r="R4518" i="8" s="1"/>
  <c r="Q4517" i="8"/>
  <c r="R4517" i="8" s="1"/>
  <c r="Q2955" i="8"/>
  <c r="R2955" i="8" s="1"/>
  <c r="O2955" i="8"/>
  <c r="O4136" i="8"/>
  <c r="Q4137" i="8"/>
  <c r="R4137" i="8" s="1"/>
  <c r="Q3445" i="8"/>
  <c r="R3445" i="8" s="1"/>
  <c r="O3445" i="8"/>
  <c r="Q3446" i="8"/>
  <c r="R3446" i="8" s="1"/>
  <c r="O3825" i="8"/>
  <c r="Q3825" i="8"/>
  <c r="R3825" i="8" s="1"/>
  <c r="O4792" i="8"/>
  <c r="Q4792" i="8"/>
  <c r="R4792" i="8" s="1"/>
  <c r="O4794" i="8"/>
  <c r="Q4795" i="8"/>
  <c r="R4795" i="8" s="1"/>
  <c r="O2795" i="8"/>
  <c r="Q2796" i="8"/>
  <c r="R2796" i="8" s="1"/>
  <c r="Q1827" i="8"/>
  <c r="R1827" i="8" s="1"/>
  <c r="O1826" i="8"/>
  <c r="Q2628" i="8"/>
  <c r="R2628" i="8" s="1"/>
  <c r="O2627" i="8"/>
  <c r="Q2253" i="8"/>
  <c r="R2253" i="8" s="1"/>
  <c r="O2253" i="8"/>
  <c r="O3630" i="8"/>
  <c r="Q3630" i="8"/>
  <c r="R3630" i="8" s="1"/>
  <c r="O4283" i="8"/>
  <c r="Q4284" i="8"/>
  <c r="R4284" i="8" s="1"/>
  <c r="O4293" i="8"/>
  <c r="Q4294" i="8"/>
  <c r="R4294" i="8" s="1"/>
  <c r="Q4782" i="8"/>
  <c r="R4782" i="8" s="1"/>
  <c r="O4782" i="8"/>
  <c r="O3569" i="8"/>
  <c r="Q3569" i="8"/>
  <c r="R3569" i="8" s="1"/>
  <c r="Q2886" i="8"/>
  <c r="R2886" i="8" s="1"/>
  <c r="O2885" i="8"/>
  <c r="Q1967" i="8"/>
  <c r="R1967" i="8" s="1"/>
  <c r="Q1968" i="8"/>
  <c r="R1968" i="8" s="1"/>
  <c r="Q172" i="8"/>
  <c r="R172" i="8" s="1"/>
  <c r="O172" i="8"/>
  <c r="O874" i="8"/>
  <c r="Q875" i="8"/>
  <c r="R875" i="8" s="1"/>
  <c r="O2310" i="8"/>
  <c r="Q2310" i="8"/>
  <c r="R2310" i="8" s="1"/>
  <c r="Q3935" i="8"/>
  <c r="R3935" i="8" s="1"/>
  <c r="O3935" i="8"/>
  <c r="O285" i="8"/>
  <c r="Q285" i="8"/>
  <c r="R285" i="8" s="1"/>
  <c r="Q1116" i="8"/>
  <c r="R1116" i="8" s="1"/>
  <c r="O1116" i="8"/>
  <c r="O2980" i="8"/>
  <c r="Q2980" i="8"/>
  <c r="R2980" i="8" s="1"/>
  <c r="Q2981" i="8"/>
  <c r="R2981" i="8" s="1"/>
  <c r="Q2278" i="8"/>
  <c r="R2278" i="8" s="1"/>
  <c r="O2277" i="8"/>
  <c r="O3805" i="8"/>
  <c r="Q3805" i="8"/>
  <c r="R3805" i="8" s="1"/>
  <c r="Q3806" i="8"/>
  <c r="R3806" i="8" s="1"/>
  <c r="Q2875" i="8"/>
  <c r="R2875" i="8" s="1"/>
  <c r="O2874" i="8"/>
  <c r="O4125" i="8"/>
  <c r="Q4126" i="8"/>
  <c r="R4126" i="8" s="1"/>
  <c r="Q3918" i="8"/>
  <c r="R3918" i="8" s="1"/>
  <c r="O3917" i="8"/>
  <c r="Q3917" i="8"/>
  <c r="R3917" i="8" s="1"/>
  <c r="O2169" i="8"/>
  <c r="Q2169" i="8"/>
  <c r="R2169" i="8" s="1"/>
  <c r="O1875" i="8"/>
  <c r="Q1876" i="8"/>
  <c r="R1876" i="8" s="1"/>
  <c r="O4354" i="8"/>
  <c r="Q4355" i="8"/>
  <c r="R4355" i="8" s="1"/>
  <c r="O3030" i="8"/>
  <c r="Q3031" i="8"/>
  <c r="R3031" i="8" s="1"/>
  <c r="O3612" i="8"/>
  <c r="Q3612" i="8"/>
  <c r="R3612" i="8" s="1"/>
  <c r="Q3613" i="8"/>
  <c r="R3613" i="8" s="1"/>
  <c r="O4655" i="8"/>
  <c r="Q4656" i="8"/>
  <c r="R4656" i="8" s="1"/>
  <c r="Q4655" i="8"/>
  <c r="R4655" i="8" s="1"/>
  <c r="O2823" i="8"/>
  <c r="Q2824" i="8"/>
  <c r="R2824" i="8" s="1"/>
  <c r="Q2823" i="8"/>
  <c r="R2823" i="8" s="1"/>
  <c r="O2832" i="8"/>
  <c r="Q2832" i="8"/>
  <c r="R2832" i="8" s="1"/>
  <c r="O2501" i="8"/>
  <c r="Q2501" i="8"/>
  <c r="R2501" i="8" s="1"/>
  <c r="Q3668" i="8"/>
  <c r="R3668" i="8" s="1"/>
  <c r="O3667" i="8"/>
  <c r="O4675" i="8"/>
  <c r="Q4675" i="8"/>
  <c r="R4675" i="8" s="1"/>
  <c r="Q4676" i="8"/>
  <c r="R4676" i="8" s="1"/>
  <c r="O4146" i="8"/>
  <c r="Q4147" i="8"/>
  <c r="R4147" i="8" s="1"/>
  <c r="O4446" i="8"/>
  <c r="Q4446" i="8"/>
  <c r="R4446" i="8" s="1"/>
  <c r="Q3987" i="8"/>
  <c r="R3987" i="8" s="1"/>
  <c r="O3986" i="8"/>
  <c r="O473" i="8"/>
  <c r="Q473" i="8"/>
  <c r="R473" i="8" s="1"/>
  <c r="O2236" i="8"/>
  <c r="Q2236" i="8"/>
  <c r="R2236" i="8" s="1"/>
  <c r="O4451" i="8"/>
  <c r="Q4451" i="8"/>
  <c r="R4451" i="8" s="1"/>
  <c r="Q2431" i="8"/>
  <c r="R2431" i="8" s="1"/>
  <c r="Q2541" i="8"/>
  <c r="R2541" i="8" s="1"/>
  <c r="Q2653" i="8"/>
  <c r="R2653" i="8" s="1"/>
  <c r="Q2394" i="8"/>
  <c r="R2394" i="8" s="1"/>
  <c r="Q236" i="8"/>
  <c r="R236" i="8" s="1"/>
  <c r="Q1525" i="8"/>
  <c r="R1525" i="8" s="1"/>
  <c r="O2330" i="8"/>
  <c r="O1505" i="8"/>
  <c r="Q1866" i="8"/>
  <c r="R1866" i="8" s="1"/>
  <c r="Q2613" i="8"/>
  <c r="R2613" i="8" s="1"/>
  <c r="Q229" i="8"/>
  <c r="R229" i="8" s="1"/>
  <c r="O4423" i="8"/>
  <c r="Q4846" i="8"/>
  <c r="R4846" i="8" s="1"/>
  <c r="Q2585" i="8"/>
  <c r="R2585" i="8" s="1"/>
  <c r="Q2885" i="8"/>
  <c r="R2885" i="8" s="1"/>
  <c r="O4517" i="8"/>
  <c r="Q1114" i="8"/>
  <c r="R1114" i="8" s="1"/>
  <c r="O531" i="8"/>
  <c r="Q874" i="8"/>
  <c r="R874" i="8" s="1"/>
  <c r="O3373" i="8"/>
  <c r="Q4560" i="8"/>
  <c r="R4560" i="8" s="1"/>
  <c r="O4278" i="8"/>
  <c r="Q798" i="8"/>
  <c r="R798" i="8" s="1"/>
  <c r="O1264" i="8"/>
  <c r="Q1264" i="8"/>
  <c r="R1264" i="8" s="1"/>
  <c r="O608" i="8"/>
  <c r="Q609" i="8"/>
  <c r="R609" i="8" s="1"/>
  <c r="Q761" i="8"/>
  <c r="R761" i="8" s="1"/>
  <c r="Q1820" i="8"/>
  <c r="R1820" i="8" s="1"/>
  <c r="Q789" i="8"/>
  <c r="R789" i="8" s="1"/>
  <c r="Q788" i="8"/>
  <c r="R788" i="8" s="1"/>
  <c r="O788" i="8"/>
  <c r="Q1302" i="8"/>
  <c r="R1302" i="8" s="1"/>
  <c r="Q1303" i="8"/>
  <c r="R1303" i="8" s="1"/>
  <c r="O156" i="8"/>
  <c r="Q156" i="8"/>
  <c r="R156" i="8" s="1"/>
  <c r="O272" i="8"/>
  <c r="Q272" i="8"/>
  <c r="R272" i="8" s="1"/>
  <c r="O1369" i="8"/>
  <c r="Q1370" i="8"/>
  <c r="R1370" i="8" s="1"/>
  <c r="Q1376" i="8"/>
  <c r="R1376" i="8" s="1"/>
  <c r="O1375" i="8"/>
  <c r="O2239" i="8"/>
  <c r="Q2239" i="8"/>
  <c r="R2239" i="8" s="1"/>
  <c r="Q2808" i="8"/>
  <c r="R2808" i="8" s="1"/>
  <c r="O2808" i="8"/>
  <c r="Q3782" i="8"/>
  <c r="R3782" i="8" s="1"/>
  <c r="O3782" i="8"/>
  <c r="Q4032" i="8"/>
  <c r="R4032" i="8" s="1"/>
  <c r="Q4033" i="8"/>
  <c r="R4033" i="8" s="1"/>
  <c r="O4032" i="8"/>
  <c r="O4461" i="8"/>
  <c r="Q4461" i="8"/>
  <c r="R4461" i="8" s="1"/>
  <c r="Q1314" i="8"/>
  <c r="R1314" i="8" s="1"/>
  <c r="Q4526" i="8"/>
  <c r="R4526" i="8" s="1"/>
  <c r="O4526" i="8"/>
  <c r="O4380" i="8"/>
  <c r="Q4380" i="8"/>
  <c r="R4380" i="8" s="1"/>
  <c r="Q4381" i="8"/>
  <c r="R4381" i="8" s="1"/>
  <c r="Q2418" i="8"/>
  <c r="R2418" i="8" s="1"/>
  <c r="O1525" i="8"/>
  <c r="O1464" i="8"/>
  <c r="Q1464" i="8"/>
  <c r="R1464" i="8" s="1"/>
  <c r="Q2364" i="8"/>
  <c r="R2364" i="8" s="1"/>
  <c r="Q2363" i="8"/>
  <c r="R2363" i="8" s="1"/>
  <c r="Q1914" i="8"/>
  <c r="R1914" i="8" s="1"/>
  <c r="O1914" i="8"/>
  <c r="Q3501" i="8"/>
  <c r="R3501" i="8" s="1"/>
  <c r="Q3500" i="8"/>
  <c r="R3500" i="8" s="1"/>
  <c r="O2723" i="8"/>
  <c r="Q2723" i="8"/>
  <c r="R2723" i="8" s="1"/>
  <c r="O4467" i="8"/>
  <c r="Q4467" i="8"/>
  <c r="R4467" i="8" s="1"/>
  <c r="Q4410" i="8"/>
  <c r="R4410" i="8" s="1"/>
  <c r="O4409" i="8"/>
  <c r="Q3503" i="8"/>
  <c r="R3503" i="8" s="1"/>
  <c r="Q3504" i="8"/>
  <c r="R3504" i="8" s="1"/>
  <c r="O3773" i="8"/>
  <c r="Q3773" i="8"/>
  <c r="R3773" i="8" s="1"/>
  <c r="O2557" i="8"/>
  <c r="Q2558" i="8"/>
  <c r="R2558" i="8" s="1"/>
  <c r="Q2080" i="8"/>
  <c r="R2080" i="8" s="1"/>
  <c r="Q2079" i="8"/>
  <c r="R2079" i="8" s="1"/>
  <c r="O2079" i="8"/>
  <c r="O4489" i="8"/>
  <c r="Q4489" i="8"/>
  <c r="R4489" i="8" s="1"/>
  <c r="O771" i="8"/>
  <c r="Q771" i="8"/>
  <c r="R771" i="8" s="1"/>
  <c r="O4044" i="8"/>
  <c r="Q4044" i="8"/>
  <c r="R4044" i="8" s="1"/>
  <c r="O4335" i="8"/>
  <c r="Q4336" i="8"/>
  <c r="R4336" i="8" s="1"/>
  <c r="Q4335" i="8"/>
  <c r="R4335" i="8" s="1"/>
  <c r="O4382" i="8"/>
  <c r="Q4382" i="8"/>
  <c r="R4382" i="8" s="1"/>
  <c r="Q4383" i="8"/>
  <c r="R4383" i="8" s="1"/>
  <c r="O2986" i="8"/>
  <c r="Q1100" i="8"/>
  <c r="R1100" i="8" s="1"/>
  <c r="O3951" i="8"/>
  <c r="Q1408" i="8"/>
  <c r="R1408" i="8" s="1"/>
  <c r="O4191" i="8"/>
  <c r="O2854" i="8"/>
  <c r="Q2854" i="8"/>
  <c r="R2854" i="8" s="1"/>
  <c r="O1032" i="8"/>
  <c r="Q1032" i="8"/>
  <c r="R1032" i="8" s="1"/>
  <c r="O1185" i="8"/>
  <c r="Q1186" i="8"/>
  <c r="R1186" i="8" s="1"/>
  <c r="O1607" i="8"/>
  <c r="Q1607" i="8"/>
  <c r="R1607" i="8" s="1"/>
  <c r="Q1608" i="8"/>
  <c r="R1608" i="8" s="1"/>
  <c r="O3388" i="8"/>
  <c r="Q3389" i="8"/>
  <c r="R3389" i="8" s="1"/>
  <c r="O478" i="8"/>
  <c r="Q478" i="8"/>
  <c r="R478" i="8" s="1"/>
  <c r="Q479" i="8"/>
  <c r="R479" i="8" s="1"/>
  <c r="Q4691" i="8"/>
  <c r="R4691" i="8" s="1"/>
  <c r="Q4690" i="8"/>
  <c r="R4690" i="8" s="1"/>
  <c r="O2397" i="8"/>
  <c r="Q2397" i="8"/>
  <c r="R2397" i="8" s="1"/>
  <c r="Q2398" i="8"/>
  <c r="R2398" i="8" s="1"/>
  <c r="Q2654" i="8"/>
  <c r="R2654" i="8" s="1"/>
  <c r="O3500" i="8"/>
  <c r="O1967" i="8"/>
  <c r="Q531" i="8"/>
  <c r="R531" i="8" s="1"/>
  <c r="O3620" i="8"/>
  <c r="Q4171" i="8"/>
  <c r="R4171" i="8" s="1"/>
  <c r="Q4387" i="8"/>
  <c r="R4387" i="8" s="1"/>
  <c r="Q4293" i="8"/>
  <c r="R4293" i="8" s="1"/>
  <c r="Q957" i="8"/>
  <c r="R957" i="8" s="1"/>
  <c r="O957" i="8"/>
  <c r="O1030" i="8"/>
  <c r="Q1031" i="8"/>
  <c r="R1031" i="8" s="1"/>
  <c r="Q2801" i="8"/>
  <c r="R2801" i="8" s="1"/>
  <c r="O2801" i="8"/>
  <c r="Q4319" i="8"/>
  <c r="R4319" i="8" s="1"/>
  <c r="Q4318" i="8"/>
  <c r="R4318" i="8" s="1"/>
  <c r="O4318" i="8"/>
  <c r="O3998" i="8"/>
  <c r="Q3999" i="8"/>
  <c r="R3999" i="8" s="1"/>
  <c r="O3553" i="8"/>
  <c r="Q3553" i="8"/>
  <c r="R3553" i="8" s="1"/>
  <c r="Q4031" i="8"/>
  <c r="R4031" i="8" s="1"/>
  <c r="O4031" i="8"/>
  <c r="O2336" i="8"/>
  <c r="Q2336" i="8"/>
  <c r="R2336" i="8" s="1"/>
  <c r="O3170" i="8"/>
  <c r="Q3171" i="8"/>
  <c r="R3171" i="8" s="1"/>
  <c r="Q2314" i="8"/>
  <c r="R2314" i="8" s="1"/>
  <c r="Q3059" i="8"/>
  <c r="R3059" i="8" s="1"/>
  <c r="Q4598" i="8"/>
  <c r="R4598" i="8" s="1"/>
  <c r="O2189" i="8"/>
  <c r="Q3416" i="8"/>
  <c r="R3416" i="8" s="1"/>
  <c r="O80" i="8"/>
  <c r="Q2488" i="8"/>
  <c r="R2488" i="8" s="1"/>
  <c r="Q1456" i="8"/>
  <c r="R1456" i="8" s="1"/>
  <c r="Q1962" i="8"/>
  <c r="R1962" i="8" s="1"/>
  <c r="O2496" i="8"/>
  <c r="Q4279" i="8"/>
  <c r="R4279" i="8" s="1"/>
  <c r="O2368" i="8"/>
  <c r="Q2007" i="8"/>
  <c r="R2007" i="8" s="1"/>
  <c r="O4515" i="8"/>
  <c r="Q2053" i="8"/>
  <c r="R2053" i="8" s="1"/>
  <c r="O4149" i="8"/>
  <c r="Q815" i="8"/>
  <c r="R815" i="8" s="1"/>
  <c r="Q1780" i="8"/>
  <c r="R1780" i="8" s="1"/>
  <c r="Q3270" i="8"/>
  <c r="R3270" i="8" s="1"/>
  <c r="Q1025" i="8"/>
  <c r="R1025" i="8" s="1"/>
  <c r="Q1779" i="8"/>
  <c r="R1779" i="8" s="1"/>
  <c r="O3629" i="8"/>
  <c r="Q239" i="8"/>
  <c r="R239" i="8" s="1"/>
  <c r="Q410" i="8"/>
  <c r="R410" i="8" s="1"/>
  <c r="O409" i="8"/>
  <c r="Q689" i="8"/>
  <c r="R689" i="8" s="1"/>
  <c r="Q690" i="8"/>
  <c r="R690" i="8" s="1"/>
  <c r="Q1164" i="8"/>
  <c r="R1164" i="8" s="1"/>
  <c r="O1164" i="8"/>
  <c r="Q1147" i="8"/>
  <c r="R1147" i="8" s="1"/>
  <c r="Q1148" i="8"/>
  <c r="R1148" i="8" s="1"/>
  <c r="O268" i="8"/>
  <c r="Q269" i="8"/>
  <c r="R269" i="8" s="1"/>
  <c r="O408" i="8"/>
  <c r="Q408" i="8"/>
  <c r="R408" i="8" s="1"/>
  <c r="O1180" i="8"/>
  <c r="Q1180" i="8"/>
  <c r="R1180" i="8" s="1"/>
  <c r="O1873" i="8"/>
  <c r="Q1873" i="8"/>
  <c r="R1873" i="8" s="1"/>
  <c r="Q129" i="8"/>
  <c r="R129" i="8" s="1"/>
  <c r="Q3264" i="8"/>
  <c r="R3264" i="8" s="1"/>
  <c r="Q3263" i="8"/>
  <c r="R3263" i="8" s="1"/>
  <c r="O2927" i="8"/>
  <c r="Q2927" i="8"/>
  <c r="R2927" i="8" s="1"/>
  <c r="O2354" i="8"/>
  <c r="Q2354" i="8"/>
  <c r="R2354" i="8" s="1"/>
  <c r="Q4697" i="8"/>
  <c r="R4697" i="8" s="1"/>
  <c r="O4696" i="8"/>
  <c r="O2154" i="8"/>
  <c r="Q2155" i="8"/>
  <c r="R2155" i="8" s="1"/>
  <c r="O485" i="8"/>
  <c r="Q485" i="8"/>
  <c r="R485" i="8" s="1"/>
  <c r="O2661" i="8"/>
  <c r="Q2662" i="8"/>
  <c r="R2662" i="8" s="1"/>
  <c r="Q2661" i="8"/>
  <c r="R2661" i="8" s="1"/>
  <c r="Q4205" i="8"/>
  <c r="R4205" i="8" s="1"/>
  <c r="Q4204" i="8"/>
  <c r="R4204" i="8" s="1"/>
  <c r="Q3320" i="8"/>
  <c r="R3320" i="8" s="1"/>
  <c r="O3319" i="8"/>
  <c r="Q3319" i="8"/>
  <c r="R3319" i="8" s="1"/>
  <c r="O398" i="8"/>
  <c r="Q398" i="8"/>
  <c r="R398" i="8" s="1"/>
  <c r="Q4023" i="8"/>
  <c r="R4023" i="8" s="1"/>
  <c r="O4023" i="8"/>
  <c r="O480" i="8"/>
  <c r="Q481" i="8"/>
  <c r="R481" i="8" s="1"/>
  <c r="O2945" i="8"/>
  <c r="Q2945" i="8"/>
  <c r="R2945" i="8" s="1"/>
  <c r="Q2183" i="8"/>
  <c r="R2183" i="8" s="1"/>
  <c r="O2183" i="8"/>
  <c r="Q4112" i="8"/>
  <c r="R4112" i="8" s="1"/>
  <c r="O4112" i="8"/>
  <c r="O1901" i="8"/>
  <c r="Q1901" i="8"/>
  <c r="R1901" i="8" s="1"/>
  <c r="Q3991" i="8"/>
  <c r="R3991" i="8" s="1"/>
  <c r="O3991" i="8"/>
  <c r="Q3992" i="8"/>
  <c r="R3992" i="8" s="1"/>
  <c r="O3856" i="8"/>
  <c r="Q3857" i="8"/>
  <c r="R3857" i="8" s="1"/>
  <c r="Q1255" i="8"/>
  <c r="R1255" i="8" s="1"/>
  <c r="Q3318" i="8"/>
  <c r="R3318" i="8" s="1"/>
  <c r="O4121" i="8"/>
  <c r="O128" i="8"/>
  <c r="Q128" i="8"/>
  <c r="R128" i="8" s="1"/>
  <c r="O344" i="8"/>
  <c r="Q344" i="8"/>
  <c r="R344" i="8" s="1"/>
  <c r="O989" i="8"/>
  <c r="Q989" i="8"/>
  <c r="R989" i="8" s="1"/>
  <c r="Q1075" i="8"/>
  <c r="R1075" i="8" s="1"/>
  <c r="O1075" i="8"/>
  <c r="Q1076" i="8"/>
  <c r="R1076" i="8" s="1"/>
  <c r="O2294" i="8"/>
  <c r="Q2294" i="8"/>
  <c r="R2294" i="8" s="1"/>
  <c r="Q2552" i="8"/>
  <c r="R2552" i="8" s="1"/>
  <c r="O2552" i="8"/>
  <c r="Q2553" i="8"/>
  <c r="R2553" i="8" s="1"/>
  <c r="O2814" i="8"/>
  <c r="Q2815" i="8"/>
  <c r="R2815" i="8" s="1"/>
  <c r="O3090" i="8"/>
  <c r="Q3090" i="8"/>
  <c r="R3090" i="8" s="1"/>
  <c r="O2864" i="8"/>
  <c r="Q2865" i="8"/>
  <c r="R2865" i="8" s="1"/>
  <c r="O4447" i="8"/>
  <c r="Q4448" i="8"/>
  <c r="R4448" i="8" s="1"/>
  <c r="O263" i="8"/>
  <c r="Q264" i="8"/>
  <c r="R264" i="8" s="1"/>
  <c r="O2506" i="8"/>
  <c r="Q2506" i="8"/>
  <c r="R2506" i="8" s="1"/>
  <c r="O2540" i="8"/>
  <c r="Q1602" i="8"/>
  <c r="R1602" i="8" s="1"/>
  <c r="Q622" i="8"/>
  <c r="R622" i="8" s="1"/>
  <c r="Q4515" i="8"/>
  <c r="R4515" i="8" s="1"/>
  <c r="Q1135" i="8"/>
  <c r="R1135" i="8" s="1"/>
  <c r="Q2963" i="8"/>
  <c r="R2963" i="8" s="1"/>
  <c r="Q2644" i="8"/>
  <c r="R2644" i="8" s="1"/>
  <c r="O210" i="8"/>
  <c r="Q211" i="8"/>
  <c r="R211" i="8" s="1"/>
  <c r="O1919" i="8"/>
  <c r="Q1919" i="8"/>
  <c r="R1919" i="8" s="1"/>
  <c r="Q1920" i="8"/>
  <c r="R1920" i="8" s="1"/>
  <c r="Q2620" i="8"/>
  <c r="R2620" i="8" s="1"/>
  <c r="Q3861" i="8"/>
  <c r="R3861" i="8" s="1"/>
  <c r="O3860" i="8"/>
  <c r="O3920" i="8"/>
  <c r="Q3920" i="8"/>
  <c r="R3920" i="8" s="1"/>
  <c r="Q4093" i="8"/>
  <c r="R4093" i="8" s="1"/>
  <c r="O4092" i="8"/>
  <c r="O1872" i="8"/>
  <c r="Q1872" i="8"/>
  <c r="R1872" i="8" s="1"/>
  <c r="O4369" i="8"/>
  <c r="Q4370" i="8"/>
  <c r="R4370" i="8" s="1"/>
  <c r="O4591" i="8"/>
  <c r="Q4591" i="8"/>
  <c r="R4591" i="8" s="1"/>
  <c r="Q2331" i="8"/>
  <c r="R2331" i="8" s="1"/>
  <c r="O2363" i="8"/>
  <c r="Q3271" i="8"/>
  <c r="R3271" i="8" s="1"/>
  <c r="Q173" i="8"/>
  <c r="R173" i="8" s="1"/>
  <c r="Q3440" i="8"/>
  <c r="R3440" i="8" s="1"/>
  <c r="Q2964" i="8"/>
  <c r="R2964" i="8" s="1"/>
  <c r="Q730" i="8"/>
  <c r="R730" i="8" s="1"/>
  <c r="Q3815" i="8"/>
  <c r="R3815" i="8" s="1"/>
  <c r="Q4092" i="8"/>
  <c r="R4092" i="8" s="1"/>
  <c r="O2688" i="8"/>
  <c r="Q2496" i="8"/>
  <c r="R2496" i="8" s="1"/>
  <c r="Q2184" i="8"/>
  <c r="R2184" i="8" s="1"/>
  <c r="Q1870" i="8"/>
  <c r="R1870" i="8" s="1"/>
  <c r="Q2345" i="8"/>
  <c r="R2345" i="8" s="1"/>
  <c r="Q3541" i="8"/>
  <c r="R3541" i="8" s="1"/>
  <c r="Q3603" i="8"/>
  <c r="R3603" i="8" s="1"/>
  <c r="Q4113" i="8"/>
  <c r="R4113" i="8" s="1"/>
  <c r="O2804" i="8"/>
  <c r="Q4045" i="8"/>
  <c r="R4045" i="8" s="1"/>
  <c r="O3296" i="8"/>
  <c r="Q903" i="8"/>
  <c r="R903" i="8" s="1"/>
  <c r="Q3946" i="8"/>
  <c r="R3946" i="8" s="1"/>
  <c r="Q3912" i="8"/>
  <c r="R3912" i="8" s="1"/>
  <c r="O681" i="8"/>
  <c r="Q681" i="8"/>
  <c r="R681" i="8" s="1"/>
  <c r="O4339" i="8"/>
  <c r="Q4339" i="8"/>
  <c r="R4339" i="8" s="1"/>
  <c r="O2512" i="8"/>
  <c r="Q2513" i="8"/>
  <c r="R2513" i="8" s="1"/>
  <c r="Q4521" i="8"/>
  <c r="R4521" i="8" s="1"/>
  <c r="O4341" i="8"/>
  <c r="O4520" i="8"/>
  <c r="Q2512" i="8"/>
  <c r="R2512" i="8" s="1"/>
  <c r="O528" i="8"/>
  <c r="Q528" i="8"/>
  <c r="R528" i="8" s="1"/>
  <c r="Q2737" i="8"/>
  <c r="R2737" i="8" s="1"/>
  <c r="O2737" i="8"/>
  <c r="O3930" i="8"/>
  <c r="Q3930" i="8"/>
  <c r="R3930" i="8" s="1"/>
  <c r="Q3931" i="8"/>
  <c r="R3931" i="8" s="1"/>
  <c r="O3230" i="8"/>
  <c r="Q3230" i="8"/>
  <c r="R3230" i="8" s="1"/>
  <c r="O3495" i="8"/>
  <c r="Q3496" i="8"/>
  <c r="R3496" i="8" s="1"/>
  <c r="O2335" i="8"/>
  <c r="Q2335" i="8"/>
  <c r="R2335" i="8" s="1"/>
  <c r="Q2004" i="8"/>
  <c r="R2004" i="8" s="1"/>
  <c r="Q2005" i="8"/>
  <c r="R2005" i="8" s="1"/>
  <c r="O2726" i="8"/>
  <c r="Q2726" i="8"/>
  <c r="R2726" i="8" s="1"/>
  <c r="O442" i="8"/>
  <c r="Q443" i="8"/>
  <c r="R443" i="8" s="1"/>
  <c r="Q203" i="8"/>
  <c r="R203" i="8" s="1"/>
  <c r="O202" i="8"/>
  <c r="O2461" i="8"/>
  <c r="Q2461" i="8"/>
  <c r="R2461" i="8" s="1"/>
  <c r="O943" i="8"/>
  <c r="Q943" i="8"/>
  <c r="R943" i="8" s="1"/>
  <c r="O4289" i="8"/>
  <c r="Q4289" i="8"/>
  <c r="R4289" i="8" s="1"/>
  <c r="Q4290" i="8"/>
  <c r="R4290" i="8" s="1"/>
  <c r="Q1958" i="8"/>
  <c r="R1958" i="8" s="1"/>
  <c r="O1957" i="8"/>
  <c r="O4187" i="8"/>
  <c r="Q4187" i="8"/>
  <c r="R4187" i="8" s="1"/>
  <c r="Q4188" i="8"/>
  <c r="R4188" i="8" s="1"/>
  <c r="Q3256" i="8"/>
  <c r="R3256" i="8" s="1"/>
  <c r="Q857" i="8"/>
  <c r="R857" i="8" s="1"/>
  <c r="Q491" i="8"/>
  <c r="R491" i="8" s="1"/>
  <c r="Q492" i="8"/>
  <c r="R492" i="8" s="1"/>
  <c r="O769" i="8"/>
  <c r="Q769" i="8"/>
  <c r="R769" i="8" s="1"/>
  <c r="O1406" i="8"/>
  <c r="Q1407" i="8"/>
  <c r="R1407" i="8" s="1"/>
  <c r="O3264" i="8"/>
  <c r="Q3265" i="8"/>
  <c r="R3265" i="8" s="1"/>
  <c r="Q676" i="8"/>
  <c r="R676" i="8" s="1"/>
  <c r="Q675" i="8"/>
  <c r="R675" i="8" s="1"/>
  <c r="O3508" i="8"/>
  <c r="Q3508" i="8"/>
  <c r="R3508" i="8" s="1"/>
  <c r="O3632" i="8"/>
  <c r="Q3633" i="8"/>
  <c r="R3633" i="8" s="1"/>
  <c r="O3564" i="8"/>
  <c r="Q3564" i="8"/>
  <c r="R3564" i="8" s="1"/>
  <c r="O770" i="8"/>
  <c r="Q770" i="8"/>
  <c r="R770" i="8" s="1"/>
  <c r="Q1129" i="8"/>
  <c r="R1129" i="8" s="1"/>
  <c r="O1129" i="8"/>
  <c r="Q4530" i="8"/>
  <c r="R4530" i="8" s="1"/>
  <c r="O4530" i="8"/>
  <c r="Q3281" i="8"/>
  <c r="R3281" i="8" s="1"/>
  <c r="O3280" i="8"/>
  <c r="O79" i="8"/>
  <c r="Q79" i="8"/>
  <c r="R79" i="8" s="1"/>
  <c r="O850" i="8"/>
  <c r="Q851" i="8"/>
  <c r="R851" i="8" s="1"/>
  <c r="Q850" i="8"/>
  <c r="R850" i="8" s="1"/>
  <c r="O4052" i="8"/>
  <c r="Q4052" i="8"/>
  <c r="R4052" i="8" s="1"/>
  <c r="Q1633" i="8"/>
  <c r="R1633" i="8" s="1"/>
  <c r="Q3345" i="8"/>
  <c r="R3345" i="8" s="1"/>
  <c r="Q1616" i="8"/>
  <c r="R1616" i="8" s="1"/>
  <c r="O1508" i="8"/>
  <c r="O2744" i="8"/>
  <c r="Q2744" i="8"/>
  <c r="R2744" i="8" s="1"/>
  <c r="O2502" i="8"/>
  <c r="Q2502" i="8"/>
  <c r="R2502" i="8" s="1"/>
  <c r="Q4054" i="8"/>
  <c r="R4054" i="8" s="1"/>
  <c r="O4054" i="8"/>
  <c r="Q4055" i="8"/>
  <c r="R4055" i="8" s="1"/>
  <c r="O1015" i="8"/>
  <c r="Q1015" i="8"/>
  <c r="R1015" i="8" s="1"/>
  <c r="O1712" i="8"/>
  <c r="Q1712" i="8"/>
  <c r="R1712" i="8" s="1"/>
  <c r="O3310" i="8"/>
  <c r="Q3310" i="8"/>
  <c r="R3310" i="8" s="1"/>
  <c r="Q3311" i="8"/>
  <c r="R3311" i="8" s="1"/>
  <c r="O4490" i="8"/>
  <c r="Q4491" i="8"/>
  <c r="R4491" i="8" s="1"/>
  <c r="Q4490" i="8"/>
  <c r="R4490" i="8" s="1"/>
  <c r="O4236" i="8"/>
  <c r="Q4236" i="8"/>
  <c r="R4236" i="8" s="1"/>
  <c r="O2660" i="8"/>
  <c r="Q2660" i="8"/>
  <c r="R2660" i="8" s="1"/>
  <c r="O3715" i="8"/>
  <c r="Q3715" i="8"/>
  <c r="R3715" i="8" s="1"/>
  <c r="Q4021" i="8"/>
  <c r="R4021" i="8" s="1"/>
  <c r="Q4020" i="8"/>
  <c r="R4020" i="8" s="1"/>
  <c r="O4020" i="8"/>
  <c r="O4731" i="8"/>
  <c r="Q4731" i="8"/>
  <c r="R4731" i="8" s="1"/>
  <c r="O4148" i="8"/>
  <c r="Q4148" i="8"/>
  <c r="R4148" i="8" s="1"/>
  <c r="Q2984" i="8"/>
  <c r="R2984" i="8" s="1"/>
  <c r="Q500" i="8"/>
  <c r="R500" i="8" s="1"/>
  <c r="Q954" i="8"/>
  <c r="R954" i="8" s="1"/>
  <c r="Q3231" i="8"/>
  <c r="R3231" i="8" s="1"/>
  <c r="Q3611" i="8"/>
  <c r="R3611" i="8" s="1"/>
  <c r="Q2738" i="8"/>
  <c r="R2738" i="8" s="1"/>
  <c r="Q1319" i="8"/>
  <c r="R1319" i="8" s="1"/>
  <c r="Q2874" i="8"/>
  <c r="R2874" i="8" s="1"/>
  <c r="Q3441" i="8"/>
  <c r="R3441" i="8" s="1"/>
  <c r="Q196" i="8"/>
  <c r="R196" i="8" s="1"/>
  <c r="O1947" i="8"/>
  <c r="Q1549" i="8"/>
  <c r="R1549" i="8" s="1"/>
  <c r="Q2393" i="8"/>
  <c r="R2393" i="8" s="1"/>
  <c r="O500" i="8"/>
  <c r="O235" i="8"/>
  <c r="O1778" i="8"/>
  <c r="Q1318" i="8"/>
  <c r="R1318" i="8" s="1"/>
  <c r="Q3570" i="8"/>
  <c r="R3570" i="8" s="1"/>
  <c r="O1549" i="8"/>
  <c r="O2620" i="8"/>
  <c r="Q3188" i="8"/>
  <c r="R3188" i="8" s="1"/>
  <c r="Q621" i="8"/>
  <c r="R621" i="8" s="1"/>
  <c r="Q3280" i="8"/>
  <c r="R3280" i="8" s="1"/>
  <c r="Q480" i="8"/>
  <c r="R480" i="8" s="1"/>
  <c r="Q1617" i="8"/>
  <c r="R1617" i="8" s="1"/>
  <c r="Q1134" i="8"/>
  <c r="R1134" i="8" s="1"/>
  <c r="Q2795" i="8"/>
  <c r="R2795" i="8" s="1"/>
  <c r="Q1185" i="8"/>
  <c r="R1185" i="8" s="1"/>
  <c r="Q176" i="8"/>
  <c r="R176" i="8" s="1"/>
  <c r="Q1727" i="8"/>
  <c r="R1727" i="8" s="1"/>
  <c r="Q3170" i="8"/>
  <c r="R3170" i="8" s="1"/>
  <c r="Q2615" i="8"/>
  <c r="R2615" i="8" s="1"/>
  <c r="Q3388" i="8"/>
  <c r="R3388" i="8" s="1"/>
  <c r="Q2295" i="8"/>
  <c r="R2295" i="8" s="1"/>
  <c r="Q399" i="8"/>
  <c r="R399" i="8" s="1"/>
  <c r="Q4425" i="8"/>
  <c r="R4425" i="8" s="1"/>
  <c r="Q767" i="8"/>
  <c r="R767" i="8" s="1"/>
  <c r="Q847" i="8"/>
  <c r="R847" i="8" s="1"/>
  <c r="Q3776" i="8"/>
  <c r="R3776" i="8" s="1"/>
  <c r="Q4354" i="8"/>
  <c r="R4354" i="8" s="1"/>
  <c r="O1959" i="8"/>
  <c r="Q1931" i="8"/>
  <c r="R1931" i="8" s="1"/>
  <c r="Q1452" i="8"/>
  <c r="R1452" i="8" s="1"/>
  <c r="Q4176" i="8"/>
  <c r="R4176" i="8" s="1"/>
  <c r="Q731" i="8"/>
  <c r="R731" i="8" s="1"/>
  <c r="O662" i="8"/>
  <c r="Q662" i="8"/>
  <c r="R662" i="8" s="1"/>
  <c r="Q4774" i="8"/>
  <c r="R4774" i="8" s="1"/>
  <c r="Q4775" i="8"/>
  <c r="R4775" i="8" s="1"/>
  <c r="O767" i="8"/>
  <c r="Q768" i="8"/>
  <c r="R768" i="8" s="1"/>
  <c r="Q4063" i="8"/>
  <c r="R4063" i="8" s="1"/>
  <c r="Q4542" i="8"/>
  <c r="R4542" i="8" s="1"/>
  <c r="O1658" i="8"/>
  <c r="Q1659" i="8"/>
  <c r="R1659" i="8" s="1"/>
  <c r="O1007" i="8"/>
  <c r="Q1007" i="8"/>
  <c r="R1007" i="8" s="1"/>
  <c r="Q1519" i="8"/>
  <c r="R1519" i="8" s="1"/>
  <c r="O1519" i="8"/>
  <c r="O2577" i="8"/>
  <c r="Q2578" i="8"/>
  <c r="R2578" i="8" s="1"/>
  <c r="O2263" i="8"/>
  <c r="Q2263" i="8"/>
  <c r="R2263" i="8" s="1"/>
  <c r="Q2264" i="8"/>
  <c r="R2264" i="8" s="1"/>
  <c r="O3035" i="8"/>
  <c r="Q3036" i="8"/>
  <c r="R3036" i="8" s="1"/>
  <c r="Q4557" i="8"/>
  <c r="R4557" i="8" s="1"/>
  <c r="O4556" i="8"/>
  <c r="O1474" i="8"/>
  <c r="Q1475" i="8"/>
  <c r="R1475" i="8" s="1"/>
  <c r="O3980" i="8"/>
  <c r="Q3980" i="8"/>
  <c r="R3980" i="8" s="1"/>
  <c r="O4074" i="8"/>
  <c r="Q4075" i="8"/>
  <c r="R4075" i="8" s="1"/>
  <c r="O3180" i="8"/>
  <c r="Q3181" i="8"/>
  <c r="R3181" i="8" s="1"/>
  <c r="O4411" i="8"/>
  <c r="Q4411" i="8"/>
  <c r="R4411" i="8" s="1"/>
  <c r="Q776" i="8"/>
  <c r="R776" i="8" s="1"/>
  <c r="Q317" i="8"/>
  <c r="R317" i="8" s="1"/>
  <c r="O316" i="8"/>
  <c r="Q1574" i="8"/>
  <c r="R1574" i="8" s="1"/>
  <c r="O1573" i="8"/>
  <c r="Q3349" i="8"/>
  <c r="R3349" i="8" s="1"/>
  <c r="O3349" i="8"/>
  <c r="Q2618" i="8"/>
  <c r="R2618" i="8" s="1"/>
  <c r="Q2617" i="8"/>
  <c r="R2617" i="8" s="1"/>
  <c r="O4067" i="8"/>
  <c r="Q4068" i="8"/>
  <c r="R4068" i="8" s="1"/>
  <c r="Q1737" i="8"/>
  <c r="R1737" i="8" s="1"/>
  <c r="Q1736" i="8"/>
  <c r="R1736" i="8" s="1"/>
  <c r="O3530" i="8"/>
  <c r="Q3530" i="8"/>
  <c r="R3530" i="8" s="1"/>
  <c r="O4807" i="8"/>
  <c r="Q4807" i="8"/>
  <c r="R4807" i="8" s="1"/>
  <c r="O870" i="8"/>
  <c r="Q870" i="8"/>
  <c r="R870" i="8" s="1"/>
  <c r="O2197" i="8"/>
  <c r="Q2197" i="8"/>
  <c r="R2197" i="8" s="1"/>
  <c r="O3409" i="8"/>
  <c r="Q3409" i="8"/>
  <c r="R3409" i="8" s="1"/>
  <c r="O3589" i="8"/>
  <c r="Q3589" i="8"/>
  <c r="R3589" i="8" s="1"/>
  <c r="O2916" i="8"/>
  <c r="Q2917" i="8"/>
  <c r="R2917" i="8" s="1"/>
  <c r="O1752" i="8"/>
  <c r="Q1752" i="8"/>
  <c r="R1752" i="8" s="1"/>
  <c r="Q1753" i="8"/>
  <c r="R1753" i="8" s="1"/>
  <c r="O897" i="8"/>
  <c r="Q897" i="8"/>
  <c r="R897" i="8" s="1"/>
  <c r="O4337" i="8"/>
  <c r="Q4338" i="8"/>
  <c r="R4338" i="8" s="1"/>
  <c r="Q2672" i="8"/>
  <c r="R2672" i="8" s="1"/>
  <c r="O2671" i="8"/>
  <c r="O4498" i="8"/>
  <c r="Q4499" i="8"/>
  <c r="R4499" i="8" s="1"/>
  <c r="O4820" i="8"/>
  <c r="Q4820" i="8"/>
  <c r="R4820" i="8" s="1"/>
  <c r="O4384" i="8"/>
  <c r="Q4385" i="8"/>
  <c r="R4385" i="8" s="1"/>
  <c r="O453" i="8"/>
  <c r="Q519" i="8"/>
  <c r="R519" i="8" s="1"/>
  <c r="O1551" i="8"/>
  <c r="Q1551" i="8"/>
  <c r="R1551" i="8" s="1"/>
  <c r="O1201" i="8"/>
  <c r="Q1202" i="8"/>
  <c r="R1202" i="8" s="1"/>
  <c r="Q2713" i="8"/>
  <c r="R2713" i="8" s="1"/>
  <c r="O4551" i="8"/>
  <c r="Q4552" i="8"/>
  <c r="R4552" i="8" s="1"/>
  <c r="Q4785" i="8"/>
  <c r="R4785" i="8" s="1"/>
  <c r="O1760" i="8"/>
  <c r="Q1760" i="8"/>
  <c r="R1760" i="8" s="1"/>
  <c r="O3408" i="8"/>
  <c r="Q3408" i="8"/>
  <c r="R3408" i="8" s="1"/>
  <c r="Q533" i="8"/>
  <c r="R533" i="8" s="1"/>
  <c r="O149" i="8"/>
  <c r="Q149" i="8"/>
  <c r="R149" i="8" s="1"/>
  <c r="O600" i="8"/>
  <c r="Q601" i="8"/>
  <c r="R601" i="8" s="1"/>
  <c r="Q3891" i="8"/>
  <c r="R3891" i="8" s="1"/>
  <c r="Q3892" i="8"/>
  <c r="R3892" i="8" s="1"/>
  <c r="O3891" i="8"/>
  <c r="Q2590" i="8"/>
  <c r="R2590" i="8" s="1"/>
  <c r="Q263" i="8"/>
  <c r="R263" i="8" s="1"/>
  <c r="O4465" i="8"/>
  <c r="Q4466" i="8"/>
  <c r="R4466" i="8" s="1"/>
  <c r="O4569" i="8"/>
  <c r="Q4569" i="8"/>
  <c r="R4569" i="8" s="1"/>
  <c r="Q2319" i="8"/>
  <c r="R2319" i="8" s="1"/>
  <c r="Q1573" i="8"/>
  <c r="R1573" i="8" s="1"/>
  <c r="Q4013" i="8"/>
  <c r="R4013" i="8" s="1"/>
  <c r="Q2946" i="8"/>
  <c r="R2946" i="8" s="1"/>
  <c r="Q1508" i="8"/>
  <c r="R1508" i="8" s="1"/>
  <c r="Q3417" i="8"/>
  <c r="R3417" i="8" s="1"/>
  <c r="Q2414" i="8"/>
  <c r="R2414" i="8" s="1"/>
  <c r="Q927" i="8"/>
  <c r="R927" i="8" s="1"/>
  <c r="Q2988" i="8"/>
  <c r="R2988" i="8" s="1"/>
  <c r="Q105" i="8"/>
  <c r="R105" i="8" s="1"/>
  <c r="Q1723" i="8"/>
  <c r="R1723" i="8" s="1"/>
  <c r="Q2411" i="8"/>
  <c r="R2411" i="8" s="1"/>
  <c r="Q3585" i="8"/>
  <c r="R3585" i="8" s="1"/>
  <c r="Q1713" i="8"/>
  <c r="R1713" i="8" s="1"/>
  <c r="Q3922" i="8"/>
  <c r="R3922" i="8" s="1"/>
  <c r="Q316" i="8"/>
  <c r="R316" i="8" s="1"/>
  <c r="Q3768" i="8"/>
  <c r="R3768" i="8" s="1"/>
  <c r="Q1191" i="8"/>
  <c r="R1191" i="8" s="1"/>
  <c r="Q159" i="8"/>
  <c r="R159" i="8" s="1"/>
  <c r="Q950" i="8"/>
  <c r="R950" i="8" s="1"/>
  <c r="Q2706" i="8"/>
  <c r="R2706" i="8" s="1"/>
  <c r="Q477" i="8"/>
  <c r="R477" i="8" s="1"/>
  <c r="Q1996" i="8"/>
  <c r="R1996" i="8" s="1"/>
  <c r="Q3118" i="8"/>
  <c r="R3118" i="8" s="1"/>
  <c r="Q3982" i="8"/>
  <c r="R3982" i="8" s="1"/>
  <c r="Q1041" i="8"/>
  <c r="R1041" i="8" s="1"/>
  <c r="Q823" i="8"/>
  <c r="R823" i="8" s="1"/>
  <c r="Q746" i="8"/>
  <c r="R746" i="8" s="1"/>
  <c r="Q1430" i="8"/>
  <c r="R1430" i="8" s="1"/>
  <c r="Q329" i="8"/>
  <c r="R329" i="8" s="1"/>
  <c r="Q4534" i="8"/>
  <c r="R4534" i="8" s="1"/>
  <c r="Q1474" i="8"/>
  <c r="R1474" i="8" s="1"/>
  <c r="Q2124" i="8"/>
  <c r="R2124" i="8" s="1"/>
  <c r="Q337" i="8"/>
  <c r="R337" i="8" s="1"/>
  <c r="Q2705" i="8"/>
  <c r="R2705" i="8" s="1"/>
  <c r="Q73" i="8"/>
  <c r="R73" i="8" s="1"/>
  <c r="Q814" i="8"/>
  <c r="R814" i="8" s="1"/>
  <c r="Q4168" i="8"/>
  <c r="R4168" i="8" s="1"/>
  <c r="O1061" i="8"/>
  <c r="Q1062" i="8"/>
  <c r="R1062" i="8" s="1"/>
  <c r="O1516" i="8"/>
  <c r="Q1516" i="8"/>
  <c r="R1516" i="8" s="1"/>
  <c r="Q632" i="8"/>
  <c r="R632" i="8" s="1"/>
  <c r="O632" i="8"/>
  <c r="O1251" i="8"/>
  <c r="Q1252" i="8"/>
  <c r="R1252" i="8" s="1"/>
  <c r="O2044" i="8"/>
  <c r="Q2045" i="8"/>
  <c r="R2045" i="8" s="1"/>
  <c r="Q1850" i="8"/>
  <c r="R1850" i="8" s="1"/>
  <c r="Q1851" i="8"/>
  <c r="R1851" i="8" s="1"/>
  <c r="O3009" i="8"/>
  <c r="Q3009" i="8"/>
  <c r="R3009" i="8" s="1"/>
  <c r="O2866" i="8"/>
  <c r="Q2867" i="8"/>
  <c r="R2867" i="8" s="1"/>
  <c r="O2693" i="8"/>
  <c r="Q2694" i="8"/>
  <c r="R2694" i="8" s="1"/>
  <c r="O3985" i="8"/>
  <c r="Q3985" i="8"/>
  <c r="R3985" i="8" s="1"/>
  <c r="O1882" i="8"/>
  <c r="Q1882" i="8"/>
  <c r="R1882" i="8" s="1"/>
  <c r="O2810" i="8"/>
  <c r="Q2811" i="8"/>
  <c r="R2811" i="8" s="1"/>
  <c r="Q3711" i="8"/>
  <c r="R3711" i="8" s="1"/>
  <c r="Q3710" i="8"/>
  <c r="R3710" i="8" s="1"/>
  <c r="O2027" i="8"/>
  <c r="Q2027" i="8"/>
  <c r="R2027" i="8" s="1"/>
  <c r="O3949" i="8"/>
  <c r="Q3950" i="8"/>
  <c r="R3950" i="8" s="1"/>
  <c r="Q3949" i="8"/>
  <c r="R3949" i="8" s="1"/>
  <c r="Q2693" i="8"/>
  <c r="R2693" i="8" s="1"/>
  <c r="Q169" i="8"/>
  <c r="R169" i="8" s="1"/>
  <c r="Q1194" i="8"/>
  <c r="R1194" i="8" s="1"/>
  <c r="O3503" i="8"/>
  <c r="Q3679" i="8"/>
  <c r="R3679" i="8" s="1"/>
  <c r="Q1620" i="8"/>
  <c r="R1620" i="8" s="1"/>
  <c r="Q4141" i="8"/>
  <c r="R4141" i="8" s="1"/>
  <c r="Q2107" i="8"/>
  <c r="R2107" i="8" s="1"/>
  <c r="O330" i="8"/>
  <c r="Q331" i="8"/>
  <c r="R331" i="8" s="1"/>
  <c r="O564" i="8"/>
  <c r="Q564" i="8"/>
  <c r="R564" i="8" s="1"/>
  <c r="O937" i="8"/>
  <c r="Q937" i="8"/>
  <c r="R937" i="8" s="1"/>
  <c r="O418" i="8"/>
  <c r="Q418" i="8"/>
  <c r="R418" i="8" s="1"/>
  <c r="O733" i="8"/>
  <c r="Q733" i="8"/>
  <c r="R733" i="8" s="1"/>
  <c r="Q1963" i="8"/>
  <c r="R1963" i="8" s="1"/>
  <c r="O1962" i="8"/>
  <c r="O1960" i="8"/>
  <c r="Q1961" i="8"/>
  <c r="R1961" i="8" s="1"/>
  <c r="Q1960" i="8"/>
  <c r="R1960" i="8" s="1"/>
  <c r="O1830" i="8"/>
  <c r="Q1830" i="8"/>
  <c r="R1830" i="8" s="1"/>
  <c r="Q1831" i="8"/>
  <c r="R1831" i="8" s="1"/>
  <c r="Q946" i="8"/>
  <c r="R946" i="8" s="1"/>
  <c r="O946" i="8"/>
  <c r="O1628" i="8"/>
  <c r="Q1628" i="8"/>
  <c r="R1628" i="8" s="1"/>
  <c r="O3421" i="8"/>
  <c r="Q3421" i="8"/>
  <c r="R3421" i="8" s="1"/>
  <c r="Q2690" i="8"/>
  <c r="R2690" i="8" s="1"/>
  <c r="O2690" i="8"/>
  <c r="O3377" i="8"/>
  <c r="Q3377" i="8"/>
  <c r="R3377" i="8" s="1"/>
  <c r="Q3897" i="8"/>
  <c r="R3897" i="8" s="1"/>
  <c r="O3896" i="8"/>
  <c r="Q351" i="8"/>
  <c r="R351" i="8" s="1"/>
  <c r="O3666" i="8"/>
  <c r="Q3666" i="8"/>
  <c r="R3666" i="8" s="1"/>
  <c r="Q4019" i="8"/>
  <c r="R4019" i="8" s="1"/>
  <c r="O4018" i="8"/>
  <c r="O4128" i="8"/>
  <c r="Q4129" i="8"/>
  <c r="R4129" i="8" s="1"/>
  <c r="O1277" i="8"/>
  <c r="Q1278" i="8"/>
  <c r="R1278" i="8" s="1"/>
  <c r="O3859" i="8"/>
  <c r="Q3859" i="8"/>
  <c r="R3859" i="8" s="1"/>
  <c r="Q1909" i="8"/>
  <c r="R1909" i="8" s="1"/>
  <c r="O2689" i="8"/>
  <c r="Q2689" i="8"/>
  <c r="R2689" i="8" s="1"/>
  <c r="O4666" i="8"/>
  <c r="Q4667" i="8"/>
  <c r="R4667" i="8" s="1"/>
  <c r="O2369" i="8"/>
  <c r="Q2369" i="8"/>
  <c r="R2369" i="8" s="1"/>
  <c r="O4314" i="8"/>
  <c r="Q4314" i="8"/>
  <c r="R4314" i="8" s="1"/>
  <c r="Q2849" i="8"/>
  <c r="R2849" i="8" s="1"/>
  <c r="O1848" i="8"/>
  <c r="Q1849" i="8"/>
  <c r="R1849" i="8" s="1"/>
  <c r="O3004" i="8"/>
  <c r="Q3005" i="8"/>
  <c r="R3005" i="8" s="1"/>
  <c r="O889" i="8"/>
  <c r="Q890" i="8"/>
  <c r="R890" i="8" s="1"/>
  <c r="Q2315" i="8"/>
  <c r="R2315" i="8" s="1"/>
  <c r="Q688" i="8"/>
  <c r="R688" i="8" s="1"/>
  <c r="O466" i="8"/>
  <c r="Q1305" i="8"/>
  <c r="R1305" i="8" s="1"/>
  <c r="Q3243" i="8"/>
  <c r="R3243" i="8" s="1"/>
  <c r="Q396" i="8"/>
  <c r="R396" i="8" s="1"/>
  <c r="O1255" i="8"/>
  <c r="Q238" i="8"/>
  <c r="R238" i="8" s="1"/>
  <c r="Q3099" i="8"/>
  <c r="R3099" i="8" s="1"/>
  <c r="Q3608" i="8"/>
  <c r="R3608" i="8" s="1"/>
  <c r="Q3374" i="8"/>
  <c r="R3374" i="8" s="1"/>
  <c r="Q158" i="8"/>
  <c r="R158" i="8" s="1"/>
  <c r="Q1506" i="8"/>
  <c r="R1506" i="8" s="1"/>
  <c r="Q1126" i="8"/>
  <c r="R1126" i="8" s="1"/>
  <c r="O1755" i="8"/>
  <c r="Q3607" i="8"/>
  <c r="R3607" i="8" s="1"/>
  <c r="Q1823" i="8"/>
  <c r="R1823" i="8" s="1"/>
  <c r="Q3665" i="8"/>
  <c r="R3665" i="8" s="1"/>
  <c r="Q4390" i="8"/>
  <c r="R4390" i="8" s="1"/>
  <c r="Q1243" i="8"/>
  <c r="R1243" i="8" s="1"/>
  <c r="O1194" i="8"/>
  <c r="O925" i="8"/>
  <c r="Q1042" i="8"/>
  <c r="R1042" i="8" s="1"/>
  <c r="O2529" i="8"/>
  <c r="Q4409" i="8"/>
  <c r="R4409" i="8" s="1"/>
  <c r="Q4666" i="8"/>
  <c r="R4666" i="8" s="1"/>
  <c r="Q4492" i="8"/>
  <c r="R4492" i="8" s="1"/>
  <c r="Q379" i="8"/>
  <c r="R379" i="8" s="1"/>
  <c r="Q654" i="8"/>
  <c r="R654" i="8" s="1"/>
  <c r="Q1193" i="8"/>
  <c r="R1193" i="8" s="1"/>
  <c r="O1157" i="8"/>
  <c r="Q1642" i="8"/>
  <c r="R1642" i="8" s="1"/>
  <c r="Q1883" i="8"/>
  <c r="R1883" i="8" s="1"/>
  <c r="Q4036" i="8"/>
  <c r="R4036" i="8" s="1"/>
  <c r="Q2798" i="8"/>
  <c r="R2798" i="8" s="1"/>
  <c r="O861" i="8"/>
  <c r="Q862" i="8"/>
  <c r="R862" i="8" s="1"/>
  <c r="O1404" i="8"/>
  <c r="Q1404" i="8"/>
  <c r="R1404" i="8" s="1"/>
  <c r="O584" i="8"/>
  <c r="Q585" i="8"/>
  <c r="R585" i="8" s="1"/>
  <c r="O4459" i="8"/>
  <c r="Q4460" i="8"/>
  <c r="R4460" i="8" s="1"/>
  <c r="Q3424" i="8"/>
  <c r="R3424" i="8" s="1"/>
  <c r="Q3425" i="8"/>
  <c r="R3425" i="8" s="1"/>
  <c r="O1034" i="8"/>
  <c r="Q1034" i="8"/>
  <c r="R1034" i="8" s="1"/>
  <c r="O4313" i="8"/>
  <c r="Q4313" i="8"/>
  <c r="R4313" i="8" s="1"/>
  <c r="O4788" i="8"/>
  <c r="Q4788" i="8"/>
  <c r="R4788" i="8" s="1"/>
  <c r="Q3343" i="8"/>
  <c r="R3343" i="8" s="1"/>
  <c r="Q3248" i="8"/>
  <c r="R3248" i="8" s="1"/>
  <c r="Q3344" i="8"/>
  <c r="R3344" i="8" s="1"/>
  <c r="Q1586" i="8"/>
  <c r="R1586" i="8" s="1"/>
  <c r="Q3242" i="8"/>
  <c r="R3242" i="8" s="1"/>
  <c r="Q969" i="8"/>
  <c r="R969" i="8" s="1"/>
  <c r="O2706" i="8"/>
  <c r="O1121" i="8"/>
  <c r="Q775" i="8"/>
  <c r="R775" i="8" s="1"/>
  <c r="O218" i="8"/>
  <c r="Q380" i="8"/>
  <c r="R380" i="8" s="1"/>
  <c r="O158" i="8"/>
  <c r="O1585" i="8"/>
  <c r="Q587" i="8"/>
  <c r="R587" i="8" s="1"/>
  <c r="Q3339" i="8"/>
  <c r="R3339" i="8" s="1"/>
  <c r="Q1083" i="8"/>
  <c r="R1083" i="8" s="1"/>
  <c r="Q3713" i="8"/>
  <c r="R3713" i="8" s="1"/>
  <c r="Q1755" i="8"/>
  <c r="R1755" i="8" s="1"/>
  <c r="Q442" i="8"/>
  <c r="R442" i="8" s="1"/>
  <c r="Q409" i="8"/>
  <c r="R409" i="8" s="1"/>
  <c r="Q1899" i="8"/>
  <c r="R1899" i="8" s="1"/>
  <c r="Q1026" i="8"/>
  <c r="R1026" i="8" s="1"/>
  <c r="Q2866" i="8"/>
  <c r="R2866" i="8" s="1"/>
  <c r="Q201" i="8"/>
  <c r="R201" i="8" s="1"/>
  <c r="Q747" i="8"/>
  <c r="R747" i="8" s="1"/>
  <c r="Q539" i="8"/>
  <c r="R539" i="8" s="1"/>
  <c r="Q1173" i="8"/>
  <c r="R1173" i="8" s="1"/>
  <c r="Q925" i="8"/>
  <c r="R925" i="8" s="1"/>
  <c r="Q754" i="8"/>
  <c r="R754" i="8" s="1"/>
  <c r="Q214" i="8"/>
  <c r="R214" i="8" s="1"/>
  <c r="O2287" i="8"/>
  <c r="Q1645" i="8"/>
  <c r="R1645" i="8" s="1"/>
  <c r="Q3461" i="8"/>
  <c r="R3461" i="8" s="1"/>
  <c r="Q3010" i="8"/>
  <c r="R3010" i="8" s="1"/>
  <c r="Q2096" i="8"/>
  <c r="R2096" i="8" s="1"/>
  <c r="O491" i="8"/>
  <c r="O4784" i="8"/>
  <c r="Q653" i="8"/>
  <c r="R653" i="8" s="1"/>
  <c r="Q863" i="8"/>
  <c r="R863" i="8" s="1"/>
  <c r="Q3404" i="8"/>
  <c r="R3404" i="8" s="1"/>
  <c r="Q1405" i="8"/>
  <c r="R1405" i="8" s="1"/>
  <c r="Q1157" i="8"/>
  <c r="R1157" i="8" s="1"/>
  <c r="Q4332" i="8"/>
  <c r="R4332" i="8" s="1"/>
  <c r="O187" i="8"/>
  <c r="Q2664" i="8"/>
  <c r="R2664" i="8" s="1"/>
  <c r="Q4035" i="8"/>
  <c r="R4035" i="8" s="1"/>
  <c r="Q2055" i="8"/>
  <c r="R2055" i="8" s="1"/>
  <c r="Q2733" i="8"/>
  <c r="R2733" i="8" s="1"/>
  <c r="Q2797" i="8"/>
  <c r="R2797" i="8" s="1"/>
  <c r="Q2926" i="8"/>
  <c r="R2926" i="8" s="1"/>
  <c r="Q2665" i="8"/>
  <c r="R2665" i="8" s="1"/>
  <c r="Q4856" i="8"/>
  <c r="R4856" i="8" s="1"/>
  <c r="O4856" i="8"/>
  <c r="Q3876" i="8"/>
  <c r="R3876" i="8" s="1"/>
  <c r="Q3875" i="8"/>
  <c r="R3875" i="8" s="1"/>
  <c r="Q4860" i="8"/>
  <c r="R4860" i="8" s="1"/>
  <c r="Q4859" i="8"/>
  <c r="R4859" i="8" s="1"/>
  <c r="Q1493" i="8"/>
  <c r="R1493" i="8" s="1"/>
  <c r="Q2633" i="8"/>
  <c r="R2633" i="8" s="1"/>
  <c r="Q3370" i="8"/>
  <c r="R3370" i="8" s="1"/>
  <c r="Q2608" i="8"/>
  <c r="R2608" i="8" s="1"/>
  <c r="O2081" i="8"/>
  <c r="Q2081" i="8"/>
  <c r="R2081" i="8" s="1"/>
  <c r="O3533" i="8"/>
  <c r="Q3533" i="8"/>
  <c r="R3533" i="8" s="1"/>
  <c r="Q2069" i="8"/>
  <c r="R2069" i="8" s="1"/>
  <c r="O1910" i="8"/>
  <c r="Q1911" i="8"/>
  <c r="R1911" i="8" s="1"/>
  <c r="Q4816" i="8"/>
  <c r="R4816" i="8" s="1"/>
  <c r="O4816" i="8"/>
  <c r="O918" i="8"/>
  <c r="Q919" i="8"/>
  <c r="R919" i="8" s="1"/>
  <c r="Q2863" i="8"/>
  <c r="R2863" i="8" s="1"/>
  <c r="O2862" i="8"/>
  <c r="Q2862" i="8"/>
  <c r="R2862" i="8" s="1"/>
  <c r="Q2254" i="8"/>
  <c r="R2254" i="8" s="1"/>
  <c r="O2254" i="8"/>
  <c r="O3873" i="8"/>
  <c r="Q3874" i="8"/>
  <c r="R3874" i="8" s="1"/>
  <c r="O1833" i="8"/>
  <c r="Q1833" i="8"/>
  <c r="R1833" i="8" s="1"/>
  <c r="Q1746" i="8"/>
  <c r="R1746" i="8" s="1"/>
  <c r="Q1747" i="8"/>
  <c r="R1747" i="8" s="1"/>
  <c r="O1292" i="8"/>
  <c r="Q1293" i="8"/>
  <c r="R1293" i="8" s="1"/>
  <c r="O4458" i="8"/>
  <c r="Q4458" i="8"/>
  <c r="R4458" i="8" s="1"/>
  <c r="O3780" i="8"/>
  <c r="Q3780" i="8"/>
  <c r="R3780" i="8" s="1"/>
  <c r="O3256" i="8"/>
  <c r="Q918" i="8"/>
  <c r="R918" i="8" s="1"/>
  <c r="O4390" i="8"/>
  <c r="O76" i="8"/>
  <c r="O3248" i="8"/>
  <c r="Q968" i="8"/>
  <c r="R968" i="8" s="1"/>
  <c r="Q3182" i="8"/>
  <c r="R3182" i="8" s="1"/>
  <c r="Q469" i="8"/>
  <c r="R469" i="8" s="1"/>
  <c r="Q551" i="8"/>
  <c r="R551" i="8" s="1"/>
  <c r="O201" i="8"/>
  <c r="Q4308" i="8"/>
  <c r="R4308" i="8" s="1"/>
  <c r="Q1084" i="8"/>
  <c r="R1084" i="8" s="1"/>
  <c r="Q1422" i="8"/>
  <c r="R1422" i="8" s="1"/>
  <c r="Q474" i="8"/>
  <c r="R474" i="8" s="1"/>
  <c r="O1635" i="8"/>
  <c r="Q1636" i="8"/>
  <c r="R1636" i="8" s="1"/>
  <c r="O2594" i="8"/>
  <c r="Q2595" i="8"/>
  <c r="R2595" i="8" s="1"/>
  <c r="O1905" i="8"/>
  <c r="Q1906" i="8"/>
  <c r="R1906" i="8" s="1"/>
  <c r="Q1162" i="8"/>
  <c r="R1162" i="8" s="1"/>
  <c r="Q1163" i="8"/>
  <c r="R1163" i="8" s="1"/>
  <c r="O1368" i="8"/>
  <c r="Q1368" i="8"/>
  <c r="R1368" i="8" s="1"/>
  <c r="O3936" i="8"/>
  <c r="Q3937" i="8"/>
  <c r="R3937" i="8" s="1"/>
  <c r="Q3936" i="8"/>
  <c r="R3936" i="8" s="1"/>
  <c r="Q4014" i="8"/>
  <c r="R4014" i="8" s="1"/>
  <c r="O4014" i="8"/>
  <c r="O2352" i="8"/>
  <c r="Q2352" i="8"/>
  <c r="R2352" i="8" s="1"/>
  <c r="Q3326" i="8"/>
  <c r="R3326" i="8" s="1"/>
  <c r="Q1822" i="8"/>
  <c r="R1822" i="8" s="1"/>
  <c r="Q2347" i="8"/>
  <c r="R2347" i="8" s="1"/>
  <c r="Q1244" i="8"/>
  <c r="R1244" i="8" s="1"/>
  <c r="Q3690" i="8"/>
  <c r="R3690" i="8" s="1"/>
  <c r="Q2387" i="8"/>
  <c r="R2387" i="8" s="1"/>
  <c r="O3763" i="8"/>
  <c r="Q3003" i="8"/>
  <c r="R3003" i="8" s="1"/>
  <c r="Q1369" i="8"/>
  <c r="R1369" i="8" s="1"/>
  <c r="Q3062" i="8"/>
  <c r="R3062" i="8" s="1"/>
  <c r="O4690" i="8"/>
  <c r="Q2388" i="8"/>
  <c r="R2388" i="8" s="1"/>
  <c r="Q844" i="8"/>
  <c r="R844" i="8" s="1"/>
  <c r="Q1619" i="8"/>
  <c r="R1619" i="8" s="1"/>
  <c r="Q1971" i="8"/>
  <c r="R1971" i="8" s="1"/>
  <c r="O2487" i="8"/>
  <c r="Q4029" i="8"/>
  <c r="R4029" i="8" s="1"/>
  <c r="Q4369" i="8"/>
  <c r="R4369" i="8" s="1"/>
  <c r="Q3466" i="8"/>
  <c r="R3466" i="8" s="1"/>
  <c r="Q4012" i="8"/>
  <c r="R4012" i="8" s="1"/>
  <c r="Q2232" i="8"/>
  <c r="R2232" i="8" s="1"/>
  <c r="O1850" i="8"/>
  <c r="Q1905" i="8"/>
  <c r="R1905" i="8" s="1"/>
  <c r="O1998" i="8"/>
  <c r="O1736" i="8"/>
  <c r="Q1910" i="8"/>
  <c r="R1910" i="8" s="1"/>
  <c r="Q936" i="8"/>
  <c r="R936" i="8" s="1"/>
  <c r="Q1650" i="8"/>
  <c r="R1650" i="8" s="1"/>
  <c r="Q3856" i="8"/>
  <c r="R3856" i="8" s="1"/>
  <c r="Q3738" i="8"/>
  <c r="R3738" i="8" s="1"/>
  <c r="Q4333" i="8"/>
  <c r="R4333" i="8" s="1"/>
  <c r="O4534" i="8"/>
  <c r="Q4140" i="8"/>
  <c r="R4140" i="8" s="1"/>
  <c r="O2978" i="8"/>
  <c r="Q2979" i="8"/>
  <c r="R2979" i="8" s="1"/>
  <c r="O3470" i="8"/>
  <c r="Q3471" i="8"/>
  <c r="R3471" i="8" s="1"/>
  <c r="O3707" i="8"/>
  <c r="Q3707" i="8"/>
  <c r="R3707" i="8" s="1"/>
  <c r="O4850" i="8"/>
  <c r="Q4851" i="8"/>
  <c r="R4851" i="8" s="1"/>
  <c r="Q3179" i="8"/>
  <c r="R3179" i="8" s="1"/>
  <c r="O2792" i="8"/>
  <c r="Q2792" i="8"/>
  <c r="R2792" i="8" s="1"/>
  <c r="O3039" i="8"/>
  <c r="Q3040" i="8"/>
  <c r="R3040" i="8" s="1"/>
  <c r="O4430" i="8"/>
  <c r="Q4430" i="8"/>
  <c r="R4430" i="8" s="1"/>
  <c r="O1902" i="8"/>
  <c r="Q1902" i="8"/>
  <c r="R1902" i="8" s="1"/>
  <c r="O4673" i="8"/>
  <c r="Q4674" i="8"/>
  <c r="R4674" i="8" s="1"/>
  <c r="Q2456" i="8"/>
  <c r="R2456" i="8" s="1"/>
  <c r="O2456" i="8"/>
  <c r="Q4039" i="8"/>
  <c r="R4039" i="8" s="1"/>
  <c r="Q4040" i="8"/>
  <c r="R4040" i="8" s="1"/>
  <c r="O4265" i="8"/>
  <c r="Q4266" i="8"/>
  <c r="R4266" i="8" s="1"/>
  <c r="O3904" i="8"/>
  <c r="Q3905" i="8"/>
  <c r="R3905" i="8" s="1"/>
  <c r="O4352" i="8"/>
  <c r="Q4353" i="8"/>
  <c r="R4353" i="8" s="1"/>
  <c r="O3313" i="8"/>
  <c r="Q3313" i="8"/>
  <c r="R3313" i="8" s="1"/>
  <c r="O2639" i="8"/>
  <c r="Q2640" i="8"/>
  <c r="R2640" i="8" s="1"/>
  <c r="O3326" i="8"/>
  <c r="Q3625" i="8"/>
  <c r="R3625" i="8" s="1"/>
  <c r="Q3379" i="8"/>
  <c r="R3379" i="8" s="1"/>
  <c r="Q3047" i="8"/>
  <c r="R3047" i="8" s="1"/>
  <c r="Q3080" i="8"/>
  <c r="R3080" i="8" s="1"/>
  <c r="O3290" i="8"/>
  <c r="Q267" i="8"/>
  <c r="R267" i="8" s="1"/>
  <c r="Q2708" i="8"/>
  <c r="R2708" i="8" s="1"/>
  <c r="O1191" i="8"/>
  <c r="O3178" i="8"/>
  <c r="Q157" i="8"/>
  <c r="R157" i="8" s="1"/>
  <c r="Q3002" i="8"/>
  <c r="R3002" i="8" s="1"/>
  <c r="O444" i="8"/>
  <c r="Q694" i="8"/>
  <c r="R694" i="8" s="1"/>
  <c r="O2410" i="8"/>
  <c r="Q1603" i="8"/>
  <c r="R1603" i="8" s="1"/>
  <c r="Q3465" i="8"/>
  <c r="R3465" i="8" s="1"/>
  <c r="Q1915" i="8"/>
  <c r="R1915" i="8" s="1"/>
  <c r="Q2108" i="8"/>
  <c r="R2108" i="8" s="1"/>
  <c r="Q889" i="8"/>
  <c r="R889" i="8" s="1"/>
  <c r="Q540" i="8"/>
  <c r="R540" i="8" s="1"/>
  <c r="Q145" i="8"/>
  <c r="R145" i="8" s="1"/>
  <c r="Q2246" i="8"/>
  <c r="R2246" i="8" s="1"/>
  <c r="Q1086" i="8"/>
  <c r="R1086" i="8" s="1"/>
  <c r="O426" i="8"/>
  <c r="O726" i="8"/>
  <c r="Q177" i="8"/>
  <c r="R177" i="8" s="1"/>
  <c r="Q2936" i="8"/>
  <c r="R2936" i="8" s="1"/>
  <c r="Q673" i="8"/>
  <c r="R673" i="8" s="1"/>
  <c r="O663" i="8"/>
  <c r="O2813" i="8"/>
  <c r="Q3667" i="8"/>
  <c r="R3667" i="8" s="1"/>
  <c r="Q1848" i="8"/>
  <c r="R1848" i="8" s="1"/>
  <c r="Q4142" i="8"/>
  <c r="R4142" i="8" s="1"/>
  <c r="O4028" i="8"/>
  <c r="O4368" i="8"/>
  <c r="Q371" i="8"/>
  <c r="R371" i="8" s="1"/>
  <c r="Q2106" i="8"/>
  <c r="R2106" i="8" s="1"/>
  <c r="O580" i="8"/>
  <c r="Q4551" i="8"/>
  <c r="R4551" i="8" s="1"/>
  <c r="O751" i="8"/>
  <c r="O2232" i="8"/>
  <c r="Q3329" i="8"/>
  <c r="R3329" i="8" s="1"/>
  <c r="Q1635" i="8"/>
  <c r="R1635" i="8" s="1"/>
  <c r="O2404" i="8"/>
  <c r="O1632" i="8"/>
  <c r="Q732" i="8"/>
  <c r="R732" i="8" s="1"/>
  <c r="Q3860" i="8"/>
  <c r="R3860" i="8" s="1"/>
  <c r="Q3855" i="8"/>
  <c r="R3855" i="8" s="1"/>
  <c r="O2000" i="8"/>
  <c r="O1415" i="8"/>
  <c r="Q756" i="8"/>
  <c r="R756" i="8" s="1"/>
  <c r="O1719" i="8"/>
  <c r="Q4535" i="8"/>
  <c r="R4535" i="8" s="1"/>
  <c r="O2483" i="8"/>
  <c r="Q2483" i="8"/>
  <c r="R2483" i="8" s="1"/>
  <c r="O1746" i="8"/>
  <c r="O1022" i="8"/>
  <c r="Q1022" i="8"/>
  <c r="R1022" i="8" s="1"/>
  <c r="Q1023" i="8"/>
  <c r="R1023" i="8" s="1"/>
  <c r="O1371" i="8"/>
  <c r="Q1371" i="8"/>
  <c r="R1371" i="8" s="1"/>
  <c r="Q2028" i="8"/>
  <c r="R2028" i="8" s="1"/>
  <c r="O2827" i="8"/>
  <c r="Q2828" i="8"/>
  <c r="R2828" i="8" s="1"/>
  <c r="Q2316" i="8"/>
  <c r="R2316" i="8" s="1"/>
  <c r="O2491" i="8"/>
  <c r="Q2492" i="8"/>
  <c r="R2492" i="8" s="1"/>
  <c r="O3802" i="8"/>
  <c r="Q3802" i="8"/>
  <c r="R3802" i="8" s="1"/>
  <c r="Q2317" i="8"/>
  <c r="R2317" i="8" s="1"/>
  <c r="O2317" i="8"/>
  <c r="O3210" i="8"/>
  <c r="Q3210" i="8"/>
  <c r="R3210" i="8" s="1"/>
  <c r="O4615" i="8"/>
  <c r="Q4615" i="8"/>
  <c r="R4615" i="8" s="1"/>
  <c r="Q3053" i="8"/>
  <c r="R3053" i="8" s="1"/>
  <c r="Q3052" i="8"/>
  <c r="R3052" i="8" s="1"/>
  <c r="O4372" i="8"/>
  <c r="Q4372" i="8"/>
  <c r="R4372" i="8" s="1"/>
  <c r="Q3314" i="8"/>
  <c r="R3314" i="8" s="1"/>
  <c r="O2956" i="8"/>
  <c r="Q2956" i="8"/>
  <c r="R2956" i="8" s="1"/>
  <c r="Q2610" i="8"/>
  <c r="R2610" i="8" s="1"/>
  <c r="Q2626" i="8"/>
  <c r="R2626" i="8" s="1"/>
  <c r="O2625" i="8"/>
  <c r="Q1867" i="8"/>
  <c r="R1867" i="8" s="1"/>
  <c r="O1867" i="8"/>
  <c r="Q4700" i="8"/>
  <c r="R4700" i="8" s="1"/>
  <c r="Q4701" i="8"/>
  <c r="R4701" i="8" s="1"/>
  <c r="O4700" i="8"/>
  <c r="O2591" i="8"/>
  <c r="Q2591" i="8"/>
  <c r="R2591" i="8" s="1"/>
  <c r="O4540" i="8"/>
  <c r="Q4541" i="8"/>
  <c r="R4541" i="8" s="1"/>
  <c r="O517" i="8"/>
  <c r="Q517" i="8"/>
  <c r="R517" i="8" s="1"/>
  <c r="Q2362" i="8"/>
  <c r="R2362" i="8" s="1"/>
  <c r="O2361" i="8"/>
  <c r="Q2361" i="8"/>
  <c r="R2361" i="8" s="1"/>
  <c r="Q2732" i="8"/>
  <c r="R2732" i="8" s="1"/>
  <c r="O2732" i="8"/>
  <c r="O950" i="8"/>
  <c r="Q951" i="8"/>
  <c r="R951" i="8" s="1"/>
  <c r="Q4787" i="8"/>
  <c r="R4787" i="8" s="1"/>
  <c r="O4787" i="8"/>
  <c r="O1515" i="8"/>
  <c r="Q1515" i="8"/>
  <c r="R1515" i="8" s="1"/>
  <c r="O921" i="8"/>
  <c r="Q921" i="8"/>
  <c r="R921" i="8" s="1"/>
  <c r="O2734" i="8"/>
  <c r="Q2735" i="8"/>
  <c r="R2735" i="8" s="1"/>
  <c r="O1552" i="8"/>
  <c r="Q1552" i="8"/>
  <c r="R1552" i="8" s="1"/>
  <c r="Q3443" i="8"/>
  <c r="R3443" i="8" s="1"/>
  <c r="Q3444" i="8"/>
  <c r="R3444" i="8" s="1"/>
  <c r="O4536" i="8"/>
  <c r="Q4537" i="8"/>
  <c r="R4537" i="8" s="1"/>
  <c r="Q302" i="8"/>
  <c r="R302" i="8" s="1"/>
  <c r="O301" i="8"/>
  <c r="Q4766" i="8"/>
  <c r="R4766" i="8" s="1"/>
  <c r="O4766" i="8"/>
  <c r="O4150" i="8"/>
  <c r="Q4150" i="8"/>
  <c r="R4150" i="8" s="1"/>
  <c r="Q1547" i="8"/>
  <c r="R1547" i="8" s="1"/>
  <c r="Q4219" i="8"/>
  <c r="R4219" i="8" s="1"/>
  <c r="Q470" i="8"/>
  <c r="R470" i="8" s="1"/>
  <c r="Q1366" i="8"/>
  <c r="R1366" i="8" s="1"/>
  <c r="Q80" i="8"/>
  <c r="R80" i="8" s="1"/>
  <c r="O387" i="8"/>
  <c r="Q935" i="8"/>
  <c r="R935" i="8" s="1"/>
  <c r="Q4220" i="8"/>
  <c r="R4220" i="8" s="1"/>
  <c r="O4250" i="8"/>
  <c r="Q4250" i="8"/>
  <c r="R4250" i="8" s="1"/>
  <c r="O4586" i="8"/>
  <c r="Q4587" i="8"/>
  <c r="R4587" i="8" s="1"/>
  <c r="O2712" i="8"/>
  <c r="Q2712" i="8"/>
  <c r="R2712" i="8" s="1"/>
  <c r="Q520" i="8"/>
  <c r="R520" i="8" s="1"/>
  <c r="Q680" i="8"/>
  <c r="R680" i="8" s="1"/>
  <c r="O3895" i="8"/>
  <c r="Q3895" i="8"/>
  <c r="R3895" i="8" s="1"/>
  <c r="Q4739" i="8"/>
  <c r="R4739" i="8" s="1"/>
  <c r="Q4738" i="8"/>
  <c r="R4738" i="8" s="1"/>
  <c r="O3135" i="8"/>
  <c r="Q3136" i="8"/>
  <c r="R3136" i="8" s="1"/>
  <c r="O3190" i="8"/>
  <c r="Q3190" i="8"/>
  <c r="R3190" i="8" s="1"/>
  <c r="Q938" i="8"/>
  <c r="R938" i="8" s="1"/>
  <c r="Q3290" i="8"/>
  <c r="R3290" i="8" s="1"/>
  <c r="O2708" i="8"/>
  <c r="Q230" i="8"/>
  <c r="R230" i="8" s="1"/>
  <c r="Q1582" i="8"/>
  <c r="R1582" i="8" s="1"/>
  <c r="Q475" i="8"/>
  <c r="R475" i="8" s="1"/>
  <c r="Q199" i="8"/>
  <c r="R199" i="8" s="1"/>
  <c r="Q550" i="8"/>
  <c r="R550" i="8" s="1"/>
  <c r="O4308" i="8"/>
  <c r="Q3340" i="8"/>
  <c r="R3340" i="8" s="1"/>
  <c r="O1365" i="8"/>
  <c r="Q2095" i="8"/>
  <c r="R2095" i="8" s="1"/>
  <c r="Q753" i="8"/>
  <c r="R753" i="8" s="1"/>
  <c r="Q589" i="8"/>
  <c r="R589" i="8" s="1"/>
  <c r="O3080" i="8"/>
  <c r="Q1546" i="8"/>
  <c r="R1546" i="8" s="1"/>
  <c r="Q2358" i="8"/>
  <c r="R2358" i="8" s="1"/>
  <c r="Q2639" i="8"/>
  <c r="R2639" i="8" s="1"/>
  <c r="Q633" i="8"/>
  <c r="R633" i="8" s="1"/>
  <c r="Q3330" i="8"/>
  <c r="R3330" i="8" s="1"/>
  <c r="Q521" i="8"/>
  <c r="R521" i="8" s="1"/>
  <c r="O978" i="8"/>
  <c r="O145" i="8"/>
  <c r="Q1714" i="8"/>
  <c r="R1714" i="8" s="1"/>
  <c r="Q3733" i="8"/>
  <c r="R3733" i="8" s="1"/>
  <c r="O747" i="8"/>
  <c r="Q2332" i="8"/>
  <c r="R2332" i="8" s="1"/>
  <c r="Q3456" i="8"/>
  <c r="R3456" i="8" s="1"/>
  <c r="O4039" i="8"/>
  <c r="O1713" i="8"/>
  <c r="Q1908" i="8"/>
  <c r="R1908" i="8" s="1"/>
  <c r="O588" i="8"/>
  <c r="Q2466" i="8"/>
  <c r="R2466" i="8" s="1"/>
  <c r="Q4459" i="8"/>
  <c r="R4459" i="8" s="1"/>
  <c r="Q2943" i="8"/>
  <c r="R2943" i="8" s="1"/>
  <c r="Q2594" i="8"/>
  <c r="R2594" i="8" s="1"/>
  <c r="Q1085" i="8"/>
  <c r="R1085" i="8" s="1"/>
  <c r="Q3004" i="8"/>
  <c r="R3004" i="8" s="1"/>
  <c r="Q1583" i="8"/>
  <c r="R1583" i="8" s="1"/>
  <c r="Q580" i="8"/>
  <c r="R580" i="8" s="1"/>
  <c r="Q2348" i="8"/>
  <c r="R2348" i="8" s="1"/>
  <c r="O519" i="8"/>
  <c r="Q3774" i="8"/>
  <c r="R3774" i="8" s="1"/>
  <c r="O3424" i="8"/>
  <c r="Q2333" i="8"/>
  <c r="R2333" i="8" s="1"/>
  <c r="Q4018" i="8"/>
  <c r="R4018" i="8" s="1"/>
  <c r="O2747" i="8"/>
  <c r="O198" i="8"/>
  <c r="Q3986" i="8"/>
  <c r="R3986" i="8" s="1"/>
  <c r="O3710" i="8"/>
  <c r="Q4767" i="8"/>
  <c r="R4767" i="8" s="1"/>
  <c r="O1579" i="8"/>
  <c r="Q1579" i="8"/>
  <c r="R1579" i="8" s="1"/>
  <c r="Q2924" i="8"/>
  <c r="R2924" i="8" s="1"/>
  <c r="O2924" i="8"/>
  <c r="Q3869" i="8"/>
  <c r="R3869" i="8" s="1"/>
  <c r="Q3868" i="8"/>
  <c r="R3868" i="8" s="1"/>
  <c r="O3868" i="8"/>
  <c r="Q4524" i="8"/>
  <c r="R4524" i="8" s="1"/>
  <c r="Q4525" i="8"/>
  <c r="R4525" i="8" s="1"/>
  <c r="O1832" i="8"/>
  <c r="Q1832" i="8"/>
  <c r="R1832" i="8" s="1"/>
  <c r="Q319" i="8"/>
  <c r="R319" i="8" s="1"/>
  <c r="Q320" i="8"/>
  <c r="R320" i="8" s="1"/>
  <c r="O2477" i="8"/>
  <c r="Q2478" i="8"/>
  <c r="R2478" i="8" s="1"/>
  <c r="Q187" i="8"/>
  <c r="R187" i="8" s="1"/>
  <c r="Q355" i="8"/>
  <c r="R355" i="8" s="1"/>
  <c r="O355" i="8"/>
  <c r="Q1140" i="8"/>
  <c r="R1140" i="8" s="1"/>
  <c r="Q4109" i="8"/>
  <c r="R4109" i="8" s="1"/>
  <c r="O4108" i="8"/>
  <c r="Q2903" i="8"/>
  <c r="R2903" i="8" s="1"/>
  <c r="Q2902" i="8"/>
  <c r="R2902" i="8" s="1"/>
  <c r="O3686" i="8"/>
  <c r="Q3687" i="8"/>
  <c r="R3687" i="8" s="1"/>
  <c r="O4607" i="8"/>
  <c r="Q4607" i="8"/>
  <c r="R4607" i="8" s="1"/>
  <c r="O3867" i="8"/>
  <c r="Q3867" i="8"/>
  <c r="R3867" i="8" s="1"/>
  <c r="O3555" i="8"/>
  <c r="Q3555" i="8"/>
  <c r="R3555" i="8" s="1"/>
  <c r="O3659" i="8"/>
  <c r="Q3659" i="8"/>
  <c r="R3659" i="8" s="1"/>
  <c r="O1924" i="8"/>
  <c r="Q1924" i="8"/>
  <c r="R1924" i="8" s="1"/>
  <c r="Q1925" i="8"/>
  <c r="R1925" i="8" s="1"/>
  <c r="Q758" i="8"/>
  <c r="R758" i="8" s="1"/>
  <c r="Q757" i="8"/>
  <c r="R757" i="8" s="1"/>
  <c r="O1127" i="8"/>
  <c r="Q1127" i="8"/>
  <c r="R1127" i="8" s="1"/>
  <c r="O1611" i="8"/>
  <c r="Q1611" i="8"/>
  <c r="R1611" i="8" s="1"/>
  <c r="Q1612" i="8"/>
  <c r="R1612" i="8" s="1"/>
  <c r="O2939" i="8"/>
  <c r="Q2940" i="8"/>
  <c r="R2940" i="8" s="1"/>
  <c r="O2679" i="8"/>
  <c r="Q2679" i="8"/>
  <c r="R2679" i="8" s="1"/>
  <c r="O2185" i="8"/>
  <c r="Q2185" i="8"/>
  <c r="R2185" i="8" s="1"/>
  <c r="O4507" i="8"/>
  <c r="Q4508" i="8"/>
  <c r="R4508" i="8" s="1"/>
  <c r="O4780" i="8"/>
  <c r="Q4781" i="8"/>
  <c r="R4781" i="8" s="1"/>
  <c r="Q1236" i="8"/>
  <c r="R1236" i="8" s="1"/>
  <c r="O1236" i="8"/>
  <c r="Q3911" i="8"/>
  <c r="R3911" i="8" s="1"/>
  <c r="Q3910" i="8"/>
  <c r="R3910" i="8" s="1"/>
  <c r="Q2680" i="8"/>
  <c r="R2680" i="8" s="1"/>
  <c r="O2680" i="8"/>
  <c r="O3833" i="8"/>
  <c r="Q3833" i="8"/>
  <c r="R3833" i="8" s="1"/>
  <c r="O2134" i="8"/>
  <c r="Q2134" i="8"/>
  <c r="R2134" i="8" s="1"/>
  <c r="O4764" i="8"/>
  <c r="Q4765" i="8"/>
  <c r="R4765" i="8" s="1"/>
  <c r="Q1329" i="8"/>
  <c r="R1329" i="8" s="1"/>
  <c r="O1329" i="8"/>
  <c r="Q3048" i="8"/>
  <c r="R3048" i="8" s="1"/>
  <c r="Q4749" i="8"/>
  <c r="R4749" i="8" s="1"/>
  <c r="Q4748" i="8"/>
  <c r="R4748" i="8" s="1"/>
  <c r="O2259" i="8"/>
  <c r="Q2259" i="8"/>
  <c r="R2259" i="8" s="1"/>
  <c r="Q4817" i="8"/>
  <c r="R4817" i="8" s="1"/>
  <c r="Q1665" i="8"/>
  <c r="R1665" i="8" s="1"/>
  <c r="Q496" i="8"/>
  <c r="R496" i="8" s="1"/>
  <c r="Q3808" i="8"/>
  <c r="R3808" i="8" s="1"/>
  <c r="Q3387" i="8"/>
  <c r="R3387" i="8" s="1"/>
  <c r="O2172" i="8"/>
  <c r="Q2173" i="8"/>
  <c r="R2173" i="8" s="1"/>
  <c r="Q873" i="8"/>
  <c r="R873" i="8" s="1"/>
  <c r="Q2510" i="8"/>
  <c r="R2510" i="8" s="1"/>
  <c r="O2509" i="8"/>
  <c r="Q2222" i="8"/>
  <c r="R2222" i="8" s="1"/>
  <c r="O1416" i="8"/>
  <c r="Q1416" i="8"/>
  <c r="R1416" i="8" s="1"/>
  <c r="O352" i="8"/>
  <c r="Q352" i="8"/>
  <c r="R352" i="8" s="1"/>
  <c r="O1011" i="8"/>
  <c r="Q1011" i="8"/>
  <c r="R1011" i="8" s="1"/>
  <c r="Q2111" i="8"/>
  <c r="R2111" i="8" s="1"/>
  <c r="O2111" i="8"/>
  <c r="O4668" i="8"/>
  <c r="Q4668" i="8"/>
  <c r="R4668" i="8" s="1"/>
  <c r="O4455" i="8"/>
  <c r="Q4455" i="8"/>
  <c r="R4455" i="8" s="1"/>
  <c r="Q514" i="8"/>
  <c r="R514" i="8" s="1"/>
  <c r="O1383" i="8"/>
  <c r="Q1384" i="8"/>
  <c r="R1384" i="8" s="1"/>
  <c r="O1852" i="8"/>
  <c r="Q1852" i="8"/>
  <c r="R1852" i="8" s="1"/>
  <c r="Q1726" i="8"/>
  <c r="R1726" i="8" s="1"/>
  <c r="O1738" i="8"/>
  <c r="Q1738" i="8"/>
  <c r="R1738" i="8" s="1"/>
  <c r="O2010" i="8"/>
  <c r="Q2010" i="8"/>
  <c r="R2010" i="8" s="1"/>
  <c r="O2412" i="8"/>
  <c r="Q2413" i="8"/>
  <c r="R2413" i="8" s="1"/>
  <c r="Q2814" i="8"/>
  <c r="R2814" i="8" s="1"/>
  <c r="Q2074" i="8"/>
  <c r="R2074" i="8" s="1"/>
  <c r="O2074" i="8"/>
  <c r="O4334" i="8"/>
  <c r="Q4334" i="8"/>
  <c r="R4334" i="8" s="1"/>
  <c r="O4345" i="8"/>
  <c r="Q4346" i="8"/>
  <c r="R4346" i="8" s="1"/>
  <c r="O3932" i="8"/>
  <c r="Q3933" i="8"/>
  <c r="R3933" i="8" s="1"/>
  <c r="O4549" i="8"/>
  <c r="Q4550" i="8"/>
  <c r="R4550" i="8" s="1"/>
  <c r="Q2193" i="8"/>
  <c r="R2193" i="8" s="1"/>
  <c r="O2192" i="8"/>
  <c r="O464" i="8"/>
  <c r="Q464" i="8"/>
  <c r="R464" i="8" s="1"/>
  <c r="O4511" i="8"/>
  <c r="Q4511" i="8"/>
  <c r="R4511" i="8" s="1"/>
  <c r="O2974" i="8"/>
  <c r="Q2974" i="8"/>
  <c r="R2974" i="8" s="1"/>
  <c r="Q2425" i="8"/>
  <c r="R2425" i="8" s="1"/>
  <c r="O2425" i="8"/>
  <c r="O1501" i="8"/>
  <c r="Q1501" i="8"/>
  <c r="R1501" i="8" s="1"/>
  <c r="O4538" i="8"/>
  <c r="Q4538" i="8"/>
  <c r="R4538" i="8" s="1"/>
  <c r="Q2928" i="8"/>
  <c r="R2928" i="8" s="1"/>
  <c r="O4228" i="8"/>
  <c r="Q4228" i="8"/>
  <c r="R4228" i="8" s="1"/>
  <c r="O4388" i="8"/>
  <c r="Q4388" i="8"/>
  <c r="R4388" i="8" s="1"/>
  <c r="O2135" i="8"/>
  <c r="Q2135" i="8"/>
  <c r="R2135" i="8" s="1"/>
  <c r="Q3674" i="8"/>
  <c r="R3674" i="8" s="1"/>
  <c r="O4801" i="8"/>
  <c r="Q4802" i="8"/>
  <c r="R4802" i="8" s="1"/>
  <c r="O4310" i="8"/>
  <c r="Q4310" i="8"/>
  <c r="R4310" i="8" s="1"/>
  <c r="O1883" i="8"/>
  <c r="Q1884" i="8"/>
  <c r="R1884" i="8" s="1"/>
  <c r="Q4243" i="8"/>
  <c r="R4243" i="8" s="1"/>
  <c r="O4242" i="8"/>
  <c r="O3827" i="8"/>
  <c r="Q3827" i="8"/>
  <c r="R3827" i="8" s="1"/>
  <c r="Q1821" i="8"/>
  <c r="R1821" i="8" s="1"/>
  <c r="Q98" i="8"/>
  <c r="R98" i="8" s="1"/>
  <c r="Q350" i="8"/>
  <c r="R350" i="8" s="1"/>
  <c r="Q773" i="8"/>
  <c r="R773" i="8" s="1"/>
  <c r="Q1284" i="8"/>
  <c r="R1284" i="8" s="1"/>
  <c r="Q1553" i="8"/>
  <c r="R1553" i="8" s="1"/>
  <c r="O2280" i="8"/>
  <c r="Q2280" i="8"/>
  <c r="R2280" i="8" s="1"/>
  <c r="Q2052" i="8"/>
  <c r="R2052" i="8" s="1"/>
  <c r="Q3028" i="8"/>
  <c r="R3028" i="8" s="1"/>
  <c r="Q1027" i="8"/>
  <c r="R1027" i="8" s="1"/>
  <c r="O4604" i="8"/>
  <c r="Q4604" i="8"/>
  <c r="R4604" i="8" s="1"/>
  <c r="Q3904" i="8"/>
  <c r="R3904" i="8" s="1"/>
  <c r="Q4010" i="8"/>
  <c r="R4010" i="8" s="1"/>
  <c r="O1016" i="8"/>
  <c r="Q1016" i="8"/>
  <c r="R1016" i="8" s="1"/>
  <c r="Q1261" i="8"/>
  <c r="R1261" i="8" s="1"/>
  <c r="O1261" i="8"/>
  <c r="Q1796" i="8"/>
  <c r="R1796" i="8" s="1"/>
  <c r="O1796" i="8"/>
  <c r="O2282" i="8"/>
  <c r="Q2282" i="8"/>
  <c r="R2282" i="8" s="1"/>
  <c r="Q1789" i="8"/>
  <c r="R1789" i="8" s="1"/>
  <c r="O1788" i="8"/>
  <c r="O541" i="8"/>
  <c r="Q541" i="8"/>
  <c r="R541" i="8" s="1"/>
  <c r="Q1689" i="8"/>
  <c r="R1689" i="8" s="1"/>
  <c r="Q1336" i="8"/>
  <c r="R1336" i="8" s="1"/>
  <c r="Q1228" i="8"/>
  <c r="R1228" i="8" s="1"/>
  <c r="Q394" i="8"/>
  <c r="R394" i="8" s="1"/>
  <c r="Q898" i="8"/>
  <c r="R898" i="8" s="1"/>
  <c r="Q855" i="8"/>
  <c r="R855" i="8" s="1"/>
  <c r="Q728" i="8"/>
  <c r="R728" i="8" s="1"/>
  <c r="Q1424" i="8"/>
  <c r="R1424" i="8" s="1"/>
  <c r="Q1439" i="8"/>
  <c r="R1439" i="8" s="1"/>
  <c r="Q2611" i="8"/>
  <c r="R2611" i="8" s="1"/>
  <c r="Q2509" i="8"/>
  <c r="R2509" i="8" s="1"/>
  <c r="Q802" i="8"/>
  <c r="R802" i="8" s="1"/>
  <c r="Q1955" i="8"/>
  <c r="R1955" i="8" s="1"/>
  <c r="Q2351" i="8"/>
  <c r="R2351" i="8" s="1"/>
  <c r="Q792" i="8"/>
  <c r="R792" i="8" s="1"/>
  <c r="Q1021" i="8"/>
  <c r="R1021" i="8" s="1"/>
  <c r="Q2271" i="8"/>
  <c r="R2271" i="8" s="1"/>
  <c r="Q1495" i="8"/>
  <c r="R1495" i="8" s="1"/>
  <c r="Q2634" i="8"/>
  <c r="R2634" i="8" s="1"/>
  <c r="Q2156" i="8"/>
  <c r="R2156" i="8" s="1"/>
  <c r="Q2359" i="8"/>
  <c r="R2359" i="8" s="1"/>
  <c r="Q3581" i="8"/>
  <c r="R3581" i="8" s="1"/>
  <c r="Q3594" i="8"/>
  <c r="R3594" i="8" s="1"/>
  <c r="Q3877" i="8"/>
  <c r="R3877" i="8" s="1"/>
  <c r="Q3786" i="8"/>
  <c r="R3786" i="8" s="1"/>
  <c r="Q4497" i="8"/>
  <c r="R4497" i="8" s="1"/>
  <c r="Q2056" i="8"/>
  <c r="R2056" i="8" s="1"/>
  <c r="Q822" i="8"/>
  <c r="R822" i="8" s="1"/>
  <c r="Q2625" i="8"/>
  <c r="R2625" i="8" s="1"/>
  <c r="Q667" i="8"/>
  <c r="R667" i="8" s="1"/>
  <c r="Q1610" i="8"/>
  <c r="R1610" i="8" s="1"/>
  <c r="Q2383" i="8"/>
  <c r="R2383" i="8" s="1"/>
  <c r="Q483" i="8"/>
  <c r="R483" i="8" s="1"/>
  <c r="Q1237" i="8"/>
  <c r="R1237" i="8" s="1"/>
  <c r="Q3029" i="8"/>
  <c r="R3029" i="8" s="1"/>
  <c r="Q2356" i="8"/>
  <c r="R2356" i="8" s="1"/>
  <c r="Q2119" i="8"/>
  <c r="R2119" i="8" s="1"/>
  <c r="Q88" i="8"/>
  <c r="R88" i="8" s="1"/>
  <c r="Q2793" i="8"/>
  <c r="R2793" i="8" s="1"/>
  <c r="Q1853" i="8"/>
  <c r="R1853" i="8" s="1"/>
  <c r="Q3241" i="8"/>
  <c r="R3241" i="8" s="1"/>
  <c r="Q3240" i="8"/>
  <c r="R3240" i="8" s="1"/>
  <c r="Q4360" i="8"/>
  <c r="R4360" i="8" s="1"/>
  <c r="O4359" i="8"/>
  <c r="Q2998" i="8"/>
  <c r="R2998" i="8" s="1"/>
  <c r="Q1563" i="8"/>
  <c r="R1563" i="8" s="1"/>
  <c r="O1562" i="8"/>
  <c r="O143" i="8"/>
  <c r="Q144" i="8"/>
  <c r="R144" i="8" s="1"/>
  <c r="Q143" i="8"/>
  <c r="R143" i="8" s="1"/>
  <c r="Q737" i="8"/>
  <c r="R737" i="8" s="1"/>
  <c r="O737" i="8"/>
  <c r="Q738" i="8"/>
  <c r="R738" i="8" s="1"/>
  <c r="O1775" i="8"/>
  <c r="Q1775" i="8"/>
  <c r="R1775" i="8" s="1"/>
  <c r="O761" i="8"/>
  <c r="Q762" i="8"/>
  <c r="R762" i="8" s="1"/>
  <c r="O1502" i="8"/>
  <c r="Q1503" i="8"/>
  <c r="R1503" i="8" s="1"/>
  <c r="O365" i="8"/>
  <c r="Q366" i="8"/>
  <c r="R366" i="8" s="1"/>
  <c r="O3071" i="8"/>
  <c r="Q3072" i="8"/>
  <c r="R3072" i="8" s="1"/>
  <c r="Q1394" i="8"/>
  <c r="R1394" i="8" s="1"/>
  <c r="O1393" i="8"/>
  <c r="Q3751" i="8"/>
  <c r="R3751" i="8" s="1"/>
  <c r="O3751" i="8"/>
  <c r="O3789" i="8"/>
  <c r="Q3789" i="8"/>
  <c r="R3789" i="8" s="1"/>
  <c r="O3360" i="8"/>
  <c r="Q3360" i="8"/>
  <c r="R3360" i="8" s="1"/>
  <c r="O2975" i="8"/>
  <c r="Q2975" i="8"/>
  <c r="R2975" i="8" s="1"/>
  <c r="O3172" i="8"/>
  <c r="Q3172" i="8"/>
  <c r="R3172" i="8" s="1"/>
  <c r="Q476" i="8"/>
  <c r="R476" i="8" s="1"/>
  <c r="O816" i="8"/>
  <c r="Q1562" i="8"/>
  <c r="R1562" i="8" s="1"/>
  <c r="O486" i="8"/>
  <c r="Q486" i="8"/>
  <c r="R486" i="8" s="1"/>
  <c r="Q1096" i="8"/>
  <c r="R1096" i="8" s="1"/>
  <c r="O1095" i="8"/>
  <c r="Q1095" i="8"/>
  <c r="R1095" i="8" s="1"/>
  <c r="O197" i="8"/>
  <c r="Q197" i="8"/>
  <c r="R197" i="8" s="1"/>
  <c r="Q1767" i="8"/>
  <c r="R1767" i="8" s="1"/>
  <c r="O1766" i="8"/>
  <c r="O630" i="8"/>
  <c r="Q631" i="8"/>
  <c r="R631" i="8" s="1"/>
  <c r="Q1142" i="8"/>
  <c r="R1142" i="8" s="1"/>
  <c r="Q1141" i="8"/>
  <c r="R1141" i="8" s="1"/>
  <c r="O182" i="8"/>
  <c r="Q183" i="8"/>
  <c r="R183" i="8" s="1"/>
  <c r="O998" i="8"/>
  <c r="Q999" i="8"/>
  <c r="R999" i="8" s="1"/>
  <c r="O953" i="8"/>
  <c r="Q953" i="8"/>
  <c r="R953" i="8" s="1"/>
  <c r="Q848" i="8"/>
  <c r="R848" i="8" s="1"/>
  <c r="Q849" i="8"/>
  <c r="R849" i="8" s="1"/>
  <c r="O848" i="8"/>
  <c r="Q545" i="8"/>
  <c r="R545" i="8" s="1"/>
  <c r="O544" i="8"/>
  <c r="Q544" i="8"/>
  <c r="R544" i="8" s="1"/>
  <c r="Q341" i="8"/>
  <c r="R341" i="8" s="1"/>
  <c r="O340" i="8"/>
  <c r="O2556" i="8"/>
  <c r="Q2556" i="8"/>
  <c r="R2556" i="8" s="1"/>
  <c r="O2484" i="8"/>
  <c r="Q2484" i="8"/>
  <c r="R2484" i="8" s="1"/>
  <c r="Q658" i="8"/>
  <c r="R658" i="8" s="1"/>
  <c r="O658" i="8"/>
  <c r="O406" i="8"/>
  <c r="Q406" i="8"/>
  <c r="R406" i="8" s="1"/>
  <c r="O1772" i="8"/>
  <c r="Q1772" i="8"/>
  <c r="R1772" i="8" s="1"/>
  <c r="Q1773" i="8"/>
  <c r="R1773" i="8" s="1"/>
  <c r="Q1930" i="8"/>
  <c r="R1930" i="8" s="1"/>
  <c r="Q1929" i="8"/>
  <c r="R1929" i="8" s="1"/>
  <c r="O1929" i="8"/>
  <c r="O884" i="8"/>
  <c r="Q885" i="8"/>
  <c r="R885" i="8" s="1"/>
  <c r="O2803" i="8"/>
  <c r="Q2803" i="8"/>
  <c r="R2803" i="8" s="1"/>
  <c r="Q2725" i="8"/>
  <c r="R2725" i="8" s="1"/>
  <c r="Q2724" i="8"/>
  <c r="R2724" i="8" s="1"/>
  <c r="O2870" i="8"/>
  <c r="Q2870" i="8"/>
  <c r="R2870" i="8" s="1"/>
  <c r="O2237" i="8"/>
  <c r="Q2237" i="8"/>
  <c r="R2237" i="8" s="1"/>
  <c r="Q2238" i="8"/>
  <c r="R2238" i="8" s="1"/>
  <c r="Q2957" i="8"/>
  <c r="R2957" i="8" s="1"/>
  <c r="O2880" i="8"/>
  <c r="Q2881" i="8"/>
  <c r="R2881" i="8" s="1"/>
  <c r="Q3819" i="8"/>
  <c r="R3819" i="8" s="1"/>
  <c r="Q3820" i="8"/>
  <c r="R3820" i="8" s="1"/>
  <c r="O3819" i="8"/>
  <c r="Q3542" i="8"/>
  <c r="R3542" i="8" s="1"/>
  <c r="O3542" i="8"/>
  <c r="O3383" i="8"/>
  <c r="Q3383" i="8"/>
  <c r="R3383" i="8" s="1"/>
  <c r="O1491" i="8"/>
  <c r="Q1492" i="8"/>
  <c r="R1492" i="8" s="1"/>
  <c r="O1854" i="8"/>
  <c r="Q1854" i="8"/>
  <c r="R1854" i="8" s="1"/>
  <c r="O1944" i="8"/>
  <c r="Q1944" i="8"/>
  <c r="R1944" i="8" s="1"/>
  <c r="Q2125" i="8"/>
  <c r="R2125" i="8" s="1"/>
  <c r="O2124" i="8"/>
  <c r="Q665" i="8"/>
  <c r="R665" i="8" s="1"/>
  <c r="Q664" i="8"/>
  <c r="R664" i="8" s="1"/>
  <c r="O1840" i="8"/>
  <c r="Q1840" i="8"/>
  <c r="R1840" i="8" s="1"/>
  <c r="Q1270" i="8"/>
  <c r="R1270" i="8" s="1"/>
  <c r="O1269" i="8"/>
  <c r="Q1269" i="8"/>
  <c r="R1269" i="8" s="1"/>
  <c r="O2538" i="8"/>
  <c r="Q2539" i="8"/>
  <c r="R2539" i="8" s="1"/>
  <c r="Q2538" i="8"/>
  <c r="R2538" i="8" s="1"/>
  <c r="Q2002" i="8"/>
  <c r="R2002" i="8" s="1"/>
  <c r="O2001" i="8"/>
  <c r="O1874" i="8"/>
  <c r="Q1874" i="8"/>
  <c r="R1874" i="8" s="1"/>
  <c r="Q1875" i="8"/>
  <c r="R1875" i="8" s="1"/>
  <c r="Q2668" i="8"/>
  <c r="R2668" i="8" s="1"/>
  <c r="O2667" i="8"/>
  <c r="Q3076" i="8"/>
  <c r="R3076" i="8" s="1"/>
  <c r="O3075" i="8"/>
  <c r="Q3075" i="8"/>
  <c r="R3075" i="8" s="1"/>
  <c r="Q1224" i="8"/>
  <c r="R1224" i="8" s="1"/>
  <c r="O1224" i="8"/>
  <c r="O2503" i="8"/>
  <c r="Q2504" i="8"/>
  <c r="R2504" i="8" s="1"/>
  <c r="Q2503" i="8"/>
  <c r="R2503" i="8" s="1"/>
  <c r="O3459" i="8"/>
  <c r="Q3459" i="8"/>
  <c r="R3459" i="8" s="1"/>
  <c r="Q3460" i="8"/>
  <c r="R3460" i="8" s="1"/>
  <c r="O3295" i="8"/>
  <c r="Q3296" i="8"/>
  <c r="R3296" i="8" s="1"/>
  <c r="Q4627" i="8"/>
  <c r="R4627" i="8" s="1"/>
  <c r="Q4628" i="8"/>
  <c r="R4628" i="8" s="1"/>
  <c r="Q2704" i="8"/>
  <c r="R2704" i="8" s="1"/>
  <c r="O2704" i="8"/>
  <c r="O3259" i="8"/>
  <c r="Q3260" i="8"/>
  <c r="R3260" i="8" s="1"/>
  <c r="O3677" i="8"/>
  <c r="Q3678" i="8"/>
  <c r="R3678" i="8" s="1"/>
  <c r="O3145" i="8"/>
  <c r="Q3146" i="8"/>
  <c r="R3146" i="8" s="1"/>
  <c r="O4719" i="8"/>
  <c r="Q4719" i="8"/>
  <c r="R4719" i="8" s="1"/>
  <c r="Q4720" i="8"/>
  <c r="R4720" i="8" s="1"/>
  <c r="O3811" i="8"/>
  <c r="Q3811" i="8"/>
  <c r="R3811" i="8" s="1"/>
  <c r="Q3812" i="8"/>
  <c r="R3812" i="8" s="1"/>
  <c r="Q3147" i="8"/>
  <c r="R3147" i="8" s="1"/>
  <c r="Q3148" i="8"/>
  <c r="R3148" i="8" s="1"/>
  <c r="O2993" i="8"/>
  <c r="Q2993" i="8"/>
  <c r="R2993" i="8" s="1"/>
  <c r="Q4257" i="8"/>
  <c r="R4257" i="8" s="1"/>
  <c r="Q4258" i="8"/>
  <c r="R4258" i="8" s="1"/>
  <c r="O2113" i="8"/>
  <c r="Q2114" i="8"/>
  <c r="R2114" i="8" s="1"/>
  <c r="Q2113" i="8"/>
  <c r="R2113" i="8" s="1"/>
  <c r="O4116" i="8"/>
  <c r="Q4116" i="8"/>
  <c r="R4116" i="8" s="1"/>
  <c r="Q4117" i="8"/>
  <c r="R4117" i="8" s="1"/>
  <c r="O4073" i="8"/>
  <c r="Q4073" i="8"/>
  <c r="R4073" i="8" s="1"/>
  <c r="O1155" i="8"/>
  <c r="Q1156" i="8"/>
  <c r="R1156" i="8" s="1"/>
  <c r="O1888" i="8"/>
  <c r="Q1889" i="8"/>
  <c r="R1889" i="8" s="1"/>
  <c r="Q1888" i="8"/>
  <c r="R1888" i="8" s="1"/>
  <c r="O3960" i="8"/>
  <c r="Q3961" i="8"/>
  <c r="R3961" i="8" s="1"/>
  <c r="Q258" i="8"/>
  <c r="R258" i="8" s="1"/>
  <c r="Q336" i="8"/>
  <c r="R336" i="8" s="1"/>
  <c r="Q3119" i="8"/>
  <c r="R3119" i="8" s="1"/>
  <c r="Q2859" i="8"/>
  <c r="R2859" i="8" s="1"/>
  <c r="Q590" i="8"/>
  <c r="R590" i="8" s="1"/>
  <c r="Q2445" i="8"/>
  <c r="R2445" i="8" s="1"/>
  <c r="O349" i="8"/>
  <c r="O3186" i="8"/>
  <c r="O476" i="8"/>
  <c r="Q1541" i="8"/>
  <c r="R1541" i="8" s="1"/>
  <c r="Q696" i="8"/>
  <c r="R696" i="8" s="1"/>
  <c r="O2411" i="8"/>
  <c r="O1302" i="8"/>
  <c r="O1493" i="8"/>
  <c r="O2358" i="8"/>
  <c r="Q2994" i="8"/>
  <c r="R2994" i="8" s="1"/>
  <c r="Q1466" i="8"/>
  <c r="R1466" i="8" s="1"/>
  <c r="Q2385" i="8"/>
  <c r="R2385" i="8" s="1"/>
  <c r="O1335" i="8"/>
  <c r="O813" i="8"/>
  <c r="Q2871" i="8"/>
  <c r="R2871" i="8" s="1"/>
  <c r="Q842" i="8"/>
  <c r="R842" i="8" s="1"/>
  <c r="Q1766" i="8"/>
  <c r="R1766" i="8" s="1"/>
  <c r="Q2454" i="8"/>
  <c r="R2454" i="8" s="1"/>
  <c r="O2206" i="8"/>
  <c r="Q630" i="8"/>
  <c r="R630" i="8" s="1"/>
  <c r="Q3420" i="8"/>
  <c r="R3420" i="8" s="1"/>
  <c r="Q1532" i="8"/>
  <c r="R1532" i="8" s="1"/>
  <c r="O403" i="8"/>
  <c r="O3052" i="8"/>
  <c r="Q1109" i="8"/>
  <c r="R1109" i="8" s="1"/>
  <c r="Q1438" i="8"/>
  <c r="R1438" i="8" s="1"/>
  <c r="Q268" i="8"/>
  <c r="R268" i="8" s="1"/>
  <c r="Q4110" i="8"/>
  <c r="R4110" i="8" s="1"/>
  <c r="O4110" i="8"/>
  <c r="Q4111" i="8"/>
  <c r="R4111" i="8" s="1"/>
  <c r="O3997" i="8"/>
  <c r="Q3998" i="8"/>
  <c r="R3998" i="8" s="1"/>
  <c r="Q3997" i="8"/>
  <c r="R3997" i="8" s="1"/>
  <c r="O3362" i="8"/>
  <c r="Q3363" i="8"/>
  <c r="R3363" i="8" s="1"/>
  <c r="O4804" i="8"/>
  <c r="Q4805" i="8"/>
  <c r="R4805" i="8" s="1"/>
  <c r="Q4804" i="8"/>
  <c r="R4804" i="8" s="1"/>
  <c r="Q1999" i="8"/>
  <c r="R1999" i="8" s="1"/>
  <c r="Q1859" i="8"/>
  <c r="R1859" i="8" s="1"/>
  <c r="Q1858" i="8"/>
  <c r="R1858" i="8" s="1"/>
  <c r="O1858" i="8"/>
  <c r="Q1664" i="8"/>
  <c r="R1664" i="8" s="1"/>
  <c r="O1664" i="8"/>
  <c r="O3882" i="8"/>
  <c r="Q3882" i="8"/>
  <c r="R3882" i="8" s="1"/>
  <c r="Q3883" i="8"/>
  <c r="R3883" i="8" s="1"/>
  <c r="Q3928" i="8"/>
  <c r="R3928" i="8" s="1"/>
  <c r="Q3927" i="8"/>
  <c r="R3927" i="8" s="1"/>
  <c r="O3927" i="8"/>
  <c r="Q2997" i="8"/>
  <c r="R2997" i="8" s="1"/>
  <c r="Q2937" i="8"/>
  <c r="R2937" i="8" s="1"/>
  <c r="Q348" i="8"/>
  <c r="R348" i="8" s="1"/>
  <c r="O348" i="8"/>
  <c r="Q912" i="8"/>
  <c r="R912" i="8" s="1"/>
  <c r="O911" i="8"/>
  <c r="O1553" i="8"/>
  <c r="Q1554" i="8"/>
  <c r="R1554" i="8" s="1"/>
  <c r="O593" i="8"/>
  <c r="Q593" i="8"/>
  <c r="R593" i="8" s="1"/>
  <c r="Q1916" i="8"/>
  <c r="R1916" i="8" s="1"/>
  <c r="Q1917" i="8"/>
  <c r="R1917" i="8" s="1"/>
  <c r="O3096" i="8"/>
  <c r="Q3096" i="8"/>
  <c r="R3096" i="8" s="1"/>
  <c r="O2446" i="8"/>
  <c r="Q2447" i="8"/>
  <c r="R2447" i="8" s="1"/>
  <c r="O2120" i="8"/>
  <c r="Q2120" i="8"/>
  <c r="R2120" i="8" s="1"/>
  <c r="O3758" i="8"/>
  <c r="Q3758" i="8"/>
  <c r="R3758" i="8" s="1"/>
  <c r="Q4351" i="8"/>
  <c r="R4351" i="8" s="1"/>
  <c r="Q4352" i="8"/>
  <c r="R4352" i="8" s="1"/>
  <c r="O3131" i="8"/>
  <c r="Q3132" i="8"/>
  <c r="R3132" i="8" s="1"/>
  <c r="Q3131" i="8"/>
  <c r="R3131" i="8" s="1"/>
  <c r="Q4470" i="8"/>
  <c r="R4470" i="8" s="1"/>
  <c r="Q4471" i="8"/>
  <c r="R4471" i="8" s="1"/>
  <c r="O4470" i="8"/>
  <c r="Q2782" i="8"/>
  <c r="R2782" i="8" s="1"/>
  <c r="O2782" i="8"/>
  <c r="Q4862" i="8"/>
  <c r="R4862" i="8" s="1"/>
  <c r="Q4861" i="8"/>
  <c r="R4861" i="8" s="1"/>
  <c r="Q3637" i="8"/>
  <c r="R3637" i="8" s="1"/>
  <c r="O3637" i="8"/>
  <c r="Q3638" i="8"/>
  <c r="R3638" i="8" s="1"/>
  <c r="Q547" i="8"/>
  <c r="R547" i="8" s="1"/>
  <c r="O707" i="8"/>
  <c r="Q708" i="8"/>
  <c r="R708" i="8" s="1"/>
  <c r="Q3506" i="8"/>
  <c r="R3506" i="8" s="1"/>
  <c r="Q1382" i="8"/>
  <c r="R1382" i="8" s="1"/>
  <c r="Q2439" i="8"/>
  <c r="R2439" i="8" s="1"/>
  <c r="Q998" i="8"/>
  <c r="R998" i="8" s="1"/>
  <c r="Q4295" i="8"/>
  <c r="R4295" i="8" s="1"/>
  <c r="O4295" i="8"/>
  <c r="O994" i="8"/>
  <c r="Q995" i="8"/>
  <c r="R995" i="8" s="1"/>
  <c r="O2630" i="8"/>
  <c r="Q2631" i="8"/>
  <c r="R2631" i="8" s="1"/>
  <c r="O3939" i="8"/>
  <c r="Q3939" i="8"/>
  <c r="R3939" i="8" s="1"/>
  <c r="Q3940" i="8"/>
  <c r="R3940" i="8" s="1"/>
  <c r="O4356" i="8"/>
  <c r="Q4356" i="8"/>
  <c r="R4356" i="8" s="1"/>
  <c r="Q4357" i="8"/>
  <c r="R4357" i="8" s="1"/>
  <c r="Q4544" i="8"/>
  <c r="R4544" i="8" s="1"/>
  <c r="Q3482" i="8"/>
  <c r="R3482" i="8" s="1"/>
  <c r="O3506" i="8"/>
  <c r="O3118" i="8"/>
  <c r="Q2858" i="8"/>
  <c r="R2858" i="8" s="1"/>
  <c r="Q3046" i="8"/>
  <c r="R3046" i="8" s="1"/>
  <c r="Q3302" i="8"/>
  <c r="R3302" i="8" s="1"/>
  <c r="Q3082" i="8"/>
  <c r="R3082" i="8" s="1"/>
  <c r="Q2438" i="8"/>
  <c r="R2438" i="8" s="1"/>
  <c r="Q695" i="8"/>
  <c r="R695" i="8" s="1"/>
  <c r="Q3070" i="8"/>
  <c r="R3070" i="8" s="1"/>
  <c r="Q3423" i="8"/>
  <c r="R3423" i="8" s="1"/>
  <c r="Q841" i="8"/>
  <c r="R841" i="8" s="1"/>
  <c r="Q250" i="8"/>
  <c r="R250" i="8" s="1"/>
  <c r="Q3697" i="8"/>
  <c r="R3697" i="8" s="1"/>
  <c r="Q707" i="8"/>
  <c r="R707" i="8" s="1"/>
  <c r="Q1331" i="8"/>
  <c r="R1331" i="8" s="1"/>
  <c r="Q262" i="8"/>
  <c r="R262" i="8" s="1"/>
  <c r="Q3926" i="8"/>
  <c r="R3926" i="8" s="1"/>
  <c r="Q1531" i="8"/>
  <c r="R1531" i="8" s="1"/>
  <c r="Q340" i="8"/>
  <c r="R340" i="8" s="1"/>
  <c r="Q3259" i="8"/>
  <c r="R3259" i="8" s="1"/>
  <c r="O898" i="8"/>
  <c r="O664" i="8"/>
  <c r="Q1139" i="8"/>
  <c r="R1139" i="8" s="1"/>
  <c r="Q1087" i="8"/>
  <c r="R1087" i="8" s="1"/>
  <c r="Q3273" i="8"/>
  <c r="R3273" i="8" s="1"/>
  <c r="O1825" i="8"/>
  <c r="O1940" i="8"/>
  <c r="O3430" i="8"/>
  <c r="Q2804" i="8"/>
  <c r="R2804" i="8" s="1"/>
  <c r="Q1699" i="8"/>
  <c r="R1699" i="8" s="1"/>
  <c r="O4257" i="8"/>
  <c r="Q1436" i="8"/>
  <c r="R1436" i="8" s="1"/>
  <c r="Q1744" i="8"/>
  <c r="R1744" i="8" s="1"/>
  <c r="Q911" i="8"/>
  <c r="R911" i="8" s="1"/>
  <c r="O4627" i="8"/>
  <c r="Q922" i="8"/>
  <c r="R922" i="8" s="1"/>
  <c r="Q2070" i="8"/>
  <c r="R2070" i="8" s="1"/>
  <c r="Q782" i="8"/>
  <c r="R782" i="8" s="1"/>
  <c r="Q186" i="8"/>
  <c r="R186" i="8" s="1"/>
  <c r="O2952" i="8"/>
  <c r="Q2381" i="8"/>
  <c r="R2381" i="8" s="1"/>
  <c r="Q3315" i="8"/>
  <c r="R3315" i="8" s="1"/>
  <c r="Q2444" i="8"/>
  <c r="R2444" i="8" s="1"/>
  <c r="O1527" i="8"/>
  <c r="Q1527" i="8"/>
  <c r="R1527" i="8" s="1"/>
  <c r="Q869" i="8"/>
  <c r="R869" i="8" s="1"/>
  <c r="O868" i="8"/>
  <c r="Q1057" i="8"/>
  <c r="R1057" i="8" s="1"/>
  <c r="Q1056" i="8"/>
  <c r="R1056" i="8" s="1"/>
  <c r="O279" i="8"/>
  <c r="Q279" i="8"/>
  <c r="R279" i="8" s="1"/>
  <c r="Q280" i="8"/>
  <c r="R280" i="8" s="1"/>
  <c r="O976" i="8"/>
  <c r="Q977" i="8"/>
  <c r="R977" i="8" s="1"/>
  <c r="Q976" i="8"/>
  <c r="R976" i="8" s="1"/>
  <c r="O1343" i="8"/>
  <c r="Q1343" i="8"/>
  <c r="R1343" i="8" s="1"/>
  <c r="Q416" i="8"/>
  <c r="R416" i="8" s="1"/>
  <c r="O2213" i="8"/>
  <c r="Q2213" i="8"/>
  <c r="R2213" i="8" s="1"/>
  <c r="Q2214" i="8"/>
  <c r="R2214" i="8" s="1"/>
  <c r="O2469" i="8"/>
  <c r="Q2469" i="8"/>
  <c r="R2469" i="8" s="1"/>
  <c r="Q1138" i="8"/>
  <c r="R1138" i="8" s="1"/>
  <c r="Q1137" i="8"/>
  <c r="R1137" i="8" s="1"/>
  <c r="O1137" i="8"/>
  <c r="O105" i="8"/>
  <c r="Q106" i="8"/>
  <c r="R106" i="8" s="1"/>
  <c r="O274" i="8"/>
  <c r="Q274" i="8"/>
  <c r="R274" i="8" s="1"/>
  <c r="Q275" i="8"/>
  <c r="R275" i="8" s="1"/>
  <c r="O356" i="8"/>
  <c r="Q356" i="8"/>
  <c r="R356" i="8" s="1"/>
  <c r="Q357" i="8"/>
  <c r="R357" i="8" s="1"/>
  <c r="O1623" i="8"/>
  <c r="Q1623" i="8"/>
  <c r="R1623" i="8" s="1"/>
  <c r="Q360" i="8"/>
  <c r="R360" i="8" s="1"/>
  <c r="Q361" i="8"/>
  <c r="R361" i="8" s="1"/>
  <c r="O360" i="8"/>
  <c r="O1792" i="8"/>
  <c r="Q1792" i="8"/>
  <c r="R1792" i="8" s="1"/>
  <c r="Q2313" i="8"/>
  <c r="R2313" i="8" s="1"/>
  <c r="Q2312" i="8"/>
  <c r="R2312" i="8" s="1"/>
  <c r="O2312" i="8"/>
  <c r="O1265" i="8"/>
  <c r="Q1265" i="8"/>
  <c r="R1265" i="8" s="1"/>
  <c r="O2845" i="8"/>
  <c r="Q2846" i="8"/>
  <c r="R2846" i="8" s="1"/>
  <c r="O4706" i="8"/>
  <c r="Q4707" i="8"/>
  <c r="R4707" i="8" s="1"/>
  <c r="Q4024" i="8"/>
  <c r="R4024" i="8" s="1"/>
  <c r="O4024" i="8"/>
  <c r="O4340" i="8"/>
  <c r="Q4340" i="8"/>
  <c r="R4340" i="8" s="1"/>
  <c r="O1776" i="8"/>
  <c r="Q1776" i="8"/>
  <c r="R1776" i="8" s="1"/>
  <c r="Q2138" i="8"/>
  <c r="R2138" i="8" s="1"/>
  <c r="Q2139" i="8"/>
  <c r="R2139" i="8" s="1"/>
  <c r="O3663" i="8"/>
  <c r="Q3663" i="8"/>
  <c r="R3663" i="8" s="1"/>
  <c r="Q3664" i="8"/>
  <c r="R3664" i="8" s="1"/>
  <c r="O4099" i="8"/>
  <c r="Q4099" i="8"/>
  <c r="R4099" i="8" s="1"/>
  <c r="Q4100" i="8"/>
  <c r="R4100" i="8" s="1"/>
  <c r="Q2948" i="8"/>
  <c r="R2948" i="8" s="1"/>
  <c r="O2948" i="8"/>
  <c r="O72" i="8"/>
  <c r="Q72" i="8"/>
  <c r="R72" i="8" s="1"/>
  <c r="O4527" i="8"/>
  <c r="Q4527" i="8"/>
  <c r="R4527" i="8" s="1"/>
  <c r="Q2991" i="8"/>
  <c r="R2991" i="8" s="1"/>
  <c r="O2991" i="8"/>
  <c r="O611" i="8"/>
  <c r="Q612" i="8"/>
  <c r="R612" i="8" s="1"/>
  <c r="O3117" i="8"/>
  <c r="Q3117" i="8"/>
  <c r="R3117" i="8" s="1"/>
  <c r="Q4298" i="8"/>
  <c r="R4298" i="8" s="1"/>
  <c r="Q4297" i="8"/>
  <c r="R4297" i="8" s="1"/>
  <c r="O2018" i="8"/>
  <c r="Q2018" i="8"/>
  <c r="R2018" i="8" s="1"/>
  <c r="Q138" i="8"/>
  <c r="R138" i="8" s="1"/>
  <c r="O137" i="8"/>
  <c r="Q774" i="8"/>
  <c r="R774" i="8" s="1"/>
  <c r="O773" i="8"/>
  <c r="Q923" i="8"/>
  <c r="R923" i="8" s="1"/>
  <c r="O923" i="8"/>
  <c r="O1262" i="8"/>
  <c r="Q1262" i="8"/>
  <c r="R1262" i="8" s="1"/>
  <c r="Q2516" i="8"/>
  <c r="R2516" i="8" s="1"/>
  <c r="O2515" i="8"/>
  <c r="Q2515" i="8"/>
  <c r="R2515" i="8" s="1"/>
  <c r="Q2043" i="8"/>
  <c r="R2043" i="8" s="1"/>
  <c r="O2043" i="8"/>
  <c r="Q2044" i="8"/>
  <c r="R2044" i="8" s="1"/>
  <c r="Q1970" i="8"/>
  <c r="R1970" i="8" s="1"/>
  <c r="O1969" i="8"/>
  <c r="Q1982" i="8"/>
  <c r="R1982" i="8" s="1"/>
  <c r="Q1983" i="8"/>
  <c r="R1983" i="8" s="1"/>
  <c r="O3830" i="8"/>
  <c r="Q3831" i="8"/>
  <c r="R3831" i="8" s="1"/>
  <c r="Q3830" i="8"/>
  <c r="R3830" i="8" s="1"/>
  <c r="Q3276" i="8"/>
  <c r="R3276" i="8" s="1"/>
  <c r="O3276" i="8"/>
  <c r="O2104" i="8"/>
  <c r="Q2104" i="8"/>
  <c r="R2104" i="8" s="1"/>
  <c r="O1685" i="8"/>
  <c r="Q1685" i="8"/>
  <c r="R1685" i="8" s="1"/>
  <c r="Q1686" i="8"/>
  <c r="R1686" i="8" s="1"/>
  <c r="O4135" i="8"/>
  <c r="Q4135" i="8"/>
  <c r="R4135" i="8" s="1"/>
  <c r="Q4136" i="8"/>
  <c r="R4136" i="8" s="1"/>
  <c r="Q3071" i="8"/>
  <c r="R3071" i="8" s="1"/>
  <c r="Q2569" i="8"/>
  <c r="R2569" i="8" s="1"/>
  <c r="Q2839" i="8"/>
  <c r="R2839" i="8" s="1"/>
  <c r="Q2121" i="8"/>
  <c r="R2121" i="8" s="1"/>
  <c r="Q1374" i="8"/>
  <c r="R1374" i="8" s="1"/>
  <c r="Q2473" i="8"/>
  <c r="R2473" i="8" s="1"/>
  <c r="O90" i="8"/>
  <c r="Q3140" i="8"/>
  <c r="R3140" i="8" s="1"/>
  <c r="Q3139" i="8"/>
  <c r="R3139" i="8" s="1"/>
  <c r="O4452" i="8"/>
  <c r="Q4453" i="8"/>
  <c r="R4453" i="8" s="1"/>
  <c r="Q4452" i="8"/>
  <c r="R4452" i="8" s="1"/>
  <c r="Q4064" i="8"/>
  <c r="R4064" i="8" s="1"/>
  <c r="Q2938" i="8"/>
  <c r="R2938" i="8" s="1"/>
  <c r="Q3187" i="8"/>
  <c r="R3187" i="8" s="1"/>
  <c r="Q2049" i="8"/>
  <c r="R2049" i="8" s="1"/>
  <c r="Q3145" i="8"/>
  <c r="R3145" i="8" s="1"/>
  <c r="Q171" i="8"/>
  <c r="R171" i="8" s="1"/>
  <c r="Q1630" i="8"/>
  <c r="R1630" i="8" s="1"/>
  <c r="O262" i="8"/>
  <c r="O3240" i="8"/>
  <c r="O1507" i="8"/>
  <c r="O1139" i="8"/>
  <c r="O1147" i="8"/>
  <c r="Q180" i="8"/>
  <c r="R180" i="8" s="1"/>
  <c r="O1141" i="8"/>
  <c r="Q181" i="8"/>
  <c r="R181" i="8" s="1"/>
  <c r="Q1564" i="8"/>
  <c r="R1564" i="8" s="1"/>
  <c r="Q2453" i="8"/>
  <c r="R2453" i="8" s="1"/>
  <c r="Q182" i="8"/>
  <c r="R182" i="8" s="1"/>
  <c r="Q1940" i="8"/>
  <c r="R1940" i="8" s="1"/>
  <c r="Q1589" i="8"/>
  <c r="R1589" i="8" s="1"/>
  <c r="Q4412" i="8"/>
  <c r="R4412" i="8" s="1"/>
  <c r="Q4605" i="8"/>
  <c r="R4605" i="8" s="1"/>
  <c r="Q819" i="8"/>
  <c r="R819" i="8" s="1"/>
  <c r="Q717" i="8"/>
  <c r="R717" i="8" s="1"/>
  <c r="O1750" i="8"/>
  <c r="Q3301" i="8"/>
  <c r="R3301" i="8" s="1"/>
  <c r="O4063" i="8"/>
  <c r="O186" i="8"/>
  <c r="O73" i="8"/>
  <c r="O1438" i="8"/>
  <c r="O2902" i="8"/>
  <c r="Q4570" i="8"/>
  <c r="R4570" i="8" s="1"/>
  <c r="O4861" i="8"/>
  <c r="Q3686" i="8"/>
  <c r="R3686" i="8" s="1"/>
  <c r="Q3419" i="8"/>
  <c r="R3419" i="8" s="1"/>
  <c r="O1715" i="8"/>
  <c r="Q1715" i="8"/>
  <c r="R1715" i="8" s="1"/>
  <c r="Q1716" i="8"/>
  <c r="R1716" i="8" s="1"/>
  <c r="O796" i="8"/>
  <c r="Q797" i="8"/>
  <c r="R797" i="8" s="1"/>
  <c r="O2837" i="8"/>
  <c r="Q2838" i="8"/>
  <c r="R2838" i="8" s="1"/>
  <c r="Q74" i="8"/>
  <c r="R74" i="8" s="1"/>
  <c r="O4760" i="8"/>
  <c r="Q4761" i="8"/>
  <c r="R4761" i="8" s="1"/>
  <c r="Q3957" i="8"/>
  <c r="R3957" i="8" s="1"/>
  <c r="O3956" i="8"/>
  <c r="Q3956" i="8"/>
  <c r="R3956" i="8" s="1"/>
  <c r="Q832" i="8"/>
  <c r="R832" i="8" s="1"/>
  <c r="O831" i="8"/>
  <c r="Q1324" i="8"/>
  <c r="R1324" i="8" s="1"/>
  <c r="Q1323" i="8"/>
  <c r="R1323" i="8" s="1"/>
  <c r="O1323" i="8"/>
  <c r="O2058" i="8"/>
  <c r="Q2058" i="8"/>
  <c r="R2058" i="8" s="1"/>
  <c r="Q784" i="8"/>
  <c r="R784" i="8" s="1"/>
  <c r="Q783" i="8"/>
  <c r="R783" i="8" s="1"/>
  <c r="Q944" i="8"/>
  <c r="R944" i="8" s="1"/>
  <c r="O944" i="8"/>
  <c r="O1790" i="8"/>
  <c r="Q1790" i="8"/>
  <c r="R1790" i="8" s="1"/>
  <c r="Q2400" i="8"/>
  <c r="R2400" i="8" s="1"/>
  <c r="Q2399" i="8"/>
  <c r="R2399" i="8" s="1"/>
  <c r="O893" i="8"/>
  <c r="Q894" i="8"/>
  <c r="R894" i="8" s="1"/>
  <c r="Q1097" i="8"/>
  <c r="R1097" i="8" s="1"/>
  <c r="O1097" i="8"/>
  <c r="O778" i="8"/>
  <c r="Q778" i="8"/>
  <c r="R778" i="8" s="1"/>
  <c r="Q432" i="8"/>
  <c r="R432" i="8" s="1"/>
  <c r="O432" i="8"/>
  <c r="Q179" i="8"/>
  <c r="R179" i="8" s="1"/>
  <c r="O179" i="8"/>
  <c r="Q1627" i="8"/>
  <c r="R1627" i="8" s="1"/>
  <c r="O1627" i="8"/>
  <c r="O1807" i="8"/>
  <c r="Q1808" i="8"/>
  <c r="R1808" i="8" s="1"/>
  <c r="Q2153" i="8"/>
  <c r="R2153" i="8" s="1"/>
  <c r="Q2154" i="8"/>
  <c r="R2154" i="8" s="1"/>
  <c r="O2153" i="8"/>
  <c r="O2820" i="8"/>
  <c r="Q2820" i="8"/>
  <c r="R2820" i="8" s="1"/>
  <c r="O2337" i="8"/>
  <c r="Q2337" i="8"/>
  <c r="R2337" i="8" s="1"/>
  <c r="O309" i="8"/>
  <c r="Q309" i="8"/>
  <c r="R309" i="8" s="1"/>
  <c r="Q3347" i="8"/>
  <c r="R3347" i="8" s="1"/>
  <c r="Q3346" i="8"/>
  <c r="R3346" i="8" s="1"/>
  <c r="Q2976" i="8"/>
  <c r="R2976" i="8" s="1"/>
  <c r="Q2977" i="8"/>
  <c r="R2977" i="8" s="1"/>
  <c r="O4812" i="8"/>
  <c r="Q4812" i="8"/>
  <c r="R4812" i="8" s="1"/>
  <c r="O2323" i="8"/>
  <c r="Q2324" i="8"/>
  <c r="R2324" i="8" s="1"/>
  <c r="O1496" i="8"/>
  <c r="Q1497" i="8"/>
  <c r="R1497" i="8" s="1"/>
  <c r="Q1496" i="8"/>
  <c r="R1496" i="8" s="1"/>
  <c r="O3496" i="8"/>
  <c r="Q3497" i="8"/>
  <c r="R3497" i="8" s="1"/>
  <c r="Q3947" i="8"/>
  <c r="R3947" i="8" s="1"/>
  <c r="Q3948" i="8"/>
  <c r="R3948" i="8" s="1"/>
  <c r="O4296" i="8"/>
  <c r="Q4296" i="8"/>
  <c r="R4296" i="8" s="1"/>
  <c r="O512" i="8"/>
  <c r="Q512" i="8"/>
  <c r="R512" i="8" s="1"/>
  <c r="O4823" i="8"/>
  <c r="Q4823" i="8"/>
  <c r="R4823" i="8" s="1"/>
  <c r="Q4824" i="8"/>
  <c r="R4824" i="8" s="1"/>
  <c r="Q3731" i="8"/>
  <c r="R3731" i="8" s="1"/>
  <c r="O1218" i="8"/>
  <c r="Q1219" i="8"/>
  <c r="R1219" i="8" s="1"/>
  <c r="O703" i="8"/>
  <c r="Q704" i="8"/>
  <c r="R704" i="8" s="1"/>
  <c r="O1284" i="8"/>
  <c r="Q1285" i="8"/>
  <c r="R1285" i="8" s="1"/>
  <c r="Q1658" i="8"/>
  <c r="R1658" i="8" s="1"/>
  <c r="Q1657" i="8"/>
  <c r="R1657" i="8" s="1"/>
  <c r="Q2876" i="8"/>
  <c r="R2876" i="8" s="1"/>
  <c r="O2876" i="8"/>
  <c r="O2632" i="8"/>
  <c r="Q2632" i="8"/>
  <c r="R2632" i="8" s="1"/>
  <c r="O3369" i="8"/>
  <c r="Q3369" i="8"/>
  <c r="R3369" i="8" s="1"/>
  <c r="O3292" i="8"/>
  <c r="Q3292" i="8"/>
  <c r="R3292" i="8" s="1"/>
  <c r="Q3543" i="8"/>
  <c r="R3543" i="8" s="1"/>
  <c r="O3543" i="8"/>
  <c r="Q3337" i="8"/>
  <c r="R3337" i="8" s="1"/>
  <c r="O3337" i="8"/>
  <c r="O1012" i="8"/>
  <c r="Q1012" i="8"/>
  <c r="R1012" i="8" s="1"/>
  <c r="O3982" i="8"/>
  <c r="Q3983" i="8"/>
  <c r="R3983" i="8" s="1"/>
  <c r="Q2412" i="8"/>
  <c r="R2412" i="8" s="1"/>
  <c r="Q2472" i="8"/>
  <c r="R2472" i="8" s="1"/>
  <c r="Q420" i="8"/>
  <c r="R420" i="8" s="1"/>
  <c r="O2454" i="8"/>
  <c r="Q4253" i="8"/>
  <c r="R4253" i="8" s="1"/>
  <c r="Q1700" i="8"/>
  <c r="R1700" i="8" s="1"/>
  <c r="Q3483" i="8"/>
  <c r="R3483" i="8" s="1"/>
  <c r="Q3083" i="8"/>
  <c r="R3083" i="8" s="1"/>
  <c r="O2427" i="8"/>
  <c r="Q1588" i="8"/>
  <c r="R1588" i="8" s="1"/>
  <c r="Q1263" i="8"/>
  <c r="R1263" i="8" s="1"/>
  <c r="Q2071" i="8"/>
  <c r="R2071" i="8" s="1"/>
  <c r="Q4373" i="8"/>
  <c r="R4373" i="8" s="1"/>
  <c r="Q1826" i="8"/>
  <c r="R1826" i="8" s="1"/>
  <c r="O3314" i="8"/>
  <c r="Q718" i="8"/>
  <c r="R718" i="8" s="1"/>
  <c r="Q223" i="8"/>
  <c r="R223" i="8" s="1"/>
  <c r="Q2836" i="8"/>
  <c r="R2836" i="8" s="1"/>
  <c r="Q3183" i="8"/>
  <c r="R3183" i="8" s="1"/>
  <c r="Q3422" i="8"/>
  <c r="R3422" i="8" s="1"/>
  <c r="Q1028" i="8"/>
  <c r="R1028" i="8" s="1"/>
  <c r="Q3066" i="8"/>
  <c r="R3066" i="8" s="1"/>
  <c r="O223" i="8"/>
  <c r="Q2386" i="8"/>
  <c r="R2386" i="8" s="1"/>
  <c r="Q3544" i="8"/>
  <c r="R3544" i="8" s="1"/>
  <c r="Q3178" i="8"/>
  <c r="R3178" i="8" s="1"/>
  <c r="Q404" i="8"/>
  <c r="R404" i="8" s="1"/>
  <c r="Q3464" i="8"/>
  <c r="R3464" i="8" s="1"/>
  <c r="Q3065" i="8"/>
  <c r="R3065" i="8" s="1"/>
  <c r="Q1333" i="8"/>
  <c r="R1333" i="8" s="1"/>
  <c r="Q1013" i="8"/>
  <c r="R1013" i="8" s="1"/>
  <c r="O1228" i="8"/>
  <c r="Q1540" i="8"/>
  <c r="R1540" i="8" s="1"/>
  <c r="Q2001" i="8"/>
  <c r="R2001" i="8" s="1"/>
  <c r="Q3431" i="8"/>
  <c r="R3431" i="8" s="1"/>
  <c r="Q3463" i="8"/>
  <c r="R3463" i="8" s="1"/>
  <c r="O4412" i="8"/>
  <c r="O2715" i="8"/>
  <c r="Q2452" i="8"/>
  <c r="R2452" i="8" s="1"/>
  <c r="Q3511" i="8"/>
  <c r="R3511" i="8" s="1"/>
  <c r="Q365" i="8"/>
  <c r="R365" i="8" s="1"/>
  <c r="Q640" i="8"/>
  <c r="R640" i="8" s="1"/>
  <c r="O819" i="8"/>
  <c r="Q2700" i="8"/>
  <c r="R2700" i="8" s="1"/>
  <c r="Q3274" i="8"/>
  <c r="R3274" i="8" s="1"/>
  <c r="Q1440" i="8"/>
  <c r="R1440" i="8" s="1"/>
  <c r="Q2105" i="8"/>
  <c r="R2105" i="8" s="1"/>
  <c r="Q3173" i="8"/>
  <c r="R3173" i="8" s="1"/>
  <c r="Q1536" i="8"/>
  <c r="R1536" i="8" s="1"/>
  <c r="O1536" i="8"/>
  <c r="O4343" i="8"/>
  <c r="Q4344" i="8"/>
  <c r="R4344" i="8" s="1"/>
  <c r="Q4343" i="8"/>
  <c r="R4343" i="8" s="1"/>
  <c r="Q4240" i="8"/>
  <c r="R4240" i="8" s="1"/>
  <c r="O4240" i="8"/>
  <c r="Q652" i="8"/>
  <c r="R652" i="8" s="1"/>
  <c r="O652" i="8"/>
  <c r="Q931" i="8"/>
  <c r="R931" i="8" s="1"/>
  <c r="O1232" i="8"/>
  <c r="Q1233" i="8"/>
  <c r="R1233" i="8" s="1"/>
  <c r="Q3289" i="8"/>
  <c r="R3289" i="8" s="1"/>
  <c r="O1443" i="8"/>
  <c r="Q1443" i="8"/>
  <c r="R1443" i="8" s="1"/>
  <c r="O1878" i="8"/>
  <c r="Q1879" i="8"/>
  <c r="R1879" i="8" s="1"/>
  <c r="Q924" i="8"/>
  <c r="R924" i="8" s="1"/>
  <c r="Q1229" i="8"/>
  <c r="R1229" i="8" s="1"/>
  <c r="O2034" i="8"/>
  <c r="Q2034" i="8"/>
  <c r="R2034" i="8" s="1"/>
  <c r="Q2035" i="8"/>
  <c r="R2035" i="8" s="1"/>
  <c r="Q4199" i="8"/>
  <c r="R4199" i="8" s="1"/>
  <c r="Q4200" i="8"/>
  <c r="R4200" i="8" s="1"/>
  <c r="O1419" i="8"/>
  <c r="Q1419" i="8"/>
  <c r="R1419" i="8" s="1"/>
  <c r="O1841" i="8"/>
  <c r="Q1841" i="8"/>
  <c r="R1841" i="8" s="1"/>
  <c r="Q3915" i="8"/>
  <c r="R3915" i="8" s="1"/>
  <c r="Q3914" i="8"/>
  <c r="R3914" i="8" s="1"/>
  <c r="Q3017" i="8"/>
  <c r="R3017" i="8" s="1"/>
  <c r="O3016" i="8"/>
  <c r="O3490" i="8"/>
  <c r="Q3491" i="8"/>
  <c r="R3491" i="8" s="1"/>
  <c r="Q807" i="8"/>
  <c r="R807" i="8" s="1"/>
  <c r="O807" i="8"/>
  <c r="O2149" i="8"/>
  <c r="Q2149" i="8"/>
  <c r="R2149" i="8" s="1"/>
  <c r="O2999" i="8"/>
  <c r="Q2999" i="8"/>
  <c r="R2999" i="8" s="1"/>
  <c r="O4229" i="8"/>
  <c r="Q4229" i="8"/>
  <c r="R4229" i="8" s="1"/>
  <c r="O2433" i="8"/>
  <c r="Q2433" i="8"/>
  <c r="R2433" i="8" s="1"/>
  <c r="Q956" i="8"/>
  <c r="R956" i="8" s="1"/>
  <c r="O955" i="8"/>
  <c r="Q955" i="8"/>
  <c r="R955" i="8" s="1"/>
  <c r="O3817" i="8"/>
  <c r="Q3818" i="8"/>
  <c r="R3818" i="8" s="1"/>
  <c r="Q4122" i="8"/>
  <c r="R4122" i="8" s="1"/>
  <c r="Q4123" i="8"/>
  <c r="R4123" i="8" s="1"/>
  <c r="Q591" i="8"/>
  <c r="R591" i="8" s="1"/>
  <c r="O2915" i="8"/>
  <c r="Q2916" i="8"/>
  <c r="R2916" i="8" s="1"/>
  <c r="Q2188" i="8"/>
  <c r="R2188" i="8" s="1"/>
  <c r="O2187" i="8"/>
  <c r="O3115" i="8"/>
  <c r="Q3116" i="8"/>
  <c r="R3116" i="8" s="1"/>
  <c r="Q4164" i="8"/>
  <c r="R4164" i="8" s="1"/>
  <c r="O4164" i="8"/>
  <c r="O4440" i="8"/>
  <c r="Q4440" i="8"/>
  <c r="R4440" i="8" s="1"/>
  <c r="O3885" i="8"/>
  <c r="Q3885" i="8"/>
  <c r="R3885" i="8" s="1"/>
  <c r="Q4844" i="8"/>
  <c r="R4844" i="8" s="1"/>
  <c r="O4844" i="8"/>
  <c r="Q4663" i="8"/>
  <c r="R4663" i="8" s="1"/>
  <c r="Q4664" i="8"/>
  <c r="R4664" i="8" s="1"/>
  <c r="Q358" i="8"/>
  <c r="R358" i="8" s="1"/>
  <c r="O358" i="8"/>
  <c r="O3604" i="8"/>
  <c r="Q3604" i="8"/>
  <c r="R3604" i="8" s="1"/>
  <c r="O1868" i="8"/>
  <c r="Q1868" i="8"/>
  <c r="R1868" i="8" s="1"/>
  <c r="Q4169" i="8"/>
  <c r="R4169" i="8" s="1"/>
  <c r="Q120" i="8"/>
  <c r="R120" i="8" s="1"/>
  <c r="O120" i="8"/>
  <c r="O1595" i="8"/>
  <c r="Q1595" i="8"/>
  <c r="R1595" i="8" s="1"/>
  <c r="Q249" i="8"/>
  <c r="R249" i="8" s="1"/>
  <c r="O249" i="8"/>
  <c r="O1070" i="8"/>
  <c r="Q1070" i="8"/>
  <c r="R1070" i="8" s="1"/>
  <c r="O1053" i="8"/>
  <c r="Q1053" i="8"/>
  <c r="R1053" i="8" s="1"/>
  <c r="O920" i="8"/>
  <c r="Q920" i="8"/>
  <c r="R920" i="8" s="1"/>
  <c r="O2419" i="8"/>
  <c r="Q2420" i="8"/>
  <c r="R2420" i="8" s="1"/>
  <c r="Q2908" i="8"/>
  <c r="R2908" i="8" s="1"/>
  <c r="O2908" i="8"/>
  <c r="Q2909" i="8"/>
  <c r="R2909" i="8" s="1"/>
  <c r="O3485" i="8"/>
  <c r="Q3485" i="8"/>
  <c r="R3485" i="8" s="1"/>
  <c r="O4772" i="8"/>
  <c r="Q4773" i="8"/>
  <c r="R4773" i="8" s="1"/>
  <c r="O3769" i="8"/>
  <c r="Q3770" i="8"/>
  <c r="R3770" i="8" s="1"/>
  <c r="Q4128" i="8"/>
  <c r="R4128" i="8" s="1"/>
  <c r="O4127" i="8"/>
  <c r="O3900" i="8"/>
  <c r="Q3900" i="8"/>
  <c r="R3900" i="8" s="1"/>
  <c r="O4424" i="8"/>
  <c r="Q4424" i="8"/>
  <c r="R4424" i="8" s="1"/>
  <c r="O2622" i="8"/>
  <c r="Q2622" i="8"/>
  <c r="R2622" i="8" s="1"/>
  <c r="O370" i="8"/>
  <c r="Q370" i="8"/>
  <c r="R370" i="8" s="1"/>
  <c r="Q125" i="8"/>
  <c r="R125" i="8" s="1"/>
  <c r="O86" i="8"/>
  <c r="Q87" i="8"/>
  <c r="R87" i="8" s="1"/>
  <c r="O456" i="8"/>
  <c r="Q456" i="8"/>
  <c r="R456" i="8" s="1"/>
  <c r="Q123" i="8"/>
  <c r="R123" i="8" s="1"/>
  <c r="O2670" i="8"/>
  <c r="Q2671" i="8"/>
  <c r="R2671" i="8" s="1"/>
  <c r="O3204" i="8"/>
  <c r="Q3204" i="8"/>
  <c r="R3204" i="8" s="1"/>
  <c r="Q3205" i="8"/>
  <c r="R3205" i="8" s="1"/>
  <c r="O1188" i="8"/>
  <c r="Q1188" i="8"/>
  <c r="R1188" i="8" s="1"/>
  <c r="Q2217" i="8"/>
  <c r="R2217" i="8" s="1"/>
  <c r="O2217" i="8"/>
  <c r="O2132" i="8"/>
  <c r="Q2132" i="8"/>
  <c r="R2132" i="8" s="1"/>
  <c r="O3781" i="8"/>
  <c r="Q3781" i="8"/>
  <c r="R3781" i="8" s="1"/>
  <c r="Q4580" i="8"/>
  <c r="R4580" i="8" s="1"/>
  <c r="Q4581" i="8"/>
  <c r="R4581" i="8" s="1"/>
  <c r="O3958" i="8"/>
  <c r="Q3959" i="8"/>
  <c r="R3959" i="8" s="1"/>
  <c r="Q1705" i="8"/>
  <c r="R1705" i="8" s="1"/>
  <c r="O1704" i="8"/>
  <c r="O4589" i="8"/>
  <c r="Q4590" i="8"/>
  <c r="R4590" i="8" s="1"/>
  <c r="O2562" i="8"/>
  <c r="Q2563" i="8"/>
  <c r="R2563" i="8" s="1"/>
  <c r="Q3790" i="8"/>
  <c r="R3790" i="8" s="1"/>
  <c r="O3790" i="8"/>
  <c r="O4686" i="8"/>
  <c r="Q4686" i="8"/>
  <c r="R4686" i="8" s="1"/>
  <c r="O437" i="8"/>
  <c r="Q438" i="8"/>
  <c r="R438" i="8" s="1"/>
  <c r="O1477" i="8"/>
  <c r="Q1477" i="8"/>
  <c r="R1477" i="8" s="1"/>
  <c r="Q1478" i="8"/>
  <c r="R1478" i="8" s="1"/>
  <c r="O2406" i="8"/>
  <c r="Q2406" i="8"/>
  <c r="R2406" i="8" s="1"/>
  <c r="O4587" i="8"/>
  <c r="Q4588" i="8"/>
  <c r="R4588" i="8" s="1"/>
  <c r="O3644" i="8"/>
  <c r="Q3644" i="8"/>
  <c r="R3644" i="8" s="1"/>
  <c r="Q3645" i="8"/>
  <c r="R3645" i="8" s="1"/>
  <c r="O4742" i="8"/>
  <c r="Q4743" i="8"/>
  <c r="R4743" i="8" s="1"/>
  <c r="Q4742" i="8"/>
  <c r="R4742" i="8" s="1"/>
  <c r="Q4756" i="8"/>
  <c r="R4756" i="8" s="1"/>
  <c r="Q4757" i="8"/>
  <c r="R4757" i="8" s="1"/>
  <c r="O4756" i="8"/>
  <c r="O4528" i="8"/>
  <c r="Q4528" i="8"/>
  <c r="R4528" i="8" s="1"/>
  <c r="Q75" i="8"/>
  <c r="R75" i="8" s="1"/>
  <c r="O2985" i="8"/>
  <c r="Q2985" i="8"/>
  <c r="R2985" i="8" s="1"/>
  <c r="O4762" i="8"/>
  <c r="Q4762" i="8"/>
  <c r="R4762" i="8" s="1"/>
  <c r="O3653" i="8"/>
  <c r="Q3654" i="8"/>
  <c r="R3654" i="8" s="1"/>
  <c r="O2499" i="8"/>
  <c r="Q2500" i="8"/>
  <c r="R2500" i="8" s="1"/>
  <c r="O900" i="8"/>
  <c r="Q900" i="8"/>
  <c r="R900" i="8" s="1"/>
  <c r="Q368" i="8"/>
  <c r="R368" i="8" s="1"/>
  <c r="Q1218" i="8"/>
  <c r="R1218" i="8" s="1"/>
  <c r="Q1182" i="8"/>
  <c r="R1182" i="8" s="1"/>
  <c r="Q335" i="8"/>
  <c r="R335" i="8" s="1"/>
  <c r="Q1743" i="8"/>
  <c r="R1743" i="8" s="1"/>
  <c r="Q216" i="8"/>
  <c r="R216" i="8" s="1"/>
  <c r="Q1559" i="8"/>
  <c r="R1559" i="8" s="1"/>
  <c r="Q3234" i="8"/>
  <c r="R3234" i="8" s="1"/>
  <c r="Q3648" i="8"/>
  <c r="R3648" i="8" s="1"/>
  <c r="Q4166" i="8"/>
  <c r="R4166" i="8" s="1"/>
  <c r="Q1638" i="8"/>
  <c r="R1638" i="8" s="1"/>
  <c r="Q627" i="8"/>
  <c r="R627" i="8" s="1"/>
  <c r="Q1192" i="8"/>
  <c r="R1192" i="8" s="1"/>
  <c r="Q1810" i="8"/>
  <c r="R1810" i="8" s="1"/>
  <c r="Q1462" i="8"/>
  <c r="R1462" i="8" s="1"/>
  <c r="Q1397" i="8"/>
  <c r="R1397" i="8" s="1"/>
  <c r="Q3122" i="8"/>
  <c r="R3122" i="8" s="1"/>
  <c r="Q4843" i="8"/>
  <c r="R4843" i="8" s="1"/>
  <c r="Q1230" i="8"/>
  <c r="R1230" i="8" s="1"/>
  <c r="Q2637" i="8"/>
  <c r="R2637" i="8" s="1"/>
  <c r="Q4468" i="8"/>
  <c r="R4468" i="8" s="1"/>
  <c r="O287" i="8"/>
  <c r="Q288" i="8"/>
  <c r="R288" i="8" s="1"/>
  <c r="Q1785" i="8"/>
  <c r="R1785" i="8" s="1"/>
  <c r="O1785" i="8"/>
  <c r="O2311" i="8"/>
  <c r="Q2311" i="8"/>
  <c r="R2311" i="8" s="1"/>
  <c r="Q1043" i="8"/>
  <c r="R1043" i="8" s="1"/>
  <c r="Q3097" i="8"/>
  <c r="R3097" i="8" s="1"/>
  <c r="Q4107" i="8"/>
  <c r="R4107" i="8" s="1"/>
  <c r="Q2427" i="8"/>
  <c r="R2427" i="8" s="1"/>
  <c r="O315" i="8"/>
  <c r="Q315" i="8"/>
  <c r="R315" i="8" s="1"/>
  <c r="O4852" i="8"/>
  <c r="Q4853" i="8"/>
  <c r="R4853" i="8" s="1"/>
  <c r="Q301" i="8"/>
  <c r="R301" i="8" s="1"/>
  <c r="Q684" i="8"/>
  <c r="R684" i="8" s="1"/>
  <c r="Q417" i="8"/>
  <c r="R417" i="8" s="1"/>
  <c r="Q1869" i="8"/>
  <c r="R1869" i="8" s="1"/>
  <c r="Q2580" i="8"/>
  <c r="R2580" i="8" s="1"/>
  <c r="Q2623" i="8"/>
  <c r="R2623" i="8" s="1"/>
  <c r="Q1567" i="8"/>
  <c r="R1567" i="8" s="1"/>
  <c r="Q1725" i="8"/>
  <c r="R1725" i="8" s="1"/>
  <c r="O1725" i="8"/>
  <c r="Q4852" i="8"/>
  <c r="R4852" i="8" s="1"/>
  <c r="Q4053" i="8"/>
  <c r="R4053" i="8" s="1"/>
  <c r="O385" i="8"/>
  <c r="Q385" i="8"/>
  <c r="R385" i="8" s="1"/>
  <c r="Q1251" i="8"/>
  <c r="R1251" i="8" s="1"/>
  <c r="Q1250" i="8"/>
  <c r="R1250" i="8" s="1"/>
  <c r="O939" i="8"/>
  <c r="Q940" i="8"/>
  <c r="R940" i="8" s="1"/>
  <c r="Q1316" i="8"/>
  <c r="R1316" i="8" s="1"/>
  <c r="O1315" i="8"/>
  <c r="O89" i="8"/>
  <c r="Q89" i="8"/>
  <c r="R89" i="8" s="1"/>
  <c r="Q3509" i="8"/>
  <c r="R3509" i="8" s="1"/>
  <c r="O3509" i="8"/>
  <c r="O4728" i="8"/>
  <c r="Q4729" i="8"/>
  <c r="R4729" i="8" s="1"/>
  <c r="Q1340" i="8"/>
  <c r="R1340" i="8" s="1"/>
  <c r="O1340" i="8"/>
  <c r="Q1954" i="8"/>
  <c r="R1954" i="8" s="1"/>
  <c r="O1954" i="8"/>
  <c r="O334" i="8"/>
  <c r="O1559" i="8"/>
  <c r="Q3510" i="8"/>
  <c r="R3510" i="8" s="1"/>
  <c r="Q1150" i="8"/>
  <c r="R1150" i="8" s="1"/>
  <c r="Q1149" i="8"/>
  <c r="R1149" i="8" s="1"/>
  <c r="O1431" i="8"/>
  <c r="Q1432" i="8"/>
  <c r="R1432" i="8" s="1"/>
  <c r="O529" i="8"/>
  <c r="Q529" i="8"/>
  <c r="R529" i="8" s="1"/>
  <c r="Q1749" i="8"/>
  <c r="R1749" i="8" s="1"/>
  <c r="Q1750" i="8"/>
  <c r="R1750" i="8" s="1"/>
  <c r="Q3030" i="8"/>
  <c r="R3030" i="8" s="1"/>
  <c r="O3029" i="8"/>
  <c r="O215" i="8"/>
  <c r="Q215" i="8"/>
  <c r="R215" i="8" s="1"/>
  <c r="O2029" i="8"/>
  <c r="Q2029" i="8"/>
  <c r="R2029" i="8" s="1"/>
  <c r="Q2030" i="8"/>
  <c r="R2030" i="8" s="1"/>
  <c r="O3411" i="8"/>
  <c r="Q3411" i="8"/>
  <c r="R3411" i="8" s="1"/>
  <c r="Q3412" i="8"/>
  <c r="R3412" i="8" s="1"/>
  <c r="Q3709" i="8"/>
  <c r="R3709" i="8" s="1"/>
  <c r="O3708" i="8"/>
  <c r="Q4496" i="8"/>
  <c r="R4496" i="8" s="1"/>
  <c r="O4496" i="8"/>
  <c r="Q346" i="8"/>
  <c r="R346" i="8" s="1"/>
  <c r="Q232" i="8"/>
  <c r="R232" i="8" s="1"/>
  <c r="Q347" i="8"/>
  <c r="R347" i="8" s="1"/>
  <c r="Q2097" i="8"/>
  <c r="R2097" i="8" s="1"/>
  <c r="Q1829" i="8"/>
  <c r="R1829" i="8" s="1"/>
  <c r="Q2650" i="8"/>
  <c r="R2650" i="8" s="1"/>
  <c r="O216" i="8"/>
  <c r="Q3838" i="8"/>
  <c r="R3838" i="8" s="1"/>
  <c r="O1272" i="8"/>
  <c r="Q1272" i="8"/>
  <c r="R1272" i="8" s="1"/>
  <c r="Q1273" i="8"/>
  <c r="R1273" i="8" s="1"/>
  <c r="Q1339" i="8"/>
  <c r="R1339" i="8" s="1"/>
  <c r="O1339" i="8"/>
  <c r="O642" i="8"/>
  <c r="Q642" i="8"/>
  <c r="R642" i="8" s="1"/>
  <c r="Q1155" i="8"/>
  <c r="R1155" i="8" s="1"/>
  <c r="O1154" i="8"/>
  <c r="Q1154" i="8"/>
  <c r="R1154" i="8" s="1"/>
  <c r="O1064" i="8"/>
  <c r="Q1064" i="8"/>
  <c r="R1064" i="8" s="1"/>
  <c r="Q1065" i="8"/>
  <c r="R1065" i="8" s="1"/>
  <c r="O1057" i="8"/>
  <c r="Q1058" i="8"/>
  <c r="R1058" i="8" s="1"/>
  <c r="O1544" i="8"/>
  <c r="Q1544" i="8"/>
  <c r="R1544" i="8" s="1"/>
  <c r="Q102" i="8"/>
  <c r="R102" i="8" s="1"/>
  <c r="O101" i="8"/>
  <c r="Q101" i="8"/>
  <c r="R101" i="8" s="1"/>
  <c r="O283" i="8"/>
  <c r="Q283" i="8"/>
  <c r="R283" i="8" s="1"/>
  <c r="O1098" i="8"/>
  <c r="Q1098" i="8"/>
  <c r="R1098" i="8" s="1"/>
  <c r="O1409" i="8"/>
  <c r="Q1409" i="8"/>
  <c r="R1409" i="8" s="1"/>
  <c r="Q2289" i="8"/>
  <c r="R2289" i="8" s="1"/>
  <c r="O2289" i="8"/>
  <c r="Q2142" i="8"/>
  <c r="R2142" i="8" s="1"/>
  <c r="O2141" i="8"/>
  <c r="Q2141" i="8"/>
  <c r="R2141" i="8" s="1"/>
  <c r="O719" i="8"/>
  <c r="Q719" i="8"/>
  <c r="R719" i="8" s="1"/>
  <c r="O3100" i="8"/>
  <c r="Q3100" i="8"/>
  <c r="R3100" i="8" s="1"/>
  <c r="Q3101" i="8"/>
  <c r="R3101" i="8" s="1"/>
  <c r="Q679" i="8"/>
  <c r="R679" i="8" s="1"/>
  <c r="O679" i="8"/>
  <c r="Q659" i="8"/>
  <c r="R659" i="8" s="1"/>
  <c r="O659" i="8"/>
  <c r="Q1741" i="8"/>
  <c r="R1741" i="8" s="1"/>
  <c r="O1741" i="8"/>
  <c r="O567" i="8"/>
  <c r="Q567" i="8"/>
  <c r="R567" i="8" s="1"/>
  <c r="O413" i="8"/>
  <c r="Q414" i="8"/>
  <c r="R414" i="8" s="1"/>
  <c r="O1225" i="8"/>
  <c r="Q1225" i="8"/>
  <c r="R1225" i="8" s="1"/>
  <c r="Q2276" i="8"/>
  <c r="R2276" i="8" s="1"/>
  <c r="Q2277" i="8"/>
  <c r="R2277" i="8" s="1"/>
  <c r="O3977" i="8"/>
  <c r="Q3978" i="8"/>
  <c r="R3978" i="8" s="1"/>
  <c r="O3517" i="8"/>
  <c r="Q3517" i="8"/>
  <c r="R3517" i="8" s="1"/>
  <c r="Q3631" i="8"/>
  <c r="R3631" i="8" s="1"/>
  <c r="O3631" i="8"/>
  <c r="O1533" i="8"/>
  <c r="Q1534" i="8"/>
  <c r="R1534" i="8" s="1"/>
  <c r="Q1533" i="8"/>
  <c r="R1533" i="8" s="1"/>
  <c r="O3698" i="8"/>
  <c r="Q3698" i="8"/>
  <c r="R3698" i="8" s="1"/>
  <c r="Q3699" i="8"/>
  <c r="R3699" i="8" s="1"/>
  <c r="O3828" i="8"/>
  <c r="Q3828" i="8"/>
  <c r="R3828" i="8" s="1"/>
  <c r="Q3829" i="8"/>
  <c r="R3829" i="8" s="1"/>
  <c r="O4180" i="8"/>
  <c r="Q4180" i="8"/>
  <c r="R4180" i="8" s="1"/>
  <c r="Q4181" i="8"/>
  <c r="R4181" i="8" s="1"/>
  <c r="Q2692" i="8"/>
  <c r="R2692" i="8" s="1"/>
  <c r="O2730" i="8"/>
  <c r="Q428" i="8"/>
  <c r="R428" i="8" s="1"/>
  <c r="Q3061" i="8"/>
  <c r="R3061" i="8" s="1"/>
  <c r="O1237" i="8"/>
  <c r="O1609" i="8"/>
  <c r="Q322" i="8"/>
  <c r="R322" i="8" s="1"/>
  <c r="Q660" i="8"/>
  <c r="R660" i="8" s="1"/>
  <c r="Q1151" i="8"/>
  <c r="R1151" i="8" s="1"/>
  <c r="Q3123" i="8"/>
  <c r="R3123" i="8" s="1"/>
  <c r="Q3386" i="8"/>
  <c r="R3386" i="8" s="1"/>
  <c r="Q2546" i="8"/>
  <c r="R2546" i="8" s="1"/>
  <c r="O2426" i="8"/>
  <c r="Q3518" i="8"/>
  <c r="R3518" i="8" s="1"/>
  <c r="Q1133" i="8"/>
  <c r="R1133" i="8" s="1"/>
  <c r="Q3632" i="8"/>
  <c r="R3632" i="8" s="1"/>
  <c r="Q826" i="8"/>
  <c r="R826" i="8" s="1"/>
  <c r="Q537" i="8"/>
  <c r="R537" i="8" s="1"/>
  <c r="Q2691" i="8"/>
  <c r="R2691" i="8" s="1"/>
  <c r="Q4427" i="8"/>
  <c r="R4427" i="8" s="1"/>
  <c r="O1654" i="8"/>
  <c r="O2508" i="8"/>
  <c r="Q3903" i="8"/>
  <c r="R3903" i="8" s="1"/>
  <c r="Q868" i="8"/>
  <c r="R868" i="8" s="1"/>
  <c r="Q484" i="8"/>
  <c r="R484" i="8" s="1"/>
  <c r="Q1937" i="8"/>
  <c r="R1937" i="8" s="1"/>
  <c r="Q217" i="8"/>
  <c r="R217" i="8" s="1"/>
  <c r="Q1762" i="8"/>
  <c r="R1762" i="8" s="1"/>
  <c r="O1111" i="8"/>
  <c r="Q4152" i="8"/>
  <c r="R4152" i="8" s="1"/>
  <c r="Q419" i="8"/>
  <c r="R419" i="8" s="1"/>
  <c r="Q326" i="8"/>
  <c r="R326" i="8" s="1"/>
  <c r="Q2401" i="8"/>
  <c r="R2401" i="8" s="1"/>
  <c r="Q4447" i="8"/>
  <c r="R4447" i="8" s="1"/>
  <c r="Q641" i="8"/>
  <c r="R641" i="8" s="1"/>
  <c r="Q390" i="8"/>
  <c r="R390" i="8" s="1"/>
  <c r="Q611" i="8"/>
  <c r="R611" i="8" s="1"/>
  <c r="Q2935" i="8"/>
  <c r="R2935" i="8" s="1"/>
  <c r="Q4008" i="8"/>
  <c r="R4008" i="8" s="1"/>
  <c r="Q3366" i="8"/>
  <c r="R3366" i="8" s="1"/>
  <c r="Q4799" i="8"/>
  <c r="R4799" i="8" s="1"/>
  <c r="O887" i="8"/>
  <c r="Q888" i="8"/>
  <c r="R888" i="8" s="1"/>
  <c r="Q887" i="8"/>
  <c r="R887" i="8" s="1"/>
  <c r="O2261" i="8"/>
  <c r="O713" i="8"/>
  <c r="Q713" i="8"/>
  <c r="R713" i="8" s="1"/>
  <c r="O1345" i="8"/>
  <c r="Q1345" i="8"/>
  <c r="R1345" i="8" s="1"/>
  <c r="Q1346" i="8"/>
  <c r="R1346" i="8" s="1"/>
  <c r="O808" i="8"/>
  <c r="Q809" i="8"/>
  <c r="R809" i="8" s="1"/>
  <c r="Q808" i="8"/>
  <c r="R808" i="8" s="1"/>
  <c r="O95" i="8"/>
  <c r="Q96" i="8"/>
  <c r="R96" i="8" s="1"/>
  <c r="O835" i="8"/>
  <c r="Q835" i="8"/>
  <c r="R835" i="8" s="1"/>
  <c r="O1047" i="8"/>
  <c r="Q1048" i="8"/>
  <c r="R1048" i="8" s="1"/>
  <c r="Q1047" i="8"/>
  <c r="R1047" i="8" s="1"/>
  <c r="O1402" i="8"/>
  <c r="Q1403" i="8"/>
  <c r="R1403" i="8" s="1"/>
  <c r="O509" i="8"/>
  <c r="Q510" i="8"/>
  <c r="R510" i="8" s="1"/>
  <c r="Q509" i="8"/>
  <c r="R509" i="8" s="1"/>
  <c r="O448" i="8"/>
  <c r="Q448" i="8"/>
  <c r="R448" i="8" s="1"/>
  <c r="O735" i="8"/>
  <c r="Q735" i="8"/>
  <c r="R735" i="8" s="1"/>
  <c r="Q407" i="8"/>
  <c r="R407" i="8" s="1"/>
  <c r="O1598" i="8"/>
  <c r="Q1599" i="8"/>
  <c r="R1599" i="8" s="1"/>
  <c r="O1483" i="8"/>
  <c r="Q1483" i="8"/>
  <c r="R1483" i="8" s="1"/>
  <c r="O1690" i="8"/>
  <c r="Q1691" i="8"/>
  <c r="R1691" i="8" s="1"/>
  <c r="Q449" i="8"/>
  <c r="R449" i="8" s="1"/>
  <c r="Q450" i="8"/>
  <c r="R450" i="8" s="1"/>
  <c r="O1855" i="8"/>
  <c r="Q1856" i="8"/>
  <c r="R1856" i="8" s="1"/>
  <c r="Q1855" i="8"/>
  <c r="R1855" i="8" s="1"/>
  <c r="O514" i="8"/>
  <c r="Q515" i="8"/>
  <c r="R515" i="8" s="1"/>
  <c r="O4746" i="8"/>
  <c r="Q4746" i="8"/>
  <c r="R4746" i="8" s="1"/>
  <c r="O3151" i="8"/>
  <c r="Q3151" i="8"/>
  <c r="R3151" i="8" s="1"/>
  <c r="O4789" i="8"/>
  <c r="Q4789" i="8"/>
  <c r="R4789" i="8" s="1"/>
  <c r="O3580" i="8"/>
  <c r="Q3580" i="8"/>
  <c r="R3580" i="8" s="1"/>
  <c r="Q2164" i="8"/>
  <c r="R2164" i="8" s="1"/>
  <c r="Q833" i="8"/>
  <c r="R833" i="8" s="1"/>
  <c r="O833" i="8"/>
  <c r="O2225" i="8"/>
  <c r="Q2225" i="8"/>
  <c r="R2225" i="8" s="1"/>
  <c r="Q2226" i="8"/>
  <c r="R2226" i="8" s="1"/>
  <c r="Q2589" i="8"/>
  <c r="R2589" i="8" s="1"/>
  <c r="O2589" i="8"/>
  <c r="Q3593" i="8"/>
  <c r="R3593" i="8" s="1"/>
  <c r="O3593" i="8"/>
  <c r="O3877" i="8"/>
  <c r="Q3878" i="8"/>
  <c r="R3878" i="8" s="1"/>
  <c r="O3786" i="8"/>
  <c r="Q3787" i="8"/>
  <c r="R3787" i="8" s="1"/>
  <c r="O4144" i="8"/>
  <c r="Q4145" i="8"/>
  <c r="R4145" i="8" s="1"/>
  <c r="O2547" i="8"/>
  <c r="Q2548" i="8"/>
  <c r="R2548" i="8" s="1"/>
  <c r="O4497" i="8"/>
  <c r="Q4498" i="8"/>
  <c r="R4498" i="8" s="1"/>
  <c r="O3788" i="8"/>
  <c r="Q3788" i="8"/>
  <c r="R3788" i="8" s="1"/>
  <c r="O4010" i="8"/>
  <c r="Q4011" i="8"/>
  <c r="R4011" i="8" s="1"/>
  <c r="O1655" i="8"/>
  <c r="Q1655" i="8"/>
  <c r="R1655" i="8" s="1"/>
  <c r="O3785" i="8"/>
  <c r="Q3785" i="8"/>
  <c r="R3785" i="8" s="1"/>
  <c r="O2967" i="8"/>
  <c r="Q2968" i="8"/>
  <c r="R2968" i="8" s="1"/>
  <c r="Q2967" i="8"/>
  <c r="R2967" i="8" s="1"/>
  <c r="Q372" i="8"/>
  <c r="R372" i="8" s="1"/>
  <c r="Q373" i="8"/>
  <c r="R373" i="8" s="1"/>
  <c r="Q1059" i="8"/>
  <c r="R1059" i="8" s="1"/>
  <c r="Q1060" i="8"/>
  <c r="R1060" i="8" s="1"/>
  <c r="Q836" i="8"/>
  <c r="R836" i="8" s="1"/>
  <c r="O836" i="8"/>
  <c r="Q837" i="8"/>
  <c r="R837" i="8" s="1"/>
  <c r="O2840" i="8"/>
  <c r="Q2840" i="8"/>
  <c r="R2840" i="8" s="1"/>
  <c r="O1117" i="8"/>
  <c r="Q1117" i="8"/>
  <c r="R1117" i="8" s="1"/>
  <c r="Q3973" i="8"/>
  <c r="R3973" i="8" s="1"/>
  <c r="O3973" i="8"/>
  <c r="O4531" i="8"/>
  <c r="Q4532" i="8"/>
  <c r="R4532" i="8" s="1"/>
  <c r="Q3736" i="8"/>
  <c r="R3736" i="8" s="1"/>
  <c r="O3735" i="8"/>
  <c r="Q3060" i="8"/>
  <c r="R3060" i="8" s="1"/>
  <c r="O513" i="8"/>
  <c r="Q513" i="8"/>
  <c r="R513" i="8" s="1"/>
  <c r="O576" i="8"/>
  <c r="Q576" i="8"/>
  <c r="R576" i="8" s="1"/>
  <c r="Q577" i="8"/>
  <c r="R577" i="8" s="1"/>
  <c r="O433" i="8"/>
  <c r="Q433" i="8"/>
  <c r="R433" i="8" s="1"/>
  <c r="O1771" i="8"/>
  <c r="Q1771" i="8"/>
  <c r="R1771" i="8" s="1"/>
  <c r="Q254" i="8"/>
  <c r="R254" i="8" s="1"/>
  <c r="O254" i="8"/>
  <c r="O628" i="8"/>
  <c r="Q629" i="8"/>
  <c r="R629" i="8" s="1"/>
  <c r="Q628" i="8"/>
  <c r="R628" i="8" s="1"/>
  <c r="O2163" i="8"/>
  <c r="Q2163" i="8"/>
  <c r="R2163" i="8" s="1"/>
  <c r="O3994" i="8"/>
  <c r="Q3994" i="8"/>
  <c r="R3994" i="8" s="1"/>
  <c r="O3084" i="8"/>
  <c r="Q3085" i="8"/>
  <c r="R3085" i="8" s="1"/>
  <c r="O4585" i="8"/>
  <c r="Q4586" i="8"/>
  <c r="R4586" i="8" s="1"/>
  <c r="O4869" i="8"/>
  <c r="Q4869" i="8"/>
  <c r="R4869" i="8" s="1"/>
  <c r="Q3871" i="8"/>
  <c r="R3871" i="8" s="1"/>
  <c r="Q3872" i="8"/>
  <c r="R3872" i="8" s="1"/>
  <c r="Q1542" i="8"/>
  <c r="R1542" i="8" s="1"/>
  <c r="Q2547" i="8"/>
  <c r="R2547" i="8" s="1"/>
  <c r="Q83" i="8"/>
  <c r="R83" i="8" s="1"/>
  <c r="Q2508" i="8"/>
  <c r="R2508" i="8" s="1"/>
  <c r="O428" i="8"/>
  <c r="O3386" i="8"/>
  <c r="Q1560" i="8"/>
  <c r="R1560" i="8" s="1"/>
  <c r="Q825" i="8"/>
  <c r="R825" i="8" s="1"/>
  <c r="O3097" i="8"/>
  <c r="Q4728" i="8"/>
  <c r="R4728" i="8" s="1"/>
  <c r="O3365" i="8"/>
  <c r="Q636" i="8"/>
  <c r="R636" i="8" s="1"/>
  <c r="O636" i="8"/>
  <c r="O2624" i="8"/>
  <c r="Q2262" i="8"/>
  <c r="R2262" i="8" s="1"/>
  <c r="O1112" i="8"/>
  <c r="Q1112" i="8"/>
  <c r="R1112" i="8" s="1"/>
  <c r="O1490" i="8"/>
  <c r="Q1491" i="8"/>
  <c r="R1491" i="8" s="1"/>
  <c r="O772" i="8"/>
  <c r="Q772" i="8"/>
  <c r="R772" i="8" s="1"/>
  <c r="O830" i="8"/>
  <c r="Q831" i="8"/>
  <c r="R831" i="8" s="1"/>
  <c r="Q830" i="8"/>
  <c r="R830" i="8" s="1"/>
  <c r="O2989" i="8"/>
  <c r="Q2990" i="8"/>
  <c r="R2990" i="8" s="1"/>
  <c r="O1360" i="8"/>
  <c r="Q1360" i="8"/>
  <c r="R1360" i="8" s="1"/>
  <c r="Q4307" i="8"/>
  <c r="R4307" i="8" s="1"/>
  <c r="O4306" i="8"/>
  <c r="O1222" i="8"/>
  <c r="Q1222" i="8"/>
  <c r="R1222" i="8" s="1"/>
  <c r="Q1223" i="8"/>
  <c r="R1223" i="8" s="1"/>
  <c r="O934" i="8"/>
  <c r="Q934" i="8"/>
  <c r="R934" i="8" s="1"/>
  <c r="Q1992" i="8"/>
  <c r="R1992" i="8" s="1"/>
  <c r="O1992" i="8"/>
  <c r="O3880" i="8"/>
  <c r="Q3881" i="8"/>
  <c r="R3881" i="8" s="1"/>
  <c r="O2850" i="8"/>
  <c r="Q2851" i="8"/>
  <c r="R2851" i="8" s="1"/>
  <c r="Q2850" i="8"/>
  <c r="R2850" i="8" s="1"/>
  <c r="O2600" i="8"/>
  <c r="Q2600" i="8"/>
  <c r="R2600" i="8" s="1"/>
  <c r="Q2601" i="8"/>
  <c r="R2601" i="8" s="1"/>
  <c r="O4169" i="8"/>
  <c r="Q4170" i="8"/>
  <c r="R4170" i="8" s="1"/>
  <c r="Q1249" i="8"/>
  <c r="R1249" i="8" s="1"/>
  <c r="Q1668" i="8"/>
  <c r="R1668" i="8" s="1"/>
  <c r="Q595" i="8"/>
  <c r="R595" i="8" s="1"/>
  <c r="Q220" i="8"/>
  <c r="R220" i="8" s="1"/>
  <c r="Q1742" i="8"/>
  <c r="R1742" i="8" s="1"/>
  <c r="Q3626" i="8"/>
  <c r="R3626" i="8" s="1"/>
  <c r="Q3688" i="8"/>
  <c r="R3688" i="8" s="1"/>
  <c r="Q219" i="8"/>
  <c r="R219" i="8" s="1"/>
  <c r="O1461" i="8"/>
  <c r="Q1774" i="8"/>
  <c r="R1774" i="8" s="1"/>
  <c r="Q3050" i="8"/>
  <c r="R3050" i="8" s="1"/>
  <c r="O3448" i="8"/>
  <c r="O1637" i="8"/>
  <c r="Q608" i="8"/>
  <c r="R608" i="8" s="1"/>
  <c r="Q536" i="8"/>
  <c r="R536" i="8" s="1"/>
  <c r="Q4007" i="8"/>
  <c r="R4007" i="8" s="1"/>
  <c r="Q2607" i="8"/>
  <c r="R2607" i="8" s="1"/>
  <c r="Q284" i="8"/>
  <c r="R284" i="8" s="1"/>
  <c r="Q3193" i="8"/>
  <c r="R3193" i="8" s="1"/>
  <c r="O1087" i="8"/>
  <c r="Q597" i="8"/>
  <c r="R597" i="8" s="1"/>
  <c r="Q1383" i="8"/>
  <c r="R1383" i="8" s="1"/>
  <c r="Q939" i="8"/>
  <c r="R939" i="8" s="1"/>
  <c r="Q167" i="8"/>
  <c r="R167" i="8" s="1"/>
  <c r="O1059" i="8"/>
  <c r="O878" i="8"/>
  <c r="O2118" i="8"/>
  <c r="Q1282" i="8"/>
  <c r="R1282" i="8" s="1"/>
  <c r="Q4025" i="8"/>
  <c r="R4025" i="8" s="1"/>
  <c r="Q1113" i="8"/>
  <c r="R1113" i="8" s="1"/>
  <c r="Q3708" i="8"/>
  <c r="R3708" i="8" s="1"/>
  <c r="Q1153" i="8"/>
  <c r="R1153" i="8" s="1"/>
  <c r="O525" i="8"/>
  <c r="Q4783" i="8"/>
  <c r="R4783" i="8" s="1"/>
  <c r="O483" i="8"/>
  <c r="Q615" i="8"/>
  <c r="R615" i="8" s="1"/>
  <c r="Q3729" i="8"/>
  <c r="R3729" i="8" s="1"/>
  <c r="O1696" i="8"/>
  <c r="Q1696" i="8"/>
  <c r="R1696" i="8" s="1"/>
  <c r="Q1697" i="8"/>
  <c r="R1697" i="8" s="1"/>
  <c r="Q1344" i="8"/>
  <c r="R1344" i="8" s="1"/>
  <c r="Q2624" i="8"/>
  <c r="R2624" i="8" s="1"/>
  <c r="Q4845" i="8"/>
  <c r="R4845" i="8" s="1"/>
  <c r="O821" i="8"/>
  <c r="Q4306" i="8"/>
  <c r="R4306" i="8" s="1"/>
  <c r="O714" i="8"/>
  <c r="Q714" i="8"/>
  <c r="R714" i="8" s="1"/>
  <c r="O779" i="8"/>
  <c r="Q779" i="8"/>
  <c r="R779" i="8" s="1"/>
  <c r="O1167" i="8"/>
  <c r="Q1167" i="8"/>
  <c r="R1167" i="8" s="1"/>
  <c r="O1044" i="8"/>
  <c r="Q1044" i="8"/>
  <c r="R1044" i="8" s="1"/>
  <c r="O1381" i="8"/>
  <c r="Q1381" i="8"/>
  <c r="R1381" i="8" s="1"/>
  <c r="O685" i="8"/>
  <c r="Q685" i="8"/>
  <c r="R685" i="8" s="1"/>
  <c r="O765" i="8"/>
  <c r="Q766" i="8"/>
  <c r="R766" i="8" s="1"/>
  <c r="Q765" i="8"/>
  <c r="R765" i="8" s="1"/>
  <c r="O297" i="8"/>
  <c r="Q297" i="8"/>
  <c r="R297" i="8" s="1"/>
  <c r="O1479" i="8"/>
  <c r="Q1480" i="8"/>
  <c r="R1480" i="8" s="1"/>
  <c r="O1614" i="8"/>
  <c r="Q1615" i="8"/>
  <c r="R1615" i="8" s="1"/>
  <c r="O2012" i="8"/>
  <c r="Q2013" i="8"/>
  <c r="R2013" i="8" s="1"/>
  <c r="Q2012" i="8"/>
  <c r="R2012" i="8" s="1"/>
  <c r="Q2817" i="8"/>
  <c r="R2817" i="8" s="1"/>
  <c r="O2817" i="8"/>
  <c r="Q2151" i="8"/>
  <c r="R2151" i="8" s="1"/>
  <c r="Q2152" i="8"/>
  <c r="R2152" i="8" s="1"/>
  <c r="O2494" i="8"/>
  <c r="Q2495" i="8"/>
  <c r="R2495" i="8" s="1"/>
  <c r="Q2696" i="8"/>
  <c r="R2696" i="8" s="1"/>
  <c r="Q2697" i="8"/>
  <c r="R2697" i="8" s="1"/>
  <c r="Q649" i="8"/>
  <c r="R649" i="8" s="1"/>
  <c r="Q650" i="8"/>
  <c r="R650" i="8" s="1"/>
  <c r="O1936" i="8"/>
  <c r="Q1936" i="8"/>
  <c r="R1936" i="8" s="1"/>
  <c r="O1429" i="8"/>
  <c r="Q1429" i="8"/>
  <c r="R1429" i="8" s="1"/>
  <c r="Q2643" i="8"/>
  <c r="R2643" i="8" s="1"/>
  <c r="O2642" i="8"/>
  <c r="O3753" i="8"/>
  <c r="Q3754" i="8"/>
  <c r="R3754" i="8" s="1"/>
  <c r="Q2810" i="8"/>
  <c r="R2810" i="8" s="1"/>
  <c r="O2809" i="8"/>
  <c r="Q4593" i="8"/>
  <c r="R4593" i="8" s="1"/>
  <c r="O4592" i="8"/>
  <c r="O570" i="8"/>
  <c r="Q570" i="8"/>
  <c r="R570" i="8" s="1"/>
  <c r="Q571" i="8"/>
  <c r="R571" i="8" s="1"/>
  <c r="O1033" i="8"/>
  <c r="Q1033" i="8"/>
  <c r="R1033" i="8" s="1"/>
  <c r="O2475" i="8"/>
  <c r="Q2475" i="8"/>
  <c r="R2475" i="8" s="1"/>
  <c r="O1995" i="8"/>
  <c r="Q1995" i="8"/>
  <c r="R1995" i="8" s="1"/>
  <c r="O2064" i="8"/>
  <c r="Q2065" i="8"/>
  <c r="R2065" i="8" s="1"/>
  <c r="Q2064" i="8"/>
  <c r="R2064" i="8" s="1"/>
  <c r="O2727" i="8"/>
  <c r="Q2727" i="8"/>
  <c r="R2727" i="8" s="1"/>
  <c r="Q2728" i="8"/>
  <c r="R2728" i="8" s="1"/>
  <c r="O1896" i="8"/>
  <c r="Q1897" i="8"/>
  <c r="R1897" i="8" s="1"/>
  <c r="O4610" i="8"/>
  <c r="Q4610" i="8"/>
  <c r="R4610" i="8" s="1"/>
  <c r="O3042" i="8"/>
  <c r="Q3043" i="8"/>
  <c r="R3043" i="8" s="1"/>
  <c r="Q3042" i="8"/>
  <c r="R3042" i="8" s="1"/>
  <c r="O3675" i="8"/>
  <c r="Q3676" i="8"/>
  <c r="R3676" i="8" s="1"/>
  <c r="O3435" i="8"/>
  <c r="Q3436" i="8"/>
  <c r="R3436" i="8" s="1"/>
  <c r="Q3435" i="8"/>
  <c r="R3435" i="8" s="1"/>
  <c r="Q4562" i="8"/>
  <c r="R4562" i="8" s="1"/>
  <c r="O4561" i="8"/>
  <c r="Q2830" i="8"/>
  <c r="R2830" i="8" s="1"/>
  <c r="O2830" i="8"/>
  <c r="Q2831" i="8"/>
  <c r="R2831" i="8" s="1"/>
  <c r="Q4601" i="8"/>
  <c r="R4601" i="8" s="1"/>
  <c r="O4600" i="8"/>
  <c r="Q3525" i="8"/>
  <c r="R3525" i="8" s="1"/>
  <c r="O3524" i="8"/>
  <c r="Q3524" i="8"/>
  <c r="R3524" i="8" s="1"/>
  <c r="O4375" i="8"/>
  <c r="Q4376" i="8"/>
  <c r="R4376" i="8" s="1"/>
  <c r="O4810" i="8"/>
  <c r="Q4810" i="8"/>
  <c r="R4810" i="8" s="1"/>
  <c r="Q4811" i="8"/>
  <c r="R4811" i="8" s="1"/>
  <c r="O3197" i="8"/>
  <c r="Q3197" i="8"/>
  <c r="R3197" i="8" s="1"/>
  <c r="O3808" i="8"/>
  <c r="Q3809" i="8"/>
  <c r="R3809" i="8" s="1"/>
  <c r="O4705" i="8"/>
  <c r="Q4706" i="8"/>
  <c r="R4706" i="8" s="1"/>
  <c r="Q4705" i="8"/>
  <c r="R4705" i="8" s="1"/>
  <c r="Q914" i="8"/>
  <c r="R914" i="8" s="1"/>
  <c r="O914" i="8"/>
  <c r="O2920" i="8"/>
  <c r="Q2920" i="8"/>
  <c r="R2920" i="8" s="1"/>
  <c r="O3073" i="8"/>
  <c r="Q3074" i="8"/>
  <c r="R3074" i="8" s="1"/>
  <c r="O2966" i="8"/>
  <c r="Q2966" i="8"/>
  <c r="R2966" i="8" s="1"/>
  <c r="Q395" i="8"/>
  <c r="R395" i="8" s="1"/>
  <c r="O1372" i="8"/>
  <c r="Q1373" i="8"/>
  <c r="R1373" i="8" s="1"/>
  <c r="Q1372" i="8"/>
  <c r="R1372" i="8" s="1"/>
  <c r="O3545" i="8"/>
  <c r="Q3545" i="8"/>
  <c r="R3545" i="8" s="1"/>
  <c r="O2767" i="8"/>
  <c r="Q2768" i="8"/>
  <c r="R2768" i="8" s="1"/>
  <c r="Q2767" i="8"/>
  <c r="R2767" i="8" s="1"/>
  <c r="O4301" i="8"/>
  <c r="Q4301" i="8"/>
  <c r="R4301" i="8" s="1"/>
  <c r="O2958" i="8"/>
  <c r="Q2958" i="8"/>
  <c r="R2958" i="8" s="1"/>
  <c r="Q1690" i="8"/>
  <c r="R1690" i="8" s="1"/>
  <c r="O4634" i="8"/>
  <c r="Q4635" i="8"/>
  <c r="R4635" i="8" s="1"/>
  <c r="Q4634" i="8"/>
  <c r="R4634" i="8" s="1"/>
  <c r="O4311" i="8"/>
  <c r="Q4312" i="8"/>
  <c r="R4312" i="8" s="1"/>
  <c r="O4577" i="8"/>
  <c r="Q4578" i="8"/>
  <c r="R4578" i="8" s="1"/>
  <c r="O75" i="8"/>
  <c r="Q76" i="8"/>
  <c r="R76" i="8" s="1"/>
  <c r="O2014" i="8"/>
  <c r="Q2014" i="8"/>
  <c r="R2014" i="8" s="1"/>
  <c r="Q4208" i="8"/>
  <c r="R4208" i="8" s="1"/>
  <c r="O4208" i="8"/>
  <c r="O877" i="8"/>
  <c r="Q877" i="8"/>
  <c r="R877" i="8" s="1"/>
  <c r="O2758" i="8"/>
  <c r="Q2758" i="8"/>
  <c r="R2758" i="8" s="1"/>
  <c r="O3493" i="8"/>
  <c r="Q3493" i="8"/>
  <c r="R3493" i="8" s="1"/>
  <c r="O2534" i="8"/>
  <c r="Q2535" i="8"/>
  <c r="R2535" i="8" s="1"/>
  <c r="O4401" i="8"/>
  <c r="Q4402" i="8"/>
  <c r="R4402" i="8" s="1"/>
  <c r="Q1484" i="8"/>
  <c r="R1484" i="8" s="1"/>
  <c r="Q3574" i="8"/>
  <c r="R3574" i="8" s="1"/>
  <c r="Q3692" i="8"/>
  <c r="R3692" i="8" s="1"/>
  <c r="O3401" i="8"/>
  <c r="Q3401" i="8"/>
  <c r="R3401" i="8" s="1"/>
  <c r="O374" i="8"/>
  <c r="Q374" i="8"/>
  <c r="R374" i="8" s="1"/>
  <c r="O4107" i="8"/>
  <c r="Q4108" i="8"/>
  <c r="R4108" i="8" s="1"/>
  <c r="O2666" i="8"/>
  <c r="Q2667" i="8"/>
  <c r="R2667" i="8" s="1"/>
  <c r="O3647" i="8"/>
  <c r="Q3647" i="8"/>
  <c r="R3647" i="8" s="1"/>
  <c r="Q867" i="8"/>
  <c r="R867" i="8" s="1"/>
  <c r="O619" i="8"/>
  <c r="Q1730" i="8"/>
  <c r="R1730" i="8" s="1"/>
  <c r="Q463" i="8"/>
  <c r="R463" i="8" s="1"/>
  <c r="O462" i="8"/>
  <c r="Q1105" i="8"/>
  <c r="R1105" i="8" s="1"/>
  <c r="Q1104" i="8"/>
  <c r="R1104" i="8" s="1"/>
  <c r="Q1763" i="8"/>
  <c r="R1763" i="8" s="1"/>
  <c r="O1763" i="8"/>
  <c r="Q3222" i="8"/>
  <c r="R3222" i="8" s="1"/>
  <c r="O3221" i="8"/>
  <c r="O3361" i="8"/>
  <c r="Q3362" i="8"/>
  <c r="R3362" i="8" s="1"/>
  <c r="O1722" i="8"/>
  <c r="Q1722" i="8"/>
  <c r="R1722" i="8" s="1"/>
  <c r="O638" i="8"/>
  <c r="Q639" i="8"/>
  <c r="R639" i="8" s="1"/>
  <c r="Q638" i="8"/>
  <c r="R638" i="8" s="1"/>
  <c r="O1396" i="8"/>
  <c r="Q1396" i="8"/>
  <c r="R1396" i="8" s="1"/>
  <c r="O3322" i="8"/>
  <c r="Q3323" i="8"/>
  <c r="R3323" i="8" s="1"/>
  <c r="O4226" i="8"/>
  <c r="Q4227" i="8"/>
  <c r="R4227" i="8" s="1"/>
  <c r="Q4226" i="8"/>
  <c r="R4226" i="8" s="1"/>
  <c r="Q3092" i="8"/>
  <c r="R3092" i="8" s="1"/>
  <c r="Q3091" i="8"/>
  <c r="R3091" i="8" s="1"/>
  <c r="Q2730" i="8"/>
  <c r="R2730" i="8" s="1"/>
  <c r="Q1238" i="8"/>
  <c r="R1238" i="8" s="1"/>
  <c r="Q1609" i="8"/>
  <c r="R1609" i="8" s="1"/>
  <c r="Q1152" i="8"/>
  <c r="R1152" i="8" s="1"/>
  <c r="Q375" i="8"/>
  <c r="R375" i="8" s="1"/>
  <c r="Q465" i="8"/>
  <c r="R465" i="8" s="1"/>
  <c r="Q879" i="8"/>
  <c r="R879" i="8" s="1"/>
  <c r="Q1315" i="8"/>
  <c r="R1315" i="8" s="1"/>
  <c r="O4479" i="8"/>
  <c r="O457" i="8"/>
  <c r="Q457" i="8"/>
  <c r="R457" i="8" s="1"/>
  <c r="O548" i="8"/>
  <c r="Q549" i="8"/>
  <c r="R549" i="8" s="1"/>
  <c r="Q548" i="8"/>
  <c r="R548" i="8" s="1"/>
  <c r="O895" i="8"/>
  <c r="Q896" i="8"/>
  <c r="R896" i="8" s="1"/>
  <c r="O568" i="8"/>
  <c r="Q568" i="8"/>
  <c r="R568" i="8" s="1"/>
  <c r="Q2207" i="8"/>
  <c r="R2207" i="8" s="1"/>
  <c r="Q2208" i="8"/>
  <c r="R2208" i="8" s="1"/>
  <c r="Q4484" i="8"/>
  <c r="R4484" i="8" s="1"/>
  <c r="Q4485" i="8"/>
  <c r="R4485" i="8" s="1"/>
  <c r="O4484" i="8"/>
  <c r="O3277" i="8"/>
  <c r="Q3277" i="8"/>
  <c r="R3277" i="8" s="1"/>
  <c r="O2771" i="8"/>
  <c r="Q2771" i="8"/>
  <c r="R2771" i="8" s="1"/>
  <c r="O2815" i="8"/>
  <c r="Q2816" i="8"/>
  <c r="R2816" i="8" s="1"/>
  <c r="O734" i="8"/>
  <c r="Q734" i="8"/>
  <c r="R734" i="8" s="1"/>
  <c r="O4557" i="8"/>
  <c r="Q4558" i="8"/>
  <c r="R4558" i="8" s="1"/>
  <c r="O4358" i="8"/>
  <c r="Q4358" i="8"/>
  <c r="R4358" i="8" s="1"/>
  <c r="O3921" i="8"/>
  <c r="Q3921" i="8"/>
  <c r="R3921" i="8" s="1"/>
  <c r="O3457" i="8"/>
  <c r="Q3457" i="8"/>
  <c r="R3457" i="8" s="1"/>
  <c r="Q1168" i="8"/>
  <c r="R1168" i="8" s="1"/>
  <c r="O1168" i="8"/>
  <c r="O2170" i="8"/>
  <c r="Q2171" i="8"/>
  <c r="R2171" i="8" s="1"/>
  <c r="Q2170" i="8"/>
  <c r="R2170" i="8" s="1"/>
  <c r="Q3278" i="8"/>
  <c r="R3278" i="8" s="1"/>
  <c r="Q1226" i="8"/>
  <c r="R1226" i="8" s="1"/>
  <c r="Q1334" i="8"/>
  <c r="R1334" i="8" s="1"/>
  <c r="Q3528" i="8"/>
  <c r="R3528" i="8" s="1"/>
  <c r="Q3384" i="8"/>
  <c r="R3384" i="8" s="1"/>
  <c r="Q1411" i="8"/>
  <c r="R1411" i="8" s="1"/>
  <c r="Q1306" i="8"/>
  <c r="R1306" i="8" s="1"/>
  <c r="O1742" i="8"/>
  <c r="Q1165" i="8"/>
  <c r="R1165" i="8" s="1"/>
  <c r="O3216" i="8"/>
  <c r="Q2382" i="8"/>
  <c r="R2382" i="8" s="1"/>
  <c r="Q2649" i="8"/>
  <c r="R2649" i="8" s="1"/>
  <c r="Q1000" i="8"/>
  <c r="R1000" i="8" s="1"/>
  <c r="Q3448" i="8"/>
  <c r="R3448" i="8" s="1"/>
  <c r="Q1543" i="8"/>
  <c r="R1543" i="8" s="1"/>
  <c r="Q1361" i="8"/>
  <c r="R1361" i="8" s="1"/>
  <c r="Q4359" i="8"/>
  <c r="R4359" i="8" s="1"/>
  <c r="Q1169" i="8"/>
  <c r="R1169" i="8" s="1"/>
  <c r="O4754" i="8"/>
  <c r="Q614" i="8"/>
  <c r="R614" i="8" s="1"/>
  <c r="Q1468" i="8"/>
  <c r="R1468" i="8" s="1"/>
  <c r="O441" i="8"/>
  <c r="Q1649" i="8"/>
  <c r="R1649" i="8" s="1"/>
  <c r="Q90" i="8"/>
  <c r="R90" i="8" s="1"/>
  <c r="Q1099" i="8"/>
  <c r="R1099" i="8" s="1"/>
  <c r="Q166" i="8"/>
  <c r="R166" i="8" s="1"/>
  <c r="Q2290" i="8"/>
  <c r="R2290" i="8" s="1"/>
  <c r="Q2118" i="8"/>
  <c r="R2118" i="8" s="1"/>
  <c r="Q2989" i="8"/>
  <c r="R2989" i="8" s="1"/>
  <c r="Q1181" i="8"/>
  <c r="R1181" i="8" s="1"/>
  <c r="Q2066" i="8"/>
  <c r="R2066" i="8" s="1"/>
  <c r="Q4531" i="8"/>
  <c r="R4531" i="8" s="1"/>
  <c r="Q904" i="8"/>
  <c r="R904" i="8" s="1"/>
  <c r="Q518" i="8"/>
  <c r="R518" i="8" s="1"/>
  <c r="O417" i="8"/>
  <c r="O1250" i="8"/>
  <c r="Q1258" i="8"/>
  <c r="R1258" i="8" s="1"/>
  <c r="Q1362" i="8"/>
  <c r="R1362" i="8" s="1"/>
  <c r="Q2845" i="8"/>
  <c r="R2845" i="8" s="1"/>
  <c r="Q526" i="8"/>
  <c r="R526" i="8" s="1"/>
  <c r="Q715" i="8"/>
  <c r="R715" i="8" s="1"/>
  <c r="O715" i="8"/>
  <c r="Q716" i="8"/>
  <c r="R716" i="8" s="1"/>
  <c r="Q4378" i="8"/>
  <c r="R4378" i="8" s="1"/>
  <c r="O376" i="8"/>
  <c r="Q376" i="8"/>
  <c r="R376" i="8" s="1"/>
  <c r="Q821" i="8"/>
  <c r="R821" i="8" s="1"/>
  <c r="Q579" i="8"/>
  <c r="R579" i="8" s="1"/>
  <c r="O578" i="8"/>
  <c r="Q578" i="8"/>
  <c r="R578" i="8" s="1"/>
  <c r="O364" i="8"/>
  <c r="Q364" i="8"/>
  <c r="R364" i="8" s="1"/>
  <c r="O966" i="8"/>
  <c r="Q967" i="8"/>
  <c r="R967" i="8" s="1"/>
  <c r="Q966" i="8"/>
  <c r="R966" i="8" s="1"/>
  <c r="O1805" i="8"/>
  <c r="Q1805" i="8"/>
  <c r="R1805" i="8" s="1"/>
  <c r="O804" i="8"/>
  <c r="Q804" i="8"/>
  <c r="R804" i="8" s="1"/>
  <c r="O1387" i="8"/>
  <c r="Q1388" i="8"/>
  <c r="R1388" i="8" s="1"/>
  <c r="Q1803" i="8"/>
  <c r="R1803" i="8" s="1"/>
  <c r="O1803" i="8"/>
  <c r="O2144" i="8"/>
  <c r="Q2145" i="8"/>
  <c r="R2145" i="8" s="1"/>
  <c r="Q2144" i="8"/>
  <c r="R2144" i="8" s="1"/>
  <c r="O2219" i="8"/>
  <c r="Q2220" i="8"/>
  <c r="R2220" i="8" s="1"/>
  <c r="Q2219" i="8"/>
  <c r="R2219" i="8" s="1"/>
  <c r="O1462" i="8"/>
  <c r="Q1463" i="8"/>
  <c r="R1463" i="8" s="1"/>
  <c r="O2748" i="8"/>
  <c r="Q2749" i="8"/>
  <c r="R2749" i="8" s="1"/>
  <c r="Q2748" i="8"/>
  <c r="R2748" i="8" s="1"/>
  <c r="Q856" i="8"/>
  <c r="R856" i="8" s="1"/>
  <c r="O855" i="8"/>
  <c r="O1170" i="8"/>
  <c r="Q1171" i="8"/>
  <c r="R1171" i="8" s="1"/>
  <c r="O727" i="8"/>
  <c r="Q727" i="8"/>
  <c r="R727" i="8" s="1"/>
  <c r="O1428" i="8"/>
  <c r="Q1428" i="8"/>
  <c r="R1428" i="8" s="1"/>
  <c r="Q1425" i="8"/>
  <c r="R1425" i="8" s="1"/>
  <c r="O1424" i="8"/>
  <c r="Q2878" i="8"/>
  <c r="R2878" i="8" s="1"/>
  <c r="Q2879" i="8"/>
  <c r="R2879" i="8" s="1"/>
  <c r="O2303" i="8"/>
  <c r="Q2304" i="8"/>
  <c r="R2304" i="8" s="1"/>
  <c r="O2572" i="8"/>
  <c r="Q2572" i="8"/>
  <c r="R2572" i="8" s="1"/>
  <c r="O2611" i="8"/>
  <c r="Q2612" i="8"/>
  <c r="R2612" i="8" s="1"/>
  <c r="Q2150" i="8"/>
  <c r="R2150" i="8" s="1"/>
  <c r="O2150" i="8"/>
  <c r="Q2076" i="8"/>
  <c r="R2076" i="8" s="1"/>
  <c r="O2076" i="8"/>
  <c r="Q1061" i="8"/>
  <c r="R1061" i="8" s="1"/>
  <c r="Q2833" i="8"/>
  <c r="R2833" i="8" s="1"/>
  <c r="O2833" i="8"/>
  <c r="Q796" i="8"/>
  <c r="R796" i="8" s="1"/>
  <c r="O795" i="8"/>
  <c r="Q795" i="8"/>
  <c r="R795" i="8" s="1"/>
  <c r="O3212" i="8"/>
  <c r="Q3212" i="8"/>
  <c r="R3212" i="8" s="1"/>
  <c r="Q3743" i="8"/>
  <c r="R3743" i="8" s="1"/>
  <c r="Q3742" i="8"/>
  <c r="R3742" i="8" s="1"/>
  <c r="O3742" i="8"/>
  <c r="O3225" i="8"/>
  <c r="Q3225" i="8"/>
  <c r="R3225" i="8" s="1"/>
  <c r="O2507" i="8"/>
  <c r="Q2507" i="8"/>
  <c r="R2507" i="8" s="1"/>
  <c r="Q289" i="8"/>
  <c r="R289" i="8" s="1"/>
  <c r="O289" i="8"/>
  <c r="O1123" i="8"/>
  <c r="Q1123" i="8"/>
  <c r="R1123" i="8" s="1"/>
  <c r="O1417" i="8"/>
  <c r="Q1417" i="8"/>
  <c r="R1417" i="8" s="1"/>
  <c r="Q2178" i="8"/>
  <c r="R2178" i="8" s="1"/>
  <c r="O2178" i="8"/>
  <c r="Q2799" i="8"/>
  <c r="R2799" i="8" s="1"/>
  <c r="Q2800" i="8"/>
  <c r="R2800" i="8" s="1"/>
  <c r="O1450" i="8"/>
  <c r="Q1451" i="8"/>
  <c r="R1451" i="8" s="1"/>
  <c r="O2046" i="8"/>
  <c r="Q2047" i="8"/>
  <c r="R2047" i="8" s="1"/>
  <c r="O1242" i="8"/>
  <c r="Q1242" i="8"/>
  <c r="R1242" i="8" s="1"/>
  <c r="O3350" i="8"/>
  <c r="Q3350" i="8"/>
  <c r="R3350" i="8" s="1"/>
  <c r="Q3351" i="8"/>
  <c r="R3351" i="8" s="1"/>
  <c r="O4652" i="8"/>
  <c r="Q4652" i="8"/>
  <c r="R4652" i="8" s="1"/>
  <c r="O4683" i="8"/>
  <c r="Q4683" i="8"/>
  <c r="R4683" i="8" s="1"/>
  <c r="O2021" i="8"/>
  <c r="Q2021" i="8"/>
  <c r="R2021" i="8" s="1"/>
  <c r="Q4377" i="8"/>
  <c r="R4377" i="8" s="1"/>
  <c r="O4315" i="8"/>
  <c r="Q4315" i="8"/>
  <c r="R4315" i="8" s="1"/>
  <c r="Q4316" i="8"/>
  <c r="R4316" i="8" s="1"/>
  <c r="Q4797" i="8"/>
  <c r="R4797" i="8" s="1"/>
  <c r="Q4798" i="8"/>
  <c r="R4798" i="8" s="1"/>
  <c r="Q2586" i="8"/>
  <c r="R2586" i="8" s="1"/>
  <c r="Q4613" i="8"/>
  <c r="R4613" i="8" s="1"/>
  <c r="Q4614" i="8"/>
  <c r="R4614" i="8" s="1"/>
  <c r="O2621" i="8"/>
  <c r="Q2621" i="8"/>
  <c r="R2621" i="8" s="1"/>
  <c r="Q4255" i="8"/>
  <c r="R4255" i="8" s="1"/>
  <c r="Q4254" i="8"/>
  <c r="R4254" i="8" s="1"/>
  <c r="O4348" i="8"/>
  <c r="Q4349" i="8"/>
  <c r="R4349" i="8" s="1"/>
  <c r="Q4348" i="8"/>
  <c r="R4348" i="8" s="1"/>
  <c r="Q2571" i="8"/>
  <c r="R2571" i="8" s="1"/>
  <c r="O2571" i="8"/>
  <c r="O2848" i="8"/>
  <c r="Q2848" i="8"/>
  <c r="R2848" i="8" s="1"/>
  <c r="O1928" i="8"/>
  <c r="Q1928" i="8"/>
  <c r="R1928" i="8" s="1"/>
  <c r="O2913" i="8"/>
  <c r="Q2913" i="8"/>
  <c r="R2913" i="8" s="1"/>
  <c r="Q824" i="8"/>
  <c r="R824" i="8" s="1"/>
  <c r="O824" i="8"/>
  <c r="O3033" i="8"/>
  <c r="Q3033" i="8"/>
  <c r="R3033" i="8" s="1"/>
  <c r="Q490" i="8"/>
  <c r="R490" i="8" s="1"/>
  <c r="O4184" i="8"/>
  <c r="Q4185" i="8"/>
  <c r="R4185" i="8" s="1"/>
  <c r="Q4184" i="8"/>
  <c r="R4184" i="8" s="1"/>
  <c r="O2379" i="8"/>
  <c r="Q2380" i="8"/>
  <c r="R2380" i="8" s="1"/>
  <c r="Q973" i="8"/>
  <c r="R973" i="8" s="1"/>
  <c r="Q972" i="8"/>
  <c r="R972" i="8" s="1"/>
  <c r="O972" i="8"/>
  <c r="Q2168" i="8"/>
  <c r="R2168" i="8" s="1"/>
  <c r="O2167" i="8"/>
  <c r="O3652" i="8"/>
  <c r="Q3653" i="8"/>
  <c r="R3653" i="8" s="1"/>
  <c r="O4064" i="8"/>
  <c r="Q4065" i="8"/>
  <c r="R4065" i="8" s="1"/>
  <c r="Q3974" i="8"/>
  <c r="R3974" i="8" s="1"/>
  <c r="O3394" i="8"/>
  <c r="Q3395" i="8"/>
  <c r="R3395" i="8" s="1"/>
  <c r="Q1731" i="8"/>
  <c r="R1731" i="8" s="1"/>
  <c r="O2677" i="8"/>
  <c r="Q2678" i="8"/>
  <c r="R2678" i="8" s="1"/>
  <c r="Q3617" i="8"/>
  <c r="R3617" i="8" s="1"/>
  <c r="Q3618" i="8"/>
  <c r="R3618" i="8" s="1"/>
  <c r="O987" i="8"/>
  <c r="Q988" i="8"/>
  <c r="R988" i="8" s="1"/>
  <c r="Q987" i="8"/>
  <c r="R987" i="8" s="1"/>
  <c r="O3585" i="8"/>
  <c r="Q3586" i="8"/>
  <c r="R3586" i="8" s="1"/>
  <c r="O4486" i="8"/>
  <c r="Q4486" i="8"/>
  <c r="R4486" i="8" s="1"/>
  <c r="O4522" i="8"/>
  <c r="Q4523" i="8"/>
  <c r="R4523" i="8" s="1"/>
  <c r="Q4522" i="8"/>
  <c r="R4522" i="8" s="1"/>
  <c r="Q466" i="8"/>
  <c r="R466" i="8" s="1"/>
  <c r="Q2426" i="8"/>
  <c r="R2426" i="8" s="1"/>
  <c r="Q698" i="8"/>
  <c r="R698" i="8" s="1"/>
  <c r="Q434" i="8"/>
  <c r="R434" i="8" s="1"/>
  <c r="O1630" i="8"/>
  <c r="Q1214" i="8"/>
  <c r="R1214" i="8" s="1"/>
  <c r="Q1431" i="8"/>
  <c r="R1431" i="8" s="1"/>
  <c r="Q1764" i="8"/>
  <c r="R1764" i="8" s="1"/>
  <c r="O1892" i="8"/>
  <c r="O1667" i="8"/>
  <c r="Q1648" i="8"/>
  <c r="R1648" i="8" s="1"/>
  <c r="Q1341" i="8"/>
  <c r="R1341" i="8" s="1"/>
  <c r="O683" i="8"/>
  <c r="Q683" i="8"/>
  <c r="R683" i="8" s="1"/>
  <c r="O947" i="8"/>
  <c r="Q947" i="8"/>
  <c r="R947" i="8" s="1"/>
  <c r="Q111" i="8"/>
  <c r="R111" i="8" s="1"/>
  <c r="O111" i="8"/>
  <c r="Q1036" i="8"/>
  <c r="R1036" i="8" s="1"/>
  <c r="O1036" i="8"/>
  <c r="O1196" i="8"/>
  <c r="Q1197" i="8"/>
  <c r="R1197" i="8" s="1"/>
  <c r="Q1196" i="8"/>
  <c r="R1196" i="8" s="1"/>
  <c r="O612" i="8"/>
  <c r="Q613" i="8"/>
  <c r="R613" i="8" s="1"/>
  <c r="O4285" i="8"/>
  <c r="Q4285" i="8"/>
  <c r="R4285" i="8" s="1"/>
  <c r="Q4286" i="8"/>
  <c r="R4286" i="8" s="1"/>
  <c r="O4778" i="8"/>
  <c r="Q4779" i="8"/>
  <c r="R4779" i="8" s="1"/>
  <c r="Q242" i="8"/>
  <c r="R242" i="8" s="1"/>
  <c r="Q243" i="8"/>
  <c r="R243" i="8" s="1"/>
  <c r="O1287" i="8"/>
  <c r="Q1288" i="8"/>
  <c r="R1288" i="8" s="1"/>
  <c r="O4197" i="8"/>
  <c r="Q4198" i="8"/>
  <c r="R4198" i="8" s="1"/>
  <c r="O2244" i="8"/>
  <c r="Q2244" i="8"/>
  <c r="R2244" i="8" s="1"/>
  <c r="O4542" i="8"/>
  <c r="Q4543" i="8"/>
  <c r="R4543" i="8" s="1"/>
  <c r="O4362" i="8"/>
  <c r="Q4362" i="8"/>
  <c r="R4362" i="8" s="1"/>
  <c r="O4162" i="8"/>
  <c r="Q4163" i="8"/>
  <c r="R4163" i="8" s="1"/>
  <c r="Q4162" i="8"/>
  <c r="R4162" i="8" s="1"/>
  <c r="O3783" i="8"/>
  <c r="Q3783" i="8"/>
  <c r="R3783" i="8" s="1"/>
  <c r="Q3784" i="8"/>
  <c r="R3784" i="8" s="1"/>
  <c r="Q620" i="8"/>
  <c r="R620" i="8" s="1"/>
  <c r="Q3527" i="8"/>
  <c r="R3527" i="8" s="1"/>
  <c r="O1165" i="8"/>
  <c r="Q3216" i="8"/>
  <c r="R3216" i="8" s="1"/>
  <c r="Q1283" i="8"/>
  <c r="R1283" i="8" s="1"/>
  <c r="O2382" i="8"/>
  <c r="Q1469" i="8"/>
  <c r="R1469" i="8" s="1"/>
  <c r="O436" i="8"/>
  <c r="Q4800" i="8"/>
  <c r="R4800" i="8" s="1"/>
  <c r="Q3098" i="8"/>
  <c r="R3098" i="8" s="1"/>
  <c r="Q1398" i="8"/>
  <c r="R1398" i="8" s="1"/>
  <c r="Q932" i="8"/>
  <c r="R932" i="8" s="1"/>
  <c r="Q981" i="8"/>
  <c r="R981" i="8" s="1"/>
  <c r="Q2446" i="8"/>
  <c r="R2446" i="8" s="1"/>
  <c r="Q255" i="8"/>
  <c r="R255" i="8" s="1"/>
  <c r="Q1507" i="8"/>
  <c r="R1507" i="8" s="1"/>
  <c r="Q1215" i="8"/>
  <c r="R1215" i="8" s="1"/>
  <c r="Q895" i="8"/>
  <c r="R895" i="8" s="1"/>
  <c r="Q1893" i="8"/>
  <c r="R1893" i="8" s="1"/>
  <c r="Q4428" i="8"/>
  <c r="R4428" i="8" s="1"/>
  <c r="O627" i="8"/>
  <c r="Q720" i="8"/>
  <c r="R720" i="8" s="1"/>
  <c r="Q84" i="8"/>
  <c r="R84" i="8" s="1"/>
  <c r="Q647" i="8"/>
  <c r="R647" i="8" s="1"/>
  <c r="O1181" i="8"/>
  <c r="Q4784" i="8"/>
  <c r="R4784" i="8" s="1"/>
  <c r="Q4151" i="8"/>
  <c r="R4151" i="8" s="1"/>
  <c r="Q637" i="8"/>
  <c r="R637" i="8" s="1"/>
  <c r="Q415" i="8"/>
  <c r="R415" i="8" s="1"/>
  <c r="Q321" i="8"/>
  <c r="R321" i="8" s="1"/>
  <c r="Q1647" i="8"/>
  <c r="R1647" i="8" s="1"/>
  <c r="Q3652" i="8"/>
  <c r="R3652" i="8" s="1"/>
  <c r="O3875" i="8"/>
  <c r="O416" i="8"/>
  <c r="Q4778" i="8"/>
  <c r="R4778" i="8" s="1"/>
  <c r="Q744" i="8"/>
  <c r="R744" i="8" s="1"/>
  <c r="Q1393" i="8"/>
  <c r="R1393" i="8" s="1"/>
  <c r="Q4755" i="8"/>
  <c r="R4755" i="8" s="1"/>
  <c r="Q3746" i="8"/>
  <c r="R3746" i="8" s="1"/>
  <c r="O3745" i="8"/>
  <c r="Q1816" i="8"/>
  <c r="R1816" i="8" s="1"/>
  <c r="Q1817" i="8"/>
  <c r="R1817" i="8" s="1"/>
  <c r="O378" i="8"/>
  <c r="Q378" i="8"/>
  <c r="R378" i="8" s="1"/>
  <c r="Q2067" i="8"/>
  <c r="R2067" i="8" s="1"/>
  <c r="O1828" i="8"/>
  <c r="Q3194" i="8"/>
  <c r="R3194" i="8" s="1"/>
  <c r="O93" i="8"/>
  <c r="Q94" i="8"/>
  <c r="R94" i="8" s="1"/>
  <c r="Q93" i="8"/>
  <c r="R93" i="8" s="1"/>
  <c r="O298" i="8"/>
  <c r="Q298" i="8"/>
  <c r="R298" i="8" s="1"/>
  <c r="Q299" i="8"/>
  <c r="R299" i="8" s="1"/>
  <c r="Q142" i="8"/>
  <c r="R142" i="8" s="1"/>
  <c r="O142" i="8"/>
  <c r="O1321" i="8"/>
  <c r="Q1322" i="8"/>
  <c r="R1322" i="8" s="1"/>
  <c r="Q1321" i="8"/>
  <c r="R1321" i="8" s="1"/>
  <c r="Q1471" i="8"/>
  <c r="R1471" i="8" s="1"/>
  <c r="O1471" i="8"/>
  <c r="O572" i="8"/>
  <c r="Q572" i="8"/>
  <c r="R572" i="8" s="1"/>
  <c r="Q281" i="8"/>
  <c r="R281" i="8" s="1"/>
  <c r="O281" i="8"/>
  <c r="Q282" i="8"/>
  <c r="R282" i="8" s="1"/>
  <c r="O1303" i="8"/>
  <c r="Q1304" i="8"/>
  <c r="R1304" i="8" s="1"/>
  <c r="Q1091" i="8"/>
  <c r="R1091" i="8" s="1"/>
  <c r="O1091" i="8"/>
  <c r="O248" i="8"/>
  <c r="Q248" i="8"/>
  <c r="R248" i="8" s="1"/>
  <c r="Q575" i="8"/>
  <c r="R575" i="8" s="1"/>
  <c r="O575" i="8"/>
  <c r="O1459" i="8"/>
  <c r="Q1460" i="8"/>
  <c r="R1460" i="8" s="1"/>
  <c r="O2554" i="8"/>
  <c r="Q2555" i="8"/>
  <c r="R2555" i="8" s="1"/>
  <c r="O2271" i="8"/>
  <c r="Q2272" i="8"/>
  <c r="R2272" i="8" s="1"/>
  <c r="O1748" i="8"/>
  <c r="Q1748" i="8"/>
  <c r="R1748" i="8" s="1"/>
  <c r="O2523" i="8"/>
  <c r="Q2523" i="8"/>
  <c r="R2523" i="8" s="1"/>
  <c r="Q2524" i="8"/>
  <c r="R2524" i="8" s="1"/>
  <c r="O391" i="8"/>
  <c r="Q391" i="8"/>
  <c r="R391" i="8" s="1"/>
  <c r="Q392" i="8"/>
  <c r="R392" i="8" s="1"/>
  <c r="Q1178" i="8"/>
  <c r="R1178" i="8" s="1"/>
  <c r="Q1177" i="8"/>
  <c r="R1177" i="8" s="1"/>
  <c r="Q165" i="8"/>
  <c r="R165" i="8" s="1"/>
  <c r="O165" i="8"/>
  <c r="Q787" i="8"/>
  <c r="R787" i="8" s="1"/>
  <c r="Q786" i="8"/>
  <c r="R786" i="8" s="1"/>
  <c r="O786" i="8"/>
  <c r="O2130" i="8"/>
  <c r="Q2130" i="8"/>
  <c r="R2130" i="8" s="1"/>
  <c r="Q2131" i="8"/>
  <c r="R2131" i="8" s="1"/>
  <c r="Q3008" i="8"/>
  <c r="R3008" i="8" s="1"/>
  <c r="O3007" i="8"/>
  <c r="O2457" i="8"/>
  <c r="Q2457" i="8"/>
  <c r="R2457" i="8" s="1"/>
  <c r="O2780" i="8"/>
  <c r="Q2781" i="8"/>
  <c r="R2781" i="8" s="1"/>
  <c r="Q1348" i="8"/>
  <c r="R1348" i="8" s="1"/>
  <c r="O1348" i="8"/>
  <c r="O2790" i="8"/>
  <c r="Q2791" i="8"/>
  <c r="R2791" i="8" s="1"/>
  <c r="Q2790" i="8"/>
  <c r="R2790" i="8" s="1"/>
  <c r="O3335" i="8"/>
  <c r="Q3336" i="8"/>
  <c r="R3336" i="8" s="1"/>
  <c r="O2750" i="8"/>
  <c r="Q2750" i="8"/>
  <c r="R2750" i="8" s="1"/>
  <c r="Q2751" i="8"/>
  <c r="R2751" i="8" s="1"/>
  <c r="Q4026" i="8"/>
  <c r="R4026" i="8" s="1"/>
  <c r="O4026" i="8"/>
  <c r="Q4027" i="8"/>
  <c r="R4027" i="8" s="1"/>
  <c r="O325" i="8"/>
  <c r="Q325" i="8"/>
  <c r="R325" i="8" s="1"/>
  <c r="O790" i="8"/>
  <c r="Q790" i="8"/>
  <c r="R790" i="8" s="1"/>
  <c r="Q791" i="8"/>
  <c r="R791" i="8" s="1"/>
  <c r="O1206" i="8"/>
  <c r="Q1207" i="8"/>
  <c r="R1207" i="8" s="1"/>
  <c r="O2306" i="8"/>
  <c r="Q2307" i="8"/>
  <c r="R2307" i="8" s="1"/>
  <c r="Q1110" i="8"/>
  <c r="R1110" i="8" s="1"/>
  <c r="O1110" i="8"/>
  <c r="O3018" i="8"/>
  <c r="Q3018" i="8"/>
  <c r="R3018" i="8" s="1"/>
  <c r="Q3019" i="8"/>
  <c r="R3019" i="8" s="1"/>
  <c r="O3067" i="8"/>
  <c r="Q3067" i="8"/>
  <c r="R3067" i="8" s="1"/>
  <c r="O2951" i="8"/>
  <c r="Q2952" i="8"/>
  <c r="R2952" i="8" s="1"/>
  <c r="Q2951" i="8"/>
  <c r="R2951" i="8" s="1"/>
  <c r="Q3219" i="8"/>
  <c r="R3219" i="8" s="1"/>
  <c r="O3219" i="8"/>
  <c r="O2788" i="8"/>
  <c r="Q2788" i="8"/>
  <c r="R2788" i="8" s="1"/>
  <c r="O2635" i="8"/>
  <c r="Q2636" i="8"/>
  <c r="R2636" i="8" s="1"/>
  <c r="Q2635" i="8"/>
  <c r="R2635" i="8" s="1"/>
  <c r="O3741" i="8"/>
  <c r="Q3741" i="8"/>
  <c r="R3741" i="8" s="1"/>
  <c r="O3752" i="8"/>
  <c r="Q3752" i="8"/>
  <c r="R3752" i="8" s="1"/>
  <c r="O3774" i="8"/>
  <c r="Q3775" i="8"/>
  <c r="R3775" i="8" s="1"/>
  <c r="Q1990" i="8"/>
  <c r="R1990" i="8" s="1"/>
  <c r="O1989" i="8"/>
  <c r="O4304" i="8"/>
  <c r="Q4304" i="8"/>
  <c r="R4304" i="8" s="1"/>
  <c r="O4684" i="8"/>
  <c r="Q4684" i="8"/>
  <c r="R4684" i="8" s="1"/>
  <c r="Q4685" i="8"/>
  <c r="R4685" i="8" s="1"/>
  <c r="Q3863" i="8"/>
  <c r="R3863" i="8" s="1"/>
  <c r="O3863" i="8"/>
  <c r="Q3864" i="8"/>
  <c r="R3864" i="8" s="1"/>
  <c r="Q4158" i="8"/>
  <c r="R4158" i="8" s="1"/>
  <c r="Q4157" i="8"/>
  <c r="R4157" i="8" s="1"/>
  <c r="Q4712" i="8"/>
  <c r="R4712" i="8" s="1"/>
  <c r="O4711" i="8"/>
  <c r="Q4711" i="8"/>
  <c r="R4711" i="8" s="1"/>
  <c r="O4818" i="8"/>
  <c r="Q4818" i="8"/>
  <c r="R4818" i="8" s="1"/>
  <c r="Q4819" i="8"/>
  <c r="R4819" i="8" s="1"/>
  <c r="O4299" i="8"/>
  <c r="Q4300" i="8"/>
  <c r="R4300" i="8" s="1"/>
  <c r="O2716" i="8"/>
  <c r="Q2717" i="8"/>
  <c r="R2717" i="8" s="1"/>
  <c r="Q2716" i="8"/>
  <c r="R2716" i="8" s="1"/>
  <c r="O4793" i="8"/>
  <c r="Q4794" i="8"/>
  <c r="R4794" i="8" s="1"/>
  <c r="Q4793" i="8"/>
  <c r="R4793" i="8" s="1"/>
  <c r="Q1094" i="8"/>
  <c r="R1094" i="8" s="1"/>
  <c r="Q1423" i="8"/>
  <c r="R1423" i="8" s="1"/>
  <c r="O1423" i="8"/>
  <c r="O495" i="8"/>
  <c r="Q495" i="8"/>
  <c r="R495" i="8" s="1"/>
  <c r="O929" i="8"/>
  <c r="Q929" i="8"/>
  <c r="R929" i="8" s="1"/>
  <c r="Q930" i="8"/>
  <c r="R930" i="8" s="1"/>
  <c r="O2459" i="8"/>
  <c r="Q2460" i="8"/>
  <c r="R2460" i="8" s="1"/>
  <c r="Q2459" i="8"/>
  <c r="R2459" i="8" s="1"/>
  <c r="Q2300" i="8"/>
  <c r="R2300" i="8" s="1"/>
  <c r="O2299" i="8"/>
  <c r="O3531" i="8"/>
  <c r="Q3532" i="8"/>
  <c r="R3532" i="8" s="1"/>
  <c r="Q3531" i="8"/>
  <c r="R3531" i="8" s="1"/>
  <c r="Q3807" i="8"/>
  <c r="R3807" i="8" s="1"/>
  <c r="O3807" i="8"/>
  <c r="O3718" i="8"/>
  <c r="Q3719" i="8"/>
  <c r="R3719" i="8" s="1"/>
  <c r="Q3730" i="8"/>
  <c r="R3730" i="8" s="1"/>
  <c r="O4342" i="8"/>
  <c r="Q4342" i="8"/>
  <c r="R4342" i="8" s="1"/>
  <c r="Q3759" i="8"/>
  <c r="R3759" i="8" s="1"/>
  <c r="Q3233" i="8"/>
  <c r="R3233" i="8" s="1"/>
  <c r="Q3232" i="8"/>
  <c r="R3232" i="8" s="1"/>
  <c r="O3232" i="8"/>
  <c r="Q4507" i="8"/>
  <c r="R4507" i="8" s="1"/>
  <c r="O4506" i="8"/>
  <c r="Q4506" i="8"/>
  <c r="R4506" i="8" s="1"/>
  <c r="Q4047" i="8"/>
  <c r="R4047" i="8" s="1"/>
  <c r="Q4048" i="8"/>
  <c r="R4048" i="8" s="1"/>
  <c r="Q1720" i="8"/>
  <c r="R1720" i="8" s="1"/>
  <c r="O2115" i="8"/>
  <c r="Q2116" i="8"/>
  <c r="R2116" i="8" s="1"/>
  <c r="Q2115" i="8"/>
  <c r="R2115" i="8" s="1"/>
  <c r="O3266" i="8"/>
  <c r="Q3267" i="8"/>
  <c r="R3267" i="8" s="1"/>
  <c r="Q3266" i="8"/>
  <c r="R3266" i="8" s="1"/>
  <c r="Q569" i="8"/>
  <c r="R569" i="8" s="1"/>
  <c r="O569" i="8"/>
  <c r="O497" i="8"/>
  <c r="Q497" i="8"/>
  <c r="R497" i="8" s="1"/>
  <c r="O626" i="8"/>
  <c r="Q626" i="8"/>
  <c r="R626" i="8" s="1"/>
  <c r="O1721" i="8"/>
  <c r="Q1721" i="8"/>
  <c r="R1721" i="8" s="1"/>
  <c r="O498" i="8"/>
  <c r="Q498" i="8"/>
  <c r="R498" i="8" s="1"/>
  <c r="O2041" i="8"/>
  <c r="Q2041" i="8"/>
  <c r="R2041" i="8" s="1"/>
  <c r="O3125" i="8"/>
  <c r="Q3126" i="8"/>
  <c r="R3126" i="8" s="1"/>
  <c r="Q990" i="8"/>
  <c r="R990" i="8" s="1"/>
  <c r="O990" i="8"/>
  <c r="O3801" i="8"/>
  <c r="Q3801" i="8"/>
  <c r="R3801" i="8" s="1"/>
  <c r="O4842" i="8"/>
  <c r="Q4842" i="8"/>
  <c r="R4842" i="8" s="1"/>
  <c r="Q4178" i="8"/>
  <c r="R4178" i="8" s="1"/>
  <c r="O4178" i="8"/>
  <c r="Q522" i="8"/>
  <c r="R522" i="8" s="1"/>
  <c r="Q1927" i="8"/>
  <c r="R1927" i="8" s="1"/>
  <c r="O1926" i="8"/>
  <c r="Q1926" i="8"/>
  <c r="R1926" i="8" s="1"/>
  <c r="O1240" i="8"/>
  <c r="Q1241" i="8"/>
  <c r="R1241" i="8" s="1"/>
  <c r="O2245" i="8"/>
  <c r="Q2245" i="8"/>
  <c r="R2245" i="8" s="1"/>
  <c r="Q3405" i="8"/>
  <c r="R3405" i="8" s="1"/>
  <c r="Q4850" i="8"/>
  <c r="R4850" i="8" s="1"/>
  <c r="O4057" i="8"/>
  <c r="Q4057" i="8"/>
  <c r="R4057" i="8" s="1"/>
  <c r="Q4639" i="8"/>
  <c r="R4639" i="8" s="1"/>
  <c r="Q4638" i="8"/>
  <c r="R4638" i="8" s="1"/>
  <c r="O4638" i="8"/>
  <c r="O2841" i="8"/>
  <c r="Q2841" i="8"/>
  <c r="R2841" i="8" s="1"/>
  <c r="Q3749" i="8"/>
  <c r="R3749" i="8" s="1"/>
  <c r="O2855" i="8"/>
  <c r="Q2855" i="8"/>
  <c r="R2855" i="8" s="1"/>
  <c r="Q699" i="8"/>
  <c r="R699" i="8" s="1"/>
  <c r="O561" i="8"/>
  <c r="Q561" i="8"/>
  <c r="R561" i="8" s="1"/>
  <c r="O615" i="8"/>
  <c r="Q616" i="8"/>
  <c r="R616" i="8" s="1"/>
  <c r="Q556" i="8"/>
  <c r="R556" i="8" s="1"/>
  <c r="O556" i="8"/>
  <c r="O1814" i="8"/>
  <c r="Q1814" i="8"/>
  <c r="R1814" i="8" s="1"/>
  <c r="O299" i="8"/>
  <c r="Q300" i="8"/>
  <c r="R300" i="8" s="1"/>
  <c r="Q168" i="8"/>
  <c r="R168" i="8" s="1"/>
  <c r="O736" i="8"/>
  <c r="Q736" i="8"/>
  <c r="R736" i="8" s="1"/>
  <c r="Q2774" i="8"/>
  <c r="R2774" i="8" s="1"/>
  <c r="O2774" i="8"/>
  <c r="O2281" i="8"/>
  <c r="Q2281" i="8"/>
  <c r="R2281" i="8" s="1"/>
  <c r="O1548" i="8"/>
  <c r="Q1548" i="8"/>
  <c r="R1548" i="8" s="1"/>
  <c r="O4330" i="8"/>
  <c r="Q4330" i="8"/>
  <c r="R4330" i="8" s="1"/>
  <c r="O2759" i="8"/>
  <c r="Q2759" i="8"/>
  <c r="R2759" i="8" s="1"/>
  <c r="Q1811" i="8"/>
  <c r="R1811" i="8" s="1"/>
  <c r="Q3716" i="8"/>
  <c r="R3716" i="8" s="1"/>
  <c r="O3716" i="8"/>
  <c r="Q1320" i="8"/>
  <c r="R1320" i="8" s="1"/>
  <c r="O4267" i="8"/>
  <c r="Q4267" i="8"/>
  <c r="R4267" i="8" s="1"/>
  <c r="O4317" i="8"/>
  <c r="Q4317" i="8"/>
  <c r="R4317" i="8" s="1"/>
  <c r="O745" i="8"/>
  <c r="Q745" i="8"/>
  <c r="R745" i="8" s="1"/>
  <c r="O4394" i="8"/>
  <c r="Q4395" i="8"/>
  <c r="R4395" i="8" s="1"/>
  <c r="Q4394" i="8"/>
  <c r="R4394" i="8" s="1"/>
  <c r="O4679" i="8"/>
  <c r="Q4679" i="8"/>
  <c r="R4679" i="8" s="1"/>
  <c r="O776" i="8"/>
  <c r="Q777" i="8"/>
  <c r="R777" i="8" s="1"/>
  <c r="Q1189" i="8"/>
  <c r="R1189" i="8" s="1"/>
  <c r="O273" i="8"/>
  <c r="Q273" i="8"/>
  <c r="R273" i="8" s="1"/>
  <c r="O323" i="8"/>
  <c r="Q324" i="8"/>
  <c r="R324" i="8" s="1"/>
  <c r="O701" i="8"/>
  <c r="Q701" i="8"/>
  <c r="R701" i="8" s="1"/>
  <c r="O854" i="8"/>
  <c r="Q854" i="8"/>
  <c r="R854" i="8" s="1"/>
  <c r="O310" i="8"/>
  <c r="Q310" i="8"/>
  <c r="R310" i="8" s="1"/>
  <c r="O393" i="8"/>
  <c r="Q393" i="8"/>
  <c r="R393" i="8" s="1"/>
  <c r="Q625" i="8"/>
  <c r="R625" i="8" s="1"/>
  <c r="Q2470" i="8"/>
  <c r="R2470" i="8" s="1"/>
  <c r="Q1444" i="8"/>
  <c r="R1444" i="8" s="1"/>
  <c r="O551" i="8"/>
  <c r="Q552" i="8"/>
  <c r="R552" i="8" s="1"/>
  <c r="O1268" i="8"/>
  <c r="Q1268" i="8"/>
  <c r="R1268" i="8" s="1"/>
  <c r="O3968" i="8"/>
  <c r="Q3968" i="8"/>
  <c r="R3968" i="8" s="1"/>
  <c r="O4546" i="8"/>
  <c r="Q4546" i="8"/>
  <c r="R4546" i="8" s="1"/>
  <c r="Q3726" i="8"/>
  <c r="R3726" i="8" s="1"/>
  <c r="O3458" i="8"/>
  <c r="Q3458" i="8"/>
  <c r="R3458" i="8" s="1"/>
  <c r="O1271" i="8"/>
  <c r="Q1271" i="8"/>
  <c r="R1271" i="8" s="1"/>
  <c r="O3158" i="8"/>
  <c r="Q3158" i="8"/>
  <c r="R3158" i="8" s="1"/>
  <c r="Q3180" i="8"/>
  <c r="R3180" i="8" s="1"/>
  <c r="Q3452" i="8"/>
  <c r="R3452" i="8" s="1"/>
  <c r="O3451" i="8"/>
  <c r="O1698" i="8"/>
  <c r="Q1698" i="8"/>
  <c r="R1698" i="8" s="1"/>
  <c r="Q598" i="8"/>
  <c r="R598" i="8" s="1"/>
  <c r="O598" i="8"/>
  <c r="O1835" i="8"/>
  <c r="Q1835" i="8"/>
  <c r="R1835" i="8" s="1"/>
  <c r="O573" i="8"/>
  <c r="Q573" i="8"/>
  <c r="R573" i="8" s="1"/>
  <c r="Q574" i="8"/>
  <c r="R574" i="8" s="1"/>
  <c r="Q861" i="8"/>
  <c r="R861" i="8" s="1"/>
  <c r="Q134" i="8"/>
  <c r="R134" i="8" s="1"/>
  <c r="Q133" i="8"/>
  <c r="R133" i="8" s="1"/>
  <c r="O1739" i="8"/>
  <c r="Q1739" i="8"/>
  <c r="R1739" i="8" s="1"/>
  <c r="O1819" i="8"/>
  <c r="Q1819" i="8"/>
  <c r="R1819" i="8" s="1"/>
  <c r="O2051" i="8"/>
  <c r="Q2051" i="8"/>
  <c r="R2051" i="8" s="1"/>
  <c r="Q2596" i="8"/>
  <c r="R2596" i="8" s="1"/>
  <c r="O2596" i="8"/>
  <c r="O3027" i="8"/>
  <c r="Q3027" i="8"/>
  <c r="R3027" i="8" s="1"/>
  <c r="O1707" i="8"/>
  <c r="Q1707" i="8"/>
  <c r="R1707" i="8" s="1"/>
  <c r="Q1035" i="8"/>
  <c r="R1035" i="8" s="1"/>
  <c r="O1035" i="8"/>
  <c r="Q2485" i="8"/>
  <c r="R2485" i="8" s="1"/>
  <c r="O2530" i="8"/>
  <c r="Q2530" i="8"/>
  <c r="R2530" i="8" s="1"/>
  <c r="Q2416" i="8"/>
  <c r="R2416" i="8" s="1"/>
  <c r="O2769" i="8"/>
  <c r="Q2769" i="8"/>
  <c r="R2769" i="8" s="1"/>
  <c r="Q4790" i="8"/>
  <c r="R4790" i="8" s="1"/>
  <c r="O4790" i="8"/>
  <c r="Q4160" i="8"/>
  <c r="R4160" i="8" s="1"/>
  <c r="Q3894" i="8"/>
  <c r="R3894" i="8" s="1"/>
  <c r="O3893" i="8"/>
  <c r="Q3969" i="8"/>
  <c r="R3969" i="8" s="1"/>
  <c r="Q1052" i="8"/>
  <c r="R1052" i="8" s="1"/>
  <c r="Q2275" i="8"/>
  <c r="R2275" i="8" s="1"/>
  <c r="O2275" i="8"/>
  <c r="O3925" i="8"/>
  <c r="Q3925" i="8"/>
  <c r="R3925" i="8" s="1"/>
  <c r="O1996" i="8"/>
  <c r="Q1997" i="8"/>
  <c r="R1997" i="8" s="1"/>
  <c r="Q4834" i="8"/>
  <c r="R4834" i="8" s="1"/>
  <c r="Q2542" i="8"/>
  <c r="R2542" i="8" s="1"/>
  <c r="Q646" i="8"/>
  <c r="R646" i="8" s="1"/>
  <c r="Q389" i="8"/>
  <c r="R389" i="8" s="1"/>
  <c r="Q1729" i="8"/>
  <c r="R1729" i="8" s="1"/>
  <c r="O430" i="8"/>
  <c r="Q431" i="8"/>
  <c r="R431" i="8" s="1"/>
  <c r="Q677" i="8"/>
  <c r="R677" i="8" s="1"/>
  <c r="Q1537" i="8"/>
  <c r="R1537" i="8" s="1"/>
  <c r="Q1190" i="8"/>
  <c r="R1190" i="8" s="1"/>
  <c r="Q693" i="8"/>
  <c r="R693" i="8" s="1"/>
  <c r="Q1001" i="8"/>
  <c r="R1001" i="8" s="1"/>
  <c r="Q251" i="8"/>
  <c r="R251" i="8" s="1"/>
  <c r="Q367" i="8"/>
  <c r="R367" i="8" s="1"/>
  <c r="Q1301" i="8"/>
  <c r="R1301" i="8" s="1"/>
  <c r="Q1728" i="8"/>
  <c r="R1728" i="8" s="1"/>
  <c r="Q237" i="8"/>
  <c r="R237" i="8" s="1"/>
  <c r="Q257" i="8"/>
  <c r="R257" i="8" s="1"/>
  <c r="Q2019" i="8"/>
  <c r="R2019" i="8" s="1"/>
  <c r="Q312" i="8"/>
  <c r="R312" i="8" s="1"/>
  <c r="Q535" i="8"/>
  <c r="R535" i="8" s="1"/>
  <c r="Q1688" i="8"/>
  <c r="R1688" i="8" s="1"/>
  <c r="Q1020" i="8"/>
  <c r="R1020" i="8" s="1"/>
  <c r="O1020" i="8"/>
  <c r="O126" i="8"/>
  <c r="Q126" i="8"/>
  <c r="R126" i="8" s="1"/>
  <c r="Q127" i="8"/>
  <c r="R127" i="8" s="1"/>
  <c r="O668" i="8"/>
  <c r="Q668" i="8"/>
  <c r="R668" i="8" s="1"/>
  <c r="O692" i="8"/>
  <c r="O604" i="8"/>
  <c r="Q605" i="8"/>
  <c r="R605" i="8" s="1"/>
  <c r="Q604" i="8"/>
  <c r="R604" i="8" s="1"/>
  <c r="O1688" i="8"/>
  <c r="O1217" i="8"/>
  <c r="Q1217" i="8"/>
  <c r="R1217" i="8" s="1"/>
  <c r="Q388" i="8"/>
  <c r="R388" i="8" s="1"/>
  <c r="Q678" i="8"/>
  <c r="R678" i="8" s="1"/>
  <c r="Q711" i="8"/>
  <c r="R711" i="8" s="1"/>
  <c r="Q2415" i="8"/>
  <c r="R2415" i="8" s="1"/>
  <c r="O238" i="8"/>
  <c r="Q311" i="8"/>
  <c r="R311" i="8" s="1"/>
  <c r="Q2919" i="8"/>
  <c r="R2919" i="8" s="1"/>
  <c r="Q2918" i="8"/>
  <c r="R2918" i="8" s="1"/>
  <c r="Q1330" i="8"/>
  <c r="R1330" i="8" s="1"/>
  <c r="Q430" i="8"/>
  <c r="R430" i="8" s="1"/>
  <c r="Q487" i="8"/>
  <c r="R487" i="8" s="1"/>
  <c r="Q3394" i="8"/>
  <c r="R3394" i="8" s="1"/>
  <c r="Q592" i="8"/>
  <c r="R592" i="8" s="1"/>
  <c r="O591" i="8"/>
  <c r="Q682" i="8"/>
  <c r="R682" i="8" s="1"/>
  <c r="Q648" i="8"/>
  <c r="R648" i="8" s="1"/>
  <c r="O648" i="8"/>
  <c r="O699" i="8"/>
  <c r="Q700" i="8"/>
  <c r="R700" i="8" s="1"/>
  <c r="O606" i="8"/>
  <c r="Q606" i="8"/>
  <c r="R606" i="8" s="1"/>
  <c r="O1625" i="8"/>
  <c r="Q1524" i="8"/>
  <c r="R1524" i="8" s="1"/>
  <c r="O295" i="8"/>
  <c r="Q295" i="8"/>
  <c r="R295" i="8" s="1"/>
  <c r="O565" i="8"/>
  <c r="Q565" i="8"/>
  <c r="R565" i="8" s="1"/>
  <c r="Q256" i="8"/>
  <c r="R256" i="8" s="1"/>
  <c r="Q710" i="8"/>
  <c r="R710" i="8" s="1"/>
  <c r="O2414" i="8"/>
  <c r="Q424" i="8"/>
  <c r="R424" i="8" s="1"/>
  <c r="Q122" i="8"/>
  <c r="R122" i="8" s="1"/>
  <c r="Q121" i="8"/>
  <c r="R121" i="8" s="1"/>
  <c r="Q1523" i="8"/>
  <c r="R1523" i="8" s="1"/>
  <c r="Q2048" i="8"/>
  <c r="R2048" i="8" s="1"/>
  <c r="Q749" i="8"/>
  <c r="R749" i="8" s="1"/>
  <c r="Q1570" i="8"/>
  <c r="R1570" i="8" s="1"/>
  <c r="O116" i="8"/>
  <c r="Q117" i="8"/>
  <c r="R117" i="8" s="1"/>
  <c r="Q116" i="8"/>
  <c r="R116" i="8" s="1"/>
  <c r="O542" i="8"/>
  <c r="Q542" i="8"/>
  <c r="R542" i="8" s="1"/>
  <c r="Q1538" i="8"/>
  <c r="R1538" i="8" s="1"/>
  <c r="Q296" i="8"/>
  <c r="R296" i="8" s="1"/>
  <c r="Q669" i="8"/>
  <c r="R669" i="8" s="1"/>
  <c r="Q252" i="8"/>
  <c r="R252" i="8" s="1"/>
  <c r="Q1539" i="8"/>
  <c r="R1539" i="8" s="1"/>
  <c r="O645" i="8"/>
  <c r="O303" i="8"/>
  <c r="Q304" i="8"/>
  <c r="R304" i="8" s="1"/>
  <c r="O610" i="8"/>
  <c r="Q610" i="8"/>
  <c r="R610" i="8" s="1"/>
  <c r="O62" i="8"/>
  <c r="Q63" i="8"/>
  <c r="R63" i="8" s="1"/>
  <c r="C55" i="17"/>
  <c r="L59" i="16"/>
  <c r="D22" i="8"/>
  <c r="D16" i="8" l="1"/>
  <c r="S61" i="8"/>
  <c r="L70" i="16"/>
  <c r="K89" i="16"/>
  <c r="K84" i="16"/>
  <c r="K79" i="16"/>
  <c r="K72" i="16"/>
  <c r="K71" i="16"/>
  <c r="K58" i="16"/>
  <c r="L88" i="16"/>
  <c r="L89" i="16" s="1"/>
  <c r="M51" i="7" s="1"/>
  <c r="L83" i="16"/>
  <c r="L84" i="16" s="1"/>
  <c r="L51" i="7" s="1"/>
  <c r="L78" i="16"/>
  <c r="L79" i="16" s="1"/>
  <c r="K51" i="7" s="1"/>
  <c r="G92" i="16"/>
  <c r="H92" i="16" s="1"/>
  <c r="H93" i="16" s="1"/>
  <c r="M47" i="7" s="1"/>
  <c r="G87" i="16"/>
  <c r="H87" i="16" s="1"/>
  <c r="H88" i="16" s="1"/>
  <c r="L47" i="7" s="1"/>
  <c r="G82" i="16"/>
  <c r="H82" i="16" s="1"/>
  <c r="H83" i="16" s="1"/>
  <c r="K47" i="7" s="1"/>
  <c r="G77" i="16"/>
  <c r="H77" i="16" s="1"/>
  <c r="H78" i="16" s="1"/>
  <c r="J47" i="7" s="1"/>
  <c r="G72" i="16"/>
  <c r="H72" i="16" s="1"/>
  <c r="H73" i="16" s="1"/>
  <c r="I47" i="7" s="1"/>
  <c r="G67" i="16"/>
  <c r="H67" i="16" s="1"/>
  <c r="H68" i="16" s="1"/>
  <c r="H47" i="7" s="1"/>
  <c r="G62" i="16"/>
  <c r="H62" i="16" s="1"/>
  <c r="H63" i="16" s="1"/>
  <c r="G47" i="7" s="1"/>
  <c r="G57" i="16"/>
  <c r="H57" i="16" s="1"/>
  <c r="H58" i="16" s="1"/>
  <c r="F47" i="7" s="1"/>
  <c r="G93" i="16"/>
  <c r="G88" i="16"/>
  <c r="G83" i="16"/>
  <c r="G78" i="16"/>
  <c r="G73" i="16"/>
  <c r="G68" i="16"/>
  <c r="G63" i="16"/>
  <c r="G58" i="16"/>
  <c r="C63" i="16"/>
  <c r="D63" i="16" s="1"/>
  <c r="C57" i="16"/>
  <c r="D57" i="16" s="1"/>
  <c r="C64" i="16"/>
  <c r="C58" i="16"/>
  <c r="L72" i="16" l="1"/>
  <c r="J51" i="7" s="1"/>
  <c r="L71" i="16"/>
  <c r="I51" i="7" s="1"/>
  <c r="L60" i="16"/>
  <c r="H51" i="7" s="1"/>
  <c r="G51" i="7"/>
  <c r="F51" i="7"/>
  <c r="D65" i="16"/>
  <c r="K43" i="7" s="1"/>
  <c r="D64" i="16"/>
  <c r="J43" i="7" s="1"/>
  <c r="D66" i="16"/>
  <c r="L43" i="7" s="1"/>
  <c r="D67" i="16"/>
  <c r="M43" i="7" s="1"/>
  <c r="D61" i="16"/>
  <c r="I43" i="7" s="1"/>
  <c r="D59" i="16"/>
  <c r="G43" i="7" s="1"/>
  <c r="D58" i="16"/>
  <c r="F43" i="7" s="1"/>
  <c r="D60" i="16"/>
  <c r="H43" i="7" s="1"/>
  <c r="AA31" i="16"/>
  <c r="AB31" i="16" s="1"/>
  <c r="AA26" i="16"/>
  <c r="AB26" i="16" s="1"/>
  <c r="AB27" i="16" s="1"/>
  <c r="AA21" i="16"/>
  <c r="AB21" i="16" s="1"/>
  <c r="AB22" i="16" s="1"/>
  <c r="AA16" i="16"/>
  <c r="AB16" i="16" s="1"/>
  <c r="AB17" i="16" s="1"/>
  <c r="G39" i="7" s="1"/>
  <c r="AA11" i="16"/>
  <c r="AB11" i="16" s="1"/>
  <c r="AB12" i="16" s="1"/>
  <c r="F39" i="7" s="1"/>
  <c r="AA32" i="16"/>
  <c r="AA27" i="16"/>
  <c r="AA22" i="16"/>
  <c r="AA17" i="16"/>
  <c r="AA12" i="16"/>
  <c r="W40" i="16"/>
  <c r="X40" i="16" s="1"/>
  <c r="W31" i="16"/>
  <c r="X31" i="16" s="1"/>
  <c r="W25" i="16"/>
  <c r="X25" i="16" s="1"/>
  <c r="X26" i="16" s="1"/>
  <c r="I35" i="7" s="1"/>
  <c r="W20" i="16"/>
  <c r="X20" i="16" s="1"/>
  <c r="X21" i="16" s="1"/>
  <c r="H35" i="7" s="1"/>
  <c r="W41" i="16"/>
  <c r="W32" i="16"/>
  <c r="W26" i="16"/>
  <c r="W21" i="16"/>
  <c r="S12" i="16"/>
  <c r="S17" i="16"/>
  <c r="S22" i="16"/>
  <c r="W12" i="16"/>
  <c r="X12" i="16" s="1"/>
  <c r="X13" i="16" s="1"/>
  <c r="F35" i="7" s="1"/>
  <c r="W13" i="16"/>
  <c r="AB33" i="16" l="1"/>
  <c r="K39" i="7" s="1"/>
  <c r="AB32" i="16"/>
  <c r="J39" i="7" s="1"/>
  <c r="AB34" i="16"/>
  <c r="L39" i="7" s="1"/>
  <c r="AB35" i="16"/>
  <c r="M39" i="7" s="1"/>
  <c r="X33" i="16"/>
  <c r="K35" i="7" s="1"/>
  <c r="X32" i="16"/>
  <c r="J35" i="7" s="1"/>
  <c r="X14" i="16"/>
  <c r="G35" i="7" s="1"/>
  <c r="X41" i="16"/>
  <c r="L35" i="7" s="1"/>
  <c r="X42" i="16"/>
  <c r="M35" i="7" s="1"/>
  <c r="S41" i="16"/>
  <c r="S32" i="16"/>
  <c r="S26" i="16"/>
  <c r="T26" i="16" s="1"/>
  <c r="T27" i="16" s="1"/>
  <c r="S21" i="16"/>
  <c r="T21" i="16" s="1"/>
  <c r="T22" i="16" s="1"/>
  <c r="S16" i="16"/>
  <c r="T16" i="16" s="1"/>
  <c r="T17" i="16" s="1"/>
  <c r="S11" i="16"/>
  <c r="T11" i="16" s="1"/>
  <c r="T12" i="16" s="1"/>
  <c r="S51" i="16"/>
  <c r="S50" i="16"/>
  <c r="S49" i="16"/>
  <c r="S48" i="16"/>
  <c r="S47" i="16"/>
  <c r="S46" i="16"/>
  <c r="S45" i="16"/>
  <c r="S44" i="16"/>
  <c r="S43" i="16"/>
  <c r="S42" i="16"/>
  <c r="S40" i="16"/>
  <c r="S39" i="16"/>
  <c r="S38" i="16"/>
  <c r="S37" i="16"/>
  <c r="S33" i="16"/>
  <c r="S27" i="16"/>
  <c r="O35" i="16"/>
  <c r="P35" i="16" s="1"/>
  <c r="P36" i="16" s="1"/>
  <c r="O26" i="16"/>
  <c r="O12" i="16"/>
  <c r="C22" i="16"/>
  <c r="C21" i="16"/>
  <c r="C20" i="16"/>
  <c r="C16" i="16"/>
  <c r="C15" i="16"/>
  <c r="C14" i="16"/>
  <c r="C13" i="16"/>
  <c r="C12" i="16"/>
  <c r="O36" i="16"/>
  <c r="O27" i="16"/>
  <c r="O13" i="16"/>
  <c r="K27" i="7" l="1"/>
  <c r="F31" i="7"/>
  <c r="G31" i="7"/>
  <c r="P12" i="16"/>
  <c r="P15" i="16" s="1"/>
  <c r="H27" i="7" s="1"/>
  <c r="P26" i="16"/>
  <c r="P27" i="16" s="1"/>
  <c r="I27" i="7" s="1"/>
  <c r="T32" i="16"/>
  <c r="T36" i="16" s="1"/>
  <c r="I31" i="7"/>
  <c r="H31" i="7"/>
  <c r="P37" i="16"/>
  <c r="L27" i="7" s="1"/>
  <c r="P38" i="16"/>
  <c r="M27" i="7" s="1"/>
  <c r="K19" i="16"/>
  <c r="L19" i="16" s="1"/>
  <c r="K12" i="16"/>
  <c r="L12" i="16" s="1"/>
  <c r="P14" i="16" l="1"/>
  <c r="G27" i="7" s="1"/>
  <c r="P13" i="16"/>
  <c r="F27" i="7" s="1"/>
  <c r="P28" i="16"/>
  <c r="J27" i="7" s="1"/>
  <c r="T34" i="16"/>
  <c r="T33" i="16"/>
  <c r="T35" i="16"/>
  <c r="L16" i="16"/>
  <c r="L15" i="16"/>
  <c r="L14" i="16"/>
  <c r="L13" i="16"/>
  <c r="L22" i="16"/>
  <c r="L21" i="16"/>
  <c r="L20" i="16"/>
  <c r="L23" i="16"/>
  <c r="G46" i="16"/>
  <c r="G41" i="16"/>
  <c r="G36" i="16"/>
  <c r="G31" i="16"/>
  <c r="G26" i="16"/>
  <c r="G21" i="16"/>
  <c r="G16" i="16"/>
  <c r="Z55" i="16"/>
  <c r="V55" i="16"/>
  <c r="J55" i="16"/>
  <c r="F55" i="16"/>
  <c r="B55" i="16"/>
  <c r="Z9" i="16"/>
  <c r="V9" i="16"/>
  <c r="A18" i="7"/>
  <c r="B18" i="7" s="1"/>
  <c r="B14" i="7"/>
  <c r="R9" i="16"/>
  <c r="N9" i="16"/>
  <c r="J9" i="16"/>
  <c r="F9" i="16"/>
  <c r="B9" i="16"/>
  <c r="K16" i="7"/>
  <c r="C19" i="16" s="1"/>
  <c r="D18" i="16" s="1"/>
  <c r="D16" i="16"/>
  <c r="D15" i="16"/>
  <c r="D14" i="16"/>
  <c r="D13" i="16"/>
  <c r="A22" i="7" l="1"/>
  <c r="J31" i="7"/>
  <c r="F23" i="7"/>
  <c r="G23" i="7"/>
  <c r="H23" i="7"/>
  <c r="I23" i="7"/>
  <c r="L23" i="7"/>
  <c r="M23" i="7"/>
  <c r="K23" i="7"/>
  <c r="J23" i="7"/>
  <c r="B22" i="7" l="1"/>
  <c r="A26" i="7"/>
  <c r="D21" i="9"/>
  <c r="C9" i="13"/>
  <c r="B26" i="7" l="1"/>
  <c r="A30" i="7"/>
  <c r="C51" i="12"/>
  <c r="C45" i="12"/>
  <c r="A34" i="7" l="1"/>
  <c r="B30" i="7"/>
  <c r="A38" i="7" l="1"/>
  <c r="B34" i="7"/>
  <c r="B38" i="7" l="1"/>
  <c r="A42" i="7"/>
  <c r="D20" i="9"/>
  <c r="B18" i="9" l="1"/>
  <c r="F18" i="9"/>
  <c r="A46" i="7"/>
  <c r="B42" i="7"/>
  <c r="G48" i="17"/>
  <c r="B55" i="17"/>
  <c r="F21" i="9" l="1"/>
  <c r="B21" i="9"/>
  <c r="B46" i="7"/>
  <c r="A50" i="7"/>
  <c r="L31" i="7"/>
  <c r="B50" i="7" l="1"/>
  <c r="A54" i="7"/>
  <c r="K31" i="7"/>
  <c r="M31" i="7"/>
  <c r="G51" i="12"/>
  <c r="G47" i="12"/>
  <c r="C52" i="12"/>
  <c r="C53" i="12"/>
  <c r="C50" i="12"/>
  <c r="G57" i="12"/>
  <c r="B54" i="7" l="1"/>
  <c r="A57" i="7"/>
  <c r="D52" i="12"/>
  <c r="D53" i="12"/>
  <c r="B15" i="12" l="1"/>
  <c r="A60" i="7"/>
  <c r="B57" i="7"/>
  <c r="F48" i="12"/>
  <c r="C44" i="12"/>
  <c r="B60" i="7" l="1"/>
  <c r="A63" i="7"/>
  <c r="B63" i="7" l="1"/>
  <c r="A66" i="7"/>
  <c r="V65" i="8"/>
  <c r="V63" i="8"/>
  <c r="A69" i="7" l="1"/>
  <c r="B66" i="7"/>
  <c r="C46" i="12"/>
  <c r="C60" i="12" s="1"/>
  <c r="G9" i="12" l="1"/>
  <c r="C61" i="12"/>
  <c r="G10" i="12" s="1"/>
  <c r="B69" i="7"/>
  <c r="A72" i="7"/>
  <c r="B72" i="7" l="1"/>
  <c r="A76" i="7"/>
  <c r="B76" i="7" s="1"/>
  <c r="D6" i="16"/>
  <c r="D21" i="16" l="1"/>
  <c r="L15" i="7" s="1"/>
  <c r="D20" i="16"/>
  <c r="K15" i="7" s="1"/>
  <c r="D22" i="16"/>
  <c r="M15" i="7" s="1"/>
  <c r="N14" i="7" l="1"/>
  <c r="Q14" i="7"/>
  <c r="W64" i="8"/>
  <c r="G15" i="17" l="1"/>
  <c r="G14" i="17" l="1"/>
  <c r="G49" i="17" s="1"/>
  <c r="G51" i="17" s="1"/>
  <c r="G20" i="17" s="1"/>
  <c r="T81" i="16" s="1"/>
  <c r="H16" i="16"/>
  <c r="G17" i="16" s="1"/>
  <c r="G20" i="7" s="1"/>
  <c r="H26" i="16"/>
  <c r="G27" i="16" s="1"/>
  <c r="I20" i="7" s="1"/>
  <c r="H21" i="16"/>
  <c r="G22" i="16" s="1"/>
  <c r="H20" i="7" s="1"/>
  <c r="H36" i="16"/>
  <c r="G37" i="16" s="1"/>
  <c r="K20" i="7" s="1"/>
  <c r="H31" i="16"/>
  <c r="G32" i="16" s="1"/>
  <c r="J20" i="7" s="1"/>
  <c r="H46" i="16"/>
  <c r="G47" i="16" s="1"/>
  <c r="M20" i="7" s="1"/>
  <c r="L19" i="7"/>
  <c r="H41" i="16" s="1"/>
  <c r="G42" i="16" s="1"/>
  <c r="L20" i="7" s="1"/>
  <c r="W65" i="8" l="1"/>
  <c r="T59" i="16"/>
  <c r="T70" i="16"/>
  <c r="G19" i="17"/>
  <c r="P81" i="16" s="1"/>
  <c r="H12" i="16"/>
  <c r="F19" i="7" s="1"/>
  <c r="P59" i="16" l="1"/>
  <c r="P70" i="16"/>
  <c r="T74" i="16"/>
  <c r="I67" i="7" s="1"/>
  <c r="T72" i="16"/>
  <c r="G67" i="7" s="1"/>
  <c r="T71" i="16"/>
  <c r="F67" i="7" s="1"/>
  <c r="T73" i="16"/>
  <c r="H67" i="7" s="1"/>
  <c r="T78" i="16"/>
  <c r="M67" i="7" s="1"/>
  <c r="T75" i="16"/>
  <c r="J67" i="7" s="1"/>
  <c r="T76" i="16"/>
  <c r="K67" i="7" s="1"/>
  <c r="T77" i="16"/>
  <c r="L67" i="7" s="1"/>
  <c r="T61" i="16"/>
  <c r="G70" i="7" s="1"/>
  <c r="T62" i="16"/>
  <c r="H70" i="7" s="1"/>
  <c r="T60" i="16"/>
  <c r="F70" i="7" s="1"/>
  <c r="T63" i="16"/>
  <c r="I70" i="7" s="1"/>
  <c r="T64" i="16"/>
  <c r="J70" i="7" s="1"/>
  <c r="T67" i="16"/>
  <c r="M70" i="7" s="1"/>
  <c r="T65" i="16"/>
  <c r="K70" i="7" s="1"/>
  <c r="T66" i="16"/>
  <c r="L70" i="7" s="1"/>
  <c r="T88" i="16"/>
  <c r="L64" i="7" s="1"/>
  <c r="T85" i="16"/>
  <c r="I64" i="7" s="1"/>
  <c r="T82" i="16"/>
  <c r="F64" i="7" s="1"/>
  <c r="T83" i="16"/>
  <c r="G64" i="7" s="1"/>
  <c r="T86" i="16"/>
  <c r="J64" i="7" s="1"/>
  <c r="T87" i="16"/>
  <c r="K64" i="7" s="1"/>
  <c r="T89" i="16"/>
  <c r="M64" i="7" s="1"/>
  <c r="T84" i="16"/>
  <c r="H64" i="7" s="1"/>
  <c r="D12" i="16"/>
  <c r="Q63" i="7" l="1"/>
  <c r="N63" i="7"/>
  <c r="N69" i="7"/>
  <c r="Q69" i="7"/>
  <c r="Q66" i="7"/>
  <c r="N66" i="7"/>
  <c r="P73" i="16"/>
  <c r="H58" i="7" s="1"/>
  <c r="P71" i="16"/>
  <c r="F58" i="7" s="1"/>
  <c r="P74" i="16"/>
  <c r="I58" i="7" s="1"/>
  <c r="P75" i="16"/>
  <c r="J58" i="7" s="1"/>
  <c r="P76" i="16"/>
  <c r="K58" i="7" s="1"/>
  <c r="P77" i="16"/>
  <c r="L58" i="7" s="1"/>
  <c r="P78" i="16"/>
  <c r="M58" i="7" s="1"/>
  <c r="P72" i="16"/>
  <c r="G58" i="7" s="1"/>
  <c r="P67" i="16"/>
  <c r="M61" i="7" s="1"/>
  <c r="P61" i="16"/>
  <c r="G61" i="7" s="1"/>
  <c r="P63" i="16"/>
  <c r="I61" i="7" s="1"/>
  <c r="P60" i="16"/>
  <c r="F61" i="7" s="1"/>
  <c r="P62" i="16"/>
  <c r="H61" i="7" s="1"/>
  <c r="P64" i="16"/>
  <c r="J61" i="7" s="1"/>
  <c r="P66" i="16"/>
  <c r="L61" i="7" s="1"/>
  <c r="P65" i="16"/>
  <c r="K61" i="7" s="1"/>
  <c r="P86" i="16"/>
  <c r="J55" i="7" s="1"/>
  <c r="P88" i="16"/>
  <c r="L55" i="7" s="1"/>
  <c r="P89" i="16"/>
  <c r="M55" i="7" s="1"/>
  <c r="P87" i="16"/>
  <c r="K55" i="7" s="1"/>
  <c r="P82" i="16"/>
  <c r="F55" i="7" s="1"/>
  <c r="P85" i="16"/>
  <c r="I55" i="7" s="1"/>
  <c r="P83" i="16"/>
  <c r="G55" i="7" s="1"/>
  <c r="P84" i="16"/>
  <c r="H55" i="7" s="1"/>
  <c r="Q60" i="7" l="1"/>
  <c r="N60" i="7"/>
  <c r="N57" i="7"/>
  <c r="Q57" i="7"/>
  <c r="Q54" i="7"/>
  <c r="N54" i="7"/>
  <c r="D17" i="8" l="1"/>
  <c r="C43" i="12" l="1"/>
  <c r="C54" i="12"/>
  <c r="G44" i="12" l="1"/>
  <c r="G45" i="12" s="1"/>
  <c r="C55" i="12"/>
  <c r="C56" i="12" s="1"/>
  <c r="G46" i="12" l="1"/>
  <c r="G48" i="12" s="1"/>
  <c r="F14" i="12" s="1"/>
  <c r="G52" i="12" s="1"/>
  <c r="G53" i="12" s="1"/>
  <c r="G54" i="12" s="1"/>
  <c r="G55" i="12" l="1"/>
  <c r="G56" i="12"/>
  <c r="G58" i="12" s="1"/>
  <c r="F18" i="12" s="1"/>
</calcChain>
</file>

<file path=xl/sharedStrings.xml><?xml version="1.0" encoding="utf-8"?>
<sst xmlns="http://schemas.openxmlformats.org/spreadsheetml/2006/main" count="855" uniqueCount="576">
  <si>
    <t>Version Number</t>
  </si>
  <si>
    <t>Version History</t>
  </si>
  <si>
    <t>Version</t>
  </si>
  <si>
    <t>Change List Description</t>
  </si>
  <si>
    <t>Getting Started with this tool ?</t>
  </si>
  <si>
    <t>Legend</t>
  </si>
  <si>
    <t>Bit #</t>
  </si>
  <si>
    <t>#</t>
  </si>
  <si>
    <t>R/W</t>
  </si>
  <si>
    <t>----</t>
  </si>
  <si>
    <t>STATUS</t>
  </si>
  <si>
    <t>Address (Hex)</t>
  </si>
  <si>
    <t>Register Name</t>
  </si>
  <si>
    <t>Read/Write</t>
  </si>
  <si>
    <t>Notes:</t>
  </si>
  <si>
    <t>Register Map</t>
  </si>
  <si>
    <t>Table of Contents</t>
  </si>
  <si>
    <t>1.0.0</t>
  </si>
  <si>
    <t>About</t>
  </si>
  <si>
    <t>Help</t>
  </si>
  <si>
    <t>Default (Hex)</t>
  </si>
  <si>
    <t>Read Command</t>
  </si>
  <si>
    <t>Write Command</t>
  </si>
  <si>
    <t>Ave response</t>
  </si>
  <si>
    <t>Data Rate</t>
  </si>
  <si>
    <t>Freq (Hz)</t>
  </si>
  <si>
    <t>Effective Filter Bandwidth (Hz)</t>
  </si>
  <si>
    <t>Area</t>
  </si>
  <si>
    <t>Freq (kHz)</t>
  </si>
  <si>
    <t>AVDD</t>
  </si>
  <si>
    <t>V</t>
  </si>
  <si>
    <t>V/V</t>
  </si>
  <si>
    <t>Reference Voltage(s)</t>
  </si>
  <si>
    <r>
      <rPr>
        <sz val="11"/>
        <rFont val="Arial"/>
        <family val="2"/>
      </rPr>
      <t xml:space="preserve">↓  </t>
    </r>
    <r>
      <rPr>
        <i/>
        <sz val="11"/>
        <rFont val="Arial"/>
        <family val="2"/>
      </rPr>
      <t>Calculations  ↓</t>
    </r>
  </si>
  <si>
    <t>Δf (Hz)</t>
  </si>
  <si>
    <t>[Hex]</t>
  </si>
  <si>
    <t>[V]</t>
  </si>
  <si>
    <t>[V/V]</t>
  </si>
  <si>
    <t>[nV]</t>
  </si>
  <si>
    <t>dB</t>
  </si>
  <si>
    <t>Initial Release</t>
  </si>
  <si>
    <t>Worksheets</t>
  </si>
  <si>
    <t>Description</t>
  </si>
  <si>
    <t>2. Go to the Table of Contents for tool descriptions and links to specific worksheets.</t>
  </si>
  <si>
    <t>Link:</t>
  </si>
  <si>
    <t>[μV]</t>
  </si>
  <si>
    <t>→</t>
  </si>
  <si>
    <t>Digital Filter Block Diagram</t>
  </si>
  <si>
    <t>MOD CLK DIV</t>
  </si>
  <si>
    <t>PGA Gain</t>
  </si>
  <si>
    <t>Noise RTI</t>
  </si>
  <si>
    <t>[μVrms]</t>
  </si>
  <si>
    <t>DR (SPS)</t>
  </si>
  <si>
    <t>[SPS]</t>
  </si>
  <si>
    <t>Reference Voltage</t>
  </si>
  <si>
    <t>Effective Filter Bandwidth [Hz]</t>
  </si>
  <si>
    <t>Show Register Map for:</t>
  </si>
  <si>
    <r>
      <t xml:space="preserve"> </t>
    </r>
    <r>
      <rPr>
        <b/>
        <sz val="10"/>
        <color rgb="FFFF0000"/>
        <rFont val="Calibri"/>
        <family val="2"/>
      </rPr>
      <t xml:space="preserve">← </t>
    </r>
    <r>
      <rPr>
        <b/>
        <sz val="10"/>
        <color rgb="FFFF0000"/>
        <rFont val="Arial"/>
        <family val="2"/>
      </rPr>
      <t>Select a device</t>
    </r>
  </si>
  <si>
    <r>
      <t>f</t>
    </r>
    <r>
      <rPr>
        <i/>
        <vertAlign val="subscript"/>
        <sz val="10"/>
        <rFont val="Arial"/>
        <family val="2"/>
      </rPr>
      <t>CLK</t>
    </r>
    <r>
      <rPr>
        <i/>
        <sz val="10"/>
        <rFont val="Arial"/>
        <family val="2"/>
      </rPr>
      <t xml:space="preserve"> = 7.68 MHz</t>
    </r>
  </si>
  <si>
    <r>
      <rPr>
        <sz val="11"/>
        <rFont val="Arial"/>
        <family val="2"/>
      </rPr>
      <t>↓ Look Up Table</t>
    </r>
    <r>
      <rPr>
        <i/>
        <sz val="11"/>
        <rFont val="Arial"/>
        <family val="2"/>
      </rPr>
      <t xml:space="preserve">  ↓</t>
    </r>
  </si>
  <si>
    <t>Value</t>
  </si>
  <si>
    <t>Selected Device</t>
  </si>
  <si>
    <t>AIN0</t>
  </si>
  <si>
    <t>AIN1</t>
  </si>
  <si>
    <t>AIN2</t>
  </si>
  <si>
    <t>AIN3</t>
  </si>
  <si>
    <t>AINCOM</t>
  </si>
  <si>
    <t>AIN4</t>
  </si>
  <si>
    <t>AIN5</t>
  </si>
  <si>
    <t>AIN6</t>
  </si>
  <si>
    <t>AIN7</t>
  </si>
  <si>
    <t>Normal Mode Rejection</t>
  </si>
  <si>
    <t>Frequency (Hz)</t>
  </si>
  <si>
    <t xml:space="preserve"> = Input </t>
  </si>
  <si>
    <t xml:space="preserve"> = Result</t>
  </si>
  <si>
    <t>Minimum Attenuation</t>
  </si>
  <si>
    <t>Min</t>
  </si>
  <si>
    <t>Max</t>
  </si>
  <si>
    <t>Reserved</t>
  </si>
  <si>
    <t>Input Range</t>
  </si>
  <si>
    <r>
      <rPr>
        <i/>
        <vertAlign val="superscript"/>
        <sz val="11"/>
        <color theme="1"/>
        <rFont val="Calibri"/>
        <family val="2"/>
        <scheme val="minor"/>
      </rPr>
      <t>(1)</t>
    </r>
    <r>
      <rPr>
        <i/>
        <sz val="11"/>
        <color theme="1"/>
        <rFont val="Calibri"/>
        <family val="2"/>
        <scheme val="minor"/>
      </rPr>
      <t xml:space="preserve"> "RTI" means "referred to input" (i.e. the voltage applied to the input pins, prior to the PGA gain)</t>
    </r>
  </si>
  <si>
    <t>ADC Parameters</t>
  </si>
  <si>
    <r>
      <t xml:space="preserve">Ideal Output Code </t>
    </r>
    <r>
      <rPr>
        <b/>
        <vertAlign val="superscript"/>
        <sz val="10"/>
        <color theme="1"/>
        <rFont val="Arial"/>
        <family val="2"/>
      </rPr>
      <t>(2)</t>
    </r>
  </si>
  <si>
    <r>
      <t xml:space="preserve">Input Voltage RTI </t>
    </r>
    <r>
      <rPr>
        <b/>
        <vertAlign val="superscript"/>
        <sz val="10"/>
        <color theme="1"/>
        <rFont val="Arial"/>
        <family val="2"/>
      </rPr>
      <t>(1)</t>
    </r>
  </si>
  <si>
    <t>Decimal Value:</t>
  </si>
  <si>
    <t>Output Code Clipped!</t>
  </si>
  <si>
    <r>
      <t xml:space="preserve">Differential Input Voltage RTI </t>
    </r>
    <r>
      <rPr>
        <b/>
        <vertAlign val="superscript"/>
        <sz val="10"/>
        <color theme="1"/>
        <rFont val="Arial"/>
        <family val="2"/>
      </rPr>
      <t>(1)</t>
    </r>
  </si>
  <si>
    <t>In Range?</t>
  </si>
  <si>
    <t>ADC Output Code (2's Compliment)</t>
  </si>
  <si>
    <t>Input Type:</t>
  </si>
  <si>
    <t>Code:</t>
  </si>
  <si>
    <t>Number of Bits:</t>
  </si>
  <si>
    <t>Is Number?</t>
  </si>
  <si>
    <t>Valid?</t>
  </si>
  <si>
    <t>[mV]</t>
  </si>
  <si>
    <t>Units</t>
  </si>
  <si>
    <t>Multiplier</t>
  </si>
  <si>
    <t>Voltage Out-of-Range?</t>
  </si>
  <si>
    <t>Voltage Conversion</t>
  </si>
  <si>
    <t>Code Conversion</t>
  </si>
  <si>
    <t>Result =</t>
  </si>
  <si>
    <t xml:space="preserve">Input = </t>
  </si>
  <si>
    <t>Voltage [V]:</t>
  </si>
  <si>
    <t>Selected Units:</t>
  </si>
  <si>
    <t>Out-of-Range Direction:</t>
  </si>
  <si>
    <t>Output Code:</t>
  </si>
  <si>
    <t>Code Validation</t>
  </si>
  <si>
    <t>Output Type:</t>
  </si>
  <si>
    <t>Hex:</t>
  </si>
  <si>
    <t>Decimal:</t>
  </si>
  <si>
    <t>Number of hex digits:</t>
  </si>
  <si>
    <t>Min Code:</t>
  </si>
  <si>
    <t>Max Code:</t>
  </si>
  <si>
    <t>Is Negative?</t>
  </si>
  <si>
    <t>Offset Voltage and Gain Error Scaling</t>
  </si>
  <si>
    <t>Gain Correction Factor</t>
  </si>
  <si>
    <r>
      <rPr>
        <i/>
        <vertAlign val="superscript"/>
        <sz val="11"/>
        <color theme="1"/>
        <rFont val="Calibri"/>
        <family val="2"/>
        <scheme val="minor"/>
      </rPr>
      <t>(1)</t>
    </r>
    <r>
      <rPr>
        <i/>
        <sz val="11"/>
        <color theme="1"/>
        <rFont val="Calibri"/>
        <family val="2"/>
        <scheme val="minor"/>
      </rPr>
      <t xml:space="preserve"> "RTI" means "referred to input" (i.e. the effective offset voltage seen at the ADC inputs, prior to the PGA)</t>
    </r>
  </si>
  <si>
    <t>Chris Hall</t>
  </si>
  <si>
    <t>Created by</t>
  </si>
  <si>
    <t>1. Reference the product datasheet, found at the URLs below, for information about the particular device.</t>
  </si>
  <si>
    <t>3.Use the "Legend" on each worksheet for guidance. The required inputs and calculated results typically follow the convention below:</t>
  </si>
  <si>
    <t># Bits</t>
  </si>
  <si>
    <t>OFC Decimal</t>
  </si>
  <si>
    <t>Selected Units</t>
  </si>
  <si>
    <t>Coefficient Conversion</t>
  </si>
  <si>
    <t>Normal Mode Rejection Range Indicators</t>
  </si>
  <si>
    <r>
      <t xml:space="preserve">Offset Voltage RTI </t>
    </r>
    <r>
      <rPr>
        <vertAlign val="superscript"/>
        <sz val="10"/>
        <color theme="1"/>
        <rFont val="Arial"/>
        <family val="2"/>
      </rPr>
      <t>(1)</t>
    </r>
  </si>
  <si>
    <t>Offset Voltage [V]</t>
  </si>
  <si>
    <r>
      <rPr>
        <sz val="10"/>
        <color rgb="FFFF0000"/>
        <rFont val="Calibri"/>
        <family val="2"/>
      </rPr>
      <t>←</t>
    </r>
    <r>
      <rPr>
        <sz val="10"/>
        <color rgb="FFFF0000"/>
        <rFont val="Arial"/>
        <family val="2"/>
      </rPr>
      <t xml:space="preserve"> Significance of OFCAL and FSCAL register values</t>
    </r>
  </si>
  <si>
    <r>
      <rPr>
        <sz val="10"/>
        <color rgb="FFFF0000"/>
        <rFont val="Calibri"/>
        <family val="2"/>
      </rPr>
      <t>←</t>
    </r>
    <r>
      <rPr>
        <sz val="10"/>
        <color rgb="FFFF0000"/>
        <rFont val="Arial"/>
        <family val="2"/>
      </rPr>
      <t xml:space="preserve"> Calibration coefficients required to correct for indicated offset and gain errors </t>
    </r>
  </si>
  <si>
    <r>
      <rPr>
        <sz val="11"/>
        <rFont val="Arial"/>
        <family val="2"/>
      </rPr>
      <t xml:space="preserve">↓ </t>
    </r>
    <r>
      <rPr>
        <i/>
        <sz val="11"/>
        <rFont val="Arial"/>
        <family val="2"/>
      </rPr>
      <t>Calculations  ↓</t>
    </r>
  </si>
  <si>
    <t>Absolute Input Voltage Range</t>
  </si>
  <si>
    <t>Differential Input Voltage Range</t>
  </si>
  <si>
    <t>X</t>
  </si>
  <si>
    <t>VINN</t>
  </si>
  <si>
    <t>VINP</t>
  </si>
  <si>
    <t>Input =</t>
  </si>
  <si>
    <t>Vertical Lines</t>
  </si>
  <si>
    <t>Horizontal Lines</t>
  </si>
  <si>
    <r>
      <t>V</t>
    </r>
    <r>
      <rPr>
        <vertAlign val="subscript"/>
        <sz val="11"/>
        <color theme="1"/>
        <rFont val="Arial"/>
        <family val="2"/>
      </rPr>
      <t>REFP</t>
    </r>
  </si>
  <si>
    <r>
      <t>V</t>
    </r>
    <r>
      <rPr>
        <vertAlign val="subscript"/>
        <sz val="11"/>
        <color theme="1"/>
        <rFont val="Arial"/>
        <family val="2"/>
      </rPr>
      <t>REFN</t>
    </r>
  </si>
  <si>
    <r>
      <t>IN</t>
    </r>
    <r>
      <rPr>
        <vertAlign val="subscript"/>
        <sz val="11"/>
        <color theme="1"/>
        <rFont val="Arial"/>
        <family val="2"/>
      </rPr>
      <t>P/N_UPPER_LIMIT</t>
    </r>
    <r>
      <rPr>
        <sz val="11"/>
        <color theme="1"/>
        <rFont val="Arial"/>
        <family val="2"/>
      </rPr>
      <t xml:space="preserve"> =</t>
    </r>
  </si>
  <si>
    <r>
      <t>V</t>
    </r>
    <r>
      <rPr>
        <vertAlign val="subscript"/>
        <sz val="11"/>
        <color theme="1"/>
        <rFont val="Arial"/>
        <family val="2"/>
      </rPr>
      <t>DIFF_UPPER_LIMIT</t>
    </r>
    <r>
      <rPr>
        <sz val="11"/>
        <color theme="1"/>
        <rFont val="Arial"/>
        <family val="2"/>
      </rPr>
      <t xml:space="preserve"> =</t>
    </r>
  </si>
  <si>
    <r>
      <t>V</t>
    </r>
    <r>
      <rPr>
        <vertAlign val="subscript"/>
        <sz val="11"/>
        <color theme="1"/>
        <rFont val="Arial"/>
        <family val="2"/>
      </rPr>
      <t>DIFF_LOWER_LIMIT</t>
    </r>
    <r>
      <rPr>
        <sz val="11"/>
        <color theme="1"/>
        <rFont val="Arial"/>
        <family val="2"/>
      </rPr>
      <t xml:space="preserve"> =</t>
    </r>
  </si>
  <si>
    <r>
      <t>IN</t>
    </r>
    <r>
      <rPr>
        <vertAlign val="subscript"/>
        <sz val="11"/>
        <color theme="1"/>
        <rFont val="Arial"/>
        <family val="2"/>
      </rPr>
      <t>P/N_LOWER_LIMIT</t>
    </r>
    <r>
      <rPr>
        <sz val="11"/>
        <color theme="1"/>
        <rFont val="Arial"/>
        <family val="2"/>
      </rPr>
      <t xml:space="preserve"> =</t>
    </r>
  </si>
  <si>
    <r>
      <t>V</t>
    </r>
    <r>
      <rPr>
        <vertAlign val="subscript"/>
        <sz val="11"/>
        <color theme="1"/>
        <rFont val="Arial"/>
        <family val="2"/>
      </rPr>
      <t>INP</t>
    </r>
  </si>
  <si>
    <r>
      <t>V</t>
    </r>
    <r>
      <rPr>
        <vertAlign val="subscript"/>
        <sz val="11"/>
        <color theme="1"/>
        <rFont val="Arial"/>
        <family val="2"/>
      </rPr>
      <t>INN</t>
    </r>
  </si>
  <si>
    <t>Input Voltage</t>
  </si>
  <si>
    <r>
      <t>V</t>
    </r>
    <r>
      <rPr>
        <vertAlign val="subscript"/>
        <sz val="11"/>
        <color theme="1"/>
        <rFont val="Arial"/>
        <family val="2"/>
      </rPr>
      <t>DIFF</t>
    </r>
  </si>
  <si>
    <r>
      <t xml:space="preserve"> </t>
    </r>
    <r>
      <rPr>
        <b/>
        <sz val="10"/>
        <color rgb="FFFF0000"/>
        <rFont val="Calibri"/>
        <family val="2"/>
      </rPr>
      <t>←</t>
    </r>
    <r>
      <rPr>
        <b/>
        <sz val="10"/>
        <color rgb="FFFF0000"/>
        <rFont val="Arial"/>
        <family val="2"/>
      </rPr>
      <t xml:space="preserve"> Noise RTI is the ADC's resolution with respect to the input (i.e. the smallest resolvable change in input voltage)</t>
    </r>
  </si>
  <si>
    <t>Invalid Parameter =</t>
  </si>
  <si>
    <t>Calibration</t>
  </si>
  <si>
    <t>Digital Filter</t>
  </si>
  <si>
    <t>Converts ADC raw codes to corresponding voltages</t>
  </si>
  <si>
    <t>Noise Table</t>
  </si>
  <si>
    <t>Lookup table for ADC input referred noise.</t>
  </si>
  <si>
    <t>Code Conversions</t>
  </si>
  <si>
    <r>
      <rPr>
        <b/>
        <sz val="11"/>
        <color rgb="FFFF0000"/>
        <rFont val="Calibri"/>
        <family val="2"/>
      </rPr>
      <t>↓</t>
    </r>
    <r>
      <rPr>
        <b/>
        <sz val="11"/>
        <color rgb="FFFF0000"/>
        <rFont val="Arial"/>
        <family val="2"/>
      </rPr>
      <t xml:space="preserve"> Configure ADC Parameters</t>
    </r>
  </si>
  <si>
    <r>
      <rPr>
        <b/>
        <sz val="11"/>
        <color rgb="FFFF0000"/>
        <rFont val="Calibri"/>
        <family val="2"/>
      </rPr>
      <t>↓</t>
    </r>
    <r>
      <rPr>
        <b/>
        <sz val="11"/>
        <color rgb="FFFF0000"/>
        <rFont val="Arial"/>
        <family val="2"/>
      </rPr>
      <t xml:space="preserve"> Define Input Voltages</t>
    </r>
  </si>
  <si>
    <t xml:space="preserve">Configure register  settings  </t>
  </si>
  <si>
    <t>Logic High =</t>
  </si>
  <si>
    <t>Logic Low =</t>
  </si>
  <si>
    <t>Static Value =</t>
  </si>
  <si>
    <t>Non-Default =</t>
  </si>
  <si>
    <t>ADC Input Range &amp; Least Significant Bit (LSB) Size</t>
  </si>
  <si>
    <t>LSB size</t>
  </si>
  <si>
    <t>FSR/LSB Size Calculations</t>
  </si>
  <si>
    <t>FSR Multiplier:</t>
  </si>
  <si>
    <t>Reference Voltage:</t>
  </si>
  <si>
    <t>PGA Gain:</t>
  </si>
  <si>
    <t>FSR:</t>
  </si>
  <si>
    <t>Number of Codes:</t>
  </si>
  <si>
    <t>LSB Size:</t>
  </si>
  <si>
    <t>ID</t>
  </si>
  <si>
    <t>INPMUX</t>
  </si>
  <si>
    <t>PGA</t>
  </si>
  <si>
    <r>
      <t>14 · t</t>
    </r>
    <r>
      <rPr>
        <vertAlign val="subscript"/>
        <sz val="10"/>
        <color theme="1"/>
        <rFont val="Arial"/>
        <family val="2"/>
      </rPr>
      <t>MOD</t>
    </r>
    <r>
      <rPr>
        <sz val="10"/>
        <color theme="1"/>
        <rFont val="Arial"/>
        <family val="2"/>
      </rPr>
      <t xml:space="preserve"> (default)</t>
    </r>
  </si>
  <si>
    <r>
      <t>25 · t</t>
    </r>
    <r>
      <rPr>
        <vertAlign val="subscript"/>
        <sz val="10"/>
        <color theme="1"/>
        <rFont val="Arial"/>
        <family val="2"/>
      </rPr>
      <t>MOD</t>
    </r>
  </si>
  <si>
    <r>
      <t>64 · t</t>
    </r>
    <r>
      <rPr>
        <vertAlign val="subscript"/>
        <sz val="10"/>
        <color theme="1"/>
        <rFont val="Arial"/>
        <family val="2"/>
      </rPr>
      <t>MOD</t>
    </r>
  </si>
  <si>
    <r>
      <t>256 · t</t>
    </r>
    <r>
      <rPr>
        <vertAlign val="subscript"/>
        <sz val="10"/>
        <color theme="1"/>
        <rFont val="Arial"/>
        <family val="2"/>
      </rPr>
      <t>MOD</t>
    </r>
  </si>
  <si>
    <r>
      <t>1024 · t</t>
    </r>
    <r>
      <rPr>
        <vertAlign val="subscript"/>
        <sz val="10"/>
        <color theme="1"/>
        <rFont val="Arial"/>
        <family val="2"/>
      </rPr>
      <t>MOD</t>
    </r>
  </si>
  <si>
    <r>
      <t>2048 · t</t>
    </r>
    <r>
      <rPr>
        <vertAlign val="subscript"/>
        <sz val="10"/>
        <color theme="1"/>
        <rFont val="Arial"/>
        <family val="2"/>
      </rPr>
      <t>MOD</t>
    </r>
  </si>
  <si>
    <r>
      <t>4096 · t</t>
    </r>
    <r>
      <rPr>
        <vertAlign val="subscript"/>
        <sz val="10"/>
        <color theme="1"/>
        <rFont val="Arial"/>
        <family val="2"/>
      </rPr>
      <t>MOD</t>
    </r>
  </si>
  <si>
    <r>
      <t>1 · t</t>
    </r>
    <r>
      <rPr>
        <vertAlign val="subscript"/>
        <sz val="10"/>
        <color theme="1"/>
        <rFont val="Arial"/>
        <family val="2"/>
      </rPr>
      <t>MOD</t>
    </r>
  </si>
  <si>
    <t>PGA Enabled</t>
  </si>
  <si>
    <t>GAIN[2:0]</t>
  </si>
  <si>
    <t>1 V/V</t>
  </si>
  <si>
    <t>2 V/V</t>
  </si>
  <si>
    <t>4 V/V</t>
  </si>
  <si>
    <t>8 V/V</t>
  </si>
  <si>
    <t>16 V/V</t>
  </si>
  <si>
    <t>32 V/V</t>
  </si>
  <si>
    <t>64 V/V</t>
  </si>
  <si>
    <t>128 V/V</t>
  </si>
  <si>
    <t>VOUTP</t>
  </si>
  <si>
    <t>VOUTN</t>
  </si>
  <si>
    <t>Calculations</t>
  </si>
  <si>
    <t>Y</t>
  </si>
  <si>
    <t>AVSS</t>
  </si>
  <si>
    <t>Input Referred Noise (μVrms)</t>
  </si>
  <si>
    <r>
      <t>V</t>
    </r>
    <r>
      <rPr>
        <vertAlign val="subscript"/>
        <sz val="11"/>
        <color theme="1"/>
        <rFont val="Arial"/>
        <family val="2"/>
      </rPr>
      <t>CM</t>
    </r>
  </si>
  <si>
    <t>PGA INPUT</t>
  </si>
  <si>
    <t>PGA OUTPUT</t>
  </si>
  <si>
    <t>Supply Voltage(s)</t>
  </si>
  <si>
    <t>Common-Mode Range</t>
  </si>
  <si>
    <r>
      <t>V</t>
    </r>
    <r>
      <rPr>
        <vertAlign val="subscript"/>
        <sz val="11"/>
        <color theme="1"/>
        <rFont val="Arial"/>
        <family val="2"/>
      </rPr>
      <t>CM_UPPER_LIMIT</t>
    </r>
    <r>
      <rPr>
        <sz val="11"/>
        <color theme="1"/>
        <rFont val="Arial"/>
        <family val="2"/>
      </rPr>
      <t xml:space="preserve"> =</t>
    </r>
  </si>
  <si>
    <r>
      <t>V</t>
    </r>
    <r>
      <rPr>
        <vertAlign val="subscript"/>
        <sz val="11"/>
        <color theme="1"/>
        <rFont val="Arial"/>
        <family val="2"/>
      </rPr>
      <t>CM_LOWER_LIMIT</t>
    </r>
    <r>
      <rPr>
        <sz val="11"/>
        <color theme="1"/>
        <rFont val="Arial"/>
        <family val="2"/>
      </rPr>
      <t xml:space="preserve"> =</t>
    </r>
  </si>
  <si>
    <t>← Common-mode voltage is out-of-range!</t>
  </si>
  <si>
    <t>CM Range</t>
  </si>
  <si>
    <t>+ I/P to O/P</t>
  </si>
  <si>
    <t>- I/P to O/P</t>
  </si>
  <si>
    <t>+ O/P Limit</t>
  </si>
  <si>
    <t>- O/P Limit</t>
  </si>
  <si>
    <t>Diff I/P</t>
  </si>
  <si>
    <t>Diff O/P</t>
  </si>
  <si>
    <t>Center Line</t>
  </si>
  <si>
    <r>
      <rPr>
        <sz val="11"/>
        <color theme="0"/>
        <rFont val="Arial"/>
        <family val="2"/>
      </rPr>
      <t>←</t>
    </r>
    <r>
      <rPr>
        <i/>
        <sz val="11"/>
        <color theme="0"/>
        <rFont val="Arial"/>
        <family val="2"/>
      </rPr>
      <t xml:space="preserve"> Negative input voltage is out-of-range!</t>
    </r>
  </si>
  <si>
    <r>
      <rPr>
        <sz val="11"/>
        <color theme="0"/>
        <rFont val="Arial"/>
        <family val="2"/>
      </rPr>
      <t>←</t>
    </r>
    <r>
      <rPr>
        <i/>
        <sz val="11"/>
        <color theme="0"/>
        <rFont val="Arial"/>
        <family val="2"/>
      </rPr>
      <t xml:space="preserve"> Positive input voltage is out-of-range!</t>
    </r>
  </si>
  <si>
    <t>Error messages</t>
  </si>
  <si>
    <t>DEV_ID</t>
  </si>
  <si>
    <t>ADS124S08</t>
  </si>
  <si>
    <t>ADS124S06</t>
  </si>
  <si>
    <t>ADS114S08</t>
  </si>
  <si>
    <t>ADS114S06</t>
  </si>
  <si>
    <t>nRDY</t>
  </si>
  <si>
    <t>FL_P_RAILN</t>
  </si>
  <si>
    <t>FL_N_RAILP</t>
  </si>
  <si>
    <t>FL_REF_L1</t>
  </si>
  <si>
    <t>FL_REF_L0</t>
  </si>
  <si>
    <t>Not Ready</t>
  </si>
  <si>
    <t>Ready</t>
  </si>
  <si>
    <t>No Error</t>
  </si>
  <si>
    <t>PGA +OUT HIGH</t>
  </si>
  <si>
    <t>PGA +OUT LOW</t>
  </si>
  <si>
    <t>PGA -OUT HIGH</t>
  </si>
  <si>
    <t>PGA -OUT LOW</t>
  </si>
  <si>
    <t>RTD REF LOW</t>
  </si>
  <si>
    <t>EXT REF LOW</t>
  </si>
  <si>
    <t>AIN8</t>
  </si>
  <si>
    <t>AIN9</t>
  </si>
  <si>
    <t>AIN10</t>
  </si>
  <si>
    <t>AIN11</t>
  </si>
  <si>
    <t>RESERVED</t>
  </si>
  <si>
    <t>G_CHOP</t>
  </si>
  <si>
    <t>CLK</t>
  </si>
  <si>
    <t>MODE</t>
  </si>
  <si>
    <t>FILTER</t>
  </si>
  <si>
    <t>Chop Off</t>
  </si>
  <si>
    <t>Chop On</t>
  </si>
  <si>
    <t>INT Oscillator</t>
  </si>
  <si>
    <t>EXT CLK</t>
  </si>
  <si>
    <t>Continuous</t>
  </si>
  <si>
    <t>Single-Shot</t>
  </si>
  <si>
    <t>SINC3</t>
  </si>
  <si>
    <t>Low-latency</t>
  </si>
  <si>
    <t>REF</t>
  </si>
  <si>
    <t>IDACMAG</t>
  </si>
  <si>
    <t>IDACMUX</t>
  </si>
  <si>
    <t>VBIAS</t>
  </si>
  <si>
    <t>SYS</t>
  </si>
  <si>
    <t>OFCAL[3:0]</t>
  </si>
  <si>
    <t>FSCAL[3:0]</t>
  </si>
  <si>
    <t>GPIODAT</t>
  </si>
  <si>
    <t>GPIOCON</t>
  </si>
  <si>
    <t>From Reg Map</t>
  </si>
  <si>
    <t>DEV_ID[2]</t>
  </si>
  <si>
    <t>DEV_ID[1]</t>
  </si>
  <si>
    <t>DEV_ID[0]</t>
  </si>
  <si>
    <t>Calculated (to Reg Map)</t>
  </si>
  <si>
    <t>R</t>
  </si>
  <si>
    <t>DATARATE</t>
  </si>
  <si>
    <t>OFCAL0</t>
  </si>
  <si>
    <t>OFCAL1</t>
  </si>
  <si>
    <t>OFCAL2</t>
  </si>
  <si>
    <t>FSCAL0</t>
  </si>
  <si>
    <t>FSCAL1</t>
  </si>
  <si>
    <t>FSCAL2</t>
  </si>
  <si>
    <t>POR Clear</t>
  </si>
  <si>
    <t>POR Alert</t>
  </si>
  <si>
    <t>FL_P_RAILP</t>
  </si>
  <si>
    <t>FL_N_RAILN</t>
  </si>
  <si>
    <t>Bit_Num</t>
  </si>
  <si>
    <t>ValueBelowCurrentCell</t>
  </si>
  <si>
    <t>Useful Formulas</t>
  </si>
  <si>
    <t>CELL("contents",INDIRECT(ADDRESS(ROW()+1, COLUMN())))</t>
  </si>
  <si>
    <t>DefaultRegisterValue</t>
  </si>
  <si>
    <t>'CELL("contents",INDIRECT(ADDRESS(ROW(),COLUMN($E$11))))</t>
  </si>
  <si>
    <t>'CELL("contents",INDIRECT(ADDRESS(ROW('Register Map'!$F$12),COLUMN())))</t>
  </si>
  <si>
    <t>00</t>
  </si>
  <si>
    <t>08</t>
  </si>
  <si>
    <t>06</t>
  </si>
  <si>
    <t>PGA Bypassed</t>
  </si>
  <si>
    <t>14 · tMOD (default)</t>
  </si>
  <si>
    <t>ADS1x4S0x MUX Selection</t>
  </si>
  <si>
    <t>Data Rate = 20 SPS (default)</t>
  </si>
  <si>
    <t>nREFP_BUF</t>
  </si>
  <si>
    <t>nREFN_BUF</t>
  </si>
  <si>
    <t>REF Monitor OFF (default)</t>
  </si>
  <si>
    <t>0.3V Threshold</t>
  </si>
  <si>
    <t>0.33*(AVDD-AVSS) Threshold</t>
  </si>
  <si>
    <r>
      <t>0.3V Threshold &amp; 10MΩ</t>
    </r>
    <r>
      <rPr>
        <sz val="9"/>
        <rFont val="Arial"/>
        <family val="2"/>
      </rPr>
      <t xml:space="preserve"> </t>
    </r>
    <r>
      <rPr>
        <sz val="10"/>
        <rFont val="Arial"/>
        <family val="2"/>
      </rPr>
      <t>Pull-Down</t>
    </r>
  </si>
  <si>
    <t>REFP0, REFN0 (default)</t>
  </si>
  <si>
    <t>REFP1, REFN1</t>
  </si>
  <si>
    <t>INT 2.5-V REF</t>
  </si>
  <si>
    <t>INT REF OFF</t>
  </si>
  <si>
    <t>Buffer Enabled</t>
  </si>
  <si>
    <t>Buffer Disabled</t>
  </si>
  <si>
    <t>INT REF ON, Except in PWDN</t>
  </si>
  <si>
    <t>INT REF Always ON</t>
  </si>
  <si>
    <t>PGA &amp; I/P Buffer Bypassed</t>
  </si>
  <si>
    <t>FL_RAIL_EN</t>
  </si>
  <si>
    <t>PSW</t>
  </si>
  <si>
    <t>CM Detect OFF</t>
  </si>
  <si>
    <t>CM Detect ON</t>
  </si>
  <si>
    <t>LS -Switch Open</t>
  </si>
  <si>
    <t>LS-Switch Closed</t>
  </si>
  <si>
    <t>IDACs OFF (default)</t>
  </si>
  <si>
    <t>10 µA</t>
  </si>
  <si>
    <t>50 µA</t>
  </si>
  <si>
    <t>100 µA</t>
  </si>
  <si>
    <t>250 µA</t>
  </si>
  <si>
    <t>500 µA</t>
  </si>
  <si>
    <t>750 µA</t>
  </si>
  <si>
    <t>1000 µA</t>
  </si>
  <si>
    <t>1500 µA</t>
  </si>
  <si>
    <t>2000 µA</t>
  </si>
  <si>
    <t>Disconnected (default)</t>
  </si>
  <si>
    <t>NOTE: Calculations assume that 'S06 settings are a subset of the 'S08 settings, and that common elements MATCH!</t>
  </si>
  <si>
    <t>Use values below</t>
  </si>
  <si>
    <t>ADS1x4S06 IDACMUX Selections</t>
  </si>
  <si>
    <t>ADS1x4S08 IDACMUX Selections</t>
  </si>
  <si>
    <t>VB_LEVEL</t>
  </si>
  <si>
    <t>VB_AINC</t>
  </si>
  <si>
    <t>VB_AIN4</t>
  </si>
  <si>
    <t>VB_AIN3</t>
  </si>
  <si>
    <t>VB_AIN2</t>
  </si>
  <si>
    <t>VB_AIN1</t>
  </si>
  <si>
    <t>VB_AIN0</t>
  </si>
  <si>
    <t>TIMEOUT</t>
  </si>
  <si>
    <t>CRC</t>
  </si>
  <si>
    <t>SENDSTAT</t>
  </si>
  <si>
    <t>AINCOM = VBIAS</t>
  </si>
  <si>
    <t>Not Connected</t>
  </si>
  <si>
    <t>VBIAS = Supply / 2</t>
  </si>
  <si>
    <t>VBIAS = Supply / 12</t>
  </si>
  <si>
    <t>AIN5 = VBIAS</t>
  </si>
  <si>
    <t>AIN4 = VBIAS</t>
  </si>
  <si>
    <t>AIN3 = VBIAS</t>
  </si>
  <si>
    <t>AIN2 = VBIAS</t>
  </si>
  <si>
    <t>AIN1 = VBIAS</t>
  </si>
  <si>
    <t>AIN0 = VBIAS</t>
  </si>
  <si>
    <t>Off (default)</t>
  </si>
  <si>
    <t>Inputs shorted to mid-supply</t>
  </si>
  <si>
    <t>INT Temp Sensor</t>
  </si>
  <si>
    <t>Analog Supply / 4</t>
  </si>
  <si>
    <t>Digital Supply / 4</t>
  </si>
  <si>
    <r>
      <t>0.2 µ</t>
    </r>
    <r>
      <rPr>
        <sz val="9"/>
        <color theme="1"/>
        <rFont val="Arial"/>
        <family val="2"/>
      </rPr>
      <t xml:space="preserve">A </t>
    </r>
    <r>
      <rPr>
        <sz val="10"/>
        <color theme="1"/>
        <rFont val="Arial"/>
        <family val="2"/>
      </rPr>
      <t>Burn-out Current</t>
    </r>
  </si>
  <si>
    <r>
      <t>1 µ</t>
    </r>
    <r>
      <rPr>
        <sz val="9"/>
        <color theme="1"/>
        <rFont val="Arial"/>
        <family val="2"/>
      </rPr>
      <t xml:space="preserve">A </t>
    </r>
    <r>
      <rPr>
        <sz val="10"/>
        <color theme="1"/>
        <rFont val="Arial"/>
        <family val="2"/>
      </rPr>
      <t>Burn-out Current</t>
    </r>
  </si>
  <si>
    <r>
      <t>10 µ</t>
    </r>
    <r>
      <rPr>
        <sz val="9"/>
        <color theme="1"/>
        <rFont val="Arial"/>
        <family val="2"/>
      </rPr>
      <t xml:space="preserve">A </t>
    </r>
    <r>
      <rPr>
        <sz val="10"/>
        <color theme="1"/>
        <rFont val="Arial"/>
        <family val="2"/>
      </rPr>
      <t>Burn-out Current</t>
    </r>
  </si>
  <si>
    <t>No averaging</t>
  </si>
  <si>
    <t>4 averages</t>
  </si>
  <si>
    <t>8 averages (default)</t>
  </si>
  <si>
    <t>16 averages</t>
  </si>
  <si>
    <t>Timeout Disabled</t>
  </si>
  <si>
    <t>Timeout Enabled</t>
  </si>
  <si>
    <t>CRC Disabled</t>
  </si>
  <si>
    <t>CRC Enabled</t>
  </si>
  <si>
    <t>Status Disabled</t>
  </si>
  <si>
    <t>Status Enabled</t>
  </si>
  <si>
    <t>IDAC Disconnected (default)</t>
  </si>
  <si>
    <t>OFCAL[2:0] and FSCAL[2:0] Register values are programmed on the "Calibration" tab…</t>
  </si>
  <si>
    <t>GPIO[3] disabled</t>
  </si>
  <si>
    <t>GPIO[3] enabled</t>
  </si>
  <si>
    <t>GPIO[2] disabled</t>
  </si>
  <si>
    <t>GPIO[2] enabled</t>
  </si>
  <si>
    <t>GPIO[1] disabled</t>
  </si>
  <si>
    <t>GPIO[1] enabled</t>
  </si>
  <si>
    <t>GPIO[0] disabled</t>
  </si>
  <si>
    <t>GPIO[0] enabled</t>
  </si>
  <si>
    <t>GPIO[3] Output</t>
  </si>
  <si>
    <t>GPIO[3] Input</t>
  </si>
  <si>
    <t>GPIO[2] Output</t>
  </si>
  <si>
    <t>GPIO[3] = HIGH</t>
  </si>
  <si>
    <t>GPIO[3] = LOW</t>
  </si>
  <si>
    <t>GPIO[2] = HIGH</t>
  </si>
  <si>
    <t>GPIO[2] = LOW</t>
  </si>
  <si>
    <t>GPIO[1] = HIGH</t>
  </si>
  <si>
    <t>GPIO[1] = LOW</t>
  </si>
  <si>
    <t>GPIO[0] = HIGH</t>
  </si>
  <si>
    <t>GPIO[0] = LOW</t>
  </si>
  <si>
    <t>GPIO[2] Input</t>
  </si>
  <si>
    <t>GPIO[1] Output</t>
  </si>
  <si>
    <t>GPIO[1] Input</t>
  </si>
  <si>
    <t>GPIO[0] Output</t>
  </si>
  <si>
    <t>GPIO[0] Input</t>
  </si>
  <si>
    <r>
      <t>R</t>
    </r>
    <r>
      <rPr>
        <b/>
        <vertAlign val="superscript"/>
        <sz val="10"/>
        <color theme="1"/>
        <rFont val="Arial"/>
        <family val="2"/>
      </rPr>
      <t>(1)</t>
    </r>
  </si>
  <si>
    <t>(1) Bit 7 of the STATUS register is the only writable bit</t>
  </si>
  <si>
    <r>
      <t>FL_POR</t>
    </r>
    <r>
      <rPr>
        <vertAlign val="superscript"/>
        <sz val="10"/>
        <color theme="1"/>
        <rFont val="Arial"/>
        <family val="2"/>
      </rPr>
      <t>(1)</t>
    </r>
  </si>
  <si>
    <r>
      <rPr>
        <sz val="11"/>
        <rFont val="Arial"/>
        <family val="2"/>
      </rPr>
      <t xml:space="preserve">↓ CM Range </t>
    </r>
    <r>
      <rPr>
        <i/>
        <sz val="11"/>
        <rFont val="Arial"/>
        <family val="2"/>
      </rPr>
      <t>Calculations  ↓</t>
    </r>
  </si>
  <si>
    <r>
      <t>Offset Voltage (RTI)</t>
    </r>
    <r>
      <rPr>
        <vertAlign val="superscript"/>
        <sz val="10"/>
        <color theme="1"/>
        <rFont val="Arial"/>
        <family val="2"/>
      </rPr>
      <t>(1)</t>
    </r>
  </si>
  <si>
    <t>FSR Multiplier</t>
  </si>
  <si>
    <t>Offset RTI [nV]</t>
  </si>
  <si>
    <t>Gain Correction</t>
  </si>
  <si>
    <t>FSC Nominal [Dec]</t>
  </si>
  <si>
    <t>FSC Value [Dec]</t>
  </si>
  <si>
    <t xml:space="preserve"> to Register Map →</t>
  </si>
  <si>
    <t>Values calculated on Calibration tab</t>
  </si>
  <si>
    <t>DR[3:0]</t>
  </si>
  <si>
    <r>
      <t>PGA Gain</t>
    </r>
    <r>
      <rPr>
        <vertAlign val="superscript"/>
        <sz val="11"/>
        <color theme="1"/>
        <rFont val="Arial"/>
        <family val="2"/>
      </rPr>
      <t>(1)</t>
    </r>
  </si>
  <si>
    <t>Values</t>
  </si>
  <si>
    <t>Swing-to-Rail</t>
  </si>
  <si>
    <t>VREFP</t>
  </si>
  <si>
    <t>VREFN</t>
  </si>
  <si>
    <t>VCM</t>
  </si>
  <si>
    <t>VIN_DIFF</t>
  </si>
  <si>
    <t>VOUT_DIFF</t>
  </si>
  <si>
    <t>VREF</t>
  </si>
  <si>
    <t>(Not Displayed)</t>
  </si>
  <si>
    <t>Digital Gain</t>
  </si>
  <si>
    <t>Analog Gain</t>
  </si>
  <si>
    <t>Gain Look-up Table</t>
  </si>
  <si>
    <r>
      <rPr>
        <i/>
        <vertAlign val="superscript"/>
        <sz val="11"/>
        <color theme="1"/>
        <rFont val="Calibri"/>
        <family val="2"/>
        <scheme val="minor"/>
      </rPr>
      <t>(1)</t>
    </r>
    <r>
      <rPr>
        <i/>
        <sz val="11"/>
        <color theme="1"/>
        <rFont val="Calibri"/>
        <family val="2"/>
        <scheme val="minor"/>
      </rPr>
      <t xml:space="preserve"> Gains of "64" and "128" are achieved by using a PGA gain of 32 V/V and digital gains of "2" and "4" V/V, respectively.</t>
    </r>
  </si>
  <si>
    <t>SINC3 Decimation</t>
  </si>
  <si>
    <t>H_SINC3(f)</t>
  </si>
  <si>
    <t>1st Stage SINC Order</t>
  </si>
  <si>
    <t>SINC1A Decimation</t>
  </si>
  <si>
    <t>H_SINC1A(f)</t>
  </si>
  <si>
    <t>FIR2 Decimation</t>
  </si>
  <si>
    <t>H_SINC1B(f)</t>
  </si>
  <si>
    <t>FIR1 Decimation</t>
  </si>
  <si>
    <t>SINC1B Decimation</t>
  </si>
  <si>
    <t>FIR2</t>
  </si>
  <si>
    <t>SINC1A</t>
  </si>
  <si>
    <t>FIR1</t>
  </si>
  <si>
    <t>SINC1B</t>
  </si>
  <si>
    <t>H_FIR1_60(f)</t>
  </si>
  <si>
    <t>H_Select(f)</t>
  </si>
  <si>
    <t>Freq_Adj (Hz)</t>
  </si>
  <si>
    <t>H_FIR1_1000(f)</t>
  </si>
  <si>
    <t>Decimation Ratio Lookup</t>
  </si>
  <si>
    <t>H_FIR2_20(f)</t>
  </si>
  <si>
    <t>H_FIR1_800(f)</t>
  </si>
  <si>
    <r>
      <rPr>
        <u/>
        <sz val="11"/>
        <rFont val="Arial"/>
        <family val="2"/>
      </rPr>
      <t xml:space="preserve">For any futher assistance on this tool, please post your question in the following forum - </t>
    </r>
    <r>
      <rPr>
        <b/>
        <u/>
        <sz val="11"/>
        <color theme="10"/>
        <rFont val="Arial"/>
        <family val="2"/>
      </rPr>
      <t>E2E Precision Data Converters Forum</t>
    </r>
  </si>
  <si>
    <t>ADS124S08:</t>
  </si>
  <si>
    <t>ADS124S06:</t>
  </si>
  <si>
    <t>http://www.ti.com/lit/gpn/ads124S08</t>
  </si>
  <si>
    <t>http://www.ti.com/lit/gpn/ads124s06</t>
  </si>
  <si>
    <t>ADS114S08:</t>
  </si>
  <si>
    <t>ADS114S06:</t>
  </si>
  <si>
    <t>http://www.ti.com/lit/gpn/ads114S08</t>
  </si>
  <si>
    <t>http://www.ti.com/lit/gpn/ads114S06</t>
  </si>
  <si>
    <t>LSB Size [nV]</t>
  </si>
  <si>
    <t>Tolerance (± Δ Hz)</t>
  </si>
  <si>
    <t>Low-Latency</t>
  </si>
  <si>
    <t>Filter Options</t>
  </si>
  <si>
    <t>Digital Filter Options</t>
  </si>
  <si>
    <t>Nom Data Rate</t>
  </si>
  <si>
    <t>Nom SINC3 Dec.</t>
  </si>
  <si>
    <t>Actual Data Rate</t>
  </si>
  <si>
    <t>Nominal fCLK (MHz)</t>
  </si>
  <si>
    <t>Data Rate Setting (SPS)</t>
  </si>
  <si>
    <t>Effective Data Rate (SPS)</t>
  </si>
  <si>
    <t>01h</t>
  </si>
  <si>
    <t>00h</t>
  </si>
  <si>
    <t>FFh</t>
  </si>
  <si>
    <t>0xh</t>
  </si>
  <si>
    <t>80h</t>
  </si>
  <si>
    <t>14h</t>
  </si>
  <si>
    <t>10h</t>
  </si>
  <si>
    <t>40h</t>
  </si>
  <si>
    <t>MUXN[3:0]</t>
  </si>
  <si>
    <t>MUXP[3:0]</t>
  </si>
  <si>
    <t>DELAY[2:0]</t>
  </si>
  <si>
    <t>PGA_EN[1:0]</t>
  </si>
  <si>
    <t>Read Command (decimal)</t>
  </si>
  <si>
    <t>Write Command (decimal)</t>
  </si>
  <si>
    <t>VB_AIN5</t>
  </si>
  <si>
    <t>Effective Noise Bandwidth (Hz)</t>
  </si>
  <si>
    <t>Decimation Prior to Chop</t>
  </si>
  <si>
    <t>H_CHOP(f)</t>
  </si>
  <si>
    <t>Chop Options</t>
  </si>
  <si>
    <t>Enabled</t>
  </si>
  <si>
    <t>Disabled</t>
  </si>
  <si>
    <t>Global Chop</t>
  </si>
  <si>
    <t>-3 dB Cutoff Frequency (Hz)</t>
  </si>
  <si>
    <r>
      <t>Clock Frequency, f</t>
    </r>
    <r>
      <rPr>
        <vertAlign val="subscript"/>
        <sz val="11"/>
        <color theme="1"/>
        <rFont val="Arial"/>
        <family val="2"/>
      </rPr>
      <t>CLK</t>
    </r>
  </si>
  <si>
    <t>Conv. #</t>
  </si>
  <si>
    <t>Filter Type</t>
  </si>
  <si>
    <t>Conversion Period (ms)</t>
  </si>
  <si>
    <t>Conversion Time</t>
  </si>
  <si>
    <t>Time to 1st Conversion</t>
  </si>
  <si>
    <r>
      <rPr>
        <vertAlign val="superscript"/>
        <sz val="11"/>
        <color theme="1"/>
        <rFont val="Arial"/>
        <family val="2"/>
      </rPr>
      <t>(1)</t>
    </r>
    <r>
      <rPr>
        <sz val="11"/>
        <color theme="1"/>
        <rFont val="Arial"/>
        <family val="2"/>
      </rPr>
      <t xml:space="preserve"> Only the first 5 conversions are shown.</t>
    </r>
  </si>
  <si>
    <t>Programmable Delay</t>
  </si>
  <si>
    <r>
      <t>t</t>
    </r>
    <r>
      <rPr>
        <b/>
        <vertAlign val="subscript"/>
        <sz val="11"/>
        <color theme="1"/>
        <rFont val="Arial"/>
        <family val="2"/>
      </rPr>
      <t>MOD</t>
    </r>
    <r>
      <rPr>
        <b/>
        <sz val="11"/>
        <color theme="1"/>
        <rFont val="Arial"/>
        <family val="2"/>
      </rPr>
      <t xml:space="preserve"> (ms)</t>
    </r>
  </si>
  <si>
    <t>DELAY (ms)</t>
  </si>
  <si>
    <r>
      <t>Settling Time (# t</t>
    </r>
    <r>
      <rPr>
        <b/>
        <vertAlign val="subscript"/>
        <sz val="11"/>
        <color theme="1"/>
        <rFont val="Arial"/>
        <family val="2"/>
      </rPr>
      <t>MOD</t>
    </r>
    <r>
      <rPr>
        <b/>
        <sz val="11"/>
        <color theme="1"/>
        <rFont val="Arial"/>
        <family val="2"/>
      </rPr>
      <t>)</t>
    </r>
  </si>
  <si>
    <r>
      <t>DELAY (# t</t>
    </r>
    <r>
      <rPr>
        <b/>
        <vertAlign val="subscript"/>
        <sz val="11"/>
        <color theme="1"/>
        <rFont val="Arial"/>
        <family val="2"/>
      </rPr>
      <t>MOD</t>
    </r>
    <r>
      <rPr>
        <b/>
        <sz val="11"/>
        <color theme="1"/>
        <rFont val="Arial"/>
        <family val="2"/>
      </rPr>
      <t>)</t>
    </r>
  </si>
  <si>
    <t>Select Device</t>
  </si>
  <si>
    <t>Devices</t>
  </si>
  <si>
    <t>Resolution</t>
  </si>
  <si>
    <t>[uV]</t>
  </si>
  <si>
    <t>ADS114S0x (16-bits)</t>
  </si>
  <si>
    <t>ADS124S0x (24-bits)</t>
  </si>
  <si>
    <r>
      <rPr>
        <i/>
        <vertAlign val="superscript"/>
        <sz val="11"/>
        <color theme="1"/>
        <rFont val="Calibri"/>
        <family val="2"/>
        <scheme val="minor"/>
      </rPr>
      <t>(2)</t>
    </r>
    <r>
      <rPr>
        <i/>
        <sz val="11"/>
        <color theme="1"/>
        <rFont val="Calibri"/>
        <family val="2"/>
        <scheme val="minor"/>
      </rPr>
      <t xml:space="preserve"> Ideal output code (i.e. ignoring the effects of noise, INL, calibration, etc.)</t>
    </r>
  </si>
  <si>
    <t>BYPASSED</t>
  </si>
  <si>
    <t>FL_REF[1:0]</t>
  </si>
  <si>
    <t>REFSEL[1:0]</t>
  </si>
  <si>
    <t>REFCON[1:0]</t>
  </si>
  <si>
    <t>I2MUX[3:0]</t>
  </si>
  <si>
    <t>I1MUX[3:0]</t>
  </si>
  <si>
    <t>SYS_MON[2:0]</t>
  </si>
  <si>
    <t>OFC_SAMP[1:0]</t>
  </si>
  <si>
    <t>IMAG[3:0]</t>
  </si>
  <si>
    <t>OFC[7:0]</t>
  </si>
  <si>
    <t>OFC[15:8]</t>
  </si>
  <si>
    <t>OFC[23:16]</t>
  </si>
  <si>
    <t>FSC[7:0]</t>
  </si>
  <si>
    <t>FSC[15:8]</t>
  </si>
  <si>
    <t>FSC[23:16]</t>
  </si>
  <si>
    <t>DIR[3:0]</t>
  </si>
  <si>
    <t>DAT[3:0]</t>
  </si>
  <si>
    <t>CON[3:0]</t>
  </si>
  <si>
    <t>Time to Conersion</t>
  </si>
  <si>
    <t>Settling Time (ms)</t>
  </si>
  <si>
    <t>Bit 1</t>
  </si>
  <si>
    <t>Bit 0</t>
  </si>
  <si>
    <t>Bit 2</t>
  </si>
  <si>
    <t>Device Options</t>
  </si>
  <si>
    <t>*Ignored (=0) with 16 bit device</t>
  </si>
  <si>
    <t>FSC Nominal</t>
  </si>
  <si>
    <t>OFCAL isNumber?</t>
  </si>
  <si>
    <t>FSCAL isNumber?</t>
  </si>
  <si>
    <t>OFCAL inRange?</t>
  </si>
  <si>
    <t>FSCAL inRange?</t>
  </si>
  <si>
    <t>OFCAL isValid?</t>
  </si>
  <si>
    <t>FSCAL isValid?</t>
  </si>
  <si>
    <t>Min FSCAL V/V</t>
  </si>
  <si>
    <t>Max FSCAL V/V</t>
  </si>
  <si>
    <t>Input Validation</t>
  </si>
  <si>
    <t>Analog Supply Voltage Range</t>
  </si>
  <si>
    <t>Reference Voltage Range</t>
  </si>
  <si>
    <r>
      <t>V</t>
    </r>
    <r>
      <rPr>
        <vertAlign val="subscript"/>
        <sz val="11"/>
        <color theme="1"/>
        <rFont val="Arial"/>
        <family val="2"/>
      </rPr>
      <t>AVDD_LOWER_LIMIT</t>
    </r>
    <r>
      <rPr>
        <sz val="11"/>
        <color theme="1"/>
        <rFont val="Arial"/>
        <family val="2"/>
      </rPr>
      <t xml:space="preserve"> =</t>
    </r>
  </si>
  <si>
    <r>
      <t>V</t>
    </r>
    <r>
      <rPr>
        <vertAlign val="subscript"/>
        <sz val="11"/>
        <color theme="1"/>
        <rFont val="Arial"/>
        <family val="2"/>
      </rPr>
      <t>AVDD_UPPER_LIMIT</t>
    </r>
    <r>
      <rPr>
        <sz val="11"/>
        <color theme="1"/>
        <rFont val="Arial"/>
        <family val="2"/>
      </rPr>
      <t xml:space="preserve"> =</t>
    </r>
  </si>
  <si>
    <t>1.1.0</t>
  </si>
  <si>
    <t>Added 16-bit calibration and code conversion calculations, digital filter settling time calculations, and PGA BYPASS mode to CM calculator.</t>
  </si>
  <si>
    <t>Lists the ADS1x4S0x register map fields, descriptions, and the corresponding read/write commands</t>
  </si>
  <si>
    <t>Calculates the digital filter's frequency response</t>
  </si>
  <si>
    <t>Calculates if an applied input signal will satisfy the absolute and differential input range requirements</t>
  </si>
  <si>
    <t>Calculations for offset and gain error calibration coefficients</t>
  </si>
  <si>
    <t>Information about this tool</t>
  </si>
  <si>
    <t>How to use this tool</t>
  </si>
  <si>
    <t xml:space="preserve">= Input </t>
  </si>
  <si>
    <t>24-Bit Hex Data</t>
  </si>
  <si>
    <t>= Result</t>
  </si>
  <si>
    <t>CRC Byte (Hex)</t>
  </si>
  <si>
    <t>MSB</t>
  </si>
  <si>
    <t>LSB</t>
  </si>
  <si>
    <t>Input XOR</t>
  </si>
  <si>
    <t>CRC Byte</t>
  </si>
  <si>
    <t>Is STATUS byte enabled?</t>
  </si>
  <si>
    <t>Polynomial =</t>
  </si>
  <si>
    <r>
      <t>x</t>
    </r>
    <r>
      <rPr>
        <b/>
        <vertAlign val="superscript"/>
        <sz val="11"/>
        <color theme="1"/>
        <rFont val="Arial"/>
        <family val="2"/>
      </rPr>
      <t>8</t>
    </r>
    <r>
      <rPr>
        <b/>
        <i/>
        <sz val="11"/>
        <color theme="1"/>
        <rFont val="Arial"/>
        <family val="2"/>
      </rPr>
      <t xml:space="preserve"> + x</t>
    </r>
    <r>
      <rPr>
        <b/>
        <vertAlign val="superscript"/>
        <sz val="11"/>
        <color theme="1"/>
        <rFont val="Arial"/>
        <family val="2"/>
      </rPr>
      <t>2</t>
    </r>
    <r>
      <rPr>
        <b/>
        <i/>
        <sz val="11"/>
        <color theme="1"/>
        <rFont val="Arial"/>
        <family val="2"/>
      </rPr>
      <t xml:space="preserve"> + x + </t>
    </r>
    <r>
      <rPr>
        <b/>
        <sz val="11"/>
        <color theme="1"/>
        <rFont val="Arial"/>
        <family val="2"/>
      </rPr>
      <t>1</t>
    </r>
  </si>
  <si>
    <t>80</t>
  </si>
  <si>
    <t>Status Byte</t>
  </si>
  <si>
    <t>Data Bytes</t>
  </si>
  <si>
    <t>Initial Data</t>
  </si>
  <si>
    <t>Bit #:</t>
  </si>
  <si>
    <t>Binary Value:</t>
  </si>
  <si>
    <t>8-Bit Hex Status Byte</t>
  </si>
  <si>
    <t>False</t>
  </si>
  <si>
    <t>CBD643</t>
  </si>
  <si>
    <t>1.2.0</t>
  </si>
  <si>
    <t>Added CRC calculation tab</t>
  </si>
  <si>
    <t>Calculates the CRC byte</t>
  </si>
  <si>
    <t>1.2.1</t>
  </si>
  <si>
    <t>Fixed bug that limited Vref on "Code Conversions" tab to a maxium of 2.6V, when device supports reference voltages up to (AVDD-AVSS)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</si>
</sst>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_(* \(#,##0.00\);_(* &quot;-&quot;??_);_(@_)"/>
    <numFmt numFmtId="164" formatCode="00"/>
    <numFmt numFmtId="165" formatCode="0.0"/>
    <numFmt numFmtId="166" formatCode="0.000"/>
    <numFmt numFmtId="167" formatCode="0.0000\ &quot;MHz&quot;"/>
    <numFmt numFmtId="168" formatCode="0.0000"/>
    <numFmt numFmtId="169" formatCode="0.00000%"/>
    <numFmt numFmtId="170" formatCode="0.000000000000000000"/>
    <numFmt numFmtId="171" formatCode="0.00000000000000000000"/>
    <numFmt numFmtId="172" formatCode="0.0000000"/>
    <numFmt numFmtId="173" formatCode="0\ &quot;V/V&quot;"/>
    <numFmt numFmtId="174" formatCode="0000&quot;b&quot;"/>
    <numFmt numFmtId="175" formatCode="0.00\ &quot;dB&quot;"/>
    <numFmt numFmtId="176" formatCode="00&quot;b&quot;"/>
    <numFmt numFmtId="177" formatCode="000&quot;b&quot;"/>
    <numFmt numFmtId="178" formatCode="00000000&quot;b&quot;"/>
    <numFmt numFmtId="179" formatCode="&quot;+/-&quot;\ 0.00"/>
    <numFmt numFmtId="180" formatCode="0.000000"/>
    <numFmt numFmtId="181" formatCode="0E+00"/>
    <numFmt numFmtId="182" formatCode="0.000000000"/>
    <numFmt numFmtId="183" formatCode="000000"/>
    <numFmt numFmtId="184" formatCode="0&quot;b&quot;"/>
    <numFmt numFmtId="185" formatCode="0.00000000000"/>
  </numFmts>
  <fonts count="70" x14ac:knownFonts="1">
    <font>
      <sz val="11"/>
      <color theme="1"/>
      <name val="Calibri"/>
      <family val="2"/>
      <scheme val="minor"/>
    </font>
    <font>
      <i/>
      <sz val="11"/>
      <color rgb="FF7F7F7F"/>
      <name val="Calibri"/>
      <family val="2"/>
      <scheme val="minor"/>
    </font>
    <font>
      <b/>
      <sz val="11"/>
      <color theme="1"/>
      <name val="Calibri"/>
      <family val="2"/>
      <scheme val="minor"/>
    </font>
    <font>
      <i/>
      <sz val="11"/>
      <color theme="1"/>
      <name val="Calibri"/>
      <family val="2"/>
      <scheme val="minor"/>
    </font>
    <font>
      <sz val="8"/>
      <color theme="1"/>
      <name val="Calibri"/>
      <family val="2"/>
      <scheme val="minor"/>
    </font>
    <font>
      <u/>
      <sz val="11"/>
      <color theme="10"/>
      <name val="Calibri"/>
      <family val="2"/>
      <scheme val="minor"/>
    </font>
    <font>
      <sz val="11"/>
      <color theme="1"/>
      <name val="Calibri"/>
      <family val="2"/>
      <scheme val="minor"/>
    </font>
    <font>
      <sz val="11"/>
      <color theme="1"/>
      <name val="Arial"/>
      <family val="2"/>
    </font>
    <font>
      <b/>
      <u/>
      <sz val="11"/>
      <color theme="10"/>
      <name val="Arial"/>
      <family val="2"/>
    </font>
    <font>
      <b/>
      <sz val="11"/>
      <color theme="1"/>
      <name val="Arial"/>
      <family val="2"/>
    </font>
    <font>
      <i/>
      <sz val="11"/>
      <color rgb="FFFF0000"/>
      <name val="Arial"/>
      <family val="2"/>
    </font>
    <font>
      <i/>
      <sz val="11"/>
      <color theme="1"/>
      <name val="Arial"/>
      <family val="2"/>
    </font>
    <font>
      <b/>
      <vertAlign val="subscript"/>
      <sz val="11"/>
      <color theme="1"/>
      <name val="Arial"/>
      <family val="2"/>
    </font>
    <font>
      <b/>
      <i/>
      <sz val="11"/>
      <color theme="1"/>
      <name val="Arial"/>
      <family val="2"/>
    </font>
    <font>
      <i/>
      <sz val="11"/>
      <name val="Arial"/>
      <family val="2"/>
    </font>
    <font>
      <vertAlign val="subscript"/>
      <sz val="11"/>
      <color theme="1"/>
      <name val="Arial"/>
      <family val="2"/>
    </font>
    <font>
      <sz val="11"/>
      <name val="Arial"/>
      <family val="2"/>
    </font>
    <font>
      <b/>
      <sz val="10"/>
      <color theme="1"/>
      <name val="Arial"/>
      <family val="2"/>
    </font>
    <font>
      <i/>
      <sz val="10"/>
      <color theme="1"/>
      <name val="Arial"/>
      <family val="2"/>
    </font>
    <font>
      <sz val="10"/>
      <color theme="1"/>
      <name val="Arial"/>
      <family val="2"/>
    </font>
    <font>
      <b/>
      <u/>
      <sz val="10"/>
      <color theme="10"/>
      <name val="Arial"/>
      <family val="2"/>
    </font>
    <font>
      <b/>
      <sz val="10"/>
      <color theme="0"/>
      <name val="Arial"/>
      <family val="2"/>
    </font>
    <font>
      <i/>
      <u/>
      <sz val="10"/>
      <color theme="1"/>
      <name val="Arial"/>
      <family val="2"/>
    </font>
    <font>
      <i/>
      <vertAlign val="superscript"/>
      <sz val="11"/>
      <color theme="1"/>
      <name val="Calibri"/>
      <family val="2"/>
      <scheme val="minor"/>
    </font>
    <font>
      <sz val="11"/>
      <color theme="0"/>
      <name val="Arial"/>
      <family val="2"/>
    </font>
    <font>
      <sz val="20"/>
      <color theme="1"/>
      <name val="Arial"/>
      <family val="2"/>
    </font>
    <font>
      <sz val="16"/>
      <color theme="1"/>
      <name val="Arial"/>
      <family val="2"/>
    </font>
    <font>
      <u/>
      <sz val="11"/>
      <color theme="10"/>
      <name val="Arial"/>
      <family val="2"/>
    </font>
    <font>
      <b/>
      <sz val="16"/>
      <color theme="1"/>
      <name val="Arial"/>
      <family val="2"/>
    </font>
    <font>
      <b/>
      <u/>
      <sz val="16"/>
      <color theme="10"/>
      <name val="Arial"/>
      <family val="2"/>
    </font>
    <font>
      <u/>
      <sz val="11"/>
      <name val="Arial"/>
      <family val="2"/>
    </font>
    <font>
      <sz val="11"/>
      <color theme="1"/>
      <name val="Calibri"/>
      <family val="2"/>
    </font>
    <font>
      <i/>
      <sz val="10"/>
      <name val="Arial"/>
      <family val="2"/>
    </font>
    <font>
      <b/>
      <sz val="11"/>
      <color theme="1"/>
      <name val="Calibri"/>
      <family val="2"/>
    </font>
    <font>
      <b/>
      <sz val="10"/>
      <color rgb="FFFF0000"/>
      <name val="Arial"/>
      <family val="2"/>
    </font>
    <font>
      <b/>
      <sz val="14"/>
      <name val="Arial"/>
      <family val="2"/>
    </font>
    <font>
      <b/>
      <sz val="10"/>
      <color rgb="FFFF0000"/>
      <name val="Calibri"/>
      <family val="2"/>
    </font>
    <font>
      <i/>
      <vertAlign val="subscript"/>
      <sz val="10"/>
      <name val="Arial"/>
      <family val="2"/>
    </font>
    <font>
      <sz val="10"/>
      <color theme="1"/>
      <name val="Calibri"/>
      <family val="2"/>
      <scheme val="minor"/>
    </font>
    <font>
      <b/>
      <vertAlign val="superscript"/>
      <sz val="10"/>
      <color theme="1"/>
      <name val="Arial"/>
      <family val="2"/>
    </font>
    <font>
      <vertAlign val="superscript"/>
      <sz val="10"/>
      <color theme="1"/>
      <name val="Arial"/>
      <family val="2"/>
    </font>
    <font>
      <b/>
      <sz val="10"/>
      <name val="Arial"/>
      <family val="2"/>
    </font>
    <font>
      <vertAlign val="subscript"/>
      <sz val="10"/>
      <color theme="1"/>
      <name val="Arial"/>
      <family val="2"/>
    </font>
    <font>
      <sz val="11"/>
      <color theme="0"/>
      <name val="Calibri"/>
      <family val="2"/>
      <scheme val="minor"/>
    </font>
    <font>
      <b/>
      <i/>
      <sz val="10"/>
      <color theme="1" tint="0.499984740745262"/>
      <name val="Arial"/>
      <family val="2"/>
    </font>
    <font>
      <b/>
      <u/>
      <sz val="11"/>
      <color theme="10"/>
      <name val="Calibri"/>
      <family val="2"/>
      <scheme val="minor"/>
    </font>
    <font>
      <sz val="10"/>
      <color rgb="FFFF0000"/>
      <name val="Arial"/>
      <family val="2"/>
    </font>
    <font>
      <sz val="10"/>
      <color rgb="FFFF0000"/>
      <name val="Calibri"/>
      <family val="2"/>
    </font>
    <font>
      <b/>
      <i/>
      <u/>
      <sz val="11"/>
      <color theme="10"/>
      <name val="Arial"/>
      <family val="2"/>
    </font>
    <font>
      <b/>
      <i/>
      <sz val="11"/>
      <color theme="1" tint="0.499984740745262"/>
      <name val="Calibri"/>
      <family val="2"/>
      <scheme val="minor"/>
    </font>
    <font>
      <b/>
      <sz val="11"/>
      <color rgb="FFFF0000"/>
      <name val="Arial"/>
      <family val="2"/>
    </font>
    <font>
      <b/>
      <sz val="11"/>
      <color theme="9"/>
      <name val="Arial"/>
      <family val="2"/>
    </font>
    <font>
      <sz val="11"/>
      <color theme="9"/>
      <name val="Arial"/>
      <family val="2"/>
    </font>
    <font>
      <sz val="11"/>
      <color theme="7"/>
      <name val="Arial"/>
      <family val="2"/>
    </font>
    <font>
      <b/>
      <sz val="11"/>
      <color theme="7"/>
      <name val="Arial"/>
      <family val="2"/>
    </font>
    <font>
      <i/>
      <sz val="11"/>
      <color theme="0"/>
      <name val="Arial"/>
      <family val="2"/>
    </font>
    <font>
      <sz val="11"/>
      <color rgb="FFDE0000"/>
      <name val="Arial"/>
      <family val="2"/>
    </font>
    <font>
      <b/>
      <sz val="11"/>
      <color rgb="FFFF0000"/>
      <name val="Calibri"/>
      <family val="2"/>
    </font>
    <font>
      <sz val="10"/>
      <name val="Arial"/>
      <family val="2"/>
    </font>
    <font>
      <sz val="10"/>
      <color theme="0"/>
      <name val="Arial"/>
      <family val="2"/>
    </font>
    <font>
      <sz val="10"/>
      <color theme="0" tint="-0.34998626667073579"/>
      <name val="Arial"/>
      <family val="2"/>
    </font>
    <font>
      <sz val="9"/>
      <name val="Arial"/>
      <family val="2"/>
    </font>
    <font>
      <sz val="9"/>
      <color theme="1"/>
      <name val="Arial"/>
      <family val="2"/>
    </font>
    <font>
      <b/>
      <sz val="8"/>
      <color theme="0" tint="-0.499984740745262"/>
      <name val="Arial"/>
      <family val="2"/>
    </font>
    <font>
      <vertAlign val="superscript"/>
      <sz val="11"/>
      <color theme="1"/>
      <name val="Arial"/>
      <family val="2"/>
    </font>
    <font>
      <b/>
      <sz val="11"/>
      <name val="Arial"/>
      <family val="2"/>
    </font>
    <font>
      <b/>
      <u/>
      <sz val="16"/>
      <color theme="10"/>
      <name val="Calibri"/>
      <family val="2"/>
      <scheme val="minor"/>
    </font>
    <font>
      <i/>
      <sz val="11"/>
      <color rgb="FF7F7F7F"/>
      <name val="Arial"/>
      <family val="2"/>
    </font>
    <font>
      <b/>
      <vertAlign val="superscript"/>
      <sz val="11"/>
      <color theme="1"/>
      <name val="Arial"/>
      <family val="2"/>
    </font>
    <font>
      <i/>
      <sz val="11"/>
      <color theme="0" tint="-0.34998626667073579"/>
      <name val="Arial"/>
      <family val="2"/>
    </font>
  </fonts>
  <fills count="20">
    <fill>
      <patternFill patternType="none"/>
    </fill>
    <fill>
      <patternFill patternType="gray125"/>
    </fill>
    <fill>
      <patternFill patternType="solid">
        <fgColor rgb="FFDE0000"/>
        <bgColor indexed="64"/>
      </patternFill>
    </fill>
    <fill>
      <patternFill patternType="solid">
        <fgColor theme="1"/>
        <bgColor indexed="64"/>
      </patternFill>
    </fill>
    <fill>
      <patternFill patternType="solid">
        <fgColor theme="0"/>
        <bgColor indexed="64"/>
      </patternFill>
    </fill>
    <fill>
      <patternFill patternType="solid">
        <fgColor rgb="FFFFFFCC"/>
        <bgColor indexed="64"/>
      </patternFill>
    </fill>
    <fill>
      <patternFill patternType="solid">
        <fgColor rgb="FFCCFFCC"/>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5" tint="0.79998168889431442"/>
        <bgColor indexed="64"/>
      </patternFill>
    </fill>
    <fill>
      <patternFill patternType="solid">
        <fgColor rgb="FF00B050"/>
        <bgColor indexed="64"/>
      </patternFill>
    </fill>
    <fill>
      <patternFill patternType="solid">
        <fgColor rgb="FFAAAAAA"/>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4" tint="0.79998168889431442"/>
        <bgColor indexed="64"/>
      </patternFill>
    </fill>
  </fills>
  <borders count="93">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theme="0" tint="-0.499984740745262"/>
      </left>
      <right style="thin">
        <color theme="0" tint="-0.499984740745262"/>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thin">
        <color indexed="64"/>
      </left>
      <right/>
      <top/>
      <bottom style="thin">
        <color indexed="64"/>
      </bottom>
      <diagonal/>
    </border>
  </borders>
  <cellStyleXfs count="5">
    <xf numFmtId="0" fontId="0" fillId="0" borderId="0"/>
    <xf numFmtId="0" fontId="1" fillId="0" borderId="0" applyNumberFormat="0" applyFill="0" applyBorder="0" applyAlignment="0" applyProtection="0"/>
    <xf numFmtId="0" fontId="5" fillId="0" borderId="0" applyNumberFormat="0" applyFill="0" applyBorder="0" applyAlignment="0" applyProtection="0"/>
    <xf numFmtId="9" fontId="6" fillId="0" borderId="0" applyFont="0" applyFill="0" applyBorder="0" applyAlignment="0" applyProtection="0"/>
    <xf numFmtId="43" fontId="6" fillId="0" borderId="0" applyFont="0" applyFill="0" applyBorder="0" applyAlignment="0" applyProtection="0"/>
  </cellStyleXfs>
  <cellXfs count="959">
    <xf numFmtId="0" fontId="0" fillId="0" borderId="0" xfId="0"/>
    <xf numFmtId="0" fontId="7" fillId="0" borderId="0" xfId="0" applyFont="1"/>
    <xf numFmtId="0" fontId="7" fillId="0" borderId="0" xfId="0" applyFont="1" applyFill="1"/>
    <xf numFmtId="0" fontId="8" fillId="0" borderId="0" xfId="2" applyFont="1" applyFill="1" applyBorder="1" applyAlignment="1">
      <alignment vertical="center"/>
    </xf>
    <xf numFmtId="0" fontId="7" fillId="0" borderId="0" xfId="0" applyFont="1" applyAlignment="1">
      <alignment horizontal="center"/>
    </xf>
    <xf numFmtId="0" fontId="24" fillId="3" borderId="0" xfId="0" applyFont="1" applyFill="1" applyAlignment="1">
      <alignment horizontal="center"/>
    </xf>
    <xf numFmtId="0" fontId="7" fillId="0" borderId="0" xfId="0" applyFont="1" applyAlignment="1">
      <alignment horizontal="left"/>
    </xf>
    <xf numFmtId="0" fontId="7" fillId="0" borderId="0" xfId="0" applyFont="1" applyFill="1" applyAlignment="1">
      <alignment horizontal="left"/>
    </xf>
    <xf numFmtId="0" fontId="16" fillId="0" borderId="0" xfId="0" applyFont="1" applyFill="1" applyAlignment="1"/>
    <xf numFmtId="0" fontId="9" fillId="0" borderId="0" xfId="0" applyFont="1" applyAlignment="1">
      <alignment horizontal="center"/>
    </xf>
    <xf numFmtId="0" fontId="9" fillId="0" borderId="0" xfId="0" applyFont="1" applyAlignment="1">
      <alignment horizontal="left"/>
    </xf>
    <xf numFmtId="0" fontId="7" fillId="0" borderId="0" xfId="0" applyFont="1" applyAlignment="1">
      <alignment horizontal="center"/>
    </xf>
    <xf numFmtId="0" fontId="0" fillId="0" borderId="0" xfId="0" applyProtection="1"/>
    <xf numFmtId="0" fontId="32" fillId="4" borderId="10" xfId="0" applyFont="1" applyFill="1" applyBorder="1" applyAlignment="1" applyProtection="1">
      <alignment horizontal="center" vertical="center"/>
    </xf>
    <xf numFmtId="0" fontId="32" fillId="4" borderId="29" xfId="0" applyFont="1" applyFill="1" applyBorder="1" applyAlignment="1" applyProtection="1">
      <alignment horizontal="center" vertical="center"/>
    </xf>
    <xf numFmtId="0" fontId="32" fillId="4" borderId="17" xfId="0" applyFont="1" applyFill="1" applyBorder="1" applyAlignment="1" applyProtection="1">
      <alignment horizontal="center" vertical="center"/>
    </xf>
    <xf numFmtId="0" fontId="17" fillId="0" borderId="0" xfId="0" applyFont="1" applyFill="1" applyBorder="1" applyAlignment="1" applyProtection="1">
      <alignment vertical="center"/>
    </xf>
    <xf numFmtId="0" fontId="0" fillId="0" borderId="0" xfId="0" applyFill="1" applyBorder="1" applyProtection="1"/>
    <xf numFmtId="0" fontId="0" fillId="0" borderId="0" xfId="0" applyFill="1" applyProtection="1"/>
    <xf numFmtId="0" fontId="32" fillId="4" borderId="17" xfId="0" quotePrefix="1" applyFont="1" applyFill="1" applyBorder="1" applyAlignment="1" applyProtection="1">
      <alignment horizontal="center" vertical="center"/>
    </xf>
    <xf numFmtId="0" fontId="7" fillId="0" borderId="0" xfId="0" applyFont="1" applyProtection="1"/>
    <xf numFmtId="0" fontId="7" fillId="0" borderId="0" xfId="0" applyFont="1" applyFill="1" applyProtection="1"/>
    <xf numFmtId="0" fontId="7" fillId="2" borderId="0" xfId="0" applyFont="1" applyFill="1" applyAlignment="1" applyProtection="1"/>
    <xf numFmtId="0" fontId="8" fillId="0" borderId="0" xfId="2" applyFont="1" applyFill="1" applyBorder="1" applyAlignment="1" applyProtection="1">
      <alignment vertical="center"/>
    </xf>
    <xf numFmtId="0" fontId="19" fillId="0" borderId="0" xfId="0" applyFont="1" applyProtection="1"/>
    <xf numFmtId="0" fontId="19" fillId="0" borderId="0" xfId="0" applyFont="1" applyFill="1" applyBorder="1" applyProtection="1"/>
    <xf numFmtId="0" fontId="19" fillId="0" borderId="0" xfId="0" applyFont="1" applyFill="1" applyProtection="1"/>
    <xf numFmtId="0" fontId="19" fillId="0" borderId="0" xfId="0" applyFont="1" applyFill="1" applyBorder="1" applyAlignment="1" applyProtection="1">
      <alignment horizontal="center"/>
    </xf>
    <xf numFmtId="0" fontId="17" fillId="0" borderId="0" xfId="0" applyFont="1" applyFill="1" applyBorder="1" applyAlignment="1" applyProtection="1"/>
    <xf numFmtId="0" fontId="19" fillId="0" borderId="0" xfId="0" applyFont="1" applyFill="1" applyBorder="1" applyAlignment="1" applyProtection="1">
      <alignment vertical="center"/>
    </xf>
    <xf numFmtId="0" fontId="17" fillId="0" borderId="0" xfId="0" applyFont="1" applyFill="1" applyBorder="1" applyProtection="1"/>
    <xf numFmtId="0" fontId="19" fillId="0" borderId="0" xfId="0" quotePrefix="1" applyFont="1" applyFill="1" applyBorder="1" applyProtection="1"/>
    <xf numFmtId="166" fontId="19" fillId="0" borderId="15" xfId="0" applyNumberFormat="1" applyFont="1" applyBorder="1" applyAlignment="1" applyProtection="1">
      <alignment horizontal="center" vertical="center"/>
    </xf>
    <xf numFmtId="166" fontId="19" fillId="0" borderId="51" xfId="0" applyNumberFormat="1" applyFont="1" applyBorder="1" applyAlignment="1" applyProtection="1">
      <alignment horizontal="center" vertical="center"/>
    </xf>
    <xf numFmtId="166" fontId="19" fillId="0" borderId="7" xfId="0" applyNumberFormat="1" applyFont="1" applyBorder="1" applyAlignment="1" applyProtection="1">
      <alignment horizontal="center" vertical="center"/>
    </xf>
    <xf numFmtId="166" fontId="19" fillId="0" borderId="37" xfId="0" applyNumberFormat="1" applyFont="1" applyBorder="1" applyAlignment="1" applyProtection="1">
      <alignment horizontal="center" vertical="center"/>
    </xf>
    <xf numFmtId="166" fontId="19" fillId="0" borderId="36" xfId="0" applyNumberFormat="1" applyFont="1" applyBorder="1" applyAlignment="1" applyProtection="1">
      <alignment horizontal="center" vertical="center"/>
    </xf>
    <xf numFmtId="166" fontId="19" fillId="0" borderId="10" xfId="0" applyNumberFormat="1" applyFont="1" applyBorder="1" applyAlignment="1" applyProtection="1">
      <alignment horizontal="center" vertical="center"/>
    </xf>
    <xf numFmtId="166" fontId="19" fillId="0" borderId="29" xfId="0" applyNumberFormat="1" applyFont="1" applyBorder="1" applyAlignment="1" applyProtection="1">
      <alignment horizontal="center" vertical="center"/>
    </xf>
    <xf numFmtId="166" fontId="19" fillId="0" borderId="17" xfId="0" applyNumberFormat="1" applyFont="1" applyBorder="1" applyAlignment="1" applyProtection="1">
      <alignment horizontal="center" vertical="center"/>
    </xf>
    <xf numFmtId="0" fontId="38" fillId="0" borderId="0" xfId="0" applyFont="1" applyProtection="1"/>
    <xf numFmtId="0" fontId="19" fillId="5" borderId="1" xfId="0" applyFont="1" applyFill="1" applyBorder="1" applyAlignment="1" applyProtection="1">
      <alignment horizontal="center"/>
      <protection locked="0"/>
    </xf>
    <xf numFmtId="0" fontId="34" fillId="0" borderId="0" xfId="0" applyFont="1" applyFill="1" applyBorder="1" applyAlignment="1" applyProtection="1">
      <alignment horizontal="left"/>
    </xf>
    <xf numFmtId="0" fontId="34" fillId="0" borderId="0" xfId="0" applyFont="1" applyAlignment="1" applyProtection="1"/>
    <xf numFmtId="0" fontId="7" fillId="0" borderId="0" xfId="0" applyFont="1" applyFill="1" applyAlignment="1" applyProtection="1"/>
    <xf numFmtId="172" fontId="0" fillId="0" borderId="0" xfId="0" applyNumberFormat="1" applyProtection="1"/>
    <xf numFmtId="0" fontId="7" fillId="0" borderId="0" xfId="0" applyFont="1" applyFill="1" applyBorder="1" applyProtection="1"/>
    <xf numFmtId="0" fontId="7" fillId="5" borderId="7" xfId="0" applyFont="1" applyFill="1" applyBorder="1" applyAlignment="1" applyProtection="1">
      <alignment horizontal="center"/>
    </xf>
    <xf numFmtId="0" fontId="7" fillId="6" borderId="7" xfId="0" applyFont="1" applyFill="1" applyBorder="1" applyAlignment="1" applyProtection="1">
      <alignment horizontal="center"/>
    </xf>
    <xf numFmtId="0" fontId="9" fillId="0" borderId="0" xfId="0" quotePrefix="1" applyFont="1" applyFill="1" applyBorder="1" applyAlignment="1" applyProtection="1"/>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xf>
    <xf numFmtId="0" fontId="9" fillId="0" borderId="0" xfId="0" applyFont="1" applyProtection="1"/>
    <xf numFmtId="0" fontId="9" fillId="10" borderId="3" xfId="0" applyFont="1" applyFill="1" applyBorder="1" applyAlignment="1" applyProtection="1">
      <alignment horizontal="center" vertical="center" wrapText="1"/>
    </xf>
    <xf numFmtId="0" fontId="9" fillId="10" borderId="1" xfId="0" applyFont="1" applyFill="1" applyBorder="1" applyAlignment="1" applyProtection="1">
      <alignment horizontal="center" vertical="center" wrapText="1"/>
    </xf>
    <xf numFmtId="165" fontId="9" fillId="11" borderId="2" xfId="0" applyNumberFormat="1" applyFont="1" applyFill="1" applyBorder="1" applyAlignment="1" applyProtection="1">
      <alignment horizontal="center" vertical="center"/>
    </xf>
    <xf numFmtId="0" fontId="9" fillId="0" borderId="0" xfId="0" applyFont="1" applyAlignment="1" applyProtection="1">
      <alignment horizontal="center"/>
    </xf>
    <xf numFmtId="0" fontId="34" fillId="0" borderId="0" xfId="0" applyFont="1" applyFill="1" applyBorder="1" applyAlignment="1" applyProtection="1">
      <alignment vertical="center" wrapText="1"/>
    </xf>
    <xf numFmtId="0" fontId="21" fillId="0" borderId="0" xfId="0" applyFont="1" applyFill="1" applyBorder="1" applyAlignment="1" applyProtection="1">
      <alignment horizontal="center" vertical="center"/>
    </xf>
    <xf numFmtId="0" fontId="0" fillId="0" borderId="0" xfId="0" applyFill="1" applyAlignment="1" applyProtection="1"/>
    <xf numFmtId="0" fontId="19" fillId="0" borderId="0" xfId="0" applyFont="1" applyFill="1" applyBorder="1" applyAlignment="1" applyProtection="1">
      <alignment horizontal="center" vertical="center"/>
    </xf>
    <xf numFmtId="0" fontId="19" fillId="0" borderId="0" xfId="0" applyFont="1" applyBorder="1" applyProtection="1"/>
    <xf numFmtId="0" fontId="19" fillId="0" borderId="5" xfId="0" applyFont="1" applyFill="1" applyBorder="1" applyProtection="1"/>
    <xf numFmtId="0" fontId="19" fillId="0" borderId="12" xfId="0" applyFont="1" applyFill="1" applyBorder="1" applyProtection="1"/>
    <xf numFmtId="0" fontId="19" fillId="0" borderId="12" xfId="0" applyFont="1" applyBorder="1" applyProtection="1"/>
    <xf numFmtId="0" fontId="19" fillId="0" borderId="60" xfId="0" applyFont="1" applyBorder="1" applyProtection="1"/>
    <xf numFmtId="0" fontId="19" fillId="0" borderId="8" xfId="0" applyFont="1" applyBorder="1" applyProtection="1"/>
    <xf numFmtId="0" fontId="19" fillId="0" borderId="9" xfId="0" applyFont="1" applyBorder="1" applyProtection="1"/>
    <xf numFmtId="0" fontId="19" fillId="0" borderId="11" xfId="0" applyFont="1" applyBorder="1" applyProtection="1"/>
    <xf numFmtId="0" fontId="32" fillId="4" borderId="7" xfId="0" applyFont="1" applyFill="1" applyBorder="1" applyAlignment="1" applyProtection="1">
      <alignment horizontal="center" vertical="center"/>
    </xf>
    <xf numFmtId="0" fontId="32" fillId="4" borderId="37" xfId="0" applyFont="1" applyFill="1" applyBorder="1" applyAlignment="1" applyProtection="1">
      <alignment horizontal="center" vertical="center"/>
    </xf>
    <xf numFmtId="0" fontId="41" fillId="0" borderId="0" xfId="0" quotePrefix="1" applyFont="1" applyFill="1" applyBorder="1" applyAlignment="1" applyProtection="1">
      <alignment vertical="center"/>
    </xf>
    <xf numFmtId="0" fontId="32" fillId="4" borderId="7" xfId="0" quotePrefix="1" applyFont="1" applyFill="1" applyBorder="1" applyAlignment="1" applyProtection="1">
      <alignment horizontal="center" vertical="center"/>
    </xf>
    <xf numFmtId="0" fontId="32" fillId="4" borderId="36" xfId="0" quotePrefix="1" applyFont="1" applyFill="1" applyBorder="1" applyAlignment="1" applyProtection="1">
      <alignment horizontal="center" vertical="center"/>
    </xf>
    <xf numFmtId="174" fontId="19" fillId="0" borderId="0" xfId="0" applyNumberFormat="1" applyFont="1" applyFill="1" applyBorder="1" applyAlignment="1" applyProtection="1">
      <alignment horizontal="center" vertical="center"/>
    </xf>
    <xf numFmtId="0" fontId="19" fillId="0" borderId="5" xfId="0" applyFont="1" applyBorder="1" applyProtection="1"/>
    <xf numFmtId="0" fontId="9" fillId="0" borderId="0" xfId="0" applyFont="1" applyFill="1" applyProtection="1"/>
    <xf numFmtId="0" fontId="14" fillId="0" borderId="0" xfId="1" applyFont="1" applyFill="1" applyBorder="1" applyAlignment="1" applyProtection="1"/>
    <xf numFmtId="0" fontId="9" fillId="0" borderId="0" xfId="0" quotePrefix="1" applyFont="1" applyFill="1" applyProtection="1"/>
    <xf numFmtId="0" fontId="19" fillId="0" borderId="4" xfId="0" applyFont="1" applyBorder="1" applyProtection="1"/>
    <xf numFmtId="0" fontId="18" fillId="0" borderId="5" xfId="0" applyFont="1" applyFill="1" applyBorder="1" applyAlignment="1" applyProtection="1">
      <alignment horizontal="center"/>
    </xf>
    <xf numFmtId="0" fontId="18" fillId="0" borderId="6" xfId="0" applyFont="1" applyFill="1" applyBorder="1" applyAlignment="1" applyProtection="1">
      <alignment horizontal="center"/>
    </xf>
    <xf numFmtId="176" fontId="19" fillId="0" borderId="0" xfId="0" applyNumberFormat="1" applyFont="1" applyFill="1" applyBorder="1" applyAlignment="1" applyProtection="1">
      <alignment horizontal="center" vertical="center"/>
    </xf>
    <xf numFmtId="0" fontId="32" fillId="4" borderId="34" xfId="0" quotePrefix="1" applyFont="1" applyFill="1" applyBorder="1" applyAlignment="1" applyProtection="1">
      <alignment horizontal="center" vertical="center"/>
    </xf>
    <xf numFmtId="177" fontId="19" fillId="0" borderId="0" xfId="0" applyNumberFormat="1" applyFont="1" applyFill="1" applyBorder="1" applyAlignment="1" applyProtection="1">
      <alignment horizontal="center" vertical="center"/>
    </xf>
    <xf numFmtId="178" fontId="19" fillId="0" borderId="0" xfId="0" applyNumberFormat="1" applyFont="1" applyFill="1" applyBorder="1" applyAlignment="1" applyProtection="1">
      <alignment horizontal="center" vertical="center"/>
    </xf>
    <xf numFmtId="0" fontId="32" fillId="4" borderId="31" xfId="0" applyFont="1" applyFill="1" applyBorder="1" applyAlignment="1" applyProtection="1">
      <alignment horizontal="center" vertical="center"/>
    </xf>
    <xf numFmtId="0" fontId="18" fillId="0" borderId="0" xfId="0" applyFont="1" applyBorder="1" applyAlignment="1" applyProtection="1">
      <alignment horizontal="center"/>
    </xf>
    <xf numFmtId="0" fontId="19" fillId="0" borderId="6" xfId="0" applyFont="1" applyFill="1" applyBorder="1" applyProtection="1"/>
    <xf numFmtId="0" fontId="32" fillId="4" borderId="30" xfId="0" quotePrefix="1" applyFont="1" applyFill="1" applyBorder="1" applyAlignment="1" applyProtection="1">
      <alignment horizontal="center" vertical="center"/>
    </xf>
    <xf numFmtId="0" fontId="0" fillId="0" borderId="0" xfId="0" applyAlignment="1" applyProtection="1">
      <alignment horizontal="center"/>
    </xf>
    <xf numFmtId="0" fontId="8" fillId="0" borderId="0" xfId="2" applyFont="1" applyFill="1" applyBorder="1" applyAlignment="1" applyProtection="1">
      <alignment horizontal="right" vertical="center"/>
    </xf>
    <xf numFmtId="0" fontId="8" fillId="0" borderId="0" xfId="2" applyFont="1" applyFill="1" applyBorder="1" applyAlignment="1">
      <alignment horizontal="right" vertical="center"/>
    </xf>
    <xf numFmtId="0" fontId="19" fillId="4" borderId="17" xfId="0" applyFont="1" applyFill="1" applyBorder="1" applyProtection="1"/>
    <xf numFmtId="166" fontId="19" fillId="6" borderId="10" xfId="0" applyNumberFormat="1" applyFont="1" applyFill="1" applyBorder="1" applyAlignment="1" applyProtection="1">
      <alignment horizontal="center"/>
    </xf>
    <xf numFmtId="0" fontId="19" fillId="4" borderId="29" xfId="0" applyFont="1" applyFill="1" applyBorder="1" applyAlignment="1" applyProtection="1">
      <alignment horizontal="center"/>
    </xf>
    <xf numFmtId="0" fontId="19" fillId="0" borderId="48" xfId="0" applyFont="1" applyBorder="1" applyAlignment="1" applyProtection="1">
      <alignment vertical="center"/>
    </xf>
    <xf numFmtId="0" fontId="19" fillId="0" borderId="21" xfId="0" applyFont="1" applyBorder="1" applyProtection="1"/>
    <xf numFmtId="0" fontId="19" fillId="5" borderId="22" xfId="0" applyFont="1" applyFill="1" applyBorder="1" applyAlignment="1" applyProtection="1">
      <alignment horizontal="center"/>
      <protection locked="0"/>
    </xf>
    <xf numFmtId="0" fontId="19" fillId="4" borderId="28" xfId="0" applyFont="1" applyFill="1" applyBorder="1" applyAlignment="1" applyProtection="1">
      <alignment horizontal="center"/>
    </xf>
    <xf numFmtId="0" fontId="19" fillId="0" borderId="17" xfId="0" applyFont="1" applyBorder="1" applyProtection="1"/>
    <xf numFmtId="0" fontId="19" fillId="5" borderId="10" xfId="0" applyFont="1" applyFill="1" applyBorder="1" applyAlignment="1" applyProtection="1">
      <alignment horizontal="center"/>
      <protection locked="0"/>
    </xf>
    <xf numFmtId="0" fontId="19" fillId="4" borderId="48" xfId="0" applyFont="1" applyFill="1" applyBorder="1" applyProtection="1"/>
    <xf numFmtId="179" fontId="19" fillId="6" borderId="25" xfId="0" applyNumberFormat="1" applyFont="1" applyFill="1" applyBorder="1" applyAlignment="1" applyProtection="1">
      <alignment horizontal="center"/>
    </xf>
    <xf numFmtId="0" fontId="19" fillId="4" borderId="59" xfId="0" quotePrefix="1" applyFont="1" applyFill="1" applyBorder="1" applyAlignment="1" applyProtection="1">
      <alignment horizontal="center"/>
    </xf>
    <xf numFmtId="0" fontId="2" fillId="0" borderId="0" xfId="0" applyFont="1" applyProtection="1"/>
    <xf numFmtId="0" fontId="3" fillId="0" borderId="58" xfId="0" applyFont="1" applyBorder="1" applyAlignment="1" applyProtection="1">
      <alignment horizontal="center"/>
    </xf>
    <xf numFmtId="0" fontId="19" fillId="6" borderId="29" xfId="0" applyFont="1" applyFill="1" applyBorder="1" applyAlignment="1" applyProtection="1">
      <alignment horizontal="center"/>
    </xf>
    <xf numFmtId="0" fontId="19" fillId="4" borderId="21" xfId="0" applyFont="1" applyFill="1" applyBorder="1" applyAlignment="1" applyProtection="1">
      <alignment horizontal="center" vertical="center"/>
    </xf>
    <xf numFmtId="0" fontId="19" fillId="4" borderId="17" xfId="0" applyFont="1" applyFill="1" applyBorder="1" applyAlignment="1" applyProtection="1">
      <alignment horizontal="center" vertical="center"/>
    </xf>
    <xf numFmtId="0" fontId="8" fillId="0" borderId="0" xfId="2" applyFont="1" applyFill="1" applyBorder="1" applyAlignment="1">
      <alignment horizontal="right" vertical="center"/>
    </xf>
    <xf numFmtId="0" fontId="3" fillId="0" borderId="0" xfId="0" applyFont="1" applyFill="1" applyProtection="1"/>
    <xf numFmtId="0" fontId="3" fillId="0" borderId="0" xfId="0" quotePrefix="1" applyFont="1" applyFill="1" applyProtection="1"/>
    <xf numFmtId="0" fontId="38" fillId="0" borderId="0" xfId="0" applyFont="1" applyFill="1" applyBorder="1" applyProtection="1"/>
    <xf numFmtId="0" fontId="33" fillId="0" borderId="12"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33" fillId="0" borderId="0" xfId="0" applyFont="1" applyFill="1" applyBorder="1" applyAlignment="1" applyProtection="1">
      <alignment horizontal="center" vertical="center"/>
    </xf>
    <xf numFmtId="0" fontId="33" fillId="0" borderId="0" xfId="0" applyFont="1" applyFill="1" applyAlignment="1" applyProtection="1">
      <alignment horizontal="center"/>
    </xf>
    <xf numFmtId="0" fontId="34" fillId="0" borderId="0" xfId="0" applyFont="1" applyFill="1" applyBorder="1" applyAlignment="1" applyProtection="1">
      <alignment vertical="center"/>
    </xf>
    <xf numFmtId="0" fontId="7" fillId="0" borderId="0" xfId="0" applyFont="1" applyFill="1" applyBorder="1" applyAlignment="1" applyProtection="1"/>
    <xf numFmtId="0" fontId="34" fillId="0" borderId="0" xfId="0" applyFont="1" applyFill="1" applyBorder="1" applyAlignment="1" applyProtection="1"/>
    <xf numFmtId="0" fontId="9" fillId="0" borderId="0" xfId="0" applyFont="1" applyFill="1" applyBorder="1" applyAlignment="1" applyProtection="1"/>
    <xf numFmtId="0" fontId="2" fillId="0" borderId="0" xfId="0" applyFont="1" applyFill="1" applyBorder="1" applyAlignment="1" applyProtection="1"/>
    <xf numFmtId="0" fontId="9" fillId="0" borderId="0" xfId="0" applyFont="1" applyFill="1" applyBorder="1" applyProtection="1"/>
    <xf numFmtId="0" fontId="0" fillId="0" borderId="0" xfId="0" applyFill="1" applyBorder="1" applyAlignment="1" applyProtection="1">
      <alignment horizontal="center"/>
    </xf>
    <xf numFmtId="168" fontId="7" fillId="0" borderId="0" xfId="0" applyNumberFormat="1" applyFont="1" applyFill="1" applyBorder="1" applyAlignment="1" applyProtection="1">
      <alignment horizontal="center"/>
    </xf>
    <xf numFmtId="173" fontId="0" fillId="0" borderId="0" xfId="0" applyNumberFormat="1" applyFill="1" applyBorder="1" applyProtection="1"/>
    <xf numFmtId="0" fontId="7" fillId="0" borderId="0" xfId="0" quotePrefix="1" applyFont="1" applyFill="1" applyBorder="1" applyProtection="1"/>
    <xf numFmtId="0" fontId="8" fillId="0" borderId="0" xfId="2" applyFont="1" applyFill="1" applyBorder="1" applyAlignment="1" applyProtection="1">
      <alignment horizontal="right" vertical="center"/>
      <protection locked="0"/>
    </xf>
    <xf numFmtId="0" fontId="7" fillId="4" borderId="29" xfId="0" applyFont="1" applyFill="1" applyBorder="1" applyAlignment="1" applyProtection="1">
      <alignment horizontal="center" vertical="center"/>
    </xf>
    <xf numFmtId="0" fontId="7" fillId="4" borderId="7" xfId="0" applyFont="1" applyFill="1" applyBorder="1" applyAlignment="1" applyProtection="1">
      <alignment horizontal="center"/>
    </xf>
    <xf numFmtId="0" fontId="19" fillId="5" borderId="28" xfId="0" applyFont="1" applyFill="1" applyBorder="1" applyAlignment="1" applyProtection="1">
      <alignment horizontal="center" vertical="center"/>
      <protection locked="0"/>
    </xf>
    <xf numFmtId="0" fontId="9" fillId="0" borderId="0" xfId="0" applyFont="1" applyFill="1" applyAlignment="1" applyProtection="1">
      <alignment horizontal="center"/>
    </xf>
    <xf numFmtId="0" fontId="11" fillId="0" borderId="0" xfId="0" quotePrefix="1"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11" fillId="0" borderId="0" xfId="0" quotePrefix="1" applyFont="1" applyFill="1" applyBorder="1" applyAlignment="1" applyProtection="1">
      <alignment vertical="center"/>
    </xf>
    <xf numFmtId="0" fontId="0" fillId="0" borderId="0" xfId="0" applyNumberFormat="1" applyFill="1" applyBorder="1" applyAlignment="1" applyProtection="1">
      <alignment horizontal="center"/>
    </xf>
    <xf numFmtId="181" fontId="0" fillId="0" borderId="0" xfId="0" applyNumberFormat="1" applyFill="1" applyBorder="1" applyAlignment="1" applyProtection="1">
      <alignment horizontal="center"/>
    </xf>
    <xf numFmtId="0" fontId="31" fillId="0" borderId="0" xfId="0" applyFont="1" applyFill="1" applyBorder="1" applyAlignment="1" applyProtection="1">
      <alignment horizontal="center"/>
    </xf>
    <xf numFmtId="0" fontId="19" fillId="4" borderId="28" xfId="0" applyFont="1" applyFill="1" applyBorder="1" applyAlignment="1" applyProtection="1">
      <alignment horizontal="center" vertical="center"/>
    </xf>
    <xf numFmtId="0" fontId="19" fillId="4" borderId="29" xfId="0" applyFont="1" applyFill="1" applyBorder="1" applyAlignment="1" applyProtection="1">
      <alignment horizontal="center" vertical="center"/>
    </xf>
    <xf numFmtId="0" fontId="19" fillId="0" borderId="48" xfId="0" applyFont="1" applyBorder="1" applyAlignment="1" applyProtection="1">
      <alignment horizontal="left" vertical="center"/>
    </xf>
    <xf numFmtId="0" fontId="28" fillId="0" borderId="0" xfId="0" quotePrefix="1" applyFont="1" applyFill="1" applyProtection="1"/>
    <xf numFmtId="0" fontId="19" fillId="0" borderId="0" xfId="0" applyNumberFormat="1" applyFont="1" applyFill="1" applyBorder="1" applyAlignment="1" applyProtection="1">
      <alignment horizontal="left"/>
    </xf>
    <xf numFmtId="0" fontId="19" fillId="0" borderId="0" xfId="0" applyFont="1" applyFill="1" applyBorder="1" applyAlignment="1" applyProtection="1">
      <alignment horizontal="left"/>
    </xf>
    <xf numFmtId="180" fontId="19" fillId="5" borderId="22" xfId="0" applyNumberFormat="1" applyFont="1" applyFill="1" applyBorder="1" applyAlignment="1" applyProtection="1">
      <alignment horizontal="center"/>
      <protection locked="0"/>
    </xf>
    <xf numFmtId="180" fontId="19" fillId="5" borderId="10" xfId="0" applyNumberFormat="1" applyFont="1" applyFill="1" applyBorder="1" applyAlignment="1" applyProtection="1">
      <alignment horizontal="center"/>
      <protection locked="0"/>
    </xf>
    <xf numFmtId="0" fontId="44" fillId="0" borderId="0" xfId="0" applyFont="1" applyFill="1" applyBorder="1" applyAlignment="1" applyProtection="1">
      <alignment horizontal="left"/>
    </xf>
    <xf numFmtId="0" fontId="9" fillId="0" borderId="0" xfId="0" applyFont="1" applyFill="1" applyBorder="1" applyAlignment="1" applyProtection="1">
      <alignment vertical="center"/>
    </xf>
    <xf numFmtId="0" fontId="16" fillId="0" borderId="0" xfId="0" applyFont="1" applyProtection="1"/>
    <xf numFmtId="0" fontId="16" fillId="0" borderId="0" xfId="0" applyFont="1" applyAlignment="1" applyProtection="1">
      <alignment horizontal="center"/>
    </xf>
    <xf numFmtId="0" fontId="49" fillId="0" borderId="0" xfId="0" applyFont="1" applyProtection="1"/>
    <xf numFmtId="1" fontId="19" fillId="0" borderId="0" xfId="4" applyNumberFormat="1" applyFont="1" applyFill="1" applyBorder="1" applyAlignment="1" applyProtection="1">
      <alignment horizontal="center"/>
    </xf>
    <xf numFmtId="166" fontId="19" fillId="0" borderId="0" xfId="0" applyNumberFormat="1" applyFont="1" applyFill="1" applyBorder="1" applyAlignment="1" applyProtection="1">
      <alignment horizontal="center"/>
    </xf>
    <xf numFmtId="0" fontId="7" fillId="5" borderId="40" xfId="0" applyNumberFormat="1" applyFont="1" applyFill="1" applyBorder="1" applyAlignment="1" applyProtection="1">
      <alignment horizontal="center" vertical="center"/>
      <protection locked="0"/>
    </xf>
    <xf numFmtId="0" fontId="7" fillId="5" borderId="43" xfId="0" applyFont="1" applyFill="1" applyBorder="1" applyAlignment="1" applyProtection="1">
      <alignment horizontal="center" vertical="center"/>
      <protection locked="0"/>
    </xf>
    <xf numFmtId="0" fontId="7" fillId="5" borderId="46" xfId="0" applyFont="1" applyFill="1" applyBorder="1" applyAlignment="1" applyProtection="1">
      <alignment horizontal="center" vertical="center"/>
      <protection locked="0"/>
    </xf>
    <xf numFmtId="0" fontId="9" fillId="0" borderId="0" xfId="0" applyFont="1" applyFill="1"/>
    <xf numFmtId="0" fontId="7" fillId="0" borderId="0" xfId="0" applyFont="1" applyFill="1" applyAlignment="1"/>
    <xf numFmtId="0" fontId="10" fillId="0" borderId="0" xfId="0" applyFont="1" applyFill="1" applyAlignment="1" applyProtection="1">
      <alignment horizontal="center" vertical="center"/>
    </xf>
    <xf numFmtId="0" fontId="7" fillId="4" borderId="42" xfId="0" applyFont="1" applyFill="1" applyBorder="1" applyAlignment="1" applyProtection="1">
      <alignment vertical="center"/>
    </xf>
    <xf numFmtId="0" fontId="7" fillId="4" borderId="44" xfId="0" applyFont="1" applyFill="1" applyBorder="1" applyAlignment="1" applyProtection="1">
      <alignment horizontal="center" vertical="center"/>
    </xf>
    <xf numFmtId="0" fontId="7" fillId="4" borderId="4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4" borderId="70" xfId="0" applyFont="1" applyFill="1" applyBorder="1" applyAlignment="1" applyProtection="1">
      <alignment horizontal="center" vertical="center"/>
    </xf>
    <xf numFmtId="0" fontId="11" fillId="0" borderId="0" xfId="0" quotePrefix="1" applyFont="1" applyFill="1" applyBorder="1" applyAlignment="1" applyProtection="1">
      <alignment horizontal="right" vertical="center"/>
    </xf>
    <xf numFmtId="0" fontId="7" fillId="4" borderId="45" xfId="0" applyFont="1" applyFill="1" applyBorder="1" applyAlignment="1" applyProtection="1">
      <alignment vertical="center"/>
    </xf>
    <xf numFmtId="0" fontId="7" fillId="4" borderId="47" xfId="0" applyFont="1" applyFill="1" applyBorder="1" applyAlignment="1" applyProtection="1">
      <alignment horizontal="center" vertical="center"/>
    </xf>
    <xf numFmtId="0" fontId="7" fillId="0" borderId="0" xfId="0" applyFont="1" applyFill="1" applyAlignment="1" applyProtection="1">
      <alignment horizontal="left" vertical="center"/>
    </xf>
    <xf numFmtId="0" fontId="7" fillId="4" borderId="45" xfId="0" applyFont="1" applyFill="1" applyBorder="1" applyAlignment="1" applyProtection="1"/>
    <xf numFmtId="0" fontId="7" fillId="0" borderId="0" xfId="0" applyFont="1" applyFill="1" applyAlignment="1" applyProtection="1">
      <alignment horizontal="left"/>
    </xf>
    <xf numFmtId="0" fontId="7" fillId="4" borderId="42" xfId="0" applyFont="1" applyFill="1" applyBorder="1" applyAlignment="1" applyProtection="1"/>
    <xf numFmtId="0" fontId="52" fillId="0" borderId="0" xfId="0" applyFont="1" applyFill="1" applyAlignment="1" applyProtection="1">
      <alignment horizontal="center" vertical="center"/>
    </xf>
    <xf numFmtId="0" fontId="53" fillId="0" borderId="0" xfId="0" applyFont="1" applyFill="1" applyBorder="1" applyAlignment="1" applyProtection="1">
      <alignment horizontal="center" vertical="center"/>
    </xf>
    <xf numFmtId="0" fontId="7" fillId="0" borderId="0" xfId="0" applyNumberFormat="1" applyFont="1" applyFill="1" applyAlignment="1" applyProtection="1">
      <alignment horizontal="center" vertical="center"/>
    </xf>
    <xf numFmtId="0" fontId="7" fillId="0" borderId="0" xfId="0" quotePrefix="1" applyFont="1" applyFill="1" applyAlignment="1" applyProtection="1">
      <alignment horizontal="left"/>
    </xf>
    <xf numFmtId="0" fontId="7" fillId="0" borderId="0" xfId="0" quotePrefix="1" applyFont="1" applyFill="1" applyAlignment="1" applyProtection="1"/>
    <xf numFmtId="0" fontId="56" fillId="12" borderId="7" xfId="0" applyFont="1" applyFill="1" applyBorder="1" applyAlignment="1" applyProtection="1">
      <alignment horizontal="center"/>
    </xf>
    <xf numFmtId="0" fontId="0" fillId="0" borderId="0" xfId="0" applyFill="1"/>
    <xf numFmtId="0" fontId="9" fillId="0" borderId="9" xfId="0" applyFont="1" applyFill="1" applyBorder="1"/>
    <xf numFmtId="0" fontId="0" fillId="0" borderId="9" xfId="0" applyFill="1" applyBorder="1"/>
    <xf numFmtId="0" fontId="0" fillId="0" borderId="0" xfId="0" applyFont="1" applyFill="1"/>
    <xf numFmtId="0" fontId="7" fillId="0" borderId="0" xfId="0" applyFont="1" applyFill="1" applyAlignment="1">
      <alignment wrapText="1"/>
    </xf>
    <xf numFmtId="0" fontId="2" fillId="0" borderId="0" xfId="0" applyFont="1" applyFill="1"/>
    <xf numFmtId="0" fontId="8" fillId="0" borderId="0" xfId="2" quotePrefix="1" applyFont="1" applyFill="1" applyAlignment="1">
      <alignment vertical="center"/>
    </xf>
    <xf numFmtId="0" fontId="8" fillId="0" borderId="0" xfId="2" quotePrefix="1" applyFont="1" applyFill="1"/>
    <xf numFmtId="0" fontId="20" fillId="0" borderId="0" xfId="2" applyFont="1" applyFill="1" applyBorder="1" applyAlignment="1" applyProtection="1">
      <alignment vertical="center"/>
    </xf>
    <xf numFmtId="0" fontId="18" fillId="0" borderId="0" xfId="0" quotePrefix="1" applyFont="1" applyFill="1" applyBorder="1" applyProtection="1"/>
    <xf numFmtId="0" fontId="2" fillId="0" borderId="0" xfId="0" applyFont="1" applyFill="1" applyProtection="1"/>
    <xf numFmtId="0" fontId="4" fillId="0" borderId="0" xfId="0" applyFont="1" applyFill="1" applyProtection="1"/>
    <xf numFmtId="0" fontId="4" fillId="0" borderId="0" xfId="0" applyFont="1" applyFill="1" applyBorder="1" applyProtection="1"/>
    <xf numFmtId="0" fontId="19" fillId="0" borderId="0" xfId="0" quotePrefix="1" applyFont="1" applyFill="1" applyProtection="1"/>
    <xf numFmtId="164" fontId="0" fillId="0" borderId="0" xfId="0" applyNumberFormat="1" applyFill="1" applyProtection="1"/>
    <xf numFmtId="164" fontId="0" fillId="0" borderId="0" xfId="0" applyNumberFormat="1" applyFill="1" applyBorder="1" applyProtection="1"/>
    <xf numFmtId="164" fontId="19" fillId="0" borderId="0" xfId="0" applyNumberFormat="1" applyFont="1" applyFill="1" applyProtection="1"/>
    <xf numFmtId="0" fontId="19" fillId="0" borderId="0" xfId="0" applyFont="1" applyFill="1" applyAlignment="1" applyProtection="1">
      <alignment horizontal="center" vertical="center"/>
    </xf>
    <xf numFmtId="0" fontId="22" fillId="0" borderId="0" xfId="0" applyFont="1" applyFill="1" applyAlignment="1" applyProtection="1">
      <alignment horizontal="center"/>
    </xf>
    <xf numFmtId="0" fontId="22" fillId="0" borderId="0" xfId="0" applyFont="1" applyFill="1" applyBorder="1" applyAlignment="1" applyProtection="1">
      <alignment horizontal="center"/>
    </xf>
    <xf numFmtId="0" fontId="18" fillId="0" borderId="0" xfId="0" quotePrefix="1" applyFont="1" applyFill="1" applyBorder="1" applyAlignment="1" applyProtection="1"/>
    <xf numFmtId="0" fontId="32" fillId="0" borderId="0" xfId="0" applyFont="1" applyFill="1" applyBorder="1" applyAlignment="1" applyProtection="1">
      <alignment horizontal="center" vertical="center"/>
    </xf>
    <xf numFmtId="0" fontId="32" fillId="0" borderId="0" xfId="0" quotePrefix="1" applyFont="1" applyFill="1" applyBorder="1" applyAlignment="1" applyProtection="1">
      <alignment horizontal="center" vertical="center"/>
    </xf>
    <xf numFmtId="0" fontId="19" fillId="0" borderId="0" xfId="0" quotePrefix="1" applyFont="1" applyFill="1" applyBorder="1" applyAlignment="1" applyProtection="1">
      <alignment horizontal="center" vertical="center"/>
    </xf>
    <xf numFmtId="0" fontId="18" fillId="0" borderId="0" xfId="0" applyFont="1" applyFill="1" applyProtection="1"/>
    <xf numFmtId="0" fontId="18" fillId="0" borderId="0" xfId="0" quotePrefix="1" applyFont="1" applyFill="1" applyAlignment="1" applyProtection="1"/>
    <xf numFmtId="0" fontId="26" fillId="0" borderId="0" xfId="0" applyFont="1" applyFill="1"/>
    <xf numFmtId="0" fontId="29" fillId="0" borderId="0" xfId="2" quotePrefix="1" applyFont="1" applyFill="1"/>
    <xf numFmtId="0" fontId="7" fillId="9" borderId="7" xfId="0" quotePrefix="1" applyFont="1" applyFill="1" applyBorder="1" applyAlignment="1" applyProtection="1">
      <alignment horizontal="center"/>
    </xf>
    <xf numFmtId="0" fontId="18" fillId="7" borderId="7" xfId="0" applyFont="1" applyFill="1" applyBorder="1" applyAlignment="1" applyProtection="1">
      <alignment horizontal="center"/>
    </xf>
    <xf numFmtId="0" fontId="18" fillId="13" borderId="7" xfId="0" applyFont="1" applyFill="1" applyBorder="1" applyAlignment="1" applyProtection="1">
      <alignment horizontal="center"/>
    </xf>
    <xf numFmtId="0" fontId="18" fillId="4" borderId="7" xfId="0" applyFont="1" applyFill="1" applyBorder="1" applyAlignment="1" applyProtection="1">
      <alignment horizontal="center"/>
    </xf>
    <xf numFmtId="0" fontId="11" fillId="0" borderId="0" xfId="0" applyFont="1" applyFill="1" applyBorder="1" applyAlignment="1" applyProtection="1">
      <alignment horizontal="right"/>
    </xf>
    <xf numFmtId="0" fontId="11" fillId="0" borderId="0" xfId="0" applyFont="1" applyFill="1" applyAlignment="1" applyProtection="1">
      <alignment horizontal="right"/>
    </xf>
    <xf numFmtId="0" fontId="34" fillId="0" borderId="0" xfId="0" applyFont="1" applyFill="1" applyBorder="1" applyAlignment="1" applyProtection="1">
      <alignment horizontal="left" vertical="top"/>
    </xf>
    <xf numFmtId="0" fontId="0" fillId="0" borderId="0" xfId="0" applyAlignment="1" applyProtection="1"/>
    <xf numFmtId="0" fontId="7" fillId="5" borderId="7" xfId="0" quotePrefix="1" applyFont="1" applyFill="1" applyBorder="1" applyAlignment="1" applyProtection="1">
      <alignment horizontal="center"/>
    </xf>
    <xf numFmtId="0" fontId="7" fillId="6" borderId="7" xfId="0" quotePrefix="1" applyFont="1" applyFill="1" applyBorder="1" applyAlignment="1" applyProtection="1">
      <alignment horizontal="center"/>
    </xf>
    <xf numFmtId="0" fontId="9" fillId="0" borderId="0" xfId="0" applyFont="1" applyFill="1" applyAlignment="1" applyProtection="1">
      <alignment horizontal="right"/>
    </xf>
    <xf numFmtId="0" fontId="32" fillId="4" borderId="30" xfId="0" applyFont="1" applyFill="1" applyBorder="1" applyAlignment="1" applyProtection="1">
      <alignment horizontal="center" vertical="center"/>
    </xf>
    <xf numFmtId="0" fontId="32" fillId="4" borderId="34" xfId="0" applyFont="1" applyFill="1" applyBorder="1" applyAlignment="1" applyProtection="1">
      <alignment horizontal="center" vertical="center"/>
    </xf>
    <xf numFmtId="0" fontId="32" fillId="5" borderId="10" xfId="0" applyFont="1" applyFill="1" applyBorder="1" applyAlignment="1" applyProtection="1">
      <alignment horizontal="center" vertical="center"/>
      <protection locked="0"/>
    </xf>
    <xf numFmtId="0" fontId="32" fillId="5" borderId="29" xfId="0" applyFont="1" applyFill="1" applyBorder="1" applyAlignment="1" applyProtection="1">
      <alignment horizontal="center" vertical="center"/>
      <protection locked="0"/>
    </xf>
    <xf numFmtId="0" fontId="17" fillId="0" borderId="0" xfId="0" applyFont="1" applyBorder="1" applyAlignment="1" applyProtection="1">
      <alignment wrapText="1"/>
    </xf>
    <xf numFmtId="0" fontId="19" fillId="0" borderId="9" xfId="0" applyFont="1" applyFill="1" applyBorder="1" applyProtection="1"/>
    <xf numFmtId="0" fontId="19" fillId="0" borderId="11" xfId="0" applyFont="1" applyFill="1" applyBorder="1" applyProtection="1"/>
    <xf numFmtId="0" fontId="19" fillId="0" borderId="4" xfId="0" applyFont="1" applyFill="1" applyBorder="1" applyProtection="1"/>
    <xf numFmtId="0" fontId="19" fillId="0" borderId="60" xfId="0" applyFont="1" applyFill="1" applyBorder="1" applyProtection="1"/>
    <xf numFmtId="0" fontId="18" fillId="0" borderId="60" xfId="0" quotePrefix="1" applyFont="1" applyFill="1" applyBorder="1" applyAlignment="1" applyProtection="1"/>
    <xf numFmtId="0" fontId="21" fillId="0" borderId="0" xfId="0" applyFont="1" applyFill="1" applyBorder="1" applyAlignment="1" applyProtection="1">
      <alignment horizontal="center" vertical="center" wrapText="1"/>
    </xf>
    <xf numFmtId="0" fontId="17" fillId="0" borderId="0" xfId="0" applyNumberFormat="1" applyFont="1" applyFill="1" applyBorder="1" applyAlignment="1" applyProtection="1">
      <alignment horizontal="center" vertical="center"/>
    </xf>
    <xf numFmtId="0" fontId="17" fillId="2" borderId="3" xfId="0" applyFont="1" applyFill="1" applyBorder="1" applyAlignment="1" applyProtection="1">
      <alignment horizontal="center"/>
    </xf>
    <xf numFmtId="0" fontId="19" fillId="4" borderId="3" xfId="0" applyFont="1" applyFill="1" applyBorder="1" applyAlignment="1" applyProtection="1">
      <alignment horizontal="center"/>
    </xf>
    <xf numFmtId="0" fontId="17" fillId="6" borderId="1" xfId="0" applyFont="1" applyFill="1" applyBorder="1" applyAlignment="1" applyProtection="1">
      <alignment horizontal="center"/>
    </xf>
    <xf numFmtId="0" fontId="34" fillId="0" borderId="0" xfId="0" applyFont="1" applyBorder="1" applyAlignment="1" applyProtection="1">
      <alignment horizontal="left" vertical="center"/>
    </xf>
    <xf numFmtId="0" fontId="21" fillId="3" borderId="71" xfId="0" applyFont="1" applyFill="1" applyBorder="1" applyAlignment="1" applyProtection="1">
      <alignment horizontal="center" vertical="center"/>
    </xf>
    <xf numFmtId="0" fontId="21" fillId="3" borderId="72" xfId="0" applyFont="1" applyFill="1" applyBorder="1" applyAlignment="1" applyProtection="1">
      <alignment horizontal="center" vertical="center"/>
    </xf>
    <xf numFmtId="0" fontId="21" fillId="3" borderId="73" xfId="0" applyFont="1" applyFill="1" applyBorder="1" applyAlignment="1" applyProtection="1">
      <alignment horizontal="center" vertical="center"/>
    </xf>
    <xf numFmtId="0" fontId="20" fillId="0" borderId="0" xfId="2" applyFont="1" applyFill="1" applyBorder="1" applyAlignment="1" applyProtection="1">
      <alignment horizontal="right" vertical="center"/>
    </xf>
    <xf numFmtId="0" fontId="0" fillId="0" borderId="0" xfId="0" applyAlignment="1" applyProtection="1">
      <alignment horizontal="center"/>
    </xf>
    <xf numFmtId="0" fontId="17" fillId="14" borderId="49" xfId="0" applyFont="1" applyFill="1" applyBorder="1" applyAlignment="1" applyProtection="1">
      <alignment horizontal="center" vertical="center"/>
    </xf>
    <xf numFmtId="0" fontId="17" fillId="14" borderId="62" xfId="0" applyFont="1" applyFill="1" applyBorder="1" applyAlignment="1" applyProtection="1">
      <alignment horizontal="center" vertical="center"/>
    </xf>
    <xf numFmtId="0" fontId="17" fillId="14" borderId="1" xfId="0" applyFont="1" applyFill="1" applyBorder="1" applyAlignment="1" applyProtection="1">
      <alignment horizontal="center" vertical="center"/>
    </xf>
    <xf numFmtId="0" fontId="19" fillId="0" borderId="60" xfId="0" applyFont="1" applyBorder="1" applyAlignment="1" applyProtection="1">
      <alignment horizontal="right"/>
    </xf>
    <xf numFmtId="169" fontId="0" fillId="0" borderId="0" xfId="3" applyNumberFormat="1" applyFont="1" applyFill="1" applyBorder="1" applyProtection="1"/>
    <xf numFmtId="0" fontId="7" fillId="5" borderId="75" xfId="0" applyFont="1" applyFill="1" applyBorder="1" applyAlignment="1" applyProtection="1">
      <alignment horizontal="center" vertical="center"/>
      <protection locked="0"/>
    </xf>
    <xf numFmtId="0" fontId="7" fillId="4" borderId="76"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166" fontId="19" fillId="0" borderId="0" xfId="0" applyNumberFormat="1" applyFont="1" applyFill="1" applyBorder="1" applyAlignment="1" applyProtection="1">
      <alignment horizontal="center" vertical="center"/>
    </xf>
    <xf numFmtId="0" fontId="32" fillId="0" borderId="0" xfId="0" applyFont="1" applyFill="1" applyBorder="1" applyAlignment="1" applyProtection="1">
      <alignment horizontal="left" vertical="center"/>
    </xf>
    <xf numFmtId="0" fontId="17" fillId="4" borderId="81" xfId="0" applyFont="1" applyFill="1" applyBorder="1" applyAlignment="1" applyProtection="1">
      <alignment horizontal="center" vertical="center"/>
    </xf>
    <xf numFmtId="0" fontId="17" fillId="4" borderId="77" xfId="0" applyFont="1" applyFill="1" applyBorder="1" applyAlignment="1" applyProtection="1">
      <alignment horizontal="center" vertical="center"/>
    </xf>
    <xf numFmtId="3" fontId="17" fillId="4" borderId="33" xfId="0" applyNumberFormat="1" applyFont="1" applyFill="1" applyBorder="1" applyAlignment="1" applyProtection="1">
      <alignment horizontal="center" vertical="center"/>
    </xf>
    <xf numFmtId="166" fontId="19" fillId="0" borderId="14" xfId="0" applyNumberFormat="1" applyFont="1" applyBorder="1" applyAlignment="1" applyProtection="1">
      <alignment horizontal="center" vertical="center"/>
    </xf>
    <xf numFmtId="0" fontId="17" fillId="14" borderId="38" xfId="0" applyFont="1" applyFill="1" applyBorder="1" applyAlignment="1" applyProtection="1">
      <alignment horizontal="center" vertical="center"/>
    </xf>
    <xf numFmtId="0" fontId="17" fillId="3" borderId="16" xfId="0" applyFont="1" applyFill="1" applyBorder="1" applyAlignment="1" applyProtection="1">
      <alignment vertical="center" wrapText="1"/>
    </xf>
    <xf numFmtId="0" fontId="7" fillId="4" borderId="69" xfId="0" applyFont="1" applyFill="1" applyBorder="1" applyAlignment="1" applyProtection="1">
      <alignment vertical="center"/>
    </xf>
    <xf numFmtId="0" fontId="7" fillId="5" borderId="82" xfId="0" applyFont="1" applyFill="1" applyBorder="1" applyAlignment="1" applyProtection="1">
      <alignment horizontal="center" vertical="center"/>
      <protection locked="0"/>
    </xf>
    <xf numFmtId="0" fontId="7" fillId="6" borderId="10" xfId="0" applyFont="1" applyFill="1" applyBorder="1" applyAlignment="1" applyProtection="1">
      <alignment horizontal="center"/>
    </xf>
    <xf numFmtId="0" fontId="7" fillId="6" borderId="62" xfId="0" applyFont="1" applyFill="1" applyBorder="1" applyAlignment="1" applyProtection="1">
      <alignment horizontal="center"/>
    </xf>
    <xf numFmtId="0" fontId="7" fillId="4" borderId="3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Alignment="1" applyProtection="1"/>
    <xf numFmtId="0" fontId="7" fillId="4" borderId="39" xfId="0" applyFont="1" applyFill="1" applyBorder="1" applyAlignment="1" applyProtection="1">
      <alignment horizontal="center"/>
    </xf>
    <xf numFmtId="0" fontId="7" fillId="4" borderId="74" xfId="0" applyFont="1" applyFill="1" applyBorder="1" applyAlignment="1" applyProtection="1">
      <alignment horizontal="center"/>
    </xf>
    <xf numFmtId="0" fontId="7" fillId="4" borderId="49" xfId="0" applyFont="1" applyFill="1" applyBorder="1" applyAlignment="1" applyProtection="1">
      <alignment horizontal="center"/>
    </xf>
    <xf numFmtId="0" fontId="7" fillId="4" borderId="17" xfId="0" applyFont="1" applyFill="1" applyBorder="1" applyAlignment="1" applyProtection="1">
      <alignment horizontal="center"/>
    </xf>
    <xf numFmtId="0" fontId="32" fillId="5" borderId="17" xfId="0" quotePrefix="1" applyFont="1" applyFill="1" applyBorder="1" applyAlignment="1" applyProtection="1">
      <alignment horizontal="center" vertical="center"/>
      <protection locked="0"/>
    </xf>
    <xf numFmtId="0" fontId="32" fillId="5" borderId="10" xfId="0" quotePrefix="1" applyFont="1" applyFill="1" applyBorder="1" applyAlignment="1" applyProtection="1">
      <alignment horizontal="center" vertical="center"/>
      <protection locked="0"/>
    </xf>
    <xf numFmtId="0" fontId="18" fillId="0" borderId="0" xfId="0" applyFont="1" applyFill="1" applyBorder="1" applyAlignment="1" applyProtection="1">
      <alignment horizontal="center"/>
    </xf>
    <xf numFmtId="174" fontId="19" fillId="0" borderId="9" xfId="0" applyNumberFormat="1" applyFont="1" applyFill="1" applyBorder="1" applyAlignment="1" applyProtection="1">
      <alignment horizontal="center" vertical="center"/>
    </xf>
    <xf numFmtId="0" fontId="19" fillId="0" borderId="0" xfId="4" applyNumberFormat="1" applyFont="1" applyFill="1" applyBorder="1" applyProtection="1"/>
    <xf numFmtId="0" fontId="0" fillId="0" borderId="0" xfId="0" applyAlignment="1" applyProtection="1">
      <alignment horizontal="center"/>
    </xf>
    <xf numFmtId="0" fontId="20" fillId="0" borderId="0" xfId="2" applyFont="1" applyFill="1" applyBorder="1" applyAlignment="1" applyProtection="1">
      <alignment horizontal="right" vertical="center"/>
    </xf>
    <xf numFmtId="0" fontId="19" fillId="0" borderId="0" xfId="0" applyFont="1" applyAlignment="1" applyProtection="1">
      <alignment horizontal="center"/>
    </xf>
    <xf numFmtId="0" fontId="7" fillId="0" borderId="0" xfId="0" applyFont="1" applyAlignment="1" applyProtection="1">
      <alignment horizontal="center"/>
    </xf>
    <xf numFmtId="0" fontId="50" fillId="0" borderId="0" xfId="0" applyFont="1" applyFill="1" applyBorder="1" applyAlignment="1" applyProtection="1">
      <alignment horizontal="center" vertical="center" wrapText="1"/>
    </xf>
    <xf numFmtId="0" fontId="0" fillId="0" borderId="0" xfId="0" applyFill="1" applyBorder="1" applyAlignment="1" applyProtection="1">
      <alignment horizontal="center"/>
    </xf>
    <xf numFmtId="0" fontId="7" fillId="0" borderId="0" xfId="0" applyFont="1" applyFill="1" applyAlignment="1" applyProtection="1">
      <alignment horizontal="center"/>
    </xf>
    <xf numFmtId="0" fontId="17" fillId="0" borderId="0" xfId="0" applyFont="1" applyFill="1" applyBorder="1" applyAlignment="1" applyProtection="1">
      <alignment horizontal="center" vertical="center"/>
    </xf>
    <xf numFmtId="0" fontId="19" fillId="5" borderId="59" xfId="0" applyFont="1" applyFill="1" applyBorder="1" applyAlignment="1" applyProtection="1">
      <alignment horizontal="center" vertical="center"/>
      <protection locked="0"/>
    </xf>
    <xf numFmtId="0" fontId="7" fillId="5" borderId="7" xfId="0" applyFont="1" applyFill="1" applyBorder="1" applyAlignment="1" applyProtection="1">
      <alignment horizontal="center"/>
    </xf>
    <xf numFmtId="0" fontId="7" fillId="6" borderId="7" xfId="0" applyFont="1" applyFill="1" applyBorder="1" applyAlignment="1" applyProtection="1">
      <alignment horizontal="center"/>
    </xf>
    <xf numFmtId="165" fontId="19" fillId="0" borderId="0" xfId="0" applyNumberFormat="1" applyFont="1" applyFill="1" applyBorder="1" applyProtection="1"/>
    <xf numFmtId="0" fontId="19" fillId="0" borderId="9" xfId="4" applyNumberFormat="1" applyFont="1" applyFill="1" applyBorder="1" applyProtection="1"/>
    <xf numFmtId="0" fontId="19" fillId="0" borderId="60" xfId="0" applyFont="1" applyFill="1" applyBorder="1" applyAlignment="1" applyProtection="1">
      <alignment horizontal="center"/>
    </xf>
    <xf numFmtId="0" fontId="18" fillId="0" borderId="60" xfId="0" quotePrefix="1" applyFont="1" applyFill="1" applyBorder="1" applyAlignment="1" applyProtection="1">
      <alignment horizontal="right"/>
    </xf>
    <xf numFmtId="0" fontId="19" fillId="0" borderId="60" xfId="0" applyFont="1" applyFill="1" applyBorder="1" applyAlignment="1" applyProtection="1">
      <alignment horizontal="right"/>
    </xf>
    <xf numFmtId="0" fontId="19" fillId="0" borderId="0" xfId="0" applyFont="1" applyBorder="1" applyAlignment="1" applyProtection="1">
      <alignment horizontal="right"/>
    </xf>
    <xf numFmtId="0" fontId="19" fillId="0" borderId="8" xfId="0" applyFont="1" applyFill="1" applyBorder="1" applyProtection="1"/>
    <xf numFmtId="0" fontId="32" fillId="7" borderId="7" xfId="0" quotePrefix="1" applyFont="1" applyFill="1" applyBorder="1" applyAlignment="1" applyProtection="1">
      <alignment horizontal="center" vertical="center"/>
    </xf>
    <xf numFmtId="0" fontId="17" fillId="10" borderId="0" xfId="0" applyFont="1" applyFill="1" applyBorder="1" applyAlignment="1" applyProtection="1">
      <alignment vertical="center"/>
    </xf>
    <xf numFmtId="0" fontId="34" fillId="6" borderId="0" xfId="0" applyFont="1" applyFill="1" applyBorder="1" applyAlignment="1" applyProtection="1">
      <alignment vertical="center" wrapText="1"/>
    </xf>
    <xf numFmtId="0" fontId="19" fillId="10" borderId="38" xfId="0" applyFont="1" applyFill="1" applyBorder="1" applyAlignment="1" applyProtection="1">
      <alignment horizontal="center"/>
    </xf>
    <xf numFmtId="0" fontId="41" fillId="0" borderId="0" xfId="0" applyFont="1" applyFill="1" applyBorder="1" applyAlignment="1" applyProtection="1">
      <alignment vertical="center"/>
    </xf>
    <xf numFmtId="0" fontId="32" fillId="8" borderId="7" xfId="0" applyFont="1" applyFill="1" applyBorder="1" applyAlignment="1" applyProtection="1">
      <alignment horizontal="center" vertical="center"/>
    </xf>
    <xf numFmtId="0" fontId="32" fillId="8" borderId="37" xfId="0" applyFont="1" applyFill="1" applyBorder="1" applyAlignment="1" applyProtection="1">
      <alignment horizontal="center" vertical="center"/>
    </xf>
    <xf numFmtId="0" fontId="59" fillId="0" borderId="0" xfId="0" applyFont="1" applyFill="1" applyBorder="1" applyAlignment="1" applyProtection="1">
      <alignment horizontal="right" vertical="center"/>
    </xf>
    <xf numFmtId="0" fontId="43" fillId="0" borderId="0" xfId="0" applyFont="1" applyFill="1" applyProtection="1"/>
    <xf numFmtId="0" fontId="19" fillId="0" borderId="36" xfId="0" applyFont="1" applyFill="1" applyBorder="1" applyAlignment="1" applyProtection="1">
      <alignment horizontal="center" vertical="center"/>
    </xf>
    <xf numFmtId="0" fontId="19" fillId="0" borderId="37" xfId="0" applyFont="1" applyFill="1" applyBorder="1" applyAlignment="1" applyProtection="1">
      <alignment horizontal="center" vertical="center"/>
    </xf>
    <xf numFmtId="0" fontId="19" fillId="0" borderId="17" xfId="0" applyFont="1" applyFill="1" applyBorder="1" applyAlignment="1" applyProtection="1">
      <alignment horizontal="center" vertical="center"/>
    </xf>
    <xf numFmtId="0" fontId="19" fillId="0" borderId="29" xfId="0" applyFont="1" applyFill="1" applyBorder="1" applyAlignment="1" applyProtection="1">
      <alignment horizontal="center" vertical="center"/>
    </xf>
    <xf numFmtId="0" fontId="18" fillId="0" borderId="36" xfId="0" applyFont="1" applyFill="1" applyBorder="1" applyAlignment="1" applyProtection="1">
      <alignment horizontal="center"/>
    </xf>
    <xf numFmtId="0" fontId="19" fillId="6" borderId="37" xfId="0" applyFont="1" applyFill="1" applyBorder="1" applyAlignment="1" applyProtection="1">
      <alignment horizontal="center" vertical="center"/>
    </xf>
    <xf numFmtId="0" fontId="18" fillId="0" borderId="17" xfId="0" applyFont="1" applyFill="1" applyBorder="1" applyAlignment="1" applyProtection="1">
      <alignment horizontal="center"/>
    </xf>
    <xf numFmtId="0" fontId="19" fillId="6" borderId="29" xfId="0" applyFont="1" applyFill="1" applyBorder="1" applyAlignment="1" applyProtection="1">
      <alignment horizontal="center" vertical="center"/>
    </xf>
    <xf numFmtId="0" fontId="17" fillId="6" borderId="37" xfId="0" applyFont="1" applyFill="1" applyBorder="1" applyAlignment="1" applyProtection="1">
      <alignment horizontal="center" vertical="center"/>
    </xf>
    <xf numFmtId="0" fontId="17" fillId="6" borderId="29" xfId="0" applyFont="1" applyFill="1" applyBorder="1" applyAlignment="1" applyProtection="1">
      <alignment horizontal="center" vertical="center"/>
    </xf>
    <xf numFmtId="0" fontId="19" fillId="14" borderId="22" xfId="0" applyFont="1" applyFill="1" applyBorder="1" applyAlignment="1" applyProtection="1">
      <alignment horizontal="center" vertical="center"/>
    </xf>
    <xf numFmtId="0" fontId="19" fillId="14" borderId="28" xfId="0" applyFont="1" applyFill="1" applyBorder="1" applyAlignment="1" applyProtection="1">
      <alignment horizontal="center" vertical="center"/>
    </xf>
    <xf numFmtId="0" fontId="19" fillId="14" borderId="21" xfId="0" applyFont="1" applyFill="1" applyBorder="1" applyAlignment="1" applyProtection="1">
      <alignment horizontal="center" vertical="center"/>
    </xf>
    <xf numFmtId="164" fontId="0" fillId="0" borderId="0" xfId="0" applyNumberFormat="1" applyProtection="1"/>
    <xf numFmtId="0" fontId="19" fillId="0" borderId="0" xfId="0" quotePrefix="1" applyFont="1" applyProtection="1"/>
    <xf numFmtId="0" fontId="17" fillId="0" borderId="0" xfId="0" applyFont="1" applyProtection="1"/>
    <xf numFmtId="164" fontId="17" fillId="0" borderId="0" xfId="0" applyNumberFormat="1" applyFont="1" applyFill="1" applyBorder="1" applyAlignment="1" applyProtection="1">
      <alignment horizontal="center" vertical="center"/>
    </xf>
    <xf numFmtId="0" fontId="17" fillId="0" borderId="0" xfId="0" quotePrefix="1" applyFont="1" applyFill="1" applyBorder="1" applyAlignment="1" applyProtection="1">
      <alignment horizontal="center" vertical="center"/>
    </xf>
    <xf numFmtId="0" fontId="19" fillId="0" borderId="60" xfId="0" quotePrefix="1" applyFont="1" applyFill="1" applyBorder="1" applyAlignment="1" applyProtection="1">
      <alignment horizontal="center"/>
    </xf>
    <xf numFmtId="0" fontId="19" fillId="6" borderId="37" xfId="0" applyFont="1" applyFill="1" applyBorder="1" applyAlignment="1" applyProtection="1">
      <alignment horizontal="center"/>
    </xf>
    <xf numFmtId="0" fontId="19" fillId="0" borderId="36" xfId="0" applyFont="1" applyFill="1" applyBorder="1" applyAlignment="1" applyProtection="1">
      <alignment horizontal="center"/>
    </xf>
    <xf numFmtId="177" fontId="19" fillId="0" borderId="37" xfId="0" applyNumberFormat="1" applyFont="1" applyFill="1" applyBorder="1" applyAlignment="1" applyProtection="1">
      <alignment horizontal="center" vertical="center"/>
    </xf>
    <xf numFmtId="0" fontId="19" fillId="0" borderId="17" xfId="0" applyFont="1" applyFill="1" applyBorder="1" applyAlignment="1" applyProtection="1">
      <alignment horizontal="center"/>
    </xf>
    <xf numFmtId="177" fontId="19" fillId="0" borderId="29" xfId="0" applyNumberFormat="1" applyFont="1" applyFill="1" applyBorder="1" applyAlignment="1" applyProtection="1">
      <alignment horizontal="center" vertical="center"/>
    </xf>
    <xf numFmtId="176" fontId="19" fillId="0" borderId="37" xfId="0" applyNumberFormat="1" applyFont="1" applyFill="1" applyBorder="1" applyAlignment="1" applyProtection="1">
      <alignment horizontal="center" vertical="center"/>
    </xf>
    <xf numFmtId="0" fontId="19" fillId="0" borderId="4" xfId="0" applyFont="1" applyFill="1" applyBorder="1" applyAlignment="1" applyProtection="1">
      <alignment horizontal="center" vertical="center"/>
    </xf>
    <xf numFmtId="174" fontId="19" fillId="0" borderId="6" xfId="0" applyNumberFormat="1" applyFont="1" applyFill="1" applyBorder="1" applyAlignment="1" applyProtection="1">
      <alignment horizontal="center" vertical="center"/>
    </xf>
    <xf numFmtId="0" fontId="19" fillId="0" borderId="60" xfId="0" applyFont="1" applyFill="1" applyBorder="1" applyAlignment="1" applyProtection="1">
      <alignment horizontal="center" vertical="center"/>
    </xf>
    <xf numFmtId="174" fontId="19" fillId="0" borderId="12" xfId="0" applyNumberFormat="1" applyFont="1" applyFill="1" applyBorder="1" applyAlignment="1" applyProtection="1">
      <alignment horizontal="center" vertical="center"/>
    </xf>
    <xf numFmtId="0" fontId="19" fillId="0" borderId="8" xfId="0" applyFont="1" applyFill="1" applyBorder="1" applyAlignment="1" applyProtection="1">
      <alignment horizontal="center" vertical="center"/>
    </xf>
    <xf numFmtId="174" fontId="19" fillId="0" borderId="11" xfId="0" applyNumberFormat="1" applyFont="1" applyFill="1" applyBorder="1" applyAlignment="1" applyProtection="1">
      <alignment horizontal="center" vertical="center"/>
    </xf>
    <xf numFmtId="0" fontId="18" fillId="6" borderId="37" xfId="0" applyFont="1" applyFill="1" applyBorder="1" applyAlignment="1" applyProtection="1">
      <alignment horizontal="center"/>
    </xf>
    <xf numFmtId="0" fontId="19" fillId="0" borderId="14" xfId="0" applyFont="1" applyFill="1" applyBorder="1" applyAlignment="1" applyProtection="1">
      <alignment horizontal="center"/>
    </xf>
    <xf numFmtId="177" fontId="19" fillId="0" borderId="51" xfId="0" applyNumberFormat="1" applyFont="1" applyFill="1" applyBorder="1" applyAlignment="1" applyProtection="1">
      <alignment horizontal="center" vertical="center"/>
    </xf>
    <xf numFmtId="0" fontId="18" fillId="6" borderId="29" xfId="0" applyFont="1" applyFill="1" applyBorder="1" applyAlignment="1" applyProtection="1">
      <alignment horizontal="center"/>
    </xf>
    <xf numFmtId="176" fontId="19" fillId="0" borderId="51" xfId="0" applyNumberFormat="1" applyFont="1" applyFill="1" applyBorder="1" applyAlignment="1" applyProtection="1">
      <alignment horizontal="center" vertical="center"/>
    </xf>
    <xf numFmtId="0" fontId="18" fillId="0" borderId="14" xfId="0" applyFont="1" applyFill="1" applyBorder="1" applyAlignment="1" applyProtection="1">
      <alignment horizontal="center"/>
    </xf>
    <xf numFmtId="0" fontId="17" fillId="6" borderId="51" xfId="0" applyFont="1" applyFill="1" applyBorder="1" applyAlignment="1" applyProtection="1">
      <alignment horizontal="center" vertical="center"/>
    </xf>
    <xf numFmtId="0" fontId="19" fillId="6" borderId="51" xfId="0" applyFont="1" applyFill="1" applyBorder="1" applyAlignment="1" applyProtection="1">
      <alignment horizontal="center" vertical="center"/>
    </xf>
    <xf numFmtId="0" fontId="19" fillId="0" borderId="14" xfId="0" applyFont="1" applyFill="1" applyBorder="1" applyAlignment="1" applyProtection="1">
      <alignment horizontal="center" vertical="center"/>
    </xf>
    <xf numFmtId="0" fontId="19" fillId="0" borderId="51" xfId="0" applyFont="1" applyFill="1" applyBorder="1" applyAlignment="1" applyProtection="1">
      <alignment horizontal="center" vertical="center"/>
    </xf>
    <xf numFmtId="0" fontId="17" fillId="0" borderId="79" xfId="0" applyFont="1" applyFill="1" applyBorder="1" applyAlignment="1" applyProtection="1">
      <alignment horizontal="center" vertical="center"/>
    </xf>
    <xf numFmtId="0" fontId="18" fillId="0" borderId="60" xfId="0" quotePrefix="1" applyFont="1" applyFill="1" applyBorder="1" applyAlignment="1" applyProtection="1">
      <alignment horizontal="center" vertical="center"/>
    </xf>
    <xf numFmtId="0" fontId="17" fillId="10" borderId="12" xfId="0" applyFont="1" applyFill="1" applyBorder="1" applyAlignment="1" applyProtection="1">
      <alignment horizontal="center" vertical="center"/>
    </xf>
    <xf numFmtId="0" fontId="18" fillId="0" borderId="8" xfId="0" quotePrefix="1" applyFont="1" applyFill="1" applyBorder="1" applyAlignment="1" applyProtection="1">
      <alignment horizontal="center" vertical="center"/>
    </xf>
    <xf numFmtId="0" fontId="17" fillId="10" borderId="11" xfId="0" applyFont="1" applyFill="1" applyBorder="1" applyAlignment="1" applyProtection="1">
      <alignment horizontal="center" vertical="center"/>
    </xf>
    <xf numFmtId="0" fontId="60" fillId="0" borderId="36" xfId="0" applyFont="1" applyFill="1" applyBorder="1" applyAlignment="1" applyProtection="1">
      <alignment horizontal="center"/>
    </xf>
    <xf numFmtId="177" fontId="60" fillId="0" borderId="37" xfId="0" applyNumberFormat="1" applyFont="1" applyFill="1" applyBorder="1" applyAlignment="1" applyProtection="1">
      <alignment horizontal="center" vertical="center"/>
    </xf>
    <xf numFmtId="0" fontId="60" fillId="0" borderId="17" xfId="0" applyFont="1" applyFill="1" applyBorder="1" applyAlignment="1" applyProtection="1">
      <alignment horizontal="center"/>
    </xf>
    <xf numFmtId="177" fontId="60" fillId="0" borderId="29" xfId="0" applyNumberFormat="1" applyFont="1" applyFill="1" applyBorder="1" applyAlignment="1" applyProtection="1">
      <alignment horizontal="center" vertical="center"/>
    </xf>
    <xf numFmtId="176" fontId="60" fillId="0" borderId="29" xfId="0" applyNumberFormat="1" applyFont="1" applyFill="1" applyBorder="1" applyAlignment="1" applyProtection="1">
      <alignment horizontal="center" vertical="center"/>
    </xf>
    <xf numFmtId="174" fontId="19" fillId="0" borderId="37" xfId="0" applyNumberFormat="1" applyFont="1" applyFill="1" applyBorder="1" applyAlignment="1" applyProtection="1">
      <alignment horizontal="center" vertical="center"/>
    </xf>
    <xf numFmtId="174" fontId="60" fillId="0" borderId="37" xfId="0" applyNumberFormat="1" applyFont="1" applyFill="1" applyBorder="1" applyAlignment="1" applyProtection="1">
      <alignment horizontal="center" vertical="center"/>
    </xf>
    <xf numFmtId="174" fontId="60" fillId="0" borderId="29" xfId="0" applyNumberFormat="1" applyFont="1" applyFill="1" applyBorder="1" applyAlignment="1" applyProtection="1">
      <alignment horizontal="center" vertical="center"/>
    </xf>
    <xf numFmtId="174" fontId="19" fillId="0" borderId="51" xfId="0" applyNumberFormat="1" applyFont="1" applyFill="1" applyBorder="1" applyAlignment="1" applyProtection="1">
      <alignment horizontal="center" vertical="center"/>
    </xf>
    <xf numFmtId="0" fontId="19" fillId="0" borderId="21" xfId="0" applyFont="1" applyFill="1" applyBorder="1" applyAlignment="1" applyProtection="1">
      <alignment horizontal="center" vertical="center"/>
    </xf>
    <xf numFmtId="0" fontId="19" fillId="0" borderId="28" xfId="0" applyFont="1" applyFill="1" applyBorder="1" applyAlignment="1" applyProtection="1">
      <alignment horizontal="center" vertical="center"/>
    </xf>
    <xf numFmtId="0" fontId="18" fillId="10" borderId="21" xfId="0" quotePrefix="1" applyFont="1" applyFill="1" applyBorder="1" applyAlignment="1" applyProtection="1">
      <alignment horizontal="center" vertical="center"/>
    </xf>
    <xf numFmtId="0" fontId="19" fillId="10" borderId="28" xfId="0" applyFont="1" applyFill="1" applyBorder="1" applyAlignment="1" applyProtection="1">
      <alignment horizontal="center" vertical="center"/>
    </xf>
    <xf numFmtId="0" fontId="19" fillId="6" borderId="29" xfId="0" applyFont="1" applyFill="1" applyBorder="1" applyAlignment="1" applyProtection="1">
      <alignment horizontal="center"/>
    </xf>
    <xf numFmtId="0" fontId="18" fillId="0" borderId="32" xfId="0" applyFont="1" applyFill="1" applyBorder="1" applyAlignment="1" applyProtection="1">
      <alignment horizontal="center" vertical="center"/>
    </xf>
    <xf numFmtId="0" fontId="18" fillId="0" borderId="21" xfId="0" applyFont="1" applyFill="1" applyBorder="1" applyAlignment="1" applyProtection="1">
      <alignment horizontal="center"/>
    </xf>
    <xf numFmtId="177" fontId="18" fillId="0" borderId="28" xfId="0" applyNumberFormat="1" applyFont="1" applyFill="1" applyBorder="1" applyAlignment="1" applyProtection="1">
      <alignment horizontal="center" vertical="center"/>
    </xf>
    <xf numFmtId="0" fontId="18" fillId="10" borderId="49" xfId="0" quotePrefix="1" applyFont="1" applyFill="1" applyBorder="1" applyAlignment="1" applyProtection="1">
      <alignment horizontal="center" vertical="center"/>
    </xf>
    <xf numFmtId="0" fontId="19" fillId="10" borderId="38"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8" fillId="0" borderId="21" xfId="0" quotePrefix="1" applyFont="1" applyFill="1" applyBorder="1" applyAlignment="1" applyProtection="1">
      <alignment horizontal="center" vertical="center"/>
    </xf>
    <xf numFmtId="0" fontId="58" fillId="0" borderId="17" xfId="0" applyFont="1" applyFill="1" applyBorder="1" applyAlignment="1" applyProtection="1">
      <alignment horizontal="center"/>
    </xf>
    <xf numFmtId="176" fontId="58" fillId="0" borderId="29"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8" fillId="10" borderId="1" xfId="0" applyFont="1" applyFill="1" applyBorder="1" applyAlignment="1" applyProtection="1">
      <alignment horizontal="center"/>
    </xf>
    <xf numFmtId="174" fontId="18" fillId="0" borderId="38" xfId="0" applyNumberFormat="1" applyFont="1" applyBorder="1" applyAlignment="1" applyProtection="1">
      <alignment horizontal="center" vertical="center"/>
    </xf>
    <xf numFmtId="0" fontId="18" fillId="6" borderId="51" xfId="0" applyFont="1" applyFill="1" applyBorder="1" applyAlignment="1" applyProtection="1">
      <alignment horizontal="center"/>
    </xf>
    <xf numFmtId="177" fontId="18" fillId="0" borderId="38" xfId="0" applyNumberFormat="1" applyFont="1" applyFill="1" applyBorder="1" applyAlignment="1" applyProtection="1">
      <alignment horizontal="center" vertical="center"/>
    </xf>
    <xf numFmtId="176" fontId="18" fillId="0" borderId="38" xfId="0" applyNumberFormat="1" applyFont="1" applyFill="1" applyBorder="1" applyAlignment="1" applyProtection="1">
      <alignment horizontal="center" vertical="center"/>
    </xf>
    <xf numFmtId="0" fontId="19" fillId="0" borderId="14" xfId="0" applyFont="1" applyBorder="1" applyAlignment="1" applyProtection="1">
      <alignment horizontal="center"/>
    </xf>
    <xf numFmtId="0" fontId="19" fillId="0" borderId="36" xfId="0" applyFont="1" applyBorder="1" applyAlignment="1" applyProtection="1">
      <alignment horizontal="center"/>
    </xf>
    <xf numFmtId="0" fontId="60" fillId="0" borderId="36" xfId="0" applyFont="1" applyBorder="1" applyAlignment="1" applyProtection="1">
      <alignment horizontal="center"/>
    </xf>
    <xf numFmtId="0" fontId="60" fillId="0" borderId="17" xfId="0" applyFont="1" applyBorder="1" applyAlignment="1" applyProtection="1">
      <alignment horizontal="center"/>
    </xf>
    <xf numFmtId="0" fontId="19" fillId="6" borderId="51" xfId="0" applyFont="1" applyFill="1" applyBorder="1" applyAlignment="1" applyProtection="1">
      <alignment horizontal="center"/>
    </xf>
    <xf numFmtId="0" fontId="19" fillId="10" borderId="1" xfId="0" applyFont="1" applyFill="1" applyBorder="1" applyAlignment="1" applyProtection="1">
      <alignment horizontal="center"/>
    </xf>
    <xf numFmtId="174" fontId="18" fillId="0" borderId="38" xfId="0" applyNumberFormat="1" applyFont="1" applyFill="1" applyBorder="1" applyAlignment="1" applyProtection="1">
      <alignment horizontal="center" vertical="center"/>
    </xf>
    <xf numFmtId="184" fontId="18" fillId="0" borderId="38" xfId="0" applyNumberFormat="1" applyFont="1" applyFill="1" applyBorder="1" applyAlignment="1" applyProtection="1">
      <alignment horizontal="center" vertical="center"/>
    </xf>
    <xf numFmtId="0" fontId="18" fillId="0" borderId="49" xfId="0" quotePrefix="1" applyFont="1" applyFill="1" applyBorder="1" applyAlignment="1" applyProtection="1">
      <alignment horizontal="center" vertical="center"/>
    </xf>
    <xf numFmtId="0" fontId="19" fillId="6" borderId="2" xfId="0" applyFont="1" applyFill="1" applyBorder="1" applyAlignment="1" applyProtection="1">
      <alignment horizontal="center"/>
    </xf>
    <xf numFmtId="0" fontId="19" fillId="0" borderId="21" xfId="0" applyFont="1" applyBorder="1" applyAlignment="1" applyProtection="1">
      <alignment horizontal="center"/>
    </xf>
    <xf numFmtId="174" fontId="19" fillId="0" borderId="28" xfId="0" applyNumberFormat="1" applyFont="1" applyFill="1" applyBorder="1" applyAlignment="1" applyProtection="1">
      <alignment horizontal="center" vertical="center"/>
    </xf>
    <xf numFmtId="0" fontId="19" fillId="0" borderId="17" xfId="0" applyFont="1" applyBorder="1" applyAlignment="1" applyProtection="1">
      <alignment horizontal="center"/>
    </xf>
    <xf numFmtId="174" fontId="19" fillId="0" borderId="29" xfId="0" applyNumberFormat="1" applyFont="1" applyFill="1" applyBorder="1" applyAlignment="1" applyProtection="1">
      <alignment horizontal="center" vertical="center"/>
    </xf>
    <xf numFmtId="0" fontId="34" fillId="0" borderId="5" xfId="0" applyFont="1" applyBorder="1" applyAlignment="1" applyProtection="1">
      <alignment vertical="center" wrapText="1"/>
    </xf>
    <xf numFmtId="0" fontId="34" fillId="0" borderId="9" xfId="0" applyFont="1" applyBorder="1" applyAlignment="1" applyProtection="1">
      <alignment vertical="center" wrapText="1"/>
    </xf>
    <xf numFmtId="0" fontId="18" fillId="0" borderId="0" xfId="0" quotePrefix="1" applyFont="1" applyFill="1" applyBorder="1" applyAlignment="1" applyProtection="1">
      <alignment horizontal="center" vertical="center"/>
    </xf>
    <xf numFmtId="0" fontId="18" fillId="6" borderId="28" xfId="0" applyFont="1" applyFill="1" applyBorder="1" applyAlignment="1" applyProtection="1">
      <alignment horizontal="center"/>
    </xf>
    <xf numFmtId="0" fontId="19" fillId="0" borderId="0" xfId="0" applyFont="1" applyFill="1" applyBorder="1" applyAlignment="1" applyProtection="1"/>
    <xf numFmtId="0" fontId="18" fillId="0" borderId="4" xfId="0" applyFont="1" applyFill="1" applyBorder="1" applyAlignment="1" applyProtection="1">
      <alignment horizontal="center" vertical="center"/>
    </xf>
    <xf numFmtId="0" fontId="17" fillId="0" borderId="6" xfId="0" applyFont="1" applyFill="1" applyBorder="1" applyAlignment="1" applyProtection="1">
      <alignment horizontal="center" vertical="center"/>
    </xf>
    <xf numFmtId="0" fontId="17" fillId="10" borderId="28" xfId="0" applyFont="1" applyFill="1" applyBorder="1" applyAlignment="1" applyProtection="1">
      <alignment horizontal="center" vertical="center"/>
    </xf>
    <xf numFmtId="0" fontId="18" fillId="0" borderId="36" xfId="0" quotePrefix="1" applyFont="1" applyFill="1" applyBorder="1" applyAlignment="1" applyProtection="1">
      <alignment horizontal="center" vertical="center"/>
    </xf>
    <xf numFmtId="0" fontId="17" fillId="10" borderId="37" xfId="0" applyFont="1" applyFill="1" applyBorder="1" applyAlignment="1" applyProtection="1">
      <alignment horizontal="center" vertical="center"/>
    </xf>
    <xf numFmtId="0" fontId="18" fillId="0" borderId="17" xfId="0" quotePrefix="1" applyFont="1" applyFill="1" applyBorder="1" applyAlignment="1" applyProtection="1">
      <alignment horizontal="center" vertical="center"/>
    </xf>
    <xf numFmtId="0" fontId="17" fillId="10" borderId="29" xfId="0" applyFont="1" applyFill="1" applyBorder="1" applyAlignment="1" applyProtection="1">
      <alignment horizontal="center" vertical="center"/>
    </xf>
    <xf numFmtId="0" fontId="32" fillId="7" borderId="36" xfId="0" quotePrefix="1" applyFont="1" applyFill="1" applyBorder="1" applyAlignment="1" applyProtection="1">
      <alignment horizontal="center" vertical="center"/>
    </xf>
    <xf numFmtId="0" fontId="32" fillId="0" borderId="0" xfId="0" quotePrefix="1" applyFont="1" applyFill="1" applyBorder="1" applyAlignment="1" applyProtection="1">
      <alignment vertical="center"/>
    </xf>
    <xf numFmtId="173" fontId="7" fillId="0" borderId="0" xfId="0" applyNumberFormat="1" applyFont="1" applyFill="1" applyAlignment="1" applyProtection="1">
      <alignment vertical="center"/>
    </xf>
    <xf numFmtId="0" fontId="0" fillId="0" borderId="0" xfId="0" applyFill="1" applyBorder="1" applyAlignment="1" applyProtection="1"/>
    <xf numFmtId="11" fontId="0" fillId="0" borderId="0" xfId="0" applyNumberFormat="1" applyFill="1" applyBorder="1" applyAlignment="1" applyProtection="1"/>
    <xf numFmtId="170" fontId="0" fillId="0" borderId="0" xfId="0" applyNumberFormat="1" applyFill="1" applyBorder="1" applyAlignment="1" applyProtection="1"/>
    <xf numFmtId="171" fontId="0" fillId="0" borderId="0" xfId="0" applyNumberFormat="1" applyFill="1" applyAlignment="1" applyProtection="1"/>
    <xf numFmtId="1" fontId="0" fillId="0" borderId="0" xfId="0" applyNumberFormat="1" applyFill="1" applyProtection="1"/>
    <xf numFmtId="172" fontId="0" fillId="0" borderId="0" xfId="0" applyNumberFormat="1" applyFill="1" applyProtection="1"/>
    <xf numFmtId="9" fontId="0" fillId="0" borderId="0" xfId="3" applyFont="1" applyFill="1" applyProtection="1"/>
    <xf numFmtId="0" fontId="34" fillId="0" borderId="0" xfId="0" applyFont="1" applyFill="1" applyProtection="1"/>
    <xf numFmtId="0" fontId="38" fillId="0" borderId="0" xfId="0" applyFont="1" applyFill="1" applyProtection="1"/>
    <xf numFmtId="0" fontId="33" fillId="0" borderId="0" xfId="0" applyFont="1" applyFill="1" applyBorder="1" applyAlignment="1" applyProtection="1">
      <alignment vertical="center"/>
    </xf>
    <xf numFmtId="0" fontId="46" fillId="0" borderId="0" xfId="0" applyFont="1" applyFill="1" applyBorder="1" applyAlignment="1" applyProtection="1">
      <alignment vertical="center"/>
    </xf>
    <xf numFmtId="0" fontId="0" fillId="0" borderId="0" xfId="0" applyFont="1" applyFill="1" applyBorder="1" applyProtection="1"/>
    <xf numFmtId="166" fontId="0" fillId="0" borderId="0" xfId="0" applyNumberFormat="1" applyFont="1" applyFill="1" applyBorder="1" applyAlignment="1" applyProtection="1">
      <alignment horizontal="center"/>
    </xf>
    <xf numFmtId="172" fontId="19" fillId="6" borderId="10" xfId="0" applyNumberFormat="1" applyFont="1" applyFill="1" applyBorder="1" applyAlignment="1" applyProtection="1">
      <alignment horizontal="center"/>
    </xf>
    <xf numFmtId="172" fontId="19" fillId="6" borderId="25" xfId="0" applyNumberFormat="1" applyFont="1" applyFill="1" applyBorder="1" applyAlignment="1" applyProtection="1">
      <alignment horizontal="center"/>
    </xf>
    <xf numFmtId="183" fontId="19" fillId="6" borderId="22" xfId="0" applyNumberFormat="1" applyFont="1" applyFill="1" applyBorder="1" applyAlignment="1" applyProtection="1">
      <alignment horizontal="center"/>
    </xf>
    <xf numFmtId="183" fontId="19" fillId="6" borderId="10" xfId="0" applyNumberFormat="1" applyFont="1" applyFill="1" applyBorder="1" applyAlignment="1" applyProtection="1">
      <alignment horizontal="center"/>
    </xf>
    <xf numFmtId="183" fontId="0" fillId="0" borderId="0" xfId="0" applyNumberFormat="1" applyAlignment="1" applyProtection="1">
      <alignment horizontal="center"/>
    </xf>
    <xf numFmtId="0" fontId="19" fillId="0" borderId="49" xfId="0" applyFont="1" applyBorder="1" applyAlignment="1" applyProtection="1">
      <alignment horizontal="center"/>
    </xf>
    <xf numFmtId="0" fontId="19" fillId="0" borderId="1" xfId="0" applyFont="1" applyBorder="1" applyAlignment="1" applyProtection="1">
      <alignment horizontal="center"/>
    </xf>
    <xf numFmtId="164" fontId="19" fillId="0" borderId="38" xfId="0" applyNumberFormat="1" applyFont="1" applyBorder="1" applyAlignment="1" applyProtection="1">
      <alignment horizontal="center"/>
    </xf>
    <xf numFmtId="164" fontId="19" fillId="0" borderId="2" xfId="0" applyNumberFormat="1" applyFont="1" applyBorder="1" applyAlignment="1" applyProtection="1">
      <alignment horizontal="center"/>
    </xf>
    <xf numFmtId="0" fontId="63" fillId="0" borderId="0" xfId="0" applyFont="1" applyAlignment="1" applyProtection="1">
      <alignment horizontal="right"/>
    </xf>
    <xf numFmtId="0" fontId="63" fillId="0" borderId="0" xfId="0" applyFont="1" applyAlignment="1" applyProtection="1">
      <alignment horizontal="left"/>
    </xf>
    <xf numFmtId="174" fontId="8" fillId="0" borderId="0" xfId="2" applyNumberFormat="1" applyFont="1" applyFill="1" applyBorder="1" applyAlignment="1" applyProtection="1">
      <alignment horizontal="right" vertical="center"/>
    </xf>
    <xf numFmtId="0" fontId="7" fillId="0" borderId="0" xfId="0" applyFont="1" applyAlignment="1" applyProtection="1">
      <alignment horizontal="center"/>
    </xf>
    <xf numFmtId="0" fontId="7" fillId="2" borderId="0" xfId="0" applyFont="1" applyFill="1" applyAlignment="1" applyProtection="1">
      <alignment horizontal="center"/>
    </xf>
    <xf numFmtId="0" fontId="7" fillId="0" borderId="0" xfId="0" applyFont="1" applyFill="1" applyAlignment="1" applyProtection="1">
      <alignment horizontal="center"/>
    </xf>
    <xf numFmtId="0" fontId="19" fillId="5" borderId="28" xfId="0" applyFont="1" applyFill="1" applyBorder="1" applyAlignment="1" applyProtection="1">
      <alignment horizontal="center" vertical="center"/>
      <protection locked="0"/>
    </xf>
    <xf numFmtId="0" fontId="7" fillId="5" borderId="7" xfId="0" applyFont="1" applyFill="1" applyBorder="1" applyAlignment="1" applyProtection="1">
      <alignment horizontal="center"/>
    </xf>
    <xf numFmtId="0" fontId="7" fillId="6" borderId="7" xfId="0" applyFont="1" applyFill="1" applyBorder="1" applyAlignment="1" applyProtection="1">
      <alignment horizontal="center"/>
    </xf>
    <xf numFmtId="0" fontId="7" fillId="0" borderId="7" xfId="0" applyFont="1" applyBorder="1" applyAlignment="1" applyProtection="1">
      <alignment horizontal="center"/>
    </xf>
    <xf numFmtId="0" fontId="7" fillId="0" borderId="7" xfId="0" applyFont="1" applyBorder="1" applyAlignment="1">
      <alignment horizontal="center"/>
    </xf>
    <xf numFmtId="0" fontId="7" fillId="0" borderId="7" xfId="0" applyFont="1" applyFill="1" applyBorder="1" applyAlignment="1" applyProtection="1">
      <alignment horizontal="center"/>
    </xf>
    <xf numFmtId="0" fontId="7" fillId="0" borderId="10" xfId="0" applyFont="1" applyBorder="1" applyAlignment="1">
      <alignment horizontal="center"/>
    </xf>
    <xf numFmtId="0" fontId="7" fillId="0" borderId="21" xfId="0" applyFont="1" applyBorder="1" applyAlignment="1">
      <alignment horizontal="center"/>
    </xf>
    <xf numFmtId="0" fontId="7" fillId="0" borderId="22" xfId="0" applyFont="1" applyBorder="1" applyAlignment="1">
      <alignment horizontal="center"/>
    </xf>
    <xf numFmtId="0" fontId="7" fillId="0" borderId="28" xfId="0" applyFont="1" applyBorder="1" applyAlignment="1">
      <alignment horizontal="center"/>
    </xf>
    <xf numFmtId="0" fontId="7" fillId="0" borderId="36" xfId="0" applyFont="1" applyBorder="1" applyAlignment="1">
      <alignment horizontal="center"/>
    </xf>
    <xf numFmtId="0" fontId="7" fillId="0" borderId="37" xfId="0" applyFont="1" applyBorder="1" applyAlignment="1">
      <alignment horizontal="center"/>
    </xf>
    <xf numFmtId="0" fontId="7" fillId="0" borderId="17" xfId="0" applyFont="1" applyBorder="1" applyAlignment="1">
      <alignment horizontal="center"/>
    </xf>
    <xf numFmtId="0" fontId="7" fillId="0" borderId="29" xfId="0" applyFont="1" applyBorder="1" applyAlignment="1">
      <alignment horizontal="center"/>
    </xf>
    <xf numFmtId="0" fontId="9" fillId="0" borderId="7" xfId="0" applyFont="1" applyFill="1" applyBorder="1" applyAlignment="1" applyProtection="1">
      <alignment horizontal="center"/>
    </xf>
    <xf numFmtId="0" fontId="7" fillId="0" borderId="7" xfId="0" applyFont="1" applyBorder="1" applyProtection="1"/>
    <xf numFmtId="0" fontId="7" fillId="0" borderId="7" xfId="0" applyFont="1" applyFill="1" applyBorder="1" applyProtection="1"/>
    <xf numFmtId="0" fontId="9" fillId="0" borderId="7" xfId="0" applyFont="1" applyBorder="1" applyAlignment="1" applyProtection="1">
      <alignment horizontal="center"/>
    </xf>
    <xf numFmtId="0" fontId="10" fillId="0" borderId="7" xfId="0" applyFont="1" applyFill="1" applyBorder="1" applyAlignment="1" applyProtection="1">
      <alignment vertical="center"/>
    </xf>
    <xf numFmtId="0" fontId="7" fillId="0" borderId="7" xfId="0" quotePrefix="1" applyFont="1" applyFill="1" applyBorder="1" applyProtection="1"/>
    <xf numFmtId="2" fontId="7" fillId="0" borderId="7" xfId="0" applyNumberFormat="1" applyFont="1" applyFill="1" applyBorder="1" applyAlignment="1" applyProtection="1">
      <alignment horizontal="center"/>
    </xf>
    <xf numFmtId="0" fontId="7" fillId="0" borderId="7" xfId="0" applyFont="1" applyFill="1" applyBorder="1" applyAlignment="1" applyProtection="1">
      <alignment horizontal="right"/>
    </xf>
    <xf numFmtId="0" fontId="7" fillId="0" borderId="7" xfId="0" applyNumberFormat="1" applyFont="1" applyFill="1" applyBorder="1" applyAlignment="1" applyProtection="1">
      <alignment horizontal="center" vertical="center"/>
    </xf>
    <xf numFmtId="2" fontId="7" fillId="0" borderId="7" xfId="0" applyNumberFormat="1" applyFont="1" applyFill="1" applyBorder="1" applyAlignment="1" applyProtection="1">
      <alignment horizontal="center" vertical="center"/>
    </xf>
    <xf numFmtId="0" fontId="7" fillId="5" borderId="7" xfId="0" applyFont="1" applyFill="1" applyBorder="1" applyAlignment="1">
      <alignment horizontal="center"/>
    </xf>
    <xf numFmtId="0" fontId="7" fillId="0" borderId="7" xfId="0" applyFont="1" applyBorder="1" applyAlignment="1" applyProtection="1">
      <alignment horizontal="right"/>
    </xf>
    <xf numFmtId="0" fontId="7" fillId="0" borderId="7" xfId="0" applyFont="1" applyBorder="1" applyAlignment="1">
      <alignment horizontal="right"/>
    </xf>
    <xf numFmtId="2" fontId="7" fillId="0" borderId="0" xfId="0" applyNumberFormat="1" applyFont="1" applyAlignment="1" applyProtection="1">
      <alignment horizontal="center"/>
    </xf>
    <xf numFmtId="2" fontId="7" fillId="0" borderId="5" xfId="0" applyNumberFormat="1" applyFont="1" applyBorder="1" applyAlignment="1" applyProtection="1">
      <alignment horizontal="center"/>
    </xf>
    <xf numFmtId="2" fontId="9" fillId="10" borderId="17" xfId="0" applyNumberFormat="1" applyFont="1" applyFill="1" applyBorder="1" applyAlignment="1" applyProtection="1">
      <alignment horizontal="center" wrapText="1"/>
    </xf>
    <xf numFmtId="2" fontId="9" fillId="10" borderId="10" xfId="0" applyNumberFormat="1" applyFont="1" applyFill="1" applyBorder="1" applyAlignment="1" applyProtection="1">
      <alignment horizontal="center" wrapText="1"/>
    </xf>
    <xf numFmtId="2" fontId="9" fillId="10" borderId="29" xfId="0" applyNumberFormat="1" applyFont="1" applyFill="1" applyBorder="1" applyAlignment="1" applyProtection="1">
      <alignment horizontal="center" wrapText="1"/>
    </xf>
    <xf numFmtId="0" fontId="9" fillId="0" borderId="49" xfId="0" applyFont="1" applyBorder="1" applyAlignment="1" applyProtection="1">
      <alignment horizontal="center"/>
    </xf>
    <xf numFmtId="0" fontId="9" fillId="0" borderId="62" xfId="0" applyFont="1" applyBorder="1" applyAlignment="1" applyProtection="1">
      <alignment horizontal="center"/>
    </xf>
    <xf numFmtId="0" fontId="9" fillId="0" borderId="38" xfId="0" applyFont="1" applyBorder="1" applyAlignment="1" applyProtection="1">
      <alignment horizontal="center"/>
    </xf>
    <xf numFmtId="2" fontId="7" fillId="0" borderId="21" xfId="0" applyNumberFormat="1" applyFont="1" applyBorder="1" applyAlignment="1" applyProtection="1">
      <alignment horizontal="center"/>
    </xf>
    <xf numFmtId="0" fontId="7" fillId="0" borderId="22" xfId="0" applyFont="1" applyBorder="1" applyAlignment="1" applyProtection="1">
      <alignment horizontal="center"/>
    </xf>
    <xf numFmtId="0" fontId="7" fillId="0" borderId="28" xfId="0" applyFont="1" applyBorder="1" applyAlignment="1" applyProtection="1">
      <alignment horizontal="center"/>
    </xf>
    <xf numFmtId="2" fontId="7" fillId="0" borderId="36" xfId="0" applyNumberFormat="1" applyFont="1" applyBorder="1" applyAlignment="1" applyProtection="1">
      <alignment horizontal="center"/>
    </xf>
    <xf numFmtId="0" fontId="7" fillId="0" borderId="37" xfId="0" applyFont="1" applyBorder="1" applyAlignment="1" applyProtection="1">
      <alignment horizontal="center"/>
    </xf>
    <xf numFmtId="2" fontId="7" fillId="0" borderId="17" xfId="0" applyNumberFormat="1" applyFont="1" applyBorder="1" applyAlignment="1" applyProtection="1">
      <alignment horizontal="center"/>
    </xf>
    <xf numFmtId="0" fontId="7" fillId="0" borderId="10" xfId="0" applyFont="1" applyBorder="1" applyAlignment="1" applyProtection="1">
      <alignment horizontal="center"/>
    </xf>
    <xf numFmtId="0" fontId="7" fillId="0" borderId="29" xfId="0" applyFont="1" applyBorder="1" applyAlignment="1" applyProtection="1">
      <alignment horizontal="center"/>
    </xf>
    <xf numFmtId="0" fontId="66" fillId="0" borderId="0" xfId="2" applyFont="1" applyFill="1"/>
    <xf numFmtId="0" fontId="0" fillId="0" borderId="0" xfId="0" applyAlignment="1" applyProtection="1">
      <alignment horizontal="center"/>
    </xf>
    <xf numFmtId="0" fontId="19" fillId="14" borderId="20" xfId="0" applyFont="1" applyFill="1" applyBorder="1" applyAlignment="1" applyProtection="1">
      <alignment horizontal="center" vertical="center"/>
    </xf>
    <xf numFmtId="0" fontId="32" fillId="5" borderId="33" xfId="0" quotePrefix="1" applyFont="1" applyFill="1" applyBorder="1" applyAlignment="1" applyProtection="1">
      <alignment horizontal="center" vertical="center"/>
      <protection locked="0"/>
    </xf>
    <xf numFmtId="0" fontId="32" fillId="5" borderId="54" xfId="0" quotePrefix="1" applyFont="1" applyFill="1" applyBorder="1" applyAlignment="1" applyProtection="1">
      <alignment horizontal="center" vertical="center"/>
      <protection locked="0"/>
    </xf>
    <xf numFmtId="0" fontId="32" fillId="5" borderId="53" xfId="0" quotePrefix="1" applyFont="1" applyFill="1" applyBorder="1" applyAlignment="1" applyProtection="1">
      <alignment horizontal="center" vertical="center"/>
      <protection locked="0"/>
    </xf>
    <xf numFmtId="0" fontId="32" fillId="5" borderId="54" xfId="0" applyFont="1" applyFill="1" applyBorder="1" applyAlignment="1" applyProtection="1">
      <alignment horizontal="center" vertical="center"/>
      <protection locked="0"/>
    </xf>
    <xf numFmtId="0" fontId="32" fillId="5" borderId="19" xfId="0" applyFont="1" applyFill="1" applyBorder="1" applyAlignment="1" applyProtection="1">
      <alignment horizontal="center" vertical="center"/>
      <protection locked="0"/>
    </xf>
    <xf numFmtId="0" fontId="18" fillId="0" borderId="0" xfId="0" applyFont="1" applyFill="1" applyBorder="1" applyAlignment="1" applyProtection="1">
      <alignment horizontal="center"/>
    </xf>
    <xf numFmtId="0" fontId="19" fillId="0" borderId="0" xfId="0" applyFont="1" applyAlignment="1" applyProtection="1">
      <alignment horizontal="center"/>
    </xf>
    <xf numFmtId="0" fontId="19" fillId="0" borderId="0" xfId="0" applyFont="1" applyFill="1" applyBorder="1" applyAlignment="1" applyProtection="1">
      <alignment horizontal="center" vertical="center"/>
    </xf>
    <xf numFmtId="0" fontId="7" fillId="0" borderId="0" xfId="0" applyFont="1" applyAlignment="1" applyProtection="1">
      <alignment horizontal="center"/>
    </xf>
    <xf numFmtId="0" fontId="33" fillId="0" borderId="60" xfId="0" applyFont="1" applyFill="1" applyBorder="1" applyAlignment="1" applyProtection="1">
      <alignment horizontal="center" vertical="center"/>
    </xf>
    <xf numFmtId="0" fontId="7" fillId="0" borderId="0" xfId="0" applyFont="1" applyAlignment="1">
      <alignment horizontal="center"/>
    </xf>
    <xf numFmtId="0" fontId="9" fillId="0" borderId="3" xfId="0" applyFont="1" applyBorder="1" applyProtection="1"/>
    <xf numFmtId="0" fontId="7" fillId="4" borderId="32" xfId="0" applyFont="1" applyFill="1" applyBorder="1" applyAlignment="1" applyProtection="1">
      <alignment horizontal="center"/>
    </xf>
    <xf numFmtId="0" fontId="7" fillId="4" borderId="77" xfId="0" applyFont="1" applyFill="1" applyBorder="1" applyAlignment="1" applyProtection="1">
      <alignment horizontal="center"/>
    </xf>
    <xf numFmtId="0" fontId="7" fillId="4" borderId="33" xfId="0" applyFont="1" applyFill="1" applyBorder="1" applyAlignment="1" applyProtection="1">
      <alignment horizontal="center"/>
    </xf>
    <xf numFmtId="0" fontId="7" fillId="4" borderId="20" xfId="0" applyFont="1" applyFill="1" applyBorder="1" applyAlignment="1" applyProtection="1">
      <alignment horizontal="center"/>
    </xf>
    <xf numFmtId="0" fontId="7" fillId="4" borderId="85" xfId="0" applyFont="1" applyFill="1" applyBorder="1" applyAlignment="1" applyProtection="1">
      <alignment horizontal="center"/>
    </xf>
    <xf numFmtId="0" fontId="7" fillId="4" borderId="24" xfId="0" applyFont="1" applyFill="1" applyBorder="1" applyAlignment="1" applyProtection="1">
      <alignment horizontal="center"/>
    </xf>
    <xf numFmtId="174" fontId="0" fillId="0" borderId="0" xfId="0" applyNumberFormat="1" applyFill="1" applyBorder="1" applyAlignment="1" applyProtection="1">
      <alignment horizontal="center"/>
    </xf>
    <xf numFmtId="0" fontId="32" fillId="4" borderId="64" xfId="0" applyFont="1" applyFill="1" applyBorder="1" applyAlignment="1" applyProtection="1">
      <alignment horizontal="center" vertical="center"/>
    </xf>
    <xf numFmtId="0" fontId="32" fillId="4" borderId="31" xfId="0" quotePrefix="1" applyFont="1" applyFill="1" applyBorder="1" applyAlignment="1" applyProtection="1">
      <alignment horizontal="center" vertical="center"/>
    </xf>
    <xf numFmtId="0" fontId="45" fillId="0" borderId="0" xfId="2" applyFont="1" applyFill="1" applyBorder="1" applyAlignment="1" applyProtection="1">
      <alignment horizontal="center" vertical="center"/>
    </xf>
    <xf numFmtId="0" fontId="9" fillId="0" borderId="3" xfId="0" applyFont="1" applyBorder="1" applyAlignment="1" applyProtection="1">
      <alignment horizontal="center"/>
    </xf>
    <xf numFmtId="0" fontId="19" fillId="0" borderId="0" xfId="0" applyNumberFormat="1" applyFont="1" applyFill="1" applyBorder="1" applyAlignment="1" applyProtection="1">
      <alignment horizontal="center" vertical="center"/>
    </xf>
    <xf numFmtId="0" fontId="7" fillId="0" borderId="60" xfId="0" applyFont="1" applyBorder="1" applyProtection="1"/>
    <xf numFmtId="0" fontId="7" fillId="0" borderId="0" xfId="0" applyFont="1" applyBorder="1" applyProtection="1"/>
    <xf numFmtId="0" fontId="7" fillId="0" borderId="12" xfId="0" applyFont="1" applyBorder="1" applyProtection="1"/>
    <xf numFmtId="0" fontId="7" fillId="0" borderId="8" xfId="0" applyFont="1" applyBorder="1" applyProtection="1"/>
    <xf numFmtId="0" fontId="7" fillId="0" borderId="9" xfId="0" applyFont="1" applyBorder="1" applyProtection="1"/>
    <xf numFmtId="0" fontId="7" fillId="0" borderId="11" xfId="0" applyFont="1" applyBorder="1" applyProtection="1"/>
    <xf numFmtId="0" fontId="65" fillId="0" borderId="0" xfId="0" applyFont="1" applyAlignment="1" applyProtection="1">
      <alignment horizontal="left"/>
    </xf>
    <xf numFmtId="0" fontId="7" fillId="0" borderId="0" xfId="0" applyFont="1" applyAlignment="1" applyProtection="1">
      <alignment horizontal="left"/>
    </xf>
    <xf numFmtId="0" fontId="19" fillId="10" borderId="21" xfId="0" applyFont="1" applyFill="1" applyBorder="1" applyProtection="1"/>
    <xf numFmtId="0" fontId="9" fillId="10" borderId="30" xfId="0" applyFont="1" applyFill="1" applyBorder="1" applyAlignment="1" applyProtection="1">
      <alignment horizontal="center"/>
    </xf>
    <xf numFmtId="0" fontId="9" fillId="10" borderId="34" xfId="0" applyFont="1" applyFill="1" applyBorder="1" applyAlignment="1">
      <alignment horizontal="center"/>
    </xf>
    <xf numFmtId="0" fontId="9" fillId="10" borderId="31" xfId="0" applyFont="1" applyFill="1" applyBorder="1" applyAlignment="1" applyProtection="1">
      <alignment horizontal="center"/>
    </xf>
    <xf numFmtId="0" fontId="32" fillId="4" borderId="84" xfId="0" applyFont="1" applyFill="1" applyBorder="1" applyAlignment="1" applyProtection="1">
      <alignment horizontal="center" vertical="center"/>
    </xf>
    <xf numFmtId="0" fontId="19" fillId="14" borderId="20" xfId="0" quotePrefix="1" applyFont="1" applyFill="1" applyBorder="1" applyAlignment="1" applyProtection="1">
      <alignment horizontal="center" vertical="center"/>
    </xf>
    <xf numFmtId="0" fontId="32" fillId="4" borderId="85" xfId="0" quotePrefix="1" applyFont="1" applyFill="1" applyBorder="1" applyAlignment="1" applyProtection="1">
      <alignment horizontal="center" vertical="center"/>
    </xf>
    <xf numFmtId="0" fontId="32" fillId="5" borderId="24" xfId="0" quotePrefix="1" applyFont="1" applyFill="1" applyBorder="1" applyAlignment="1" applyProtection="1">
      <alignment horizontal="center" vertical="center"/>
      <protection locked="0"/>
    </xf>
    <xf numFmtId="0" fontId="32" fillId="5" borderId="85" xfId="0" quotePrefix="1" applyFont="1" applyFill="1" applyBorder="1" applyAlignment="1" applyProtection="1">
      <alignment horizontal="center" vertical="center"/>
      <protection locked="0"/>
    </xf>
    <xf numFmtId="0" fontId="32" fillId="8" borderId="24" xfId="0" quotePrefix="1" applyFont="1" applyFill="1" applyBorder="1" applyAlignment="1" applyProtection="1">
      <alignment horizontal="center" vertical="center"/>
    </xf>
    <xf numFmtId="0" fontId="32" fillId="5" borderId="85" xfId="0" applyFont="1" applyFill="1" applyBorder="1" applyAlignment="1" applyProtection="1">
      <alignment horizontal="center" vertical="center"/>
      <protection locked="0"/>
    </xf>
    <xf numFmtId="0" fontId="19" fillId="14" borderId="79" xfId="0" applyFont="1" applyFill="1" applyBorder="1" applyAlignment="1" applyProtection="1">
      <alignment horizontal="center" vertical="center"/>
    </xf>
    <xf numFmtId="0" fontId="32" fillId="5" borderId="80" xfId="0" applyFont="1" applyFill="1" applyBorder="1" applyAlignment="1" applyProtection="1">
      <alignment horizontal="center" vertical="center"/>
      <protection locked="0"/>
    </xf>
    <xf numFmtId="0" fontId="32" fillId="8" borderId="19" xfId="0" quotePrefix="1" applyFont="1" applyFill="1" applyBorder="1" applyAlignment="1" applyProtection="1">
      <alignment horizontal="center" vertical="center"/>
    </xf>
    <xf numFmtId="0" fontId="32" fillId="7" borderId="57" xfId="0" quotePrefix="1" applyFont="1" applyFill="1" applyBorder="1" applyAlignment="1" applyProtection="1">
      <alignment horizontal="center" vertical="center"/>
    </xf>
    <xf numFmtId="0" fontId="32" fillId="8" borderId="36" xfId="0" applyFont="1" applyFill="1" applyBorder="1" applyAlignment="1" applyProtection="1">
      <alignment horizontal="center" vertical="center"/>
    </xf>
    <xf numFmtId="0" fontId="32" fillId="4" borderId="64" xfId="0" quotePrefix="1" applyFont="1" applyFill="1" applyBorder="1" applyAlignment="1" applyProtection="1">
      <alignment horizontal="center" vertical="center"/>
    </xf>
    <xf numFmtId="0" fontId="32" fillId="4" borderId="88" xfId="0" quotePrefix="1" applyFont="1" applyFill="1" applyBorder="1" applyAlignment="1" applyProtection="1">
      <alignment horizontal="center" vertical="center"/>
    </xf>
    <xf numFmtId="0" fontId="32" fillId="4" borderId="88" xfId="0" applyFont="1" applyFill="1" applyBorder="1" applyAlignment="1" applyProtection="1">
      <alignment horizontal="center" vertical="center"/>
    </xf>
    <xf numFmtId="0" fontId="32" fillId="5" borderId="24" xfId="0" applyFont="1" applyFill="1" applyBorder="1" applyAlignment="1" applyProtection="1">
      <alignment horizontal="center" vertical="center"/>
      <protection locked="0"/>
    </xf>
    <xf numFmtId="0" fontId="19" fillId="14" borderId="86" xfId="0" applyFont="1" applyFill="1" applyBorder="1" applyAlignment="1" applyProtection="1">
      <alignment horizontal="center" vertical="center"/>
    </xf>
    <xf numFmtId="0" fontId="32" fillId="4" borderId="63" xfId="0" applyFont="1" applyFill="1" applyBorder="1" applyAlignment="1" applyProtection="1">
      <alignment horizontal="center" vertical="center"/>
    </xf>
    <xf numFmtId="0" fontId="32" fillId="7" borderId="37" xfId="0" quotePrefix="1" applyFont="1" applyFill="1" applyBorder="1" applyAlignment="1" applyProtection="1">
      <alignment horizontal="center" vertical="center"/>
    </xf>
    <xf numFmtId="0" fontId="32" fillId="4" borderId="84" xfId="0" quotePrefix="1" applyFont="1" applyFill="1" applyBorder="1" applyAlignment="1" applyProtection="1">
      <alignment horizontal="center" vertical="center"/>
    </xf>
    <xf numFmtId="0" fontId="32" fillId="4" borderId="66" xfId="0" applyFont="1" applyFill="1" applyBorder="1" applyAlignment="1" applyProtection="1">
      <alignment horizontal="center" vertical="center"/>
    </xf>
    <xf numFmtId="0" fontId="19" fillId="14" borderId="32" xfId="0" quotePrefix="1" applyFont="1" applyFill="1" applyBorder="1" applyAlignment="1" applyProtection="1">
      <alignment horizontal="center" vertical="center"/>
    </xf>
    <xf numFmtId="0" fontId="32" fillId="4" borderId="65" xfId="0" quotePrefix="1" applyFont="1" applyFill="1" applyBorder="1" applyAlignment="1" applyProtection="1">
      <alignment horizontal="center" vertical="center"/>
    </xf>
    <xf numFmtId="0" fontId="19" fillId="14" borderId="86" xfId="0" quotePrefix="1" applyFont="1" applyFill="1" applyBorder="1" applyAlignment="1" applyProtection="1">
      <alignment horizontal="center" vertical="center"/>
    </xf>
    <xf numFmtId="0" fontId="32" fillId="4" borderId="63" xfId="0" quotePrefix="1" applyFont="1" applyFill="1" applyBorder="1" applyAlignment="1" applyProtection="1">
      <alignment horizontal="center" vertical="center"/>
    </xf>
    <xf numFmtId="2" fontId="7" fillId="0" borderId="7" xfId="0" applyNumberFormat="1" applyFont="1" applyBorder="1" applyAlignment="1" applyProtection="1">
      <alignment horizontal="center"/>
    </xf>
    <xf numFmtId="2" fontId="7" fillId="0" borderId="22" xfId="0" applyNumberFormat="1" applyFont="1" applyBorder="1" applyAlignment="1" applyProtection="1">
      <alignment horizontal="center"/>
    </xf>
    <xf numFmtId="2" fontId="7" fillId="0" borderId="28" xfId="0" applyNumberFormat="1" applyFont="1" applyBorder="1" applyAlignment="1" applyProtection="1">
      <alignment horizontal="center"/>
    </xf>
    <xf numFmtId="2" fontId="7" fillId="0" borderId="37" xfId="0" applyNumberFormat="1" applyFont="1" applyBorder="1" applyAlignment="1" applyProtection="1">
      <alignment horizontal="center"/>
    </xf>
    <xf numFmtId="2" fontId="7" fillId="0" borderId="10" xfId="0" applyNumberFormat="1" applyFont="1" applyBorder="1" applyAlignment="1" applyProtection="1">
      <alignment horizontal="center"/>
    </xf>
    <xf numFmtId="2" fontId="7" fillId="0" borderId="29" xfId="0" applyNumberFormat="1" applyFont="1" applyBorder="1" applyAlignment="1" applyProtection="1">
      <alignment horizontal="center"/>
    </xf>
    <xf numFmtId="2" fontId="7" fillId="0" borderId="15" xfId="0" applyNumberFormat="1" applyFont="1" applyBorder="1" applyAlignment="1" applyProtection="1">
      <alignment horizontal="center"/>
    </xf>
    <xf numFmtId="2" fontId="7" fillId="0" borderId="51" xfId="0" applyNumberFormat="1" applyFont="1" applyBorder="1" applyAlignment="1" applyProtection="1">
      <alignment horizontal="center"/>
    </xf>
    <xf numFmtId="0" fontId="9" fillId="0" borderId="17" xfId="0" applyFont="1" applyBorder="1" applyAlignment="1" applyProtection="1">
      <alignment horizontal="center"/>
    </xf>
    <xf numFmtId="0" fontId="9" fillId="0" borderId="10" xfId="0" applyFont="1" applyBorder="1" applyAlignment="1" applyProtection="1">
      <alignment horizontal="center"/>
    </xf>
    <xf numFmtId="0" fontId="9" fillId="0" borderId="29" xfId="0" applyFont="1" applyBorder="1" applyAlignment="1" applyProtection="1">
      <alignment horizontal="center"/>
    </xf>
    <xf numFmtId="2" fontId="7" fillId="0" borderId="20" xfId="0" applyNumberFormat="1" applyFont="1" applyBorder="1" applyAlignment="1" applyProtection="1">
      <alignment horizontal="center"/>
    </xf>
    <xf numFmtId="0" fontId="7" fillId="0" borderId="85" xfId="0" applyFont="1" applyBorder="1" applyAlignment="1" applyProtection="1">
      <alignment horizontal="center"/>
    </xf>
    <xf numFmtId="0" fontId="7" fillId="0" borderId="24" xfId="0" applyFont="1" applyBorder="1" applyAlignment="1" applyProtection="1">
      <alignment horizontal="center"/>
    </xf>
    <xf numFmtId="2" fontId="7" fillId="0" borderId="34" xfId="0" applyNumberFormat="1" applyFont="1" applyBorder="1" applyAlignment="1" applyProtection="1">
      <alignment horizontal="center"/>
    </xf>
    <xf numFmtId="2" fontId="7" fillId="0" borderId="31" xfId="0" applyNumberFormat="1" applyFont="1" applyBorder="1" applyAlignment="1" applyProtection="1">
      <alignment horizontal="center"/>
    </xf>
    <xf numFmtId="0" fontId="7" fillId="0" borderId="86" xfId="0" applyFont="1" applyBorder="1" applyAlignment="1" applyProtection="1">
      <alignment horizontal="center"/>
    </xf>
    <xf numFmtId="0" fontId="7" fillId="0" borderId="78" xfId="0" applyFont="1" applyBorder="1" applyAlignment="1" applyProtection="1">
      <alignment horizontal="center"/>
    </xf>
    <xf numFmtId="0" fontId="7" fillId="0" borderId="63" xfId="0" applyFont="1" applyBorder="1" applyAlignment="1" applyProtection="1">
      <alignment horizontal="center"/>
    </xf>
    <xf numFmtId="2" fontId="7" fillId="0" borderId="89" xfId="0" applyNumberFormat="1" applyFont="1" applyBorder="1" applyAlignment="1" applyProtection="1">
      <alignment horizontal="center"/>
    </xf>
    <xf numFmtId="2" fontId="7" fillId="0" borderId="52" xfId="0" applyNumberFormat="1" applyFont="1" applyBorder="1" applyAlignment="1" applyProtection="1">
      <alignment horizontal="center"/>
    </xf>
    <xf numFmtId="2" fontId="7" fillId="0" borderId="64" xfId="0" applyNumberFormat="1" applyFont="1" applyBorder="1" applyAlignment="1" applyProtection="1">
      <alignment horizontal="center"/>
    </xf>
    <xf numFmtId="2" fontId="7" fillId="0" borderId="85" xfId="0" applyNumberFormat="1" applyFont="1" applyBorder="1" applyAlignment="1" applyProtection="1">
      <alignment horizontal="center"/>
    </xf>
    <xf numFmtId="2" fontId="7" fillId="0" borderId="24" xfId="0" applyNumberFormat="1" applyFont="1" applyBorder="1" applyAlignment="1" applyProtection="1">
      <alignment horizontal="center"/>
    </xf>
    <xf numFmtId="0" fontId="16" fillId="0" borderId="22" xfId="0" applyFont="1" applyBorder="1" applyAlignment="1" applyProtection="1">
      <alignment horizontal="center"/>
    </xf>
    <xf numFmtId="165" fontId="16" fillId="0" borderId="28" xfId="0" applyNumberFormat="1" applyFont="1" applyBorder="1" applyAlignment="1" applyProtection="1">
      <alignment horizontal="center"/>
    </xf>
    <xf numFmtId="0" fontId="16" fillId="0" borderId="10" xfId="0" applyFont="1" applyBorder="1" applyAlignment="1" applyProtection="1">
      <alignment horizontal="center"/>
    </xf>
    <xf numFmtId="165" fontId="16" fillId="0" borderId="29" xfId="0" applyNumberFormat="1" applyFont="1" applyBorder="1" applyAlignment="1" applyProtection="1">
      <alignment horizontal="center"/>
    </xf>
    <xf numFmtId="0" fontId="16" fillId="0" borderId="34" xfId="0" applyFont="1" applyBorder="1" applyAlignment="1" applyProtection="1">
      <alignment horizontal="center"/>
    </xf>
    <xf numFmtId="165" fontId="16" fillId="0" borderId="31" xfId="0" applyNumberFormat="1" applyFont="1" applyBorder="1" applyAlignment="1" applyProtection="1">
      <alignment horizontal="center"/>
    </xf>
    <xf numFmtId="2" fontId="7" fillId="0" borderId="87" xfId="0" applyNumberFormat="1" applyFont="1" applyBorder="1" applyAlignment="1" applyProtection="1">
      <alignment horizontal="center"/>
    </xf>
    <xf numFmtId="2" fontId="7" fillId="0" borderId="53" xfId="0" applyNumberFormat="1" applyFont="1" applyBorder="1" applyAlignment="1" applyProtection="1">
      <alignment horizontal="center"/>
    </xf>
    <xf numFmtId="1" fontId="19" fillId="0" borderId="0" xfId="0" applyNumberFormat="1" applyFont="1" applyFill="1" applyBorder="1" applyAlignment="1" applyProtection="1">
      <alignment horizontal="center"/>
    </xf>
    <xf numFmtId="0" fontId="18" fillId="0" borderId="58" xfId="0" applyFont="1" applyFill="1" applyBorder="1" applyAlignment="1" applyProtection="1">
      <alignment horizontal="center"/>
    </xf>
    <xf numFmtId="0" fontId="19" fillId="5" borderId="22" xfId="0" applyNumberFormat="1" applyFont="1" applyFill="1" applyBorder="1" applyAlignment="1" applyProtection="1">
      <alignment horizontal="center"/>
      <protection locked="0"/>
    </xf>
    <xf numFmtId="0" fontId="19" fillId="5" borderId="10" xfId="0" applyNumberFormat="1" applyFont="1" applyFill="1" applyBorder="1" applyAlignment="1" applyProtection="1">
      <alignment horizontal="center"/>
      <protection locked="0"/>
    </xf>
    <xf numFmtId="0" fontId="0" fillId="0" borderId="0" xfId="0" applyFont="1" applyAlignment="1" applyProtection="1">
      <alignment horizontal="center"/>
    </xf>
    <xf numFmtId="0" fontId="0" fillId="0" borderId="0" xfId="0" applyFont="1" applyProtection="1"/>
    <xf numFmtId="180" fontId="0" fillId="0" borderId="0" xfId="0" applyNumberFormat="1" applyAlignment="1" applyProtection="1">
      <alignment horizontal="center"/>
    </xf>
    <xf numFmtId="2" fontId="0" fillId="0" borderId="0" xfId="0" applyNumberFormat="1" applyAlignment="1" applyProtection="1">
      <alignment horizontal="center"/>
    </xf>
    <xf numFmtId="185" fontId="0" fillId="0" borderId="0" xfId="0" applyNumberFormat="1" applyAlignment="1" applyProtection="1">
      <alignment horizontal="center"/>
    </xf>
    <xf numFmtId="182" fontId="0" fillId="0" borderId="0" xfId="0" applyNumberFormat="1" applyProtection="1"/>
    <xf numFmtId="0" fontId="9" fillId="0" borderId="0" xfId="0" applyFont="1" applyFill="1" applyAlignment="1"/>
    <xf numFmtId="0" fontId="8" fillId="0" borderId="0" xfId="2" applyFont="1" applyFill="1"/>
    <xf numFmtId="0" fontId="7" fillId="0" borderId="0" xfId="0" applyFont="1" applyFill="1" applyBorder="1" applyAlignment="1" applyProtection="1">
      <alignment horizontal="center"/>
    </xf>
    <xf numFmtId="0" fontId="7" fillId="5" borderId="7" xfId="0" applyFont="1" applyFill="1" applyBorder="1" applyAlignment="1" applyProtection="1">
      <alignment horizontal="center"/>
    </xf>
    <xf numFmtId="0" fontId="7" fillId="6" borderId="7" xfId="0" applyFont="1" applyFill="1" applyBorder="1" applyAlignment="1" applyProtection="1">
      <alignment horizontal="center"/>
    </xf>
    <xf numFmtId="11" fontId="7" fillId="0" borderId="0" xfId="0" applyNumberFormat="1" applyFont="1" applyProtection="1"/>
    <xf numFmtId="0" fontId="11" fillId="0" borderId="0" xfId="0" quotePrefix="1" applyFont="1" applyFill="1" applyBorder="1" applyAlignment="1" applyProtection="1">
      <alignment horizontal="center"/>
    </xf>
    <xf numFmtId="0" fontId="8" fillId="4" borderId="0" xfId="2" applyFont="1" applyFill="1" applyBorder="1" applyAlignment="1" applyProtection="1">
      <alignment horizontal="center" vertical="center"/>
    </xf>
    <xf numFmtId="0" fontId="7" fillId="4" borderId="0" xfId="0" applyFont="1" applyFill="1" applyProtection="1"/>
    <xf numFmtId="0" fontId="9" fillId="4" borderId="0" xfId="0" applyFont="1" applyFill="1" applyProtection="1"/>
    <xf numFmtId="0" fontId="7" fillId="4" borderId="0" xfId="0" applyFont="1" applyFill="1" applyBorder="1" applyProtection="1"/>
    <xf numFmtId="0" fontId="9" fillId="4" borderId="0" xfId="0" applyFont="1" applyFill="1" applyBorder="1" applyAlignment="1" applyProtection="1">
      <alignment vertical="center"/>
    </xf>
    <xf numFmtId="0" fontId="9" fillId="4" borderId="0" xfId="0" applyFont="1" applyFill="1" applyBorder="1" applyProtection="1"/>
    <xf numFmtId="0" fontId="7" fillId="4" borderId="0" xfId="0" applyFont="1" applyFill="1" applyBorder="1" applyAlignment="1" applyProtection="1">
      <alignment vertical="center"/>
    </xf>
    <xf numFmtId="0" fontId="9" fillId="4" borderId="0" xfId="0" applyFont="1" applyFill="1" applyAlignment="1" applyProtection="1">
      <alignment vertical="center"/>
    </xf>
    <xf numFmtId="0" fontId="9" fillId="4" borderId="0" xfId="0" applyFont="1" applyFill="1" applyBorder="1" applyAlignment="1" applyProtection="1"/>
    <xf numFmtId="0" fontId="7" fillId="4" borderId="0" xfId="0" applyFont="1" applyFill="1" applyBorder="1" applyAlignment="1" applyProtection="1">
      <alignment horizontal="right"/>
    </xf>
    <xf numFmtId="0" fontId="7" fillId="4" borderId="0" xfId="0" applyFont="1" applyFill="1" applyBorder="1" applyAlignment="1" applyProtection="1"/>
    <xf numFmtId="0" fontId="11" fillId="8" borderId="50" xfId="0" applyFont="1" applyFill="1" applyBorder="1" applyAlignment="1" applyProtection="1">
      <alignment horizontal="center"/>
    </xf>
    <xf numFmtId="0" fontId="69" fillId="18" borderId="81" xfId="0" applyFont="1" applyFill="1" applyBorder="1" applyAlignment="1" applyProtection="1">
      <alignment horizontal="center"/>
    </xf>
    <xf numFmtId="0" fontId="69" fillId="18" borderId="58" xfId="0" applyFont="1" applyFill="1" applyBorder="1" applyAlignment="1" applyProtection="1">
      <alignment horizontal="center"/>
    </xf>
    <xf numFmtId="0" fontId="69" fillId="18" borderId="91" xfId="0" applyFont="1" applyFill="1" applyBorder="1" applyAlignment="1" applyProtection="1">
      <alignment horizontal="center"/>
    </xf>
    <xf numFmtId="0" fontId="69" fillId="19" borderId="81" xfId="0" applyFont="1" applyFill="1" applyBorder="1" applyAlignment="1" applyProtection="1">
      <alignment horizontal="center"/>
    </xf>
    <xf numFmtId="0" fontId="69" fillId="19" borderId="58" xfId="0" applyFont="1" applyFill="1" applyBorder="1" applyAlignment="1" applyProtection="1">
      <alignment horizontal="center"/>
    </xf>
    <xf numFmtId="0" fontId="69" fillId="19" borderId="89" xfId="0" applyFont="1" applyFill="1" applyBorder="1" applyAlignment="1" applyProtection="1">
      <alignment horizontal="center"/>
    </xf>
    <xf numFmtId="0" fontId="69" fillId="19" borderId="92" xfId="0" applyFont="1" applyFill="1" applyBorder="1" applyAlignment="1" applyProtection="1">
      <alignment horizontal="center"/>
    </xf>
    <xf numFmtId="0" fontId="69" fillId="19" borderId="0" xfId="0" applyFont="1" applyFill="1" applyBorder="1" applyAlignment="1" applyProtection="1">
      <alignment horizontal="center"/>
    </xf>
    <xf numFmtId="0" fontId="69" fillId="19" borderId="12" xfId="0" applyFont="1" applyFill="1" applyBorder="1" applyAlignment="1" applyProtection="1">
      <alignment horizontal="center"/>
    </xf>
    <xf numFmtId="0" fontId="7" fillId="8" borderId="3" xfId="0" applyFont="1" applyFill="1" applyBorder="1" applyAlignment="1" applyProtection="1">
      <alignment horizontal="center"/>
    </xf>
    <xf numFmtId="0" fontId="7" fillId="18" borderId="33" xfId="0" applyFont="1" applyFill="1" applyBorder="1" applyAlignment="1" applyProtection="1">
      <alignment horizontal="center"/>
    </xf>
    <xf numFmtId="0" fontId="7" fillId="18" borderId="54" xfId="0" applyFont="1" applyFill="1" applyBorder="1" applyAlignment="1" applyProtection="1">
      <alignment horizontal="center"/>
    </xf>
    <xf numFmtId="0" fontId="7" fillId="18" borderId="19" xfId="0" applyFont="1" applyFill="1" applyBorder="1" applyAlignment="1" applyProtection="1">
      <alignment horizontal="center"/>
    </xf>
    <xf numFmtId="0" fontId="7" fillId="19" borderId="33" xfId="0" applyFont="1" applyFill="1" applyBorder="1" applyAlignment="1" applyProtection="1">
      <alignment horizontal="center"/>
    </xf>
    <xf numFmtId="0" fontId="7" fillId="19" borderId="54" xfId="0" applyFont="1" applyFill="1" applyBorder="1" applyAlignment="1" applyProtection="1">
      <alignment horizontal="center"/>
    </xf>
    <xf numFmtId="0" fontId="7" fillId="19" borderId="18" xfId="0" applyFont="1" applyFill="1" applyBorder="1" applyAlignment="1" applyProtection="1">
      <alignment horizontal="center"/>
    </xf>
    <xf numFmtId="0" fontId="7" fillId="19" borderId="19" xfId="0" applyFont="1" applyFill="1" applyBorder="1" applyAlignment="1" applyProtection="1">
      <alignment horizontal="center"/>
    </xf>
    <xf numFmtId="0" fontId="7" fillId="0" borderId="20" xfId="0" applyFont="1" applyBorder="1" applyAlignment="1" applyProtection="1">
      <alignment horizontal="center"/>
    </xf>
    <xf numFmtId="0" fontId="7" fillId="0" borderId="4" xfId="0" applyFont="1" applyFill="1" applyBorder="1" applyAlignment="1" applyProtection="1">
      <alignment horizontal="center"/>
    </xf>
    <xf numFmtId="0" fontId="7" fillId="0" borderId="5" xfId="0" applyFont="1" applyFill="1" applyBorder="1" applyAlignment="1" applyProtection="1">
      <alignment horizontal="center"/>
    </xf>
    <xf numFmtId="0" fontId="7" fillId="0" borderId="6" xfId="0" applyFont="1" applyFill="1" applyBorder="1" applyAlignment="1" applyProtection="1">
      <alignment horizontal="center"/>
    </xf>
    <xf numFmtId="0" fontId="7" fillId="0" borderId="60"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0" fontId="7" fillId="0" borderId="60" xfId="0" applyFont="1" applyFill="1" applyBorder="1" applyAlignment="1" applyProtection="1">
      <alignment horizontal="center"/>
    </xf>
    <xf numFmtId="0" fontId="7" fillId="0" borderId="12" xfId="0" applyFont="1" applyFill="1" applyBorder="1" applyAlignment="1" applyProtection="1">
      <alignment horizontal="center"/>
    </xf>
    <xf numFmtId="0" fontId="7" fillId="0" borderId="16" xfId="0" applyFont="1" applyBorder="1" applyAlignment="1" applyProtection="1">
      <alignment horizontal="center"/>
    </xf>
    <xf numFmtId="0" fontId="7" fillId="0" borderId="8" xfId="0" applyFont="1" applyBorder="1" applyAlignment="1" applyProtection="1">
      <alignment horizontal="center"/>
    </xf>
    <xf numFmtId="0" fontId="7" fillId="0" borderId="9" xfId="0" applyFont="1" applyBorder="1" applyAlignment="1" applyProtection="1">
      <alignment horizontal="center"/>
    </xf>
    <xf numFmtId="0" fontId="7" fillId="0" borderId="11" xfId="0" applyFont="1" applyBorder="1" applyAlignment="1" applyProtection="1">
      <alignment horizontal="center"/>
    </xf>
    <xf numFmtId="0" fontId="7" fillId="4" borderId="0" xfId="0" applyFont="1" applyFill="1" applyBorder="1" applyAlignment="1" applyProtection="1">
      <alignment horizontal="center"/>
    </xf>
    <xf numFmtId="0" fontId="9" fillId="6" borderId="1" xfId="0" applyFont="1" applyFill="1" applyBorder="1" applyAlignment="1" applyProtection="1">
      <alignment horizontal="center"/>
    </xf>
    <xf numFmtId="0" fontId="9" fillId="6" borderId="27" xfId="0" applyFont="1" applyFill="1" applyBorder="1" applyAlignment="1" applyProtection="1">
      <alignment horizontal="center"/>
    </xf>
    <xf numFmtId="0" fontId="9" fillId="6" borderId="2" xfId="0" applyFont="1" applyFill="1" applyBorder="1" applyAlignment="1" applyProtection="1">
      <alignment horizontal="center"/>
    </xf>
    <xf numFmtId="0" fontId="67" fillId="0" borderId="0" xfId="1" applyFont="1" applyFill="1" applyBorder="1" applyProtection="1"/>
    <xf numFmtId="0" fontId="8" fillId="4" borderId="0" xfId="2" applyFont="1" applyFill="1" applyBorder="1" applyAlignment="1" applyProtection="1">
      <alignment vertical="center"/>
    </xf>
    <xf numFmtId="0" fontId="0" fillId="0" borderId="0" xfId="0" applyAlignment="1">
      <alignment horizontal="center"/>
    </xf>
    <xf numFmtId="0" fontId="0" fillId="2" borderId="0" xfId="0" applyFill="1" applyAlignment="1">
      <alignment horizontal="center"/>
    </xf>
    <xf numFmtId="0" fontId="8" fillId="0" borderId="0" xfId="2" quotePrefix="1" applyFont="1" applyFill="1"/>
    <xf numFmtId="0" fontId="8" fillId="0" borderId="0" xfId="2" applyFont="1" applyFill="1"/>
    <xf numFmtId="0" fontId="9" fillId="0" borderId="9" xfId="0" applyFont="1" applyFill="1" applyBorder="1"/>
    <xf numFmtId="0" fontId="9" fillId="0" borderId="0" xfId="0" applyFont="1" applyFill="1"/>
    <xf numFmtId="164" fontId="17" fillId="0" borderId="0" xfId="0" applyNumberFormat="1" applyFont="1" applyFill="1" applyBorder="1" applyAlignment="1" applyProtection="1">
      <alignment horizontal="center" vertical="center"/>
    </xf>
    <xf numFmtId="0" fontId="32" fillId="5" borderId="33" xfId="0" applyFont="1" applyFill="1" applyBorder="1" applyAlignment="1" applyProtection="1">
      <alignment horizontal="center" vertical="center"/>
      <protection locked="0"/>
    </xf>
    <xf numFmtId="0" fontId="32" fillId="5" borderId="54" xfId="0" applyFont="1" applyFill="1" applyBorder="1" applyAlignment="1" applyProtection="1">
      <alignment horizontal="center" vertical="center"/>
      <protection locked="0"/>
    </xf>
    <xf numFmtId="0" fontId="32" fillId="5" borderId="19" xfId="0" applyFont="1" applyFill="1" applyBorder="1" applyAlignment="1" applyProtection="1">
      <alignment horizontal="center" vertical="center"/>
      <protection locked="0"/>
    </xf>
    <xf numFmtId="0" fontId="32" fillId="5" borderId="33" xfId="0" quotePrefix="1" applyFont="1" applyFill="1" applyBorder="1" applyAlignment="1" applyProtection="1">
      <alignment horizontal="center" vertical="center"/>
      <protection locked="0"/>
    </xf>
    <xf numFmtId="0" fontId="32" fillId="5" borderId="54" xfId="0" quotePrefix="1" applyFont="1" applyFill="1" applyBorder="1" applyAlignment="1" applyProtection="1">
      <alignment horizontal="center" vertical="center"/>
      <protection locked="0"/>
    </xf>
    <xf numFmtId="0" fontId="32" fillId="5" borderId="19" xfId="0" quotePrefix="1" applyFont="1" applyFill="1" applyBorder="1" applyAlignment="1" applyProtection="1">
      <alignment horizontal="center" vertical="center"/>
      <protection locked="0"/>
    </xf>
    <xf numFmtId="164" fontId="17" fillId="14" borderId="23" xfId="0" quotePrefix="1" applyNumberFormat="1" applyFont="1" applyFill="1" applyBorder="1" applyAlignment="1" applyProtection="1">
      <alignment horizontal="center" vertical="center"/>
    </xf>
    <xf numFmtId="164" fontId="17" fillId="14" borderId="57" xfId="0" applyNumberFormat="1" applyFont="1" applyFill="1" applyBorder="1" applyAlignment="1" applyProtection="1">
      <alignment horizontal="center" vertical="center"/>
    </xf>
    <xf numFmtId="164" fontId="17" fillId="14" borderId="18" xfId="0" applyNumberFormat="1" applyFont="1" applyFill="1" applyBorder="1" applyAlignment="1" applyProtection="1">
      <alignment horizontal="center" vertical="center"/>
    </xf>
    <xf numFmtId="0" fontId="19" fillId="14" borderId="32" xfId="0" quotePrefix="1" applyFont="1" applyFill="1" applyBorder="1" applyAlignment="1" applyProtection="1">
      <alignment horizontal="center" vertical="center"/>
    </xf>
    <xf numFmtId="0" fontId="19" fillId="14" borderId="79" xfId="0" quotePrefix="1" applyFont="1" applyFill="1" applyBorder="1" applyAlignment="1" applyProtection="1">
      <alignment horizontal="center" vertical="center"/>
    </xf>
    <xf numFmtId="0" fontId="19" fillId="14" borderId="86" xfId="0" applyFont="1" applyFill="1" applyBorder="1" applyAlignment="1" applyProtection="1">
      <alignment horizontal="center" vertical="center"/>
    </xf>
    <xf numFmtId="0" fontId="19" fillId="14" borderId="79" xfId="0" applyFont="1" applyFill="1" applyBorder="1" applyAlignment="1" applyProtection="1">
      <alignment horizontal="center" vertical="center"/>
    </xf>
    <xf numFmtId="0" fontId="19" fillId="14" borderId="86" xfId="0" quotePrefix="1" applyFont="1" applyFill="1" applyBorder="1" applyAlignment="1" applyProtection="1">
      <alignment horizontal="center" vertical="center"/>
    </xf>
    <xf numFmtId="0" fontId="17" fillId="14" borderId="32" xfId="0" applyFont="1" applyFill="1" applyBorder="1" applyAlignment="1" applyProtection="1">
      <alignment horizontal="center" vertical="center"/>
    </xf>
    <xf numFmtId="0" fontId="17" fillId="14" borderId="86" xfId="0" applyFont="1" applyFill="1" applyBorder="1" applyAlignment="1" applyProtection="1">
      <alignment horizontal="center" vertical="center"/>
    </xf>
    <xf numFmtId="0" fontId="17" fillId="14" borderId="79" xfId="0" applyFont="1" applyFill="1" applyBorder="1" applyAlignment="1" applyProtection="1">
      <alignment horizontal="center" vertical="center"/>
    </xf>
    <xf numFmtId="0" fontId="59" fillId="0" borderId="12" xfId="0" applyFont="1" applyFill="1" applyBorder="1" applyAlignment="1" applyProtection="1">
      <alignment horizontal="center" vertical="center"/>
    </xf>
    <xf numFmtId="0" fontId="59" fillId="0" borderId="0" xfId="0" applyFont="1" applyFill="1" applyBorder="1" applyAlignment="1" applyProtection="1">
      <alignment horizontal="right" vertical="center"/>
    </xf>
    <xf numFmtId="0" fontId="17" fillId="14" borderId="21" xfId="0" applyFont="1" applyFill="1" applyBorder="1" applyAlignment="1" applyProtection="1">
      <alignment horizontal="center" vertical="center"/>
    </xf>
    <xf numFmtId="0" fontId="17" fillId="14" borderId="36" xfId="0" applyFont="1" applyFill="1" applyBorder="1" applyAlignment="1" applyProtection="1">
      <alignment horizontal="center" vertical="center"/>
    </xf>
    <xf numFmtId="0" fontId="17" fillId="14" borderId="17" xfId="0" applyFont="1" applyFill="1" applyBorder="1" applyAlignment="1" applyProtection="1">
      <alignment horizontal="center" vertical="center"/>
    </xf>
    <xf numFmtId="0" fontId="17" fillId="14" borderId="22" xfId="0" applyFont="1" applyFill="1" applyBorder="1" applyAlignment="1" applyProtection="1">
      <alignment horizontal="center" vertical="center"/>
    </xf>
    <xf numFmtId="0" fontId="17" fillId="14" borderId="7" xfId="0" applyFont="1" applyFill="1" applyBorder="1" applyAlignment="1" applyProtection="1">
      <alignment horizontal="center" vertical="center"/>
    </xf>
    <xf numFmtId="0" fontId="17" fillId="14" borderId="10" xfId="0" applyFont="1" applyFill="1" applyBorder="1" applyAlignment="1" applyProtection="1">
      <alignment horizontal="center" vertical="center"/>
    </xf>
    <xf numFmtId="164" fontId="17" fillId="6" borderId="6" xfId="0" applyNumberFormat="1" applyFont="1" applyFill="1" applyBorder="1" applyAlignment="1" applyProtection="1">
      <alignment horizontal="center" vertical="center"/>
    </xf>
    <xf numFmtId="164" fontId="17" fillId="6" borderId="12" xfId="0" applyNumberFormat="1" applyFont="1" applyFill="1" applyBorder="1" applyAlignment="1" applyProtection="1">
      <alignment horizontal="center" vertical="center"/>
    </xf>
    <xf numFmtId="164" fontId="17" fillId="6" borderId="11" xfId="0" applyNumberFormat="1" applyFont="1" applyFill="1" applyBorder="1" applyAlignment="1" applyProtection="1">
      <alignment horizontal="center" vertical="center"/>
    </xf>
    <xf numFmtId="0" fontId="19" fillId="14" borderId="13" xfId="0" applyFont="1" applyFill="1" applyBorder="1" applyAlignment="1" applyProtection="1">
      <alignment horizontal="center" vertical="center"/>
    </xf>
    <xf numFmtId="0" fontId="19" fillId="14" borderId="50" xfId="0" applyFont="1" applyFill="1" applyBorder="1" applyAlignment="1" applyProtection="1">
      <alignment horizontal="center" vertical="center"/>
    </xf>
    <xf numFmtId="0" fontId="19" fillId="14" borderId="16" xfId="0" applyFont="1" applyFill="1" applyBorder="1" applyAlignment="1" applyProtection="1">
      <alignment horizontal="center" vertical="center"/>
    </xf>
    <xf numFmtId="0" fontId="17" fillId="14" borderId="32" xfId="0" quotePrefix="1" applyFont="1" applyFill="1" applyBorder="1" applyAlignment="1" applyProtection="1">
      <alignment horizontal="center" vertical="center"/>
    </xf>
    <xf numFmtId="0" fontId="17" fillId="14" borderId="86" xfId="0" quotePrefix="1" applyFont="1" applyFill="1" applyBorder="1" applyAlignment="1" applyProtection="1">
      <alignment horizontal="center" vertical="center"/>
    </xf>
    <xf numFmtId="0" fontId="17" fillId="14" borderId="79" xfId="0" quotePrefix="1" applyFont="1" applyFill="1" applyBorder="1" applyAlignment="1" applyProtection="1">
      <alignment horizontal="center" vertical="center"/>
    </xf>
    <xf numFmtId="0" fontId="32" fillId="7" borderId="33" xfId="0" quotePrefix="1" applyFont="1" applyFill="1" applyBorder="1" applyAlignment="1" applyProtection="1">
      <alignment horizontal="center" vertical="center"/>
    </xf>
    <xf numFmtId="0" fontId="32" fillId="7" borderId="54" xfId="0" quotePrefix="1" applyFont="1" applyFill="1" applyBorder="1" applyAlignment="1" applyProtection="1">
      <alignment horizontal="center" vertical="center"/>
    </xf>
    <xf numFmtId="0" fontId="32" fillId="7" borderId="19" xfId="0" quotePrefix="1" applyFont="1" applyFill="1" applyBorder="1" applyAlignment="1" applyProtection="1">
      <alignment horizontal="center" vertical="center"/>
    </xf>
    <xf numFmtId="0" fontId="17" fillId="7" borderId="32" xfId="0" quotePrefix="1" applyFont="1" applyFill="1" applyBorder="1" applyAlignment="1" applyProtection="1">
      <alignment horizontal="center" vertical="center"/>
    </xf>
    <xf numFmtId="0" fontId="17" fillId="7" borderId="86" xfId="0" quotePrefix="1" applyFont="1" applyFill="1" applyBorder="1" applyAlignment="1" applyProtection="1">
      <alignment horizontal="center" vertical="center"/>
    </xf>
    <xf numFmtId="0" fontId="17" fillId="7" borderId="79" xfId="0" quotePrefix="1" applyFont="1" applyFill="1" applyBorder="1" applyAlignment="1" applyProtection="1">
      <alignment horizontal="center" vertical="center"/>
    </xf>
    <xf numFmtId="0" fontId="17" fillId="14" borderId="21" xfId="0" applyNumberFormat="1" applyFont="1" applyFill="1" applyBorder="1" applyAlignment="1" applyProtection="1">
      <alignment horizontal="center" vertical="center"/>
    </xf>
    <xf numFmtId="0" fontId="17" fillId="14" borderId="36" xfId="0" applyNumberFormat="1" applyFont="1" applyFill="1" applyBorder="1" applyAlignment="1" applyProtection="1">
      <alignment horizontal="center" vertical="center"/>
    </xf>
    <xf numFmtId="0" fontId="17" fillId="14" borderId="17" xfId="0" applyNumberFormat="1" applyFont="1" applyFill="1" applyBorder="1" applyAlignment="1" applyProtection="1">
      <alignment horizontal="center" vertical="center"/>
    </xf>
    <xf numFmtId="0" fontId="48" fillId="0" borderId="27" xfId="2" applyFont="1" applyFill="1" applyBorder="1" applyAlignment="1" applyProtection="1">
      <alignment horizontal="left"/>
    </xf>
    <xf numFmtId="0" fontId="19" fillId="14" borderId="32" xfId="0" applyFont="1" applyFill="1" applyBorder="1" applyAlignment="1" applyProtection="1">
      <alignment horizontal="center" vertical="center"/>
    </xf>
    <xf numFmtId="0" fontId="19" fillId="14" borderId="33" xfId="0" quotePrefix="1" applyFont="1" applyFill="1" applyBorder="1" applyAlignment="1" applyProtection="1">
      <alignment horizontal="center" vertical="center"/>
    </xf>
    <xf numFmtId="0" fontId="19" fillId="14" borderId="20" xfId="0" applyFont="1" applyFill="1" applyBorder="1" applyAlignment="1" applyProtection="1">
      <alignment horizontal="center" vertical="center"/>
    </xf>
    <xf numFmtId="0" fontId="19" fillId="14" borderId="24" xfId="0" quotePrefix="1" applyFont="1" applyFill="1" applyBorder="1" applyAlignment="1" applyProtection="1">
      <alignment horizontal="center" vertical="center"/>
    </xf>
    <xf numFmtId="164" fontId="17" fillId="6" borderId="13" xfId="0" applyNumberFormat="1" applyFont="1" applyFill="1" applyBorder="1" applyAlignment="1" applyProtection="1">
      <alignment horizontal="center" vertical="center"/>
    </xf>
    <xf numFmtId="164" fontId="17" fillId="6" borderId="16" xfId="0" applyNumberFormat="1" applyFont="1" applyFill="1" applyBorder="1" applyAlignment="1" applyProtection="1">
      <alignment horizontal="center" vertical="center"/>
    </xf>
    <xf numFmtId="0" fontId="21" fillId="3" borderId="4" xfId="0" applyFont="1" applyFill="1" applyBorder="1" applyAlignment="1" applyProtection="1">
      <alignment horizontal="center" vertical="center" wrapText="1"/>
    </xf>
    <xf numFmtId="0" fontId="21" fillId="3" borderId="8" xfId="0" applyFont="1" applyFill="1" applyBorder="1" applyAlignment="1" applyProtection="1">
      <alignment horizontal="center" vertical="center" wrapText="1"/>
    </xf>
    <xf numFmtId="0" fontId="21" fillId="3" borderId="5" xfId="0" applyFont="1" applyFill="1" applyBorder="1" applyAlignment="1" applyProtection="1">
      <alignment horizontal="center" vertical="center" wrapText="1"/>
    </xf>
    <xf numFmtId="0" fontId="21" fillId="3" borderId="9" xfId="0" applyFont="1" applyFill="1" applyBorder="1" applyAlignment="1" applyProtection="1">
      <alignment horizontal="center" vertical="center" wrapText="1"/>
    </xf>
    <xf numFmtId="0" fontId="21" fillId="3" borderId="13" xfId="0" applyFont="1" applyFill="1" applyBorder="1" applyAlignment="1" applyProtection="1">
      <alignment horizontal="center" vertical="center" wrapText="1"/>
    </xf>
    <xf numFmtId="0" fontId="21" fillId="3" borderId="16" xfId="0" applyFont="1" applyFill="1" applyBorder="1" applyAlignment="1" applyProtection="1">
      <alignment horizontal="center" vertical="center" wrapText="1"/>
    </xf>
    <xf numFmtId="0" fontId="21" fillId="3" borderId="71" xfId="0" applyFont="1" applyFill="1" applyBorder="1" applyAlignment="1" applyProtection="1">
      <alignment horizontal="center"/>
    </xf>
    <xf numFmtId="0" fontId="21" fillId="3" borderId="72" xfId="0" applyFont="1" applyFill="1" applyBorder="1" applyAlignment="1" applyProtection="1">
      <alignment horizontal="center"/>
    </xf>
    <xf numFmtId="0" fontId="21" fillId="3" borderId="73" xfId="0" applyFont="1" applyFill="1" applyBorder="1" applyAlignment="1" applyProtection="1">
      <alignment horizontal="center"/>
    </xf>
    <xf numFmtId="0" fontId="21" fillId="3" borderId="32" xfId="0" applyFont="1" applyFill="1" applyBorder="1" applyAlignment="1" applyProtection="1">
      <alignment horizontal="center" vertical="center" wrapText="1"/>
    </xf>
    <xf numFmtId="0" fontId="21" fillId="3" borderId="33" xfId="0" applyFont="1" applyFill="1" applyBorder="1" applyAlignment="1" applyProtection="1">
      <alignment horizontal="center" vertical="center" wrapText="1"/>
    </xf>
    <xf numFmtId="0" fontId="21" fillId="3" borderId="20" xfId="0" applyFont="1" applyFill="1" applyBorder="1" applyAlignment="1" applyProtection="1">
      <alignment horizontal="center" vertical="center" wrapText="1"/>
    </xf>
    <xf numFmtId="0" fontId="21" fillId="3" borderId="24" xfId="0" applyFont="1" applyFill="1" applyBorder="1" applyAlignment="1" applyProtection="1">
      <alignment horizontal="center" vertical="center" wrapText="1"/>
    </xf>
    <xf numFmtId="0" fontId="32" fillId="8" borderId="33" xfId="0" applyFont="1" applyFill="1" applyBorder="1" applyAlignment="1" applyProtection="1">
      <alignment horizontal="center" vertical="center"/>
    </xf>
    <xf numFmtId="0" fontId="32" fillId="8" borderId="54" xfId="0" applyFont="1" applyFill="1" applyBorder="1" applyAlignment="1" applyProtection="1">
      <alignment horizontal="center" vertical="center"/>
    </xf>
    <xf numFmtId="0" fontId="32" fillId="8" borderId="19" xfId="0" applyFont="1" applyFill="1" applyBorder="1" applyAlignment="1" applyProtection="1">
      <alignment horizontal="center" vertical="center"/>
    </xf>
    <xf numFmtId="0" fontId="19" fillId="15" borderId="32" xfId="0" quotePrefix="1" applyFont="1" applyFill="1" applyBorder="1" applyAlignment="1" applyProtection="1">
      <alignment horizontal="center" vertical="center"/>
    </xf>
    <xf numFmtId="0" fontId="19" fillId="15" borderId="86" xfId="0" quotePrefix="1" applyFont="1" applyFill="1" applyBorder="1" applyAlignment="1" applyProtection="1">
      <alignment horizontal="center" vertical="center"/>
    </xf>
    <xf numFmtId="0" fontId="19" fillId="15" borderId="79" xfId="0" quotePrefix="1" applyFont="1" applyFill="1" applyBorder="1" applyAlignment="1" applyProtection="1">
      <alignment horizontal="center" vertical="center"/>
    </xf>
    <xf numFmtId="0" fontId="17" fillId="14" borderId="25" xfId="0" applyFont="1" applyFill="1" applyBorder="1" applyAlignment="1" applyProtection="1">
      <alignment horizontal="center" vertical="center"/>
    </xf>
    <xf numFmtId="0" fontId="17" fillId="14" borderId="26" xfId="0" applyFont="1" applyFill="1" applyBorder="1" applyAlignment="1" applyProtection="1">
      <alignment horizontal="center" vertical="center"/>
    </xf>
    <xf numFmtId="0" fontId="20" fillId="0" borderId="0" xfId="2" applyFont="1" applyFill="1" applyBorder="1" applyAlignment="1" applyProtection="1">
      <alignment horizontal="right" vertical="center"/>
    </xf>
    <xf numFmtId="0" fontId="0" fillId="0" borderId="0" xfId="0" applyAlignment="1" applyProtection="1">
      <alignment horizontal="center"/>
    </xf>
    <xf numFmtId="0" fontId="0" fillId="2" borderId="0" xfId="0" applyFill="1" applyAlignment="1" applyProtection="1">
      <alignment horizontal="center"/>
    </xf>
    <xf numFmtId="164" fontId="17" fillId="6" borderId="50" xfId="0" applyNumberFormat="1" applyFont="1" applyFill="1" applyBorder="1" applyAlignment="1" applyProtection="1">
      <alignment horizontal="center" vertical="center"/>
    </xf>
    <xf numFmtId="0" fontId="35" fillId="14" borderId="4" xfId="0" quotePrefix="1" applyFont="1" applyFill="1" applyBorder="1" applyAlignment="1" applyProtection="1">
      <alignment horizontal="center" vertical="center"/>
    </xf>
    <xf numFmtId="0" fontId="35" fillId="14" borderId="5" xfId="0" quotePrefix="1" applyFont="1" applyFill="1" applyBorder="1" applyAlignment="1" applyProtection="1">
      <alignment horizontal="center" vertical="center"/>
    </xf>
    <xf numFmtId="0" fontId="35" fillId="14" borderId="6" xfId="0" quotePrefix="1" applyFont="1" applyFill="1" applyBorder="1" applyAlignment="1" applyProtection="1">
      <alignment horizontal="center" vertical="center"/>
    </xf>
    <xf numFmtId="0" fontId="35" fillId="14" borderId="60" xfId="0" quotePrefix="1" applyFont="1" applyFill="1" applyBorder="1" applyAlignment="1" applyProtection="1">
      <alignment horizontal="center" vertical="center"/>
    </xf>
    <xf numFmtId="0" fontId="35" fillId="14" borderId="0" xfId="0" quotePrefix="1" applyFont="1" applyFill="1" applyBorder="1" applyAlignment="1" applyProtection="1">
      <alignment horizontal="center" vertical="center"/>
    </xf>
    <xf numFmtId="0" fontId="35" fillId="14" borderId="12" xfId="0" quotePrefix="1" applyFont="1" applyFill="1" applyBorder="1" applyAlignment="1" applyProtection="1">
      <alignment horizontal="center" vertical="center"/>
    </xf>
    <xf numFmtId="0" fontId="35" fillId="14" borderId="8" xfId="0" quotePrefix="1" applyFont="1" applyFill="1" applyBorder="1" applyAlignment="1" applyProtection="1">
      <alignment horizontal="center" vertical="center"/>
    </xf>
    <xf numFmtId="0" fontId="35" fillId="14" borderId="9" xfId="0" quotePrefix="1" applyFont="1" applyFill="1" applyBorder="1" applyAlignment="1" applyProtection="1">
      <alignment horizontal="center" vertical="center"/>
    </xf>
    <xf numFmtId="0" fontId="35" fillId="14" borderId="11" xfId="0" quotePrefix="1" applyFont="1" applyFill="1" applyBorder="1" applyAlignment="1" applyProtection="1">
      <alignment horizontal="center" vertical="center"/>
    </xf>
    <xf numFmtId="0" fontId="21" fillId="3" borderId="13"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8" fillId="5" borderId="5" xfId="0" applyFont="1" applyFill="1" applyBorder="1" applyAlignment="1" applyProtection="1">
      <alignment horizontal="center" vertical="center"/>
      <protection locked="0"/>
    </xf>
    <xf numFmtId="0" fontId="28" fillId="5" borderId="6"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protection locked="0"/>
    </xf>
    <xf numFmtId="0" fontId="28" fillId="5" borderId="12"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28" fillId="5" borderId="11" xfId="0" applyFont="1" applyFill="1" applyBorder="1" applyAlignment="1" applyProtection="1">
      <alignment horizontal="center" vertical="center"/>
      <protection locked="0"/>
    </xf>
    <xf numFmtId="0" fontId="34" fillId="0" borderId="60" xfId="0"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18" fillId="10" borderId="36" xfId="0" applyFont="1" applyFill="1" applyBorder="1" applyAlignment="1" applyProtection="1">
      <alignment horizontal="center"/>
    </xf>
    <xf numFmtId="0" fontId="18" fillId="10" borderId="37" xfId="0" applyFont="1" applyFill="1" applyBorder="1" applyAlignment="1" applyProtection="1">
      <alignment horizontal="center"/>
    </xf>
    <xf numFmtId="0" fontId="19" fillId="6" borderId="17" xfId="0" applyFont="1" applyFill="1" applyBorder="1" applyAlignment="1" applyProtection="1">
      <alignment horizontal="center"/>
    </xf>
    <xf numFmtId="0" fontId="19" fillId="6" borderId="29"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19" fillId="6" borderId="14" xfId="0" applyFont="1" applyFill="1" applyBorder="1" applyAlignment="1" applyProtection="1">
      <alignment horizontal="center"/>
    </xf>
    <xf numFmtId="0" fontId="19" fillId="6" borderId="51" xfId="0" applyFont="1" applyFill="1" applyBorder="1" applyAlignment="1" applyProtection="1">
      <alignment horizontal="center"/>
    </xf>
    <xf numFmtId="0" fontId="17" fillId="8" borderId="1" xfId="0" applyFont="1" applyFill="1" applyBorder="1" applyAlignment="1" applyProtection="1">
      <alignment horizontal="center" vertical="center"/>
    </xf>
    <xf numFmtId="0" fontId="17" fillId="8" borderId="27" xfId="0" applyFont="1" applyFill="1" applyBorder="1" applyAlignment="1" applyProtection="1">
      <alignment horizontal="center" vertical="center"/>
    </xf>
    <xf numFmtId="0" fontId="17" fillId="8" borderId="2" xfId="0" applyFont="1" applyFill="1" applyBorder="1" applyAlignment="1" applyProtection="1">
      <alignment horizontal="center" vertical="center"/>
    </xf>
    <xf numFmtId="0" fontId="19" fillId="0" borderId="0" xfId="0" applyFont="1" applyAlignment="1" applyProtection="1">
      <alignment horizontal="center"/>
    </xf>
    <xf numFmtId="0" fontId="17" fillId="8" borderId="49" xfId="0" applyFont="1" applyFill="1" applyBorder="1" applyAlignment="1" applyProtection="1">
      <alignment vertical="center"/>
    </xf>
    <xf numFmtId="0" fontId="17" fillId="8" borderId="62" xfId="0" applyFont="1" applyFill="1" applyBorder="1" applyAlignment="1" applyProtection="1">
      <alignment vertical="center"/>
    </xf>
    <xf numFmtId="0" fontId="17" fillId="8" borderId="4" xfId="0" applyFont="1" applyFill="1" applyBorder="1" applyAlignment="1" applyProtection="1">
      <alignment horizontal="center" vertical="center"/>
    </xf>
    <xf numFmtId="0" fontId="17" fillId="8" borderId="5" xfId="0" applyFont="1" applyFill="1" applyBorder="1" applyAlignment="1" applyProtection="1">
      <alignment horizontal="center" vertical="center"/>
    </xf>
    <xf numFmtId="0" fontId="17" fillId="8" borderId="6" xfId="0" applyFont="1" applyFill="1" applyBorder="1" applyAlignment="1" applyProtection="1">
      <alignment horizontal="center" vertical="center"/>
    </xf>
    <xf numFmtId="0" fontId="19" fillId="2" borderId="0" xfId="0" applyFont="1" applyFill="1" applyAlignment="1" applyProtection="1">
      <alignment horizontal="center"/>
    </xf>
    <xf numFmtId="0" fontId="18" fillId="0" borderId="0" xfId="0" applyFont="1" applyFill="1" applyBorder="1" applyAlignment="1" applyProtection="1">
      <alignment horizontal="center"/>
    </xf>
    <xf numFmtId="0" fontId="34" fillId="0" borderId="4" xfId="0" applyFont="1" applyBorder="1" applyAlignment="1" applyProtection="1">
      <alignment horizontal="center" vertical="center" wrapText="1"/>
    </xf>
    <xf numFmtId="0" fontId="34" fillId="0" borderId="6" xfId="0" applyFont="1" applyBorder="1" applyAlignment="1" applyProtection="1">
      <alignment horizontal="center" vertical="center" wrapText="1"/>
    </xf>
    <xf numFmtId="0" fontId="34" fillId="0" borderId="60" xfId="0" applyFont="1" applyBorder="1" applyAlignment="1" applyProtection="1">
      <alignment horizontal="center" vertical="center" wrapText="1"/>
    </xf>
    <xf numFmtId="0" fontId="34" fillId="0" borderId="12" xfId="0" applyFont="1" applyBorder="1" applyAlignment="1" applyProtection="1">
      <alignment horizontal="center" vertical="center" wrapText="1"/>
    </xf>
    <xf numFmtId="0" fontId="34" fillId="0" borderId="8"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174" fontId="19" fillId="0" borderId="59" xfId="0" applyNumberFormat="1" applyFont="1" applyFill="1" applyBorder="1" applyAlignment="1" applyProtection="1">
      <alignment horizontal="center" vertical="center" wrapText="1"/>
    </xf>
    <xf numFmtId="174" fontId="19" fillId="0" borderId="61" xfId="0" applyNumberFormat="1" applyFont="1" applyFill="1" applyBorder="1" applyAlignment="1" applyProtection="1">
      <alignment horizontal="center" vertical="center" wrapText="1"/>
    </xf>
    <xf numFmtId="174" fontId="19" fillId="0" borderId="55" xfId="0" applyNumberFormat="1" applyFont="1" applyFill="1" applyBorder="1" applyAlignment="1" applyProtection="1">
      <alignment horizontal="center" vertical="center" wrapText="1"/>
    </xf>
    <xf numFmtId="0" fontId="19" fillId="0" borderId="9" xfId="0" applyFont="1" applyBorder="1" applyAlignment="1" applyProtection="1">
      <alignment horizontal="center"/>
    </xf>
    <xf numFmtId="0" fontId="51" fillId="0" borderId="0" xfId="0" applyFont="1" applyFill="1" applyAlignment="1" applyProtection="1">
      <alignment horizontal="center" vertical="center"/>
    </xf>
    <xf numFmtId="0" fontId="13" fillId="0" borderId="0" xfId="0" applyFont="1" applyFill="1" applyAlignment="1" applyProtection="1">
      <alignment horizontal="center"/>
    </xf>
    <xf numFmtId="0" fontId="14" fillId="8" borderId="35" xfId="1" applyFont="1" applyFill="1" applyBorder="1" applyAlignment="1" applyProtection="1">
      <alignment horizontal="center"/>
    </xf>
    <xf numFmtId="0" fontId="65" fillId="16" borderId="21" xfId="0" applyFont="1" applyFill="1" applyBorder="1" applyAlignment="1" applyProtection="1">
      <alignment horizontal="center" vertical="center"/>
    </xf>
    <xf numFmtId="0" fontId="65" fillId="16" borderId="22" xfId="0" applyFont="1" applyFill="1" applyBorder="1" applyAlignment="1" applyProtection="1">
      <alignment horizontal="center" vertical="center"/>
    </xf>
    <xf numFmtId="0" fontId="65" fillId="16" borderId="28" xfId="0" applyFont="1" applyFill="1" applyBorder="1" applyAlignment="1" applyProtection="1">
      <alignment horizontal="center" vertical="center"/>
    </xf>
    <xf numFmtId="0" fontId="9" fillId="0" borderId="58" xfId="0" applyFont="1" applyBorder="1" applyAlignment="1" applyProtection="1">
      <alignment horizontal="center"/>
    </xf>
    <xf numFmtId="0" fontId="54" fillId="0" borderId="0" xfId="0" applyFont="1" applyFill="1" applyAlignment="1" applyProtection="1">
      <alignment horizontal="center"/>
    </xf>
    <xf numFmtId="0" fontId="9" fillId="10" borderId="21" xfId="0" applyFont="1" applyFill="1" applyBorder="1" applyAlignment="1" applyProtection="1">
      <alignment horizontal="center" vertical="center" wrapText="1"/>
    </xf>
    <xf numFmtId="0" fontId="9" fillId="10" borderId="22" xfId="0" applyFont="1" applyFill="1" applyBorder="1" applyAlignment="1" applyProtection="1">
      <alignment horizontal="center" vertical="center" wrapText="1"/>
    </xf>
    <xf numFmtId="0" fontId="9" fillId="10" borderId="28" xfId="0" applyFont="1" applyFill="1" applyBorder="1" applyAlignment="1" applyProtection="1">
      <alignment horizontal="center" vertical="center" wrapText="1"/>
    </xf>
    <xf numFmtId="0" fontId="14" fillId="4" borderId="35" xfId="1" applyFont="1" applyFill="1" applyBorder="1" applyAlignment="1" applyProtection="1">
      <alignment horizontal="center"/>
    </xf>
    <xf numFmtId="0" fontId="9" fillId="14" borderId="4" xfId="0" applyFont="1" applyFill="1" applyBorder="1" applyAlignment="1" applyProtection="1">
      <alignment horizontal="center"/>
    </xf>
    <xf numFmtId="0" fontId="9" fillId="14" borderId="5" xfId="0" applyFont="1" applyFill="1" applyBorder="1" applyAlignment="1" applyProtection="1">
      <alignment horizontal="center"/>
    </xf>
    <xf numFmtId="0" fontId="9" fillId="14" borderId="6" xfId="0" applyFont="1" applyFill="1" applyBorder="1" applyAlignment="1" applyProtection="1">
      <alignment horizontal="center"/>
    </xf>
    <xf numFmtId="0" fontId="7" fillId="4" borderId="21" xfId="0" applyFont="1" applyFill="1" applyBorder="1" applyAlignment="1" applyProtection="1">
      <alignment horizontal="center" wrapText="1"/>
    </xf>
    <xf numFmtId="0" fontId="7" fillId="4" borderId="22" xfId="0" applyFont="1" applyFill="1" applyBorder="1" applyAlignment="1" applyProtection="1">
      <alignment horizontal="center" wrapText="1"/>
    </xf>
    <xf numFmtId="0" fontId="7" fillId="5" borderId="22" xfId="0" applyFont="1" applyFill="1" applyBorder="1" applyAlignment="1" applyProtection="1">
      <alignment horizontal="center"/>
      <protection locked="0"/>
    </xf>
    <xf numFmtId="0" fontId="7" fillId="5" borderId="28" xfId="0" applyFont="1" applyFill="1" applyBorder="1" applyAlignment="1" applyProtection="1">
      <alignment horizontal="center"/>
      <protection locked="0"/>
    </xf>
    <xf numFmtId="0" fontId="7" fillId="4" borderId="30" xfId="0" applyFont="1" applyFill="1" applyBorder="1" applyAlignment="1" applyProtection="1">
      <alignment horizontal="center" wrapText="1"/>
    </xf>
    <xf numFmtId="0" fontId="7" fillId="4" borderId="34" xfId="0" applyFont="1" applyFill="1" applyBorder="1" applyAlignment="1" applyProtection="1">
      <alignment horizontal="center" wrapText="1"/>
    </xf>
    <xf numFmtId="0" fontId="7" fillId="5" borderId="7" xfId="0" applyFont="1" applyFill="1" applyBorder="1" applyAlignment="1" applyProtection="1">
      <alignment horizontal="center"/>
      <protection locked="0"/>
    </xf>
    <xf numFmtId="0" fontId="7" fillId="5" borderId="37" xfId="0" applyFont="1" applyFill="1" applyBorder="1" applyAlignment="1" applyProtection="1">
      <alignment horizontal="center"/>
      <protection locked="0"/>
    </xf>
    <xf numFmtId="2" fontId="7" fillId="6" borderId="7" xfId="0" applyNumberFormat="1" applyFont="1" applyFill="1" applyBorder="1" applyAlignment="1" applyProtection="1">
      <alignment horizontal="center" vertical="center"/>
    </xf>
    <xf numFmtId="2" fontId="7" fillId="6" borderId="37" xfId="0" applyNumberFormat="1" applyFont="1" applyFill="1" applyBorder="1" applyAlignment="1" applyProtection="1">
      <alignment horizontal="center" vertical="center"/>
    </xf>
    <xf numFmtId="0" fontId="7" fillId="0" borderId="0" xfId="0" applyFont="1" applyFill="1" applyAlignment="1" applyProtection="1">
      <alignment horizontal="center"/>
    </xf>
    <xf numFmtId="0" fontId="9" fillId="10" borderId="13" xfId="0" applyFont="1" applyFill="1" applyBorder="1" applyAlignment="1" applyProtection="1">
      <alignment horizontal="center" vertical="center" wrapText="1"/>
    </xf>
    <xf numFmtId="0" fontId="9" fillId="10" borderId="16" xfId="0" applyFont="1" applyFill="1" applyBorder="1" applyAlignment="1" applyProtection="1">
      <alignment horizontal="center" vertical="center" wrapText="1"/>
    </xf>
    <xf numFmtId="0" fontId="9" fillId="14" borderId="4" xfId="0" applyFont="1" applyFill="1" applyBorder="1" applyAlignment="1" applyProtection="1">
      <alignment horizontal="center" wrapText="1"/>
    </xf>
    <xf numFmtId="0" fontId="9" fillId="14" borderId="5" xfId="0" applyFont="1" applyFill="1" applyBorder="1" applyAlignment="1" applyProtection="1">
      <alignment horizontal="center" wrapText="1"/>
    </xf>
    <xf numFmtId="0" fontId="9" fillId="14" borderId="6" xfId="0" applyFont="1" applyFill="1" applyBorder="1" applyAlignment="1" applyProtection="1">
      <alignment horizontal="center" wrapText="1"/>
    </xf>
    <xf numFmtId="0" fontId="7" fillId="5" borderId="7" xfId="0" applyNumberFormat="1" applyFont="1" applyFill="1" applyBorder="1" applyAlignment="1" applyProtection="1">
      <alignment horizontal="center" vertical="center"/>
      <protection locked="0"/>
    </xf>
    <xf numFmtId="0" fontId="7" fillId="5" borderId="37" xfId="0" applyNumberFormat="1" applyFont="1" applyFill="1" applyBorder="1" applyAlignment="1" applyProtection="1">
      <alignment horizontal="center" vertical="center"/>
      <protection locked="0"/>
    </xf>
    <xf numFmtId="0" fontId="7" fillId="4" borderId="36" xfId="0" applyFont="1" applyFill="1" applyBorder="1" applyAlignment="1" applyProtection="1">
      <alignment horizontal="center" wrapText="1"/>
    </xf>
    <xf numFmtId="0" fontId="7" fillId="4" borderId="7" xfId="0" applyFont="1" applyFill="1" applyBorder="1" applyAlignment="1" applyProtection="1">
      <alignment horizontal="center" wrapText="1"/>
    </xf>
    <xf numFmtId="0" fontId="7" fillId="4" borderId="21" xfId="0" quotePrefix="1" applyFont="1" applyFill="1" applyBorder="1" applyAlignment="1" applyProtection="1">
      <alignment horizontal="center" vertical="center"/>
    </xf>
    <xf numFmtId="0" fontId="7" fillId="4" borderId="22"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7" fillId="4" borderId="53" xfId="0" applyFont="1" applyFill="1" applyBorder="1" applyAlignment="1" applyProtection="1">
      <alignment horizontal="center" vertical="center"/>
    </xf>
    <xf numFmtId="2" fontId="7" fillId="6" borderId="18" xfId="0" applyNumberFormat="1" applyFont="1" applyFill="1" applyBorder="1" applyAlignment="1" applyProtection="1">
      <alignment horizontal="center" vertical="center"/>
    </xf>
    <xf numFmtId="2" fontId="7" fillId="6" borderId="19" xfId="0" applyNumberFormat="1" applyFont="1" applyFill="1" applyBorder="1" applyAlignment="1" applyProtection="1">
      <alignment horizontal="center" vertical="center"/>
    </xf>
    <xf numFmtId="0" fontId="7" fillId="4" borderId="77" xfId="0" quotePrefix="1" applyFont="1" applyFill="1" applyBorder="1" applyAlignment="1" applyProtection="1">
      <alignment horizontal="center" vertical="center"/>
    </xf>
    <xf numFmtId="0" fontId="7" fillId="4" borderId="52" xfId="0" applyFont="1" applyFill="1" applyBorder="1" applyAlignment="1" applyProtection="1">
      <alignment horizontal="center" vertical="center"/>
    </xf>
    <xf numFmtId="0" fontId="7" fillId="4" borderId="65" xfId="0" applyFont="1" applyFill="1" applyBorder="1" applyAlignment="1" applyProtection="1">
      <alignment horizontal="center"/>
    </xf>
    <xf numFmtId="0" fontId="7" fillId="4" borderId="64" xfId="0" applyFont="1" applyFill="1" applyBorder="1" applyAlignment="1" applyProtection="1">
      <alignment horizontal="center"/>
    </xf>
    <xf numFmtId="175" fontId="7" fillId="6" borderId="63" xfId="0" applyNumberFormat="1" applyFont="1" applyFill="1" applyBorder="1" applyAlignment="1" applyProtection="1">
      <alignment horizontal="center" vertical="center"/>
    </xf>
    <xf numFmtId="175" fontId="7" fillId="6" borderId="66" xfId="0" applyNumberFormat="1" applyFont="1" applyFill="1" applyBorder="1" applyAlignment="1" applyProtection="1">
      <alignment horizontal="center" vertical="center"/>
    </xf>
    <xf numFmtId="175" fontId="7" fillId="6" borderId="9" xfId="0" applyNumberFormat="1" applyFont="1" applyFill="1" applyBorder="1" applyAlignment="1" applyProtection="1">
      <alignment horizontal="center" vertical="center"/>
    </xf>
    <xf numFmtId="175" fontId="7" fillId="6" borderId="11" xfId="0" applyNumberFormat="1" applyFont="1" applyFill="1" applyBorder="1" applyAlignment="1" applyProtection="1">
      <alignment horizontal="center" vertical="center"/>
    </xf>
    <xf numFmtId="0" fontId="7" fillId="4" borderId="8" xfId="0" applyFont="1" applyFill="1" applyBorder="1" applyAlignment="1" applyProtection="1">
      <alignment horizontal="center" wrapText="1"/>
    </xf>
    <xf numFmtId="0" fontId="7" fillId="4" borderId="67" xfId="0" applyFont="1" applyFill="1" applyBorder="1" applyAlignment="1" applyProtection="1">
      <alignment horizontal="center" wrapText="1"/>
    </xf>
    <xf numFmtId="0" fontId="7" fillId="5" borderId="22" xfId="0" applyNumberFormat="1" applyFont="1" applyFill="1" applyBorder="1" applyAlignment="1" applyProtection="1">
      <alignment horizontal="center" vertical="center"/>
      <protection locked="0"/>
    </xf>
    <xf numFmtId="0" fontId="7" fillId="5" borderId="28" xfId="0" applyNumberFormat="1" applyFont="1" applyFill="1" applyBorder="1" applyAlignment="1" applyProtection="1">
      <alignment horizontal="center" vertical="center"/>
      <protection locked="0"/>
    </xf>
    <xf numFmtId="0" fontId="7" fillId="4" borderId="36" xfId="0" applyFont="1" applyFill="1" applyBorder="1" applyAlignment="1" applyProtection="1">
      <alignment horizontal="center" vertical="center"/>
    </xf>
    <xf numFmtId="0" fontId="7" fillId="4" borderId="7" xfId="0" applyFont="1" applyFill="1" applyBorder="1" applyAlignment="1" applyProtection="1">
      <alignment horizontal="center" vertical="center"/>
    </xf>
    <xf numFmtId="167" fontId="7" fillId="5" borderId="7" xfId="0" applyNumberFormat="1" applyFont="1" applyFill="1" applyBorder="1" applyAlignment="1" applyProtection="1">
      <alignment horizontal="center" vertical="center"/>
      <protection locked="0"/>
    </xf>
    <xf numFmtId="167" fontId="7" fillId="5" borderId="37" xfId="0" applyNumberFormat="1" applyFont="1" applyFill="1" applyBorder="1" applyAlignment="1" applyProtection="1">
      <alignment horizontal="center" vertical="center"/>
      <protection locked="0"/>
    </xf>
    <xf numFmtId="2" fontId="7" fillId="6" borderId="57" xfId="0" applyNumberFormat="1" applyFont="1" applyFill="1" applyBorder="1" applyAlignment="1" applyProtection="1">
      <alignment horizontal="center" vertical="center"/>
    </xf>
    <xf numFmtId="2" fontId="7" fillId="6" borderId="80" xfId="0" applyNumberFormat="1" applyFont="1" applyFill="1" applyBorder="1" applyAlignment="1" applyProtection="1">
      <alignment horizontal="center" vertical="center"/>
    </xf>
    <xf numFmtId="0" fontId="7" fillId="4" borderId="17" xfId="0"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9" fillId="14" borderId="0" xfId="0" applyFont="1" applyFill="1" applyBorder="1" applyAlignment="1" applyProtection="1">
      <alignment horizontal="center"/>
    </xf>
    <xf numFmtId="2" fontId="7" fillId="6" borderId="10" xfId="0" applyNumberFormat="1" applyFont="1" applyFill="1" applyBorder="1" applyAlignment="1" applyProtection="1">
      <alignment horizontal="center" vertical="center"/>
    </xf>
    <xf numFmtId="2" fontId="7" fillId="6" borderId="29" xfId="0" applyNumberFormat="1" applyFont="1" applyFill="1" applyBorder="1" applyAlignment="1" applyProtection="1">
      <alignment horizontal="center" vertical="center"/>
    </xf>
    <xf numFmtId="0" fontId="9" fillId="10" borderId="13" xfId="0" applyFont="1" applyFill="1" applyBorder="1" applyAlignment="1" applyProtection="1">
      <alignment horizontal="center" vertical="center"/>
    </xf>
    <xf numFmtId="0" fontId="9" fillId="10" borderId="16" xfId="0" applyFont="1" applyFill="1" applyBorder="1" applyAlignment="1" applyProtection="1">
      <alignment horizontal="center" vertical="center"/>
    </xf>
    <xf numFmtId="0" fontId="65" fillId="0" borderId="48" xfId="0" applyFont="1" applyBorder="1" applyAlignment="1" applyProtection="1">
      <alignment horizontal="center" vertical="center"/>
    </xf>
    <xf numFmtId="0" fontId="65" fillId="0" borderId="56" xfId="0" applyFont="1" applyBorder="1" applyAlignment="1" applyProtection="1">
      <alignment horizontal="center" vertical="center"/>
    </xf>
    <xf numFmtId="0" fontId="9" fillId="10" borderId="21" xfId="0" applyFont="1" applyFill="1" applyBorder="1" applyAlignment="1" applyProtection="1">
      <alignment horizontal="center"/>
    </xf>
    <xf numFmtId="0" fontId="9" fillId="10" borderId="22" xfId="0" applyFont="1" applyFill="1" applyBorder="1" applyAlignment="1" applyProtection="1">
      <alignment horizontal="center"/>
    </xf>
    <xf numFmtId="0" fontId="9" fillId="10" borderId="28" xfId="0" applyFont="1" applyFill="1" applyBorder="1" applyAlignment="1" applyProtection="1">
      <alignment horizontal="center"/>
    </xf>
    <xf numFmtId="0" fontId="9" fillId="0" borderId="13" xfId="0" applyFont="1" applyBorder="1" applyAlignment="1" applyProtection="1">
      <alignment horizontal="center" wrapText="1"/>
    </xf>
    <xf numFmtId="0" fontId="9" fillId="0" borderId="16" xfId="0" applyFont="1" applyBorder="1" applyAlignment="1" applyProtection="1">
      <alignment horizontal="center" wrapText="1"/>
    </xf>
    <xf numFmtId="0" fontId="9" fillId="0" borderId="13" xfId="0" applyFont="1" applyBorder="1" applyAlignment="1" applyProtection="1">
      <alignment horizontal="center" vertical="center"/>
    </xf>
    <xf numFmtId="0" fontId="9" fillId="0" borderId="16" xfId="0" applyFont="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center"/>
    </xf>
    <xf numFmtId="0" fontId="55" fillId="0" borderId="7" xfId="0" applyFont="1" applyBorder="1" applyAlignment="1" applyProtection="1">
      <alignment horizontal="left" vertical="center"/>
    </xf>
    <xf numFmtId="0" fontId="50" fillId="0" borderId="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xf>
    <xf numFmtId="0" fontId="13" fillId="2" borderId="27" xfId="0" applyFont="1" applyFill="1" applyBorder="1" applyAlignment="1" applyProtection="1">
      <alignment horizontal="center" vertical="center"/>
    </xf>
    <xf numFmtId="0" fontId="13" fillId="2" borderId="2" xfId="0" applyFont="1" applyFill="1" applyBorder="1" applyAlignment="1" applyProtection="1">
      <alignment horizontal="center" vertical="center"/>
    </xf>
    <xf numFmtId="0" fontId="13" fillId="10" borderId="57" xfId="0" applyFont="1" applyFill="1" applyBorder="1" applyAlignment="1" applyProtection="1">
      <alignment horizontal="center" vertical="center"/>
    </xf>
    <xf numFmtId="0" fontId="13" fillId="10" borderId="78" xfId="0" applyFont="1" applyFill="1" applyBorder="1" applyAlignment="1" applyProtection="1">
      <alignment horizontal="center" vertical="center"/>
    </xf>
    <xf numFmtId="0" fontId="13" fillId="10" borderId="52" xfId="0" applyFont="1" applyFill="1" applyBorder="1" applyAlignment="1" applyProtection="1">
      <alignment horizontal="center" vertical="center"/>
    </xf>
    <xf numFmtId="0" fontId="63" fillId="0" borderId="60" xfId="0" applyFont="1" applyBorder="1" applyAlignment="1" applyProtection="1">
      <alignment horizontal="left" vertical="center"/>
    </xf>
    <xf numFmtId="0" fontId="63" fillId="0" borderId="12" xfId="0" applyFont="1" applyBorder="1" applyAlignment="1" applyProtection="1">
      <alignment horizontal="right" vertical="center"/>
    </xf>
    <xf numFmtId="0" fontId="7" fillId="2" borderId="0" xfId="0" applyFont="1" applyFill="1" applyAlignment="1" applyProtection="1">
      <alignment horizontal="center"/>
    </xf>
    <xf numFmtId="0" fontId="13" fillId="14" borderId="1" xfId="0" applyFont="1" applyFill="1" applyBorder="1" applyAlignment="1" applyProtection="1">
      <alignment horizontal="center" vertical="center"/>
    </xf>
    <xf numFmtId="0" fontId="13" fillId="14" borderId="27" xfId="0" applyFont="1" applyFill="1" applyBorder="1" applyAlignment="1" applyProtection="1">
      <alignment horizontal="center" vertical="center"/>
    </xf>
    <xf numFmtId="0" fontId="13" fillId="14" borderId="2" xfId="0" applyFont="1" applyFill="1" applyBorder="1" applyAlignment="1" applyProtection="1">
      <alignment horizontal="center" vertical="center"/>
    </xf>
    <xf numFmtId="0" fontId="3" fillId="0" borderId="0" xfId="0" applyFont="1" applyAlignment="1" applyProtection="1">
      <alignment horizontal="center"/>
    </xf>
    <xf numFmtId="0" fontId="17" fillId="14" borderId="1" xfId="0" applyFont="1" applyFill="1" applyBorder="1" applyAlignment="1" applyProtection="1">
      <alignment horizontal="center" vertical="center"/>
    </xf>
    <xf numFmtId="0" fontId="17" fillId="14" borderId="27" xfId="0" applyFont="1" applyFill="1" applyBorder="1" applyAlignment="1" applyProtection="1">
      <alignment horizontal="center" vertical="center"/>
    </xf>
    <xf numFmtId="0" fontId="17" fillId="14" borderId="2" xfId="0" applyFont="1" applyFill="1" applyBorder="1" applyAlignment="1" applyProtection="1">
      <alignment horizontal="center" vertical="center"/>
    </xf>
    <xf numFmtId="0" fontId="19" fillId="5" borderId="59" xfId="0" applyFont="1" applyFill="1" applyBorder="1" applyAlignment="1" applyProtection="1">
      <alignment horizontal="center" vertical="center"/>
      <protection locked="0"/>
    </xf>
    <xf numFmtId="0" fontId="19" fillId="5" borderId="55" xfId="0" applyFont="1" applyFill="1" applyBorder="1" applyAlignment="1" applyProtection="1">
      <alignment horizontal="center" vertical="center"/>
      <protection locked="0"/>
    </xf>
    <xf numFmtId="182" fontId="19" fillId="5" borderId="4" xfId="0" applyNumberFormat="1" applyFont="1" applyFill="1" applyBorder="1" applyAlignment="1" applyProtection="1">
      <alignment horizontal="center" vertical="center"/>
      <protection locked="0"/>
    </xf>
    <xf numFmtId="182" fontId="19" fillId="5" borderId="68" xfId="0" applyNumberFormat="1" applyFont="1" applyFill="1" applyBorder="1" applyAlignment="1" applyProtection="1">
      <alignment horizontal="center" vertical="center"/>
      <protection locked="0"/>
    </xf>
    <xf numFmtId="182" fontId="19" fillId="5" borderId="8" xfId="0" applyNumberFormat="1" applyFont="1" applyFill="1" applyBorder="1" applyAlignment="1" applyProtection="1">
      <alignment horizontal="center" vertical="center"/>
      <protection locked="0"/>
    </xf>
    <xf numFmtId="182" fontId="19" fillId="5" borderId="67" xfId="0" applyNumberFormat="1" applyFont="1" applyFill="1" applyBorder="1" applyAlignment="1" applyProtection="1">
      <alignment horizontal="center" vertical="center"/>
      <protection locked="0"/>
    </xf>
    <xf numFmtId="0" fontId="19" fillId="6" borderId="21" xfId="0" applyFont="1" applyFill="1" applyBorder="1" applyAlignment="1" applyProtection="1">
      <alignment horizontal="center" vertical="center"/>
    </xf>
    <xf numFmtId="0" fontId="19" fillId="6" borderId="22" xfId="0" applyFont="1" applyFill="1" applyBorder="1" applyAlignment="1" applyProtection="1">
      <alignment horizontal="center" vertical="center"/>
    </xf>
    <xf numFmtId="0" fontId="19" fillId="6" borderId="17" xfId="0" applyFont="1" applyFill="1" applyBorder="1" applyAlignment="1" applyProtection="1">
      <alignment horizontal="center" vertical="center"/>
    </xf>
    <xf numFmtId="0" fontId="19" fillId="6" borderId="10" xfId="0" applyFont="1" applyFill="1" applyBorder="1" applyAlignment="1" applyProtection="1">
      <alignment horizontal="center" vertical="center"/>
    </xf>
    <xf numFmtId="182" fontId="19" fillId="6" borderId="4" xfId="0" applyNumberFormat="1" applyFont="1" applyFill="1" applyBorder="1" applyAlignment="1" applyProtection="1">
      <alignment horizontal="center" vertical="center"/>
    </xf>
    <xf numFmtId="182" fontId="19" fillId="6" borderId="68" xfId="0" applyNumberFormat="1" applyFont="1" applyFill="1" applyBorder="1" applyAlignment="1" applyProtection="1">
      <alignment horizontal="center" vertical="center"/>
    </xf>
    <xf numFmtId="182" fontId="19" fillId="6" borderId="8" xfId="0" applyNumberFormat="1" applyFont="1" applyFill="1" applyBorder="1" applyAlignment="1" applyProtection="1">
      <alignment horizontal="center" vertical="center"/>
    </xf>
    <xf numFmtId="182" fontId="19" fillId="6" borderId="67" xfId="0" applyNumberFormat="1" applyFont="1" applyFill="1" applyBorder="1" applyAlignment="1" applyProtection="1">
      <alignment horizontal="center" vertical="center"/>
    </xf>
    <xf numFmtId="0" fontId="19" fillId="5" borderId="21" xfId="0" applyNumberFormat="1" applyFont="1" applyFill="1" applyBorder="1" applyAlignment="1" applyProtection="1">
      <alignment horizontal="center" vertical="center"/>
      <protection locked="0"/>
    </xf>
    <xf numFmtId="0" fontId="19" fillId="5" borderId="22" xfId="0" applyNumberFormat="1" applyFont="1" applyFill="1" applyBorder="1" applyAlignment="1" applyProtection="1">
      <alignment horizontal="center" vertical="center"/>
      <protection locked="0"/>
    </xf>
    <xf numFmtId="0" fontId="17" fillId="14" borderId="4" xfId="0" applyFont="1" applyFill="1" applyBorder="1" applyAlignment="1" applyProtection="1">
      <alignment horizontal="center" vertical="center"/>
    </xf>
    <xf numFmtId="0" fontId="17" fillId="14" borderId="5" xfId="0" applyFont="1" applyFill="1" applyBorder="1" applyAlignment="1" applyProtection="1">
      <alignment horizontal="center" vertical="center"/>
    </xf>
    <xf numFmtId="0" fontId="17" fillId="14" borderId="6" xfId="0" applyFont="1" applyFill="1" applyBorder="1" applyAlignment="1" applyProtection="1">
      <alignment horizontal="center" vertical="center"/>
    </xf>
    <xf numFmtId="0" fontId="43" fillId="0" borderId="0" xfId="0" applyFont="1" applyFill="1" applyBorder="1" applyAlignment="1" applyProtection="1">
      <alignment horizontal="center"/>
    </xf>
    <xf numFmtId="0" fontId="19" fillId="5" borderId="28" xfId="0"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protection locked="0"/>
    </xf>
    <xf numFmtId="0" fontId="18" fillId="0" borderId="33" xfId="0" applyFont="1" applyFill="1" applyBorder="1" applyAlignment="1" applyProtection="1">
      <alignment horizontal="center"/>
    </xf>
    <xf numFmtId="0" fontId="18" fillId="0" borderId="54" xfId="0" applyFont="1" applyFill="1" applyBorder="1" applyAlignment="1" applyProtection="1">
      <alignment horizontal="center"/>
    </xf>
    <xf numFmtId="0" fontId="18" fillId="0" borderId="19" xfId="0" applyFont="1" applyFill="1" applyBorder="1" applyAlignment="1" applyProtection="1">
      <alignment horizontal="center"/>
    </xf>
    <xf numFmtId="0" fontId="19" fillId="5" borderId="83" xfId="0" applyFont="1" applyFill="1" applyBorder="1" applyAlignment="1" applyProtection="1">
      <alignment horizontal="center"/>
      <protection locked="0"/>
    </xf>
    <xf numFmtId="0" fontId="19" fillId="5" borderId="2" xfId="0" applyFont="1" applyFill="1" applyBorder="1" applyAlignment="1" applyProtection="1">
      <alignment horizontal="center"/>
      <protection locked="0"/>
    </xf>
    <xf numFmtId="0" fontId="33" fillId="0" borderId="50" xfId="0" applyFont="1" applyFill="1" applyBorder="1" applyAlignment="1" applyProtection="1">
      <alignment horizontal="center" vertical="center"/>
    </xf>
    <xf numFmtId="0" fontId="11" fillId="4" borderId="90" xfId="0" quotePrefix="1" applyFont="1" applyFill="1" applyBorder="1" applyProtection="1"/>
    <xf numFmtId="0" fontId="11" fillId="4" borderId="0" xfId="0" quotePrefix="1" applyFont="1" applyFill="1" applyBorder="1" applyProtection="1"/>
    <xf numFmtId="0" fontId="11" fillId="4" borderId="12" xfId="0" quotePrefix="1" applyFont="1" applyFill="1" applyBorder="1" applyProtection="1"/>
    <xf numFmtId="0" fontId="7" fillId="8" borderId="1" xfId="0" applyFont="1" applyFill="1" applyBorder="1" applyAlignment="1" applyProtection="1">
      <alignment horizontal="center" vertical="center"/>
    </xf>
    <xf numFmtId="0" fontId="7" fillId="8" borderId="2" xfId="0" applyFont="1" applyFill="1" applyBorder="1" applyAlignment="1" applyProtection="1">
      <alignment horizontal="center" vertical="center"/>
    </xf>
    <xf numFmtId="49" fontId="7" fillId="5" borderId="1" xfId="4" quotePrefix="1" applyNumberFormat="1" applyFont="1" applyFill="1" applyBorder="1" applyAlignment="1" applyProtection="1">
      <alignment horizontal="center" vertical="center"/>
      <protection locked="0"/>
    </xf>
    <xf numFmtId="49" fontId="7" fillId="5" borderId="27" xfId="4" quotePrefix="1" applyNumberFormat="1" applyFont="1" applyFill="1" applyBorder="1" applyAlignment="1" applyProtection="1">
      <alignment horizontal="center" vertical="center"/>
      <protection locked="0"/>
    </xf>
    <xf numFmtId="49" fontId="7" fillId="5" borderId="2" xfId="4" quotePrefix="1" applyNumberFormat="1"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center"/>
    </xf>
    <xf numFmtId="49" fontId="7" fillId="4" borderId="0" xfId="4" quotePrefix="1" applyNumberFormat="1" applyFont="1" applyFill="1" applyBorder="1" applyAlignment="1" applyProtection="1">
      <alignment horizontal="center" vertical="center"/>
    </xf>
    <xf numFmtId="0" fontId="7" fillId="4" borderId="0" xfId="0" applyFont="1" applyFill="1" applyAlignment="1" applyProtection="1">
      <alignment horizontal="center"/>
    </xf>
    <xf numFmtId="0" fontId="7" fillId="4" borderId="77" xfId="0" applyFont="1" applyFill="1" applyBorder="1" applyAlignment="1" applyProtection="1">
      <alignment horizontal="center" vertical="center" textRotation="90"/>
    </xf>
    <xf numFmtId="0" fontId="7" fillId="0" borderId="0" xfId="0" applyFont="1" applyFill="1" applyBorder="1" applyAlignment="1" applyProtection="1">
      <alignment horizontal="center" vertical="center"/>
    </xf>
    <xf numFmtId="0" fontId="9" fillId="0" borderId="0" xfId="0" applyFont="1" applyAlignment="1" applyProtection="1">
      <alignment horizontal="right"/>
    </xf>
    <xf numFmtId="0" fontId="14" fillId="4" borderId="0" xfId="1" applyFont="1" applyFill="1" applyBorder="1" applyAlignment="1" applyProtection="1">
      <alignment horizontal="center" vertical="center" wrapText="1"/>
    </xf>
    <xf numFmtId="0" fontId="9" fillId="8" borderId="1" xfId="0" applyFont="1" applyFill="1" applyBorder="1" applyAlignment="1" applyProtection="1">
      <alignment horizontal="center" vertical="center"/>
    </xf>
    <xf numFmtId="0" fontId="9" fillId="8" borderId="2" xfId="0" applyFont="1" applyFill="1" applyBorder="1" applyAlignment="1" applyProtection="1">
      <alignment horizontal="center" vertical="center"/>
    </xf>
    <xf numFmtId="0" fontId="9" fillId="6" borderId="1" xfId="0" applyFont="1" applyFill="1" applyBorder="1" applyAlignment="1" applyProtection="1">
      <alignment horizontal="center" vertical="center"/>
    </xf>
    <xf numFmtId="0" fontId="9" fillId="6" borderId="2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 xfId="0" applyFont="1" applyFill="1" applyBorder="1" applyAlignment="1" applyProtection="1">
      <alignment horizontal="center"/>
    </xf>
    <xf numFmtId="0" fontId="9" fillId="6" borderId="27" xfId="0" applyFont="1" applyFill="1" applyBorder="1" applyAlignment="1" applyProtection="1">
      <alignment horizontal="center"/>
    </xf>
    <xf numFmtId="0" fontId="9" fillId="6" borderId="2" xfId="0" applyFont="1" applyFill="1" applyBorder="1" applyAlignment="1" applyProtection="1">
      <alignment horizontal="center"/>
    </xf>
    <xf numFmtId="0" fontId="9" fillId="8" borderId="13" xfId="0" applyFont="1" applyFill="1" applyBorder="1" applyAlignment="1" applyProtection="1">
      <alignment horizontal="center" vertical="center"/>
    </xf>
    <xf numFmtId="0" fontId="9" fillId="8" borderId="16" xfId="0" applyFont="1" applyFill="1" applyBorder="1" applyAlignment="1" applyProtection="1">
      <alignment horizontal="center" vertical="center"/>
    </xf>
    <xf numFmtId="0" fontId="8" fillId="4" borderId="0" xfId="2" applyFont="1" applyFill="1" applyBorder="1" applyAlignment="1" applyProtection="1">
      <alignment horizontal="center" vertical="center"/>
    </xf>
    <xf numFmtId="0" fontId="9" fillId="18" borderId="4" xfId="0" applyFont="1" applyFill="1" applyBorder="1" applyAlignment="1" applyProtection="1">
      <alignment horizontal="center" vertical="center"/>
    </xf>
    <xf numFmtId="0" fontId="9" fillId="18" borderId="5" xfId="0" applyFont="1" applyFill="1" applyBorder="1" applyAlignment="1" applyProtection="1">
      <alignment horizontal="center" vertical="center"/>
    </xf>
    <xf numFmtId="0" fontId="9" fillId="18" borderId="6" xfId="0" applyFont="1" applyFill="1" applyBorder="1" applyAlignment="1" applyProtection="1">
      <alignment horizontal="center" vertical="center"/>
    </xf>
    <xf numFmtId="0" fontId="9" fillId="18" borderId="8" xfId="0" applyFont="1" applyFill="1" applyBorder="1" applyAlignment="1" applyProtection="1">
      <alignment horizontal="center" vertical="center"/>
    </xf>
    <xf numFmtId="0" fontId="9" fillId="18" borderId="9" xfId="0" applyFont="1" applyFill="1" applyBorder="1" applyAlignment="1" applyProtection="1">
      <alignment horizontal="center" vertical="center"/>
    </xf>
    <xf numFmtId="0" fontId="9" fillId="18" borderId="11" xfId="0" applyFont="1" applyFill="1" applyBorder="1" applyAlignment="1" applyProtection="1">
      <alignment horizontal="center" vertical="center"/>
    </xf>
    <xf numFmtId="0" fontId="9" fillId="19" borderId="4" xfId="0" applyFont="1" applyFill="1" applyBorder="1" applyAlignment="1" applyProtection="1">
      <alignment horizontal="center" vertical="center"/>
    </xf>
    <xf numFmtId="0" fontId="9" fillId="19" borderId="5" xfId="0" applyFont="1" applyFill="1" applyBorder="1" applyAlignment="1" applyProtection="1">
      <alignment horizontal="center" vertical="center"/>
    </xf>
    <xf numFmtId="0" fontId="9" fillId="19" borderId="6" xfId="0" applyFont="1" applyFill="1" applyBorder="1" applyAlignment="1" applyProtection="1">
      <alignment horizontal="center" vertical="center"/>
    </xf>
    <xf numFmtId="0" fontId="9" fillId="19" borderId="8" xfId="0" applyFont="1" applyFill="1" applyBorder="1" applyAlignment="1" applyProtection="1">
      <alignment horizontal="center" vertical="center"/>
    </xf>
    <xf numFmtId="0" fontId="9" fillId="19" borderId="9" xfId="0" applyFont="1" applyFill="1" applyBorder="1" applyAlignment="1" applyProtection="1">
      <alignment horizontal="center" vertical="center"/>
    </xf>
    <xf numFmtId="0" fontId="9" fillId="19" borderId="11" xfId="0" applyFont="1" applyFill="1" applyBorder="1" applyAlignment="1" applyProtection="1">
      <alignment horizontal="center" vertical="center"/>
    </xf>
    <xf numFmtId="0" fontId="13" fillId="17" borderId="0" xfId="0" quotePrefix="1" applyFont="1" applyFill="1" applyBorder="1" applyAlignment="1" applyProtection="1">
      <alignment horizontal="center"/>
    </xf>
    <xf numFmtId="0" fontId="33" fillId="2" borderId="1" xfId="0" applyFont="1" applyFill="1" applyBorder="1" applyAlignment="1" applyProtection="1">
      <alignment horizontal="center" vertical="center"/>
    </xf>
    <xf numFmtId="0" fontId="33" fillId="2" borderId="2" xfId="0" applyFont="1" applyFill="1" applyBorder="1" applyAlignment="1" applyProtection="1">
      <alignment horizontal="center" vertical="center"/>
    </xf>
    <xf numFmtId="0" fontId="14" fillId="0" borderId="35" xfId="1" applyFont="1" applyFill="1" applyBorder="1" applyAlignment="1" applyProtection="1">
      <alignment horizontal="center"/>
    </xf>
    <xf numFmtId="0" fontId="46" fillId="0" borderId="60"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33" fillId="0" borderId="60" xfId="0" applyFont="1" applyFill="1" applyBorder="1" applyAlignment="1" applyProtection="1">
      <alignment horizontal="center" vertical="center"/>
    </xf>
    <xf numFmtId="2" fontId="19" fillId="4" borderId="33" xfId="0" applyNumberFormat="1" applyFont="1" applyFill="1" applyBorder="1" applyAlignment="1" applyProtection="1">
      <alignment horizontal="center"/>
    </xf>
    <xf numFmtId="2" fontId="19" fillId="4" borderId="19" xfId="0" applyNumberFormat="1" applyFont="1" applyFill="1" applyBorder="1" applyAlignment="1" applyProtection="1">
      <alignment horizontal="center"/>
    </xf>
    <xf numFmtId="0" fontId="19" fillId="4" borderId="77" xfId="0" applyFont="1" applyFill="1" applyBorder="1" applyAlignment="1" applyProtection="1">
      <alignment horizontal="center"/>
    </xf>
    <xf numFmtId="0" fontId="19" fillId="4" borderId="80" xfId="0" applyFont="1" applyFill="1" applyBorder="1" applyAlignment="1" applyProtection="1">
      <alignment horizontal="center"/>
    </xf>
    <xf numFmtId="0" fontId="7" fillId="2" borderId="0" xfId="0" applyFont="1" applyFill="1" applyBorder="1" applyAlignment="1" applyProtection="1">
      <alignment horizontal="center"/>
    </xf>
    <xf numFmtId="0" fontId="17" fillId="14" borderId="4" xfId="0" applyFont="1" applyFill="1" applyBorder="1" applyAlignment="1" applyProtection="1">
      <alignment horizontal="center" vertical="center" wrapText="1"/>
    </xf>
    <xf numFmtId="0" fontId="17" fillId="14" borderId="6" xfId="0" applyFont="1" applyFill="1" applyBorder="1" applyAlignment="1" applyProtection="1">
      <alignment horizontal="center" vertical="center" wrapText="1"/>
    </xf>
    <xf numFmtId="0" fontId="17" fillId="14" borderId="8" xfId="0" applyFont="1" applyFill="1" applyBorder="1" applyAlignment="1" applyProtection="1">
      <alignment horizontal="center" vertical="center" wrapText="1"/>
    </xf>
    <xf numFmtId="0" fontId="17" fillId="14" borderId="11" xfId="0" applyFont="1" applyFill="1" applyBorder="1" applyAlignment="1" applyProtection="1">
      <alignment horizontal="center" vertical="center" wrapText="1"/>
    </xf>
    <xf numFmtId="0" fontId="17" fillId="14" borderId="1" xfId="0" applyFont="1" applyFill="1" applyBorder="1" applyAlignment="1" applyProtection="1">
      <alignment horizontal="center"/>
    </xf>
    <xf numFmtId="0" fontId="17" fillId="14" borderId="27" xfId="0" applyFont="1" applyFill="1" applyBorder="1" applyAlignment="1" applyProtection="1">
      <alignment horizontal="center"/>
    </xf>
    <xf numFmtId="0" fontId="17" fillId="14" borderId="2" xfId="0" applyFont="1" applyFill="1" applyBorder="1" applyAlignment="1" applyProtection="1">
      <alignment horizontal="center"/>
    </xf>
    <xf numFmtId="0" fontId="19" fillId="4" borderId="32" xfId="0" applyFont="1" applyFill="1" applyBorder="1" applyAlignment="1" applyProtection="1">
      <alignment horizontal="center"/>
    </xf>
    <xf numFmtId="0" fontId="19" fillId="4" borderId="79" xfId="0" applyFont="1" applyFill="1" applyBorder="1" applyAlignment="1" applyProtection="1">
      <alignment horizontal="center"/>
    </xf>
    <xf numFmtId="0" fontId="7" fillId="0" borderId="0" xfId="0" applyFont="1" applyAlignment="1">
      <alignment wrapText="1"/>
    </xf>
    <xf numFmtId="0" fontId="7" fillId="0" borderId="0" xfId="0" applyFont="1" applyAlignment="1">
      <alignment horizontal="center"/>
    </xf>
    <xf numFmtId="0" fontId="7" fillId="2" borderId="0" xfId="0" applyFont="1" applyFill="1" applyAlignment="1">
      <alignment horizontal="center"/>
    </xf>
    <xf numFmtId="0" fontId="24" fillId="3" borderId="0" xfId="0" applyFont="1" applyFill="1" applyAlignment="1">
      <alignment horizontal="left"/>
    </xf>
    <xf numFmtId="0" fontId="7" fillId="0" borderId="0" xfId="0" applyFont="1" applyAlignment="1">
      <alignment horizontal="left"/>
    </xf>
    <xf numFmtId="0" fontId="7" fillId="6" borderId="7" xfId="0" applyFont="1" applyFill="1" applyBorder="1" applyAlignment="1" applyProtection="1">
      <alignment horizontal="center"/>
    </xf>
    <xf numFmtId="0" fontId="9" fillId="0" borderId="0" xfId="0" applyFont="1" applyFill="1" applyAlignment="1" applyProtection="1">
      <alignment horizontal="left" vertical="center"/>
    </xf>
    <xf numFmtId="0" fontId="25" fillId="0" borderId="0" xfId="0" applyFont="1" applyFill="1" applyAlignment="1">
      <alignment horizontal="left"/>
    </xf>
    <xf numFmtId="0" fontId="28" fillId="0" borderId="0" xfId="0" applyFont="1" applyFill="1" applyAlignment="1">
      <alignment horizontal="center"/>
    </xf>
    <xf numFmtId="0" fontId="27" fillId="0" borderId="0" xfId="2" applyFont="1" applyFill="1" applyAlignment="1">
      <alignment horizontal="left"/>
    </xf>
    <xf numFmtId="0" fontId="7" fillId="5" borderId="7" xfId="0" applyFont="1" applyFill="1" applyBorder="1" applyAlignment="1" applyProtection="1">
      <alignment horizontal="center"/>
    </xf>
  </cellXfs>
  <cellStyles count="5">
    <cellStyle name="Comma" xfId="4" builtinId="3"/>
    <cellStyle name="Explanatory Text" xfId="1" builtinId="53"/>
    <cellStyle name="Hyperlink" xfId="2" builtinId="8"/>
    <cellStyle name="Normal" xfId="0" builtinId="0"/>
    <cellStyle name="Percent" xfId="3"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border>
        <left style="thin">
          <color auto="1"/>
        </left>
        <right style="thin">
          <color auto="1"/>
        </right>
        <top style="thin">
          <color auto="1"/>
        </top>
        <bottom style="thin">
          <color auto="1"/>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fill>
        <patternFill>
          <bgColor theme="5" tint="0.79998168889431442"/>
        </patternFill>
      </fill>
    </dxf>
    <dxf>
      <font>
        <color rgb="FFFF0000"/>
      </font>
      <fill>
        <patternFill>
          <bgColor theme="5" tint="0.79998168889431442"/>
        </patternFill>
      </fill>
    </dxf>
    <dxf>
      <fill>
        <patternFill>
          <bgColor rgb="FFFFC000"/>
        </patternFill>
      </fill>
    </dxf>
    <dxf>
      <fill>
        <patternFill>
          <bgColor theme="0" tint="-0.499984740745262"/>
        </patternFill>
      </fill>
    </dxf>
    <dxf>
      <font>
        <color auto="1"/>
      </font>
      <fill>
        <patternFill>
          <bgColor rgb="FF00B050"/>
        </patternFill>
      </fill>
    </dxf>
  </dxfs>
  <tableStyles count="0" defaultTableStyle="TableStyleMedium2" defaultPivotStyle="PivotStyleLight16"/>
  <colors>
    <mruColors>
      <color rgb="FFCCFFCC"/>
      <color rgb="FFDE0000"/>
      <color rgb="FFAAAAAA"/>
      <color rgb="FFFFFFCC"/>
      <color rgb="FF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latin typeface="Arial" panose="020B0604020202020204" pitchFamily="34" charset="0"/>
                <a:cs typeface="Arial" panose="020B0604020202020204" pitchFamily="34" charset="0"/>
              </a:rPr>
              <a:t>Filter Response (kHz)</a:t>
            </a:r>
          </a:p>
        </c:rich>
      </c:tx>
      <c:overlay val="0"/>
    </c:title>
    <c:autoTitleDeleted val="0"/>
    <c:plotArea>
      <c:layout/>
      <c:scatterChart>
        <c:scatterStyle val="smoothMarker"/>
        <c:varyColors val="0"/>
        <c:ser>
          <c:idx val="0"/>
          <c:order val="0"/>
          <c:marker>
            <c:symbol val="none"/>
          </c:marker>
          <c:xVal>
            <c:numRef>
              <c:f>'Digital Filter'!$E$62:$E$3781</c:f>
              <c:numCache>
                <c:formatCode>0.00</c:formatCode>
                <c:ptCount val="3720"/>
                <c:pt idx="0">
                  <c:v>1E-4</c:v>
                </c:pt>
                <c:pt idx="1">
                  <c:v>2.0000000000000001E-4</c:v>
                </c:pt>
                <c:pt idx="2">
                  <c:v>2.9999999999999997E-4</c:v>
                </c:pt>
                <c:pt idx="3">
                  <c:v>4.0000000000000002E-4</c:v>
                </c:pt>
                <c:pt idx="4">
                  <c:v>5.0000000000000001E-4</c:v>
                </c:pt>
                <c:pt idx="5">
                  <c:v>5.9999999999999995E-4</c:v>
                </c:pt>
                <c:pt idx="6">
                  <c:v>6.9999999999999999E-4</c:v>
                </c:pt>
                <c:pt idx="7">
                  <c:v>8.0000000000000004E-4</c:v>
                </c:pt>
                <c:pt idx="8">
                  <c:v>8.9999999999999998E-4</c:v>
                </c:pt>
                <c:pt idx="9">
                  <c:v>1E-3</c:v>
                </c:pt>
                <c:pt idx="10">
                  <c:v>1.1000000000000001E-3</c:v>
                </c:pt>
                <c:pt idx="11">
                  <c:v>1.1999999999999999E-3</c:v>
                </c:pt>
                <c:pt idx="12">
                  <c:v>1.2999999999999999E-3</c:v>
                </c:pt>
                <c:pt idx="13">
                  <c:v>1.4E-3</c:v>
                </c:pt>
                <c:pt idx="14">
                  <c:v>1.5E-3</c:v>
                </c:pt>
                <c:pt idx="15">
                  <c:v>1.6000000000000001E-3</c:v>
                </c:pt>
                <c:pt idx="16">
                  <c:v>1.6999999999999999E-3</c:v>
                </c:pt>
                <c:pt idx="17">
                  <c:v>1.8E-3</c:v>
                </c:pt>
                <c:pt idx="18">
                  <c:v>1.9E-3</c:v>
                </c:pt>
                <c:pt idx="19">
                  <c:v>2E-3</c:v>
                </c:pt>
                <c:pt idx="20">
                  <c:v>2.1000000000000003E-3</c:v>
                </c:pt>
                <c:pt idx="21">
                  <c:v>2.2000000000000001E-3</c:v>
                </c:pt>
                <c:pt idx="22">
                  <c:v>2.3E-3</c:v>
                </c:pt>
                <c:pt idx="23">
                  <c:v>2.3999999999999998E-3</c:v>
                </c:pt>
                <c:pt idx="24">
                  <c:v>2.5000000000000001E-3</c:v>
                </c:pt>
                <c:pt idx="25">
                  <c:v>2.5999999999999999E-3</c:v>
                </c:pt>
                <c:pt idx="26">
                  <c:v>2.7000000000000001E-3</c:v>
                </c:pt>
                <c:pt idx="27">
                  <c:v>2.8E-3</c:v>
                </c:pt>
                <c:pt idx="28">
                  <c:v>2.8999999999999998E-3</c:v>
                </c:pt>
                <c:pt idx="29">
                  <c:v>3.0000000000000001E-3</c:v>
                </c:pt>
                <c:pt idx="30">
                  <c:v>3.0999999999999999E-3</c:v>
                </c:pt>
                <c:pt idx="31">
                  <c:v>3.2000000000000002E-3</c:v>
                </c:pt>
                <c:pt idx="32">
                  <c:v>3.3E-3</c:v>
                </c:pt>
                <c:pt idx="33">
                  <c:v>3.3999999999999998E-3</c:v>
                </c:pt>
                <c:pt idx="34">
                  <c:v>3.5000000000000001E-3</c:v>
                </c:pt>
                <c:pt idx="35">
                  <c:v>3.5999999999999999E-3</c:v>
                </c:pt>
                <c:pt idx="36">
                  <c:v>3.7000000000000002E-3</c:v>
                </c:pt>
                <c:pt idx="37">
                  <c:v>3.8E-3</c:v>
                </c:pt>
                <c:pt idx="38">
                  <c:v>3.8999999999999998E-3</c:v>
                </c:pt>
                <c:pt idx="39">
                  <c:v>4.0000000000000001E-3</c:v>
                </c:pt>
                <c:pt idx="40">
                  <c:v>4.0999999999999995E-3</c:v>
                </c:pt>
                <c:pt idx="41">
                  <c:v>4.2000000000000006E-3</c:v>
                </c:pt>
                <c:pt idx="42">
                  <c:v>4.3E-3</c:v>
                </c:pt>
                <c:pt idx="43">
                  <c:v>4.4000000000000003E-3</c:v>
                </c:pt>
                <c:pt idx="44">
                  <c:v>4.4999999999999997E-3</c:v>
                </c:pt>
                <c:pt idx="45">
                  <c:v>4.5999999999999999E-3</c:v>
                </c:pt>
                <c:pt idx="46">
                  <c:v>4.7000000000000002E-3</c:v>
                </c:pt>
                <c:pt idx="47">
                  <c:v>4.7999999999999996E-3</c:v>
                </c:pt>
                <c:pt idx="48">
                  <c:v>4.9000000000000007E-3</c:v>
                </c:pt>
                <c:pt idx="49">
                  <c:v>5.0000000000000001E-3</c:v>
                </c:pt>
                <c:pt idx="50">
                  <c:v>5.0999999999999995E-3</c:v>
                </c:pt>
                <c:pt idx="51">
                  <c:v>5.1999999999999998E-3</c:v>
                </c:pt>
                <c:pt idx="52">
                  <c:v>5.3E-3</c:v>
                </c:pt>
                <c:pt idx="53">
                  <c:v>5.4000000000000003E-3</c:v>
                </c:pt>
                <c:pt idx="54">
                  <c:v>5.4999999999999997E-3</c:v>
                </c:pt>
                <c:pt idx="55">
                  <c:v>5.5999999999999999E-3</c:v>
                </c:pt>
                <c:pt idx="56">
                  <c:v>5.7000000000000002E-3</c:v>
                </c:pt>
                <c:pt idx="57">
                  <c:v>5.7999999999999996E-3</c:v>
                </c:pt>
                <c:pt idx="58">
                  <c:v>5.9000000000000007E-3</c:v>
                </c:pt>
                <c:pt idx="59">
                  <c:v>6.0000000000000001E-3</c:v>
                </c:pt>
                <c:pt idx="60">
                  <c:v>6.0999999999999995E-3</c:v>
                </c:pt>
                <c:pt idx="61">
                  <c:v>6.1999999999999998E-3</c:v>
                </c:pt>
                <c:pt idx="62">
                  <c:v>6.3E-3</c:v>
                </c:pt>
                <c:pt idx="63">
                  <c:v>6.4000000000000003E-3</c:v>
                </c:pt>
                <c:pt idx="64">
                  <c:v>6.4999999999999997E-3</c:v>
                </c:pt>
                <c:pt idx="65">
                  <c:v>6.6E-3</c:v>
                </c:pt>
                <c:pt idx="66">
                  <c:v>6.7000000000000002E-3</c:v>
                </c:pt>
                <c:pt idx="67">
                  <c:v>6.7999999999999996E-3</c:v>
                </c:pt>
                <c:pt idx="68">
                  <c:v>6.9000000000000008E-3</c:v>
                </c:pt>
                <c:pt idx="69">
                  <c:v>7.0000000000000001E-3</c:v>
                </c:pt>
                <c:pt idx="70">
                  <c:v>7.0999999999999995E-3</c:v>
                </c:pt>
                <c:pt idx="71">
                  <c:v>7.1999999999999998E-3</c:v>
                </c:pt>
                <c:pt idx="72">
                  <c:v>7.3000000000000001E-3</c:v>
                </c:pt>
                <c:pt idx="73">
                  <c:v>7.4000000000000003E-3</c:v>
                </c:pt>
                <c:pt idx="74">
                  <c:v>7.4999999999999997E-3</c:v>
                </c:pt>
                <c:pt idx="75">
                  <c:v>7.6E-3</c:v>
                </c:pt>
                <c:pt idx="76">
                  <c:v>7.7000000000000002E-3</c:v>
                </c:pt>
                <c:pt idx="77">
                  <c:v>7.7999999999999996E-3</c:v>
                </c:pt>
                <c:pt idx="78">
                  <c:v>7.9000000000000008E-3</c:v>
                </c:pt>
                <c:pt idx="79">
                  <c:v>8.0000000000000002E-3</c:v>
                </c:pt>
                <c:pt idx="80">
                  <c:v>8.0999999999999996E-3</c:v>
                </c:pt>
                <c:pt idx="81">
                  <c:v>8.199999999999999E-3</c:v>
                </c:pt>
                <c:pt idx="82">
                  <c:v>8.3000000000000001E-3</c:v>
                </c:pt>
                <c:pt idx="83">
                  <c:v>8.4000000000000012E-3</c:v>
                </c:pt>
                <c:pt idx="84">
                  <c:v>8.5000000000000006E-3</c:v>
                </c:pt>
                <c:pt idx="85">
                  <c:v>8.6E-3</c:v>
                </c:pt>
                <c:pt idx="86">
                  <c:v>8.6999999999999994E-3</c:v>
                </c:pt>
                <c:pt idx="87">
                  <c:v>8.8000000000000005E-3</c:v>
                </c:pt>
                <c:pt idx="88">
                  <c:v>8.8999999999999999E-3</c:v>
                </c:pt>
                <c:pt idx="89">
                  <c:v>8.9999999999999993E-3</c:v>
                </c:pt>
                <c:pt idx="90">
                  <c:v>9.1000000000000004E-3</c:v>
                </c:pt>
                <c:pt idx="91">
                  <c:v>9.1999999999999998E-3</c:v>
                </c:pt>
                <c:pt idx="92">
                  <c:v>9.300000000000001E-3</c:v>
                </c:pt>
                <c:pt idx="93">
                  <c:v>9.4000000000000004E-3</c:v>
                </c:pt>
                <c:pt idx="94">
                  <c:v>9.4999999999999998E-3</c:v>
                </c:pt>
                <c:pt idx="95">
                  <c:v>9.5999999999999992E-3</c:v>
                </c:pt>
                <c:pt idx="96">
                  <c:v>9.6999999999999986E-3</c:v>
                </c:pt>
                <c:pt idx="97">
                  <c:v>9.8000000000000014E-3</c:v>
                </c:pt>
                <c:pt idx="98">
                  <c:v>9.9000000000000008E-3</c:v>
                </c:pt>
                <c:pt idx="99">
                  <c:v>0.01</c:v>
                </c:pt>
                <c:pt idx="100">
                  <c:v>1.01E-2</c:v>
                </c:pt>
                <c:pt idx="101">
                  <c:v>1.0199999999999999E-2</c:v>
                </c:pt>
                <c:pt idx="102">
                  <c:v>1.03E-2</c:v>
                </c:pt>
                <c:pt idx="103">
                  <c:v>1.04E-2</c:v>
                </c:pt>
                <c:pt idx="104">
                  <c:v>1.0500000000000001E-2</c:v>
                </c:pt>
                <c:pt idx="105">
                  <c:v>1.06E-2</c:v>
                </c:pt>
                <c:pt idx="106">
                  <c:v>1.0699999999999999E-2</c:v>
                </c:pt>
                <c:pt idx="107">
                  <c:v>1.0800000000000001E-2</c:v>
                </c:pt>
                <c:pt idx="108">
                  <c:v>1.09E-2</c:v>
                </c:pt>
                <c:pt idx="109">
                  <c:v>1.0999999999999999E-2</c:v>
                </c:pt>
                <c:pt idx="110">
                  <c:v>1.11E-2</c:v>
                </c:pt>
                <c:pt idx="111">
                  <c:v>1.12E-2</c:v>
                </c:pt>
                <c:pt idx="112">
                  <c:v>1.1300000000000001E-2</c:v>
                </c:pt>
                <c:pt idx="113">
                  <c:v>1.14E-2</c:v>
                </c:pt>
                <c:pt idx="114">
                  <c:v>1.15E-2</c:v>
                </c:pt>
                <c:pt idx="115">
                  <c:v>1.1599999999999999E-2</c:v>
                </c:pt>
                <c:pt idx="116">
                  <c:v>1.1699999999999999E-2</c:v>
                </c:pt>
                <c:pt idx="117">
                  <c:v>1.1800000000000001E-2</c:v>
                </c:pt>
                <c:pt idx="118">
                  <c:v>1.1900000000000001E-2</c:v>
                </c:pt>
                <c:pt idx="119">
                  <c:v>1.2E-2</c:v>
                </c:pt>
                <c:pt idx="120">
                  <c:v>1.21E-2</c:v>
                </c:pt>
                <c:pt idx="121">
                  <c:v>1.2199999999999999E-2</c:v>
                </c:pt>
                <c:pt idx="122">
                  <c:v>1.23E-2</c:v>
                </c:pt>
                <c:pt idx="123">
                  <c:v>1.24E-2</c:v>
                </c:pt>
                <c:pt idx="124">
                  <c:v>1.2500000000000001E-2</c:v>
                </c:pt>
                <c:pt idx="125">
                  <c:v>1.26E-2</c:v>
                </c:pt>
                <c:pt idx="126">
                  <c:v>1.2699999999999999E-2</c:v>
                </c:pt>
                <c:pt idx="127">
                  <c:v>1.2800000000000001E-2</c:v>
                </c:pt>
                <c:pt idx="128">
                  <c:v>1.29E-2</c:v>
                </c:pt>
                <c:pt idx="129">
                  <c:v>1.2999999999999999E-2</c:v>
                </c:pt>
                <c:pt idx="130">
                  <c:v>1.3099999999999999E-2</c:v>
                </c:pt>
                <c:pt idx="131">
                  <c:v>1.32E-2</c:v>
                </c:pt>
                <c:pt idx="132">
                  <c:v>1.3300000000000001E-2</c:v>
                </c:pt>
                <c:pt idx="133">
                  <c:v>1.34E-2</c:v>
                </c:pt>
                <c:pt idx="134">
                  <c:v>1.35E-2</c:v>
                </c:pt>
                <c:pt idx="135">
                  <c:v>1.3599999999999999E-2</c:v>
                </c:pt>
                <c:pt idx="136">
                  <c:v>1.3699999999999999E-2</c:v>
                </c:pt>
                <c:pt idx="137">
                  <c:v>1.3800000000000002E-2</c:v>
                </c:pt>
                <c:pt idx="138">
                  <c:v>1.3900000000000001E-2</c:v>
                </c:pt>
                <c:pt idx="139">
                  <c:v>1.4E-2</c:v>
                </c:pt>
                <c:pt idx="140">
                  <c:v>1.41E-2</c:v>
                </c:pt>
                <c:pt idx="141">
                  <c:v>1.4199999999999999E-2</c:v>
                </c:pt>
                <c:pt idx="142">
                  <c:v>1.43E-2</c:v>
                </c:pt>
                <c:pt idx="143">
                  <c:v>1.44E-2</c:v>
                </c:pt>
                <c:pt idx="144">
                  <c:v>1.4500000000000001E-2</c:v>
                </c:pt>
                <c:pt idx="145">
                  <c:v>1.46E-2</c:v>
                </c:pt>
                <c:pt idx="146">
                  <c:v>1.47E-2</c:v>
                </c:pt>
                <c:pt idx="147">
                  <c:v>1.4800000000000001E-2</c:v>
                </c:pt>
                <c:pt idx="148">
                  <c:v>1.49E-2</c:v>
                </c:pt>
                <c:pt idx="149">
                  <c:v>1.4999999999999999E-2</c:v>
                </c:pt>
                <c:pt idx="150">
                  <c:v>1.5099999999999999E-2</c:v>
                </c:pt>
                <c:pt idx="151">
                  <c:v>1.52E-2</c:v>
                </c:pt>
                <c:pt idx="152">
                  <c:v>1.5300000000000001E-2</c:v>
                </c:pt>
                <c:pt idx="153">
                  <c:v>1.54E-2</c:v>
                </c:pt>
                <c:pt idx="154">
                  <c:v>1.55E-2</c:v>
                </c:pt>
                <c:pt idx="155">
                  <c:v>1.5599999999999999E-2</c:v>
                </c:pt>
                <c:pt idx="156">
                  <c:v>1.5699999999999999E-2</c:v>
                </c:pt>
                <c:pt idx="157">
                  <c:v>1.5800000000000002E-2</c:v>
                </c:pt>
                <c:pt idx="158">
                  <c:v>1.5900000000000001E-2</c:v>
                </c:pt>
                <c:pt idx="159">
                  <c:v>1.6E-2</c:v>
                </c:pt>
                <c:pt idx="160">
                  <c:v>1.61E-2</c:v>
                </c:pt>
                <c:pt idx="161">
                  <c:v>1.6199999999999999E-2</c:v>
                </c:pt>
                <c:pt idx="162">
                  <c:v>1.6300000000000002E-2</c:v>
                </c:pt>
                <c:pt idx="163">
                  <c:v>1.6399999999999998E-2</c:v>
                </c:pt>
                <c:pt idx="164">
                  <c:v>1.6500000000000001E-2</c:v>
                </c:pt>
                <c:pt idx="165">
                  <c:v>1.66E-2</c:v>
                </c:pt>
                <c:pt idx="166">
                  <c:v>1.67E-2</c:v>
                </c:pt>
                <c:pt idx="167">
                  <c:v>1.6800000000000002E-2</c:v>
                </c:pt>
                <c:pt idx="168">
                  <c:v>1.6899999999999998E-2</c:v>
                </c:pt>
                <c:pt idx="169">
                  <c:v>1.7000000000000001E-2</c:v>
                </c:pt>
                <c:pt idx="170">
                  <c:v>1.7100000000000001E-2</c:v>
                </c:pt>
                <c:pt idx="171">
                  <c:v>1.72E-2</c:v>
                </c:pt>
                <c:pt idx="172">
                  <c:v>1.7299999999999999E-2</c:v>
                </c:pt>
                <c:pt idx="173">
                  <c:v>1.7399999999999999E-2</c:v>
                </c:pt>
                <c:pt idx="174">
                  <c:v>1.7500000000000002E-2</c:v>
                </c:pt>
                <c:pt idx="175">
                  <c:v>1.7600000000000001E-2</c:v>
                </c:pt>
                <c:pt idx="176">
                  <c:v>1.77E-2</c:v>
                </c:pt>
                <c:pt idx="177">
                  <c:v>1.78E-2</c:v>
                </c:pt>
                <c:pt idx="178">
                  <c:v>1.7899999999999999E-2</c:v>
                </c:pt>
                <c:pt idx="179">
                  <c:v>1.7999999999999999E-2</c:v>
                </c:pt>
                <c:pt idx="180">
                  <c:v>1.8100000000000002E-2</c:v>
                </c:pt>
                <c:pt idx="181">
                  <c:v>1.8200000000000001E-2</c:v>
                </c:pt>
                <c:pt idx="182">
                  <c:v>1.83E-2</c:v>
                </c:pt>
                <c:pt idx="183">
                  <c:v>1.84E-2</c:v>
                </c:pt>
                <c:pt idx="184">
                  <c:v>1.8499999999999999E-2</c:v>
                </c:pt>
                <c:pt idx="185">
                  <c:v>1.8600000000000002E-2</c:v>
                </c:pt>
                <c:pt idx="186">
                  <c:v>1.8699999999999998E-2</c:v>
                </c:pt>
                <c:pt idx="187">
                  <c:v>1.8800000000000001E-2</c:v>
                </c:pt>
                <c:pt idx="188">
                  <c:v>1.89E-2</c:v>
                </c:pt>
                <c:pt idx="189">
                  <c:v>1.9E-2</c:v>
                </c:pt>
                <c:pt idx="190">
                  <c:v>1.9100000000000002E-2</c:v>
                </c:pt>
                <c:pt idx="191">
                  <c:v>1.9199999999999998E-2</c:v>
                </c:pt>
                <c:pt idx="192">
                  <c:v>1.9300000000000001E-2</c:v>
                </c:pt>
                <c:pt idx="193">
                  <c:v>1.9399999999999997E-2</c:v>
                </c:pt>
                <c:pt idx="194">
                  <c:v>1.95E-2</c:v>
                </c:pt>
                <c:pt idx="195">
                  <c:v>1.9600000000000003E-2</c:v>
                </c:pt>
                <c:pt idx="196">
                  <c:v>1.9699999999999999E-2</c:v>
                </c:pt>
                <c:pt idx="197">
                  <c:v>1.9800000000000002E-2</c:v>
                </c:pt>
                <c:pt idx="198">
                  <c:v>1.9899999999999998E-2</c:v>
                </c:pt>
                <c:pt idx="199">
                  <c:v>0.02</c:v>
                </c:pt>
                <c:pt idx="200">
                  <c:v>2.01E-2</c:v>
                </c:pt>
                <c:pt idx="201">
                  <c:v>2.0199999999999999E-2</c:v>
                </c:pt>
                <c:pt idx="202">
                  <c:v>2.0300000000000002E-2</c:v>
                </c:pt>
                <c:pt idx="203">
                  <c:v>2.0399999999999998E-2</c:v>
                </c:pt>
                <c:pt idx="204">
                  <c:v>2.0500000000000001E-2</c:v>
                </c:pt>
                <c:pt idx="205">
                  <c:v>2.06E-2</c:v>
                </c:pt>
                <c:pt idx="206">
                  <c:v>2.07E-2</c:v>
                </c:pt>
                <c:pt idx="207">
                  <c:v>2.0799999999999999E-2</c:v>
                </c:pt>
                <c:pt idx="208">
                  <c:v>2.0899999999999998E-2</c:v>
                </c:pt>
                <c:pt idx="209">
                  <c:v>2.1000000000000001E-2</c:v>
                </c:pt>
                <c:pt idx="210">
                  <c:v>2.1100000000000001E-2</c:v>
                </c:pt>
                <c:pt idx="211">
                  <c:v>2.12E-2</c:v>
                </c:pt>
                <c:pt idx="212">
                  <c:v>2.1299999999999999E-2</c:v>
                </c:pt>
                <c:pt idx="213">
                  <c:v>2.1399999999999999E-2</c:v>
                </c:pt>
                <c:pt idx="214">
                  <c:v>2.1499999999999998E-2</c:v>
                </c:pt>
                <c:pt idx="215">
                  <c:v>2.1600000000000001E-2</c:v>
                </c:pt>
                <c:pt idx="216">
                  <c:v>2.1700000000000001E-2</c:v>
                </c:pt>
                <c:pt idx="217">
                  <c:v>2.18E-2</c:v>
                </c:pt>
                <c:pt idx="218">
                  <c:v>2.1899999999999999E-2</c:v>
                </c:pt>
                <c:pt idx="219">
                  <c:v>2.1999999999999999E-2</c:v>
                </c:pt>
                <c:pt idx="220">
                  <c:v>2.2100000000000002E-2</c:v>
                </c:pt>
                <c:pt idx="221">
                  <c:v>2.2200000000000001E-2</c:v>
                </c:pt>
                <c:pt idx="222">
                  <c:v>2.23E-2</c:v>
                </c:pt>
                <c:pt idx="223">
                  <c:v>2.24E-2</c:v>
                </c:pt>
                <c:pt idx="224">
                  <c:v>2.2499999999999999E-2</c:v>
                </c:pt>
                <c:pt idx="225">
                  <c:v>2.2600000000000002E-2</c:v>
                </c:pt>
                <c:pt idx="226">
                  <c:v>2.2699999999999998E-2</c:v>
                </c:pt>
                <c:pt idx="227">
                  <c:v>2.2800000000000001E-2</c:v>
                </c:pt>
                <c:pt idx="228">
                  <c:v>2.29E-2</c:v>
                </c:pt>
                <c:pt idx="229">
                  <c:v>2.3E-2</c:v>
                </c:pt>
                <c:pt idx="230">
                  <c:v>2.3100000000000002E-2</c:v>
                </c:pt>
                <c:pt idx="231">
                  <c:v>2.3199999999999998E-2</c:v>
                </c:pt>
                <c:pt idx="232">
                  <c:v>2.3300000000000001E-2</c:v>
                </c:pt>
                <c:pt idx="233">
                  <c:v>2.3399999999999997E-2</c:v>
                </c:pt>
                <c:pt idx="234">
                  <c:v>2.35E-2</c:v>
                </c:pt>
                <c:pt idx="235">
                  <c:v>2.3600000000000003E-2</c:v>
                </c:pt>
                <c:pt idx="236">
                  <c:v>2.3699999999999999E-2</c:v>
                </c:pt>
                <c:pt idx="237">
                  <c:v>2.3800000000000002E-2</c:v>
                </c:pt>
                <c:pt idx="238">
                  <c:v>2.3899999999999998E-2</c:v>
                </c:pt>
                <c:pt idx="239">
                  <c:v>2.4E-2</c:v>
                </c:pt>
                <c:pt idx="240">
                  <c:v>2.41E-2</c:v>
                </c:pt>
                <c:pt idx="241">
                  <c:v>2.4199999999999999E-2</c:v>
                </c:pt>
                <c:pt idx="242">
                  <c:v>2.4300000000000002E-2</c:v>
                </c:pt>
                <c:pt idx="243">
                  <c:v>2.4399999999999998E-2</c:v>
                </c:pt>
                <c:pt idx="244">
                  <c:v>2.4500000000000001E-2</c:v>
                </c:pt>
                <c:pt idx="245">
                  <c:v>2.46E-2</c:v>
                </c:pt>
                <c:pt idx="246">
                  <c:v>2.47E-2</c:v>
                </c:pt>
                <c:pt idx="247">
                  <c:v>2.4799999999999999E-2</c:v>
                </c:pt>
                <c:pt idx="248">
                  <c:v>2.4899999999999999E-2</c:v>
                </c:pt>
                <c:pt idx="249">
                  <c:v>2.5000000000000001E-2</c:v>
                </c:pt>
                <c:pt idx="250">
                  <c:v>2.5100000000000001E-2</c:v>
                </c:pt>
                <c:pt idx="251">
                  <c:v>2.52E-2</c:v>
                </c:pt>
                <c:pt idx="252">
                  <c:v>2.53E-2</c:v>
                </c:pt>
                <c:pt idx="253">
                  <c:v>2.5399999999999999E-2</c:v>
                </c:pt>
                <c:pt idx="254">
                  <c:v>2.5499999999999998E-2</c:v>
                </c:pt>
                <c:pt idx="255">
                  <c:v>2.5600000000000001E-2</c:v>
                </c:pt>
                <c:pt idx="256">
                  <c:v>2.5700000000000001E-2</c:v>
                </c:pt>
                <c:pt idx="257">
                  <c:v>2.58E-2</c:v>
                </c:pt>
                <c:pt idx="258">
                  <c:v>2.5899999999999999E-2</c:v>
                </c:pt>
                <c:pt idx="259">
                  <c:v>2.5999999999999999E-2</c:v>
                </c:pt>
                <c:pt idx="260">
                  <c:v>2.6100000000000002E-2</c:v>
                </c:pt>
                <c:pt idx="261">
                  <c:v>2.6199999999999998E-2</c:v>
                </c:pt>
                <c:pt idx="262">
                  <c:v>2.63E-2</c:v>
                </c:pt>
                <c:pt idx="263">
                  <c:v>2.64E-2</c:v>
                </c:pt>
                <c:pt idx="264">
                  <c:v>2.6499999999999999E-2</c:v>
                </c:pt>
                <c:pt idx="265">
                  <c:v>2.6600000000000002E-2</c:v>
                </c:pt>
                <c:pt idx="266">
                  <c:v>2.6699999999999998E-2</c:v>
                </c:pt>
                <c:pt idx="267">
                  <c:v>2.6800000000000001E-2</c:v>
                </c:pt>
                <c:pt idx="268">
                  <c:v>2.69E-2</c:v>
                </c:pt>
                <c:pt idx="269">
                  <c:v>2.7E-2</c:v>
                </c:pt>
                <c:pt idx="270">
                  <c:v>2.7100000000000003E-2</c:v>
                </c:pt>
                <c:pt idx="271">
                  <c:v>2.7199999999999998E-2</c:v>
                </c:pt>
                <c:pt idx="272">
                  <c:v>2.7300000000000001E-2</c:v>
                </c:pt>
                <c:pt idx="273">
                  <c:v>2.7399999999999997E-2</c:v>
                </c:pt>
                <c:pt idx="274">
                  <c:v>2.75E-2</c:v>
                </c:pt>
                <c:pt idx="275">
                  <c:v>2.7600000000000003E-2</c:v>
                </c:pt>
                <c:pt idx="276">
                  <c:v>2.7699999999999999E-2</c:v>
                </c:pt>
                <c:pt idx="277">
                  <c:v>2.7800000000000002E-2</c:v>
                </c:pt>
                <c:pt idx="278">
                  <c:v>2.7899999999999998E-2</c:v>
                </c:pt>
                <c:pt idx="279">
                  <c:v>2.8000000000000001E-2</c:v>
                </c:pt>
                <c:pt idx="280">
                  <c:v>2.81E-2</c:v>
                </c:pt>
                <c:pt idx="281">
                  <c:v>2.8199999999999999E-2</c:v>
                </c:pt>
                <c:pt idx="282">
                  <c:v>2.8300000000000002E-2</c:v>
                </c:pt>
                <c:pt idx="283">
                  <c:v>2.8399999999999998E-2</c:v>
                </c:pt>
                <c:pt idx="284">
                  <c:v>2.8500000000000001E-2</c:v>
                </c:pt>
                <c:pt idx="285">
                  <c:v>2.86E-2</c:v>
                </c:pt>
                <c:pt idx="286">
                  <c:v>2.87E-2</c:v>
                </c:pt>
                <c:pt idx="287">
                  <c:v>2.8799999999999999E-2</c:v>
                </c:pt>
                <c:pt idx="288">
                  <c:v>2.8899999999999999E-2</c:v>
                </c:pt>
                <c:pt idx="289">
                  <c:v>2.9000000000000001E-2</c:v>
                </c:pt>
                <c:pt idx="290">
                  <c:v>2.9100000000000001E-2</c:v>
                </c:pt>
                <c:pt idx="291">
                  <c:v>2.92E-2</c:v>
                </c:pt>
                <c:pt idx="292">
                  <c:v>2.93E-2</c:v>
                </c:pt>
                <c:pt idx="293">
                  <c:v>2.9399999999999999E-2</c:v>
                </c:pt>
                <c:pt idx="294">
                  <c:v>2.9499999999999998E-2</c:v>
                </c:pt>
                <c:pt idx="295">
                  <c:v>2.9600000000000001E-2</c:v>
                </c:pt>
                <c:pt idx="296">
                  <c:v>2.9700000000000001E-2</c:v>
                </c:pt>
                <c:pt idx="297">
                  <c:v>2.98E-2</c:v>
                </c:pt>
                <c:pt idx="298">
                  <c:v>2.9899999999999999E-2</c:v>
                </c:pt>
                <c:pt idx="299">
                  <c:v>0.03</c:v>
                </c:pt>
                <c:pt idx="300">
                  <c:v>3.0100000000000002E-2</c:v>
                </c:pt>
                <c:pt idx="301">
                  <c:v>3.0199999999999998E-2</c:v>
                </c:pt>
                <c:pt idx="302">
                  <c:v>3.0300000000000001E-2</c:v>
                </c:pt>
                <c:pt idx="303">
                  <c:v>3.04E-2</c:v>
                </c:pt>
                <c:pt idx="304">
                  <c:v>3.0499999999999999E-2</c:v>
                </c:pt>
                <c:pt idx="305">
                  <c:v>3.0600000000000002E-2</c:v>
                </c:pt>
                <c:pt idx="306">
                  <c:v>3.0699999999999998E-2</c:v>
                </c:pt>
                <c:pt idx="307">
                  <c:v>3.0800000000000001E-2</c:v>
                </c:pt>
                <c:pt idx="308">
                  <c:v>3.0899999999999997E-2</c:v>
                </c:pt>
                <c:pt idx="309">
                  <c:v>3.1E-2</c:v>
                </c:pt>
                <c:pt idx="310">
                  <c:v>3.1100000000000003E-2</c:v>
                </c:pt>
                <c:pt idx="311">
                  <c:v>3.1199999999999999E-2</c:v>
                </c:pt>
                <c:pt idx="312">
                  <c:v>3.1300000000000001E-2</c:v>
                </c:pt>
                <c:pt idx="313">
                  <c:v>3.1399999999999997E-2</c:v>
                </c:pt>
                <c:pt idx="314">
                  <c:v>3.15E-2</c:v>
                </c:pt>
                <c:pt idx="315">
                  <c:v>3.1600000000000003E-2</c:v>
                </c:pt>
                <c:pt idx="316">
                  <c:v>3.1699999999999999E-2</c:v>
                </c:pt>
                <c:pt idx="317">
                  <c:v>3.1800000000000002E-2</c:v>
                </c:pt>
                <c:pt idx="318">
                  <c:v>3.1899999999999998E-2</c:v>
                </c:pt>
                <c:pt idx="319">
                  <c:v>3.2000000000000001E-2</c:v>
                </c:pt>
                <c:pt idx="320">
                  <c:v>3.2100000000000004E-2</c:v>
                </c:pt>
                <c:pt idx="321">
                  <c:v>3.2199999999999999E-2</c:v>
                </c:pt>
                <c:pt idx="322">
                  <c:v>3.2299999999999995E-2</c:v>
                </c:pt>
                <c:pt idx="323">
                  <c:v>3.2399999999999998E-2</c:v>
                </c:pt>
                <c:pt idx="324">
                  <c:v>3.2500000000000001E-2</c:v>
                </c:pt>
                <c:pt idx="325">
                  <c:v>3.2600000000000004E-2</c:v>
                </c:pt>
                <c:pt idx="326">
                  <c:v>3.27E-2</c:v>
                </c:pt>
                <c:pt idx="327">
                  <c:v>3.2799999999999996E-2</c:v>
                </c:pt>
                <c:pt idx="328">
                  <c:v>3.2899999999999999E-2</c:v>
                </c:pt>
                <c:pt idx="329">
                  <c:v>3.3000000000000002E-2</c:v>
                </c:pt>
                <c:pt idx="330">
                  <c:v>3.3100000000000004E-2</c:v>
                </c:pt>
                <c:pt idx="331">
                  <c:v>3.32E-2</c:v>
                </c:pt>
                <c:pt idx="332">
                  <c:v>3.3299999999999996E-2</c:v>
                </c:pt>
                <c:pt idx="333">
                  <c:v>3.3399999999999999E-2</c:v>
                </c:pt>
                <c:pt idx="334">
                  <c:v>3.3500000000000002E-2</c:v>
                </c:pt>
                <c:pt idx="335">
                  <c:v>3.3600000000000005E-2</c:v>
                </c:pt>
                <c:pt idx="336">
                  <c:v>3.3700000000000001E-2</c:v>
                </c:pt>
                <c:pt idx="337">
                  <c:v>3.3799999999999997E-2</c:v>
                </c:pt>
                <c:pt idx="338">
                  <c:v>3.39E-2</c:v>
                </c:pt>
                <c:pt idx="339">
                  <c:v>3.4000000000000002E-2</c:v>
                </c:pt>
                <c:pt idx="340">
                  <c:v>3.4099999999999998E-2</c:v>
                </c:pt>
                <c:pt idx="341">
                  <c:v>3.4200000000000001E-2</c:v>
                </c:pt>
                <c:pt idx="342">
                  <c:v>3.4299999999999997E-2</c:v>
                </c:pt>
                <c:pt idx="343">
                  <c:v>3.44E-2</c:v>
                </c:pt>
                <c:pt idx="344">
                  <c:v>3.4500000000000003E-2</c:v>
                </c:pt>
                <c:pt idx="345">
                  <c:v>3.4599999999999999E-2</c:v>
                </c:pt>
                <c:pt idx="346">
                  <c:v>3.4700000000000002E-2</c:v>
                </c:pt>
                <c:pt idx="347">
                  <c:v>3.4799999999999998E-2</c:v>
                </c:pt>
                <c:pt idx="348">
                  <c:v>3.49E-2</c:v>
                </c:pt>
                <c:pt idx="349">
                  <c:v>3.5000000000000003E-2</c:v>
                </c:pt>
                <c:pt idx="350">
                  <c:v>3.5099999999999999E-2</c:v>
                </c:pt>
                <c:pt idx="351">
                  <c:v>3.5200000000000002E-2</c:v>
                </c:pt>
                <c:pt idx="352">
                  <c:v>3.5299999999999998E-2</c:v>
                </c:pt>
                <c:pt idx="353">
                  <c:v>3.5400000000000001E-2</c:v>
                </c:pt>
                <c:pt idx="354">
                  <c:v>3.5499999999999997E-2</c:v>
                </c:pt>
                <c:pt idx="355">
                  <c:v>3.56E-2</c:v>
                </c:pt>
                <c:pt idx="356">
                  <c:v>3.5700000000000003E-2</c:v>
                </c:pt>
                <c:pt idx="357">
                  <c:v>3.5799999999999998E-2</c:v>
                </c:pt>
                <c:pt idx="358">
                  <c:v>3.5900000000000001E-2</c:v>
                </c:pt>
                <c:pt idx="359">
                  <c:v>3.5999999999999997E-2</c:v>
                </c:pt>
                <c:pt idx="360">
                  <c:v>3.61E-2</c:v>
                </c:pt>
                <c:pt idx="361">
                  <c:v>3.6200000000000003E-2</c:v>
                </c:pt>
                <c:pt idx="362">
                  <c:v>3.6299999999999999E-2</c:v>
                </c:pt>
                <c:pt idx="363">
                  <c:v>3.6400000000000002E-2</c:v>
                </c:pt>
                <c:pt idx="364">
                  <c:v>3.6499999999999998E-2</c:v>
                </c:pt>
                <c:pt idx="365">
                  <c:v>3.6600000000000001E-2</c:v>
                </c:pt>
                <c:pt idx="366">
                  <c:v>3.6700000000000003E-2</c:v>
                </c:pt>
                <c:pt idx="367">
                  <c:v>3.6799999999999999E-2</c:v>
                </c:pt>
                <c:pt idx="368">
                  <c:v>3.6899999999999995E-2</c:v>
                </c:pt>
                <c:pt idx="369">
                  <c:v>3.6999999999999998E-2</c:v>
                </c:pt>
                <c:pt idx="370">
                  <c:v>3.7100000000000001E-2</c:v>
                </c:pt>
                <c:pt idx="371">
                  <c:v>3.7200000000000004E-2</c:v>
                </c:pt>
                <c:pt idx="372">
                  <c:v>3.73E-2</c:v>
                </c:pt>
                <c:pt idx="373">
                  <c:v>3.7399999999999996E-2</c:v>
                </c:pt>
                <c:pt idx="374">
                  <c:v>3.7499999999999999E-2</c:v>
                </c:pt>
                <c:pt idx="375">
                  <c:v>3.7600000000000001E-2</c:v>
                </c:pt>
                <c:pt idx="376">
                  <c:v>3.7700000000000004E-2</c:v>
                </c:pt>
                <c:pt idx="377">
                  <c:v>3.78E-2</c:v>
                </c:pt>
                <c:pt idx="378">
                  <c:v>3.7899999999999996E-2</c:v>
                </c:pt>
                <c:pt idx="379">
                  <c:v>3.7999999999999999E-2</c:v>
                </c:pt>
                <c:pt idx="380">
                  <c:v>3.8100000000000002E-2</c:v>
                </c:pt>
                <c:pt idx="381">
                  <c:v>3.8200000000000005E-2</c:v>
                </c:pt>
                <c:pt idx="382">
                  <c:v>3.8299999999999994E-2</c:v>
                </c:pt>
                <c:pt idx="383">
                  <c:v>3.8399999999999997E-2</c:v>
                </c:pt>
                <c:pt idx="384">
                  <c:v>3.85E-2</c:v>
                </c:pt>
                <c:pt idx="385">
                  <c:v>3.8600000000000002E-2</c:v>
                </c:pt>
                <c:pt idx="386">
                  <c:v>3.8700000000000005E-2</c:v>
                </c:pt>
                <c:pt idx="387">
                  <c:v>3.8799999999999994E-2</c:v>
                </c:pt>
                <c:pt idx="388">
                  <c:v>3.8899999999999997E-2</c:v>
                </c:pt>
                <c:pt idx="389">
                  <c:v>3.9E-2</c:v>
                </c:pt>
                <c:pt idx="390">
                  <c:v>3.9100000000000003E-2</c:v>
                </c:pt>
                <c:pt idx="391">
                  <c:v>3.9200000000000006E-2</c:v>
                </c:pt>
                <c:pt idx="392">
                  <c:v>3.9299999999999995E-2</c:v>
                </c:pt>
                <c:pt idx="393">
                  <c:v>3.9399999999999998E-2</c:v>
                </c:pt>
                <c:pt idx="394">
                  <c:v>3.95E-2</c:v>
                </c:pt>
                <c:pt idx="395">
                  <c:v>3.9600000000000003E-2</c:v>
                </c:pt>
                <c:pt idx="396">
                  <c:v>3.9700000000000006E-2</c:v>
                </c:pt>
                <c:pt idx="397">
                  <c:v>3.9799999999999995E-2</c:v>
                </c:pt>
                <c:pt idx="398">
                  <c:v>3.9899999999999998E-2</c:v>
                </c:pt>
                <c:pt idx="399">
                  <c:v>0.04</c:v>
                </c:pt>
                <c:pt idx="400">
                  <c:v>4.0100000000000004E-2</c:v>
                </c:pt>
                <c:pt idx="401">
                  <c:v>4.02E-2</c:v>
                </c:pt>
                <c:pt idx="402">
                  <c:v>4.0299999999999996E-2</c:v>
                </c:pt>
                <c:pt idx="403">
                  <c:v>4.0399999999999998E-2</c:v>
                </c:pt>
                <c:pt idx="404">
                  <c:v>4.0500000000000001E-2</c:v>
                </c:pt>
                <c:pt idx="405">
                  <c:v>4.0600000000000004E-2</c:v>
                </c:pt>
                <c:pt idx="406">
                  <c:v>4.07E-2</c:v>
                </c:pt>
                <c:pt idx="407">
                  <c:v>4.0799999999999996E-2</c:v>
                </c:pt>
                <c:pt idx="408">
                  <c:v>4.0899999999999999E-2</c:v>
                </c:pt>
                <c:pt idx="409">
                  <c:v>4.1000000000000002E-2</c:v>
                </c:pt>
                <c:pt idx="410">
                  <c:v>4.1100000000000005E-2</c:v>
                </c:pt>
                <c:pt idx="411">
                  <c:v>4.1200000000000001E-2</c:v>
                </c:pt>
                <c:pt idx="412">
                  <c:v>4.1299999999999996E-2</c:v>
                </c:pt>
                <c:pt idx="413">
                  <c:v>4.1399999999999999E-2</c:v>
                </c:pt>
                <c:pt idx="414">
                  <c:v>4.1500000000000002E-2</c:v>
                </c:pt>
                <c:pt idx="415">
                  <c:v>4.1599999999999998E-2</c:v>
                </c:pt>
                <c:pt idx="416">
                  <c:v>4.1700000000000001E-2</c:v>
                </c:pt>
                <c:pt idx="417">
                  <c:v>4.1799999999999997E-2</c:v>
                </c:pt>
                <c:pt idx="418">
                  <c:v>4.19E-2</c:v>
                </c:pt>
                <c:pt idx="419">
                  <c:v>4.2000000000000003E-2</c:v>
                </c:pt>
                <c:pt idx="420">
                  <c:v>4.2099999999999999E-2</c:v>
                </c:pt>
                <c:pt idx="421">
                  <c:v>4.2200000000000001E-2</c:v>
                </c:pt>
                <c:pt idx="422">
                  <c:v>4.2299999999999997E-2</c:v>
                </c:pt>
                <c:pt idx="423">
                  <c:v>4.24E-2</c:v>
                </c:pt>
                <c:pt idx="424">
                  <c:v>4.2500000000000003E-2</c:v>
                </c:pt>
                <c:pt idx="425">
                  <c:v>4.2599999999999999E-2</c:v>
                </c:pt>
                <c:pt idx="426">
                  <c:v>4.2700000000000002E-2</c:v>
                </c:pt>
                <c:pt idx="427">
                  <c:v>4.2799999999999998E-2</c:v>
                </c:pt>
                <c:pt idx="428">
                  <c:v>4.2900000000000001E-2</c:v>
                </c:pt>
                <c:pt idx="429">
                  <c:v>4.2999999999999997E-2</c:v>
                </c:pt>
                <c:pt idx="430">
                  <c:v>4.3099999999999999E-2</c:v>
                </c:pt>
                <c:pt idx="431">
                  <c:v>4.3200000000000002E-2</c:v>
                </c:pt>
                <c:pt idx="432">
                  <c:v>4.3299999999999998E-2</c:v>
                </c:pt>
                <c:pt idx="433">
                  <c:v>4.3400000000000001E-2</c:v>
                </c:pt>
                <c:pt idx="434">
                  <c:v>4.3499999999999997E-2</c:v>
                </c:pt>
                <c:pt idx="435">
                  <c:v>4.36E-2</c:v>
                </c:pt>
                <c:pt idx="436">
                  <c:v>4.3700000000000003E-2</c:v>
                </c:pt>
                <c:pt idx="437">
                  <c:v>4.3799999999999999E-2</c:v>
                </c:pt>
                <c:pt idx="438">
                  <c:v>4.3900000000000002E-2</c:v>
                </c:pt>
                <c:pt idx="439">
                  <c:v>4.3999999999999997E-2</c:v>
                </c:pt>
                <c:pt idx="440">
                  <c:v>4.41E-2</c:v>
                </c:pt>
                <c:pt idx="441">
                  <c:v>4.4200000000000003E-2</c:v>
                </c:pt>
                <c:pt idx="442">
                  <c:v>4.4299999999999999E-2</c:v>
                </c:pt>
                <c:pt idx="443">
                  <c:v>4.4400000000000002E-2</c:v>
                </c:pt>
                <c:pt idx="444">
                  <c:v>4.4499999999999998E-2</c:v>
                </c:pt>
                <c:pt idx="445">
                  <c:v>4.4600000000000001E-2</c:v>
                </c:pt>
                <c:pt idx="446">
                  <c:v>4.4700000000000004E-2</c:v>
                </c:pt>
                <c:pt idx="447">
                  <c:v>4.48E-2</c:v>
                </c:pt>
                <c:pt idx="448">
                  <c:v>4.4899999999999995E-2</c:v>
                </c:pt>
                <c:pt idx="449">
                  <c:v>4.4999999999999998E-2</c:v>
                </c:pt>
                <c:pt idx="450">
                  <c:v>4.5100000000000001E-2</c:v>
                </c:pt>
                <c:pt idx="451">
                  <c:v>4.5200000000000004E-2</c:v>
                </c:pt>
                <c:pt idx="452">
                  <c:v>4.53E-2</c:v>
                </c:pt>
                <c:pt idx="453">
                  <c:v>4.5399999999999996E-2</c:v>
                </c:pt>
                <c:pt idx="454">
                  <c:v>4.5499999999999999E-2</c:v>
                </c:pt>
                <c:pt idx="455">
                  <c:v>4.5600000000000002E-2</c:v>
                </c:pt>
                <c:pt idx="456">
                  <c:v>4.5700000000000005E-2</c:v>
                </c:pt>
                <c:pt idx="457">
                  <c:v>4.58E-2</c:v>
                </c:pt>
                <c:pt idx="458">
                  <c:v>4.5899999999999996E-2</c:v>
                </c:pt>
                <c:pt idx="459">
                  <c:v>4.5999999999999999E-2</c:v>
                </c:pt>
                <c:pt idx="460">
                  <c:v>4.6100000000000002E-2</c:v>
                </c:pt>
                <c:pt idx="461">
                  <c:v>4.6200000000000005E-2</c:v>
                </c:pt>
                <c:pt idx="462">
                  <c:v>4.6299999999999994E-2</c:v>
                </c:pt>
                <c:pt idx="463">
                  <c:v>4.6399999999999997E-2</c:v>
                </c:pt>
                <c:pt idx="464">
                  <c:v>4.65E-2</c:v>
                </c:pt>
                <c:pt idx="465">
                  <c:v>4.6600000000000003E-2</c:v>
                </c:pt>
                <c:pt idx="466">
                  <c:v>4.6700000000000005E-2</c:v>
                </c:pt>
                <c:pt idx="467">
                  <c:v>4.6799999999999994E-2</c:v>
                </c:pt>
                <c:pt idx="468">
                  <c:v>4.6899999999999997E-2</c:v>
                </c:pt>
                <c:pt idx="469">
                  <c:v>4.7E-2</c:v>
                </c:pt>
                <c:pt idx="470">
                  <c:v>4.7009999999999996E-2</c:v>
                </c:pt>
                <c:pt idx="471">
                  <c:v>4.7020000000000006E-2</c:v>
                </c:pt>
                <c:pt idx="472">
                  <c:v>4.7030000000000002E-2</c:v>
                </c:pt>
                <c:pt idx="473">
                  <c:v>4.7039999999999998E-2</c:v>
                </c:pt>
                <c:pt idx="474">
                  <c:v>4.7049999999999995E-2</c:v>
                </c:pt>
                <c:pt idx="475">
                  <c:v>4.7060000000000005E-2</c:v>
                </c:pt>
                <c:pt idx="476">
                  <c:v>4.7070000000000001E-2</c:v>
                </c:pt>
                <c:pt idx="477">
                  <c:v>4.7079999999999997E-2</c:v>
                </c:pt>
                <c:pt idx="478">
                  <c:v>4.7090000000000007E-2</c:v>
                </c:pt>
                <c:pt idx="479">
                  <c:v>4.7100000000000003E-2</c:v>
                </c:pt>
                <c:pt idx="480">
                  <c:v>4.7109999999999999E-2</c:v>
                </c:pt>
                <c:pt idx="481">
                  <c:v>4.7119999999999995E-2</c:v>
                </c:pt>
                <c:pt idx="482">
                  <c:v>4.7130000000000005E-2</c:v>
                </c:pt>
                <c:pt idx="483">
                  <c:v>4.7140000000000001E-2</c:v>
                </c:pt>
                <c:pt idx="484">
                  <c:v>4.7149999999999997E-2</c:v>
                </c:pt>
                <c:pt idx="485">
                  <c:v>4.7159999999999994E-2</c:v>
                </c:pt>
                <c:pt idx="486">
                  <c:v>4.7170000000000004E-2</c:v>
                </c:pt>
                <c:pt idx="487">
                  <c:v>4.718E-2</c:v>
                </c:pt>
                <c:pt idx="488">
                  <c:v>4.7189999999999996E-2</c:v>
                </c:pt>
                <c:pt idx="489">
                  <c:v>4.7200000000000006E-2</c:v>
                </c:pt>
                <c:pt idx="490">
                  <c:v>4.7210000000000002E-2</c:v>
                </c:pt>
                <c:pt idx="491">
                  <c:v>4.7219999999999998E-2</c:v>
                </c:pt>
                <c:pt idx="492">
                  <c:v>4.7229999999999994E-2</c:v>
                </c:pt>
                <c:pt idx="493">
                  <c:v>4.7240000000000004E-2</c:v>
                </c:pt>
                <c:pt idx="494">
                  <c:v>4.725E-2</c:v>
                </c:pt>
                <c:pt idx="495">
                  <c:v>4.7259999999999899E-2</c:v>
                </c:pt>
                <c:pt idx="496">
                  <c:v>4.7269999999999895E-2</c:v>
                </c:pt>
                <c:pt idx="497">
                  <c:v>4.7279999999999898E-2</c:v>
                </c:pt>
                <c:pt idx="498">
                  <c:v>4.7289999999999902E-2</c:v>
                </c:pt>
                <c:pt idx="499">
                  <c:v>4.7299999999999898E-2</c:v>
                </c:pt>
                <c:pt idx="500">
                  <c:v>4.7309999999999901E-2</c:v>
                </c:pt>
                <c:pt idx="501">
                  <c:v>4.7319999999999904E-2</c:v>
                </c:pt>
                <c:pt idx="502">
                  <c:v>4.73299999999999E-2</c:v>
                </c:pt>
                <c:pt idx="503">
                  <c:v>4.7339999999999896E-2</c:v>
                </c:pt>
                <c:pt idx="504">
                  <c:v>4.7349999999999899E-2</c:v>
                </c:pt>
                <c:pt idx="505">
                  <c:v>4.7359999999999902E-2</c:v>
                </c:pt>
                <c:pt idx="506">
                  <c:v>4.7369999999999898E-2</c:v>
                </c:pt>
                <c:pt idx="507">
                  <c:v>4.7379999999999901E-2</c:v>
                </c:pt>
                <c:pt idx="508">
                  <c:v>4.7389999999999904E-2</c:v>
                </c:pt>
                <c:pt idx="509">
                  <c:v>4.7399999999999901E-2</c:v>
                </c:pt>
                <c:pt idx="510">
                  <c:v>4.7409999999999897E-2</c:v>
                </c:pt>
                <c:pt idx="511">
                  <c:v>4.74199999999999E-2</c:v>
                </c:pt>
                <c:pt idx="512">
                  <c:v>4.7429999999999903E-2</c:v>
                </c:pt>
                <c:pt idx="513">
                  <c:v>4.7439999999999899E-2</c:v>
                </c:pt>
                <c:pt idx="514">
                  <c:v>4.7449999999999902E-2</c:v>
                </c:pt>
                <c:pt idx="515">
                  <c:v>4.7459999999999898E-2</c:v>
                </c:pt>
                <c:pt idx="516">
                  <c:v>4.7469999999999901E-2</c:v>
                </c:pt>
                <c:pt idx="517">
                  <c:v>4.7479999999999897E-2</c:v>
                </c:pt>
                <c:pt idx="518">
                  <c:v>4.74899999999999E-2</c:v>
                </c:pt>
                <c:pt idx="519">
                  <c:v>4.7499999999999903E-2</c:v>
                </c:pt>
                <c:pt idx="520">
                  <c:v>4.75099999999999E-2</c:v>
                </c:pt>
                <c:pt idx="521">
                  <c:v>4.7519999999999896E-2</c:v>
                </c:pt>
                <c:pt idx="522">
                  <c:v>4.7529999999999899E-2</c:v>
                </c:pt>
                <c:pt idx="523">
                  <c:v>4.7539999999999902E-2</c:v>
                </c:pt>
                <c:pt idx="524">
                  <c:v>4.7549999999999898E-2</c:v>
                </c:pt>
                <c:pt idx="525">
                  <c:v>4.7559999999999901E-2</c:v>
                </c:pt>
                <c:pt idx="526">
                  <c:v>4.7569999999999904E-2</c:v>
                </c:pt>
                <c:pt idx="527">
                  <c:v>4.75799999999999E-2</c:v>
                </c:pt>
                <c:pt idx="528">
                  <c:v>4.7589999999999896E-2</c:v>
                </c:pt>
                <c:pt idx="529">
                  <c:v>4.7599999999999899E-2</c:v>
                </c:pt>
                <c:pt idx="530">
                  <c:v>4.7609999999999902E-2</c:v>
                </c:pt>
                <c:pt idx="531">
                  <c:v>4.7619999999999899E-2</c:v>
                </c:pt>
                <c:pt idx="532">
                  <c:v>4.7629999999999902E-2</c:v>
                </c:pt>
                <c:pt idx="533">
                  <c:v>4.7639999999999898E-2</c:v>
                </c:pt>
                <c:pt idx="534">
                  <c:v>4.7649999999999901E-2</c:v>
                </c:pt>
                <c:pt idx="535">
                  <c:v>4.7659999999999897E-2</c:v>
                </c:pt>
                <c:pt idx="536">
                  <c:v>4.76699999999999E-2</c:v>
                </c:pt>
                <c:pt idx="537">
                  <c:v>4.7679999999999903E-2</c:v>
                </c:pt>
                <c:pt idx="538">
                  <c:v>4.7689999999999899E-2</c:v>
                </c:pt>
                <c:pt idx="539">
                  <c:v>4.7699999999999902E-2</c:v>
                </c:pt>
                <c:pt idx="540">
                  <c:v>4.7709999999999898E-2</c:v>
                </c:pt>
                <c:pt idx="541">
                  <c:v>4.7719999999999901E-2</c:v>
                </c:pt>
                <c:pt idx="542">
                  <c:v>4.7729999999999898E-2</c:v>
                </c:pt>
                <c:pt idx="543">
                  <c:v>4.7739999999999901E-2</c:v>
                </c:pt>
                <c:pt idx="544">
                  <c:v>4.7749999999999904E-2</c:v>
                </c:pt>
                <c:pt idx="545">
                  <c:v>4.7759999999999796E-2</c:v>
                </c:pt>
                <c:pt idx="546">
                  <c:v>4.7769999999999799E-2</c:v>
                </c:pt>
                <c:pt idx="547">
                  <c:v>4.7779999999999802E-2</c:v>
                </c:pt>
                <c:pt idx="548">
                  <c:v>4.7789999999999798E-2</c:v>
                </c:pt>
                <c:pt idx="549">
                  <c:v>4.7799999999999801E-2</c:v>
                </c:pt>
                <c:pt idx="550">
                  <c:v>4.7809999999999804E-2</c:v>
                </c:pt>
                <c:pt idx="551">
                  <c:v>4.78199999999998E-2</c:v>
                </c:pt>
                <c:pt idx="552">
                  <c:v>4.7829999999999796E-2</c:v>
                </c:pt>
                <c:pt idx="553">
                  <c:v>4.7839999999999799E-2</c:v>
                </c:pt>
                <c:pt idx="554">
                  <c:v>4.7849999999999802E-2</c:v>
                </c:pt>
                <c:pt idx="555">
                  <c:v>4.7859999999999799E-2</c:v>
                </c:pt>
                <c:pt idx="556">
                  <c:v>4.7869999999999802E-2</c:v>
                </c:pt>
                <c:pt idx="557">
                  <c:v>4.7879999999999798E-2</c:v>
                </c:pt>
                <c:pt idx="558">
                  <c:v>4.7889999999999801E-2</c:v>
                </c:pt>
                <c:pt idx="559">
                  <c:v>4.7899999999999797E-2</c:v>
                </c:pt>
                <c:pt idx="560">
                  <c:v>4.79099999999998E-2</c:v>
                </c:pt>
                <c:pt idx="561">
                  <c:v>4.7919999999999803E-2</c:v>
                </c:pt>
                <c:pt idx="562">
                  <c:v>4.7929999999999799E-2</c:v>
                </c:pt>
                <c:pt idx="563">
                  <c:v>4.7939999999999802E-2</c:v>
                </c:pt>
                <c:pt idx="564">
                  <c:v>4.7949999999999798E-2</c:v>
                </c:pt>
                <c:pt idx="565">
                  <c:v>4.7959999999999801E-2</c:v>
                </c:pt>
                <c:pt idx="566">
                  <c:v>4.7969999999999798E-2</c:v>
                </c:pt>
                <c:pt idx="567">
                  <c:v>4.7979999999999801E-2</c:v>
                </c:pt>
                <c:pt idx="568">
                  <c:v>4.7989999999999804E-2</c:v>
                </c:pt>
                <c:pt idx="569">
                  <c:v>4.79999999999998E-2</c:v>
                </c:pt>
                <c:pt idx="570">
                  <c:v>4.8009999999999796E-2</c:v>
                </c:pt>
                <c:pt idx="571">
                  <c:v>4.8019999999999799E-2</c:v>
                </c:pt>
                <c:pt idx="572">
                  <c:v>4.8029999999999802E-2</c:v>
                </c:pt>
                <c:pt idx="573">
                  <c:v>4.8039999999999798E-2</c:v>
                </c:pt>
                <c:pt idx="574">
                  <c:v>4.8049999999999801E-2</c:v>
                </c:pt>
                <c:pt idx="575">
                  <c:v>4.8059999999999804E-2</c:v>
                </c:pt>
                <c:pt idx="576">
                  <c:v>4.80699999999998E-2</c:v>
                </c:pt>
                <c:pt idx="577">
                  <c:v>4.8079999999999797E-2</c:v>
                </c:pt>
                <c:pt idx="578">
                  <c:v>4.80899999999998E-2</c:v>
                </c:pt>
                <c:pt idx="579">
                  <c:v>4.8099999999999803E-2</c:v>
                </c:pt>
                <c:pt idx="580">
                  <c:v>4.8109999999999799E-2</c:v>
                </c:pt>
                <c:pt idx="581">
                  <c:v>4.8119999999999802E-2</c:v>
                </c:pt>
                <c:pt idx="582">
                  <c:v>4.8129999999999798E-2</c:v>
                </c:pt>
                <c:pt idx="583">
                  <c:v>4.8139999999999801E-2</c:v>
                </c:pt>
                <c:pt idx="584">
                  <c:v>4.8149999999999797E-2</c:v>
                </c:pt>
                <c:pt idx="585">
                  <c:v>4.81599999999998E-2</c:v>
                </c:pt>
                <c:pt idx="586">
                  <c:v>4.8169999999999803E-2</c:v>
                </c:pt>
                <c:pt idx="587">
                  <c:v>4.8179999999999799E-2</c:v>
                </c:pt>
                <c:pt idx="588">
                  <c:v>4.8189999999999795E-2</c:v>
                </c:pt>
                <c:pt idx="589">
                  <c:v>4.8199999999999799E-2</c:v>
                </c:pt>
                <c:pt idx="590">
                  <c:v>4.8209999999999802E-2</c:v>
                </c:pt>
                <c:pt idx="591">
                  <c:v>4.8219999999999798E-2</c:v>
                </c:pt>
                <c:pt idx="592">
                  <c:v>4.8229999999999801E-2</c:v>
                </c:pt>
                <c:pt idx="593">
                  <c:v>4.8239999999999804E-2</c:v>
                </c:pt>
                <c:pt idx="594">
                  <c:v>4.82499999999998E-2</c:v>
                </c:pt>
                <c:pt idx="595">
                  <c:v>4.8259999999999699E-2</c:v>
                </c:pt>
                <c:pt idx="596">
                  <c:v>4.8269999999999695E-2</c:v>
                </c:pt>
                <c:pt idx="597">
                  <c:v>4.8279999999999802E-2</c:v>
                </c:pt>
                <c:pt idx="598">
                  <c:v>4.8289999999999701E-2</c:v>
                </c:pt>
                <c:pt idx="599">
                  <c:v>4.8299999999999697E-2</c:v>
                </c:pt>
                <c:pt idx="600">
                  <c:v>4.8309999999999693E-2</c:v>
                </c:pt>
                <c:pt idx="601">
                  <c:v>4.8319999999999703E-2</c:v>
                </c:pt>
                <c:pt idx="602">
                  <c:v>4.83299999999997E-2</c:v>
                </c:pt>
                <c:pt idx="603">
                  <c:v>4.8339999999999696E-2</c:v>
                </c:pt>
                <c:pt idx="604">
                  <c:v>4.8349999999999706E-2</c:v>
                </c:pt>
                <c:pt idx="605">
                  <c:v>4.8359999999999702E-2</c:v>
                </c:pt>
                <c:pt idx="606">
                  <c:v>4.8369999999999698E-2</c:v>
                </c:pt>
                <c:pt idx="607">
                  <c:v>4.8379999999999694E-2</c:v>
                </c:pt>
                <c:pt idx="608">
                  <c:v>4.8389999999999704E-2</c:v>
                </c:pt>
                <c:pt idx="609">
                  <c:v>4.83999999999997E-2</c:v>
                </c:pt>
                <c:pt idx="610">
                  <c:v>4.8409999999999696E-2</c:v>
                </c:pt>
                <c:pt idx="611">
                  <c:v>4.8419999999999706E-2</c:v>
                </c:pt>
                <c:pt idx="612">
                  <c:v>4.8429999999999702E-2</c:v>
                </c:pt>
                <c:pt idx="613">
                  <c:v>4.8439999999999699E-2</c:v>
                </c:pt>
                <c:pt idx="614">
                  <c:v>4.8449999999999695E-2</c:v>
                </c:pt>
                <c:pt idx="615">
                  <c:v>4.8459999999999705E-2</c:v>
                </c:pt>
                <c:pt idx="616">
                  <c:v>4.8469999999999701E-2</c:v>
                </c:pt>
                <c:pt idx="617">
                  <c:v>4.8479999999999697E-2</c:v>
                </c:pt>
                <c:pt idx="618">
                  <c:v>4.8489999999999693E-2</c:v>
                </c:pt>
                <c:pt idx="619">
                  <c:v>4.8499999999999703E-2</c:v>
                </c:pt>
                <c:pt idx="620">
                  <c:v>4.8509999999999699E-2</c:v>
                </c:pt>
                <c:pt idx="621">
                  <c:v>4.8519999999999695E-2</c:v>
                </c:pt>
                <c:pt idx="622">
                  <c:v>4.8529999999999705E-2</c:v>
                </c:pt>
                <c:pt idx="623">
                  <c:v>4.8539999999999701E-2</c:v>
                </c:pt>
                <c:pt idx="624">
                  <c:v>4.8549999999999698E-2</c:v>
                </c:pt>
                <c:pt idx="625">
                  <c:v>4.8559999999999694E-2</c:v>
                </c:pt>
                <c:pt idx="626">
                  <c:v>4.8569999999999704E-2</c:v>
                </c:pt>
                <c:pt idx="627">
                  <c:v>4.85799999999997E-2</c:v>
                </c:pt>
                <c:pt idx="628">
                  <c:v>4.8589999999999696E-2</c:v>
                </c:pt>
                <c:pt idx="629">
                  <c:v>4.8599999999999706E-2</c:v>
                </c:pt>
                <c:pt idx="630">
                  <c:v>4.8609999999999702E-2</c:v>
                </c:pt>
                <c:pt idx="631">
                  <c:v>4.8619999999999698E-2</c:v>
                </c:pt>
                <c:pt idx="632">
                  <c:v>4.8629999999999694E-2</c:v>
                </c:pt>
                <c:pt idx="633">
                  <c:v>4.8639999999999704E-2</c:v>
                </c:pt>
                <c:pt idx="634">
                  <c:v>4.86499999999997E-2</c:v>
                </c:pt>
                <c:pt idx="635">
                  <c:v>4.8659999999999697E-2</c:v>
                </c:pt>
                <c:pt idx="636">
                  <c:v>4.8669999999999707E-2</c:v>
                </c:pt>
                <c:pt idx="637">
                  <c:v>4.8679999999999703E-2</c:v>
                </c:pt>
                <c:pt idx="638">
                  <c:v>4.8689999999999699E-2</c:v>
                </c:pt>
                <c:pt idx="639">
                  <c:v>4.8699999999999695E-2</c:v>
                </c:pt>
                <c:pt idx="640">
                  <c:v>4.8709999999999705E-2</c:v>
                </c:pt>
                <c:pt idx="641">
                  <c:v>4.8719999999999701E-2</c:v>
                </c:pt>
                <c:pt idx="642">
                  <c:v>4.8729999999999697E-2</c:v>
                </c:pt>
                <c:pt idx="643">
                  <c:v>4.8739999999999596E-2</c:v>
                </c:pt>
                <c:pt idx="644">
                  <c:v>4.8749999999999703E-2</c:v>
                </c:pt>
                <c:pt idx="645">
                  <c:v>4.8759999999999602E-2</c:v>
                </c:pt>
                <c:pt idx="646">
                  <c:v>4.8769999999999598E-2</c:v>
                </c:pt>
                <c:pt idx="647">
                  <c:v>4.8779999999999706E-2</c:v>
                </c:pt>
                <c:pt idx="648">
                  <c:v>4.8789999999999605E-2</c:v>
                </c:pt>
                <c:pt idx="649">
                  <c:v>4.8799999999999601E-2</c:v>
                </c:pt>
                <c:pt idx="650">
                  <c:v>4.8809999999999597E-2</c:v>
                </c:pt>
                <c:pt idx="651">
                  <c:v>4.88199999999996E-2</c:v>
                </c:pt>
                <c:pt idx="652">
                  <c:v>4.8829999999999603E-2</c:v>
                </c:pt>
                <c:pt idx="653">
                  <c:v>4.8839999999999599E-2</c:v>
                </c:pt>
                <c:pt idx="654">
                  <c:v>4.8849999999999602E-2</c:v>
                </c:pt>
                <c:pt idx="655">
                  <c:v>4.8859999999999598E-2</c:v>
                </c:pt>
                <c:pt idx="656">
                  <c:v>4.8869999999999601E-2</c:v>
                </c:pt>
                <c:pt idx="657">
                  <c:v>4.8879999999999597E-2</c:v>
                </c:pt>
                <c:pt idx="658">
                  <c:v>4.88899999999996E-2</c:v>
                </c:pt>
                <c:pt idx="659">
                  <c:v>4.8899999999999604E-2</c:v>
                </c:pt>
                <c:pt idx="660">
                  <c:v>4.89099999999996E-2</c:v>
                </c:pt>
                <c:pt idx="661">
                  <c:v>4.8919999999999596E-2</c:v>
                </c:pt>
                <c:pt idx="662">
                  <c:v>4.8929999999999599E-2</c:v>
                </c:pt>
                <c:pt idx="663">
                  <c:v>4.8939999999999602E-2</c:v>
                </c:pt>
                <c:pt idx="664">
                  <c:v>4.8949999999999598E-2</c:v>
                </c:pt>
                <c:pt idx="665">
                  <c:v>4.8959999999999601E-2</c:v>
                </c:pt>
                <c:pt idx="666">
                  <c:v>4.8969999999999604E-2</c:v>
                </c:pt>
                <c:pt idx="667">
                  <c:v>4.89799999999996E-2</c:v>
                </c:pt>
                <c:pt idx="668">
                  <c:v>4.8989999999999596E-2</c:v>
                </c:pt>
                <c:pt idx="669">
                  <c:v>4.8999999999999599E-2</c:v>
                </c:pt>
                <c:pt idx="670">
                  <c:v>4.9009999999999602E-2</c:v>
                </c:pt>
                <c:pt idx="671">
                  <c:v>4.9019999999999599E-2</c:v>
                </c:pt>
                <c:pt idx="672">
                  <c:v>4.9029999999999602E-2</c:v>
                </c:pt>
                <c:pt idx="673">
                  <c:v>4.9039999999999598E-2</c:v>
                </c:pt>
                <c:pt idx="674">
                  <c:v>4.9049999999999601E-2</c:v>
                </c:pt>
                <c:pt idx="675">
                  <c:v>4.9059999999999597E-2</c:v>
                </c:pt>
                <c:pt idx="676">
                  <c:v>4.90699999999996E-2</c:v>
                </c:pt>
                <c:pt idx="677">
                  <c:v>4.9079999999999603E-2</c:v>
                </c:pt>
                <c:pt idx="678">
                  <c:v>4.9089999999999599E-2</c:v>
                </c:pt>
                <c:pt idx="679">
                  <c:v>4.9099999999999602E-2</c:v>
                </c:pt>
                <c:pt idx="680">
                  <c:v>4.9109999999999598E-2</c:v>
                </c:pt>
                <c:pt idx="681">
                  <c:v>4.9119999999999601E-2</c:v>
                </c:pt>
                <c:pt idx="682">
                  <c:v>4.9129999999999598E-2</c:v>
                </c:pt>
                <c:pt idx="683">
                  <c:v>4.9139999999999601E-2</c:v>
                </c:pt>
                <c:pt idx="684">
                  <c:v>4.9149999999999604E-2</c:v>
                </c:pt>
                <c:pt idx="685">
                  <c:v>4.91599999999996E-2</c:v>
                </c:pt>
                <c:pt idx="686">
                  <c:v>4.9169999999999596E-2</c:v>
                </c:pt>
                <c:pt idx="687">
                  <c:v>4.9179999999999599E-2</c:v>
                </c:pt>
                <c:pt idx="688">
                  <c:v>4.9189999999999602E-2</c:v>
                </c:pt>
                <c:pt idx="689">
                  <c:v>4.9199999999999598E-2</c:v>
                </c:pt>
                <c:pt idx="690">
                  <c:v>4.9209999999999601E-2</c:v>
                </c:pt>
                <c:pt idx="691">
                  <c:v>4.9219999999999604E-2</c:v>
                </c:pt>
                <c:pt idx="692">
                  <c:v>4.92299999999996E-2</c:v>
                </c:pt>
                <c:pt idx="693">
                  <c:v>4.9239999999999499E-2</c:v>
                </c:pt>
                <c:pt idx="694">
                  <c:v>4.92499999999996E-2</c:v>
                </c:pt>
                <c:pt idx="695">
                  <c:v>4.9259999999999603E-2</c:v>
                </c:pt>
                <c:pt idx="696">
                  <c:v>4.9269999999999502E-2</c:v>
                </c:pt>
                <c:pt idx="697">
                  <c:v>4.9279999999999498E-2</c:v>
                </c:pt>
                <c:pt idx="698">
                  <c:v>4.9289999999999501E-2</c:v>
                </c:pt>
                <c:pt idx="699">
                  <c:v>4.9299999999999497E-2</c:v>
                </c:pt>
                <c:pt idx="700">
                  <c:v>4.93099999999995E-2</c:v>
                </c:pt>
                <c:pt idx="701">
                  <c:v>4.9319999999999503E-2</c:v>
                </c:pt>
                <c:pt idx="702">
                  <c:v>4.9329999999999499E-2</c:v>
                </c:pt>
                <c:pt idx="703">
                  <c:v>4.9339999999999502E-2</c:v>
                </c:pt>
                <c:pt idx="704">
                  <c:v>4.9349999999999498E-2</c:v>
                </c:pt>
                <c:pt idx="705">
                  <c:v>4.9359999999999501E-2</c:v>
                </c:pt>
                <c:pt idx="706">
                  <c:v>4.9369999999999498E-2</c:v>
                </c:pt>
                <c:pt idx="707">
                  <c:v>4.9379999999999501E-2</c:v>
                </c:pt>
                <c:pt idx="708">
                  <c:v>4.9389999999999504E-2</c:v>
                </c:pt>
                <c:pt idx="709">
                  <c:v>4.93999999999995E-2</c:v>
                </c:pt>
                <c:pt idx="710">
                  <c:v>4.9409999999999496E-2</c:v>
                </c:pt>
                <c:pt idx="711">
                  <c:v>4.9419999999999499E-2</c:v>
                </c:pt>
                <c:pt idx="712">
                  <c:v>4.9429999999999502E-2</c:v>
                </c:pt>
                <c:pt idx="713">
                  <c:v>4.9439999999999498E-2</c:v>
                </c:pt>
                <c:pt idx="714">
                  <c:v>4.9449999999999501E-2</c:v>
                </c:pt>
                <c:pt idx="715">
                  <c:v>4.9459999999999504E-2</c:v>
                </c:pt>
                <c:pt idx="716">
                  <c:v>4.94699999999995E-2</c:v>
                </c:pt>
                <c:pt idx="717">
                  <c:v>4.9479999999999497E-2</c:v>
                </c:pt>
                <c:pt idx="718">
                  <c:v>4.94899999999995E-2</c:v>
                </c:pt>
                <c:pt idx="719">
                  <c:v>4.9499999999999503E-2</c:v>
                </c:pt>
                <c:pt idx="720">
                  <c:v>4.9509999999999499E-2</c:v>
                </c:pt>
                <c:pt idx="721">
                  <c:v>4.9519999999999502E-2</c:v>
                </c:pt>
                <c:pt idx="722">
                  <c:v>4.9529999999999498E-2</c:v>
                </c:pt>
                <c:pt idx="723">
                  <c:v>4.9539999999999501E-2</c:v>
                </c:pt>
                <c:pt idx="724">
                  <c:v>4.9549999999999497E-2</c:v>
                </c:pt>
                <c:pt idx="725">
                  <c:v>4.95599999999995E-2</c:v>
                </c:pt>
                <c:pt idx="726">
                  <c:v>4.9569999999999503E-2</c:v>
                </c:pt>
                <c:pt idx="727">
                  <c:v>4.9579999999999499E-2</c:v>
                </c:pt>
                <c:pt idx="728">
                  <c:v>4.9589999999999496E-2</c:v>
                </c:pt>
                <c:pt idx="729">
                  <c:v>4.9599999999999499E-2</c:v>
                </c:pt>
                <c:pt idx="730">
                  <c:v>4.9609999999999502E-2</c:v>
                </c:pt>
                <c:pt idx="731">
                  <c:v>4.9619999999999498E-2</c:v>
                </c:pt>
                <c:pt idx="732">
                  <c:v>4.9629999999999501E-2</c:v>
                </c:pt>
                <c:pt idx="733">
                  <c:v>4.9639999999999504E-2</c:v>
                </c:pt>
                <c:pt idx="734">
                  <c:v>4.96499999999995E-2</c:v>
                </c:pt>
                <c:pt idx="735">
                  <c:v>4.9659999999999496E-2</c:v>
                </c:pt>
                <c:pt idx="736">
                  <c:v>4.9669999999999499E-2</c:v>
                </c:pt>
                <c:pt idx="737">
                  <c:v>4.9679999999999502E-2</c:v>
                </c:pt>
                <c:pt idx="738">
                  <c:v>4.9689999999999498E-2</c:v>
                </c:pt>
                <c:pt idx="739">
                  <c:v>4.9699999999999502E-2</c:v>
                </c:pt>
                <c:pt idx="740">
                  <c:v>4.9709999999999505E-2</c:v>
                </c:pt>
                <c:pt idx="741">
                  <c:v>4.9719999999999501E-2</c:v>
                </c:pt>
                <c:pt idx="742">
                  <c:v>4.9729999999999497E-2</c:v>
                </c:pt>
                <c:pt idx="743">
                  <c:v>4.9739999999999396E-2</c:v>
                </c:pt>
                <c:pt idx="744">
                  <c:v>4.9749999999999503E-2</c:v>
                </c:pt>
                <c:pt idx="745">
                  <c:v>4.9759999999999499E-2</c:v>
                </c:pt>
                <c:pt idx="746">
                  <c:v>4.9769999999999398E-2</c:v>
                </c:pt>
                <c:pt idx="747">
                  <c:v>4.9779999999999394E-2</c:v>
                </c:pt>
                <c:pt idx="748">
                  <c:v>4.9789999999999404E-2</c:v>
                </c:pt>
                <c:pt idx="749">
                  <c:v>4.97999999999994E-2</c:v>
                </c:pt>
                <c:pt idx="750">
                  <c:v>4.9809999999999396E-2</c:v>
                </c:pt>
                <c:pt idx="751">
                  <c:v>4.9819999999999406E-2</c:v>
                </c:pt>
                <c:pt idx="752">
                  <c:v>4.9829999999999403E-2</c:v>
                </c:pt>
                <c:pt idx="753">
                  <c:v>4.9839999999999399E-2</c:v>
                </c:pt>
                <c:pt idx="754">
                  <c:v>4.9849999999999395E-2</c:v>
                </c:pt>
                <c:pt idx="755">
                  <c:v>4.9859999999999405E-2</c:v>
                </c:pt>
                <c:pt idx="756">
                  <c:v>4.9869999999999401E-2</c:v>
                </c:pt>
                <c:pt idx="757">
                  <c:v>4.9879999999999397E-2</c:v>
                </c:pt>
                <c:pt idx="758">
                  <c:v>4.9889999999999393E-2</c:v>
                </c:pt>
                <c:pt idx="759">
                  <c:v>4.9899999999999403E-2</c:v>
                </c:pt>
                <c:pt idx="760">
                  <c:v>4.9909999999999399E-2</c:v>
                </c:pt>
                <c:pt idx="761">
                  <c:v>4.9919999999999395E-2</c:v>
                </c:pt>
                <c:pt idx="762">
                  <c:v>4.9929999999999405E-2</c:v>
                </c:pt>
                <c:pt idx="763">
                  <c:v>4.9939999999999402E-2</c:v>
                </c:pt>
                <c:pt idx="764">
                  <c:v>4.9949999999999398E-2</c:v>
                </c:pt>
                <c:pt idx="765">
                  <c:v>4.9959999999999394E-2</c:v>
                </c:pt>
                <c:pt idx="766">
                  <c:v>4.9969999999999404E-2</c:v>
                </c:pt>
                <c:pt idx="767">
                  <c:v>4.99799999999994E-2</c:v>
                </c:pt>
                <c:pt idx="768">
                  <c:v>4.9989999999999396E-2</c:v>
                </c:pt>
                <c:pt idx="769">
                  <c:v>4.9999999999999406E-2</c:v>
                </c:pt>
                <c:pt idx="770">
                  <c:v>5.0009999999999402E-2</c:v>
                </c:pt>
                <c:pt idx="771">
                  <c:v>5.0019999999999398E-2</c:v>
                </c:pt>
                <c:pt idx="772">
                  <c:v>5.0029999999999394E-2</c:v>
                </c:pt>
                <c:pt idx="773">
                  <c:v>5.0039999999999404E-2</c:v>
                </c:pt>
                <c:pt idx="774">
                  <c:v>5.0049999999999401E-2</c:v>
                </c:pt>
                <c:pt idx="775">
                  <c:v>5.0059999999999397E-2</c:v>
                </c:pt>
                <c:pt idx="776">
                  <c:v>5.0069999999999407E-2</c:v>
                </c:pt>
                <c:pt idx="777">
                  <c:v>5.0079999999999403E-2</c:v>
                </c:pt>
                <c:pt idx="778">
                  <c:v>5.0089999999999399E-2</c:v>
                </c:pt>
                <c:pt idx="779">
                  <c:v>5.0099999999999395E-2</c:v>
                </c:pt>
                <c:pt idx="780">
                  <c:v>5.0109999999999405E-2</c:v>
                </c:pt>
                <c:pt idx="781">
                  <c:v>5.0119999999999401E-2</c:v>
                </c:pt>
                <c:pt idx="782">
                  <c:v>5.0129999999999397E-2</c:v>
                </c:pt>
                <c:pt idx="783">
                  <c:v>5.0139999999999393E-2</c:v>
                </c:pt>
                <c:pt idx="784">
                  <c:v>5.0149999999999403E-2</c:v>
                </c:pt>
                <c:pt idx="785">
                  <c:v>5.01599999999994E-2</c:v>
                </c:pt>
                <c:pt idx="786">
                  <c:v>5.0169999999999396E-2</c:v>
                </c:pt>
                <c:pt idx="787">
                  <c:v>5.0179999999999406E-2</c:v>
                </c:pt>
                <c:pt idx="788">
                  <c:v>5.0189999999999402E-2</c:v>
                </c:pt>
                <c:pt idx="789">
                  <c:v>5.0199999999999398E-2</c:v>
                </c:pt>
                <c:pt idx="790">
                  <c:v>5.0209999999999394E-2</c:v>
                </c:pt>
                <c:pt idx="791">
                  <c:v>5.0219999999999404E-2</c:v>
                </c:pt>
                <c:pt idx="792">
                  <c:v>5.02299999999994E-2</c:v>
                </c:pt>
                <c:pt idx="793">
                  <c:v>5.0239999999999396E-2</c:v>
                </c:pt>
                <c:pt idx="794">
                  <c:v>5.0249999999999295E-2</c:v>
                </c:pt>
                <c:pt idx="795">
                  <c:v>5.0259999999999402E-2</c:v>
                </c:pt>
                <c:pt idx="796">
                  <c:v>5.0269999999999301E-2</c:v>
                </c:pt>
                <c:pt idx="797">
                  <c:v>5.0279999999999297E-2</c:v>
                </c:pt>
                <c:pt idx="798">
                  <c:v>5.0289999999999405E-2</c:v>
                </c:pt>
                <c:pt idx="799">
                  <c:v>5.0299999999999304E-2</c:v>
                </c:pt>
                <c:pt idx="800">
                  <c:v>5.03099999999993E-2</c:v>
                </c:pt>
                <c:pt idx="801">
                  <c:v>5.0319999999999296E-2</c:v>
                </c:pt>
                <c:pt idx="802">
                  <c:v>5.0329999999999299E-2</c:v>
                </c:pt>
                <c:pt idx="803">
                  <c:v>5.0339999999999302E-2</c:v>
                </c:pt>
                <c:pt idx="804">
                  <c:v>5.0349999999999298E-2</c:v>
                </c:pt>
                <c:pt idx="805">
                  <c:v>5.0359999999999301E-2</c:v>
                </c:pt>
                <c:pt idx="806">
                  <c:v>5.0369999999999304E-2</c:v>
                </c:pt>
                <c:pt idx="807">
                  <c:v>5.03799999999993E-2</c:v>
                </c:pt>
                <c:pt idx="808">
                  <c:v>5.0389999999999296E-2</c:v>
                </c:pt>
                <c:pt idx="809">
                  <c:v>5.03999999999993E-2</c:v>
                </c:pt>
                <c:pt idx="810">
                  <c:v>5.0409999999999303E-2</c:v>
                </c:pt>
                <c:pt idx="811">
                  <c:v>5.0419999999999299E-2</c:v>
                </c:pt>
                <c:pt idx="812">
                  <c:v>5.0429999999999302E-2</c:v>
                </c:pt>
                <c:pt idx="813">
                  <c:v>5.0439999999999305E-2</c:v>
                </c:pt>
                <c:pt idx="814">
                  <c:v>5.0449999999999301E-2</c:v>
                </c:pt>
                <c:pt idx="815">
                  <c:v>5.0459999999999297E-2</c:v>
                </c:pt>
                <c:pt idx="816">
                  <c:v>5.04699999999993E-2</c:v>
                </c:pt>
                <c:pt idx="817">
                  <c:v>5.0479999999999303E-2</c:v>
                </c:pt>
                <c:pt idx="818">
                  <c:v>5.0489999999999299E-2</c:v>
                </c:pt>
                <c:pt idx="819">
                  <c:v>5.0499999999999295E-2</c:v>
                </c:pt>
                <c:pt idx="820">
                  <c:v>5.0509999999999299E-2</c:v>
                </c:pt>
                <c:pt idx="821">
                  <c:v>5.0519999999999302E-2</c:v>
                </c:pt>
                <c:pt idx="822">
                  <c:v>5.0529999999999298E-2</c:v>
                </c:pt>
                <c:pt idx="823">
                  <c:v>5.0539999999999301E-2</c:v>
                </c:pt>
                <c:pt idx="824">
                  <c:v>5.0549999999999304E-2</c:v>
                </c:pt>
                <c:pt idx="825">
                  <c:v>5.05599999999993E-2</c:v>
                </c:pt>
                <c:pt idx="826">
                  <c:v>5.0569999999999296E-2</c:v>
                </c:pt>
                <c:pt idx="827">
                  <c:v>5.0579999999999299E-2</c:v>
                </c:pt>
                <c:pt idx="828">
                  <c:v>5.0589999999999302E-2</c:v>
                </c:pt>
                <c:pt idx="829">
                  <c:v>5.0599999999999298E-2</c:v>
                </c:pt>
                <c:pt idx="830">
                  <c:v>5.0609999999999301E-2</c:v>
                </c:pt>
                <c:pt idx="831">
                  <c:v>5.0619999999999304E-2</c:v>
                </c:pt>
                <c:pt idx="832">
                  <c:v>5.0629999999999301E-2</c:v>
                </c:pt>
                <c:pt idx="833">
                  <c:v>5.0639999999999297E-2</c:v>
                </c:pt>
                <c:pt idx="834">
                  <c:v>5.06499999999993E-2</c:v>
                </c:pt>
                <c:pt idx="835">
                  <c:v>5.0659999999999303E-2</c:v>
                </c:pt>
                <c:pt idx="836">
                  <c:v>5.0669999999999299E-2</c:v>
                </c:pt>
                <c:pt idx="837">
                  <c:v>5.0679999999999302E-2</c:v>
                </c:pt>
                <c:pt idx="838">
                  <c:v>5.0689999999999298E-2</c:v>
                </c:pt>
                <c:pt idx="839">
                  <c:v>5.0699999999999301E-2</c:v>
                </c:pt>
                <c:pt idx="840">
                  <c:v>5.0709999999999297E-2</c:v>
                </c:pt>
                <c:pt idx="841">
                  <c:v>5.07199999999993E-2</c:v>
                </c:pt>
                <c:pt idx="842">
                  <c:v>5.0729999999999303E-2</c:v>
                </c:pt>
                <c:pt idx="843">
                  <c:v>5.07399999999993E-2</c:v>
                </c:pt>
                <c:pt idx="844">
                  <c:v>5.0749999999999199E-2</c:v>
                </c:pt>
                <c:pt idx="845">
                  <c:v>5.0759999999999299E-2</c:v>
                </c:pt>
                <c:pt idx="846">
                  <c:v>5.0769999999999198E-2</c:v>
                </c:pt>
                <c:pt idx="847">
                  <c:v>5.0779999999999201E-2</c:v>
                </c:pt>
                <c:pt idx="848">
                  <c:v>5.0789999999999301E-2</c:v>
                </c:pt>
                <c:pt idx="849">
                  <c:v>5.07999999999992E-2</c:v>
                </c:pt>
                <c:pt idx="850">
                  <c:v>5.0809999999999196E-2</c:v>
                </c:pt>
                <c:pt idx="851">
                  <c:v>5.0819999999999199E-2</c:v>
                </c:pt>
                <c:pt idx="852">
                  <c:v>5.0829999999999202E-2</c:v>
                </c:pt>
                <c:pt idx="853">
                  <c:v>5.0839999999999198E-2</c:v>
                </c:pt>
                <c:pt idx="854">
                  <c:v>5.0849999999999201E-2</c:v>
                </c:pt>
                <c:pt idx="855">
                  <c:v>5.0859999999999198E-2</c:v>
                </c:pt>
                <c:pt idx="856">
                  <c:v>5.0869999999999201E-2</c:v>
                </c:pt>
                <c:pt idx="857">
                  <c:v>5.0879999999999197E-2</c:v>
                </c:pt>
                <c:pt idx="858">
                  <c:v>5.08899999999992E-2</c:v>
                </c:pt>
                <c:pt idx="859">
                  <c:v>5.0899999999999203E-2</c:v>
                </c:pt>
                <c:pt idx="860">
                  <c:v>5.0909999999999199E-2</c:v>
                </c:pt>
                <c:pt idx="861">
                  <c:v>5.0919999999999202E-2</c:v>
                </c:pt>
                <c:pt idx="862">
                  <c:v>5.0929999999999198E-2</c:v>
                </c:pt>
                <c:pt idx="863">
                  <c:v>5.0939999999999201E-2</c:v>
                </c:pt>
                <c:pt idx="864">
                  <c:v>5.0949999999999197E-2</c:v>
                </c:pt>
                <c:pt idx="865">
                  <c:v>5.09599999999992E-2</c:v>
                </c:pt>
                <c:pt idx="866">
                  <c:v>5.0969999999999203E-2</c:v>
                </c:pt>
                <c:pt idx="867">
                  <c:v>5.09799999999992E-2</c:v>
                </c:pt>
                <c:pt idx="868">
                  <c:v>5.0989999999999196E-2</c:v>
                </c:pt>
                <c:pt idx="869">
                  <c:v>5.0999999999999199E-2</c:v>
                </c:pt>
                <c:pt idx="870">
                  <c:v>5.1009999999999202E-2</c:v>
                </c:pt>
                <c:pt idx="871">
                  <c:v>5.1019999999999198E-2</c:v>
                </c:pt>
                <c:pt idx="872">
                  <c:v>5.1029999999999201E-2</c:v>
                </c:pt>
                <c:pt idx="873">
                  <c:v>5.1039999999999204E-2</c:v>
                </c:pt>
                <c:pt idx="874">
                  <c:v>5.10499999999992E-2</c:v>
                </c:pt>
                <c:pt idx="875">
                  <c:v>5.1059999999999196E-2</c:v>
                </c:pt>
                <c:pt idx="876">
                  <c:v>5.1069999999999199E-2</c:v>
                </c:pt>
                <c:pt idx="877">
                  <c:v>5.1079999999999202E-2</c:v>
                </c:pt>
                <c:pt idx="878">
                  <c:v>5.1089999999999199E-2</c:v>
                </c:pt>
                <c:pt idx="879">
                  <c:v>5.1099999999999202E-2</c:v>
                </c:pt>
                <c:pt idx="880">
                  <c:v>5.1109999999999198E-2</c:v>
                </c:pt>
                <c:pt idx="881">
                  <c:v>5.1119999999999201E-2</c:v>
                </c:pt>
                <c:pt idx="882">
                  <c:v>5.1129999999999197E-2</c:v>
                </c:pt>
                <c:pt idx="883">
                  <c:v>5.11399999999992E-2</c:v>
                </c:pt>
                <c:pt idx="884">
                  <c:v>5.1149999999999203E-2</c:v>
                </c:pt>
                <c:pt idx="885">
                  <c:v>5.1159999999999199E-2</c:v>
                </c:pt>
                <c:pt idx="886">
                  <c:v>5.1169999999999202E-2</c:v>
                </c:pt>
                <c:pt idx="887">
                  <c:v>5.1179999999999198E-2</c:v>
                </c:pt>
                <c:pt idx="888">
                  <c:v>5.1189999999999201E-2</c:v>
                </c:pt>
                <c:pt idx="889">
                  <c:v>5.1199999999999198E-2</c:v>
                </c:pt>
                <c:pt idx="890">
                  <c:v>5.1209999999999201E-2</c:v>
                </c:pt>
                <c:pt idx="891">
                  <c:v>5.1219999999999204E-2</c:v>
                </c:pt>
                <c:pt idx="892">
                  <c:v>5.12299999999992E-2</c:v>
                </c:pt>
                <c:pt idx="893">
                  <c:v>5.1239999999999196E-2</c:v>
                </c:pt>
                <c:pt idx="894">
                  <c:v>5.1249999999999095E-2</c:v>
                </c:pt>
                <c:pt idx="895">
                  <c:v>5.1259999999999202E-2</c:v>
                </c:pt>
                <c:pt idx="896">
                  <c:v>5.1269999999999198E-2</c:v>
                </c:pt>
                <c:pt idx="897">
                  <c:v>5.1279999999999097E-2</c:v>
                </c:pt>
                <c:pt idx="898">
                  <c:v>5.1289999999999204E-2</c:v>
                </c:pt>
                <c:pt idx="899">
                  <c:v>5.1299999999999103E-2</c:v>
                </c:pt>
                <c:pt idx="900">
                  <c:v>5.1309999999999099E-2</c:v>
                </c:pt>
                <c:pt idx="901">
                  <c:v>5.1319999999999096E-2</c:v>
                </c:pt>
                <c:pt idx="902">
                  <c:v>5.1329999999999106E-2</c:v>
                </c:pt>
                <c:pt idx="903">
                  <c:v>5.1339999999999102E-2</c:v>
                </c:pt>
                <c:pt idx="904">
                  <c:v>5.1349999999999098E-2</c:v>
                </c:pt>
                <c:pt idx="905">
                  <c:v>5.1359999999999094E-2</c:v>
                </c:pt>
                <c:pt idx="906">
                  <c:v>5.1369999999999104E-2</c:v>
                </c:pt>
                <c:pt idx="907">
                  <c:v>5.13799999999991E-2</c:v>
                </c:pt>
                <c:pt idx="908">
                  <c:v>5.1389999999999096E-2</c:v>
                </c:pt>
                <c:pt idx="909">
                  <c:v>5.1399999999999106E-2</c:v>
                </c:pt>
                <c:pt idx="910">
                  <c:v>5.1409999999999102E-2</c:v>
                </c:pt>
                <c:pt idx="911">
                  <c:v>5.1419999999999098E-2</c:v>
                </c:pt>
                <c:pt idx="912">
                  <c:v>5.1429999999999094E-2</c:v>
                </c:pt>
                <c:pt idx="913">
                  <c:v>5.1439999999999104E-2</c:v>
                </c:pt>
                <c:pt idx="914">
                  <c:v>5.1449999999999101E-2</c:v>
                </c:pt>
                <c:pt idx="915">
                  <c:v>5.1459999999999097E-2</c:v>
                </c:pt>
                <c:pt idx="916">
                  <c:v>5.14699999999991E-2</c:v>
                </c:pt>
                <c:pt idx="917">
                  <c:v>5.1479999999999103E-2</c:v>
                </c:pt>
                <c:pt idx="918">
                  <c:v>5.1489999999999099E-2</c:v>
                </c:pt>
                <c:pt idx="919">
                  <c:v>5.1499999999999095E-2</c:v>
                </c:pt>
                <c:pt idx="920">
                  <c:v>5.1509999999999105E-2</c:v>
                </c:pt>
                <c:pt idx="921">
                  <c:v>5.1519999999999101E-2</c:v>
                </c:pt>
                <c:pt idx="922">
                  <c:v>5.1529999999999097E-2</c:v>
                </c:pt>
                <c:pt idx="923">
                  <c:v>5.1539999999999093E-2</c:v>
                </c:pt>
                <c:pt idx="924">
                  <c:v>5.1549999999999103E-2</c:v>
                </c:pt>
                <c:pt idx="925">
                  <c:v>5.15599999999991E-2</c:v>
                </c:pt>
                <c:pt idx="926">
                  <c:v>5.1569999999999096E-2</c:v>
                </c:pt>
                <c:pt idx="927">
                  <c:v>5.1579999999999106E-2</c:v>
                </c:pt>
                <c:pt idx="928">
                  <c:v>5.1589999999999102E-2</c:v>
                </c:pt>
                <c:pt idx="929">
                  <c:v>5.1599999999999098E-2</c:v>
                </c:pt>
                <c:pt idx="930">
                  <c:v>5.1609999999999094E-2</c:v>
                </c:pt>
                <c:pt idx="931">
                  <c:v>5.1619999999999104E-2</c:v>
                </c:pt>
                <c:pt idx="932">
                  <c:v>5.16299999999991E-2</c:v>
                </c:pt>
                <c:pt idx="933">
                  <c:v>5.1639999999999096E-2</c:v>
                </c:pt>
                <c:pt idx="934">
                  <c:v>5.1649999999999106E-2</c:v>
                </c:pt>
                <c:pt idx="935">
                  <c:v>5.1659999999999102E-2</c:v>
                </c:pt>
                <c:pt idx="936">
                  <c:v>5.1669999999999099E-2</c:v>
                </c:pt>
                <c:pt idx="937">
                  <c:v>5.1679999999999095E-2</c:v>
                </c:pt>
                <c:pt idx="938">
                  <c:v>5.1689999999999105E-2</c:v>
                </c:pt>
                <c:pt idx="939">
                  <c:v>5.1699999999999101E-2</c:v>
                </c:pt>
                <c:pt idx="940">
                  <c:v>5.1709999999999097E-2</c:v>
                </c:pt>
                <c:pt idx="941">
                  <c:v>5.1719999999999093E-2</c:v>
                </c:pt>
                <c:pt idx="942">
                  <c:v>5.1729999999999103E-2</c:v>
                </c:pt>
                <c:pt idx="943">
                  <c:v>5.1739999999999099E-2</c:v>
                </c:pt>
                <c:pt idx="944">
                  <c:v>5.1749999999998998E-2</c:v>
                </c:pt>
                <c:pt idx="945">
                  <c:v>5.1759999999999105E-2</c:v>
                </c:pt>
                <c:pt idx="946">
                  <c:v>5.1769999999999101E-2</c:v>
                </c:pt>
                <c:pt idx="947">
                  <c:v>5.1779999999999E-2</c:v>
                </c:pt>
                <c:pt idx="948">
                  <c:v>5.1789999999998997E-2</c:v>
                </c:pt>
                <c:pt idx="949">
                  <c:v>5.1799999999999104E-2</c:v>
                </c:pt>
                <c:pt idx="950">
                  <c:v>5.1809999999999003E-2</c:v>
                </c:pt>
                <c:pt idx="951">
                  <c:v>5.1819999999998999E-2</c:v>
                </c:pt>
                <c:pt idx="952">
                  <c:v>5.1829999999999002E-2</c:v>
                </c:pt>
                <c:pt idx="953">
                  <c:v>5.1839999999999005E-2</c:v>
                </c:pt>
                <c:pt idx="954">
                  <c:v>5.1849999999999001E-2</c:v>
                </c:pt>
                <c:pt idx="955">
                  <c:v>5.1859999999998997E-2</c:v>
                </c:pt>
                <c:pt idx="956">
                  <c:v>5.1869999999999E-2</c:v>
                </c:pt>
                <c:pt idx="957">
                  <c:v>5.1879999999999003E-2</c:v>
                </c:pt>
                <c:pt idx="958">
                  <c:v>5.1889999999998999E-2</c:v>
                </c:pt>
                <c:pt idx="959">
                  <c:v>5.1899999999998996E-2</c:v>
                </c:pt>
                <c:pt idx="960">
                  <c:v>5.1909999999998999E-2</c:v>
                </c:pt>
                <c:pt idx="961">
                  <c:v>5.1919999999999002E-2</c:v>
                </c:pt>
                <c:pt idx="962">
                  <c:v>5.1929999999998998E-2</c:v>
                </c:pt>
                <c:pt idx="963">
                  <c:v>5.1939999999999001E-2</c:v>
                </c:pt>
                <c:pt idx="964">
                  <c:v>5.1949999999999004E-2</c:v>
                </c:pt>
                <c:pt idx="965">
                  <c:v>5.1959999999999E-2</c:v>
                </c:pt>
                <c:pt idx="966">
                  <c:v>5.1969999999998996E-2</c:v>
                </c:pt>
                <c:pt idx="967">
                  <c:v>5.1979999999998999E-2</c:v>
                </c:pt>
                <c:pt idx="968">
                  <c:v>5.1989999999999002E-2</c:v>
                </c:pt>
                <c:pt idx="969">
                  <c:v>5.1999999999998998E-2</c:v>
                </c:pt>
                <c:pt idx="970">
                  <c:v>5.2009999999999001E-2</c:v>
                </c:pt>
                <c:pt idx="971">
                  <c:v>5.2019999999999005E-2</c:v>
                </c:pt>
                <c:pt idx="972">
                  <c:v>5.2029999999999001E-2</c:v>
                </c:pt>
                <c:pt idx="973">
                  <c:v>5.2039999999998997E-2</c:v>
                </c:pt>
                <c:pt idx="974">
                  <c:v>5.2049999999999E-2</c:v>
                </c:pt>
                <c:pt idx="975">
                  <c:v>5.2059999999999003E-2</c:v>
                </c:pt>
                <c:pt idx="976">
                  <c:v>5.2069999999998999E-2</c:v>
                </c:pt>
                <c:pt idx="977">
                  <c:v>5.2079999999999002E-2</c:v>
                </c:pt>
                <c:pt idx="978">
                  <c:v>5.2089999999998998E-2</c:v>
                </c:pt>
                <c:pt idx="979">
                  <c:v>5.2099999999999001E-2</c:v>
                </c:pt>
                <c:pt idx="980">
                  <c:v>5.2109999999998997E-2</c:v>
                </c:pt>
                <c:pt idx="981">
                  <c:v>5.2119999999999E-2</c:v>
                </c:pt>
                <c:pt idx="982">
                  <c:v>5.2129999999999004E-2</c:v>
                </c:pt>
                <c:pt idx="983">
                  <c:v>5.2139999999999E-2</c:v>
                </c:pt>
                <c:pt idx="984">
                  <c:v>5.2149999999998996E-2</c:v>
                </c:pt>
                <c:pt idx="985">
                  <c:v>5.2159999999998999E-2</c:v>
                </c:pt>
                <c:pt idx="986">
                  <c:v>5.2169999999999002E-2</c:v>
                </c:pt>
                <c:pt idx="987">
                  <c:v>5.2179999999998998E-2</c:v>
                </c:pt>
                <c:pt idx="988">
                  <c:v>5.2189999999999001E-2</c:v>
                </c:pt>
                <c:pt idx="989">
                  <c:v>5.2199999999999004E-2</c:v>
                </c:pt>
                <c:pt idx="990">
                  <c:v>5.2209999999999E-2</c:v>
                </c:pt>
                <c:pt idx="991">
                  <c:v>5.2219999999998996E-2</c:v>
                </c:pt>
                <c:pt idx="992">
                  <c:v>5.2229999999998999E-2</c:v>
                </c:pt>
                <c:pt idx="993">
                  <c:v>5.2239999999999003E-2</c:v>
                </c:pt>
                <c:pt idx="994">
                  <c:v>5.2249999999998999E-2</c:v>
                </c:pt>
                <c:pt idx="995">
                  <c:v>5.2259999999999002E-2</c:v>
                </c:pt>
                <c:pt idx="996">
                  <c:v>5.2269999999998998E-2</c:v>
                </c:pt>
                <c:pt idx="997">
                  <c:v>5.2279999999998897E-2</c:v>
                </c:pt>
                <c:pt idx="998">
                  <c:v>5.22899999999989E-2</c:v>
                </c:pt>
                <c:pt idx="999">
                  <c:v>5.2299999999999E-2</c:v>
                </c:pt>
                <c:pt idx="1000">
                  <c:v>5.2309999999998899E-2</c:v>
                </c:pt>
                <c:pt idx="1001">
                  <c:v>5.2319999999998902E-2</c:v>
                </c:pt>
                <c:pt idx="1002">
                  <c:v>5.2329999999998898E-2</c:v>
                </c:pt>
                <c:pt idx="1003">
                  <c:v>5.2339999999998901E-2</c:v>
                </c:pt>
                <c:pt idx="1004">
                  <c:v>5.2349999999998897E-2</c:v>
                </c:pt>
                <c:pt idx="1005">
                  <c:v>5.23599999999989E-2</c:v>
                </c:pt>
                <c:pt idx="1006">
                  <c:v>5.2369999999998904E-2</c:v>
                </c:pt>
                <c:pt idx="1007">
                  <c:v>5.23799999999989E-2</c:v>
                </c:pt>
                <c:pt idx="1008">
                  <c:v>5.2389999999998896E-2</c:v>
                </c:pt>
                <c:pt idx="1009">
                  <c:v>5.2399999999998899E-2</c:v>
                </c:pt>
                <c:pt idx="1010">
                  <c:v>5.2409999999998902E-2</c:v>
                </c:pt>
                <c:pt idx="1011">
                  <c:v>5.2419999999998898E-2</c:v>
                </c:pt>
                <c:pt idx="1012">
                  <c:v>5.2429999999998901E-2</c:v>
                </c:pt>
                <c:pt idx="1013">
                  <c:v>5.2439999999998904E-2</c:v>
                </c:pt>
                <c:pt idx="1014">
                  <c:v>5.24499999999989E-2</c:v>
                </c:pt>
                <c:pt idx="1015">
                  <c:v>5.2459999999998896E-2</c:v>
                </c:pt>
                <c:pt idx="1016">
                  <c:v>5.2469999999998899E-2</c:v>
                </c:pt>
                <c:pt idx="1017">
                  <c:v>5.2479999999998903E-2</c:v>
                </c:pt>
                <c:pt idx="1018">
                  <c:v>5.2489999999998899E-2</c:v>
                </c:pt>
                <c:pt idx="1019">
                  <c:v>5.2499999999998902E-2</c:v>
                </c:pt>
                <c:pt idx="1020">
                  <c:v>5.2509999999998898E-2</c:v>
                </c:pt>
                <c:pt idx="1021">
                  <c:v>5.2519999999998901E-2</c:v>
                </c:pt>
                <c:pt idx="1022">
                  <c:v>5.2529999999998897E-2</c:v>
                </c:pt>
                <c:pt idx="1023">
                  <c:v>5.25399999999989E-2</c:v>
                </c:pt>
                <c:pt idx="1024">
                  <c:v>5.2549999999998903E-2</c:v>
                </c:pt>
                <c:pt idx="1025">
                  <c:v>5.2559999999998899E-2</c:v>
                </c:pt>
                <c:pt idx="1026">
                  <c:v>5.2569999999998902E-2</c:v>
                </c:pt>
                <c:pt idx="1027">
                  <c:v>5.2579999999998898E-2</c:v>
                </c:pt>
                <c:pt idx="1028">
                  <c:v>5.2589999999998902E-2</c:v>
                </c:pt>
                <c:pt idx="1029">
                  <c:v>5.2599999999998898E-2</c:v>
                </c:pt>
                <c:pt idx="1030">
                  <c:v>5.2609999999998901E-2</c:v>
                </c:pt>
                <c:pt idx="1031">
                  <c:v>5.2619999999998904E-2</c:v>
                </c:pt>
                <c:pt idx="1032">
                  <c:v>5.26299999999989E-2</c:v>
                </c:pt>
                <c:pt idx="1033">
                  <c:v>5.2639999999998896E-2</c:v>
                </c:pt>
                <c:pt idx="1034">
                  <c:v>5.2649999999998899E-2</c:v>
                </c:pt>
                <c:pt idx="1035">
                  <c:v>5.2659999999998902E-2</c:v>
                </c:pt>
                <c:pt idx="1036">
                  <c:v>5.2669999999998898E-2</c:v>
                </c:pt>
                <c:pt idx="1037">
                  <c:v>5.2679999999998901E-2</c:v>
                </c:pt>
                <c:pt idx="1038">
                  <c:v>5.2689999999998904E-2</c:v>
                </c:pt>
                <c:pt idx="1039">
                  <c:v>5.2699999999998901E-2</c:v>
                </c:pt>
                <c:pt idx="1040">
                  <c:v>5.2709999999998897E-2</c:v>
                </c:pt>
                <c:pt idx="1041">
                  <c:v>5.27199999999989E-2</c:v>
                </c:pt>
                <c:pt idx="1042">
                  <c:v>5.2729999999998903E-2</c:v>
                </c:pt>
                <c:pt idx="1043">
                  <c:v>5.2739999999998899E-2</c:v>
                </c:pt>
                <c:pt idx="1044">
                  <c:v>5.2749999999998902E-2</c:v>
                </c:pt>
                <c:pt idx="1045">
                  <c:v>5.2759999999998794E-2</c:v>
                </c:pt>
                <c:pt idx="1046">
                  <c:v>5.2769999999998901E-2</c:v>
                </c:pt>
                <c:pt idx="1047">
                  <c:v>5.2779999999998897E-2</c:v>
                </c:pt>
                <c:pt idx="1048">
                  <c:v>5.2789999999998796E-2</c:v>
                </c:pt>
                <c:pt idx="1049">
                  <c:v>5.2799999999998806E-2</c:v>
                </c:pt>
                <c:pt idx="1050">
                  <c:v>5.2809999999998802E-2</c:v>
                </c:pt>
                <c:pt idx="1051">
                  <c:v>5.2819999999998798E-2</c:v>
                </c:pt>
                <c:pt idx="1052">
                  <c:v>5.2829999999998795E-2</c:v>
                </c:pt>
                <c:pt idx="1053">
                  <c:v>5.2839999999998805E-2</c:v>
                </c:pt>
                <c:pt idx="1054">
                  <c:v>5.2849999999998801E-2</c:v>
                </c:pt>
                <c:pt idx="1055">
                  <c:v>5.2859999999998797E-2</c:v>
                </c:pt>
                <c:pt idx="1056">
                  <c:v>5.28699999999988E-2</c:v>
                </c:pt>
                <c:pt idx="1057">
                  <c:v>5.2879999999998803E-2</c:v>
                </c:pt>
                <c:pt idx="1058">
                  <c:v>5.2889999999998799E-2</c:v>
                </c:pt>
                <c:pt idx="1059">
                  <c:v>5.2899999999998795E-2</c:v>
                </c:pt>
                <c:pt idx="1060">
                  <c:v>5.2909999999998805E-2</c:v>
                </c:pt>
                <c:pt idx="1061">
                  <c:v>5.2919999999998801E-2</c:v>
                </c:pt>
                <c:pt idx="1062">
                  <c:v>5.2929999999998797E-2</c:v>
                </c:pt>
                <c:pt idx="1063">
                  <c:v>5.2939999999998794E-2</c:v>
                </c:pt>
                <c:pt idx="1064">
                  <c:v>5.2949999999998804E-2</c:v>
                </c:pt>
                <c:pt idx="1065">
                  <c:v>5.29599999999988E-2</c:v>
                </c:pt>
                <c:pt idx="1066">
                  <c:v>5.2969999999998796E-2</c:v>
                </c:pt>
                <c:pt idx="1067">
                  <c:v>5.2979999999998806E-2</c:v>
                </c:pt>
                <c:pt idx="1068">
                  <c:v>5.2989999999998802E-2</c:v>
                </c:pt>
                <c:pt idx="1069">
                  <c:v>5.2999999999999999E-2</c:v>
                </c:pt>
                <c:pt idx="1070">
                  <c:v>5.3100000000000001E-2</c:v>
                </c:pt>
                <c:pt idx="1071">
                  <c:v>5.3200000000000004E-2</c:v>
                </c:pt>
                <c:pt idx="1072">
                  <c:v>5.33E-2</c:v>
                </c:pt>
                <c:pt idx="1073">
                  <c:v>5.3399999999999996E-2</c:v>
                </c:pt>
                <c:pt idx="1074">
                  <c:v>5.3499999999999999E-2</c:v>
                </c:pt>
                <c:pt idx="1075">
                  <c:v>5.3600000000000002E-2</c:v>
                </c:pt>
                <c:pt idx="1076">
                  <c:v>5.3700000000000005E-2</c:v>
                </c:pt>
                <c:pt idx="1077">
                  <c:v>5.3800000000000001E-2</c:v>
                </c:pt>
                <c:pt idx="1078">
                  <c:v>5.3899999999999997E-2</c:v>
                </c:pt>
                <c:pt idx="1079">
                  <c:v>5.3999999999999999E-2</c:v>
                </c:pt>
                <c:pt idx="1080">
                  <c:v>5.4100000000000002E-2</c:v>
                </c:pt>
                <c:pt idx="1081">
                  <c:v>5.4200000000000005E-2</c:v>
                </c:pt>
                <c:pt idx="1082">
                  <c:v>5.4299999999999994E-2</c:v>
                </c:pt>
                <c:pt idx="1083">
                  <c:v>5.4399999999999997E-2</c:v>
                </c:pt>
                <c:pt idx="1084">
                  <c:v>5.45E-2</c:v>
                </c:pt>
                <c:pt idx="1085">
                  <c:v>5.4600000000000003E-2</c:v>
                </c:pt>
                <c:pt idx="1086">
                  <c:v>5.4700000000000006E-2</c:v>
                </c:pt>
                <c:pt idx="1087">
                  <c:v>5.4799999999999995E-2</c:v>
                </c:pt>
                <c:pt idx="1088">
                  <c:v>5.4899999999999997E-2</c:v>
                </c:pt>
                <c:pt idx="1089">
                  <c:v>5.5E-2</c:v>
                </c:pt>
                <c:pt idx="1090">
                  <c:v>5.5100000000000003E-2</c:v>
                </c:pt>
                <c:pt idx="1091">
                  <c:v>5.5200000000000006E-2</c:v>
                </c:pt>
                <c:pt idx="1092">
                  <c:v>5.5299999999999995E-2</c:v>
                </c:pt>
                <c:pt idx="1093">
                  <c:v>5.5399999999999998E-2</c:v>
                </c:pt>
                <c:pt idx="1094">
                  <c:v>5.5500000000000001E-2</c:v>
                </c:pt>
                <c:pt idx="1095">
                  <c:v>5.5600000000000004E-2</c:v>
                </c:pt>
                <c:pt idx="1096">
                  <c:v>5.57E-2</c:v>
                </c:pt>
                <c:pt idx="1097">
                  <c:v>5.5799999999999995E-2</c:v>
                </c:pt>
                <c:pt idx="1098">
                  <c:v>5.5899999999999998E-2</c:v>
                </c:pt>
                <c:pt idx="1099">
                  <c:v>5.6000000000000001E-2</c:v>
                </c:pt>
                <c:pt idx="1100">
                  <c:v>5.6100000000000004E-2</c:v>
                </c:pt>
                <c:pt idx="1101">
                  <c:v>5.62E-2</c:v>
                </c:pt>
                <c:pt idx="1102">
                  <c:v>5.6299999999999996E-2</c:v>
                </c:pt>
                <c:pt idx="1103">
                  <c:v>5.6399999999999999E-2</c:v>
                </c:pt>
                <c:pt idx="1104">
                  <c:v>5.6500000000000002E-2</c:v>
                </c:pt>
                <c:pt idx="1105">
                  <c:v>5.6600000000000004E-2</c:v>
                </c:pt>
                <c:pt idx="1106">
                  <c:v>5.67E-2</c:v>
                </c:pt>
                <c:pt idx="1107">
                  <c:v>5.6799999999999996E-2</c:v>
                </c:pt>
                <c:pt idx="1108">
                  <c:v>5.6899999999999999E-2</c:v>
                </c:pt>
                <c:pt idx="1109">
                  <c:v>5.7000000000000002E-2</c:v>
                </c:pt>
                <c:pt idx="1110">
                  <c:v>5.7009999999999998E-2</c:v>
                </c:pt>
                <c:pt idx="1111">
                  <c:v>5.7020000000000001E-2</c:v>
                </c:pt>
                <c:pt idx="1112">
                  <c:v>5.7030000000000004E-2</c:v>
                </c:pt>
                <c:pt idx="1113">
                  <c:v>5.704E-2</c:v>
                </c:pt>
                <c:pt idx="1114">
                  <c:v>5.7049999999999997E-2</c:v>
                </c:pt>
                <c:pt idx="1115">
                  <c:v>5.706E-2</c:v>
                </c:pt>
                <c:pt idx="1116">
                  <c:v>5.7070000000000003E-2</c:v>
                </c:pt>
                <c:pt idx="1117">
                  <c:v>5.7079999999999999E-2</c:v>
                </c:pt>
                <c:pt idx="1118">
                  <c:v>5.7090000000000002E-2</c:v>
                </c:pt>
                <c:pt idx="1119">
                  <c:v>5.7099999999999998E-2</c:v>
                </c:pt>
                <c:pt idx="1120">
                  <c:v>5.7110000000000001E-2</c:v>
                </c:pt>
                <c:pt idx="1121">
                  <c:v>5.7120000000000094E-2</c:v>
                </c:pt>
                <c:pt idx="1122">
                  <c:v>5.7130000000000104E-2</c:v>
                </c:pt>
                <c:pt idx="1123">
                  <c:v>5.71400000000001E-2</c:v>
                </c:pt>
                <c:pt idx="1124">
                  <c:v>5.7150000000000097E-2</c:v>
                </c:pt>
                <c:pt idx="1125">
                  <c:v>5.7160000000000107E-2</c:v>
                </c:pt>
                <c:pt idx="1126">
                  <c:v>5.7170000000000103E-2</c:v>
                </c:pt>
                <c:pt idx="1127">
                  <c:v>5.7180000000000099E-2</c:v>
                </c:pt>
                <c:pt idx="1128">
                  <c:v>5.7190000000000095E-2</c:v>
                </c:pt>
                <c:pt idx="1129">
                  <c:v>5.7200000000000105E-2</c:v>
                </c:pt>
                <c:pt idx="1130">
                  <c:v>5.7210000000000101E-2</c:v>
                </c:pt>
                <c:pt idx="1131">
                  <c:v>5.7220000000000097E-2</c:v>
                </c:pt>
                <c:pt idx="1132">
                  <c:v>5.72300000000001E-2</c:v>
                </c:pt>
                <c:pt idx="1133">
                  <c:v>5.7240000000000103E-2</c:v>
                </c:pt>
                <c:pt idx="1134">
                  <c:v>5.7250000000000099E-2</c:v>
                </c:pt>
                <c:pt idx="1135">
                  <c:v>5.7260000000000096E-2</c:v>
                </c:pt>
                <c:pt idx="1136">
                  <c:v>5.7270000000000106E-2</c:v>
                </c:pt>
                <c:pt idx="1137">
                  <c:v>5.7280000000000102E-2</c:v>
                </c:pt>
                <c:pt idx="1138">
                  <c:v>5.7290000000000098E-2</c:v>
                </c:pt>
                <c:pt idx="1139">
                  <c:v>5.7300000000000094E-2</c:v>
                </c:pt>
                <c:pt idx="1140">
                  <c:v>5.7310000000000201E-2</c:v>
                </c:pt>
                <c:pt idx="1141">
                  <c:v>5.7320000000000197E-2</c:v>
                </c:pt>
                <c:pt idx="1142">
                  <c:v>5.73300000000002E-2</c:v>
                </c:pt>
                <c:pt idx="1143">
                  <c:v>5.7340000000000203E-2</c:v>
                </c:pt>
                <c:pt idx="1144">
                  <c:v>5.7350000000000199E-2</c:v>
                </c:pt>
                <c:pt idx="1145">
                  <c:v>5.7360000000000196E-2</c:v>
                </c:pt>
                <c:pt idx="1146">
                  <c:v>5.7370000000000206E-2</c:v>
                </c:pt>
                <c:pt idx="1147">
                  <c:v>5.7380000000000202E-2</c:v>
                </c:pt>
                <c:pt idx="1148">
                  <c:v>5.7390000000000198E-2</c:v>
                </c:pt>
                <c:pt idx="1149">
                  <c:v>5.7400000000000201E-2</c:v>
                </c:pt>
                <c:pt idx="1150">
                  <c:v>5.7410000000000204E-2</c:v>
                </c:pt>
                <c:pt idx="1151">
                  <c:v>5.74200000000002E-2</c:v>
                </c:pt>
                <c:pt idx="1152">
                  <c:v>5.7430000000000196E-2</c:v>
                </c:pt>
                <c:pt idx="1153">
                  <c:v>5.7440000000000199E-2</c:v>
                </c:pt>
                <c:pt idx="1154">
                  <c:v>5.7450000000000202E-2</c:v>
                </c:pt>
                <c:pt idx="1155">
                  <c:v>5.7460000000000198E-2</c:v>
                </c:pt>
                <c:pt idx="1156">
                  <c:v>5.7470000000000195E-2</c:v>
                </c:pt>
                <c:pt idx="1157">
                  <c:v>5.7480000000000205E-2</c:v>
                </c:pt>
                <c:pt idx="1158">
                  <c:v>5.7490000000000201E-2</c:v>
                </c:pt>
                <c:pt idx="1159">
                  <c:v>5.7500000000000197E-2</c:v>
                </c:pt>
                <c:pt idx="1160">
                  <c:v>5.7510000000000304E-2</c:v>
                </c:pt>
                <c:pt idx="1161">
                  <c:v>5.75200000000003E-2</c:v>
                </c:pt>
                <c:pt idx="1162">
                  <c:v>5.7530000000000296E-2</c:v>
                </c:pt>
                <c:pt idx="1163">
                  <c:v>5.7540000000000299E-2</c:v>
                </c:pt>
                <c:pt idx="1164">
                  <c:v>5.7550000000000302E-2</c:v>
                </c:pt>
                <c:pt idx="1165">
                  <c:v>5.7560000000000298E-2</c:v>
                </c:pt>
                <c:pt idx="1166">
                  <c:v>5.7570000000000301E-2</c:v>
                </c:pt>
                <c:pt idx="1167">
                  <c:v>5.7580000000000298E-2</c:v>
                </c:pt>
                <c:pt idx="1168">
                  <c:v>5.7590000000000301E-2</c:v>
                </c:pt>
                <c:pt idx="1169">
                  <c:v>5.7600000000000297E-2</c:v>
                </c:pt>
                <c:pt idx="1170">
                  <c:v>5.76100000000003E-2</c:v>
                </c:pt>
                <c:pt idx="1171">
                  <c:v>5.7620000000000303E-2</c:v>
                </c:pt>
                <c:pt idx="1172">
                  <c:v>5.7630000000000299E-2</c:v>
                </c:pt>
                <c:pt idx="1173">
                  <c:v>5.7640000000000302E-2</c:v>
                </c:pt>
                <c:pt idx="1174">
                  <c:v>5.7650000000000298E-2</c:v>
                </c:pt>
                <c:pt idx="1175">
                  <c:v>5.7660000000000301E-2</c:v>
                </c:pt>
                <c:pt idx="1176">
                  <c:v>5.7670000000000297E-2</c:v>
                </c:pt>
                <c:pt idx="1177">
                  <c:v>5.76800000000003E-2</c:v>
                </c:pt>
                <c:pt idx="1178">
                  <c:v>5.7690000000000304E-2</c:v>
                </c:pt>
                <c:pt idx="1179">
                  <c:v>5.7700000000000404E-2</c:v>
                </c:pt>
                <c:pt idx="1180">
                  <c:v>5.77100000000004E-2</c:v>
                </c:pt>
                <c:pt idx="1181">
                  <c:v>5.7720000000000396E-2</c:v>
                </c:pt>
                <c:pt idx="1182">
                  <c:v>5.7730000000000399E-2</c:v>
                </c:pt>
                <c:pt idx="1183">
                  <c:v>5.7740000000000402E-2</c:v>
                </c:pt>
                <c:pt idx="1184">
                  <c:v>5.7750000000000398E-2</c:v>
                </c:pt>
                <c:pt idx="1185">
                  <c:v>5.7760000000000401E-2</c:v>
                </c:pt>
                <c:pt idx="1186">
                  <c:v>5.7770000000000404E-2</c:v>
                </c:pt>
                <c:pt idx="1187">
                  <c:v>5.77800000000004E-2</c:v>
                </c:pt>
                <c:pt idx="1188">
                  <c:v>5.7790000000000397E-2</c:v>
                </c:pt>
                <c:pt idx="1189">
                  <c:v>5.78000000000004E-2</c:v>
                </c:pt>
                <c:pt idx="1190">
                  <c:v>5.7810000000000403E-2</c:v>
                </c:pt>
                <c:pt idx="1191">
                  <c:v>5.7820000000000399E-2</c:v>
                </c:pt>
                <c:pt idx="1192">
                  <c:v>5.7830000000000402E-2</c:v>
                </c:pt>
                <c:pt idx="1193">
                  <c:v>5.7840000000000398E-2</c:v>
                </c:pt>
                <c:pt idx="1194">
                  <c:v>5.7850000000000401E-2</c:v>
                </c:pt>
                <c:pt idx="1195">
                  <c:v>5.7860000000000397E-2</c:v>
                </c:pt>
                <c:pt idx="1196">
                  <c:v>5.78700000000004E-2</c:v>
                </c:pt>
                <c:pt idx="1197">
                  <c:v>5.7880000000000403E-2</c:v>
                </c:pt>
                <c:pt idx="1198">
                  <c:v>5.7890000000000399E-2</c:v>
                </c:pt>
                <c:pt idx="1199">
                  <c:v>5.79000000000005E-2</c:v>
                </c:pt>
                <c:pt idx="1200">
                  <c:v>5.7910000000000503E-2</c:v>
                </c:pt>
                <c:pt idx="1201">
                  <c:v>5.7920000000000499E-2</c:v>
                </c:pt>
                <c:pt idx="1202">
                  <c:v>5.7930000000000495E-2</c:v>
                </c:pt>
                <c:pt idx="1203">
                  <c:v>5.7940000000000505E-2</c:v>
                </c:pt>
                <c:pt idx="1204">
                  <c:v>5.7950000000000501E-2</c:v>
                </c:pt>
                <c:pt idx="1205">
                  <c:v>5.7960000000000497E-2</c:v>
                </c:pt>
                <c:pt idx="1206">
                  <c:v>5.79700000000005E-2</c:v>
                </c:pt>
                <c:pt idx="1207">
                  <c:v>5.7980000000000503E-2</c:v>
                </c:pt>
                <c:pt idx="1208">
                  <c:v>5.7990000000000499E-2</c:v>
                </c:pt>
                <c:pt idx="1209">
                  <c:v>5.8000000000000496E-2</c:v>
                </c:pt>
                <c:pt idx="1210">
                  <c:v>5.8010000000000506E-2</c:v>
                </c:pt>
                <c:pt idx="1211">
                  <c:v>5.8020000000000502E-2</c:v>
                </c:pt>
                <c:pt idx="1212">
                  <c:v>5.8030000000000498E-2</c:v>
                </c:pt>
                <c:pt idx="1213">
                  <c:v>5.8040000000000494E-2</c:v>
                </c:pt>
                <c:pt idx="1214">
                  <c:v>5.8050000000000504E-2</c:v>
                </c:pt>
                <c:pt idx="1215">
                  <c:v>5.80600000000005E-2</c:v>
                </c:pt>
                <c:pt idx="1216">
                  <c:v>5.8070000000000496E-2</c:v>
                </c:pt>
                <c:pt idx="1217">
                  <c:v>5.8080000000000506E-2</c:v>
                </c:pt>
                <c:pt idx="1218">
                  <c:v>5.8090000000000599E-2</c:v>
                </c:pt>
                <c:pt idx="1219">
                  <c:v>5.8100000000000596E-2</c:v>
                </c:pt>
                <c:pt idx="1220">
                  <c:v>5.8110000000000606E-2</c:v>
                </c:pt>
                <c:pt idx="1221">
                  <c:v>5.8120000000000602E-2</c:v>
                </c:pt>
                <c:pt idx="1222">
                  <c:v>5.8130000000000598E-2</c:v>
                </c:pt>
                <c:pt idx="1223">
                  <c:v>5.8140000000000594E-2</c:v>
                </c:pt>
                <c:pt idx="1224">
                  <c:v>5.8150000000000604E-2</c:v>
                </c:pt>
                <c:pt idx="1225">
                  <c:v>5.81600000000006E-2</c:v>
                </c:pt>
                <c:pt idx="1226">
                  <c:v>5.8170000000000596E-2</c:v>
                </c:pt>
                <c:pt idx="1227">
                  <c:v>5.8180000000000599E-2</c:v>
                </c:pt>
                <c:pt idx="1228">
                  <c:v>5.8190000000000602E-2</c:v>
                </c:pt>
                <c:pt idx="1229">
                  <c:v>5.8200000000000598E-2</c:v>
                </c:pt>
                <c:pt idx="1230">
                  <c:v>5.8210000000000595E-2</c:v>
                </c:pt>
                <c:pt idx="1231">
                  <c:v>5.8220000000000605E-2</c:v>
                </c:pt>
                <c:pt idx="1232">
                  <c:v>5.8230000000000601E-2</c:v>
                </c:pt>
                <c:pt idx="1233">
                  <c:v>5.8240000000000597E-2</c:v>
                </c:pt>
                <c:pt idx="1234">
                  <c:v>5.82500000000006E-2</c:v>
                </c:pt>
                <c:pt idx="1235">
                  <c:v>5.8260000000000603E-2</c:v>
                </c:pt>
                <c:pt idx="1236">
                  <c:v>5.8270000000000599E-2</c:v>
                </c:pt>
                <c:pt idx="1237">
                  <c:v>5.8280000000000595E-2</c:v>
                </c:pt>
                <c:pt idx="1238">
                  <c:v>5.8290000000000605E-2</c:v>
                </c:pt>
                <c:pt idx="1239">
                  <c:v>5.8300000000000698E-2</c:v>
                </c:pt>
                <c:pt idx="1240">
                  <c:v>5.8310000000000702E-2</c:v>
                </c:pt>
                <c:pt idx="1241">
                  <c:v>5.8320000000000698E-2</c:v>
                </c:pt>
                <c:pt idx="1242">
                  <c:v>5.8330000000000701E-2</c:v>
                </c:pt>
                <c:pt idx="1243">
                  <c:v>5.8340000000000697E-2</c:v>
                </c:pt>
                <c:pt idx="1244">
                  <c:v>5.83500000000007E-2</c:v>
                </c:pt>
                <c:pt idx="1245">
                  <c:v>5.8360000000000703E-2</c:v>
                </c:pt>
                <c:pt idx="1246">
                  <c:v>5.8370000000000699E-2</c:v>
                </c:pt>
                <c:pt idx="1247">
                  <c:v>5.8380000000000702E-2</c:v>
                </c:pt>
                <c:pt idx="1248">
                  <c:v>5.8390000000000698E-2</c:v>
                </c:pt>
                <c:pt idx="1249">
                  <c:v>5.8400000000000701E-2</c:v>
                </c:pt>
                <c:pt idx="1250">
                  <c:v>5.8410000000000697E-2</c:v>
                </c:pt>
                <c:pt idx="1251">
                  <c:v>5.8420000000000701E-2</c:v>
                </c:pt>
                <c:pt idx="1252">
                  <c:v>5.8430000000000704E-2</c:v>
                </c:pt>
                <c:pt idx="1253">
                  <c:v>5.84400000000007E-2</c:v>
                </c:pt>
                <c:pt idx="1254">
                  <c:v>5.8450000000000696E-2</c:v>
                </c:pt>
                <c:pt idx="1255">
                  <c:v>5.8460000000000699E-2</c:v>
                </c:pt>
                <c:pt idx="1256">
                  <c:v>5.8470000000000702E-2</c:v>
                </c:pt>
                <c:pt idx="1257">
                  <c:v>5.8480000000000802E-2</c:v>
                </c:pt>
                <c:pt idx="1258">
                  <c:v>5.8490000000000798E-2</c:v>
                </c:pt>
                <c:pt idx="1259">
                  <c:v>5.8500000000000801E-2</c:v>
                </c:pt>
                <c:pt idx="1260">
                  <c:v>5.8510000000000797E-2</c:v>
                </c:pt>
                <c:pt idx="1261">
                  <c:v>5.8520000000000801E-2</c:v>
                </c:pt>
                <c:pt idx="1262">
                  <c:v>5.8530000000000797E-2</c:v>
                </c:pt>
                <c:pt idx="1263">
                  <c:v>5.85400000000008E-2</c:v>
                </c:pt>
                <c:pt idx="1264">
                  <c:v>5.8550000000000803E-2</c:v>
                </c:pt>
                <c:pt idx="1265">
                  <c:v>5.8560000000000799E-2</c:v>
                </c:pt>
                <c:pt idx="1266">
                  <c:v>5.8570000000000802E-2</c:v>
                </c:pt>
                <c:pt idx="1267">
                  <c:v>5.8580000000000798E-2</c:v>
                </c:pt>
                <c:pt idx="1268">
                  <c:v>5.8590000000000801E-2</c:v>
                </c:pt>
                <c:pt idx="1269">
                  <c:v>5.8600000000000797E-2</c:v>
                </c:pt>
                <c:pt idx="1270">
                  <c:v>5.86100000000008E-2</c:v>
                </c:pt>
                <c:pt idx="1271">
                  <c:v>5.8620000000000803E-2</c:v>
                </c:pt>
                <c:pt idx="1272">
                  <c:v>5.86300000000008E-2</c:v>
                </c:pt>
                <c:pt idx="1273">
                  <c:v>5.8640000000000803E-2</c:v>
                </c:pt>
                <c:pt idx="1274">
                  <c:v>5.8650000000000799E-2</c:v>
                </c:pt>
                <c:pt idx="1275">
                  <c:v>5.8660000000000802E-2</c:v>
                </c:pt>
                <c:pt idx="1276">
                  <c:v>5.8670000000000798E-2</c:v>
                </c:pt>
                <c:pt idx="1277">
                  <c:v>5.8680000000000801E-2</c:v>
                </c:pt>
                <c:pt idx="1278">
                  <c:v>5.8690000000000901E-2</c:v>
                </c:pt>
                <c:pt idx="1279">
                  <c:v>5.8700000000000897E-2</c:v>
                </c:pt>
                <c:pt idx="1280">
                  <c:v>5.87100000000009E-2</c:v>
                </c:pt>
                <c:pt idx="1281">
                  <c:v>5.8720000000000903E-2</c:v>
                </c:pt>
                <c:pt idx="1282">
                  <c:v>5.87300000000009E-2</c:v>
                </c:pt>
                <c:pt idx="1283">
                  <c:v>5.8740000000000896E-2</c:v>
                </c:pt>
                <c:pt idx="1284">
                  <c:v>5.8750000000000906E-2</c:v>
                </c:pt>
                <c:pt idx="1285">
                  <c:v>5.8760000000000902E-2</c:v>
                </c:pt>
                <c:pt idx="1286">
                  <c:v>5.8770000000000898E-2</c:v>
                </c:pt>
                <c:pt idx="1287">
                  <c:v>5.8780000000000901E-2</c:v>
                </c:pt>
                <c:pt idx="1288">
                  <c:v>5.8790000000000904E-2</c:v>
                </c:pt>
                <c:pt idx="1289">
                  <c:v>5.88000000000009E-2</c:v>
                </c:pt>
                <c:pt idx="1290">
                  <c:v>5.8810000000000896E-2</c:v>
                </c:pt>
                <c:pt idx="1291">
                  <c:v>5.8820000000000899E-2</c:v>
                </c:pt>
                <c:pt idx="1292">
                  <c:v>5.8830000000000902E-2</c:v>
                </c:pt>
                <c:pt idx="1293">
                  <c:v>5.8840000000000899E-2</c:v>
                </c:pt>
                <c:pt idx="1294">
                  <c:v>5.8850000000000895E-2</c:v>
                </c:pt>
                <c:pt idx="1295">
                  <c:v>5.8860000000001002E-2</c:v>
                </c:pt>
                <c:pt idx="1296">
                  <c:v>5.8870000000000901E-2</c:v>
                </c:pt>
                <c:pt idx="1297">
                  <c:v>5.8880000000000994E-2</c:v>
                </c:pt>
                <c:pt idx="1298">
                  <c:v>5.8890000000001004E-2</c:v>
                </c:pt>
                <c:pt idx="1299">
                  <c:v>5.8900000000001E-2</c:v>
                </c:pt>
                <c:pt idx="1300">
                  <c:v>5.8910000000000996E-2</c:v>
                </c:pt>
                <c:pt idx="1301">
                  <c:v>5.8920000000000999E-2</c:v>
                </c:pt>
                <c:pt idx="1302">
                  <c:v>5.8930000000001002E-2</c:v>
                </c:pt>
                <c:pt idx="1303">
                  <c:v>5.8940000000000999E-2</c:v>
                </c:pt>
                <c:pt idx="1304">
                  <c:v>5.8950000000000995E-2</c:v>
                </c:pt>
                <c:pt idx="1305">
                  <c:v>5.8960000000001005E-2</c:v>
                </c:pt>
                <c:pt idx="1306">
                  <c:v>5.8970000000001001E-2</c:v>
                </c:pt>
                <c:pt idx="1307">
                  <c:v>5.8980000000000997E-2</c:v>
                </c:pt>
                <c:pt idx="1308">
                  <c:v>5.8990000000001E-2</c:v>
                </c:pt>
                <c:pt idx="1309">
                  <c:v>5.9000000000001003E-2</c:v>
                </c:pt>
                <c:pt idx="1310">
                  <c:v>5.9010000000000999E-2</c:v>
                </c:pt>
                <c:pt idx="1311">
                  <c:v>5.9020000000000995E-2</c:v>
                </c:pt>
                <c:pt idx="1312">
                  <c:v>5.9030000000001005E-2</c:v>
                </c:pt>
                <c:pt idx="1313">
                  <c:v>5.9040000000001001E-2</c:v>
                </c:pt>
                <c:pt idx="1314">
                  <c:v>5.9050000000000998E-2</c:v>
                </c:pt>
                <c:pt idx="1315">
                  <c:v>5.9060000000000994E-2</c:v>
                </c:pt>
                <c:pt idx="1316">
                  <c:v>5.9070000000001004E-2</c:v>
                </c:pt>
                <c:pt idx="1317">
                  <c:v>5.9080000000001097E-2</c:v>
                </c:pt>
                <c:pt idx="1318">
                  <c:v>5.90900000000011E-2</c:v>
                </c:pt>
                <c:pt idx="1319">
                  <c:v>5.9100000000001103E-2</c:v>
                </c:pt>
                <c:pt idx="1320">
                  <c:v>5.9110000000001099E-2</c:v>
                </c:pt>
                <c:pt idx="1321">
                  <c:v>5.9120000000001102E-2</c:v>
                </c:pt>
                <c:pt idx="1322">
                  <c:v>5.9130000000001098E-2</c:v>
                </c:pt>
                <c:pt idx="1323">
                  <c:v>5.9140000000001101E-2</c:v>
                </c:pt>
                <c:pt idx="1324">
                  <c:v>5.9150000000001098E-2</c:v>
                </c:pt>
                <c:pt idx="1325">
                  <c:v>5.9160000000001101E-2</c:v>
                </c:pt>
                <c:pt idx="1326">
                  <c:v>5.9170000000001104E-2</c:v>
                </c:pt>
                <c:pt idx="1327">
                  <c:v>5.91800000000011E-2</c:v>
                </c:pt>
                <c:pt idx="1328">
                  <c:v>5.9190000000001096E-2</c:v>
                </c:pt>
                <c:pt idx="1329">
                  <c:v>5.9200000000001099E-2</c:v>
                </c:pt>
                <c:pt idx="1330">
                  <c:v>5.9210000000001102E-2</c:v>
                </c:pt>
                <c:pt idx="1331">
                  <c:v>5.9220000000001098E-2</c:v>
                </c:pt>
                <c:pt idx="1332">
                  <c:v>5.9230000000001101E-2</c:v>
                </c:pt>
                <c:pt idx="1333">
                  <c:v>5.9240000000001104E-2</c:v>
                </c:pt>
                <c:pt idx="1334">
                  <c:v>5.9250000000001198E-2</c:v>
                </c:pt>
                <c:pt idx="1335">
                  <c:v>5.9260000000001097E-2</c:v>
                </c:pt>
                <c:pt idx="1336">
                  <c:v>5.9270000000001197E-2</c:v>
                </c:pt>
                <c:pt idx="1337">
                  <c:v>5.92800000000012E-2</c:v>
                </c:pt>
                <c:pt idx="1338">
                  <c:v>5.9290000000001203E-2</c:v>
                </c:pt>
                <c:pt idx="1339">
                  <c:v>5.9300000000001199E-2</c:v>
                </c:pt>
                <c:pt idx="1340">
                  <c:v>5.9310000000001202E-2</c:v>
                </c:pt>
                <c:pt idx="1341">
                  <c:v>5.9320000000001198E-2</c:v>
                </c:pt>
                <c:pt idx="1342">
                  <c:v>5.9330000000001201E-2</c:v>
                </c:pt>
                <c:pt idx="1343">
                  <c:v>5.9340000000001197E-2</c:v>
                </c:pt>
                <c:pt idx="1344">
                  <c:v>5.93500000000012E-2</c:v>
                </c:pt>
                <c:pt idx="1345">
                  <c:v>5.9360000000001203E-2</c:v>
                </c:pt>
                <c:pt idx="1346">
                  <c:v>5.93700000000012E-2</c:v>
                </c:pt>
                <c:pt idx="1347">
                  <c:v>5.9380000000001203E-2</c:v>
                </c:pt>
                <c:pt idx="1348">
                  <c:v>5.9390000000001199E-2</c:v>
                </c:pt>
                <c:pt idx="1349">
                  <c:v>5.9400000000001202E-2</c:v>
                </c:pt>
                <c:pt idx="1350">
                  <c:v>5.9410000000001198E-2</c:v>
                </c:pt>
                <c:pt idx="1351">
                  <c:v>5.9420000000001201E-2</c:v>
                </c:pt>
                <c:pt idx="1352">
                  <c:v>5.9430000000001197E-2</c:v>
                </c:pt>
                <c:pt idx="1353">
                  <c:v>5.94400000000012E-2</c:v>
                </c:pt>
                <c:pt idx="1354">
                  <c:v>5.9450000000001196E-2</c:v>
                </c:pt>
                <c:pt idx="1355">
                  <c:v>5.9460000000001199E-2</c:v>
                </c:pt>
                <c:pt idx="1356">
                  <c:v>5.94700000000013E-2</c:v>
                </c:pt>
                <c:pt idx="1357">
                  <c:v>5.9480000000001296E-2</c:v>
                </c:pt>
                <c:pt idx="1358">
                  <c:v>5.9490000000001306E-2</c:v>
                </c:pt>
                <c:pt idx="1359">
                  <c:v>5.9500000000001302E-2</c:v>
                </c:pt>
                <c:pt idx="1360">
                  <c:v>5.9510000000001298E-2</c:v>
                </c:pt>
                <c:pt idx="1361">
                  <c:v>5.9520000000001301E-2</c:v>
                </c:pt>
                <c:pt idx="1362">
                  <c:v>5.9530000000001304E-2</c:v>
                </c:pt>
                <c:pt idx="1363">
                  <c:v>5.95400000000013E-2</c:v>
                </c:pt>
                <c:pt idx="1364">
                  <c:v>5.9550000000001296E-2</c:v>
                </c:pt>
                <c:pt idx="1365">
                  <c:v>5.9560000000001299E-2</c:v>
                </c:pt>
                <c:pt idx="1366">
                  <c:v>5.9570000000001302E-2</c:v>
                </c:pt>
                <c:pt idx="1367">
                  <c:v>5.9580000000001299E-2</c:v>
                </c:pt>
                <c:pt idx="1368">
                  <c:v>5.9590000000001295E-2</c:v>
                </c:pt>
                <c:pt idx="1369">
                  <c:v>5.9600000000001305E-2</c:v>
                </c:pt>
                <c:pt idx="1370">
                  <c:v>5.9610000000001301E-2</c:v>
                </c:pt>
                <c:pt idx="1371">
                  <c:v>5.9620000000001297E-2</c:v>
                </c:pt>
                <c:pt idx="1372">
                  <c:v>5.96300000000013E-2</c:v>
                </c:pt>
                <c:pt idx="1373">
                  <c:v>5.96400000000014E-2</c:v>
                </c:pt>
                <c:pt idx="1374">
                  <c:v>5.9650000000001299E-2</c:v>
                </c:pt>
                <c:pt idx="1375">
                  <c:v>5.9660000000001406E-2</c:v>
                </c:pt>
                <c:pt idx="1376">
                  <c:v>5.9670000000001402E-2</c:v>
                </c:pt>
                <c:pt idx="1377">
                  <c:v>5.9680000000001399E-2</c:v>
                </c:pt>
                <c:pt idx="1378">
                  <c:v>5.9690000000001395E-2</c:v>
                </c:pt>
                <c:pt idx="1379">
                  <c:v>5.9700000000001405E-2</c:v>
                </c:pt>
                <c:pt idx="1380">
                  <c:v>5.9710000000001401E-2</c:v>
                </c:pt>
                <c:pt idx="1381">
                  <c:v>5.9720000000001397E-2</c:v>
                </c:pt>
                <c:pt idx="1382">
                  <c:v>5.97300000000014E-2</c:v>
                </c:pt>
                <c:pt idx="1383">
                  <c:v>5.9740000000001403E-2</c:v>
                </c:pt>
                <c:pt idx="1384">
                  <c:v>5.9750000000001399E-2</c:v>
                </c:pt>
                <c:pt idx="1385">
                  <c:v>5.9760000000001395E-2</c:v>
                </c:pt>
                <c:pt idx="1386">
                  <c:v>5.9770000000001405E-2</c:v>
                </c:pt>
                <c:pt idx="1387">
                  <c:v>5.9780000000001401E-2</c:v>
                </c:pt>
                <c:pt idx="1388">
                  <c:v>5.9790000000001398E-2</c:v>
                </c:pt>
                <c:pt idx="1389">
                  <c:v>5.9800000000001394E-2</c:v>
                </c:pt>
                <c:pt idx="1390">
                  <c:v>5.9810000000001404E-2</c:v>
                </c:pt>
                <c:pt idx="1391">
                  <c:v>5.98200000000014E-2</c:v>
                </c:pt>
                <c:pt idx="1392">
                  <c:v>5.9830000000001396E-2</c:v>
                </c:pt>
                <c:pt idx="1393">
                  <c:v>5.9840000000001406E-2</c:v>
                </c:pt>
                <c:pt idx="1394">
                  <c:v>5.9850000000001499E-2</c:v>
                </c:pt>
                <c:pt idx="1395">
                  <c:v>5.9860000000001495E-2</c:v>
                </c:pt>
                <c:pt idx="1396">
                  <c:v>5.9870000000001498E-2</c:v>
                </c:pt>
                <c:pt idx="1397">
                  <c:v>5.9880000000001501E-2</c:v>
                </c:pt>
                <c:pt idx="1398">
                  <c:v>5.9890000000001498E-2</c:v>
                </c:pt>
                <c:pt idx="1399">
                  <c:v>5.9900000000001501E-2</c:v>
                </c:pt>
                <c:pt idx="1400">
                  <c:v>5.9910000000001504E-2</c:v>
                </c:pt>
                <c:pt idx="1401">
                  <c:v>5.99200000000015E-2</c:v>
                </c:pt>
                <c:pt idx="1402">
                  <c:v>5.9930000000001496E-2</c:v>
                </c:pt>
                <c:pt idx="1403">
                  <c:v>5.9940000000001499E-2</c:v>
                </c:pt>
                <c:pt idx="1404">
                  <c:v>5.9950000000001502E-2</c:v>
                </c:pt>
                <c:pt idx="1405">
                  <c:v>5.9960000000001498E-2</c:v>
                </c:pt>
                <c:pt idx="1406">
                  <c:v>5.9970000000001501E-2</c:v>
                </c:pt>
                <c:pt idx="1407">
                  <c:v>5.9980000000001504E-2</c:v>
                </c:pt>
                <c:pt idx="1408">
                  <c:v>5.99900000000015E-2</c:v>
                </c:pt>
                <c:pt idx="1409">
                  <c:v>6.0000000000001497E-2</c:v>
                </c:pt>
                <c:pt idx="1410">
                  <c:v>6.00100000000015E-2</c:v>
                </c:pt>
                <c:pt idx="1411">
                  <c:v>6.0020000000001503E-2</c:v>
                </c:pt>
                <c:pt idx="1412">
                  <c:v>6.0030000000001603E-2</c:v>
                </c:pt>
                <c:pt idx="1413">
                  <c:v>6.0040000000001495E-2</c:v>
                </c:pt>
                <c:pt idx="1414">
                  <c:v>6.0050000000001602E-2</c:v>
                </c:pt>
                <c:pt idx="1415">
                  <c:v>6.0060000000001598E-2</c:v>
                </c:pt>
                <c:pt idx="1416">
                  <c:v>6.0070000000001601E-2</c:v>
                </c:pt>
                <c:pt idx="1417">
                  <c:v>6.0080000000001597E-2</c:v>
                </c:pt>
                <c:pt idx="1418">
                  <c:v>6.00900000000016E-2</c:v>
                </c:pt>
                <c:pt idx="1419">
                  <c:v>6.0100000000001604E-2</c:v>
                </c:pt>
                <c:pt idx="1420">
                  <c:v>6.01100000000016E-2</c:v>
                </c:pt>
                <c:pt idx="1421">
                  <c:v>6.0120000000001603E-2</c:v>
                </c:pt>
                <c:pt idx="1422">
                  <c:v>6.0130000000001599E-2</c:v>
                </c:pt>
                <c:pt idx="1423">
                  <c:v>6.0140000000001602E-2</c:v>
                </c:pt>
                <c:pt idx="1424">
                  <c:v>6.0150000000001598E-2</c:v>
                </c:pt>
                <c:pt idx="1425">
                  <c:v>6.0160000000001601E-2</c:v>
                </c:pt>
                <c:pt idx="1426">
                  <c:v>6.0170000000001597E-2</c:v>
                </c:pt>
                <c:pt idx="1427">
                  <c:v>6.01800000000016E-2</c:v>
                </c:pt>
                <c:pt idx="1428">
                  <c:v>6.0190000000001603E-2</c:v>
                </c:pt>
                <c:pt idx="1429">
                  <c:v>6.0200000000001599E-2</c:v>
                </c:pt>
                <c:pt idx="1430">
                  <c:v>6.0210000000001603E-2</c:v>
                </c:pt>
                <c:pt idx="1431">
                  <c:v>6.0220000000001599E-2</c:v>
                </c:pt>
                <c:pt idx="1432">
                  <c:v>6.0230000000001602E-2</c:v>
                </c:pt>
                <c:pt idx="1433">
                  <c:v>6.0240000000001702E-2</c:v>
                </c:pt>
                <c:pt idx="1434">
                  <c:v>6.0250000000001698E-2</c:v>
                </c:pt>
                <c:pt idx="1435">
                  <c:v>6.0260000000001701E-2</c:v>
                </c:pt>
                <c:pt idx="1436">
                  <c:v>6.0270000000001704E-2</c:v>
                </c:pt>
                <c:pt idx="1437">
                  <c:v>6.02800000000017E-2</c:v>
                </c:pt>
                <c:pt idx="1438">
                  <c:v>6.0290000000001696E-2</c:v>
                </c:pt>
                <c:pt idx="1439">
                  <c:v>6.0300000000001699E-2</c:v>
                </c:pt>
                <c:pt idx="1440">
                  <c:v>6.0310000000001703E-2</c:v>
                </c:pt>
                <c:pt idx="1441">
                  <c:v>6.0320000000001699E-2</c:v>
                </c:pt>
                <c:pt idx="1442">
                  <c:v>6.0330000000001695E-2</c:v>
                </c:pt>
                <c:pt idx="1443">
                  <c:v>6.0340000000001705E-2</c:v>
                </c:pt>
                <c:pt idx="1444">
                  <c:v>6.0350000000001701E-2</c:v>
                </c:pt>
                <c:pt idx="1445">
                  <c:v>6.0360000000001697E-2</c:v>
                </c:pt>
                <c:pt idx="1446">
                  <c:v>6.03700000000017E-2</c:v>
                </c:pt>
                <c:pt idx="1447">
                  <c:v>6.0380000000001703E-2</c:v>
                </c:pt>
                <c:pt idx="1448">
                  <c:v>6.0390000000001699E-2</c:v>
                </c:pt>
                <c:pt idx="1449">
                  <c:v>6.0400000000001695E-2</c:v>
                </c:pt>
                <c:pt idx="1450">
                  <c:v>6.0410000000001698E-2</c:v>
                </c:pt>
                <c:pt idx="1451">
                  <c:v>6.0420000000001702E-2</c:v>
                </c:pt>
                <c:pt idx="1452">
                  <c:v>6.0430000000001698E-2</c:v>
                </c:pt>
                <c:pt idx="1453">
                  <c:v>6.0440000000001701E-2</c:v>
                </c:pt>
                <c:pt idx="1454">
                  <c:v>6.0450000000001801E-2</c:v>
                </c:pt>
                <c:pt idx="1455">
                  <c:v>6.0460000000001797E-2</c:v>
                </c:pt>
                <c:pt idx="1456">
                  <c:v>6.0470000000001793E-2</c:v>
                </c:pt>
                <c:pt idx="1457">
                  <c:v>6.0480000000001803E-2</c:v>
                </c:pt>
                <c:pt idx="1458">
                  <c:v>6.0490000000001799E-2</c:v>
                </c:pt>
                <c:pt idx="1459">
                  <c:v>6.0500000000001795E-2</c:v>
                </c:pt>
                <c:pt idx="1460">
                  <c:v>6.0510000000001805E-2</c:v>
                </c:pt>
                <c:pt idx="1461">
                  <c:v>6.0520000000001802E-2</c:v>
                </c:pt>
                <c:pt idx="1462">
                  <c:v>6.0530000000001798E-2</c:v>
                </c:pt>
                <c:pt idx="1463">
                  <c:v>6.0540000000001794E-2</c:v>
                </c:pt>
                <c:pt idx="1464">
                  <c:v>6.0550000000001804E-2</c:v>
                </c:pt>
                <c:pt idx="1465">
                  <c:v>6.05600000000018E-2</c:v>
                </c:pt>
                <c:pt idx="1466">
                  <c:v>6.0570000000001796E-2</c:v>
                </c:pt>
                <c:pt idx="1467">
                  <c:v>6.0580000000001806E-2</c:v>
                </c:pt>
                <c:pt idx="1468">
                  <c:v>6.0590000000001802E-2</c:v>
                </c:pt>
                <c:pt idx="1469">
                  <c:v>6.0600000000001798E-2</c:v>
                </c:pt>
                <c:pt idx="1470">
                  <c:v>6.0610000000001794E-2</c:v>
                </c:pt>
                <c:pt idx="1471">
                  <c:v>6.0620000000001804E-2</c:v>
                </c:pt>
                <c:pt idx="1472">
                  <c:v>6.0630000000001801E-2</c:v>
                </c:pt>
                <c:pt idx="1473">
                  <c:v>6.0640000000001901E-2</c:v>
                </c:pt>
                <c:pt idx="1474">
                  <c:v>6.0650000000001904E-2</c:v>
                </c:pt>
                <c:pt idx="1475">
                  <c:v>6.06600000000019E-2</c:v>
                </c:pt>
                <c:pt idx="1476">
                  <c:v>6.0670000000001896E-2</c:v>
                </c:pt>
                <c:pt idx="1477">
                  <c:v>6.0680000000001899E-2</c:v>
                </c:pt>
                <c:pt idx="1478">
                  <c:v>6.0690000000001902E-2</c:v>
                </c:pt>
                <c:pt idx="1479">
                  <c:v>6.0700000000001898E-2</c:v>
                </c:pt>
                <c:pt idx="1480">
                  <c:v>6.0710000000001901E-2</c:v>
                </c:pt>
                <c:pt idx="1481">
                  <c:v>6.0720000000001904E-2</c:v>
                </c:pt>
                <c:pt idx="1482">
                  <c:v>6.0730000000001901E-2</c:v>
                </c:pt>
                <c:pt idx="1483">
                  <c:v>6.0740000000001897E-2</c:v>
                </c:pt>
                <c:pt idx="1484">
                  <c:v>6.07500000000019E-2</c:v>
                </c:pt>
                <c:pt idx="1485">
                  <c:v>6.0760000000001903E-2</c:v>
                </c:pt>
                <c:pt idx="1486">
                  <c:v>6.0770000000001899E-2</c:v>
                </c:pt>
                <c:pt idx="1487">
                  <c:v>6.0780000000001895E-2</c:v>
                </c:pt>
                <c:pt idx="1488">
                  <c:v>6.0790000000001905E-2</c:v>
                </c:pt>
                <c:pt idx="1489">
                  <c:v>6.0800000000001901E-2</c:v>
                </c:pt>
                <c:pt idx="1490">
                  <c:v>6.0810000000001897E-2</c:v>
                </c:pt>
                <c:pt idx="1491">
                  <c:v>6.08200000000019E-2</c:v>
                </c:pt>
                <c:pt idx="1492">
                  <c:v>6.0830000000001903E-2</c:v>
                </c:pt>
                <c:pt idx="1493">
                  <c:v>6.0840000000001997E-2</c:v>
                </c:pt>
                <c:pt idx="1494">
                  <c:v>6.0850000000002E-2</c:v>
                </c:pt>
                <c:pt idx="1495">
                  <c:v>6.0860000000002003E-2</c:v>
                </c:pt>
                <c:pt idx="1496">
                  <c:v>6.0870000000001999E-2</c:v>
                </c:pt>
                <c:pt idx="1497">
                  <c:v>6.0880000000002002E-2</c:v>
                </c:pt>
                <c:pt idx="1498">
                  <c:v>6.0890000000001998E-2</c:v>
                </c:pt>
                <c:pt idx="1499">
                  <c:v>6.0900000000002001E-2</c:v>
                </c:pt>
                <c:pt idx="1500">
                  <c:v>6.0910000000001997E-2</c:v>
                </c:pt>
                <c:pt idx="1501">
                  <c:v>6.0920000000002E-2</c:v>
                </c:pt>
                <c:pt idx="1502">
                  <c:v>6.0930000000002003E-2</c:v>
                </c:pt>
                <c:pt idx="1503">
                  <c:v>6.0940000000002E-2</c:v>
                </c:pt>
                <c:pt idx="1504">
                  <c:v>6.0950000000002003E-2</c:v>
                </c:pt>
                <c:pt idx="1505">
                  <c:v>6.0960000000001999E-2</c:v>
                </c:pt>
                <c:pt idx="1506">
                  <c:v>6.0970000000002002E-2</c:v>
                </c:pt>
                <c:pt idx="1507">
                  <c:v>6.0980000000001998E-2</c:v>
                </c:pt>
                <c:pt idx="1508">
                  <c:v>6.0990000000002001E-2</c:v>
                </c:pt>
                <c:pt idx="1509">
                  <c:v>6.1000000000001997E-2</c:v>
                </c:pt>
                <c:pt idx="1510">
                  <c:v>6.1010000000002104E-2</c:v>
                </c:pt>
                <c:pt idx="1511">
                  <c:v>6.1020000000002003E-2</c:v>
                </c:pt>
                <c:pt idx="1512">
                  <c:v>6.1030000000002096E-2</c:v>
                </c:pt>
                <c:pt idx="1513">
                  <c:v>6.10400000000021E-2</c:v>
                </c:pt>
                <c:pt idx="1514">
                  <c:v>6.1050000000002103E-2</c:v>
                </c:pt>
                <c:pt idx="1515">
                  <c:v>6.1060000000002099E-2</c:v>
                </c:pt>
                <c:pt idx="1516">
                  <c:v>6.1070000000002102E-2</c:v>
                </c:pt>
                <c:pt idx="1517">
                  <c:v>6.1080000000002105E-2</c:v>
                </c:pt>
                <c:pt idx="1518">
                  <c:v>6.1090000000002101E-2</c:v>
                </c:pt>
                <c:pt idx="1519">
                  <c:v>6.1100000000002097E-2</c:v>
                </c:pt>
                <c:pt idx="1520">
                  <c:v>6.11100000000021E-2</c:v>
                </c:pt>
                <c:pt idx="1521">
                  <c:v>6.1120000000002103E-2</c:v>
                </c:pt>
                <c:pt idx="1522">
                  <c:v>6.1130000000002099E-2</c:v>
                </c:pt>
                <c:pt idx="1523">
                  <c:v>6.1140000000002095E-2</c:v>
                </c:pt>
                <c:pt idx="1524">
                  <c:v>6.1150000000002099E-2</c:v>
                </c:pt>
                <c:pt idx="1525">
                  <c:v>6.1160000000002102E-2</c:v>
                </c:pt>
                <c:pt idx="1526">
                  <c:v>6.1170000000002098E-2</c:v>
                </c:pt>
                <c:pt idx="1527">
                  <c:v>6.1180000000002101E-2</c:v>
                </c:pt>
                <c:pt idx="1528">
                  <c:v>6.1190000000002104E-2</c:v>
                </c:pt>
                <c:pt idx="1529">
                  <c:v>6.12000000000021E-2</c:v>
                </c:pt>
                <c:pt idx="1530">
                  <c:v>6.1210000000002096E-2</c:v>
                </c:pt>
                <c:pt idx="1531">
                  <c:v>6.1220000000002099E-2</c:v>
                </c:pt>
                <c:pt idx="1532">
                  <c:v>6.1230000000002199E-2</c:v>
                </c:pt>
                <c:pt idx="1533">
                  <c:v>6.1240000000002195E-2</c:v>
                </c:pt>
                <c:pt idx="1534">
                  <c:v>6.1250000000002205E-2</c:v>
                </c:pt>
                <c:pt idx="1535">
                  <c:v>6.1260000000002202E-2</c:v>
                </c:pt>
                <c:pt idx="1536">
                  <c:v>6.1270000000002198E-2</c:v>
                </c:pt>
                <c:pt idx="1537">
                  <c:v>6.1280000000002194E-2</c:v>
                </c:pt>
                <c:pt idx="1538">
                  <c:v>6.1290000000002204E-2</c:v>
                </c:pt>
                <c:pt idx="1539">
                  <c:v>6.13000000000022E-2</c:v>
                </c:pt>
                <c:pt idx="1540">
                  <c:v>6.1310000000002196E-2</c:v>
                </c:pt>
                <c:pt idx="1541">
                  <c:v>6.1320000000002206E-2</c:v>
                </c:pt>
                <c:pt idx="1542">
                  <c:v>6.1330000000002202E-2</c:v>
                </c:pt>
                <c:pt idx="1543">
                  <c:v>6.1340000000002198E-2</c:v>
                </c:pt>
                <c:pt idx="1544">
                  <c:v>6.1350000000002194E-2</c:v>
                </c:pt>
                <c:pt idx="1545">
                  <c:v>6.1360000000002204E-2</c:v>
                </c:pt>
                <c:pt idx="1546">
                  <c:v>6.1370000000002201E-2</c:v>
                </c:pt>
                <c:pt idx="1547">
                  <c:v>6.1380000000002197E-2</c:v>
                </c:pt>
                <c:pt idx="1548">
                  <c:v>6.1390000000002207E-2</c:v>
                </c:pt>
                <c:pt idx="1549">
                  <c:v>6.14000000000023E-2</c:v>
                </c:pt>
                <c:pt idx="1550">
                  <c:v>6.1410000000002199E-2</c:v>
                </c:pt>
                <c:pt idx="1551">
                  <c:v>6.1420000000002299E-2</c:v>
                </c:pt>
                <c:pt idx="1552">
                  <c:v>6.1430000000002302E-2</c:v>
                </c:pt>
                <c:pt idx="1553">
                  <c:v>6.1440000000002298E-2</c:v>
                </c:pt>
                <c:pt idx="1554">
                  <c:v>6.1450000000002294E-2</c:v>
                </c:pt>
                <c:pt idx="1555">
                  <c:v>6.1460000000002304E-2</c:v>
                </c:pt>
                <c:pt idx="1556">
                  <c:v>6.1470000000002301E-2</c:v>
                </c:pt>
                <c:pt idx="1557">
                  <c:v>6.1480000000002297E-2</c:v>
                </c:pt>
                <c:pt idx="1558">
                  <c:v>6.14900000000023E-2</c:v>
                </c:pt>
                <c:pt idx="1559">
                  <c:v>6.1500000000002303E-2</c:v>
                </c:pt>
                <c:pt idx="1560">
                  <c:v>6.1510000000002299E-2</c:v>
                </c:pt>
                <c:pt idx="1561">
                  <c:v>6.1520000000002295E-2</c:v>
                </c:pt>
                <c:pt idx="1562">
                  <c:v>6.1530000000002305E-2</c:v>
                </c:pt>
                <c:pt idx="1563">
                  <c:v>6.1540000000002301E-2</c:v>
                </c:pt>
                <c:pt idx="1564">
                  <c:v>6.1550000000002297E-2</c:v>
                </c:pt>
                <c:pt idx="1565">
                  <c:v>6.15600000000023E-2</c:v>
                </c:pt>
                <c:pt idx="1566">
                  <c:v>6.1570000000002303E-2</c:v>
                </c:pt>
                <c:pt idx="1567">
                  <c:v>6.15800000000023E-2</c:v>
                </c:pt>
                <c:pt idx="1568">
                  <c:v>6.1590000000002296E-2</c:v>
                </c:pt>
                <c:pt idx="1569">
                  <c:v>6.1600000000002299E-2</c:v>
                </c:pt>
                <c:pt idx="1570">
                  <c:v>6.1610000000002302E-2</c:v>
                </c:pt>
                <c:pt idx="1571">
                  <c:v>6.1620000000002402E-2</c:v>
                </c:pt>
                <c:pt idx="1572">
                  <c:v>6.1630000000002398E-2</c:v>
                </c:pt>
                <c:pt idx="1573">
                  <c:v>6.1640000000002401E-2</c:v>
                </c:pt>
                <c:pt idx="1574">
                  <c:v>6.1650000000002397E-2</c:v>
                </c:pt>
                <c:pt idx="1575">
                  <c:v>6.16600000000024E-2</c:v>
                </c:pt>
                <c:pt idx="1576">
                  <c:v>6.1670000000002403E-2</c:v>
                </c:pt>
                <c:pt idx="1577">
                  <c:v>6.16800000000024E-2</c:v>
                </c:pt>
                <c:pt idx="1578">
                  <c:v>6.1690000000002403E-2</c:v>
                </c:pt>
                <c:pt idx="1579">
                  <c:v>6.1700000000002399E-2</c:v>
                </c:pt>
                <c:pt idx="1580">
                  <c:v>6.1710000000002402E-2</c:v>
                </c:pt>
                <c:pt idx="1581">
                  <c:v>6.1720000000002398E-2</c:v>
                </c:pt>
                <c:pt idx="1582">
                  <c:v>6.1730000000002401E-2</c:v>
                </c:pt>
                <c:pt idx="1583">
                  <c:v>6.1740000000002397E-2</c:v>
                </c:pt>
                <c:pt idx="1584">
                  <c:v>6.17500000000024E-2</c:v>
                </c:pt>
                <c:pt idx="1585">
                  <c:v>6.1760000000002396E-2</c:v>
                </c:pt>
                <c:pt idx="1586">
                  <c:v>6.1770000000002399E-2</c:v>
                </c:pt>
                <c:pt idx="1587">
                  <c:v>6.1780000000002402E-2</c:v>
                </c:pt>
                <c:pt idx="1588">
                  <c:v>6.1790000000002503E-2</c:v>
                </c:pt>
                <c:pt idx="1589">
                  <c:v>6.1800000000002402E-2</c:v>
                </c:pt>
                <c:pt idx="1590">
                  <c:v>6.1810000000002502E-2</c:v>
                </c:pt>
                <c:pt idx="1591">
                  <c:v>6.1820000000002498E-2</c:v>
                </c:pt>
                <c:pt idx="1592">
                  <c:v>6.1830000000002501E-2</c:v>
                </c:pt>
                <c:pt idx="1593">
                  <c:v>6.1840000000002497E-2</c:v>
                </c:pt>
                <c:pt idx="1594">
                  <c:v>6.18500000000025E-2</c:v>
                </c:pt>
                <c:pt idx="1595">
                  <c:v>6.1860000000002503E-2</c:v>
                </c:pt>
                <c:pt idx="1596">
                  <c:v>6.1870000000002499E-2</c:v>
                </c:pt>
                <c:pt idx="1597">
                  <c:v>6.1880000000002496E-2</c:v>
                </c:pt>
                <c:pt idx="1598">
                  <c:v>6.1890000000002499E-2</c:v>
                </c:pt>
                <c:pt idx="1599">
                  <c:v>6.1900000000002502E-2</c:v>
                </c:pt>
                <c:pt idx="1600">
                  <c:v>6.1910000000002498E-2</c:v>
                </c:pt>
                <c:pt idx="1601">
                  <c:v>6.1920000000002501E-2</c:v>
                </c:pt>
                <c:pt idx="1602">
                  <c:v>6.1930000000002504E-2</c:v>
                </c:pt>
                <c:pt idx="1603">
                  <c:v>6.19400000000025E-2</c:v>
                </c:pt>
                <c:pt idx="1604">
                  <c:v>6.1950000000002496E-2</c:v>
                </c:pt>
                <c:pt idx="1605">
                  <c:v>6.1960000000002499E-2</c:v>
                </c:pt>
                <c:pt idx="1606">
                  <c:v>6.1970000000002502E-2</c:v>
                </c:pt>
                <c:pt idx="1607">
                  <c:v>6.1980000000002498E-2</c:v>
                </c:pt>
                <c:pt idx="1608">
                  <c:v>6.1990000000002501E-2</c:v>
                </c:pt>
                <c:pt idx="1609">
                  <c:v>6.2000000000002602E-2</c:v>
                </c:pt>
                <c:pt idx="1610">
                  <c:v>6.2010000000002598E-2</c:v>
                </c:pt>
                <c:pt idx="1611">
                  <c:v>6.2020000000002594E-2</c:v>
                </c:pt>
                <c:pt idx="1612">
                  <c:v>6.2030000000002604E-2</c:v>
                </c:pt>
                <c:pt idx="1613">
                  <c:v>6.20400000000026E-2</c:v>
                </c:pt>
                <c:pt idx="1614">
                  <c:v>6.2050000000002596E-2</c:v>
                </c:pt>
                <c:pt idx="1615">
                  <c:v>6.2060000000002606E-2</c:v>
                </c:pt>
                <c:pt idx="1616">
                  <c:v>6.2070000000002602E-2</c:v>
                </c:pt>
                <c:pt idx="1617">
                  <c:v>6.2080000000002598E-2</c:v>
                </c:pt>
                <c:pt idx="1618">
                  <c:v>6.2090000000002595E-2</c:v>
                </c:pt>
                <c:pt idx="1619">
                  <c:v>6.2100000000002605E-2</c:v>
                </c:pt>
                <c:pt idx="1620">
                  <c:v>6.2110000000002601E-2</c:v>
                </c:pt>
                <c:pt idx="1621">
                  <c:v>6.2120000000002597E-2</c:v>
                </c:pt>
                <c:pt idx="1622">
                  <c:v>6.21300000000026E-2</c:v>
                </c:pt>
                <c:pt idx="1623">
                  <c:v>6.2140000000002603E-2</c:v>
                </c:pt>
                <c:pt idx="1624">
                  <c:v>6.2150000000002599E-2</c:v>
                </c:pt>
                <c:pt idx="1625">
                  <c:v>6.2160000000002595E-2</c:v>
                </c:pt>
                <c:pt idx="1626">
                  <c:v>6.2170000000002605E-2</c:v>
                </c:pt>
                <c:pt idx="1627">
                  <c:v>6.2180000000002601E-2</c:v>
                </c:pt>
                <c:pt idx="1628">
                  <c:v>6.2190000000002597E-2</c:v>
                </c:pt>
                <c:pt idx="1629">
                  <c:v>6.2200000000002705E-2</c:v>
                </c:pt>
                <c:pt idx="1630">
                  <c:v>6.2210000000002701E-2</c:v>
                </c:pt>
                <c:pt idx="1631">
                  <c:v>6.2220000000002697E-2</c:v>
                </c:pt>
                <c:pt idx="1632">
                  <c:v>6.22300000000027E-2</c:v>
                </c:pt>
                <c:pt idx="1633">
                  <c:v>6.2240000000002703E-2</c:v>
                </c:pt>
                <c:pt idx="1634">
                  <c:v>6.2250000000002699E-2</c:v>
                </c:pt>
                <c:pt idx="1635">
                  <c:v>6.2260000000002695E-2</c:v>
                </c:pt>
                <c:pt idx="1636">
                  <c:v>6.2270000000002705E-2</c:v>
                </c:pt>
                <c:pt idx="1637">
                  <c:v>6.2280000000002701E-2</c:v>
                </c:pt>
                <c:pt idx="1638">
                  <c:v>6.2290000000002697E-2</c:v>
                </c:pt>
                <c:pt idx="1639">
                  <c:v>6.23000000000027E-2</c:v>
                </c:pt>
                <c:pt idx="1640">
                  <c:v>6.2310000000002704E-2</c:v>
                </c:pt>
                <c:pt idx="1641">
                  <c:v>6.23200000000027E-2</c:v>
                </c:pt>
                <c:pt idx="1642">
                  <c:v>6.2330000000002696E-2</c:v>
                </c:pt>
                <c:pt idx="1643">
                  <c:v>6.2340000000002706E-2</c:v>
                </c:pt>
                <c:pt idx="1644">
                  <c:v>6.2350000000002702E-2</c:v>
                </c:pt>
                <c:pt idx="1645">
                  <c:v>6.2360000000002698E-2</c:v>
                </c:pt>
                <c:pt idx="1646">
                  <c:v>6.2370000000002694E-2</c:v>
                </c:pt>
                <c:pt idx="1647">
                  <c:v>6.2380000000002704E-2</c:v>
                </c:pt>
                <c:pt idx="1648">
                  <c:v>6.2390000000002797E-2</c:v>
                </c:pt>
                <c:pt idx="1649">
                  <c:v>6.24000000000028E-2</c:v>
                </c:pt>
                <c:pt idx="1650">
                  <c:v>6.2410000000002804E-2</c:v>
                </c:pt>
                <c:pt idx="1651">
                  <c:v>6.24200000000028E-2</c:v>
                </c:pt>
                <c:pt idx="1652">
                  <c:v>6.2430000000002803E-2</c:v>
                </c:pt>
                <c:pt idx="1653">
                  <c:v>6.2440000000002799E-2</c:v>
                </c:pt>
                <c:pt idx="1654">
                  <c:v>6.2450000000002802E-2</c:v>
                </c:pt>
                <c:pt idx="1655">
                  <c:v>6.2460000000002798E-2</c:v>
                </c:pt>
                <c:pt idx="1656">
                  <c:v>6.2470000000002801E-2</c:v>
                </c:pt>
                <c:pt idx="1657">
                  <c:v>6.2480000000002804E-2</c:v>
                </c:pt>
                <c:pt idx="1658">
                  <c:v>6.24900000000028E-2</c:v>
                </c:pt>
                <c:pt idx="1659">
                  <c:v>6.2500000000002803E-2</c:v>
                </c:pt>
                <c:pt idx="1660">
                  <c:v>6.2510000000002799E-2</c:v>
                </c:pt>
                <c:pt idx="1661">
                  <c:v>6.2520000000002809E-2</c:v>
                </c:pt>
                <c:pt idx="1662">
                  <c:v>6.2530000000002806E-2</c:v>
                </c:pt>
                <c:pt idx="1663">
                  <c:v>6.2540000000002802E-2</c:v>
                </c:pt>
                <c:pt idx="1664">
                  <c:v>6.2550000000002798E-2</c:v>
                </c:pt>
                <c:pt idx="1665">
                  <c:v>6.2560000000002808E-2</c:v>
                </c:pt>
                <c:pt idx="1666">
                  <c:v>6.2570000000002804E-2</c:v>
                </c:pt>
                <c:pt idx="1667">
                  <c:v>6.25800000000028E-2</c:v>
                </c:pt>
                <c:pt idx="1668">
                  <c:v>6.2590000000002796E-2</c:v>
                </c:pt>
                <c:pt idx="1669">
                  <c:v>6.2600000000002903E-2</c:v>
                </c:pt>
                <c:pt idx="1670">
                  <c:v>6.2610000000002899E-2</c:v>
                </c:pt>
                <c:pt idx="1671">
                  <c:v>6.2620000000002896E-2</c:v>
                </c:pt>
                <c:pt idx="1672">
                  <c:v>6.2630000000002906E-2</c:v>
                </c:pt>
                <c:pt idx="1673">
                  <c:v>6.2640000000002902E-2</c:v>
                </c:pt>
                <c:pt idx="1674">
                  <c:v>6.2650000000002898E-2</c:v>
                </c:pt>
                <c:pt idx="1675">
                  <c:v>6.2660000000002908E-2</c:v>
                </c:pt>
                <c:pt idx="1676">
                  <c:v>6.2670000000002904E-2</c:v>
                </c:pt>
                <c:pt idx="1677">
                  <c:v>6.26800000000029E-2</c:v>
                </c:pt>
                <c:pt idx="1678">
                  <c:v>6.2690000000002896E-2</c:v>
                </c:pt>
                <c:pt idx="1679">
                  <c:v>6.2700000000002906E-2</c:v>
                </c:pt>
                <c:pt idx="1680">
                  <c:v>6.2710000000002902E-2</c:v>
                </c:pt>
                <c:pt idx="1681">
                  <c:v>6.2720000000002898E-2</c:v>
                </c:pt>
                <c:pt idx="1682">
                  <c:v>6.2730000000002908E-2</c:v>
                </c:pt>
                <c:pt idx="1683">
                  <c:v>6.2740000000002905E-2</c:v>
                </c:pt>
                <c:pt idx="1684">
                  <c:v>6.2750000000002901E-2</c:v>
                </c:pt>
                <c:pt idx="1685">
                  <c:v>6.2760000000002897E-2</c:v>
                </c:pt>
                <c:pt idx="1686">
                  <c:v>6.2770000000003004E-2</c:v>
                </c:pt>
                <c:pt idx="1687">
                  <c:v>6.2780000000002903E-2</c:v>
                </c:pt>
                <c:pt idx="1688">
                  <c:v>6.2790000000002996E-2</c:v>
                </c:pt>
                <c:pt idx="1689">
                  <c:v>6.2800000000003006E-2</c:v>
                </c:pt>
                <c:pt idx="1690">
                  <c:v>6.2810000000003002E-2</c:v>
                </c:pt>
                <c:pt idx="1691">
                  <c:v>6.2820000000002998E-2</c:v>
                </c:pt>
                <c:pt idx="1692">
                  <c:v>6.2830000000002995E-2</c:v>
                </c:pt>
                <c:pt idx="1693">
                  <c:v>6.2840000000003005E-2</c:v>
                </c:pt>
                <c:pt idx="1694">
                  <c:v>6.2850000000003001E-2</c:v>
                </c:pt>
                <c:pt idx="1695">
                  <c:v>6.2860000000002997E-2</c:v>
                </c:pt>
                <c:pt idx="1696">
                  <c:v>6.2870000000003007E-2</c:v>
                </c:pt>
                <c:pt idx="1697">
                  <c:v>6.2880000000003003E-2</c:v>
                </c:pt>
                <c:pt idx="1698">
                  <c:v>6.2890000000002999E-2</c:v>
                </c:pt>
                <c:pt idx="1699">
                  <c:v>6.2900000000002995E-2</c:v>
                </c:pt>
                <c:pt idx="1700">
                  <c:v>6.2910000000003005E-2</c:v>
                </c:pt>
                <c:pt idx="1701">
                  <c:v>6.2920000000003001E-2</c:v>
                </c:pt>
                <c:pt idx="1702">
                  <c:v>6.2930000000002997E-2</c:v>
                </c:pt>
                <c:pt idx="1703">
                  <c:v>6.2940000000003007E-2</c:v>
                </c:pt>
                <c:pt idx="1704">
                  <c:v>6.2950000000003004E-2</c:v>
                </c:pt>
                <c:pt idx="1705">
                  <c:v>6.2960000000003E-2</c:v>
                </c:pt>
                <c:pt idx="1706">
                  <c:v>6.2970000000002996E-2</c:v>
                </c:pt>
                <c:pt idx="1707">
                  <c:v>6.2980000000003006E-2</c:v>
                </c:pt>
                <c:pt idx="1708">
                  <c:v>6.2990000000003099E-2</c:v>
                </c:pt>
                <c:pt idx="1709">
                  <c:v>6.3E-2</c:v>
                </c:pt>
                <c:pt idx="1710">
                  <c:v>6.3100000000000003E-2</c:v>
                </c:pt>
                <c:pt idx="1711">
                  <c:v>6.3200000000000006E-2</c:v>
                </c:pt>
                <c:pt idx="1712">
                  <c:v>6.3299999999999995E-2</c:v>
                </c:pt>
                <c:pt idx="1713">
                  <c:v>6.3399999999999998E-2</c:v>
                </c:pt>
                <c:pt idx="1714">
                  <c:v>6.3500000000000001E-2</c:v>
                </c:pt>
                <c:pt idx="1715">
                  <c:v>6.3600000000000004E-2</c:v>
                </c:pt>
                <c:pt idx="1716">
                  <c:v>6.3700000000000007E-2</c:v>
                </c:pt>
                <c:pt idx="1717">
                  <c:v>6.3799999999999996E-2</c:v>
                </c:pt>
                <c:pt idx="1718">
                  <c:v>6.3899999999999998E-2</c:v>
                </c:pt>
                <c:pt idx="1719">
                  <c:v>6.4000000000000001E-2</c:v>
                </c:pt>
                <c:pt idx="1720">
                  <c:v>6.409999999999999E-2</c:v>
                </c:pt>
                <c:pt idx="1721">
                  <c:v>6.4200000000000007E-2</c:v>
                </c:pt>
                <c:pt idx="1722">
                  <c:v>6.4299999999999996E-2</c:v>
                </c:pt>
                <c:pt idx="1723">
                  <c:v>6.4399999999999999E-2</c:v>
                </c:pt>
                <c:pt idx="1724">
                  <c:v>6.4500000000000002E-2</c:v>
                </c:pt>
                <c:pt idx="1725">
                  <c:v>6.4599999999999991E-2</c:v>
                </c:pt>
                <c:pt idx="1726">
                  <c:v>6.4700000000000008E-2</c:v>
                </c:pt>
                <c:pt idx="1727">
                  <c:v>6.4799999999999996E-2</c:v>
                </c:pt>
                <c:pt idx="1728">
                  <c:v>6.4899999999999999E-2</c:v>
                </c:pt>
                <c:pt idx="1729">
                  <c:v>6.5000000000000002E-2</c:v>
                </c:pt>
                <c:pt idx="1730">
                  <c:v>6.5099999999999991E-2</c:v>
                </c:pt>
                <c:pt idx="1731">
                  <c:v>6.5200000000000008E-2</c:v>
                </c:pt>
                <c:pt idx="1732">
                  <c:v>6.5299999999999997E-2</c:v>
                </c:pt>
                <c:pt idx="1733">
                  <c:v>6.54E-2</c:v>
                </c:pt>
                <c:pt idx="1734">
                  <c:v>6.5500000000000003E-2</c:v>
                </c:pt>
                <c:pt idx="1735">
                  <c:v>6.5599999999999992E-2</c:v>
                </c:pt>
                <c:pt idx="1736">
                  <c:v>6.5700000000000008E-2</c:v>
                </c:pt>
                <c:pt idx="1737">
                  <c:v>6.5799999999999997E-2</c:v>
                </c:pt>
                <c:pt idx="1738">
                  <c:v>6.59E-2</c:v>
                </c:pt>
                <c:pt idx="1739">
                  <c:v>6.6000000000000003E-2</c:v>
                </c:pt>
                <c:pt idx="1740">
                  <c:v>6.6099999999999992E-2</c:v>
                </c:pt>
                <c:pt idx="1741">
                  <c:v>6.6200000000000009E-2</c:v>
                </c:pt>
                <c:pt idx="1742">
                  <c:v>6.6299999999999998E-2</c:v>
                </c:pt>
                <c:pt idx="1743">
                  <c:v>6.6400000000000001E-2</c:v>
                </c:pt>
                <c:pt idx="1744">
                  <c:v>6.6500000000000004E-2</c:v>
                </c:pt>
                <c:pt idx="1745">
                  <c:v>6.6599999999999993E-2</c:v>
                </c:pt>
                <c:pt idx="1746">
                  <c:v>6.6700000000000009E-2</c:v>
                </c:pt>
                <c:pt idx="1747">
                  <c:v>6.6799999999999998E-2</c:v>
                </c:pt>
                <c:pt idx="1748">
                  <c:v>6.6900000000000001E-2</c:v>
                </c:pt>
                <c:pt idx="1749">
                  <c:v>6.7000000000000004E-2</c:v>
                </c:pt>
                <c:pt idx="1750">
                  <c:v>6.7099999999999993E-2</c:v>
                </c:pt>
                <c:pt idx="1751">
                  <c:v>6.720000000000001E-2</c:v>
                </c:pt>
                <c:pt idx="1752">
                  <c:v>6.7299999999999999E-2</c:v>
                </c:pt>
                <c:pt idx="1753">
                  <c:v>6.7400000000000002E-2</c:v>
                </c:pt>
                <c:pt idx="1754">
                  <c:v>6.7500000000000004E-2</c:v>
                </c:pt>
                <c:pt idx="1755">
                  <c:v>6.7599999999999993E-2</c:v>
                </c:pt>
                <c:pt idx="1756">
                  <c:v>6.7699999999999996E-2</c:v>
                </c:pt>
                <c:pt idx="1757">
                  <c:v>6.7799999999999999E-2</c:v>
                </c:pt>
                <c:pt idx="1758">
                  <c:v>6.7900000000000002E-2</c:v>
                </c:pt>
                <c:pt idx="1759">
                  <c:v>6.8000000000000005E-2</c:v>
                </c:pt>
                <c:pt idx="1760">
                  <c:v>6.8099999999999994E-2</c:v>
                </c:pt>
                <c:pt idx="1761">
                  <c:v>6.8199999999999997E-2</c:v>
                </c:pt>
                <c:pt idx="1762">
                  <c:v>6.83E-2</c:v>
                </c:pt>
                <c:pt idx="1763">
                  <c:v>6.8400000000000002E-2</c:v>
                </c:pt>
                <c:pt idx="1764">
                  <c:v>6.8500000000000005E-2</c:v>
                </c:pt>
                <c:pt idx="1765">
                  <c:v>6.8599999999999994E-2</c:v>
                </c:pt>
                <c:pt idx="1766">
                  <c:v>6.8699999999999997E-2</c:v>
                </c:pt>
                <c:pt idx="1767">
                  <c:v>6.88E-2</c:v>
                </c:pt>
                <c:pt idx="1768">
                  <c:v>6.8900000000000003E-2</c:v>
                </c:pt>
                <c:pt idx="1769">
                  <c:v>6.9000000000000006E-2</c:v>
                </c:pt>
                <c:pt idx="1770">
                  <c:v>6.9099999999999995E-2</c:v>
                </c:pt>
                <c:pt idx="1771">
                  <c:v>6.9199999999999998E-2</c:v>
                </c:pt>
                <c:pt idx="1772">
                  <c:v>6.93E-2</c:v>
                </c:pt>
                <c:pt idx="1773">
                  <c:v>6.9400000000000003E-2</c:v>
                </c:pt>
                <c:pt idx="1774">
                  <c:v>6.9500000000000006E-2</c:v>
                </c:pt>
                <c:pt idx="1775">
                  <c:v>6.9599999999999995E-2</c:v>
                </c:pt>
                <c:pt idx="1776">
                  <c:v>6.9699999999999998E-2</c:v>
                </c:pt>
                <c:pt idx="1777">
                  <c:v>6.9800000000000001E-2</c:v>
                </c:pt>
                <c:pt idx="1778">
                  <c:v>6.9900000000000004E-2</c:v>
                </c:pt>
                <c:pt idx="1779">
                  <c:v>7.0000000000000007E-2</c:v>
                </c:pt>
                <c:pt idx="1780">
                  <c:v>7.0099999999999996E-2</c:v>
                </c:pt>
                <c:pt idx="1781">
                  <c:v>7.0199999999999999E-2</c:v>
                </c:pt>
                <c:pt idx="1782">
                  <c:v>7.0300000000000001E-2</c:v>
                </c:pt>
                <c:pt idx="1783">
                  <c:v>7.0400000000000004E-2</c:v>
                </c:pt>
                <c:pt idx="1784">
                  <c:v>7.0499999999999993E-2</c:v>
                </c:pt>
                <c:pt idx="1785">
                  <c:v>7.0599999999999996E-2</c:v>
                </c:pt>
                <c:pt idx="1786">
                  <c:v>7.0699999999999999E-2</c:v>
                </c:pt>
                <c:pt idx="1787">
                  <c:v>7.0800000000000002E-2</c:v>
                </c:pt>
                <c:pt idx="1788">
                  <c:v>7.0900000000000005E-2</c:v>
                </c:pt>
                <c:pt idx="1789">
                  <c:v>7.0999999999999994E-2</c:v>
                </c:pt>
                <c:pt idx="1790">
                  <c:v>7.1099999999999997E-2</c:v>
                </c:pt>
                <c:pt idx="1791">
                  <c:v>7.1199999999999999E-2</c:v>
                </c:pt>
                <c:pt idx="1792">
                  <c:v>7.1300000000000002E-2</c:v>
                </c:pt>
                <c:pt idx="1793">
                  <c:v>7.1400000000000005E-2</c:v>
                </c:pt>
                <c:pt idx="1794">
                  <c:v>7.1499999999999994E-2</c:v>
                </c:pt>
                <c:pt idx="1795">
                  <c:v>7.1599999999999997E-2</c:v>
                </c:pt>
                <c:pt idx="1796">
                  <c:v>7.17E-2</c:v>
                </c:pt>
                <c:pt idx="1797">
                  <c:v>7.1800000000000003E-2</c:v>
                </c:pt>
                <c:pt idx="1798">
                  <c:v>7.1900000000000006E-2</c:v>
                </c:pt>
                <c:pt idx="1799">
                  <c:v>7.1999999999999995E-2</c:v>
                </c:pt>
                <c:pt idx="1800">
                  <c:v>7.2099999999999997E-2</c:v>
                </c:pt>
                <c:pt idx="1801">
                  <c:v>7.22E-2</c:v>
                </c:pt>
                <c:pt idx="1802">
                  <c:v>7.2300000000000003E-2</c:v>
                </c:pt>
                <c:pt idx="1803">
                  <c:v>7.2400000000000006E-2</c:v>
                </c:pt>
                <c:pt idx="1804">
                  <c:v>7.2499999999999995E-2</c:v>
                </c:pt>
                <c:pt idx="1805">
                  <c:v>7.2599999999999998E-2</c:v>
                </c:pt>
                <c:pt idx="1806">
                  <c:v>7.2700000000000001E-2</c:v>
                </c:pt>
                <c:pt idx="1807">
                  <c:v>7.2800000000000004E-2</c:v>
                </c:pt>
                <c:pt idx="1808">
                  <c:v>7.2900000000000006E-2</c:v>
                </c:pt>
                <c:pt idx="1809">
                  <c:v>7.2999999999999995E-2</c:v>
                </c:pt>
                <c:pt idx="1810">
                  <c:v>7.3099999999999998E-2</c:v>
                </c:pt>
                <c:pt idx="1811">
                  <c:v>7.3200000000000001E-2</c:v>
                </c:pt>
                <c:pt idx="1812">
                  <c:v>7.3300000000000004E-2</c:v>
                </c:pt>
                <c:pt idx="1813">
                  <c:v>7.3400000000000007E-2</c:v>
                </c:pt>
                <c:pt idx="1814">
                  <c:v>7.3499999999999996E-2</c:v>
                </c:pt>
                <c:pt idx="1815">
                  <c:v>7.3599999999999999E-2</c:v>
                </c:pt>
                <c:pt idx="1816">
                  <c:v>7.3700000000000002E-2</c:v>
                </c:pt>
                <c:pt idx="1817">
                  <c:v>7.3799999999999991E-2</c:v>
                </c:pt>
                <c:pt idx="1818">
                  <c:v>7.3900000000000007E-2</c:v>
                </c:pt>
                <c:pt idx="1819">
                  <c:v>7.3999999999999996E-2</c:v>
                </c:pt>
                <c:pt idx="1820">
                  <c:v>7.4099999999999999E-2</c:v>
                </c:pt>
                <c:pt idx="1821">
                  <c:v>7.4200000000000002E-2</c:v>
                </c:pt>
                <c:pt idx="1822">
                  <c:v>7.4299999999999991E-2</c:v>
                </c:pt>
                <c:pt idx="1823">
                  <c:v>7.4400000000000008E-2</c:v>
                </c:pt>
                <c:pt idx="1824">
                  <c:v>7.4499999999999997E-2</c:v>
                </c:pt>
                <c:pt idx="1825">
                  <c:v>7.46E-2</c:v>
                </c:pt>
                <c:pt idx="1826">
                  <c:v>7.4700000000000003E-2</c:v>
                </c:pt>
                <c:pt idx="1827">
                  <c:v>7.4799999999999991E-2</c:v>
                </c:pt>
                <c:pt idx="1828">
                  <c:v>7.4900000000000008E-2</c:v>
                </c:pt>
                <c:pt idx="1829">
                  <c:v>7.4999999999999997E-2</c:v>
                </c:pt>
                <c:pt idx="1830">
                  <c:v>7.51E-2</c:v>
                </c:pt>
                <c:pt idx="1831">
                  <c:v>7.5200000000000003E-2</c:v>
                </c:pt>
                <c:pt idx="1832">
                  <c:v>7.5299999999999992E-2</c:v>
                </c:pt>
                <c:pt idx="1833">
                  <c:v>7.5400000000000009E-2</c:v>
                </c:pt>
                <c:pt idx="1834">
                  <c:v>7.5499999999999998E-2</c:v>
                </c:pt>
                <c:pt idx="1835">
                  <c:v>7.5600000000000001E-2</c:v>
                </c:pt>
                <c:pt idx="1836">
                  <c:v>7.5700000000000003E-2</c:v>
                </c:pt>
                <c:pt idx="1837">
                  <c:v>7.5799999999999992E-2</c:v>
                </c:pt>
                <c:pt idx="1838">
                  <c:v>7.5900000000000009E-2</c:v>
                </c:pt>
                <c:pt idx="1839">
                  <c:v>7.5999999999999998E-2</c:v>
                </c:pt>
                <c:pt idx="1840">
                  <c:v>7.6100000000000001E-2</c:v>
                </c:pt>
                <c:pt idx="1841">
                  <c:v>7.6200000000000004E-2</c:v>
                </c:pt>
                <c:pt idx="1842">
                  <c:v>7.6299999999999993E-2</c:v>
                </c:pt>
                <c:pt idx="1843">
                  <c:v>7.640000000000001E-2</c:v>
                </c:pt>
                <c:pt idx="1844">
                  <c:v>7.6499999999999999E-2</c:v>
                </c:pt>
                <c:pt idx="1845">
                  <c:v>7.6599999999999988E-2</c:v>
                </c:pt>
                <c:pt idx="1846">
                  <c:v>7.6700000000000004E-2</c:v>
                </c:pt>
                <c:pt idx="1847">
                  <c:v>7.6799999999999993E-2</c:v>
                </c:pt>
                <c:pt idx="1848">
                  <c:v>7.690000000000001E-2</c:v>
                </c:pt>
                <c:pt idx="1849">
                  <c:v>7.6999999999999999E-2</c:v>
                </c:pt>
                <c:pt idx="1850">
                  <c:v>7.7099999999999988E-2</c:v>
                </c:pt>
                <c:pt idx="1851">
                  <c:v>7.7200000000000005E-2</c:v>
                </c:pt>
                <c:pt idx="1852">
                  <c:v>7.7299999999999994E-2</c:v>
                </c:pt>
                <c:pt idx="1853">
                  <c:v>7.740000000000001E-2</c:v>
                </c:pt>
                <c:pt idx="1854">
                  <c:v>7.7499999999999999E-2</c:v>
                </c:pt>
                <c:pt idx="1855">
                  <c:v>7.7599999999999988E-2</c:v>
                </c:pt>
                <c:pt idx="1856">
                  <c:v>7.7700000000000005E-2</c:v>
                </c:pt>
                <c:pt idx="1857">
                  <c:v>7.7799999999999994E-2</c:v>
                </c:pt>
                <c:pt idx="1858">
                  <c:v>7.7900000000000011E-2</c:v>
                </c:pt>
                <c:pt idx="1859">
                  <c:v>7.8E-2</c:v>
                </c:pt>
                <c:pt idx="1860">
                  <c:v>7.8099999999999989E-2</c:v>
                </c:pt>
                <c:pt idx="1861">
                  <c:v>7.8200000000000006E-2</c:v>
                </c:pt>
                <c:pt idx="1862">
                  <c:v>7.8299999999999995E-2</c:v>
                </c:pt>
                <c:pt idx="1863">
                  <c:v>7.8400000000000011E-2</c:v>
                </c:pt>
                <c:pt idx="1864">
                  <c:v>7.85E-2</c:v>
                </c:pt>
                <c:pt idx="1865">
                  <c:v>7.8599999999999989E-2</c:v>
                </c:pt>
                <c:pt idx="1866">
                  <c:v>7.8700000000000006E-2</c:v>
                </c:pt>
                <c:pt idx="1867">
                  <c:v>7.8799999999999995E-2</c:v>
                </c:pt>
                <c:pt idx="1868">
                  <c:v>7.8900000000000012E-2</c:v>
                </c:pt>
                <c:pt idx="1869">
                  <c:v>7.9000000000000001E-2</c:v>
                </c:pt>
                <c:pt idx="1870">
                  <c:v>7.909999999999999E-2</c:v>
                </c:pt>
                <c:pt idx="1871">
                  <c:v>7.9200000000000007E-2</c:v>
                </c:pt>
                <c:pt idx="1872">
                  <c:v>7.9299999999999995E-2</c:v>
                </c:pt>
                <c:pt idx="1873">
                  <c:v>7.9400000000000012E-2</c:v>
                </c:pt>
                <c:pt idx="1874">
                  <c:v>7.9500000000000001E-2</c:v>
                </c:pt>
                <c:pt idx="1875">
                  <c:v>7.959999999999999E-2</c:v>
                </c:pt>
                <c:pt idx="1876">
                  <c:v>7.9700000000000007E-2</c:v>
                </c:pt>
                <c:pt idx="1877">
                  <c:v>7.9799999999999996E-2</c:v>
                </c:pt>
                <c:pt idx="1878">
                  <c:v>7.9899999999999999E-2</c:v>
                </c:pt>
                <c:pt idx="1879">
                  <c:v>0.08</c:v>
                </c:pt>
                <c:pt idx="1880">
                  <c:v>8.0099999999999991E-2</c:v>
                </c:pt>
                <c:pt idx="1881">
                  <c:v>8.0200000000000007E-2</c:v>
                </c:pt>
                <c:pt idx="1882">
                  <c:v>8.0299999999999996E-2</c:v>
                </c:pt>
                <c:pt idx="1883">
                  <c:v>8.0399999999999999E-2</c:v>
                </c:pt>
                <c:pt idx="1884">
                  <c:v>8.0500000000000002E-2</c:v>
                </c:pt>
                <c:pt idx="1885">
                  <c:v>8.0599999999999991E-2</c:v>
                </c:pt>
                <c:pt idx="1886">
                  <c:v>8.0700000000000008E-2</c:v>
                </c:pt>
                <c:pt idx="1887">
                  <c:v>8.0799999999999997E-2</c:v>
                </c:pt>
                <c:pt idx="1888">
                  <c:v>8.09E-2</c:v>
                </c:pt>
                <c:pt idx="1889">
                  <c:v>8.1000000000000003E-2</c:v>
                </c:pt>
                <c:pt idx="1890">
                  <c:v>8.1099999999999992E-2</c:v>
                </c:pt>
                <c:pt idx="1891">
                  <c:v>8.1200000000000008E-2</c:v>
                </c:pt>
                <c:pt idx="1892">
                  <c:v>8.1299999999999997E-2</c:v>
                </c:pt>
                <c:pt idx="1893">
                  <c:v>8.14E-2</c:v>
                </c:pt>
                <c:pt idx="1894">
                  <c:v>8.1500000000000003E-2</c:v>
                </c:pt>
                <c:pt idx="1895">
                  <c:v>8.1599999999999992E-2</c:v>
                </c:pt>
                <c:pt idx="1896">
                  <c:v>8.1700000000000009E-2</c:v>
                </c:pt>
                <c:pt idx="1897">
                  <c:v>8.1799999999999998E-2</c:v>
                </c:pt>
                <c:pt idx="1898">
                  <c:v>8.1900000000000001E-2</c:v>
                </c:pt>
                <c:pt idx="1899">
                  <c:v>8.2000000000000003E-2</c:v>
                </c:pt>
                <c:pt idx="1900">
                  <c:v>8.2099999999999992E-2</c:v>
                </c:pt>
                <c:pt idx="1901">
                  <c:v>8.2200000000000009E-2</c:v>
                </c:pt>
                <c:pt idx="1902">
                  <c:v>8.2299999999999998E-2</c:v>
                </c:pt>
                <c:pt idx="1903">
                  <c:v>8.2400000000000001E-2</c:v>
                </c:pt>
                <c:pt idx="1904">
                  <c:v>8.2500000000000004E-2</c:v>
                </c:pt>
                <c:pt idx="1905">
                  <c:v>8.2599999999999993E-2</c:v>
                </c:pt>
                <c:pt idx="1906">
                  <c:v>8.270000000000001E-2</c:v>
                </c:pt>
                <c:pt idx="1907">
                  <c:v>8.2799999999999999E-2</c:v>
                </c:pt>
                <c:pt idx="1908">
                  <c:v>8.2900000000000001E-2</c:v>
                </c:pt>
                <c:pt idx="1909">
                  <c:v>8.3000000000000004E-2</c:v>
                </c:pt>
                <c:pt idx="1910">
                  <c:v>8.3099999999999993E-2</c:v>
                </c:pt>
                <c:pt idx="1911">
                  <c:v>8.3199999999999996E-2</c:v>
                </c:pt>
                <c:pt idx="1912">
                  <c:v>8.3299999999999999E-2</c:v>
                </c:pt>
                <c:pt idx="1913">
                  <c:v>8.3400000000000002E-2</c:v>
                </c:pt>
                <c:pt idx="1914">
                  <c:v>8.3500000000000005E-2</c:v>
                </c:pt>
                <c:pt idx="1915">
                  <c:v>8.3599999999999994E-2</c:v>
                </c:pt>
                <c:pt idx="1916">
                  <c:v>8.3699999999999997E-2</c:v>
                </c:pt>
                <c:pt idx="1917">
                  <c:v>8.3799999999999999E-2</c:v>
                </c:pt>
                <c:pt idx="1918">
                  <c:v>8.3900000000000002E-2</c:v>
                </c:pt>
                <c:pt idx="1919">
                  <c:v>8.4000000000000005E-2</c:v>
                </c:pt>
                <c:pt idx="1920">
                  <c:v>8.4099999999999994E-2</c:v>
                </c:pt>
                <c:pt idx="1921">
                  <c:v>8.4199999999999997E-2</c:v>
                </c:pt>
                <c:pt idx="1922">
                  <c:v>8.43E-2</c:v>
                </c:pt>
                <c:pt idx="1923">
                  <c:v>8.4400000000000003E-2</c:v>
                </c:pt>
                <c:pt idx="1924">
                  <c:v>8.4500000000000006E-2</c:v>
                </c:pt>
                <c:pt idx="1925">
                  <c:v>8.4599999999999995E-2</c:v>
                </c:pt>
                <c:pt idx="1926">
                  <c:v>8.4699999999999998E-2</c:v>
                </c:pt>
                <c:pt idx="1927">
                  <c:v>8.48E-2</c:v>
                </c:pt>
                <c:pt idx="1928">
                  <c:v>8.4900000000000003E-2</c:v>
                </c:pt>
                <c:pt idx="1929">
                  <c:v>8.5000000000000006E-2</c:v>
                </c:pt>
                <c:pt idx="1930">
                  <c:v>8.5099999999999995E-2</c:v>
                </c:pt>
                <c:pt idx="1931">
                  <c:v>8.5199999999999998E-2</c:v>
                </c:pt>
                <c:pt idx="1932">
                  <c:v>8.5300000000000001E-2</c:v>
                </c:pt>
                <c:pt idx="1933">
                  <c:v>8.5400000000000004E-2</c:v>
                </c:pt>
                <c:pt idx="1934">
                  <c:v>8.5500000000000007E-2</c:v>
                </c:pt>
                <c:pt idx="1935">
                  <c:v>8.5599999999999996E-2</c:v>
                </c:pt>
                <c:pt idx="1936">
                  <c:v>8.5699999999999998E-2</c:v>
                </c:pt>
                <c:pt idx="1937">
                  <c:v>8.5800000000000001E-2</c:v>
                </c:pt>
                <c:pt idx="1938">
                  <c:v>8.5900000000000004E-2</c:v>
                </c:pt>
                <c:pt idx="1939">
                  <c:v>8.5999999999999993E-2</c:v>
                </c:pt>
                <c:pt idx="1940">
                  <c:v>8.6099999999999996E-2</c:v>
                </c:pt>
                <c:pt idx="1941">
                  <c:v>8.6199999999999999E-2</c:v>
                </c:pt>
                <c:pt idx="1942">
                  <c:v>8.6300000000000002E-2</c:v>
                </c:pt>
                <c:pt idx="1943">
                  <c:v>8.6400000000000005E-2</c:v>
                </c:pt>
                <c:pt idx="1944">
                  <c:v>8.6499999999999994E-2</c:v>
                </c:pt>
                <c:pt idx="1945">
                  <c:v>8.6599999999999996E-2</c:v>
                </c:pt>
                <c:pt idx="1946">
                  <c:v>8.6699999999999999E-2</c:v>
                </c:pt>
                <c:pt idx="1947">
                  <c:v>8.6800000000000002E-2</c:v>
                </c:pt>
                <c:pt idx="1948">
                  <c:v>8.6900000000000005E-2</c:v>
                </c:pt>
                <c:pt idx="1949">
                  <c:v>8.6999999999999994E-2</c:v>
                </c:pt>
                <c:pt idx="1950">
                  <c:v>8.7099999999999997E-2</c:v>
                </c:pt>
                <c:pt idx="1951">
                  <c:v>8.72E-2</c:v>
                </c:pt>
                <c:pt idx="1952">
                  <c:v>8.7300000000000003E-2</c:v>
                </c:pt>
                <c:pt idx="1953">
                  <c:v>8.7400000000000005E-2</c:v>
                </c:pt>
                <c:pt idx="1954">
                  <c:v>8.7499999999999994E-2</c:v>
                </c:pt>
                <c:pt idx="1955">
                  <c:v>8.7599999999999997E-2</c:v>
                </c:pt>
                <c:pt idx="1956">
                  <c:v>8.77E-2</c:v>
                </c:pt>
                <c:pt idx="1957">
                  <c:v>8.7800000000000003E-2</c:v>
                </c:pt>
                <c:pt idx="1958">
                  <c:v>8.7900000000000006E-2</c:v>
                </c:pt>
                <c:pt idx="1959">
                  <c:v>8.7999999999999995E-2</c:v>
                </c:pt>
                <c:pt idx="1960">
                  <c:v>8.8099999999999998E-2</c:v>
                </c:pt>
                <c:pt idx="1961">
                  <c:v>8.8200000000000001E-2</c:v>
                </c:pt>
                <c:pt idx="1962">
                  <c:v>8.8300000000000003E-2</c:v>
                </c:pt>
                <c:pt idx="1963">
                  <c:v>8.8400000000000006E-2</c:v>
                </c:pt>
                <c:pt idx="1964">
                  <c:v>8.8499999999999995E-2</c:v>
                </c:pt>
                <c:pt idx="1965">
                  <c:v>8.8599999999999998E-2</c:v>
                </c:pt>
                <c:pt idx="1966">
                  <c:v>8.8700000000000001E-2</c:v>
                </c:pt>
                <c:pt idx="1967">
                  <c:v>8.8800000000000004E-2</c:v>
                </c:pt>
                <c:pt idx="1968">
                  <c:v>8.8900000000000007E-2</c:v>
                </c:pt>
                <c:pt idx="1969">
                  <c:v>8.8999999999999996E-2</c:v>
                </c:pt>
                <c:pt idx="1970">
                  <c:v>8.9099999999999999E-2</c:v>
                </c:pt>
                <c:pt idx="1971">
                  <c:v>8.9200000000000002E-2</c:v>
                </c:pt>
                <c:pt idx="1972">
                  <c:v>8.929999999999999E-2</c:v>
                </c:pt>
                <c:pt idx="1973">
                  <c:v>8.9400000000000007E-2</c:v>
                </c:pt>
                <c:pt idx="1974">
                  <c:v>8.9499999999999996E-2</c:v>
                </c:pt>
                <c:pt idx="1975">
                  <c:v>8.9599999999999999E-2</c:v>
                </c:pt>
                <c:pt idx="1976">
                  <c:v>8.9700000000000002E-2</c:v>
                </c:pt>
                <c:pt idx="1977">
                  <c:v>8.9799999999999991E-2</c:v>
                </c:pt>
                <c:pt idx="1978">
                  <c:v>8.9900000000000008E-2</c:v>
                </c:pt>
                <c:pt idx="1979">
                  <c:v>0.09</c:v>
                </c:pt>
                <c:pt idx="1980">
                  <c:v>9.01E-2</c:v>
                </c:pt>
                <c:pt idx="1981">
                  <c:v>9.0200000000000002E-2</c:v>
                </c:pt>
                <c:pt idx="1982">
                  <c:v>9.0299999999999991E-2</c:v>
                </c:pt>
                <c:pt idx="1983">
                  <c:v>9.0400000000000008E-2</c:v>
                </c:pt>
                <c:pt idx="1984">
                  <c:v>9.0499999999999997E-2</c:v>
                </c:pt>
                <c:pt idx="1985">
                  <c:v>9.06E-2</c:v>
                </c:pt>
                <c:pt idx="1986">
                  <c:v>9.0700000000000003E-2</c:v>
                </c:pt>
                <c:pt idx="1987">
                  <c:v>9.0799999999999992E-2</c:v>
                </c:pt>
                <c:pt idx="1988">
                  <c:v>9.0900000000000009E-2</c:v>
                </c:pt>
                <c:pt idx="1989">
                  <c:v>9.0999999999999998E-2</c:v>
                </c:pt>
                <c:pt idx="1990">
                  <c:v>9.11E-2</c:v>
                </c:pt>
                <c:pt idx="1991">
                  <c:v>9.1200000000000003E-2</c:v>
                </c:pt>
                <c:pt idx="1992">
                  <c:v>9.1299999999999992E-2</c:v>
                </c:pt>
                <c:pt idx="1993">
                  <c:v>9.1400000000000009E-2</c:v>
                </c:pt>
                <c:pt idx="1994">
                  <c:v>9.1499999999999998E-2</c:v>
                </c:pt>
                <c:pt idx="1995">
                  <c:v>9.1600000000000001E-2</c:v>
                </c:pt>
                <c:pt idx="1996">
                  <c:v>9.1700000000000004E-2</c:v>
                </c:pt>
                <c:pt idx="1997">
                  <c:v>9.1799999999999993E-2</c:v>
                </c:pt>
                <c:pt idx="1998">
                  <c:v>9.1900000000000009E-2</c:v>
                </c:pt>
                <c:pt idx="1999">
                  <c:v>9.1999999999999998E-2</c:v>
                </c:pt>
                <c:pt idx="2000">
                  <c:v>9.2099999999999987E-2</c:v>
                </c:pt>
                <c:pt idx="2001">
                  <c:v>9.2200000000000004E-2</c:v>
                </c:pt>
                <c:pt idx="2002">
                  <c:v>9.2299999999999993E-2</c:v>
                </c:pt>
                <c:pt idx="2003">
                  <c:v>9.240000000000001E-2</c:v>
                </c:pt>
                <c:pt idx="2004">
                  <c:v>9.2499999999999999E-2</c:v>
                </c:pt>
                <c:pt idx="2005">
                  <c:v>9.2599999999999988E-2</c:v>
                </c:pt>
                <c:pt idx="2006">
                  <c:v>9.2700000000000005E-2</c:v>
                </c:pt>
                <c:pt idx="2007">
                  <c:v>9.2799999999999994E-2</c:v>
                </c:pt>
                <c:pt idx="2008">
                  <c:v>9.290000000000001E-2</c:v>
                </c:pt>
                <c:pt idx="2009">
                  <c:v>9.2999999999999999E-2</c:v>
                </c:pt>
                <c:pt idx="2010">
                  <c:v>9.3099999999999988E-2</c:v>
                </c:pt>
                <c:pt idx="2011">
                  <c:v>9.3200000000000005E-2</c:v>
                </c:pt>
                <c:pt idx="2012">
                  <c:v>9.3299999999999994E-2</c:v>
                </c:pt>
                <c:pt idx="2013">
                  <c:v>9.3400000000000011E-2</c:v>
                </c:pt>
                <c:pt idx="2014">
                  <c:v>9.35E-2</c:v>
                </c:pt>
                <c:pt idx="2015">
                  <c:v>9.3599999999999989E-2</c:v>
                </c:pt>
                <c:pt idx="2016">
                  <c:v>9.3700000000000006E-2</c:v>
                </c:pt>
                <c:pt idx="2017">
                  <c:v>9.3799999999999994E-2</c:v>
                </c:pt>
                <c:pt idx="2018">
                  <c:v>9.3900000000000011E-2</c:v>
                </c:pt>
                <c:pt idx="2019">
                  <c:v>9.4E-2</c:v>
                </c:pt>
                <c:pt idx="2020">
                  <c:v>9.4099999999999989E-2</c:v>
                </c:pt>
                <c:pt idx="2021">
                  <c:v>9.4200000000000006E-2</c:v>
                </c:pt>
                <c:pt idx="2022">
                  <c:v>9.4299999999999995E-2</c:v>
                </c:pt>
                <c:pt idx="2023">
                  <c:v>9.4400000000000012E-2</c:v>
                </c:pt>
                <c:pt idx="2024">
                  <c:v>9.4500000000000001E-2</c:v>
                </c:pt>
                <c:pt idx="2025">
                  <c:v>9.459999999999999E-2</c:v>
                </c:pt>
                <c:pt idx="2026">
                  <c:v>9.4700000000000006E-2</c:v>
                </c:pt>
                <c:pt idx="2027">
                  <c:v>9.4799999999999995E-2</c:v>
                </c:pt>
                <c:pt idx="2028">
                  <c:v>9.4900000000000012E-2</c:v>
                </c:pt>
                <c:pt idx="2029">
                  <c:v>9.5000000000000001E-2</c:v>
                </c:pt>
                <c:pt idx="2030">
                  <c:v>9.509999999999999E-2</c:v>
                </c:pt>
                <c:pt idx="2031">
                  <c:v>9.5200000000000007E-2</c:v>
                </c:pt>
                <c:pt idx="2032">
                  <c:v>9.5299999999999996E-2</c:v>
                </c:pt>
                <c:pt idx="2033">
                  <c:v>9.5400000000000013E-2</c:v>
                </c:pt>
                <c:pt idx="2034">
                  <c:v>9.5500000000000002E-2</c:v>
                </c:pt>
                <c:pt idx="2035">
                  <c:v>9.5599999999999991E-2</c:v>
                </c:pt>
                <c:pt idx="2036">
                  <c:v>9.5700000000000007E-2</c:v>
                </c:pt>
                <c:pt idx="2037">
                  <c:v>9.5799999999999996E-2</c:v>
                </c:pt>
                <c:pt idx="2038">
                  <c:v>9.5899999999999999E-2</c:v>
                </c:pt>
                <c:pt idx="2039">
                  <c:v>9.6000000000000002E-2</c:v>
                </c:pt>
                <c:pt idx="2040">
                  <c:v>9.6099999999999991E-2</c:v>
                </c:pt>
                <c:pt idx="2041">
                  <c:v>9.6200000000000008E-2</c:v>
                </c:pt>
                <c:pt idx="2042">
                  <c:v>9.6299999999999997E-2</c:v>
                </c:pt>
                <c:pt idx="2043">
                  <c:v>9.64E-2</c:v>
                </c:pt>
                <c:pt idx="2044">
                  <c:v>9.6500000000000002E-2</c:v>
                </c:pt>
                <c:pt idx="2045">
                  <c:v>9.6599999999999991E-2</c:v>
                </c:pt>
                <c:pt idx="2046">
                  <c:v>9.6700000000000008E-2</c:v>
                </c:pt>
                <c:pt idx="2047">
                  <c:v>9.6799999999999997E-2</c:v>
                </c:pt>
                <c:pt idx="2048">
                  <c:v>9.69E-2</c:v>
                </c:pt>
                <c:pt idx="2049">
                  <c:v>9.7000000000000003E-2</c:v>
                </c:pt>
                <c:pt idx="2050">
                  <c:v>9.7099999999999992E-2</c:v>
                </c:pt>
                <c:pt idx="2051">
                  <c:v>9.7200000000000009E-2</c:v>
                </c:pt>
                <c:pt idx="2052">
                  <c:v>9.7299999999999998E-2</c:v>
                </c:pt>
                <c:pt idx="2053">
                  <c:v>9.74E-2</c:v>
                </c:pt>
                <c:pt idx="2054">
                  <c:v>9.7500000000000003E-2</c:v>
                </c:pt>
                <c:pt idx="2055">
                  <c:v>9.7599999999999992E-2</c:v>
                </c:pt>
                <c:pt idx="2056">
                  <c:v>9.7700000000000009E-2</c:v>
                </c:pt>
                <c:pt idx="2057">
                  <c:v>9.7799999999999998E-2</c:v>
                </c:pt>
                <c:pt idx="2058">
                  <c:v>9.7900000000000001E-2</c:v>
                </c:pt>
                <c:pt idx="2059">
                  <c:v>9.8000000000000004E-2</c:v>
                </c:pt>
                <c:pt idx="2060">
                  <c:v>9.8099999999999993E-2</c:v>
                </c:pt>
                <c:pt idx="2061">
                  <c:v>9.820000000000001E-2</c:v>
                </c:pt>
                <c:pt idx="2062">
                  <c:v>9.8299999999999998E-2</c:v>
                </c:pt>
                <c:pt idx="2063">
                  <c:v>9.8400000000000001E-2</c:v>
                </c:pt>
                <c:pt idx="2064">
                  <c:v>9.8500000000000004E-2</c:v>
                </c:pt>
                <c:pt idx="2065">
                  <c:v>9.8599999999999993E-2</c:v>
                </c:pt>
                <c:pt idx="2066">
                  <c:v>9.8699999999999996E-2</c:v>
                </c:pt>
                <c:pt idx="2067">
                  <c:v>9.8799999999999999E-2</c:v>
                </c:pt>
                <c:pt idx="2068">
                  <c:v>9.8900000000000002E-2</c:v>
                </c:pt>
                <c:pt idx="2069">
                  <c:v>9.9000000000000005E-2</c:v>
                </c:pt>
                <c:pt idx="2070">
                  <c:v>9.9099999999999994E-2</c:v>
                </c:pt>
                <c:pt idx="2071">
                  <c:v>9.9199999999999997E-2</c:v>
                </c:pt>
                <c:pt idx="2072">
                  <c:v>9.9299999999999999E-2</c:v>
                </c:pt>
                <c:pt idx="2073">
                  <c:v>9.9400000000000002E-2</c:v>
                </c:pt>
                <c:pt idx="2074">
                  <c:v>9.9500000000000005E-2</c:v>
                </c:pt>
                <c:pt idx="2075">
                  <c:v>9.9599999999999994E-2</c:v>
                </c:pt>
                <c:pt idx="2076">
                  <c:v>9.9699999999999997E-2</c:v>
                </c:pt>
                <c:pt idx="2077">
                  <c:v>9.98E-2</c:v>
                </c:pt>
                <c:pt idx="2078">
                  <c:v>9.9900000000000003E-2</c:v>
                </c:pt>
                <c:pt idx="2079">
                  <c:v>0.1</c:v>
                </c:pt>
                <c:pt idx="2080">
                  <c:v>0.10100000000000001</c:v>
                </c:pt>
                <c:pt idx="2081">
                  <c:v>0.10199999999999999</c:v>
                </c:pt>
                <c:pt idx="2082">
                  <c:v>0.10299999999999999</c:v>
                </c:pt>
                <c:pt idx="2083">
                  <c:v>0.104</c:v>
                </c:pt>
                <c:pt idx="2084">
                  <c:v>0.105</c:v>
                </c:pt>
                <c:pt idx="2085">
                  <c:v>0.106</c:v>
                </c:pt>
                <c:pt idx="2086">
                  <c:v>0.107</c:v>
                </c:pt>
                <c:pt idx="2087">
                  <c:v>0.108</c:v>
                </c:pt>
                <c:pt idx="2088">
                  <c:v>0.109</c:v>
                </c:pt>
                <c:pt idx="2089">
                  <c:v>0.11</c:v>
                </c:pt>
                <c:pt idx="2090">
                  <c:v>0.111</c:v>
                </c:pt>
                <c:pt idx="2091">
                  <c:v>0.112</c:v>
                </c:pt>
                <c:pt idx="2092">
                  <c:v>0.113</c:v>
                </c:pt>
                <c:pt idx="2093">
                  <c:v>0.114</c:v>
                </c:pt>
                <c:pt idx="2094">
                  <c:v>0.115</c:v>
                </c:pt>
                <c:pt idx="2095">
                  <c:v>0.11600000000000001</c:v>
                </c:pt>
                <c:pt idx="2096">
                  <c:v>0.11700000000000001</c:v>
                </c:pt>
                <c:pt idx="2097">
                  <c:v>0.11799999999999999</c:v>
                </c:pt>
                <c:pt idx="2098">
                  <c:v>0.11899999999999999</c:v>
                </c:pt>
                <c:pt idx="2099">
                  <c:v>0.12</c:v>
                </c:pt>
                <c:pt idx="2100">
                  <c:v>0.121</c:v>
                </c:pt>
                <c:pt idx="2101">
                  <c:v>0.122</c:v>
                </c:pt>
                <c:pt idx="2102">
                  <c:v>0.123</c:v>
                </c:pt>
                <c:pt idx="2103">
                  <c:v>0.124</c:v>
                </c:pt>
                <c:pt idx="2104">
                  <c:v>0.125</c:v>
                </c:pt>
                <c:pt idx="2105">
                  <c:v>0.126</c:v>
                </c:pt>
                <c:pt idx="2106">
                  <c:v>0.127</c:v>
                </c:pt>
                <c:pt idx="2107">
                  <c:v>0.128</c:v>
                </c:pt>
                <c:pt idx="2108">
                  <c:v>0.129</c:v>
                </c:pt>
                <c:pt idx="2109">
                  <c:v>0.13</c:v>
                </c:pt>
                <c:pt idx="2110">
                  <c:v>0.13100000000000001</c:v>
                </c:pt>
                <c:pt idx="2111">
                  <c:v>0.13200000000000001</c:v>
                </c:pt>
                <c:pt idx="2112">
                  <c:v>0.13300000000000001</c:v>
                </c:pt>
                <c:pt idx="2113">
                  <c:v>0.13400000000000001</c:v>
                </c:pt>
                <c:pt idx="2114">
                  <c:v>0.13500000000000001</c:v>
                </c:pt>
                <c:pt idx="2115">
                  <c:v>0.13600000000000001</c:v>
                </c:pt>
                <c:pt idx="2116">
                  <c:v>0.13700000000000001</c:v>
                </c:pt>
                <c:pt idx="2117">
                  <c:v>0.13800000000000001</c:v>
                </c:pt>
                <c:pt idx="2118">
                  <c:v>0.13900000000000001</c:v>
                </c:pt>
                <c:pt idx="2119">
                  <c:v>0.14000000000000001</c:v>
                </c:pt>
                <c:pt idx="2120">
                  <c:v>0.14099999999999999</c:v>
                </c:pt>
                <c:pt idx="2121">
                  <c:v>0.14199999999999999</c:v>
                </c:pt>
                <c:pt idx="2122">
                  <c:v>0.14299999999999999</c:v>
                </c:pt>
                <c:pt idx="2123">
                  <c:v>0.14399999999999999</c:v>
                </c:pt>
                <c:pt idx="2124">
                  <c:v>0.14499999999999999</c:v>
                </c:pt>
                <c:pt idx="2125">
                  <c:v>0.14599999999999999</c:v>
                </c:pt>
                <c:pt idx="2126">
                  <c:v>0.14699999999999999</c:v>
                </c:pt>
                <c:pt idx="2127">
                  <c:v>0.14799999999999999</c:v>
                </c:pt>
                <c:pt idx="2128">
                  <c:v>0.14899999999999999</c:v>
                </c:pt>
                <c:pt idx="2129">
                  <c:v>0.15</c:v>
                </c:pt>
                <c:pt idx="2130">
                  <c:v>0.151</c:v>
                </c:pt>
                <c:pt idx="2131">
                  <c:v>0.152</c:v>
                </c:pt>
                <c:pt idx="2132">
                  <c:v>0.153</c:v>
                </c:pt>
                <c:pt idx="2133">
                  <c:v>0.154</c:v>
                </c:pt>
                <c:pt idx="2134">
                  <c:v>0.155</c:v>
                </c:pt>
                <c:pt idx="2135">
                  <c:v>0.156</c:v>
                </c:pt>
                <c:pt idx="2136">
                  <c:v>0.157</c:v>
                </c:pt>
                <c:pt idx="2137">
                  <c:v>0.158</c:v>
                </c:pt>
                <c:pt idx="2138">
                  <c:v>0.159</c:v>
                </c:pt>
                <c:pt idx="2139">
                  <c:v>0.16</c:v>
                </c:pt>
                <c:pt idx="2140">
                  <c:v>0.161</c:v>
                </c:pt>
                <c:pt idx="2141">
                  <c:v>0.16200000000000001</c:v>
                </c:pt>
                <c:pt idx="2142">
                  <c:v>0.16300000000000001</c:v>
                </c:pt>
                <c:pt idx="2143">
                  <c:v>0.16400000000000001</c:v>
                </c:pt>
                <c:pt idx="2144">
                  <c:v>0.16500000000000001</c:v>
                </c:pt>
                <c:pt idx="2145">
                  <c:v>0.16600000000000001</c:v>
                </c:pt>
                <c:pt idx="2146">
                  <c:v>0.16700000000000001</c:v>
                </c:pt>
                <c:pt idx="2147">
                  <c:v>0.16800000000000001</c:v>
                </c:pt>
                <c:pt idx="2148">
                  <c:v>0.16900000000000001</c:v>
                </c:pt>
                <c:pt idx="2149">
                  <c:v>0.17</c:v>
                </c:pt>
                <c:pt idx="2150">
                  <c:v>0.17100000000000001</c:v>
                </c:pt>
                <c:pt idx="2151">
                  <c:v>0.17199999999999999</c:v>
                </c:pt>
                <c:pt idx="2152">
                  <c:v>0.17299999999999999</c:v>
                </c:pt>
                <c:pt idx="2153">
                  <c:v>0.17399999999999999</c:v>
                </c:pt>
                <c:pt idx="2154">
                  <c:v>0.17499999999999999</c:v>
                </c:pt>
                <c:pt idx="2155">
                  <c:v>0.17599999999999999</c:v>
                </c:pt>
                <c:pt idx="2156">
                  <c:v>0.17699999999999999</c:v>
                </c:pt>
                <c:pt idx="2157">
                  <c:v>0.17799999999999999</c:v>
                </c:pt>
                <c:pt idx="2158">
                  <c:v>0.17899999999999999</c:v>
                </c:pt>
                <c:pt idx="2159">
                  <c:v>0.18</c:v>
                </c:pt>
                <c:pt idx="2160">
                  <c:v>0.18099999999999999</c:v>
                </c:pt>
                <c:pt idx="2161">
                  <c:v>0.182</c:v>
                </c:pt>
                <c:pt idx="2162">
                  <c:v>0.183</c:v>
                </c:pt>
                <c:pt idx="2163">
                  <c:v>0.184</c:v>
                </c:pt>
                <c:pt idx="2164">
                  <c:v>0.185</c:v>
                </c:pt>
                <c:pt idx="2165">
                  <c:v>0.186</c:v>
                </c:pt>
                <c:pt idx="2166">
                  <c:v>0.187</c:v>
                </c:pt>
                <c:pt idx="2167">
                  <c:v>0.188</c:v>
                </c:pt>
                <c:pt idx="2168">
                  <c:v>0.189</c:v>
                </c:pt>
                <c:pt idx="2169">
                  <c:v>0.19</c:v>
                </c:pt>
                <c:pt idx="2170">
                  <c:v>0.191</c:v>
                </c:pt>
                <c:pt idx="2171">
                  <c:v>0.192</c:v>
                </c:pt>
                <c:pt idx="2172">
                  <c:v>0.193</c:v>
                </c:pt>
                <c:pt idx="2173">
                  <c:v>0.19400000000000001</c:v>
                </c:pt>
                <c:pt idx="2174">
                  <c:v>0.19500000000000001</c:v>
                </c:pt>
                <c:pt idx="2175">
                  <c:v>0.19600000000000001</c:v>
                </c:pt>
                <c:pt idx="2176">
                  <c:v>0.19700000000000001</c:v>
                </c:pt>
                <c:pt idx="2177">
                  <c:v>0.19800000000000001</c:v>
                </c:pt>
                <c:pt idx="2178">
                  <c:v>0.19900000000000001</c:v>
                </c:pt>
                <c:pt idx="2179">
                  <c:v>0.2</c:v>
                </c:pt>
                <c:pt idx="2180">
                  <c:v>0.20100000000000001</c:v>
                </c:pt>
                <c:pt idx="2181">
                  <c:v>0.20200000000000001</c:v>
                </c:pt>
                <c:pt idx="2182">
                  <c:v>0.20300000000000001</c:v>
                </c:pt>
                <c:pt idx="2183">
                  <c:v>0.20399999999999999</c:v>
                </c:pt>
                <c:pt idx="2184">
                  <c:v>0.20499999999999999</c:v>
                </c:pt>
                <c:pt idx="2185">
                  <c:v>0.20599999999999999</c:v>
                </c:pt>
                <c:pt idx="2186">
                  <c:v>0.20699999999999999</c:v>
                </c:pt>
                <c:pt idx="2187">
                  <c:v>0.20799999999999999</c:v>
                </c:pt>
                <c:pt idx="2188">
                  <c:v>0.20899999999999999</c:v>
                </c:pt>
                <c:pt idx="2189">
                  <c:v>0.21</c:v>
                </c:pt>
                <c:pt idx="2190">
                  <c:v>0.21099999999999999</c:v>
                </c:pt>
                <c:pt idx="2191">
                  <c:v>0.21199999999999999</c:v>
                </c:pt>
                <c:pt idx="2192">
                  <c:v>0.21299999999999999</c:v>
                </c:pt>
                <c:pt idx="2193">
                  <c:v>0.214</c:v>
                </c:pt>
                <c:pt idx="2194">
                  <c:v>0.215</c:v>
                </c:pt>
                <c:pt idx="2195">
                  <c:v>0.216</c:v>
                </c:pt>
                <c:pt idx="2196">
                  <c:v>0.217</c:v>
                </c:pt>
                <c:pt idx="2197">
                  <c:v>0.218</c:v>
                </c:pt>
                <c:pt idx="2198">
                  <c:v>0.219</c:v>
                </c:pt>
                <c:pt idx="2199">
                  <c:v>0.22</c:v>
                </c:pt>
                <c:pt idx="2200">
                  <c:v>0.221</c:v>
                </c:pt>
                <c:pt idx="2201">
                  <c:v>0.222</c:v>
                </c:pt>
                <c:pt idx="2202">
                  <c:v>0.223</c:v>
                </c:pt>
                <c:pt idx="2203">
                  <c:v>0.224</c:v>
                </c:pt>
                <c:pt idx="2204">
                  <c:v>0.22500000000000001</c:v>
                </c:pt>
                <c:pt idx="2205">
                  <c:v>0.22600000000000001</c:v>
                </c:pt>
                <c:pt idx="2206">
                  <c:v>0.22700000000000001</c:v>
                </c:pt>
                <c:pt idx="2207">
                  <c:v>0.22800000000000001</c:v>
                </c:pt>
                <c:pt idx="2208">
                  <c:v>0.22900000000000001</c:v>
                </c:pt>
                <c:pt idx="2209">
                  <c:v>0.23</c:v>
                </c:pt>
                <c:pt idx="2210">
                  <c:v>0.23100000000000001</c:v>
                </c:pt>
                <c:pt idx="2211">
                  <c:v>0.23200000000000001</c:v>
                </c:pt>
                <c:pt idx="2212">
                  <c:v>0.23300000000000001</c:v>
                </c:pt>
                <c:pt idx="2213">
                  <c:v>0.23400000000000001</c:v>
                </c:pt>
                <c:pt idx="2214">
                  <c:v>0.23499999999999999</c:v>
                </c:pt>
                <c:pt idx="2215">
                  <c:v>0.23599999999999999</c:v>
                </c:pt>
                <c:pt idx="2216">
                  <c:v>0.23699999999999999</c:v>
                </c:pt>
                <c:pt idx="2217">
                  <c:v>0.23799999999999999</c:v>
                </c:pt>
                <c:pt idx="2218">
                  <c:v>0.23899999999999999</c:v>
                </c:pt>
                <c:pt idx="2219">
                  <c:v>0.24</c:v>
                </c:pt>
                <c:pt idx="2220">
                  <c:v>0.24099999999999999</c:v>
                </c:pt>
                <c:pt idx="2221">
                  <c:v>0.24199999999999999</c:v>
                </c:pt>
                <c:pt idx="2222">
                  <c:v>0.24299999999999999</c:v>
                </c:pt>
                <c:pt idx="2223">
                  <c:v>0.24399999999999999</c:v>
                </c:pt>
                <c:pt idx="2224">
                  <c:v>0.245</c:v>
                </c:pt>
                <c:pt idx="2225">
                  <c:v>0.246</c:v>
                </c:pt>
                <c:pt idx="2226">
                  <c:v>0.247</c:v>
                </c:pt>
                <c:pt idx="2227">
                  <c:v>0.248</c:v>
                </c:pt>
                <c:pt idx="2228">
                  <c:v>0.249</c:v>
                </c:pt>
                <c:pt idx="2229">
                  <c:v>0.25</c:v>
                </c:pt>
                <c:pt idx="2230">
                  <c:v>0.251</c:v>
                </c:pt>
                <c:pt idx="2231">
                  <c:v>0.252</c:v>
                </c:pt>
                <c:pt idx="2232">
                  <c:v>0.253</c:v>
                </c:pt>
                <c:pt idx="2233">
                  <c:v>0.254</c:v>
                </c:pt>
                <c:pt idx="2234">
                  <c:v>0.255</c:v>
                </c:pt>
                <c:pt idx="2235">
                  <c:v>0.25600000000000001</c:v>
                </c:pt>
                <c:pt idx="2236">
                  <c:v>0.25700000000000001</c:v>
                </c:pt>
                <c:pt idx="2237">
                  <c:v>0.25800000000000001</c:v>
                </c:pt>
                <c:pt idx="2238">
                  <c:v>0.25900000000000001</c:v>
                </c:pt>
                <c:pt idx="2239">
                  <c:v>0.26</c:v>
                </c:pt>
                <c:pt idx="2240">
                  <c:v>0.26100000000000001</c:v>
                </c:pt>
                <c:pt idx="2241">
                  <c:v>0.26200000000000001</c:v>
                </c:pt>
                <c:pt idx="2242">
                  <c:v>0.26300000000000001</c:v>
                </c:pt>
                <c:pt idx="2243">
                  <c:v>0.26400000000000001</c:v>
                </c:pt>
                <c:pt idx="2244">
                  <c:v>0.26500000000000001</c:v>
                </c:pt>
                <c:pt idx="2245">
                  <c:v>0.26600000000000001</c:v>
                </c:pt>
                <c:pt idx="2246">
                  <c:v>0.26700000000000002</c:v>
                </c:pt>
                <c:pt idx="2247">
                  <c:v>0.26800000000000002</c:v>
                </c:pt>
                <c:pt idx="2248">
                  <c:v>0.26900000000000002</c:v>
                </c:pt>
                <c:pt idx="2249">
                  <c:v>0.27</c:v>
                </c:pt>
                <c:pt idx="2250">
                  <c:v>0.27100000000000002</c:v>
                </c:pt>
                <c:pt idx="2251">
                  <c:v>0.27200000000000002</c:v>
                </c:pt>
                <c:pt idx="2252">
                  <c:v>0.27300000000000002</c:v>
                </c:pt>
                <c:pt idx="2253">
                  <c:v>0.27400000000000002</c:v>
                </c:pt>
                <c:pt idx="2254">
                  <c:v>0.27500000000000002</c:v>
                </c:pt>
                <c:pt idx="2255">
                  <c:v>0.27600000000000002</c:v>
                </c:pt>
                <c:pt idx="2256">
                  <c:v>0.27700000000000002</c:v>
                </c:pt>
                <c:pt idx="2257">
                  <c:v>0.27800000000000002</c:v>
                </c:pt>
                <c:pt idx="2258">
                  <c:v>0.27900000000000003</c:v>
                </c:pt>
                <c:pt idx="2259">
                  <c:v>0.28000000000000003</c:v>
                </c:pt>
                <c:pt idx="2260">
                  <c:v>0.28100000000000003</c:v>
                </c:pt>
                <c:pt idx="2261">
                  <c:v>0.28199999999999997</c:v>
                </c:pt>
                <c:pt idx="2262">
                  <c:v>0.28299999999999997</c:v>
                </c:pt>
                <c:pt idx="2263">
                  <c:v>0.28399999999999997</c:v>
                </c:pt>
                <c:pt idx="2264">
                  <c:v>0.28499999999999998</c:v>
                </c:pt>
                <c:pt idx="2265">
                  <c:v>0.28599999999999998</c:v>
                </c:pt>
                <c:pt idx="2266">
                  <c:v>0.28699999999999998</c:v>
                </c:pt>
                <c:pt idx="2267">
                  <c:v>0.28799999999999998</c:v>
                </c:pt>
                <c:pt idx="2268">
                  <c:v>0.28899999999999998</c:v>
                </c:pt>
                <c:pt idx="2269">
                  <c:v>0.28999999999999998</c:v>
                </c:pt>
                <c:pt idx="2270">
                  <c:v>0.29099999999999998</c:v>
                </c:pt>
                <c:pt idx="2271">
                  <c:v>0.29199999999999998</c:v>
                </c:pt>
                <c:pt idx="2272">
                  <c:v>0.29299999999999998</c:v>
                </c:pt>
                <c:pt idx="2273">
                  <c:v>0.29399999999999998</c:v>
                </c:pt>
                <c:pt idx="2274">
                  <c:v>0.29499999999999998</c:v>
                </c:pt>
                <c:pt idx="2275">
                  <c:v>0.29599999999999999</c:v>
                </c:pt>
                <c:pt idx="2276">
                  <c:v>0.29699999999999999</c:v>
                </c:pt>
                <c:pt idx="2277">
                  <c:v>0.29799999999999999</c:v>
                </c:pt>
                <c:pt idx="2278">
                  <c:v>0.29899999999999999</c:v>
                </c:pt>
                <c:pt idx="2279">
                  <c:v>0.3</c:v>
                </c:pt>
                <c:pt idx="2280">
                  <c:v>0.30099999999999999</c:v>
                </c:pt>
                <c:pt idx="2281">
                  <c:v>0.30199999999999999</c:v>
                </c:pt>
                <c:pt idx="2282">
                  <c:v>0.30299999999999999</c:v>
                </c:pt>
                <c:pt idx="2283">
                  <c:v>0.30399999999999999</c:v>
                </c:pt>
                <c:pt idx="2284">
                  <c:v>0.30499999999999999</c:v>
                </c:pt>
                <c:pt idx="2285">
                  <c:v>0.30599999999999999</c:v>
                </c:pt>
                <c:pt idx="2286">
                  <c:v>0.307</c:v>
                </c:pt>
                <c:pt idx="2287">
                  <c:v>0.308</c:v>
                </c:pt>
                <c:pt idx="2288">
                  <c:v>0.309</c:v>
                </c:pt>
                <c:pt idx="2289">
                  <c:v>0.31</c:v>
                </c:pt>
                <c:pt idx="2290">
                  <c:v>0.311</c:v>
                </c:pt>
                <c:pt idx="2291">
                  <c:v>0.312</c:v>
                </c:pt>
                <c:pt idx="2292">
                  <c:v>0.313</c:v>
                </c:pt>
                <c:pt idx="2293">
                  <c:v>0.314</c:v>
                </c:pt>
                <c:pt idx="2294">
                  <c:v>0.315</c:v>
                </c:pt>
                <c:pt idx="2295">
                  <c:v>0.316</c:v>
                </c:pt>
                <c:pt idx="2296">
                  <c:v>0.317</c:v>
                </c:pt>
                <c:pt idx="2297">
                  <c:v>0.318</c:v>
                </c:pt>
                <c:pt idx="2298">
                  <c:v>0.31900000000000001</c:v>
                </c:pt>
                <c:pt idx="2299">
                  <c:v>0.32</c:v>
                </c:pt>
                <c:pt idx="2300">
                  <c:v>0.32100000000000001</c:v>
                </c:pt>
                <c:pt idx="2301">
                  <c:v>0.32200000000000001</c:v>
                </c:pt>
                <c:pt idx="2302">
                  <c:v>0.32300000000000001</c:v>
                </c:pt>
                <c:pt idx="2303">
                  <c:v>0.32400000000000001</c:v>
                </c:pt>
                <c:pt idx="2304">
                  <c:v>0.32500000000000001</c:v>
                </c:pt>
                <c:pt idx="2305">
                  <c:v>0.32600000000000001</c:v>
                </c:pt>
                <c:pt idx="2306">
                  <c:v>0.32700000000000001</c:v>
                </c:pt>
                <c:pt idx="2307">
                  <c:v>0.32800000000000001</c:v>
                </c:pt>
                <c:pt idx="2308">
                  <c:v>0.32900000000000001</c:v>
                </c:pt>
                <c:pt idx="2309">
                  <c:v>0.33</c:v>
                </c:pt>
                <c:pt idx="2310">
                  <c:v>0.33100000000000002</c:v>
                </c:pt>
                <c:pt idx="2311">
                  <c:v>0.33200000000000002</c:v>
                </c:pt>
                <c:pt idx="2312">
                  <c:v>0.33300000000000002</c:v>
                </c:pt>
                <c:pt idx="2313">
                  <c:v>0.33400000000000002</c:v>
                </c:pt>
                <c:pt idx="2314">
                  <c:v>0.33500000000000002</c:v>
                </c:pt>
                <c:pt idx="2315">
                  <c:v>0.33600000000000002</c:v>
                </c:pt>
                <c:pt idx="2316">
                  <c:v>0.33700000000000002</c:v>
                </c:pt>
                <c:pt idx="2317">
                  <c:v>0.33800000000000002</c:v>
                </c:pt>
                <c:pt idx="2318">
                  <c:v>0.33900000000000002</c:v>
                </c:pt>
                <c:pt idx="2319">
                  <c:v>0.34</c:v>
                </c:pt>
                <c:pt idx="2320">
                  <c:v>0.34100000000000003</c:v>
                </c:pt>
                <c:pt idx="2321">
                  <c:v>0.34200000000000003</c:v>
                </c:pt>
                <c:pt idx="2322">
                  <c:v>0.34300000000000003</c:v>
                </c:pt>
                <c:pt idx="2323">
                  <c:v>0.34399999999999997</c:v>
                </c:pt>
                <c:pt idx="2324">
                  <c:v>0.34499999999999997</c:v>
                </c:pt>
                <c:pt idx="2325">
                  <c:v>0.34599999999999997</c:v>
                </c:pt>
                <c:pt idx="2326">
                  <c:v>0.34699999999999998</c:v>
                </c:pt>
                <c:pt idx="2327">
                  <c:v>0.34799999999999998</c:v>
                </c:pt>
                <c:pt idx="2328">
                  <c:v>0.34899999999999998</c:v>
                </c:pt>
                <c:pt idx="2329">
                  <c:v>0.35</c:v>
                </c:pt>
                <c:pt idx="2330">
                  <c:v>0.35099999999999998</c:v>
                </c:pt>
                <c:pt idx="2331">
                  <c:v>0.35199999999999998</c:v>
                </c:pt>
                <c:pt idx="2332">
                  <c:v>0.35299999999999998</c:v>
                </c:pt>
                <c:pt idx="2333">
                  <c:v>0.35399999999999998</c:v>
                </c:pt>
                <c:pt idx="2334">
                  <c:v>0.35499999999999998</c:v>
                </c:pt>
                <c:pt idx="2335">
                  <c:v>0.35599999999999998</c:v>
                </c:pt>
                <c:pt idx="2336">
                  <c:v>0.35699999999999998</c:v>
                </c:pt>
                <c:pt idx="2337">
                  <c:v>0.35799999999999998</c:v>
                </c:pt>
                <c:pt idx="2338">
                  <c:v>0.35899999999999999</c:v>
                </c:pt>
                <c:pt idx="2339">
                  <c:v>0.36</c:v>
                </c:pt>
                <c:pt idx="2340">
                  <c:v>0.36099999999999999</c:v>
                </c:pt>
                <c:pt idx="2341">
                  <c:v>0.36199999999999999</c:v>
                </c:pt>
                <c:pt idx="2342">
                  <c:v>0.36299999999999999</c:v>
                </c:pt>
                <c:pt idx="2343">
                  <c:v>0.36399999999999999</c:v>
                </c:pt>
                <c:pt idx="2344">
                  <c:v>0.36499999999999999</c:v>
                </c:pt>
                <c:pt idx="2345">
                  <c:v>0.36599999999999999</c:v>
                </c:pt>
                <c:pt idx="2346">
                  <c:v>0.36699999999999999</c:v>
                </c:pt>
                <c:pt idx="2347">
                  <c:v>0.36799999999999999</c:v>
                </c:pt>
                <c:pt idx="2348">
                  <c:v>0.36899999999999999</c:v>
                </c:pt>
                <c:pt idx="2349">
                  <c:v>0.37</c:v>
                </c:pt>
                <c:pt idx="2350">
                  <c:v>0.371</c:v>
                </c:pt>
                <c:pt idx="2351">
                  <c:v>0.372</c:v>
                </c:pt>
                <c:pt idx="2352">
                  <c:v>0.373</c:v>
                </c:pt>
                <c:pt idx="2353">
                  <c:v>0.374</c:v>
                </c:pt>
                <c:pt idx="2354">
                  <c:v>0.375</c:v>
                </c:pt>
                <c:pt idx="2355">
                  <c:v>0.376</c:v>
                </c:pt>
                <c:pt idx="2356">
                  <c:v>0.377</c:v>
                </c:pt>
                <c:pt idx="2357">
                  <c:v>0.378</c:v>
                </c:pt>
                <c:pt idx="2358">
                  <c:v>0.379</c:v>
                </c:pt>
                <c:pt idx="2359">
                  <c:v>0.38</c:v>
                </c:pt>
                <c:pt idx="2360">
                  <c:v>0.38100000000000001</c:v>
                </c:pt>
                <c:pt idx="2361">
                  <c:v>0.38200000000000001</c:v>
                </c:pt>
                <c:pt idx="2362">
                  <c:v>0.38300000000000001</c:v>
                </c:pt>
                <c:pt idx="2363">
                  <c:v>0.38400000000000001</c:v>
                </c:pt>
                <c:pt idx="2364">
                  <c:v>0.38500000000000001</c:v>
                </c:pt>
                <c:pt idx="2365">
                  <c:v>0.38600000000000001</c:v>
                </c:pt>
                <c:pt idx="2366">
                  <c:v>0.38700000000000001</c:v>
                </c:pt>
                <c:pt idx="2367">
                  <c:v>0.38800000000000001</c:v>
                </c:pt>
                <c:pt idx="2368">
                  <c:v>0.38900000000000001</c:v>
                </c:pt>
                <c:pt idx="2369">
                  <c:v>0.39</c:v>
                </c:pt>
                <c:pt idx="2370">
                  <c:v>0.39100000000000001</c:v>
                </c:pt>
                <c:pt idx="2371">
                  <c:v>0.39200000000000002</c:v>
                </c:pt>
                <c:pt idx="2372">
                  <c:v>0.39300000000000002</c:v>
                </c:pt>
                <c:pt idx="2373">
                  <c:v>0.39400000000000002</c:v>
                </c:pt>
                <c:pt idx="2374">
                  <c:v>0.39500000000000002</c:v>
                </c:pt>
                <c:pt idx="2375">
                  <c:v>0.39600000000000002</c:v>
                </c:pt>
                <c:pt idx="2376">
                  <c:v>0.39700000000000002</c:v>
                </c:pt>
                <c:pt idx="2377">
                  <c:v>0.39800000000000002</c:v>
                </c:pt>
                <c:pt idx="2378">
                  <c:v>0.39900000000000002</c:v>
                </c:pt>
                <c:pt idx="2379">
                  <c:v>0.4</c:v>
                </c:pt>
                <c:pt idx="2380">
                  <c:v>0.40100000000000002</c:v>
                </c:pt>
                <c:pt idx="2381">
                  <c:v>0.40200000000000002</c:v>
                </c:pt>
                <c:pt idx="2382">
                  <c:v>0.40300000000000002</c:v>
                </c:pt>
                <c:pt idx="2383">
                  <c:v>0.40400000000000003</c:v>
                </c:pt>
                <c:pt idx="2384">
                  <c:v>0.40500000000000003</c:v>
                </c:pt>
                <c:pt idx="2385">
                  <c:v>0.40600000000000003</c:v>
                </c:pt>
                <c:pt idx="2386">
                  <c:v>0.40699999999999997</c:v>
                </c:pt>
                <c:pt idx="2387">
                  <c:v>0.40799999999999997</c:v>
                </c:pt>
                <c:pt idx="2388">
                  <c:v>0.40899999999999997</c:v>
                </c:pt>
                <c:pt idx="2389">
                  <c:v>0.41</c:v>
                </c:pt>
                <c:pt idx="2390">
                  <c:v>0.41099999999999998</c:v>
                </c:pt>
                <c:pt idx="2391">
                  <c:v>0.41199999999999998</c:v>
                </c:pt>
                <c:pt idx="2392">
                  <c:v>0.41299999999999998</c:v>
                </c:pt>
                <c:pt idx="2393">
                  <c:v>0.41399999999999998</c:v>
                </c:pt>
                <c:pt idx="2394">
                  <c:v>0.41499999999999998</c:v>
                </c:pt>
                <c:pt idx="2395">
                  <c:v>0.41599999999999998</c:v>
                </c:pt>
                <c:pt idx="2396">
                  <c:v>0.41699999999999998</c:v>
                </c:pt>
                <c:pt idx="2397">
                  <c:v>0.41799999999999998</c:v>
                </c:pt>
                <c:pt idx="2398">
                  <c:v>0.41899999999999998</c:v>
                </c:pt>
                <c:pt idx="2399">
                  <c:v>0.42</c:v>
                </c:pt>
                <c:pt idx="2400">
                  <c:v>0.42099999999999999</c:v>
                </c:pt>
                <c:pt idx="2401">
                  <c:v>0.42199999999999999</c:v>
                </c:pt>
                <c:pt idx="2402">
                  <c:v>0.42299999999999999</c:v>
                </c:pt>
                <c:pt idx="2403">
                  <c:v>0.42399999999999999</c:v>
                </c:pt>
                <c:pt idx="2404">
                  <c:v>0.42499999999999999</c:v>
                </c:pt>
                <c:pt idx="2405">
                  <c:v>0.42599999999999999</c:v>
                </c:pt>
                <c:pt idx="2406">
                  <c:v>0.42699999999999999</c:v>
                </c:pt>
                <c:pt idx="2407">
                  <c:v>0.42799999999999999</c:v>
                </c:pt>
                <c:pt idx="2408">
                  <c:v>0.42899999999999999</c:v>
                </c:pt>
                <c:pt idx="2409">
                  <c:v>0.43</c:v>
                </c:pt>
                <c:pt idx="2410">
                  <c:v>0.43099999999999999</c:v>
                </c:pt>
                <c:pt idx="2411">
                  <c:v>0.432</c:v>
                </c:pt>
                <c:pt idx="2412">
                  <c:v>0.433</c:v>
                </c:pt>
                <c:pt idx="2413">
                  <c:v>0.434</c:v>
                </c:pt>
                <c:pt idx="2414">
                  <c:v>0.435</c:v>
                </c:pt>
                <c:pt idx="2415">
                  <c:v>0.436</c:v>
                </c:pt>
                <c:pt idx="2416">
                  <c:v>0.437</c:v>
                </c:pt>
                <c:pt idx="2417">
                  <c:v>0.438</c:v>
                </c:pt>
                <c:pt idx="2418">
                  <c:v>0.439</c:v>
                </c:pt>
                <c:pt idx="2419">
                  <c:v>0.44</c:v>
                </c:pt>
                <c:pt idx="2420">
                  <c:v>0.441</c:v>
                </c:pt>
                <c:pt idx="2421">
                  <c:v>0.442</c:v>
                </c:pt>
                <c:pt idx="2422">
                  <c:v>0.443</c:v>
                </c:pt>
                <c:pt idx="2423">
                  <c:v>0.44400000000000001</c:v>
                </c:pt>
                <c:pt idx="2424">
                  <c:v>0.44500000000000001</c:v>
                </c:pt>
                <c:pt idx="2425">
                  <c:v>0.44600000000000001</c:v>
                </c:pt>
                <c:pt idx="2426">
                  <c:v>0.44700000000000001</c:v>
                </c:pt>
                <c:pt idx="2427">
                  <c:v>0.44800000000000001</c:v>
                </c:pt>
                <c:pt idx="2428">
                  <c:v>0.44900000000000001</c:v>
                </c:pt>
                <c:pt idx="2429">
                  <c:v>0.45</c:v>
                </c:pt>
                <c:pt idx="2430">
                  <c:v>0.45100000000000001</c:v>
                </c:pt>
                <c:pt idx="2431">
                  <c:v>0.45200000000000001</c:v>
                </c:pt>
                <c:pt idx="2432">
                  <c:v>0.45300000000000001</c:v>
                </c:pt>
                <c:pt idx="2433">
                  <c:v>0.45400000000000001</c:v>
                </c:pt>
                <c:pt idx="2434">
                  <c:v>0.45500000000000002</c:v>
                </c:pt>
                <c:pt idx="2435">
                  <c:v>0.45600000000000002</c:v>
                </c:pt>
                <c:pt idx="2436">
                  <c:v>0.45700000000000002</c:v>
                </c:pt>
                <c:pt idx="2437">
                  <c:v>0.45800000000000002</c:v>
                </c:pt>
                <c:pt idx="2438">
                  <c:v>0.45900000000000002</c:v>
                </c:pt>
                <c:pt idx="2439">
                  <c:v>0.46</c:v>
                </c:pt>
                <c:pt idx="2440">
                  <c:v>0.46100000000000002</c:v>
                </c:pt>
                <c:pt idx="2441">
                  <c:v>0.46200000000000002</c:v>
                </c:pt>
                <c:pt idx="2442">
                  <c:v>0.46300000000000002</c:v>
                </c:pt>
                <c:pt idx="2443">
                  <c:v>0.46400000000000002</c:v>
                </c:pt>
                <c:pt idx="2444">
                  <c:v>0.46500000000000002</c:v>
                </c:pt>
                <c:pt idx="2445">
                  <c:v>0.46600000000000003</c:v>
                </c:pt>
                <c:pt idx="2446">
                  <c:v>0.46700000000000003</c:v>
                </c:pt>
                <c:pt idx="2447">
                  <c:v>0.46800000000000003</c:v>
                </c:pt>
                <c:pt idx="2448">
                  <c:v>0.46899999999999997</c:v>
                </c:pt>
                <c:pt idx="2449">
                  <c:v>0.47</c:v>
                </c:pt>
                <c:pt idx="2450">
                  <c:v>0.47099999999999997</c:v>
                </c:pt>
                <c:pt idx="2451">
                  <c:v>0.47199999999999998</c:v>
                </c:pt>
                <c:pt idx="2452">
                  <c:v>0.47299999999999998</c:v>
                </c:pt>
                <c:pt idx="2453">
                  <c:v>0.47399999999999998</c:v>
                </c:pt>
                <c:pt idx="2454">
                  <c:v>0.47499999999999998</c:v>
                </c:pt>
                <c:pt idx="2455">
                  <c:v>0.47599999999999998</c:v>
                </c:pt>
                <c:pt idx="2456">
                  <c:v>0.47699999999999998</c:v>
                </c:pt>
                <c:pt idx="2457">
                  <c:v>0.47799999999999998</c:v>
                </c:pt>
                <c:pt idx="2458">
                  <c:v>0.47899999999999998</c:v>
                </c:pt>
                <c:pt idx="2459">
                  <c:v>0.48</c:v>
                </c:pt>
                <c:pt idx="2460">
                  <c:v>0.48099999999999998</c:v>
                </c:pt>
                <c:pt idx="2461">
                  <c:v>0.48199999999999998</c:v>
                </c:pt>
                <c:pt idx="2462">
                  <c:v>0.48299999999999998</c:v>
                </c:pt>
                <c:pt idx="2463">
                  <c:v>0.48399999999999999</c:v>
                </c:pt>
                <c:pt idx="2464">
                  <c:v>0.48499999999999999</c:v>
                </c:pt>
                <c:pt idx="2465">
                  <c:v>0.48599999999999999</c:v>
                </c:pt>
                <c:pt idx="2466">
                  <c:v>0.48699999999999999</c:v>
                </c:pt>
                <c:pt idx="2467">
                  <c:v>0.48799999999999999</c:v>
                </c:pt>
                <c:pt idx="2468">
                  <c:v>0.48899999999999999</c:v>
                </c:pt>
                <c:pt idx="2469">
                  <c:v>0.49</c:v>
                </c:pt>
                <c:pt idx="2470">
                  <c:v>0.49099999999999999</c:v>
                </c:pt>
                <c:pt idx="2471">
                  <c:v>0.49199999999999999</c:v>
                </c:pt>
                <c:pt idx="2472">
                  <c:v>0.49299999999999999</c:v>
                </c:pt>
                <c:pt idx="2473">
                  <c:v>0.49399999999999999</c:v>
                </c:pt>
                <c:pt idx="2474">
                  <c:v>0.495</c:v>
                </c:pt>
                <c:pt idx="2475">
                  <c:v>0.496</c:v>
                </c:pt>
                <c:pt idx="2476">
                  <c:v>0.497</c:v>
                </c:pt>
                <c:pt idx="2477">
                  <c:v>0.498</c:v>
                </c:pt>
                <c:pt idx="2478">
                  <c:v>0.499</c:v>
                </c:pt>
                <c:pt idx="2479">
                  <c:v>0.5</c:v>
                </c:pt>
                <c:pt idx="2480">
                  <c:v>0.501</c:v>
                </c:pt>
                <c:pt idx="2481">
                  <c:v>0.502</c:v>
                </c:pt>
                <c:pt idx="2482">
                  <c:v>0.503</c:v>
                </c:pt>
                <c:pt idx="2483">
                  <c:v>0.504</c:v>
                </c:pt>
                <c:pt idx="2484">
                  <c:v>0.505</c:v>
                </c:pt>
                <c:pt idx="2485">
                  <c:v>0.50600000000000001</c:v>
                </c:pt>
                <c:pt idx="2486">
                  <c:v>0.50700000000000001</c:v>
                </c:pt>
                <c:pt idx="2487">
                  <c:v>0.50800000000000001</c:v>
                </c:pt>
                <c:pt idx="2488">
                  <c:v>0.50900000000000001</c:v>
                </c:pt>
                <c:pt idx="2489">
                  <c:v>0.51</c:v>
                </c:pt>
                <c:pt idx="2490">
                  <c:v>0.51100000000000001</c:v>
                </c:pt>
                <c:pt idx="2491">
                  <c:v>0.51200000000000001</c:v>
                </c:pt>
                <c:pt idx="2492">
                  <c:v>0.51300000000000001</c:v>
                </c:pt>
                <c:pt idx="2493">
                  <c:v>0.51400000000000001</c:v>
                </c:pt>
                <c:pt idx="2494">
                  <c:v>0.51500000000000001</c:v>
                </c:pt>
                <c:pt idx="2495">
                  <c:v>0.51600000000000001</c:v>
                </c:pt>
                <c:pt idx="2496">
                  <c:v>0.51700000000000002</c:v>
                </c:pt>
                <c:pt idx="2497">
                  <c:v>0.51800000000000002</c:v>
                </c:pt>
                <c:pt idx="2498">
                  <c:v>0.51900000000000002</c:v>
                </c:pt>
                <c:pt idx="2499">
                  <c:v>0.52</c:v>
                </c:pt>
                <c:pt idx="2500">
                  <c:v>0.52100000000000002</c:v>
                </c:pt>
                <c:pt idx="2501">
                  <c:v>0.52200000000000002</c:v>
                </c:pt>
                <c:pt idx="2502">
                  <c:v>0.52300000000000002</c:v>
                </c:pt>
                <c:pt idx="2503">
                  <c:v>0.52400000000000002</c:v>
                </c:pt>
                <c:pt idx="2504">
                  <c:v>0.52500000000000002</c:v>
                </c:pt>
                <c:pt idx="2505">
                  <c:v>0.52600000000000002</c:v>
                </c:pt>
                <c:pt idx="2506">
                  <c:v>0.52700000000000002</c:v>
                </c:pt>
                <c:pt idx="2507">
                  <c:v>0.52800000000000002</c:v>
                </c:pt>
                <c:pt idx="2508">
                  <c:v>0.52900000000000003</c:v>
                </c:pt>
                <c:pt idx="2509">
                  <c:v>0.53</c:v>
                </c:pt>
                <c:pt idx="2510">
                  <c:v>0.53100000000000003</c:v>
                </c:pt>
                <c:pt idx="2511">
                  <c:v>0.53200000000000003</c:v>
                </c:pt>
                <c:pt idx="2512">
                  <c:v>0.53300000000000003</c:v>
                </c:pt>
                <c:pt idx="2513">
                  <c:v>0.53400000000000003</c:v>
                </c:pt>
                <c:pt idx="2514">
                  <c:v>0.53500000000000003</c:v>
                </c:pt>
                <c:pt idx="2515">
                  <c:v>0.53600000000000003</c:v>
                </c:pt>
                <c:pt idx="2516">
                  <c:v>0.53700000000000003</c:v>
                </c:pt>
                <c:pt idx="2517">
                  <c:v>0.53800000000000003</c:v>
                </c:pt>
                <c:pt idx="2518">
                  <c:v>0.53900000000000003</c:v>
                </c:pt>
                <c:pt idx="2519">
                  <c:v>0.54</c:v>
                </c:pt>
                <c:pt idx="2520">
                  <c:v>0.54100000000000004</c:v>
                </c:pt>
                <c:pt idx="2521">
                  <c:v>0.54200000000000004</c:v>
                </c:pt>
                <c:pt idx="2522">
                  <c:v>0.54300000000000004</c:v>
                </c:pt>
                <c:pt idx="2523">
                  <c:v>0.54400000000000004</c:v>
                </c:pt>
                <c:pt idx="2524">
                  <c:v>0.54500000000000004</c:v>
                </c:pt>
                <c:pt idx="2525">
                  <c:v>0.54600000000000004</c:v>
                </c:pt>
                <c:pt idx="2526">
                  <c:v>0.54700000000000004</c:v>
                </c:pt>
                <c:pt idx="2527">
                  <c:v>0.54800000000000004</c:v>
                </c:pt>
                <c:pt idx="2528">
                  <c:v>0.54900000000000004</c:v>
                </c:pt>
                <c:pt idx="2529">
                  <c:v>0.55000000000000004</c:v>
                </c:pt>
                <c:pt idx="2530">
                  <c:v>0.55100000000000005</c:v>
                </c:pt>
                <c:pt idx="2531">
                  <c:v>0.55200000000000005</c:v>
                </c:pt>
                <c:pt idx="2532">
                  <c:v>0.55300000000000005</c:v>
                </c:pt>
                <c:pt idx="2533">
                  <c:v>0.55400000000000005</c:v>
                </c:pt>
                <c:pt idx="2534">
                  <c:v>0.55500000000000005</c:v>
                </c:pt>
                <c:pt idx="2535">
                  <c:v>0.55600000000000005</c:v>
                </c:pt>
                <c:pt idx="2536">
                  <c:v>0.55700000000000005</c:v>
                </c:pt>
                <c:pt idx="2537">
                  <c:v>0.55800000000000005</c:v>
                </c:pt>
                <c:pt idx="2538">
                  <c:v>0.55900000000000005</c:v>
                </c:pt>
                <c:pt idx="2539">
                  <c:v>0.56000000000000005</c:v>
                </c:pt>
                <c:pt idx="2540">
                  <c:v>0.56100000000000005</c:v>
                </c:pt>
                <c:pt idx="2541">
                  <c:v>0.56200000000000006</c:v>
                </c:pt>
                <c:pt idx="2542">
                  <c:v>0.56299999999999994</c:v>
                </c:pt>
                <c:pt idx="2543">
                  <c:v>0.56399999999999995</c:v>
                </c:pt>
                <c:pt idx="2544">
                  <c:v>0.56499999999999995</c:v>
                </c:pt>
                <c:pt idx="2545">
                  <c:v>0.56599999999999995</c:v>
                </c:pt>
                <c:pt idx="2546">
                  <c:v>0.56699999999999995</c:v>
                </c:pt>
                <c:pt idx="2547">
                  <c:v>0.56799999999999995</c:v>
                </c:pt>
                <c:pt idx="2548">
                  <c:v>0.56899999999999995</c:v>
                </c:pt>
                <c:pt idx="2549">
                  <c:v>0.56999999999999995</c:v>
                </c:pt>
                <c:pt idx="2550">
                  <c:v>0.57099999999999995</c:v>
                </c:pt>
                <c:pt idx="2551">
                  <c:v>0.57199999999999995</c:v>
                </c:pt>
                <c:pt idx="2552">
                  <c:v>0.57299999999999995</c:v>
                </c:pt>
                <c:pt idx="2553">
                  <c:v>0.57399999999999995</c:v>
                </c:pt>
                <c:pt idx="2554">
                  <c:v>0.57499999999999996</c:v>
                </c:pt>
                <c:pt idx="2555">
                  <c:v>0.57599999999999996</c:v>
                </c:pt>
                <c:pt idx="2556">
                  <c:v>0.57699999999999996</c:v>
                </c:pt>
                <c:pt idx="2557">
                  <c:v>0.57799999999999996</c:v>
                </c:pt>
                <c:pt idx="2558">
                  <c:v>0.57899999999999996</c:v>
                </c:pt>
                <c:pt idx="2559">
                  <c:v>0.57999999999999996</c:v>
                </c:pt>
                <c:pt idx="2560">
                  <c:v>0.58099999999999996</c:v>
                </c:pt>
                <c:pt idx="2561">
                  <c:v>0.58199999999999996</c:v>
                </c:pt>
                <c:pt idx="2562">
                  <c:v>0.58299999999999996</c:v>
                </c:pt>
                <c:pt idx="2563">
                  <c:v>0.58399999999999996</c:v>
                </c:pt>
                <c:pt idx="2564">
                  <c:v>0.58499999999999996</c:v>
                </c:pt>
                <c:pt idx="2565">
                  <c:v>0.58599999999999997</c:v>
                </c:pt>
                <c:pt idx="2566">
                  <c:v>0.58699999999999997</c:v>
                </c:pt>
                <c:pt idx="2567">
                  <c:v>0.58799999999999997</c:v>
                </c:pt>
                <c:pt idx="2568">
                  <c:v>0.58899999999999997</c:v>
                </c:pt>
                <c:pt idx="2569">
                  <c:v>0.59</c:v>
                </c:pt>
                <c:pt idx="2570">
                  <c:v>0.59099999999999997</c:v>
                </c:pt>
                <c:pt idx="2571">
                  <c:v>0.59199999999999997</c:v>
                </c:pt>
                <c:pt idx="2572">
                  <c:v>0.59299999999999997</c:v>
                </c:pt>
                <c:pt idx="2573">
                  <c:v>0.59399999999999997</c:v>
                </c:pt>
                <c:pt idx="2574">
                  <c:v>0.59499999999999997</c:v>
                </c:pt>
                <c:pt idx="2575">
                  <c:v>0.59599999999999997</c:v>
                </c:pt>
                <c:pt idx="2576">
                  <c:v>0.59699999999999998</c:v>
                </c:pt>
                <c:pt idx="2577">
                  <c:v>0.59799999999999998</c:v>
                </c:pt>
                <c:pt idx="2578">
                  <c:v>0.59899999999999998</c:v>
                </c:pt>
                <c:pt idx="2579">
                  <c:v>0.6</c:v>
                </c:pt>
                <c:pt idx="2580">
                  <c:v>0.60099999999999998</c:v>
                </c:pt>
                <c:pt idx="2581">
                  <c:v>0.60199999999999998</c:v>
                </c:pt>
                <c:pt idx="2582">
                  <c:v>0.60299999999999998</c:v>
                </c:pt>
                <c:pt idx="2583">
                  <c:v>0.60399999999999998</c:v>
                </c:pt>
                <c:pt idx="2584">
                  <c:v>0.60499999999999998</c:v>
                </c:pt>
                <c:pt idx="2585">
                  <c:v>0.60599999999999998</c:v>
                </c:pt>
                <c:pt idx="2586">
                  <c:v>0.60699999999999998</c:v>
                </c:pt>
                <c:pt idx="2587">
                  <c:v>0.60799999999999998</c:v>
                </c:pt>
                <c:pt idx="2588">
                  <c:v>0.60899999999999999</c:v>
                </c:pt>
                <c:pt idx="2589">
                  <c:v>0.61</c:v>
                </c:pt>
                <c:pt idx="2590">
                  <c:v>0.61099999999999999</c:v>
                </c:pt>
                <c:pt idx="2591">
                  <c:v>0.61199999999999999</c:v>
                </c:pt>
                <c:pt idx="2592">
                  <c:v>0.61299999999999999</c:v>
                </c:pt>
                <c:pt idx="2593">
                  <c:v>0.61399999999999999</c:v>
                </c:pt>
                <c:pt idx="2594">
                  <c:v>0.61499999999999999</c:v>
                </c:pt>
                <c:pt idx="2595">
                  <c:v>0.61599999999999999</c:v>
                </c:pt>
                <c:pt idx="2596">
                  <c:v>0.61699999999999999</c:v>
                </c:pt>
                <c:pt idx="2597">
                  <c:v>0.61799999999999999</c:v>
                </c:pt>
                <c:pt idx="2598">
                  <c:v>0.61899999999999999</c:v>
                </c:pt>
                <c:pt idx="2599">
                  <c:v>0.62</c:v>
                </c:pt>
                <c:pt idx="2600">
                  <c:v>0.621</c:v>
                </c:pt>
                <c:pt idx="2601">
                  <c:v>0.622</c:v>
                </c:pt>
                <c:pt idx="2602">
                  <c:v>0.623</c:v>
                </c:pt>
                <c:pt idx="2603">
                  <c:v>0.624</c:v>
                </c:pt>
                <c:pt idx="2604">
                  <c:v>0.625</c:v>
                </c:pt>
                <c:pt idx="2605">
                  <c:v>0.626</c:v>
                </c:pt>
                <c:pt idx="2606">
                  <c:v>0.627</c:v>
                </c:pt>
                <c:pt idx="2607">
                  <c:v>0.628</c:v>
                </c:pt>
                <c:pt idx="2608">
                  <c:v>0.629</c:v>
                </c:pt>
                <c:pt idx="2609">
                  <c:v>0.63</c:v>
                </c:pt>
                <c:pt idx="2610">
                  <c:v>0.63100000000000001</c:v>
                </c:pt>
                <c:pt idx="2611">
                  <c:v>0.63200000000000001</c:v>
                </c:pt>
                <c:pt idx="2612">
                  <c:v>0.63300000000000001</c:v>
                </c:pt>
                <c:pt idx="2613">
                  <c:v>0.63400000000000001</c:v>
                </c:pt>
                <c:pt idx="2614">
                  <c:v>0.63500000000000001</c:v>
                </c:pt>
                <c:pt idx="2615">
                  <c:v>0.63600000000000001</c:v>
                </c:pt>
                <c:pt idx="2616">
                  <c:v>0.63700000000000001</c:v>
                </c:pt>
                <c:pt idx="2617">
                  <c:v>0.63800000000000001</c:v>
                </c:pt>
                <c:pt idx="2618">
                  <c:v>0.63900000000000001</c:v>
                </c:pt>
                <c:pt idx="2619">
                  <c:v>0.64</c:v>
                </c:pt>
                <c:pt idx="2620">
                  <c:v>0.64100000000000001</c:v>
                </c:pt>
                <c:pt idx="2621">
                  <c:v>0.64200000000000002</c:v>
                </c:pt>
                <c:pt idx="2622">
                  <c:v>0.64300000000000002</c:v>
                </c:pt>
                <c:pt idx="2623">
                  <c:v>0.64400000000000002</c:v>
                </c:pt>
                <c:pt idx="2624">
                  <c:v>0.64500000000000002</c:v>
                </c:pt>
                <c:pt idx="2625">
                  <c:v>0.64600000000000002</c:v>
                </c:pt>
                <c:pt idx="2626">
                  <c:v>0.64700000000000002</c:v>
                </c:pt>
                <c:pt idx="2627">
                  <c:v>0.64800000000000002</c:v>
                </c:pt>
                <c:pt idx="2628">
                  <c:v>0.64900000000000002</c:v>
                </c:pt>
                <c:pt idx="2629">
                  <c:v>0.65</c:v>
                </c:pt>
                <c:pt idx="2630">
                  <c:v>0.65100000000000002</c:v>
                </c:pt>
                <c:pt idx="2631">
                  <c:v>0.65200000000000002</c:v>
                </c:pt>
                <c:pt idx="2632">
                  <c:v>0.65300000000000002</c:v>
                </c:pt>
                <c:pt idx="2633">
                  <c:v>0.65400000000000003</c:v>
                </c:pt>
                <c:pt idx="2634">
                  <c:v>0.65500000000000003</c:v>
                </c:pt>
                <c:pt idx="2635">
                  <c:v>0.65600000000000003</c:v>
                </c:pt>
                <c:pt idx="2636">
                  <c:v>0.65700000000000003</c:v>
                </c:pt>
                <c:pt idx="2637">
                  <c:v>0.65800000000000003</c:v>
                </c:pt>
                <c:pt idx="2638">
                  <c:v>0.65900000000000003</c:v>
                </c:pt>
                <c:pt idx="2639">
                  <c:v>0.66</c:v>
                </c:pt>
                <c:pt idx="2640">
                  <c:v>0.66100000000000003</c:v>
                </c:pt>
                <c:pt idx="2641">
                  <c:v>0.66200000000000003</c:v>
                </c:pt>
                <c:pt idx="2642">
                  <c:v>0.66300000000000003</c:v>
                </c:pt>
                <c:pt idx="2643">
                  <c:v>0.66400000000000003</c:v>
                </c:pt>
                <c:pt idx="2644">
                  <c:v>0.66500000000000004</c:v>
                </c:pt>
                <c:pt idx="2645">
                  <c:v>0.66600000000000004</c:v>
                </c:pt>
                <c:pt idx="2646">
                  <c:v>0.66700000000000004</c:v>
                </c:pt>
                <c:pt idx="2647">
                  <c:v>0.66800000000000004</c:v>
                </c:pt>
                <c:pt idx="2648">
                  <c:v>0.66900000000000004</c:v>
                </c:pt>
                <c:pt idx="2649">
                  <c:v>0.67</c:v>
                </c:pt>
                <c:pt idx="2650">
                  <c:v>0.67100000000000004</c:v>
                </c:pt>
                <c:pt idx="2651">
                  <c:v>0.67200000000000004</c:v>
                </c:pt>
                <c:pt idx="2652">
                  <c:v>0.67300000000000004</c:v>
                </c:pt>
                <c:pt idx="2653">
                  <c:v>0.67400000000000004</c:v>
                </c:pt>
                <c:pt idx="2654">
                  <c:v>0.67500000000000004</c:v>
                </c:pt>
                <c:pt idx="2655">
                  <c:v>0.67600000000000005</c:v>
                </c:pt>
                <c:pt idx="2656">
                  <c:v>0.67700000000000005</c:v>
                </c:pt>
                <c:pt idx="2657">
                  <c:v>0.67800000000000005</c:v>
                </c:pt>
                <c:pt idx="2658">
                  <c:v>0.67900000000000005</c:v>
                </c:pt>
                <c:pt idx="2659">
                  <c:v>0.68</c:v>
                </c:pt>
                <c:pt idx="2660">
                  <c:v>0.68100000000000005</c:v>
                </c:pt>
                <c:pt idx="2661">
                  <c:v>0.68200000000000005</c:v>
                </c:pt>
                <c:pt idx="2662">
                  <c:v>0.68300000000000005</c:v>
                </c:pt>
                <c:pt idx="2663">
                  <c:v>0.68400000000000005</c:v>
                </c:pt>
                <c:pt idx="2664">
                  <c:v>0.68500000000000005</c:v>
                </c:pt>
                <c:pt idx="2665">
                  <c:v>0.68600000000000005</c:v>
                </c:pt>
                <c:pt idx="2666">
                  <c:v>0.68700000000000006</c:v>
                </c:pt>
                <c:pt idx="2667">
                  <c:v>0.68799999999999994</c:v>
                </c:pt>
                <c:pt idx="2668">
                  <c:v>0.68899999999999995</c:v>
                </c:pt>
                <c:pt idx="2669">
                  <c:v>0.69</c:v>
                </c:pt>
                <c:pt idx="2670">
                  <c:v>0.69099999999999995</c:v>
                </c:pt>
                <c:pt idx="2671">
                  <c:v>0.69199999999999995</c:v>
                </c:pt>
                <c:pt idx="2672">
                  <c:v>0.69299999999999995</c:v>
                </c:pt>
                <c:pt idx="2673">
                  <c:v>0.69399999999999995</c:v>
                </c:pt>
                <c:pt idx="2674">
                  <c:v>0.69499999999999995</c:v>
                </c:pt>
                <c:pt idx="2675">
                  <c:v>0.69599999999999995</c:v>
                </c:pt>
                <c:pt idx="2676">
                  <c:v>0.69699999999999995</c:v>
                </c:pt>
                <c:pt idx="2677">
                  <c:v>0.69799999999999995</c:v>
                </c:pt>
                <c:pt idx="2678">
                  <c:v>0.69899999999999995</c:v>
                </c:pt>
                <c:pt idx="2679">
                  <c:v>0.7</c:v>
                </c:pt>
                <c:pt idx="2680">
                  <c:v>0.70099999999999996</c:v>
                </c:pt>
                <c:pt idx="2681">
                  <c:v>0.70199999999999996</c:v>
                </c:pt>
                <c:pt idx="2682">
                  <c:v>0.70299999999999996</c:v>
                </c:pt>
                <c:pt idx="2683">
                  <c:v>0.70399999999999996</c:v>
                </c:pt>
                <c:pt idx="2684">
                  <c:v>0.70499999999999996</c:v>
                </c:pt>
                <c:pt idx="2685">
                  <c:v>0.70599999999999996</c:v>
                </c:pt>
                <c:pt idx="2686">
                  <c:v>0.70699999999999996</c:v>
                </c:pt>
                <c:pt idx="2687">
                  <c:v>0.70799999999999996</c:v>
                </c:pt>
                <c:pt idx="2688">
                  <c:v>0.70899999999999996</c:v>
                </c:pt>
                <c:pt idx="2689">
                  <c:v>0.71</c:v>
                </c:pt>
                <c:pt idx="2690">
                  <c:v>0.71099999999999997</c:v>
                </c:pt>
                <c:pt idx="2691">
                  <c:v>0.71199999999999997</c:v>
                </c:pt>
                <c:pt idx="2692">
                  <c:v>0.71299999999999997</c:v>
                </c:pt>
                <c:pt idx="2693">
                  <c:v>0.71399999999999997</c:v>
                </c:pt>
                <c:pt idx="2694">
                  <c:v>0.71499999999999997</c:v>
                </c:pt>
                <c:pt idx="2695">
                  <c:v>0.71599999999999997</c:v>
                </c:pt>
                <c:pt idx="2696">
                  <c:v>0.71699999999999997</c:v>
                </c:pt>
                <c:pt idx="2697">
                  <c:v>0.71799999999999997</c:v>
                </c:pt>
                <c:pt idx="2698">
                  <c:v>0.71899999999999997</c:v>
                </c:pt>
                <c:pt idx="2699">
                  <c:v>0.72</c:v>
                </c:pt>
                <c:pt idx="2700">
                  <c:v>0.72099999999999997</c:v>
                </c:pt>
                <c:pt idx="2701">
                  <c:v>0.72199999999999998</c:v>
                </c:pt>
                <c:pt idx="2702">
                  <c:v>0.72299999999999998</c:v>
                </c:pt>
                <c:pt idx="2703">
                  <c:v>0.72399999999999998</c:v>
                </c:pt>
                <c:pt idx="2704">
                  <c:v>0.72499999999999998</c:v>
                </c:pt>
                <c:pt idx="2705">
                  <c:v>0.72599999999999998</c:v>
                </c:pt>
                <c:pt idx="2706">
                  <c:v>0.72699999999999998</c:v>
                </c:pt>
                <c:pt idx="2707">
                  <c:v>0.72799999999999998</c:v>
                </c:pt>
                <c:pt idx="2708">
                  <c:v>0.72899999999999998</c:v>
                </c:pt>
                <c:pt idx="2709">
                  <c:v>0.73</c:v>
                </c:pt>
                <c:pt idx="2710">
                  <c:v>0.73099999999999998</c:v>
                </c:pt>
                <c:pt idx="2711">
                  <c:v>0.73199999999999998</c:v>
                </c:pt>
                <c:pt idx="2712">
                  <c:v>0.73299999999999998</c:v>
                </c:pt>
                <c:pt idx="2713">
                  <c:v>0.73399999999999999</c:v>
                </c:pt>
                <c:pt idx="2714">
                  <c:v>0.73499999999999999</c:v>
                </c:pt>
                <c:pt idx="2715">
                  <c:v>0.73599999999999999</c:v>
                </c:pt>
                <c:pt idx="2716">
                  <c:v>0.73699999999999999</c:v>
                </c:pt>
                <c:pt idx="2717">
                  <c:v>0.73799999999999999</c:v>
                </c:pt>
                <c:pt idx="2718">
                  <c:v>0.73899999999999999</c:v>
                </c:pt>
                <c:pt idx="2719">
                  <c:v>0.74</c:v>
                </c:pt>
                <c:pt idx="2720">
                  <c:v>0.74099999999999999</c:v>
                </c:pt>
                <c:pt idx="2721">
                  <c:v>0.74199999999999999</c:v>
                </c:pt>
                <c:pt idx="2722">
                  <c:v>0.74299999999999999</c:v>
                </c:pt>
                <c:pt idx="2723">
                  <c:v>0.74399999999999999</c:v>
                </c:pt>
                <c:pt idx="2724">
                  <c:v>0.745</c:v>
                </c:pt>
                <c:pt idx="2725">
                  <c:v>0.746</c:v>
                </c:pt>
                <c:pt idx="2726">
                  <c:v>0.747</c:v>
                </c:pt>
                <c:pt idx="2727">
                  <c:v>0.748</c:v>
                </c:pt>
                <c:pt idx="2728">
                  <c:v>0.749</c:v>
                </c:pt>
                <c:pt idx="2729">
                  <c:v>0.75</c:v>
                </c:pt>
                <c:pt idx="2730">
                  <c:v>0.751</c:v>
                </c:pt>
                <c:pt idx="2731">
                  <c:v>0.752</c:v>
                </c:pt>
                <c:pt idx="2732">
                  <c:v>0.753</c:v>
                </c:pt>
                <c:pt idx="2733">
                  <c:v>0.754</c:v>
                </c:pt>
                <c:pt idx="2734">
                  <c:v>0.755</c:v>
                </c:pt>
                <c:pt idx="2735">
                  <c:v>0.75600000000000001</c:v>
                </c:pt>
                <c:pt idx="2736">
                  <c:v>0.75700000000000001</c:v>
                </c:pt>
                <c:pt idx="2737">
                  <c:v>0.75800000000000001</c:v>
                </c:pt>
                <c:pt idx="2738">
                  <c:v>0.75900000000000001</c:v>
                </c:pt>
                <c:pt idx="2739">
                  <c:v>0.76</c:v>
                </c:pt>
                <c:pt idx="2740">
                  <c:v>0.76100000000000001</c:v>
                </c:pt>
                <c:pt idx="2741">
                  <c:v>0.76200000000000001</c:v>
                </c:pt>
                <c:pt idx="2742">
                  <c:v>0.76300000000000001</c:v>
                </c:pt>
                <c:pt idx="2743">
                  <c:v>0.76400000000000001</c:v>
                </c:pt>
                <c:pt idx="2744">
                  <c:v>0.76500000000000001</c:v>
                </c:pt>
                <c:pt idx="2745">
                  <c:v>0.76600000000000001</c:v>
                </c:pt>
                <c:pt idx="2746">
                  <c:v>0.76700000000000002</c:v>
                </c:pt>
                <c:pt idx="2747">
                  <c:v>0.76800000000000002</c:v>
                </c:pt>
                <c:pt idx="2748">
                  <c:v>0.76900000000000002</c:v>
                </c:pt>
                <c:pt idx="2749">
                  <c:v>0.77</c:v>
                </c:pt>
                <c:pt idx="2750">
                  <c:v>0.77100000000000002</c:v>
                </c:pt>
                <c:pt idx="2751">
                  <c:v>0.77200000000000002</c:v>
                </c:pt>
                <c:pt idx="2752">
                  <c:v>0.77300000000000002</c:v>
                </c:pt>
                <c:pt idx="2753">
                  <c:v>0.77400000000000002</c:v>
                </c:pt>
                <c:pt idx="2754">
                  <c:v>0.77500000000000002</c:v>
                </c:pt>
                <c:pt idx="2755">
                  <c:v>0.77600000000000002</c:v>
                </c:pt>
                <c:pt idx="2756">
                  <c:v>0.77700000000000002</c:v>
                </c:pt>
                <c:pt idx="2757">
                  <c:v>0.77800000000000002</c:v>
                </c:pt>
                <c:pt idx="2758">
                  <c:v>0.77900000000000003</c:v>
                </c:pt>
                <c:pt idx="2759">
                  <c:v>0.78</c:v>
                </c:pt>
                <c:pt idx="2760">
                  <c:v>0.78100000000000003</c:v>
                </c:pt>
                <c:pt idx="2761">
                  <c:v>0.78200000000000003</c:v>
                </c:pt>
                <c:pt idx="2762">
                  <c:v>0.78300000000000003</c:v>
                </c:pt>
                <c:pt idx="2763">
                  <c:v>0.78400000000000003</c:v>
                </c:pt>
                <c:pt idx="2764">
                  <c:v>0.78500000000000003</c:v>
                </c:pt>
                <c:pt idx="2765">
                  <c:v>0.78600000000000003</c:v>
                </c:pt>
                <c:pt idx="2766">
                  <c:v>0.78700000000000003</c:v>
                </c:pt>
                <c:pt idx="2767">
                  <c:v>0.78800000000000003</c:v>
                </c:pt>
                <c:pt idx="2768">
                  <c:v>0.78900000000000003</c:v>
                </c:pt>
                <c:pt idx="2769">
                  <c:v>0.79</c:v>
                </c:pt>
                <c:pt idx="2770">
                  <c:v>0.79100000000000004</c:v>
                </c:pt>
                <c:pt idx="2771">
                  <c:v>0.79200000000000004</c:v>
                </c:pt>
                <c:pt idx="2772">
                  <c:v>0.79300000000000004</c:v>
                </c:pt>
                <c:pt idx="2773">
                  <c:v>0.79400000000000004</c:v>
                </c:pt>
                <c:pt idx="2774">
                  <c:v>0.79500000000000004</c:v>
                </c:pt>
                <c:pt idx="2775">
                  <c:v>0.79600000000000004</c:v>
                </c:pt>
                <c:pt idx="2776">
                  <c:v>0.79700000000000004</c:v>
                </c:pt>
                <c:pt idx="2777">
                  <c:v>0.79800000000000004</c:v>
                </c:pt>
                <c:pt idx="2778">
                  <c:v>0.79900000000000004</c:v>
                </c:pt>
                <c:pt idx="2779">
                  <c:v>0.8</c:v>
                </c:pt>
                <c:pt idx="2780">
                  <c:v>0.80100000000000005</c:v>
                </c:pt>
                <c:pt idx="2781">
                  <c:v>0.80200000000000005</c:v>
                </c:pt>
                <c:pt idx="2782">
                  <c:v>0.80300000000000005</c:v>
                </c:pt>
                <c:pt idx="2783">
                  <c:v>0.80400000000000005</c:v>
                </c:pt>
                <c:pt idx="2784">
                  <c:v>0.80500000000000005</c:v>
                </c:pt>
                <c:pt idx="2785">
                  <c:v>0.80600000000000005</c:v>
                </c:pt>
                <c:pt idx="2786">
                  <c:v>0.80700000000000005</c:v>
                </c:pt>
                <c:pt idx="2787">
                  <c:v>0.80800000000000005</c:v>
                </c:pt>
                <c:pt idx="2788">
                  <c:v>0.80900000000000005</c:v>
                </c:pt>
                <c:pt idx="2789">
                  <c:v>0.81</c:v>
                </c:pt>
                <c:pt idx="2790">
                  <c:v>0.81100000000000005</c:v>
                </c:pt>
                <c:pt idx="2791">
                  <c:v>0.81200000000000006</c:v>
                </c:pt>
                <c:pt idx="2792">
                  <c:v>0.81299999999999994</c:v>
                </c:pt>
                <c:pt idx="2793">
                  <c:v>0.81399999999999995</c:v>
                </c:pt>
                <c:pt idx="2794">
                  <c:v>0.81499999999999995</c:v>
                </c:pt>
                <c:pt idx="2795">
                  <c:v>0.81599999999999995</c:v>
                </c:pt>
                <c:pt idx="2796">
                  <c:v>0.81699999999999995</c:v>
                </c:pt>
                <c:pt idx="2797">
                  <c:v>0.81799999999999995</c:v>
                </c:pt>
                <c:pt idx="2798">
                  <c:v>0.81899999999999995</c:v>
                </c:pt>
                <c:pt idx="2799">
                  <c:v>0.82</c:v>
                </c:pt>
                <c:pt idx="2800">
                  <c:v>0.82099999999999995</c:v>
                </c:pt>
                <c:pt idx="2801">
                  <c:v>0.82199999999999995</c:v>
                </c:pt>
                <c:pt idx="2802">
                  <c:v>0.82299999999999995</c:v>
                </c:pt>
                <c:pt idx="2803">
                  <c:v>0.82399999999999995</c:v>
                </c:pt>
                <c:pt idx="2804">
                  <c:v>0.82499999999999996</c:v>
                </c:pt>
                <c:pt idx="2805">
                  <c:v>0.82599999999999996</c:v>
                </c:pt>
                <c:pt idx="2806">
                  <c:v>0.82699999999999996</c:v>
                </c:pt>
                <c:pt idx="2807">
                  <c:v>0.82799999999999996</c:v>
                </c:pt>
                <c:pt idx="2808">
                  <c:v>0.82899999999999996</c:v>
                </c:pt>
                <c:pt idx="2809">
                  <c:v>0.83</c:v>
                </c:pt>
                <c:pt idx="2810">
                  <c:v>0.83099999999999996</c:v>
                </c:pt>
                <c:pt idx="2811">
                  <c:v>0.83199999999999996</c:v>
                </c:pt>
                <c:pt idx="2812">
                  <c:v>0.83299999999999996</c:v>
                </c:pt>
                <c:pt idx="2813">
                  <c:v>0.83399999999999996</c:v>
                </c:pt>
                <c:pt idx="2814">
                  <c:v>0.83499999999999996</c:v>
                </c:pt>
                <c:pt idx="2815">
                  <c:v>0.83599999999999997</c:v>
                </c:pt>
                <c:pt idx="2816">
                  <c:v>0.83699999999999997</c:v>
                </c:pt>
                <c:pt idx="2817">
                  <c:v>0.83799999999999997</c:v>
                </c:pt>
                <c:pt idx="2818">
                  <c:v>0.83899999999999997</c:v>
                </c:pt>
                <c:pt idx="2819">
                  <c:v>0.84</c:v>
                </c:pt>
                <c:pt idx="2820">
                  <c:v>0.84099999999999997</c:v>
                </c:pt>
                <c:pt idx="2821">
                  <c:v>0.84199999999999997</c:v>
                </c:pt>
                <c:pt idx="2822">
                  <c:v>0.84299999999999997</c:v>
                </c:pt>
                <c:pt idx="2823">
                  <c:v>0.84399999999999997</c:v>
                </c:pt>
                <c:pt idx="2824">
                  <c:v>0.84499999999999997</c:v>
                </c:pt>
                <c:pt idx="2825">
                  <c:v>0.84599999999999997</c:v>
                </c:pt>
                <c:pt idx="2826">
                  <c:v>0.84699999999999998</c:v>
                </c:pt>
                <c:pt idx="2827">
                  <c:v>0.84799999999999998</c:v>
                </c:pt>
                <c:pt idx="2828">
                  <c:v>0.84899999999999998</c:v>
                </c:pt>
                <c:pt idx="2829">
                  <c:v>0.85</c:v>
                </c:pt>
                <c:pt idx="2830">
                  <c:v>0.85099999999999998</c:v>
                </c:pt>
                <c:pt idx="2831">
                  <c:v>0.85199999999999998</c:v>
                </c:pt>
                <c:pt idx="2832">
                  <c:v>0.85299999999999998</c:v>
                </c:pt>
                <c:pt idx="2833">
                  <c:v>0.85399999999999998</c:v>
                </c:pt>
                <c:pt idx="2834">
                  <c:v>0.85499999999999998</c:v>
                </c:pt>
                <c:pt idx="2835">
                  <c:v>0.85599999999999998</c:v>
                </c:pt>
                <c:pt idx="2836">
                  <c:v>0.85699999999999998</c:v>
                </c:pt>
                <c:pt idx="2837">
                  <c:v>0.85799999999999998</c:v>
                </c:pt>
                <c:pt idx="2838">
                  <c:v>0.85899999999999999</c:v>
                </c:pt>
                <c:pt idx="2839">
                  <c:v>0.86</c:v>
                </c:pt>
                <c:pt idx="2840">
                  <c:v>0.86099999999999999</c:v>
                </c:pt>
                <c:pt idx="2841">
                  <c:v>0.86199999999999999</c:v>
                </c:pt>
                <c:pt idx="2842">
                  <c:v>0.86299999999999999</c:v>
                </c:pt>
                <c:pt idx="2843">
                  <c:v>0.86399999999999999</c:v>
                </c:pt>
                <c:pt idx="2844">
                  <c:v>0.86499999999999999</c:v>
                </c:pt>
                <c:pt idx="2845">
                  <c:v>0.86599999999999999</c:v>
                </c:pt>
                <c:pt idx="2846">
                  <c:v>0.86699999999999999</c:v>
                </c:pt>
                <c:pt idx="2847">
                  <c:v>0.86799999999999999</c:v>
                </c:pt>
                <c:pt idx="2848">
                  <c:v>0.86899999999999999</c:v>
                </c:pt>
                <c:pt idx="2849">
                  <c:v>0.87</c:v>
                </c:pt>
                <c:pt idx="2850">
                  <c:v>0.871</c:v>
                </c:pt>
                <c:pt idx="2851">
                  <c:v>0.872</c:v>
                </c:pt>
                <c:pt idx="2852">
                  <c:v>0.873</c:v>
                </c:pt>
                <c:pt idx="2853">
                  <c:v>0.874</c:v>
                </c:pt>
                <c:pt idx="2854">
                  <c:v>0.875</c:v>
                </c:pt>
                <c:pt idx="2855">
                  <c:v>0.876</c:v>
                </c:pt>
                <c:pt idx="2856">
                  <c:v>0.877</c:v>
                </c:pt>
                <c:pt idx="2857">
                  <c:v>0.878</c:v>
                </c:pt>
                <c:pt idx="2858">
                  <c:v>0.879</c:v>
                </c:pt>
                <c:pt idx="2859">
                  <c:v>0.88</c:v>
                </c:pt>
                <c:pt idx="2860">
                  <c:v>0.88100000000000001</c:v>
                </c:pt>
                <c:pt idx="2861">
                  <c:v>0.88200000000000001</c:v>
                </c:pt>
                <c:pt idx="2862">
                  <c:v>0.88300000000000001</c:v>
                </c:pt>
                <c:pt idx="2863">
                  <c:v>0.88400000000000001</c:v>
                </c:pt>
                <c:pt idx="2864">
                  <c:v>0.88500000000000001</c:v>
                </c:pt>
                <c:pt idx="2865">
                  <c:v>0.88600000000000001</c:v>
                </c:pt>
                <c:pt idx="2866">
                  <c:v>0.88700000000000001</c:v>
                </c:pt>
                <c:pt idx="2867">
                  <c:v>0.88800000000000001</c:v>
                </c:pt>
                <c:pt idx="2868">
                  <c:v>0.88900000000000001</c:v>
                </c:pt>
                <c:pt idx="2869">
                  <c:v>0.89</c:v>
                </c:pt>
                <c:pt idx="2870">
                  <c:v>0.89100000000000001</c:v>
                </c:pt>
                <c:pt idx="2871">
                  <c:v>0.89200000000000002</c:v>
                </c:pt>
                <c:pt idx="2872">
                  <c:v>0.89300000000000002</c:v>
                </c:pt>
                <c:pt idx="2873">
                  <c:v>0.89400000000000002</c:v>
                </c:pt>
                <c:pt idx="2874">
                  <c:v>0.89500000000000002</c:v>
                </c:pt>
                <c:pt idx="2875">
                  <c:v>0.89600000000000002</c:v>
                </c:pt>
                <c:pt idx="2876">
                  <c:v>0.89700000000000002</c:v>
                </c:pt>
                <c:pt idx="2877">
                  <c:v>0.89800000000000002</c:v>
                </c:pt>
                <c:pt idx="2878">
                  <c:v>0.89900000000000002</c:v>
                </c:pt>
                <c:pt idx="2879">
                  <c:v>0.9</c:v>
                </c:pt>
                <c:pt idx="2880">
                  <c:v>0.90100000000000002</c:v>
                </c:pt>
                <c:pt idx="2881">
                  <c:v>0.90200000000000002</c:v>
                </c:pt>
                <c:pt idx="2882">
                  <c:v>0.90300000000000002</c:v>
                </c:pt>
                <c:pt idx="2883">
                  <c:v>0.90400000000000003</c:v>
                </c:pt>
                <c:pt idx="2884">
                  <c:v>0.90500000000000003</c:v>
                </c:pt>
                <c:pt idx="2885">
                  <c:v>0.90600000000000003</c:v>
                </c:pt>
                <c:pt idx="2886">
                  <c:v>0.90700000000000003</c:v>
                </c:pt>
                <c:pt idx="2887">
                  <c:v>0.90800000000000003</c:v>
                </c:pt>
                <c:pt idx="2888">
                  <c:v>0.90900000000000003</c:v>
                </c:pt>
                <c:pt idx="2889">
                  <c:v>0.91</c:v>
                </c:pt>
                <c:pt idx="2890">
                  <c:v>0.91100000000000003</c:v>
                </c:pt>
                <c:pt idx="2891">
                  <c:v>0.91200000000000003</c:v>
                </c:pt>
                <c:pt idx="2892">
                  <c:v>0.91300000000000003</c:v>
                </c:pt>
                <c:pt idx="2893">
                  <c:v>0.91400000000000003</c:v>
                </c:pt>
                <c:pt idx="2894">
                  <c:v>0.91500000000000004</c:v>
                </c:pt>
                <c:pt idx="2895">
                  <c:v>0.91600000000000004</c:v>
                </c:pt>
                <c:pt idx="2896">
                  <c:v>0.91700000000000004</c:v>
                </c:pt>
                <c:pt idx="2897">
                  <c:v>0.91800000000000004</c:v>
                </c:pt>
                <c:pt idx="2898">
                  <c:v>0.91900000000000004</c:v>
                </c:pt>
                <c:pt idx="2899">
                  <c:v>0.92</c:v>
                </c:pt>
                <c:pt idx="2900">
                  <c:v>0.92100000000000004</c:v>
                </c:pt>
                <c:pt idx="2901">
                  <c:v>0.92200000000000004</c:v>
                </c:pt>
                <c:pt idx="2902">
                  <c:v>0.92300000000000004</c:v>
                </c:pt>
                <c:pt idx="2903">
                  <c:v>0.92400000000000004</c:v>
                </c:pt>
                <c:pt idx="2904">
                  <c:v>0.92500000000000004</c:v>
                </c:pt>
                <c:pt idx="2905">
                  <c:v>0.92600000000000005</c:v>
                </c:pt>
                <c:pt idx="2906">
                  <c:v>0.92700000000000005</c:v>
                </c:pt>
                <c:pt idx="2907">
                  <c:v>0.92800000000000005</c:v>
                </c:pt>
                <c:pt idx="2908">
                  <c:v>0.92900000000000005</c:v>
                </c:pt>
                <c:pt idx="2909">
                  <c:v>0.93</c:v>
                </c:pt>
                <c:pt idx="2910">
                  <c:v>0.93100000000000005</c:v>
                </c:pt>
                <c:pt idx="2911">
                  <c:v>0.93200000000000005</c:v>
                </c:pt>
                <c:pt idx="2912">
                  <c:v>0.93300000000000005</c:v>
                </c:pt>
                <c:pt idx="2913">
                  <c:v>0.93400000000000005</c:v>
                </c:pt>
                <c:pt idx="2914">
                  <c:v>0.93500000000000005</c:v>
                </c:pt>
                <c:pt idx="2915">
                  <c:v>0.93600000000000005</c:v>
                </c:pt>
                <c:pt idx="2916">
                  <c:v>0.93700000000000006</c:v>
                </c:pt>
                <c:pt idx="2917">
                  <c:v>0.93799999999999994</c:v>
                </c:pt>
                <c:pt idx="2918">
                  <c:v>0.93899999999999995</c:v>
                </c:pt>
                <c:pt idx="2919">
                  <c:v>0.94</c:v>
                </c:pt>
                <c:pt idx="2920">
                  <c:v>0.94099999999999995</c:v>
                </c:pt>
                <c:pt idx="2921">
                  <c:v>0.94199999999999995</c:v>
                </c:pt>
                <c:pt idx="2922">
                  <c:v>0.94299999999999995</c:v>
                </c:pt>
                <c:pt idx="2923">
                  <c:v>0.94399999999999995</c:v>
                </c:pt>
                <c:pt idx="2924">
                  <c:v>0.94499999999999995</c:v>
                </c:pt>
                <c:pt idx="2925">
                  <c:v>0.94599999999999995</c:v>
                </c:pt>
                <c:pt idx="2926">
                  <c:v>0.94699999999999995</c:v>
                </c:pt>
                <c:pt idx="2927">
                  <c:v>0.94799999999999995</c:v>
                </c:pt>
                <c:pt idx="2928">
                  <c:v>0.94899999999999995</c:v>
                </c:pt>
                <c:pt idx="2929">
                  <c:v>0.95</c:v>
                </c:pt>
                <c:pt idx="2930">
                  <c:v>0.95099999999999996</c:v>
                </c:pt>
                <c:pt idx="2931">
                  <c:v>0.95199999999999996</c:v>
                </c:pt>
                <c:pt idx="2932">
                  <c:v>0.95299999999999996</c:v>
                </c:pt>
                <c:pt idx="2933">
                  <c:v>0.95399999999999996</c:v>
                </c:pt>
                <c:pt idx="2934">
                  <c:v>0.95499999999999996</c:v>
                </c:pt>
                <c:pt idx="2935">
                  <c:v>0.95599999999999996</c:v>
                </c:pt>
                <c:pt idx="2936">
                  <c:v>0.95699999999999996</c:v>
                </c:pt>
                <c:pt idx="2937">
                  <c:v>0.95799999999999996</c:v>
                </c:pt>
                <c:pt idx="2938">
                  <c:v>0.95899999999999996</c:v>
                </c:pt>
                <c:pt idx="2939">
                  <c:v>0.96</c:v>
                </c:pt>
                <c:pt idx="2940">
                  <c:v>0.96099999999999997</c:v>
                </c:pt>
                <c:pt idx="2941">
                  <c:v>0.96199999999999997</c:v>
                </c:pt>
                <c:pt idx="2942">
                  <c:v>0.96299999999999997</c:v>
                </c:pt>
                <c:pt idx="2943">
                  <c:v>0.96399999999999997</c:v>
                </c:pt>
                <c:pt idx="2944">
                  <c:v>0.96499999999999997</c:v>
                </c:pt>
                <c:pt idx="2945">
                  <c:v>0.96599999999999997</c:v>
                </c:pt>
                <c:pt idx="2946">
                  <c:v>0.96699999999999997</c:v>
                </c:pt>
                <c:pt idx="2947">
                  <c:v>0.96799999999999997</c:v>
                </c:pt>
                <c:pt idx="2948">
                  <c:v>0.96899999999999997</c:v>
                </c:pt>
                <c:pt idx="2949">
                  <c:v>0.97</c:v>
                </c:pt>
                <c:pt idx="2950">
                  <c:v>0.97099999999999997</c:v>
                </c:pt>
                <c:pt idx="2951">
                  <c:v>0.97199999999999998</c:v>
                </c:pt>
                <c:pt idx="2952">
                  <c:v>0.97299999999999998</c:v>
                </c:pt>
                <c:pt idx="2953">
                  <c:v>0.97399999999999998</c:v>
                </c:pt>
                <c:pt idx="2954">
                  <c:v>0.97499999999999998</c:v>
                </c:pt>
                <c:pt idx="2955">
                  <c:v>0.97599999999999998</c:v>
                </c:pt>
                <c:pt idx="2956">
                  <c:v>0.97699999999999998</c:v>
                </c:pt>
                <c:pt idx="2957">
                  <c:v>0.97799999999999998</c:v>
                </c:pt>
                <c:pt idx="2958">
                  <c:v>0.97899999999999998</c:v>
                </c:pt>
                <c:pt idx="2959">
                  <c:v>0.98</c:v>
                </c:pt>
                <c:pt idx="2960">
                  <c:v>0.98099999999999998</c:v>
                </c:pt>
                <c:pt idx="2961">
                  <c:v>0.98199999999999998</c:v>
                </c:pt>
                <c:pt idx="2962">
                  <c:v>0.98299999999999998</c:v>
                </c:pt>
                <c:pt idx="2963">
                  <c:v>0.98399999999999999</c:v>
                </c:pt>
                <c:pt idx="2964">
                  <c:v>0.98499999999999999</c:v>
                </c:pt>
                <c:pt idx="2965">
                  <c:v>0.98599999999999999</c:v>
                </c:pt>
                <c:pt idx="2966">
                  <c:v>0.98699999999999999</c:v>
                </c:pt>
                <c:pt idx="2967">
                  <c:v>0.98799999999999999</c:v>
                </c:pt>
                <c:pt idx="2968">
                  <c:v>0.98899999999999999</c:v>
                </c:pt>
                <c:pt idx="2969">
                  <c:v>0.99</c:v>
                </c:pt>
                <c:pt idx="2970">
                  <c:v>0.99099999999999999</c:v>
                </c:pt>
                <c:pt idx="2971">
                  <c:v>0.99199999999999999</c:v>
                </c:pt>
                <c:pt idx="2972">
                  <c:v>0.99299999999999999</c:v>
                </c:pt>
                <c:pt idx="2973">
                  <c:v>0.99399999999999999</c:v>
                </c:pt>
                <c:pt idx="2974">
                  <c:v>0.995</c:v>
                </c:pt>
                <c:pt idx="2975">
                  <c:v>0.996</c:v>
                </c:pt>
                <c:pt idx="2976">
                  <c:v>0.997</c:v>
                </c:pt>
                <c:pt idx="2977">
                  <c:v>0.998</c:v>
                </c:pt>
                <c:pt idx="2978">
                  <c:v>0.999</c:v>
                </c:pt>
                <c:pt idx="2979">
                  <c:v>1</c:v>
                </c:pt>
                <c:pt idx="2980">
                  <c:v>1.01</c:v>
                </c:pt>
                <c:pt idx="2981">
                  <c:v>1.02</c:v>
                </c:pt>
                <c:pt idx="2982">
                  <c:v>1.03</c:v>
                </c:pt>
                <c:pt idx="2983">
                  <c:v>1.04</c:v>
                </c:pt>
                <c:pt idx="2984">
                  <c:v>1.05</c:v>
                </c:pt>
                <c:pt idx="2985">
                  <c:v>1.06</c:v>
                </c:pt>
                <c:pt idx="2986">
                  <c:v>1.07</c:v>
                </c:pt>
                <c:pt idx="2987">
                  <c:v>1.08</c:v>
                </c:pt>
                <c:pt idx="2988">
                  <c:v>1.0900000000000001</c:v>
                </c:pt>
                <c:pt idx="2989">
                  <c:v>1.1000000000000001</c:v>
                </c:pt>
                <c:pt idx="2990">
                  <c:v>1.1100000000000001</c:v>
                </c:pt>
                <c:pt idx="2991">
                  <c:v>1.1200000000000001</c:v>
                </c:pt>
                <c:pt idx="2992">
                  <c:v>1.1299999999999999</c:v>
                </c:pt>
                <c:pt idx="2993">
                  <c:v>1.1399999999999999</c:v>
                </c:pt>
                <c:pt idx="2994">
                  <c:v>1.1499999999999999</c:v>
                </c:pt>
                <c:pt idx="2995">
                  <c:v>1.1599999999999999</c:v>
                </c:pt>
                <c:pt idx="2996">
                  <c:v>1.17</c:v>
                </c:pt>
                <c:pt idx="2997">
                  <c:v>1.18</c:v>
                </c:pt>
                <c:pt idx="2998">
                  <c:v>1.19</c:v>
                </c:pt>
                <c:pt idx="2999">
                  <c:v>1.2</c:v>
                </c:pt>
                <c:pt idx="3000">
                  <c:v>1.21</c:v>
                </c:pt>
                <c:pt idx="3001">
                  <c:v>1.22</c:v>
                </c:pt>
                <c:pt idx="3002">
                  <c:v>1.23</c:v>
                </c:pt>
                <c:pt idx="3003">
                  <c:v>1.24</c:v>
                </c:pt>
                <c:pt idx="3004">
                  <c:v>1.25</c:v>
                </c:pt>
                <c:pt idx="3005">
                  <c:v>1.26</c:v>
                </c:pt>
                <c:pt idx="3006">
                  <c:v>1.27</c:v>
                </c:pt>
                <c:pt idx="3007">
                  <c:v>1.28</c:v>
                </c:pt>
                <c:pt idx="3008">
                  <c:v>1.29</c:v>
                </c:pt>
                <c:pt idx="3009">
                  <c:v>1.3</c:v>
                </c:pt>
                <c:pt idx="3010">
                  <c:v>1.31</c:v>
                </c:pt>
                <c:pt idx="3011">
                  <c:v>1.32</c:v>
                </c:pt>
                <c:pt idx="3012">
                  <c:v>1.33</c:v>
                </c:pt>
                <c:pt idx="3013">
                  <c:v>1.34</c:v>
                </c:pt>
                <c:pt idx="3014">
                  <c:v>1.35</c:v>
                </c:pt>
                <c:pt idx="3015">
                  <c:v>1.36</c:v>
                </c:pt>
                <c:pt idx="3016">
                  <c:v>1.37</c:v>
                </c:pt>
                <c:pt idx="3017">
                  <c:v>1.38</c:v>
                </c:pt>
                <c:pt idx="3018">
                  <c:v>1.39</c:v>
                </c:pt>
                <c:pt idx="3019">
                  <c:v>1.4</c:v>
                </c:pt>
                <c:pt idx="3020">
                  <c:v>1.41</c:v>
                </c:pt>
                <c:pt idx="3021">
                  <c:v>1.42</c:v>
                </c:pt>
                <c:pt idx="3022">
                  <c:v>1.43</c:v>
                </c:pt>
                <c:pt idx="3023">
                  <c:v>1.44</c:v>
                </c:pt>
                <c:pt idx="3024">
                  <c:v>1.45</c:v>
                </c:pt>
                <c:pt idx="3025">
                  <c:v>1.46</c:v>
                </c:pt>
                <c:pt idx="3026">
                  <c:v>1.47</c:v>
                </c:pt>
                <c:pt idx="3027">
                  <c:v>1.48</c:v>
                </c:pt>
                <c:pt idx="3028">
                  <c:v>1.49</c:v>
                </c:pt>
                <c:pt idx="3029">
                  <c:v>1.5</c:v>
                </c:pt>
                <c:pt idx="3030">
                  <c:v>1.51</c:v>
                </c:pt>
                <c:pt idx="3031">
                  <c:v>1.52</c:v>
                </c:pt>
                <c:pt idx="3032">
                  <c:v>1.53</c:v>
                </c:pt>
                <c:pt idx="3033">
                  <c:v>1.54</c:v>
                </c:pt>
                <c:pt idx="3034">
                  <c:v>1.55</c:v>
                </c:pt>
                <c:pt idx="3035">
                  <c:v>1.56</c:v>
                </c:pt>
                <c:pt idx="3036">
                  <c:v>1.57</c:v>
                </c:pt>
                <c:pt idx="3037">
                  <c:v>1.58</c:v>
                </c:pt>
                <c:pt idx="3038">
                  <c:v>1.59</c:v>
                </c:pt>
                <c:pt idx="3039">
                  <c:v>1.6</c:v>
                </c:pt>
                <c:pt idx="3040">
                  <c:v>1.61</c:v>
                </c:pt>
                <c:pt idx="3041">
                  <c:v>1.62</c:v>
                </c:pt>
                <c:pt idx="3042">
                  <c:v>1.63</c:v>
                </c:pt>
                <c:pt idx="3043">
                  <c:v>1.64</c:v>
                </c:pt>
                <c:pt idx="3044">
                  <c:v>1.65</c:v>
                </c:pt>
                <c:pt idx="3045">
                  <c:v>1.66</c:v>
                </c:pt>
                <c:pt idx="3046">
                  <c:v>1.67</c:v>
                </c:pt>
                <c:pt idx="3047">
                  <c:v>1.68</c:v>
                </c:pt>
                <c:pt idx="3048">
                  <c:v>1.69</c:v>
                </c:pt>
                <c:pt idx="3049">
                  <c:v>1.7</c:v>
                </c:pt>
                <c:pt idx="3050">
                  <c:v>1.71</c:v>
                </c:pt>
                <c:pt idx="3051">
                  <c:v>1.72</c:v>
                </c:pt>
                <c:pt idx="3052">
                  <c:v>1.73</c:v>
                </c:pt>
                <c:pt idx="3053">
                  <c:v>1.74</c:v>
                </c:pt>
                <c:pt idx="3054">
                  <c:v>1.75</c:v>
                </c:pt>
                <c:pt idx="3055">
                  <c:v>1.76</c:v>
                </c:pt>
                <c:pt idx="3056">
                  <c:v>1.77</c:v>
                </c:pt>
                <c:pt idx="3057">
                  <c:v>1.78</c:v>
                </c:pt>
                <c:pt idx="3058">
                  <c:v>1.79</c:v>
                </c:pt>
                <c:pt idx="3059">
                  <c:v>1.8</c:v>
                </c:pt>
                <c:pt idx="3060">
                  <c:v>1.81</c:v>
                </c:pt>
                <c:pt idx="3061">
                  <c:v>1.82</c:v>
                </c:pt>
                <c:pt idx="3062">
                  <c:v>1.83</c:v>
                </c:pt>
                <c:pt idx="3063">
                  <c:v>1.84</c:v>
                </c:pt>
                <c:pt idx="3064">
                  <c:v>1.85</c:v>
                </c:pt>
                <c:pt idx="3065">
                  <c:v>1.86</c:v>
                </c:pt>
                <c:pt idx="3066">
                  <c:v>1.87</c:v>
                </c:pt>
                <c:pt idx="3067">
                  <c:v>1.88</c:v>
                </c:pt>
                <c:pt idx="3068">
                  <c:v>1.89</c:v>
                </c:pt>
                <c:pt idx="3069">
                  <c:v>1.9</c:v>
                </c:pt>
                <c:pt idx="3070">
                  <c:v>1.91</c:v>
                </c:pt>
                <c:pt idx="3071">
                  <c:v>1.92</c:v>
                </c:pt>
                <c:pt idx="3072">
                  <c:v>1.93</c:v>
                </c:pt>
                <c:pt idx="3073">
                  <c:v>1.94</c:v>
                </c:pt>
                <c:pt idx="3074">
                  <c:v>1.95</c:v>
                </c:pt>
                <c:pt idx="3075">
                  <c:v>1.96</c:v>
                </c:pt>
                <c:pt idx="3076">
                  <c:v>1.97</c:v>
                </c:pt>
                <c:pt idx="3077">
                  <c:v>1.98</c:v>
                </c:pt>
                <c:pt idx="3078">
                  <c:v>1.99</c:v>
                </c:pt>
                <c:pt idx="3079">
                  <c:v>2</c:v>
                </c:pt>
                <c:pt idx="3080">
                  <c:v>2.0099999999999998</c:v>
                </c:pt>
                <c:pt idx="3081">
                  <c:v>2.02</c:v>
                </c:pt>
                <c:pt idx="3082">
                  <c:v>2.0299999999999998</c:v>
                </c:pt>
                <c:pt idx="3083">
                  <c:v>2.04</c:v>
                </c:pt>
                <c:pt idx="3084">
                  <c:v>2.0499999999999998</c:v>
                </c:pt>
                <c:pt idx="3085">
                  <c:v>2.06</c:v>
                </c:pt>
                <c:pt idx="3086">
                  <c:v>2.0699999999999998</c:v>
                </c:pt>
                <c:pt idx="3087">
                  <c:v>2.08</c:v>
                </c:pt>
                <c:pt idx="3088">
                  <c:v>2.09</c:v>
                </c:pt>
                <c:pt idx="3089">
                  <c:v>2.1</c:v>
                </c:pt>
                <c:pt idx="3090">
                  <c:v>2.11</c:v>
                </c:pt>
                <c:pt idx="3091">
                  <c:v>2.12</c:v>
                </c:pt>
                <c:pt idx="3092">
                  <c:v>2.13</c:v>
                </c:pt>
                <c:pt idx="3093">
                  <c:v>2.14</c:v>
                </c:pt>
                <c:pt idx="3094">
                  <c:v>2.15</c:v>
                </c:pt>
                <c:pt idx="3095">
                  <c:v>2.16</c:v>
                </c:pt>
                <c:pt idx="3096">
                  <c:v>2.17</c:v>
                </c:pt>
                <c:pt idx="3097">
                  <c:v>2.1800000000000002</c:v>
                </c:pt>
                <c:pt idx="3098">
                  <c:v>2.19</c:v>
                </c:pt>
                <c:pt idx="3099">
                  <c:v>2.2000000000000002</c:v>
                </c:pt>
                <c:pt idx="3100">
                  <c:v>2.21</c:v>
                </c:pt>
                <c:pt idx="3101">
                  <c:v>2.2200000000000002</c:v>
                </c:pt>
                <c:pt idx="3102">
                  <c:v>2.23</c:v>
                </c:pt>
                <c:pt idx="3103">
                  <c:v>2.2400000000000002</c:v>
                </c:pt>
                <c:pt idx="3104">
                  <c:v>2.25</c:v>
                </c:pt>
                <c:pt idx="3105">
                  <c:v>2.2599999999999998</c:v>
                </c:pt>
                <c:pt idx="3106">
                  <c:v>2.27</c:v>
                </c:pt>
                <c:pt idx="3107">
                  <c:v>2.2799999999999998</c:v>
                </c:pt>
                <c:pt idx="3108">
                  <c:v>2.29</c:v>
                </c:pt>
                <c:pt idx="3109">
                  <c:v>2.2999999999999998</c:v>
                </c:pt>
                <c:pt idx="3110">
                  <c:v>2.31</c:v>
                </c:pt>
                <c:pt idx="3111">
                  <c:v>2.3199999999999998</c:v>
                </c:pt>
                <c:pt idx="3112">
                  <c:v>2.33</c:v>
                </c:pt>
                <c:pt idx="3113">
                  <c:v>2.34</c:v>
                </c:pt>
                <c:pt idx="3114">
                  <c:v>2.35</c:v>
                </c:pt>
                <c:pt idx="3115">
                  <c:v>2.36</c:v>
                </c:pt>
                <c:pt idx="3116">
                  <c:v>2.37</c:v>
                </c:pt>
                <c:pt idx="3117">
                  <c:v>2.38</c:v>
                </c:pt>
                <c:pt idx="3118">
                  <c:v>2.39</c:v>
                </c:pt>
                <c:pt idx="3119">
                  <c:v>2.4</c:v>
                </c:pt>
                <c:pt idx="3120">
                  <c:v>2.41</c:v>
                </c:pt>
                <c:pt idx="3121">
                  <c:v>2.42</c:v>
                </c:pt>
                <c:pt idx="3122">
                  <c:v>2.4300000000000002</c:v>
                </c:pt>
                <c:pt idx="3123">
                  <c:v>2.44</c:v>
                </c:pt>
                <c:pt idx="3124">
                  <c:v>2.4500000000000002</c:v>
                </c:pt>
                <c:pt idx="3125">
                  <c:v>2.46</c:v>
                </c:pt>
                <c:pt idx="3126">
                  <c:v>2.4700000000000002</c:v>
                </c:pt>
                <c:pt idx="3127">
                  <c:v>2.48</c:v>
                </c:pt>
                <c:pt idx="3128">
                  <c:v>2.4900000000000002</c:v>
                </c:pt>
                <c:pt idx="3129">
                  <c:v>2.5</c:v>
                </c:pt>
                <c:pt idx="3130">
                  <c:v>2.5099999999999998</c:v>
                </c:pt>
                <c:pt idx="3131">
                  <c:v>2.52</c:v>
                </c:pt>
                <c:pt idx="3132">
                  <c:v>2.5299999999999998</c:v>
                </c:pt>
                <c:pt idx="3133">
                  <c:v>2.54</c:v>
                </c:pt>
                <c:pt idx="3134">
                  <c:v>2.5499999999999998</c:v>
                </c:pt>
                <c:pt idx="3135">
                  <c:v>2.56</c:v>
                </c:pt>
                <c:pt idx="3136">
                  <c:v>2.57</c:v>
                </c:pt>
                <c:pt idx="3137">
                  <c:v>2.58</c:v>
                </c:pt>
                <c:pt idx="3138">
                  <c:v>2.59</c:v>
                </c:pt>
                <c:pt idx="3139">
                  <c:v>2.6</c:v>
                </c:pt>
                <c:pt idx="3140">
                  <c:v>2.61</c:v>
                </c:pt>
                <c:pt idx="3141">
                  <c:v>2.62</c:v>
                </c:pt>
                <c:pt idx="3142">
                  <c:v>2.63</c:v>
                </c:pt>
                <c:pt idx="3143">
                  <c:v>2.64</c:v>
                </c:pt>
                <c:pt idx="3144">
                  <c:v>2.65</c:v>
                </c:pt>
                <c:pt idx="3145">
                  <c:v>2.66</c:v>
                </c:pt>
                <c:pt idx="3146">
                  <c:v>2.67</c:v>
                </c:pt>
                <c:pt idx="3147">
                  <c:v>2.68</c:v>
                </c:pt>
                <c:pt idx="3148">
                  <c:v>2.69</c:v>
                </c:pt>
                <c:pt idx="3149">
                  <c:v>2.7</c:v>
                </c:pt>
                <c:pt idx="3150">
                  <c:v>2.71</c:v>
                </c:pt>
                <c:pt idx="3151">
                  <c:v>2.72</c:v>
                </c:pt>
                <c:pt idx="3152">
                  <c:v>2.73</c:v>
                </c:pt>
                <c:pt idx="3153">
                  <c:v>2.74</c:v>
                </c:pt>
                <c:pt idx="3154">
                  <c:v>2.75</c:v>
                </c:pt>
                <c:pt idx="3155">
                  <c:v>2.76</c:v>
                </c:pt>
                <c:pt idx="3156">
                  <c:v>2.77</c:v>
                </c:pt>
                <c:pt idx="3157">
                  <c:v>2.78</c:v>
                </c:pt>
                <c:pt idx="3158">
                  <c:v>2.79</c:v>
                </c:pt>
                <c:pt idx="3159">
                  <c:v>2.8</c:v>
                </c:pt>
                <c:pt idx="3160">
                  <c:v>2.81</c:v>
                </c:pt>
                <c:pt idx="3161">
                  <c:v>2.82</c:v>
                </c:pt>
                <c:pt idx="3162">
                  <c:v>2.83</c:v>
                </c:pt>
                <c:pt idx="3163">
                  <c:v>2.84</c:v>
                </c:pt>
                <c:pt idx="3164">
                  <c:v>2.85</c:v>
                </c:pt>
                <c:pt idx="3165">
                  <c:v>2.86</c:v>
                </c:pt>
                <c:pt idx="3166">
                  <c:v>2.87</c:v>
                </c:pt>
                <c:pt idx="3167">
                  <c:v>2.88</c:v>
                </c:pt>
                <c:pt idx="3168">
                  <c:v>2.89</c:v>
                </c:pt>
                <c:pt idx="3169">
                  <c:v>2.9</c:v>
                </c:pt>
                <c:pt idx="3170">
                  <c:v>2.91</c:v>
                </c:pt>
                <c:pt idx="3171">
                  <c:v>2.92</c:v>
                </c:pt>
                <c:pt idx="3172">
                  <c:v>2.93</c:v>
                </c:pt>
                <c:pt idx="3173">
                  <c:v>2.94</c:v>
                </c:pt>
                <c:pt idx="3174">
                  <c:v>2.95</c:v>
                </c:pt>
                <c:pt idx="3175">
                  <c:v>2.96</c:v>
                </c:pt>
                <c:pt idx="3176">
                  <c:v>2.97</c:v>
                </c:pt>
                <c:pt idx="3177">
                  <c:v>2.98</c:v>
                </c:pt>
                <c:pt idx="3178">
                  <c:v>2.99</c:v>
                </c:pt>
                <c:pt idx="3179">
                  <c:v>3</c:v>
                </c:pt>
                <c:pt idx="3180">
                  <c:v>3.01</c:v>
                </c:pt>
                <c:pt idx="3181">
                  <c:v>3.02</c:v>
                </c:pt>
                <c:pt idx="3182">
                  <c:v>3.03</c:v>
                </c:pt>
                <c:pt idx="3183">
                  <c:v>3.04</c:v>
                </c:pt>
                <c:pt idx="3184">
                  <c:v>3.05</c:v>
                </c:pt>
                <c:pt idx="3185">
                  <c:v>3.06</c:v>
                </c:pt>
                <c:pt idx="3186">
                  <c:v>3.07</c:v>
                </c:pt>
                <c:pt idx="3187">
                  <c:v>3.08</c:v>
                </c:pt>
                <c:pt idx="3188">
                  <c:v>3.09</c:v>
                </c:pt>
                <c:pt idx="3189">
                  <c:v>3.1</c:v>
                </c:pt>
                <c:pt idx="3190">
                  <c:v>3.11</c:v>
                </c:pt>
                <c:pt idx="3191">
                  <c:v>3.12</c:v>
                </c:pt>
                <c:pt idx="3192">
                  <c:v>3.13</c:v>
                </c:pt>
                <c:pt idx="3193">
                  <c:v>3.14</c:v>
                </c:pt>
                <c:pt idx="3194">
                  <c:v>3.15</c:v>
                </c:pt>
                <c:pt idx="3195">
                  <c:v>3.16</c:v>
                </c:pt>
                <c:pt idx="3196">
                  <c:v>3.17</c:v>
                </c:pt>
                <c:pt idx="3197">
                  <c:v>3.18</c:v>
                </c:pt>
                <c:pt idx="3198">
                  <c:v>3.19</c:v>
                </c:pt>
                <c:pt idx="3199">
                  <c:v>3.2</c:v>
                </c:pt>
                <c:pt idx="3200">
                  <c:v>3.21</c:v>
                </c:pt>
                <c:pt idx="3201">
                  <c:v>3.22</c:v>
                </c:pt>
                <c:pt idx="3202">
                  <c:v>3.23</c:v>
                </c:pt>
                <c:pt idx="3203">
                  <c:v>3.24</c:v>
                </c:pt>
                <c:pt idx="3204">
                  <c:v>3.25</c:v>
                </c:pt>
                <c:pt idx="3205">
                  <c:v>3.26</c:v>
                </c:pt>
                <c:pt idx="3206">
                  <c:v>3.27</c:v>
                </c:pt>
                <c:pt idx="3207">
                  <c:v>3.28</c:v>
                </c:pt>
                <c:pt idx="3208">
                  <c:v>3.29</c:v>
                </c:pt>
                <c:pt idx="3209">
                  <c:v>3.3</c:v>
                </c:pt>
                <c:pt idx="3210">
                  <c:v>3.31</c:v>
                </c:pt>
                <c:pt idx="3211">
                  <c:v>3.32</c:v>
                </c:pt>
                <c:pt idx="3212">
                  <c:v>3.33</c:v>
                </c:pt>
                <c:pt idx="3213">
                  <c:v>3.34</c:v>
                </c:pt>
                <c:pt idx="3214">
                  <c:v>3.35</c:v>
                </c:pt>
                <c:pt idx="3215">
                  <c:v>3.36</c:v>
                </c:pt>
                <c:pt idx="3216">
                  <c:v>3.37</c:v>
                </c:pt>
                <c:pt idx="3217">
                  <c:v>3.38</c:v>
                </c:pt>
                <c:pt idx="3218">
                  <c:v>3.39</c:v>
                </c:pt>
                <c:pt idx="3219">
                  <c:v>3.4</c:v>
                </c:pt>
                <c:pt idx="3220">
                  <c:v>3.41</c:v>
                </c:pt>
                <c:pt idx="3221">
                  <c:v>3.42</c:v>
                </c:pt>
                <c:pt idx="3222">
                  <c:v>3.43</c:v>
                </c:pt>
                <c:pt idx="3223">
                  <c:v>3.44</c:v>
                </c:pt>
                <c:pt idx="3224">
                  <c:v>3.45</c:v>
                </c:pt>
                <c:pt idx="3225">
                  <c:v>3.46</c:v>
                </c:pt>
                <c:pt idx="3226">
                  <c:v>3.47</c:v>
                </c:pt>
                <c:pt idx="3227">
                  <c:v>3.48</c:v>
                </c:pt>
                <c:pt idx="3228">
                  <c:v>3.49</c:v>
                </c:pt>
                <c:pt idx="3229">
                  <c:v>3.5</c:v>
                </c:pt>
                <c:pt idx="3230">
                  <c:v>3.51</c:v>
                </c:pt>
                <c:pt idx="3231">
                  <c:v>3.52</c:v>
                </c:pt>
                <c:pt idx="3232">
                  <c:v>3.53</c:v>
                </c:pt>
                <c:pt idx="3233">
                  <c:v>3.54</c:v>
                </c:pt>
                <c:pt idx="3234">
                  <c:v>3.55</c:v>
                </c:pt>
                <c:pt idx="3235">
                  <c:v>3.56</c:v>
                </c:pt>
                <c:pt idx="3236">
                  <c:v>3.57</c:v>
                </c:pt>
                <c:pt idx="3237">
                  <c:v>3.58</c:v>
                </c:pt>
                <c:pt idx="3238">
                  <c:v>3.59</c:v>
                </c:pt>
                <c:pt idx="3239">
                  <c:v>3.6</c:v>
                </c:pt>
                <c:pt idx="3240">
                  <c:v>3.61</c:v>
                </c:pt>
                <c:pt idx="3241">
                  <c:v>3.62</c:v>
                </c:pt>
                <c:pt idx="3242">
                  <c:v>3.63</c:v>
                </c:pt>
                <c:pt idx="3243">
                  <c:v>3.64</c:v>
                </c:pt>
                <c:pt idx="3244">
                  <c:v>3.65</c:v>
                </c:pt>
                <c:pt idx="3245">
                  <c:v>3.66</c:v>
                </c:pt>
                <c:pt idx="3246">
                  <c:v>3.67</c:v>
                </c:pt>
                <c:pt idx="3247">
                  <c:v>3.68</c:v>
                </c:pt>
                <c:pt idx="3248">
                  <c:v>3.69</c:v>
                </c:pt>
                <c:pt idx="3249">
                  <c:v>3.7</c:v>
                </c:pt>
                <c:pt idx="3250">
                  <c:v>3.71</c:v>
                </c:pt>
                <c:pt idx="3251">
                  <c:v>3.72</c:v>
                </c:pt>
                <c:pt idx="3252">
                  <c:v>3.73</c:v>
                </c:pt>
                <c:pt idx="3253">
                  <c:v>3.74</c:v>
                </c:pt>
                <c:pt idx="3254">
                  <c:v>3.75</c:v>
                </c:pt>
                <c:pt idx="3255">
                  <c:v>3.76</c:v>
                </c:pt>
                <c:pt idx="3256">
                  <c:v>3.77</c:v>
                </c:pt>
                <c:pt idx="3257">
                  <c:v>3.78</c:v>
                </c:pt>
                <c:pt idx="3258">
                  <c:v>3.79</c:v>
                </c:pt>
                <c:pt idx="3259">
                  <c:v>3.8</c:v>
                </c:pt>
                <c:pt idx="3260">
                  <c:v>3.81</c:v>
                </c:pt>
                <c:pt idx="3261">
                  <c:v>3.82</c:v>
                </c:pt>
                <c:pt idx="3262">
                  <c:v>3.83</c:v>
                </c:pt>
                <c:pt idx="3263">
                  <c:v>3.84</c:v>
                </c:pt>
                <c:pt idx="3264">
                  <c:v>3.85</c:v>
                </c:pt>
                <c:pt idx="3265">
                  <c:v>3.86</c:v>
                </c:pt>
                <c:pt idx="3266">
                  <c:v>3.87</c:v>
                </c:pt>
                <c:pt idx="3267">
                  <c:v>3.88</c:v>
                </c:pt>
                <c:pt idx="3268">
                  <c:v>3.89</c:v>
                </c:pt>
                <c:pt idx="3269">
                  <c:v>3.9</c:v>
                </c:pt>
                <c:pt idx="3270">
                  <c:v>3.91</c:v>
                </c:pt>
                <c:pt idx="3271">
                  <c:v>3.92</c:v>
                </c:pt>
                <c:pt idx="3272">
                  <c:v>3.93</c:v>
                </c:pt>
                <c:pt idx="3273">
                  <c:v>3.94</c:v>
                </c:pt>
                <c:pt idx="3274">
                  <c:v>3.95</c:v>
                </c:pt>
                <c:pt idx="3275">
                  <c:v>3.96</c:v>
                </c:pt>
                <c:pt idx="3276">
                  <c:v>3.97</c:v>
                </c:pt>
                <c:pt idx="3277">
                  <c:v>3.98</c:v>
                </c:pt>
                <c:pt idx="3278">
                  <c:v>3.99</c:v>
                </c:pt>
                <c:pt idx="3279">
                  <c:v>4</c:v>
                </c:pt>
                <c:pt idx="3280">
                  <c:v>4.01</c:v>
                </c:pt>
                <c:pt idx="3281">
                  <c:v>4.0199999999999996</c:v>
                </c:pt>
                <c:pt idx="3282">
                  <c:v>4.03</c:v>
                </c:pt>
                <c:pt idx="3283">
                  <c:v>4.04</c:v>
                </c:pt>
                <c:pt idx="3284">
                  <c:v>4.05</c:v>
                </c:pt>
                <c:pt idx="3285">
                  <c:v>4.0599999999999996</c:v>
                </c:pt>
                <c:pt idx="3286">
                  <c:v>4.07</c:v>
                </c:pt>
                <c:pt idx="3287">
                  <c:v>4.08</c:v>
                </c:pt>
                <c:pt idx="3288">
                  <c:v>4.09</c:v>
                </c:pt>
                <c:pt idx="3289">
                  <c:v>4.0999999999999996</c:v>
                </c:pt>
                <c:pt idx="3290">
                  <c:v>4.1100000000000003</c:v>
                </c:pt>
                <c:pt idx="3291">
                  <c:v>4.12</c:v>
                </c:pt>
                <c:pt idx="3292">
                  <c:v>4.13</c:v>
                </c:pt>
                <c:pt idx="3293">
                  <c:v>4.1399999999999997</c:v>
                </c:pt>
                <c:pt idx="3294">
                  <c:v>4.1500000000000004</c:v>
                </c:pt>
                <c:pt idx="3295">
                  <c:v>4.16</c:v>
                </c:pt>
                <c:pt idx="3296">
                  <c:v>4.17</c:v>
                </c:pt>
                <c:pt idx="3297">
                  <c:v>4.18</c:v>
                </c:pt>
                <c:pt idx="3298">
                  <c:v>4.1900000000000004</c:v>
                </c:pt>
                <c:pt idx="3299">
                  <c:v>4.2</c:v>
                </c:pt>
                <c:pt idx="3300">
                  <c:v>4.21</c:v>
                </c:pt>
                <c:pt idx="3301">
                  <c:v>4.22</c:v>
                </c:pt>
                <c:pt idx="3302">
                  <c:v>4.2300000000000004</c:v>
                </c:pt>
                <c:pt idx="3303">
                  <c:v>4.24</c:v>
                </c:pt>
                <c:pt idx="3304">
                  <c:v>4.25</c:v>
                </c:pt>
                <c:pt idx="3305">
                  <c:v>4.26</c:v>
                </c:pt>
                <c:pt idx="3306">
                  <c:v>4.2699999999999996</c:v>
                </c:pt>
                <c:pt idx="3307">
                  <c:v>4.28</c:v>
                </c:pt>
                <c:pt idx="3308">
                  <c:v>4.29</c:v>
                </c:pt>
                <c:pt idx="3309">
                  <c:v>4.3</c:v>
                </c:pt>
                <c:pt idx="3310">
                  <c:v>4.3099999999999996</c:v>
                </c:pt>
                <c:pt idx="3311">
                  <c:v>4.32</c:v>
                </c:pt>
                <c:pt idx="3312">
                  <c:v>4.33</c:v>
                </c:pt>
                <c:pt idx="3313">
                  <c:v>4.34</c:v>
                </c:pt>
                <c:pt idx="3314">
                  <c:v>4.3499999999999996</c:v>
                </c:pt>
                <c:pt idx="3315">
                  <c:v>4.3600000000000003</c:v>
                </c:pt>
                <c:pt idx="3316">
                  <c:v>4.37</c:v>
                </c:pt>
                <c:pt idx="3317">
                  <c:v>4.38</c:v>
                </c:pt>
                <c:pt idx="3318">
                  <c:v>4.3899999999999997</c:v>
                </c:pt>
                <c:pt idx="3319">
                  <c:v>4.4000000000000004</c:v>
                </c:pt>
                <c:pt idx="3320">
                  <c:v>4.41</c:v>
                </c:pt>
                <c:pt idx="3321">
                  <c:v>4.42</c:v>
                </c:pt>
                <c:pt idx="3322">
                  <c:v>4.43</c:v>
                </c:pt>
                <c:pt idx="3323">
                  <c:v>4.4400000000000004</c:v>
                </c:pt>
                <c:pt idx="3324">
                  <c:v>4.45</c:v>
                </c:pt>
                <c:pt idx="3325">
                  <c:v>4.46</c:v>
                </c:pt>
                <c:pt idx="3326">
                  <c:v>4.47</c:v>
                </c:pt>
                <c:pt idx="3327">
                  <c:v>4.4800000000000004</c:v>
                </c:pt>
                <c:pt idx="3328">
                  <c:v>4.49</c:v>
                </c:pt>
                <c:pt idx="3329">
                  <c:v>4.5</c:v>
                </c:pt>
                <c:pt idx="3330">
                  <c:v>4.51</c:v>
                </c:pt>
                <c:pt idx="3331">
                  <c:v>4.5199999999999996</c:v>
                </c:pt>
                <c:pt idx="3332">
                  <c:v>4.53</c:v>
                </c:pt>
                <c:pt idx="3333">
                  <c:v>4.54</c:v>
                </c:pt>
                <c:pt idx="3334">
                  <c:v>4.55</c:v>
                </c:pt>
                <c:pt idx="3335">
                  <c:v>4.5599999999999996</c:v>
                </c:pt>
                <c:pt idx="3336">
                  <c:v>4.57</c:v>
                </c:pt>
                <c:pt idx="3337">
                  <c:v>4.58</c:v>
                </c:pt>
                <c:pt idx="3338">
                  <c:v>4.59</c:v>
                </c:pt>
                <c:pt idx="3339">
                  <c:v>4.5999999999999996</c:v>
                </c:pt>
                <c:pt idx="3340">
                  <c:v>4.6100000000000003</c:v>
                </c:pt>
                <c:pt idx="3341">
                  <c:v>4.62</c:v>
                </c:pt>
                <c:pt idx="3342">
                  <c:v>4.63</c:v>
                </c:pt>
                <c:pt idx="3343">
                  <c:v>4.6399999999999997</c:v>
                </c:pt>
                <c:pt idx="3344">
                  <c:v>4.6500000000000004</c:v>
                </c:pt>
                <c:pt idx="3345">
                  <c:v>4.66</c:v>
                </c:pt>
                <c:pt idx="3346">
                  <c:v>4.67</c:v>
                </c:pt>
                <c:pt idx="3347">
                  <c:v>4.68</c:v>
                </c:pt>
                <c:pt idx="3348">
                  <c:v>4.6900000000000004</c:v>
                </c:pt>
                <c:pt idx="3349">
                  <c:v>4.7</c:v>
                </c:pt>
                <c:pt idx="3350">
                  <c:v>4.71</c:v>
                </c:pt>
                <c:pt idx="3351">
                  <c:v>4.72</c:v>
                </c:pt>
                <c:pt idx="3352">
                  <c:v>4.7300000000000004</c:v>
                </c:pt>
                <c:pt idx="3353">
                  <c:v>4.74</c:v>
                </c:pt>
                <c:pt idx="3354">
                  <c:v>4.75</c:v>
                </c:pt>
                <c:pt idx="3355">
                  <c:v>4.76</c:v>
                </c:pt>
                <c:pt idx="3356">
                  <c:v>4.7699999999999996</c:v>
                </c:pt>
                <c:pt idx="3357">
                  <c:v>4.78</c:v>
                </c:pt>
                <c:pt idx="3358">
                  <c:v>4.79</c:v>
                </c:pt>
                <c:pt idx="3359">
                  <c:v>4.8</c:v>
                </c:pt>
                <c:pt idx="3360">
                  <c:v>4.8099999999999996</c:v>
                </c:pt>
                <c:pt idx="3361">
                  <c:v>4.82</c:v>
                </c:pt>
                <c:pt idx="3362">
                  <c:v>4.83</c:v>
                </c:pt>
                <c:pt idx="3363">
                  <c:v>4.84</c:v>
                </c:pt>
                <c:pt idx="3364">
                  <c:v>4.8499999999999996</c:v>
                </c:pt>
                <c:pt idx="3365">
                  <c:v>4.8600000000000003</c:v>
                </c:pt>
                <c:pt idx="3366">
                  <c:v>4.87</c:v>
                </c:pt>
                <c:pt idx="3367">
                  <c:v>4.88</c:v>
                </c:pt>
                <c:pt idx="3368">
                  <c:v>4.8899999999999997</c:v>
                </c:pt>
                <c:pt idx="3369">
                  <c:v>4.9000000000000004</c:v>
                </c:pt>
                <c:pt idx="3370">
                  <c:v>4.91</c:v>
                </c:pt>
                <c:pt idx="3371">
                  <c:v>4.92</c:v>
                </c:pt>
                <c:pt idx="3372">
                  <c:v>4.93</c:v>
                </c:pt>
                <c:pt idx="3373">
                  <c:v>4.9400000000000004</c:v>
                </c:pt>
                <c:pt idx="3374">
                  <c:v>4.95</c:v>
                </c:pt>
                <c:pt idx="3375">
                  <c:v>4.96</c:v>
                </c:pt>
                <c:pt idx="3376">
                  <c:v>4.97</c:v>
                </c:pt>
                <c:pt idx="3377">
                  <c:v>4.9800000000000004</c:v>
                </c:pt>
                <c:pt idx="3378">
                  <c:v>4.99</c:v>
                </c:pt>
                <c:pt idx="3379">
                  <c:v>5</c:v>
                </c:pt>
                <c:pt idx="3380">
                  <c:v>5.01</c:v>
                </c:pt>
                <c:pt idx="3381">
                  <c:v>5.0199999999999996</c:v>
                </c:pt>
                <c:pt idx="3382">
                  <c:v>5.03</c:v>
                </c:pt>
                <c:pt idx="3383">
                  <c:v>5.04</c:v>
                </c:pt>
                <c:pt idx="3384">
                  <c:v>5.05</c:v>
                </c:pt>
                <c:pt idx="3385">
                  <c:v>5.0599999999999996</c:v>
                </c:pt>
                <c:pt idx="3386">
                  <c:v>5.07</c:v>
                </c:pt>
                <c:pt idx="3387">
                  <c:v>5.08</c:v>
                </c:pt>
                <c:pt idx="3388">
                  <c:v>5.09</c:v>
                </c:pt>
                <c:pt idx="3389">
                  <c:v>5.0999999999999996</c:v>
                </c:pt>
                <c:pt idx="3390">
                  <c:v>5.1100000000000003</c:v>
                </c:pt>
                <c:pt idx="3391">
                  <c:v>5.12</c:v>
                </c:pt>
                <c:pt idx="3392">
                  <c:v>5.13</c:v>
                </c:pt>
                <c:pt idx="3393">
                  <c:v>5.14</c:v>
                </c:pt>
                <c:pt idx="3394">
                  <c:v>5.15</c:v>
                </c:pt>
                <c:pt idx="3395">
                  <c:v>5.16</c:v>
                </c:pt>
                <c:pt idx="3396">
                  <c:v>5.17</c:v>
                </c:pt>
                <c:pt idx="3397">
                  <c:v>5.18</c:v>
                </c:pt>
                <c:pt idx="3398">
                  <c:v>5.19</c:v>
                </c:pt>
                <c:pt idx="3399">
                  <c:v>5.2</c:v>
                </c:pt>
                <c:pt idx="3400">
                  <c:v>5.21</c:v>
                </c:pt>
                <c:pt idx="3401">
                  <c:v>5.22</c:v>
                </c:pt>
                <c:pt idx="3402">
                  <c:v>5.23</c:v>
                </c:pt>
                <c:pt idx="3403">
                  <c:v>5.24</c:v>
                </c:pt>
                <c:pt idx="3404">
                  <c:v>5.25</c:v>
                </c:pt>
                <c:pt idx="3405">
                  <c:v>5.26</c:v>
                </c:pt>
                <c:pt idx="3406">
                  <c:v>5.27</c:v>
                </c:pt>
                <c:pt idx="3407">
                  <c:v>5.28</c:v>
                </c:pt>
                <c:pt idx="3408">
                  <c:v>5.29</c:v>
                </c:pt>
                <c:pt idx="3409">
                  <c:v>5.3</c:v>
                </c:pt>
                <c:pt idx="3410">
                  <c:v>5.31</c:v>
                </c:pt>
                <c:pt idx="3411">
                  <c:v>5.32</c:v>
                </c:pt>
                <c:pt idx="3412">
                  <c:v>5.33</c:v>
                </c:pt>
                <c:pt idx="3413">
                  <c:v>5.34</c:v>
                </c:pt>
                <c:pt idx="3414">
                  <c:v>5.35</c:v>
                </c:pt>
                <c:pt idx="3415">
                  <c:v>5.36</c:v>
                </c:pt>
                <c:pt idx="3416">
                  <c:v>5.37</c:v>
                </c:pt>
                <c:pt idx="3417">
                  <c:v>5.38</c:v>
                </c:pt>
                <c:pt idx="3418">
                  <c:v>5.39</c:v>
                </c:pt>
                <c:pt idx="3419">
                  <c:v>5.4</c:v>
                </c:pt>
                <c:pt idx="3420">
                  <c:v>5.41</c:v>
                </c:pt>
                <c:pt idx="3421">
                  <c:v>5.42</c:v>
                </c:pt>
                <c:pt idx="3422">
                  <c:v>5.43</c:v>
                </c:pt>
                <c:pt idx="3423">
                  <c:v>5.44</c:v>
                </c:pt>
                <c:pt idx="3424">
                  <c:v>5.45</c:v>
                </c:pt>
                <c:pt idx="3425">
                  <c:v>5.46</c:v>
                </c:pt>
                <c:pt idx="3426">
                  <c:v>5.47</c:v>
                </c:pt>
                <c:pt idx="3427">
                  <c:v>5.48</c:v>
                </c:pt>
                <c:pt idx="3428">
                  <c:v>5.49</c:v>
                </c:pt>
                <c:pt idx="3429">
                  <c:v>5.5</c:v>
                </c:pt>
                <c:pt idx="3430">
                  <c:v>5.51</c:v>
                </c:pt>
                <c:pt idx="3431">
                  <c:v>5.52</c:v>
                </c:pt>
                <c:pt idx="3432">
                  <c:v>5.53</c:v>
                </c:pt>
                <c:pt idx="3433">
                  <c:v>5.54</c:v>
                </c:pt>
                <c:pt idx="3434">
                  <c:v>5.55</c:v>
                </c:pt>
                <c:pt idx="3435">
                  <c:v>5.56</c:v>
                </c:pt>
                <c:pt idx="3436">
                  <c:v>5.57</c:v>
                </c:pt>
                <c:pt idx="3437">
                  <c:v>5.58</c:v>
                </c:pt>
                <c:pt idx="3438">
                  <c:v>5.59</c:v>
                </c:pt>
                <c:pt idx="3439">
                  <c:v>5.6</c:v>
                </c:pt>
                <c:pt idx="3440">
                  <c:v>5.61</c:v>
                </c:pt>
                <c:pt idx="3441">
                  <c:v>5.62</c:v>
                </c:pt>
                <c:pt idx="3442">
                  <c:v>5.63</c:v>
                </c:pt>
                <c:pt idx="3443">
                  <c:v>5.64</c:v>
                </c:pt>
                <c:pt idx="3444">
                  <c:v>5.65</c:v>
                </c:pt>
                <c:pt idx="3445">
                  <c:v>5.66</c:v>
                </c:pt>
                <c:pt idx="3446">
                  <c:v>5.67</c:v>
                </c:pt>
                <c:pt idx="3447">
                  <c:v>5.68</c:v>
                </c:pt>
                <c:pt idx="3448">
                  <c:v>5.69</c:v>
                </c:pt>
                <c:pt idx="3449">
                  <c:v>5.7</c:v>
                </c:pt>
                <c:pt idx="3450">
                  <c:v>5.71</c:v>
                </c:pt>
                <c:pt idx="3451">
                  <c:v>5.72</c:v>
                </c:pt>
                <c:pt idx="3452">
                  <c:v>5.73</c:v>
                </c:pt>
                <c:pt idx="3453">
                  <c:v>5.74</c:v>
                </c:pt>
                <c:pt idx="3454">
                  <c:v>5.75</c:v>
                </c:pt>
                <c:pt idx="3455">
                  <c:v>5.76</c:v>
                </c:pt>
                <c:pt idx="3456">
                  <c:v>5.77</c:v>
                </c:pt>
                <c:pt idx="3457">
                  <c:v>5.78</c:v>
                </c:pt>
                <c:pt idx="3458">
                  <c:v>5.79</c:v>
                </c:pt>
                <c:pt idx="3459">
                  <c:v>5.8</c:v>
                </c:pt>
                <c:pt idx="3460">
                  <c:v>5.81</c:v>
                </c:pt>
                <c:pt idx="3461">
                  <c:v>5.82</c:v>
                </c:pt>
                <c:pt idx="3462">
                  <c:v>5.83</c:v>
                </c:pt>
                <c:pt idx="3463">
                  <c:v>5.84</c:v>
                </c:pt>
                <c:pt idx="3464">
                  <c:v>5.85</c:v>
                </c:pt>
                <c:pt idx="3465">
                  <c:v>5.86</c:v>
                </c:pt>
                <c:pt idx="3466">
                  <c:v>5.87</c:v>
                </c:pt>
                <c:pt idx="3467">
                  <c:v>5.88</c:v>
                </c:pt>
                <c:pt idx="3468">
                  <c:v>5.89</c:v>
                </c:pt>
                <c:pt idx="3469">
                  <c:v>5.9</c:v>
                </c:pt>
                <c:pt idx="3470">
                  <c:v>5.91</c:v>
                </c:pt>
                <c:pt idx="3471">
                  <c:v>5.92</c:v>
                </c:pt>
                <c:pt idx="3472">
                  <c:v>5.93</c:v>
                </c:pt>
                <c:pt idx="3473">
                  <c:v>5.94</c:v>
                </c:pt>
                <c:pt idx="3474">
                  <c:v>5.95</c:v>
                </c:pt>
                <c:pt idx="3475">
                  <c:v>5.96</c:v>
                </c:pt>
                <c:pt idx="3476">
                  <c:v>5.97</c:v>
                </c:pt>
                <c:pt idx="3477">
                  <c:v>5.98</c:v>
                </c:pt>
                <c:pt idx="3478">
                  <c:v>5.99</c:v>
                </c:pt>
                <c:pt idx="3479">
                  <c:v>6</c:v>
                </c:pt>
                <c:pt idx="3480">
                  <c:v>6.01</c:v>
                </c:pt>
                <c:pt idx="3481">
                  <c:v>6.02</c:v>
                </c:pt>
                <c:pt idx="3482">
                  <c:v>6.03</c:v>
                </c:pt>
                <c:pt idx="3483">
                  <c:v>6.04</c:v>
                </c:pt>
                <c:pt idx="3484">
                  <c:v>6.05</c:v>
                </c:pt>
                <c:pt idx="3485">
                  <c:v>6.06</c:v>
                </c:pt>
                <c:pt idx="3486">
                  <c:v>6.07</c:v>
                </c:pt>
                <c:pt idx="3487">
                  <c:v>6.08</c:v>
                </c:pt>
                <c:pt idx="3488">
                  <c:v>6.09</c:v>
                </c:pt>
                <c:pt idx="3489">
                  <c:v>6.1</c:v>
                </c:pt>
                <c:pt idx="3490">
                  <c:v>6.11</c:v>
                </c:pt>
                <c:pt idx="3491">
                  <c:v>6.12</c:v>
                </c:pt>
                <c:pt idx="3492">
                  <c:v>6.13</c:v>
                </c:pt>
                <c:pt idx="3493">
                  <c:v>6.14</c:v>
                </c:pt>
                <c:pt idx="3494">
                  <c:v>6.15</c:v>
                </c:pt>
                <c:pt idx="3495">
                  <c:v>6.16</c:v>
                </c:pt>
                <c:pt idx="3496">
                  <c:v>6.17</c:v>
                </c:pt>
                <c:pt idx="3497">
                  <c:v>6.18</c:v>
                </c:pt>
                <c:pt idx="3498">
                  <c:v>6.19</c:v>
                </c:pt>
                <c:pt idx="3499">
                  <c:v>6.2</c:v>
                </c:pt>
                <c:pt idx="3500">
                  <c:v>6.21</c:v>
                </c:pt>
                <c:pt idx="3501">
                  <c:v>6.22</c:v>
                </c:pt>
                <c:pt idx="3502">
                  <c:v>6.23</c:v>
                </c:pt>
                <c:pt idx="3503">
                  <c:v>6.24</c:v>
                </c:pt>
                <c:pt idx="3504">
                  <c:v>6.25</c:v>
                </c:pt>
                <c:pt idx="3505">
                  <c:v>6.26</c:v>
                </c:pt>
                <c:pt idx="3506">
                  <c:v>6.27</c:v>
                </c:pt>
                <c:pt idx="3507">
                  <c:v>6.28</c:v>
                </c:pt>
                <c:pt idx="3508">
                  <c:v>6.29</c:v>
                </c:pt>
                <c:pt idx="3509">
                  <c:v>6.3</c:v>
                </c:pt>
                <c:pt idx="3510">
                  <c:v>6.31</c:v>
                </c:pt>
                <c:pt idx="3511">
                  <c:v>6.32</c:v>
                </c:pt>
                <c:pt idx="3512">
                  <c:v>6.33</c:v>
                </c:pt>
                <c:pt idx="3513">
                  <c:v>6.34</c:v>
                </c:pt>
                <c:pt idx="3514">
                  <c:v>6.35</c:v>
                </c:pt>
                <c:pt idx="3515">
                  <c:v>6.36</c:v>
                </c:pt>
                <c:pt idx="3516">
                  <c:v>6.37</c:v>
                </c:pt>
                <c:pt idx="3517">
                  <c:v>6.38</c:v>
                </c:pt>
                <c:pt idx="3518">
                  <c:v>6.39</c:v>
                </c:pt>
                <c:pt idx="3519">
                  <c:v>6.4</c:v>
                </c:pt>
                <c:pt idx="3520">
                  <c:v>6.41</c:v>
                </c:pt>
                <c:pt idx="3521">
                  <c:v>6.42</c:v>
                </c:pt>
                <c:pt idx="3522">
                  <c:v>6.43</c:v>
                </c:pt>
                <c:pt idx="3523">
                  <c:v>6.44</c:v>
                </c:pt>
                <c:pt idx="3524">
                  <c:v>6.45</c:v>
                </c:pt>
                <c:pt idx="3525">
                  <c:v>6.46</c:v>
                </c:pt>
                <c:pt idx="3526">
                  <c:v>6.47</c:v>
                </c:pt>
                <c:pt idx="3527">
                  <c:v>6.48</c:v>
                </c:pt>
                <c:pt idx="3528">
                  <c:v>6.49</c:v>
                </c:pt>
                <c:pt idx="3529">
                  <c:v>6.5</c:v>
                </c:pt>
                <c:pt idx="3530">
                  <c:v>6.51</c:v>
                </c:pt>
                <c:pt idx="3531">
                  <c:v>6.52</c:v>
                </c:pt>
                <c:pt idx="3532">
                  <c:v>6.53</c:v>
                </c:pt>
                <c:pt idx="3533">
                  <c:v>6.54</c:v>
                </c:pt>
                <c:pt idx="3534">
                  <c:v>6.55</c:v>
                </c:pt>
                <c:pt idx="3535">
                  <c:v>6.56</c:v>
                </c:pt>
                <c:pt idx="3536">
                  <c:v>6.57</c:v>
                </c:pt>
                <c:pt idx="3537">
                  <c:v>6.58</c:v>
                </c:pt>
                <c:pt idx="3538">
                  <c:v>6.59</c:v>
                </c:pt>
                <c:pt idx="3539">
                  <c:v>6.6</c:v>
                </c:pt>
                <c:pt idx="3540">
                  <c:v>6.61</c:v>
                </c:pt>
                <c:pt idx="3541">
                  <c:v>6.62</c:v>
                </c:pt>
                <c:pt idx="3542">
                  <c:v>6.63</c:v>
                </c:pt>
                <c:pt idx="3543">
                  <c:v>6.64</c:v>
                </c:pt>
                <c:pt idx="3544">
                  <c:v>6.65</c:v>
                </c:pt>
                <c:pt idx="3545">
                  <c:v>6.66</c:v>
                </c:pt>
                <c:pt idx="3546">
                  <c:v>6.67</c:v>
                </c:pt>
                <c:pt idx="3547">
                  <c:v>6.68</c:v>
                </c:pt>
                <c:pt idx="3548">
                  <c:v>6.69</c:v>
                </c:pt>
                <c:pt idx="3549">
                  <c:v>6.7</c:v>
                </c:pt>
                <c:pt idx="3550">
                  <c:v>6.71</c:v>
                </c:pt>
                <c:pt idx="3551">
                  <c:v>6.72</c:v>
                </c:pt>
                <c:pt idx="3552">
                  <c:v>6.73</c:v>
                </c:pt>
                <c:pt idx="3553">
                  <c:v>6.74</c:v>
                </c:pt>
                <c:pt idx="3554">
                  <c:v>6.75</c:v>
                </c:pt>
                <c:pt idx="3555">
                  <c:v>6.76</c:v>
                </c:pt>
                <c:pt idx="3556">
                  <c:v>6.77</c:v>
                </c:pt>
                <c:pt idx="3557">
                  <c:v>6.78</c:v>
                </c:pt>
                <c:pt idx="3558">
                  <c:v>6.79</c:v>
                </c:pt>
                <c:pt idx="3559">
                  <c:v>6.8</c:v>
                </c:pt>
                <c:pt idx="3560">
                  <c:v>6.81</c:v>
                </c:pt>
                <c:pt idx="3561">
                  <c:v>6.82</c:v>
                </c:pt>
                <c:pt idx="3562">
                  <c:v>6.83</c:v>
                </c:pt>
                <c:pt idx="3563">
                  <c:v>6.84</c:v>
                </c:pt>
                <c:pt idx="3564">
                  <c:v>6.85</c:v>
                </c:pt>
                <c:pt idx="3565">
                  <c:v>6.86</c:v>
                </c:pt>
                <c:pt idx="3566">
                  <c:v>6.87</c:v>
                </c:pt>
                <c:pt idx="3567">
                  <c:v>6.88</c:v>
                </c:pt>
                <c:pt idx="3568">
                  <c:v>6.89</c:v>
                </c:pt>
                <c:pt idx="3569">
                  <c:v>6.9</c:v>
                </c:pt>
                <c:pt idx="3570">
                  <c:v>6.91</c:v>
                </c:pt>
                <c:pt idx="3571">
                  <c:v>6.92</c:v>
                </c:pt>
                <c:pt idx="3572">
                  <c:v>6.93</c:v>
                </c:pt>
                <c:pt idx="3573">
                  <c:v>6.94</c:v>
                </c:pt>
                <c:pt idx="3574">
                  <c:v>6.95</c:v>
                </c:pt>
                <c:pt idx="3575">
                  <c:v>6.96</c:v>
                </c:pt>
                <c:pt idx="3576">
                  <c:v>6.97</c:v>
                </c:pt>
                <c:pt idx="3577">
                  <c:v>6.98</c:v>
                </c:pt>
                <c:pt idx="3578">
                  <c:v>6.99</c:v>
                </c:pt>
                <c:pt idx="3579">
                  <c:v>7</c:v>
                </c:pt>
                <c:pt idx="3580">
                  <c:v>7.01</c:v>
                </c:pt>
                <c:pt idx="3581">
                  <c:v>7.02</c:v>
                </c:pt>
                <c:pt idx="3582">
                  <c:v>7.03</c:v>
                </c:pt>
                <c:pt idx="3583">
                  <c:v>7.04</c:v>
                </c:pt>
                <c:pt idx="3584">
                  <c:v>7.05</c:v>
                </c:pt>
                <c:pt idx="3585">
                  <c:v>7.06</c:v>
                </c:pt>
                <c:pt idx="3586">
                  <c:v>7.07</c:v>
                </c:pt>
                <c:pt idx="3587">
                  <c:v>7.08</c:v>
                </c:pt>
                <c:pt idx="3588">
                  <c:v>7.09</c:v>
                </c:pt>
                <c:pt idx="3589">
                  <c:v>7.1</c:v>
                </c:pt>
                <c:pt idx="3590">
                  <c:v>7.11</c:v>
                </c:pt>
                <c:pt idx="3591">
                  <c:v>7.12</c:v>
                </c:pt>
                <c:pt idx="3592">
                  <c:v>7.13</c:v>
                </c:pt>
                <c:pt idx="3593">
                  <c:v>7.14</c:v>
                </c:pt>
                <c:pt idx="3594">
                  <c:v>7.15</c:v>
                </c:pt>
                <c:pt idx="3595">
                  <c:v>7.16</c:v>
                </c:pt>
                <c:pt idx="3596">
                  <c:v>7.17</c:v>
                </c:pt>
                <c:pt idx="3597">
                  <c:v>7.18</c:v>
                </c:pt>
                <c:pt idx="3598">
                  <c:v>7.19</c:v>
                </c:pt>
                <c:pt idx="3599">
                  <c:v>7.2</c:v>
                </c:pt>
                <c:pt idx="3600">
                  <c:v>7.21</c:v>
                </c:pt>
                <c:pt idx="3601">
                  <c:v>7.22</c:v>
                </c:pt>
                <c:pt idx="3602">
                  <c:v>7.23</c:v>
                </c:pt>
                <c:pt idx="3603">
                  <c:v>7.24</c:v>
                </c:pt>
                <c:pt idx="3604">
                  <c:v>7.25</c:v>
                </c:pt>
                <c:pt idx="3605">
                  <c:v>7.26</c:v>
                </c:pt>
                <c:pt idx="3606">
                  <c:v>7.27</c:v>
                </c:pt>
                <c:pt idx="3607">
                  <c:v>7.28</c:v>
                </c:pt>
                <c:pt idx="3608">
                  <c:v>7.29</c:v>
                </c:pt>
                <c:pt idx="3609">
                  <c:v>7.3</c:v>
                </c:pt>
                <c:pt idx="3610">
                  <c:v>7.31</c:v>
                </c:pt>
                <c:pt idx="3611">
                  <c:v>7.32</c:v>
                </c:pt>
                <c:pt idx="3612">
                  <c:v>7.33</c:v>
                </c:pt>
                <c:pt idx="3613">
                  <c:v>7.34</c:v>
                </c:pt>
                <c:pt idx="3614">
                  <c:v>7.35</c:v>
                </c:pt>
                <c:pt idx="3615">
                  <c:v>7.36</c:v>
                </c:pt>
                <c:pt idx="3616">
                  <c:v>7.37</c:v>
                </c:pt>
                <c:pt idx="3617">
                  <c:v>7.38</c:v>
                </c:pt>
                <c:pt idx="3618">
                  <c:v>7.39</c:v>
                </c:pt>
                <c:pt idx="3619">
                  <c:v>7.4</c:v>
                </c:pt>
                <c:pt idx="3620">
                  <c:v>7.41</c:v>
                </c:pt>
                <c:pt idx="3621">
                  <c:v>7.42</c:v>
                </c:pt>
                <c:pt idx="3622">
                  <c:v>7.43</c:v>
                </c:pt>
                <c:pt idx="3623">
                  <c:v>7.44</c:v>
                </c:pt>
                <c:pt idx="3624">
                  <c:v>7.45</c:v>
                </c:pt>
                <c:pt idx="3625">
                  <c:v>7.46</c:v>
                </c:pt>
                <c:pt idx="3626">
                  <c:v>7.47</c:v>
                </c:pt>
                <c:pt idx="3627">
                  <c:v>7.48</c:v>
                </c:pt>
                <c:pt idx="3628">
                  <c:v>7.49</c:v>
                </c:pt>
                <c:pt idx="3629">
                  <c:v>7.5</c:v>
                </c:pt>
                <c:pt idx="3630">
                  <c:v>7.51</c:v>
                </c:pt>
                <c:pt idx="3631">
                  <c:v>7.52</c:v>
                </c:pt>
                <c:pt idx="3632">
                  <c:v>7.53</c:v>
                </c:pt>
                <c:pt idx="3633">
                  <c:v>7.54</c:v>
                </c:pt>
                <c:pt idx="3634">
                  <c:v>7.55</c:v>
                </c:pt>
                <c:pt idx="3635">
                  <c:v>7.56</c:v>
                </c:pt>
                <c:pt idx="3636">
                  <c:v>7.57</c:v>
                </c:pt>
                <c:pt idx="3637">
                  <c:v>7.58</c:v>
                </c:pt>
                <c:pt idx="3638">
                  <c:v>7.59</c:v>
                </c:pt>
                <c:pt idx="3639">
                  <c:v>7.6</c:v>
                </c:pt>
                <c:pt idx="3640">
                  <c:v>7.61</c:v>
                </c:pt>
                <c:pt idx="3641">
                  <c:v>7.62</c:v>
                </c:pt>
                <c:pt idx="3642">
                  <c:v>7.63</c:v>
                </c:pt>
                <c:pt idx="3643">
                  <c:v>7.64</c:v>
                </c:pt>
                <c:pt idx="3644">
                  <c:v>7.65</c:v>
                </c:pt>
                <c:pt idx="3645">
                  <c:v>7.66</c:v>
                </c:pt>
                <c:pt idx="3646">
                  <c:v>7.67</c:v>
                </c:pt>
                <c:pt idx="3647">
                  <c:v>7.68</c:v>
                </c:pt>
                <c:pt idx="3648">
                  <c:v>7.69</c:v>
                </c:pt>
                <c:pt idx="3649">
                  <c:v>7.7</c:v>
                </c:pt>
                <c:pt idx="3650">
                  <c:v>7.71</c:v>
                </c:pt>
                <c:pt idx="3651">
                  <c:v>7.72</c:v>
                </c:pt>
                <c:pt idx="3652">
                  <c:v>7.73</c:v>
                </c:pt>
                <c:pt idx="3653">
                  <c:v>7.74</c:v>
                </c:pt>
                <c:pt idx="3654">
                  <c:v>7.75</c:v>
                </c:pt>
                <c:pt idx="3655">
                  <c:v>7.76</c:v>
                </c:pt>
                <c:pt idx="3656">
                  <c:v>7.77</c:v>
                </c:pt>
                <c:pt idx="3657">
                  <c:v>7.78</c:v>
                </c:pt>
                <c:pt idx="3658">
                  <c:v>7.79</c:v>
                </c:pt>
                <c:pt idx="3659">
                  <c:v>7.8</c:v>
                </c:pt>
                <c:pt idx="3660">
                  <c:v>7.81</c:v>
                </c:pt>
                <c:pt idx="3661">
                  <c:v>7.82</c:v>
                </c:pt>
                <c:pt idx="3662">
                  <c:v>7.83</c:v>
                </c:pt>
                <c:pt idx="3663">
                  <c:v>7.84</c:v>
                </c:pt>
                <c:pt idx="3664">
                  <c:v>7.85</c:v>
                </c:pt>
                <c:pt idx="3665">
                  <c:v>7.86</c:v>
                </c:pt>
                <c:pt idx="3666">
                  <c:v>7.87</c:v>
                </c:pt>
                <c:pt idx="3667">
                  <c:v>7.88</c:v>
                </c:pt>
                <c:pt idx="3668">
                  <c:v>7.89</c:v>
                </c:pt>
                <c:pt idx="3669">
                  <c:v>7.9</c:v>
                </c:pt>
                <c:pt idx="3670">
                  <c:v>7.91</c:v>
                </c:pt>
                <c:pt idx="3671">
                  <c:v>7.92</c:v>
                </c:pt>
                <c:pt idx="3672">
                  <c:v>7.93</c:v>
                </c:pt>
                <c:pt idx="3673">
                  <c:v>7.94</c:v>
                </c:pt>
                <c:pt idx="3674">
                  <c:v>7.95</c:v>
                </c:pt>
                <c:pt idx="3675">
                  <c:v>7.96</c:v>
                </c:pt>
                <c:pt idx="3676">
                  <c:v>7.97</c:v>
                </c:pt>
                <c:pt idx="3677">
                  <c:v>7.98</c:v>
                </c:pt>
                <c:pt idx="3678">
                  <c:v>7.99</c:v>
                </c:pt>
                <c:pt idx="3679">
                  <c:v>8</c:v>
                </c:pt>
                <c:pt idx="3680">
                  <c:v>8.01</c:v>
                </c:pt>
                <c:pt idx="3681">
                  <c:v>8.02</c:v>
                </c:pt>
                <c:pt idx="3682">
                  <c:v>8.0299999999999994</c:v>
                </c:pt>
                <c:pt idx="3683">
                  <c:v>8.0399999999999991</c:v>
                </c:pt>
                <c:pt idx="3684">
                  <c:v>8.0500000000000007</c:v>
                </c:pt>
                <c:pt idx="3685">
                  <c:v>8.06</c:v>
                </c:pt>
                <c:pt idx="3686">
                  <c:v>8.07</c:v>
                </c:pt>
                <c:pt idx="3687">
                  <c:v>8.08</c:v>
                </c:pt>
                <c:pt idx="3688">
                  <c:v>8.09</c:v>
                </c:pt>
                <c:pt idx="3689">
                  <c:v>8.1</c:v>
                </c:pt>
                <c:pt idx="3690">
                  <c:v>8.11</c:v>
                </c:pt>
                <c:pt idx="3691">
                  <c:v>8.1199999999999992</c:v>
                </c:pt>
                <c:pt idx="3692">
                  <c:v>8.1300000000000008</c:v>
                </c:pt>
                <c:pt idx="3693">
                  <c:v>8.14</c:v>
                </c:pt>
                <c:pt idx="3694">
                  <c:v>8.15</c:v>
                </c:pt>
                <c:pt idx="3695">
                  <c:v>8.16</c:v>
                </c:pt>
                <c:pt idx="3696">
                  <c:v>8.17</c:v>
                </c:pt>
                <c:pt idx="3697">
                  <c:v>8.18</c:v>
                </c:pt>
                <c:pt idx="3698">
                  <c:v>8.19</c:v>
                </c:pt>
                <c:pt idx="3699">
                  <c:v>8.1999999999999993</c:v>
                </c:pt>
                <c:pt idx="3700">
                  <c:v>8.2100000000000009</c:v>
                </c:pt>
                <c:pt idx="3701">
                  <c:v>8.2200000000000006</c:v>
                </c:pt>
                <c:pt idx="3702">
                  <c:v>8.23</c:v>
                </c:pt>
                <c:pt idx="3703">
                  <c:v>8.24</c:v>
                </c:pt>
                <c:pt idx="3704">
                  <c:v>8.25</c:v>
                </c:pt>
                <c:pt idx="3705">
                  <c:v>8.26</c:v>
                </c:pt>
                <c:pt idx="3706">
                  <c:v>8.27</c:v>
                </c:pt>
                <c:pt idx="3707">
                  <c:v>8.2799999999999994</c:v>
                </c:pt>
                <c:pt idx="3708">
                  <c:v>8.2899999999999991</c:v>
                </c:pt>
                <c:pt idx="3709">
                  <c:v>8.3000000000000007</c:v>
                </c:pt>
                <c:pt idx="3710">
                  <c:v>8.31</c:v>
                </c:pt>
                <c:pt idx="3711">
                  <c:v>8.32</c:v>
                </c:pt>
                <c:pt idx="3712">
                  <c:v>8.33</c:v>
                </c:pt>
                <c:pt idx="3713">
                  <c:v>8.34</c:v>
                </c:pt>
                <c:pt idx="3714">
                  <c:v>8.35</c:v>
                </c:pt>
                <c:pt idx="3715">
                  <c:v>8.36</c:v>
                </c:pt>
                <c:pt idx="3716">
                  <c:v>8.3699999999999992</c:v>
                </c:pt>
                <c:pt idx="3717">
                  <c:v>8.3800000000000008</c:v>
                </c:pt>
                <c:pt idx="3718">
                  <c:v>8.39</c:v>
                </c:pt>
                <c:pt idx="3719">
                  <c:v>8.4</c:v>
                </c:pt>
              </c:numCache>
            </c:numRef>
          </c:xVal>
          <c:yVal>
            <c:numRef>
              <c:f>'Digital Filter'!$O$62:$O$3781</c:f>
              <c:numCache>
                <c:formatCode>0.00</c:formatCode>
                <c:ptCount val="3720"/>
                <c:pt idx="0">
                  <c:v>-1.67373189513946E-4</c:v>
                </c:pt>
                <c:pt idx="1">
                  <c:v>-6.691070678476851E-4</c:v>
                </c:pt>
                <c:pt idx="2">
                  <c:v>-1.5053388629031679E-3</c:v>
                </c:pt>
                <c:pt idx="3">
                  <c:v>-2.6760815721045862E-3</c:v>
                </c:pt>
                <c:pt idx="4">
                  <c:v>-4.1813533930958099E-3</c:v>
                </c:pt>
                <c:pt idx="5">
                  <c:v>-6.0211777249776855E-3</c:v>
                </c:pt>
                <c:pt idx="6">
                  <c:v>-8.1955831700360835E-3</c:v>
                </c:pt>
                <c:pt idx="7">
                  <c:v>-1.0704603535656903E-2</c:v>
                </c:pt>
                <c:pt idx="8">
                  <c:v>-1.3548277836699176E-2</c:v>
                </c:pt>
                <c:pt idx="9">
                  <c:v>-1.6726650298240407E-2</c:v>
                </c:pt>
                <c:pt idx="10">
                  <c:v>-2.0239770358606135E-2</c:v>
                </c:pt>
                <c:pt idx="11">
                  <c:v>-2.4087692672872786E-2</c:v>
                </c:pt>
                <c:pt idx="12">
                  <c:v>-2.8270477116724896E-2</c:v>
                </c:pt>
                <c:pt idx="13">
                  <c:v>-3.2788188790444692E-2</c:v>
                </c:pt>
                <c:pt idx="14">
                  <c:v>-3.7640898023707611E-2</c:v>
                </c:pt>
                <c:pt idx="15">
                  <c:v>-4.2828680380309084E-2</c:v>
                </c:pt>
                <c:pt idx="16">
                  <c:v>-4.8351616663492913E-2</c:v>
                </c:pt>
                <c:pt idx="17">
                  <c:v>-5.4209792921710839E-2</c:v>
                </c:pt>
                <c:pt idx="18">
                  <c:v>-6.0403300454425386E-2</c:v>
                </c:pt>
                <c:pt idx="19">
                  <c:v>-6.6932235818692856E-2</c:v>
                </c:pt>
                <c:pt idx="20">
                  <c:v>-7.3796700835825374E-2</c:v>
                </c:pt>
                <c:pt idx="21">
                  <c:v>-8.0996802598582995E-2</c:v>
                </c:pt>
                <c:pt idx="22">
                  <c:v>-8.8532653478553339E-2</c:v>
                </c:pt>
                <c:pt idx="23">
                  <c:v>-9.6404371134259773E-2</c:v>
                </c:pt>
                <c:pt idx="24">
                  <c:v>-0.10461207851915315</c:v>
                </c:pt>
                <c:pt idx="25">
                  <c:v>-0.11315590389042468</c:v>
                </c:pt>
                <c:pt idx="26">
                  <c:v>-0.12203598081799925</c:v>
                </c:pt>
                <c:pt idx="27">
                  <c:v>-0.13125244819383333</c:v>
                </c:pt>
                <c:pt idx="28">
                  <c:v>-0.14080545024176805</c:v>
                </c:pt>
                <c:pt idx="29">
                  <c:v>-0.15069513652771263</c:v>
                </c:pt>
                <c:pt idx="30">
                  <c:v>-0.16092166197005359</c:v>
                </c:pt>
                <c:pt idx="31">
                  <c:v>-0.17148518685076777</c:v>
                </c:pt>
                <c:pt idx="32">
                  <c:v>-0.1823858768265367</c:v>
                </c:pt>
                <c:pt idx="33">
                  <c:v>-0.19362390294064408</c:v>
                </c:pt>
                <c:pt idx="34">
                  <c:v>-0.20519944163493672</c:v>
                </c:pt>
                <c:pt idx="35">
                  <c:v>-0.21711267476233109</c:v>
                </c:pt>
                <c:pt idx="36">
                  <c:v>-0.22936378959978912</c:v>
                </c:pt>
                <c:pt idx="37">
                  <c:v>-0.24195297886148504</c:v>
                </c:pt>
                <c:pt idx="38">
                  <c:v>-0.25488044071259308</c:v>
                </c:pt>
                <c:pt idx="39">
                  <c:v>-0.26814637878325193</c:v>
                </c:pt>
                <c:pt idx="40">
                  <c:v>-0.28175100218321047</c:v>
                </c:pt>
                <c:pt idx="41">
                  <c:v>-0.29569452551652176</c:v>
                </c:pt>
                <c:pt idx="42">
                  <c:v>-0.30997716889705856</c:v>
                </c:pt>
                <c:pt idx="43">
                  <c:v>-0.3245991579640834</c:v>
                </c:pt>
                <c:pt idx="44">
                  <c:v>-0.33956072389841863</c:v>
                </c:pt>
                <c:pt idx="45">
                  <c:v>-0.35486210343897207</c:v>
                </c:pt>
                <c:pt idx="46">
                  <c:v>-0.37050353889979404</c:v>
                </c:pt>
                <c:pt idx="47">
                  <c:v>-0.3864852781873086</c:v>
                </c:pt>
                <c:pt idx="48">
                  <c:v>-0.40280757481821555</c:v>
                </c:pt>
                <c:pt idx="49">
                  <c:v>-0.41947068793781617</c:v>
                </c:pt>
                <c:pt idx="50">
                  <c:v>-0.43647488233839732</c:v>
                </c:pt>
                <c:pt idx="51">
                  <c:v>-0.45382042847868309</c:v>
                </c:pt>
                <c:pt idx="52">
                  <c:v>-0.47150760250310397</c:v>
                </c:pt>
                <c:pt idx="53">
                  <c:v>-0.48953668626190544</c:v>
                </c:pt>
                <c:pt idx="54">
                  <c:v>-0.50790796733152321</c:v>
                </c:pt>
                <c:pt idx="55">
                  <c:v>-0.52662173903547971</c:v>
                </c:pt>
                <c:pt idx="56">
                  <c:v>-0.54567830046563404</c:v>
                </c:pt>
                <c:pt idx="57">
                  <c:v>-0.56507795650402015</c:v>
                </c:pt>
                <c:pt idx="58">
                  <c:v>-0.58482101784505947</c:v>
                </c:pt>
                <c:pt idx="59">
                  <c:v>-0.60490780101821107</c:v>
                </c:pt>
                <c:pt idx="60">
                  <c:v>-0.62533862841111088</c:v>
                </c:pt>
                <c:pt idx="61">
                  <c:v>-0.64611382829327169</c:v>
                </c:pt>
                <c:pt idx="62">
                  <c:v>-0.66723373484008985</c:v>
                </c:pt>
                <c:pt idx="63">
                  <c:v>-0.68869868815740432</c:v>
                </c:pt>
                <c:pt idx="64">
                  <c:v>-0.71050903430664603</c:v>
                </c:pt>
                <c:pt idx="65">
                  <c:v>-0.73266512533020645</c:v>
                </c:pt>
                <c:pt idx="66">
                  <c:v>-0.75516731927763181</c:v>
                </c:pt>
                <c:pt idx="67">
                  <c:v>-0.7780159802319746</c:v>
                </c:pt>
                <c:pt idx="68">
                  <c:v>-0.80121147833691087</c:v>
                </c:pt>
                <c:pt idx="69">
                  <c:v>-0.82475418982413007</c:v>
                </c:pt>
                <c:pt idx="70">
                  <c:v>-0.84864449704152189</c:v>
                </c:pt>
                <c:pt idx="71">
                  <c:v>-0.87288278848153622</c:v>
                </c:pt>
                <c:pt idx="72">
                  <c:v>-0.89746945881028706</c:v>
                </c:pt>
                <c:pt idx="73">
                  <c:v>-0.92240490889720972</c:v>
                </c:pt>
                <c:pt idx="74">
                  <c:v>-0.94768954584490128</c:v>
                </c:pt>
                <c:pt idx="75">
                  <c:v>-0.97332378302006362</c:v>
                </c:pt>
                <c:pt idx="76">
                  <c:v>-0.99930804008437224</c:v>
                </c:pt>
                <c:pt idx="77">
                  <c:v>-1.0256427430263664</c:v>
                </c:pt>
                <c:pt idx="78">
                  <c:v>-1.0523283241935546</c:v>
                </c:pt>
                <c:pt idx="79">
                  <c:v>-1.0793652223253616</c:v>
                </c:pt>
                <c:pt idx="80">
                  <c:v>-1.1067538825863248</c:v>
                </c:pt>
                <c:pt idx="81">
                  <c:v>-1.1344947566001378</c:v>
                </c:pt>
                <c:pt idx="82">
                  <c:v>-1.1625883024840928</c:v>
                </c:pt>
                <c:pt idx="83">
                  <c:v>-1.1910349848841078</c:v>
                </c:pt>
                <c:pt idx="84">
                  <c:v>-1.2198352750104711</c:v>
                </c:pt>
                <c:pt idx="85">
                  <c:v>-1.2489896506739517</c:v>
                </c:pt>
                <c:pt idx="86">
                  <c:v>-1.2784985963228155</c:v>
                </c:pt>
                <c:pt idx="87">
                  <c:v>-1.3083626030800373</c:v>
                </c:pt>
                <c:pt idx="88">
                  <c:v>-1.3385821687814936</c:v>
                </c:pt>
                <c:pt idx="89">
                  <c:v>-1.3691577980146068</c:v>
                </c:pt>
                <c:pt idx="90">
                  <c:v>-1.4000900021575582</c:v>
                </c:pt>
                <c:pt idx="91">
                  <c:v>-1.4313792994192467</c:v>
                </c:pt>
                <c:pt idx="92">
                  <c:v>-1.463026214879886</c:v>
                </c:pt>
                <c:pt idx="93">
                  <c:v>-1.4950312805320394</c:v>
                </c:pt>
                <c:pt idx="94">
                  <c:v>-1.5273950353226069</c:v>
                </c:pt>
                <c:pt idx="95">
                  <c:v>-1.5601180251952285</c:v>
                </c:pt>
                <c:pt idx="96">
                  <c:v>-1.5932008031335445</c:v>
                </c:pt>
                <c:pt idx="97">
                  <c:v>-1.6266439292049184</c:v>
                </c:pt>
                <c:pt idx="98">
                  <c:v>-1.6604479706050579</c:v>
                </c:pt>
                <c:pt idx="99">
                  <c:v>-1.6946135017032002</c:v>
                </c:pt>
                <c:pt idx="100">
                  <c:v>-1.7291411040879388</c:v>
                </c:pt>
                <c:pt idx="101">
                  <c:v>-1.7640313666140162</c:v>
                </c:pt>
                <c:pt idx="102">
                  <c:v>-1.7992848854494836</c:v>
                </c:pt>
                <c:pt idx="103">
                  <c:v>-1.8349022641238053</c:v>
                </c:pt>
                <c:pt idx="104">
                  <c:v>-1.8708841135767629</c:v>
                </c:pt>
                <c:pt idx="105">
                  <c:v>-1.9072310522079126</c:v>
                </c:pt>
                <c:pt idx="106">
                  <c:v>-1.9439437059267544</c:v>
                </c:pt>
                <c:pt idx="107">
                  <c:v>-1.981022708204059</c:v>
                </c:pt>
                <c:pt idx="108">
                  <c:v>-2.0184687001234112</c:v>
                </c:pt>
                <c:pt idx="109">
                  <c:v>-2.0562823304340045</c:v>
                </c:pt>
                <c:pt idx="110">
                  <c:v>-2.0944642556039623</c:v>
                </c:pt>
                <c:pt idx="111">
                  <c:v>-2.1330151398745674</c:v>
                </c:pt>
                <c:pt idx="112">
                  <c:v>-2.1719356553152518</c:v>
                </c:pt>
                <c:pt idx="113">
                  <c:v>-2.2112264818794047</c:v>
                </c:pt>
                <c:pt idx="114">
                  <c:v>-2.2508883074611745</c:v>
                </c:pt>
                <c:pt idx="115">
                  <c:v>-2.2909218279527961</c:v>
                </c:pt>
                <c:pt idx="116">
                  <c:v>-2.3313277473031184</c:v>
                </c:pt>
                <c:pt idx="117">
                  <c:v>-2.3721067775767848</c:v>
                </c:pt>
                <c:pt idx="118">
                  <c:v>-2.4132596390143699</c:v>
                </c:pt>
                <c:pt idx="119">
                  <c:v>-2.4547870600933459</c:v>
                </c:pt>
                <c:pt idx="120">
                  <c:v>-2.496689777590102</c:v>
                </c:pt>
                <c:pt idx="121">
                  <c:v>-2.5389685366426864</c:v>
                </c:pt>
                <c:pt idx="122">
                  <c:v>-2.5816240908146471</c:v>
                </c:pt>
                <c:pt idx="123">
                  <c:v>-2.6246572021596659</c:v>
                </c:pt>
                <c:pt idx="124">
                  <c:v>-2.6680686412872512</c:v>
                </c:pt>
                <c:pt idx="125">
                  <c:v>-2.7118591874294178</c:v>
                </c:pt>
                <c:pt idx="126">
                  <c:v>-2.7560296285082675</c:v>
                </c:pt>
                <c:pt idx="127">
                  <c:v>-2.8005807612045457</c:v>
                </c:pt>
                <c:pt idx="128">
                  <c:v>-2.8455133910273842</c:v>
                </c:pt>
                <c:pt idx="129">
                  <c:v>-2.8908283323848316</c:v>
                </c:pt>
                <c:pt idx="130">
                  <c:v>-2.9365264086556171</c:v>
                </c:pt>
                <c:pt idx="131">
                  <c:v>-2.9826084522619078</c:v>
                </c:pt>
                <c:pt idx="132">
                  <c:v>-3.029075304743027</c:v>
                </c:pt>
                <c:pt idx="133">
                  <c:v>-3.0759278168304705</c:v>
                </c:pt>
                <c:pt idx="134">
                  <c:v>-3.12316684852382</c:v>
                </c:pt>
                <c:pt idx="135">
                  <c:v>-3.1707932691679437</c:v>
                </c:pt>
                <c:pt idx="136">
                  <c:v>-3.2188079575311908</c:v>
                </c:pt>
                <c:pt idx="137">
                  <c:v>-3.2672118018848288</c:v>
                </c:pt>
                <c:pt idx="138">
                  <c:v>-3.3160057000836267</c:v>
                </c:pt>
                <c:pt idx="139">
                  <c:v>-3.3651905596475884</c:v>
                </c:pt>
                <c:pt idx="140">
                  <c:v>-3.4147672978449828</c:v>
                </c:pt>
                <c:pt idx="141">
                  <c:v>-3.4647368417764399</c:v>
                </c:pt>
                <c:pt idx="142">
                  <c:v>-3.5151001284605061</c:v>
                </c:pt>
                <c:pt idx="143">
                  <c:v>-3.5658581049202387</c:v>
                </c:pt>
                <c:pt idx="144">
                  <c:v>-3.6170117282712266</c:v>
                </c:pt>
                <c:pt idx="145">
                  <c:v>-3.6685619658108708</c:v>
                </c:pt>
                <c:pt idx="146">
                  <c:v>-3.7205097951089132</c:v>
                </c:pt>
                <c:pt idx="147">
                  <c:v>-3.7728562040995079</c:v>
                </c:pt>
                <c:pt idx="148">
                  <c:v>-3.8256021911743137</c:v>
                </c:pt>
                <c:pt idx="149">
                  <c:v>-3.8787487652773791</c:v>
                </c:pt>
                <c:pt idx="150">
                  <c:v>-3.9322969460011086</c:v>
                </c:pt>
                <c:pt idx="151">
                  <c:v>-3.9862477636837585</c:v>
                </c:pt>
                <c:pt idx="152">
                  <c:v>-4.0406022595084607</c:v>
                </c:pt>
                <c:pt idx="153">
                  <c:v>-4.0953614856036253</c:v>
                </c:pt>
                <c:pt idx="154">
                  <c:v>-4.1505265051448319</c:v>
                </c:pt>
                <c:pt idx="155">
                  <c:v>-4.2060983924583439</c:v>
                </c:pt>
                <c:pt idx="156">
                  <c:v>-4.2620782331260285</c:v>
                </c:pt>
                <c:pt idx="157">
                  <c:v>-4.318467124091935</c:v>
                </c:pt>
                <c:pt idx="158">
                  <c:v>-4.3752661737705294</c:v>
                </c:pt>
                <c:pt idx="159">
                  <c:v>-4.4324765021563133</c:v>
                </c:pt>
                <c:pt idx="160">
                  <c:v>-4.4900992409354208</c:v>
                </c:pt>
                <c:pt idx="161">
                  <c:v>-4.5481355335985398</c:v>
                </c:pt>
                <c:pt idx="162">
                  <c:v>-4.6065865355559019</c:v>
                </c:pt>
                <c:pt idx="163">
                  <c:v>-4.6654534142536166</c:v>
                </c:pt>
                <c:pt idx="164">
                  <c:v>-4.7247373492921945</c:v>
                </c:pt>
                <c:pt idx="165">
                  <c:v>-4.7844395325463109</c:v>
                </c:pt>
                <c:pt idx="166">
                  <c:v>-4.8445611682871004</c:v>
                </c:pt>
                <c:pt idx="167">
                  <c:v>-4.905103473305493</c:v>
                </c:pt>
                <c:pt idx="168">
                  <c:v>-4.9660676770382235</c:v>
                </c:pt>
                <c:pt idx="169">
                  <c:v>-5.0274550216950775</c:v>
                </c:pt>
                <c:pt idx="170">
                  <c:v>-5.0892667623885748</c:v>
                </c:pt>
                <c:pt idx="171">
                  <c:v>-5.1515041672653394</c:v>
                </c:pt>
                <c:pt idx="172">
                  <c:v>-5.2141685176395915</c:v>
                </c:pt>
                <c:pt idx="173">
                  <c:v>-5.277261108128747</c:v>
                </c:pt>
                <c:pt idx="174">
                  <c:v>-5.3407832467908998</c:v>
                </c:pt>
                <c:pt idx="175">
                  <c:v>-5.4047362552647282</c:v>
                </c:pt>
                <c:pt idx="176">
                  <c:v>-5.4691214689112115</c:v>
                </c:pt>
                <c:pt idx="177">
                  <c:v>-5.5339402369578732</c:v>
                </c:pt>
                <c:pt idx="178">
                  <c:v>-5.5991939226449459</c:v>
                </c:pt>
                <c:pt idx="179">
                  <c:v>-5.6648839033740881</c:v>
                </c:pt>
                <c:pt idx="180">
                  <c:v>-5.7310115708592049</c:v>
                </c:pt>
                <c:pt idx="181">
                  <c:v>-5.7975783312797899</c:v>
                </c:pt>
                <c:pt idx="182">
                  <c:v>-5.8645856054364405</c:v>
                </c:pt>
                <c:pt idx="183">
                  <c:v>-5.9320348289091047</c:v>
                </c:pt>
                <c:pt idx="184">
                  <c:v>-5.9999274522175643</c:v>
                </c:pt>
                <c:pt idx="185">
                  <c:v>-6.0682649409845748</c:v>
                </c:pt>
                <c:pt idx="186">
                  <c:v>-6.1370487761015724</c:v>
                </c:pt>
                <c:pt idx="187">
                  <c:v>-6.206280453896805</c:v>
                </c:pt>
                <c:pt idx="188">
                  <c:v>-6.2759614863065565</c:v>
                </c:pt>
                <c:pt idx="189">
                  <c:v>-6.3460934010486536</c:v>
                </c:pt>
                <c:pt idx="190">
                  <c:v>-6.4166777417989929</c:v>
                </c:pt>
                <c:pt idx="191">
                  <c:v>-6.4877160683707347</c:v>
                </c:pt>
                <c:pt idx="192">
                  <c:v>-6.5592099568965487</c:v>
                </c:pt>
                <c:pt idx="193">
                  <c:v>-6.6311610000135506</c:v>
                </c:pt>
                <c:pt idx="194">
                  <c:v>-6.7035708070515678</c:v>
                </c:pt>
                <c:pt idx="195">
                  <c:v>-6.7764410042238863</c:v>
                </c:pt>
                <c:pt idx="196">
                  <c:v>-6.8497732348218197</c:v>
                </c:pt>
                <c:pt idx="197">
                  <c:v>-6.9235691594116657</c:v>
                </c:pt>
                <c:pt idx="198">
                  <c:v>-6.9978304560354809</c:v>
                </c:pt>
                <c:pt idx="199">
                  <c:v>-7.0725588204148142</c:v>
                </c:pt>
                <c:pt idx="200">
                  <c:v>-7.1477559661578285</c:v>
                </c:pt>
                <c:pt idx="201">
                  <c:v>-7.2234236249698514</c:v>
                </c:pt>
                <c:pt idx="202">
                  <c:v>-7.2995635468674482</c:v>
                </c:pt>
                <c:pt idx="203">
                  <c:v>-7.3761775003957455</c:v>
                </c:pt>
                <c:pt idx="204">
                  <c:v>-7.4532672728498675</c:v>
                </c:pt>
                <c:pt idx="205">
                  <c:v>-7.5308346704995142</c:v>
                </c:pt>
                <c:pt idx="206">
                  <c:v>-7.608881518817542</c:v>
                </c:pt>
                <c:pt idx="207">
                  <c:v>-7.6874096627124882</c:v>
                </c:pt>
                <c:pt idx="208">
                  <c:v>-7.7664209667645032</c:v>
                </c:pt>
                <c:pt idx="209">
                  <c:v>-7.8459173154659192</c:v>
                </c:pt>
                <c:pt idx="210">
                  <c:v>-7.9259006134652266</c:v>
                </c:pt>
                <c:pt idx="211">
                  <c:v>-8.0063727858156994</c:v>
                </c:pt>
                <c:pt idx="212">
                  <c:v>-8.0873357782277822</c:v>
                </c:pt>
                <c:pt idx="213">
                  <c:v>-8.1687915573261822</c:v>
                </c:pt>
                <c:pt idx="214">
                  <c:v>-8.250742110910922</c:v>
                </c:pt>
                <c:pt idx="215">
                  <c:v>-8.3331894482232656</c:v>
                </c:pt>
                <c:pt idx="216">
                  <c:v>-8.4161356002160197</c:v>
                </c:pt>
                <c:pt idx="217">
                  <c:v>-8.4995826198283275</c:v>
                </c:pt>
                <c:pt idx="218">
                  <c:v>-8.58353258226553</c:v>
                </c:pt>
                <c:pt idx="219">
                  <c:v>-8.6679875852837078</c:v>
                </c:pt>
                <c:pt idx="220">
                  <c:v>-8.7529497494790078</c:v>
                </c:pt>
                <c:pt idx="221">
                  <c:v>-8.8384212185824733</c:v>
                </c:pt>
                <c:pt idx="222">
                  <c:v>-8.9244041597594492</c:v>
                </c:pt>
                <c:pt idx="223">
                  <c:v>-9.0109007639148313</c:v>
                </c:pt>
                <c:pt idx="224">
                  <c:v>-9.0979132460031025</c:v>
                </c:pt>
                <c:pt idx="225">
                  <c:v>-9.1854438453444214</c:v>
                </c:pt>
                <c:pt idx="226">
                  <c:v>-9.2734948259459067</c:v>
                </c:pt>
                <c:pt idx="227">
                  <c:v>-9.3620684768287461</c:v>
                </c:pt>
                <c:pt idx="228">
                  <c:v>-9.451167112361329</c:v>
                </c:pt>
                <c:pt idx="229">
                  <c:v>-9.5407930725979941</c:v>
                </c:pt>
                <c:pt idx="230">
                  <c:v>-9.6309487236243267</c:v>
                </c:pt>
                <c:pt idx="231">
                  <c:v>-9.7216364579081507</c:v>
                </c:pt>
                <c:pt idx="232">
                  <c:v>-9.8128586946574554</c:v>
                </c:pt>
                <c:pt idx="233">
                  <c:v>-9.9046178801842295</c:v>
                </c:pt>
                <c:pt idx="234">
                  <c:v>-9.9969164882755042</c:v>
                </c:pt>
                <c:pt idx="235">
                  <c:v>-10.089757020570751</c:v>
                </c:pt>
                <c:pt idx="236">
                  <c:v>-10.183142006946486</c:v>
                </c:pt>
                <c:pt idx="237">
                  <c:v>-10.277074005907812</c:v>
                </c:pt>
                <c:pt idx="238">
                  <c:v>-10.371555604987226</c:v>
                </c:pt>
                <c:pt idx="239">
                  <c:v>-10.466589421150905</c:v>
                </c:pt>
                <c:pt idx="240">
                  <c:v>-10.562178101212611</c:v>
                </c:pt>
                <c:pt idx="241">
                  <c:v>-10.658324322255128</c:v>
                </c:pt>
                <c:pt idx="242">
                  <c:v>-10.755030792059795</c:v>
                </c:pt>
                <c:pt idx="243">
                  <c:v>-10.852300249544168</c:v>
                </c:pt>
                <c:pt idx="244">
                  <c:v>-10.950135465207813</c:v>
                </c:pt>
                <c:pt idx="245">
                  <c:v>-11.048539241586637</c:v>
                </c:pt>
                <c:pt idx="246">
                  <c:v>-11.14751441371601</c:v>
                </c:pt>
                <c:pt idx="247">
                  <c:v>-11.247063849602547</c:v>
                </c:pt>
                <c:pt idx="248">
                  <c:v>-11.347190450705034</c:v>
                </c:pt>
                <c:pt idx="249">
                  <c:v>-11.44789715242484</c:v>
                </c:pt>
                <c:pt idx="250">
                  <c:v>-11.549186924605468</c:v>
                </c:pt>
                <c:pt idx="251">
                  <c:v>-11.651062772042062</c:v>
                </c:pt>
                <c:pt idx="252">
                  <c:v>-11.753527735000912</c:v>
                </c:pt>
                <c:pt idx="253">
                  <c:v>-11.856584889748911</c:v>
                </c:pt>
                <c:pt idx="254">
                  <c:v>-11.96023734909361</c:v>
                </c:pt>
                <c:pt idx="255">
                  <c:v>-12.06448826293405</c:v>
                </c:pt>
                <c:pt idx="256">
                  <c:v>-12.169340818822246</c:v>
                </c:pt>
                <c:pt idx="257">
                  <c:v>-12.274798242535997</c:v>
                </c:pt>
                <c:pt idx="258">
                  <c:v>-12.380863798663393</c:v>
                </c:pt>
                <c:pt idx="259">
                  <c:v>-12.487540791198548</c:v>
                </c:pt>
                <c:pt idx="260">
                  <c:v>-12.594832564149879</c:v>
                </c:pt>
                <c:pt idx="261">
                  <c:v>-12.7027425021605</c:v>
                </c:pt>
                <c:pt idx="262">
                  <c:v>-12.811274031141105</c:v>
                </c:pt>
                <c:pt idx="263">
                  <c:v>-12.92043061891601</c:v>
                </c:pt>
                <c:pt idx="264">
                  <c:v>-13.030215775882404</c:v>
                </c:pt>
                <c:pt idx="265">
                  <c:v>-13.140633055683084</c:v>
                </c:pt>
                <c:pt idx="266">
                  <c:v>-13.251686055893225</c:v>
                </c:pt>
                <c:pt idx="267">
                  <c:v>-13.363378418721449</c:v>
                </c:pt>
                <c:pt idx="268">
                  <c:v>-13.475713831725376</c:v>
                </c:pt>
                <c:pt idx="269">
                  <c:v>-13.588696028542431</c:v>
                </c:pt>
                <c:pt idx="270">
                  <c:v>-13.702328789635798</c:v>
                </c:pt>
                <c:pt idx="271">
                  <c:v>-13.816615943056325</c:v>
                </c:pt>
                <c:pt idx="272">
                  <c:v>-13.931561365220709</c:v>
                </c:pt>
                <c:pt idx="273">
                  <c:v>-14.047168981705919</c:v>
                </c:pt>
                <c:pt idx="274">
                  <c:v>-14.163442768061147</c:v>
                </c:pt>
                <c:pt idx="275">
                  <c:v>-14.280386750636849</c:v>
                </c:pt>
                <c:pt idx="276">
                  <c:v>-14.398005007432051</c:v>
                </c:pt>
                <c:pt idx="277">
                  <c:v>-14.516301668959954</c:v>
                </c:pt>
                <c:pt idx="278">
                  <c:v>-14.635280919132221</c:v>
                </c:pt>
                <c:pt idx="279">
                  <c:v>-14.754946996163065</c:v>
                </c:pt>
                <c:pt idx="280">
                  <c:v>-14.875304193493124</c:v>
                </c:pt>
                <c:pt idx="281">
                  <c:v>-14.996356860733622</c:v>
                </c:pt>
                <c:pt idx="282">
                  <c:v>-15.118109404631785</c:v>
                </c:pt>
                <c:pt idx="283">
                  <c:v>-15.240566290057846</c:v>
                </c:pt>
                <c:pt idx="284">
                  <c:v>-15.363732041013964</c:v>
                </c:pt>
                <c:pt idx="285">
                  <c:v>-15.487611241666331</c:v>
                </c:pt>
                <c:pt idx="286">
                  <c:v>-15.612208537400162</c:v>
                </c:pt>
                <c:pt idx="287">
                  <c:v>-15.737528635899519</c:v>
                </c:pt>
                <c:pt idx="288">
                  <c:v>-15.863576308250746</c:v>
                </c:pt>
                <c:pt idx="289">
                  <c:v>-15.990356390072737</c:v>
                </c:pt>
                <c:pt idx="290">
                  <c:v>-16.117873782671868</c:v>
                </c:pt>
                <c:pt idx="291">
                  <c:v>-16.246133454224953</c:v>
                </c:pt>
                <c:pt idx="292">
                  <c:v>-16.375140440989341</c:v>
                </c:pt>
                <c:pt idx="293">
                  <c:v>-16.504899848541257</c:v>
                </c:pt>
                <c:pt idx="294">
                  <c:v>-16.635416853043651</c:v>
                </c:pt>
                <c:pt idx="295">
                  <c:v>-16.766696702544305</c:v>
                </c:pt>
                <c:pt idx="296">
                  <c:v>-16.898744718304339</c:v>
                </c:pt>
                <c:pt idx="297">
                  <c:v>-17.031566296159056</c:v>
                </c:pt>
                <c:pt idx="298">
                  <c:v>-17.165166907911271</c:v>
                </c:pt>
                <c:pt idx="299">
                  <c:v>-17.299552102758618</c:v>
                </c:pt>
                <c:pt idx="300">
                  <c:v>-17.434727508755298</c:v>
                </c:pt>
                <c:pt idx="301">
                  <c:v>-17.570698834309809</c:v>
                </c:pt>
                <c:pt idx="302">
                  <c:v>-17.707471869719605</c:v>
                </c:pt>
                <c:pt idx="303">
                  <c:v>-17.845052488743313</c:v>
                </c:pt>
                <c:pt idx="304">
                  <c:v>-17.983446650212585</c:v>
                </c:pt>
                <c:pt idx="305">
                  <c:v>-18.122660399683681</c:v>
                </c:pt>
                <c:pt idx="306">
                  <c:v>-18.262699871130867</c:v>
                </c:pt>
                <c:pt idx="307">
                  <c:v>-18.403571288682784</c:v>
                </c:pt>
                <c:pt idx="308">
                  <c:v>-18.545280968402199</c:v>
                </c:pt>
                <c:pt idx="309">
                  <c:v>-18.687835320112111</c:v>
                </c:pt>
                <c:pt idx="310">
                  <c:v>-18.831240849268276</c:v>
                </c:pt>
                <c:pt idx="311">
                  <c:v>-18.975504158879939</c:v>
                </c:pt>
                <c:pt idx="312">
                  <c:v>-19.120631951480814</c:v>
                </c:pt>
                <c:pt idx="313">
                  <c:v>-19.266631031151487</c:v>
                </c:pt>
                <c:pt idx="314">
                  <c:v>-19.413508305594526</c:v>
                </c:pt>
                <c:pt idx="315">
                  <c:v>-19.561270788265116</c:v>
                </c:pt>
                <c:pt idx="316">
                  <c:v>-19.709925600557515</c:v>
                </c:pt>
                <c:pt idx="317">
                  <c:v>-19.859479974050487</c:v>
                </c:pt>
                <c:pt idx="318">
                  <c:v>-20.009941252812848</c:v>
                </c:pt>
                <c:pt idx="319">
                  <c:v>-20.161316895771503</c:v>
                </c:pt>
                <c:pt idx="320">
                  <c:v>-20.313614479143311</c:v>
                </c:pt>
                <c:pt idx="321">
                  <c:v>-20.466841698934335</c:v>
                </c:pt>
                <c:pt idx="322">
                  <c:v>-20.621006373507083</c:v>
                </c:pt>
                <c:pt idx="323">
                  <c:v>-20.776116446219255</c:v>
                </c:pt>
                <c:pt idx="324">
                  <c:v>-20.932179988135651</c:v>
                </c:pt>
                <c:pt idx="325">
                  <c:v>-21.089205200816213</c:v>
                </c:pt>
                <c:pt idx="326">
                  <c:v>-21.247200419182612</c:v>
                </c:pt>
                <c:pt idx="327">
                  <c:v>-21.40617411446599</c:v>
                </c:pt>
                <c:pt idx="328">
                  <c:v>-21.566134897239081</c:v>
                </c:pt>
                <c:pt idx="329">
                  <c:v>-21.727091520534803</c:v>
                </c:pt>
                <c:pt idx="330">
                  <c:v>-21.889052883055562</c:v>
                </c:pt>
                <c:pt idx="331">
                  <c:v>-22.05202803247542</c:v>
                </c:pt>
                <c:pt idx="332">
                  <c:v>-22.216026168839047</c:v>
                </c:pt>
                <c:pt idx="333">
                  <c:v>-22.381056648060312</c:v>
                </c:pt>
                <c:pt idx="334">
                  <c:v>-22.547128985525212</c:v>
                </c:pt>
                <c:pt idx="335">
                  <c:v>-22.714252859801416</c:v>
                </c:pt>
                <c:pt idx="336">
                  <c:v>-22.882438116459785</c:v>
                </c:pt>
                <c:pt idx="337">
                  <c:v>-23.051694772010748</c:v>
                </c:pt>
                <c:pt idx="338">
                  <c:v>-23.22203301796085</c:v>
                </c:pt>
                <c:pt idx="339">
                  <c:v>-23.393463224992921</c:v>
                </c:pt>
                <c:pt idx="340">
                  <c:v>-23.565995947275312</c:v>
                </c:pt>
                <c:pt idx="341">
                  <c:v>-23.739641926904849</c:v>
                </c:pt>
                <c:pt idx="342">
                  <c:v>-23.914412098488054</c:v>
                </c:pt>
                <c:pt idx="343">
                  <c:v>-24.090317593866875</c:v>
                </c:pt>
                <c:pt idx="344">
                  <c:v>-24.267369746993491</c:v>
                </c:pt>
                <c:pt idx="345">
                  <c:v>-24.445580098960779</c:v>
                </c:pt>
                <c:pt idx="346">
                  <c:v>-24.624960403194081</c:v>
                </c:pt>
                <c:pt idx="347">
                  <c:v>-24.805522630810472</c:v>
                </c:pt>
                <c:pt idx="348">
                  <c:v>-24.987278976152801</c:v>
                </c:pt>
                <c:pt idx="349">
                  <c:v>-25.170241862504707</c:v>
                </c:pt>
                <c:pt idx="350">
                  <c:v>-25.35442394799432</c:v>
                </c:pt>
                <c:pt idx="351">
                  <c:v>-25.53983813169426</c:v>
                </c:pt>
                <c:pt idx="352">
                  <c:v>-25.726497559925772</c:v>
                </c:pt>
                <c:pt idx="353">
                  <c:v>-25.914415632775167</c:v>
                </c:pt>
                <c:pt idx="354">
                  <c:v>-26.103606010832241</c:v>
                </c:pt>
                <c:pt idx="355">
                  <c:v>-26.294082622158417</c:v>
                </c:pt>
                <c:pt idx="356">
                  <c:v>-26.485859669495891</c:v>
                </c:pt>
                <c:pt idx="357">
                  <c:v>-26.678951637726527</c:v>
                </c:pt>
                <c:pt idx="358">
                  <c:v>-26.873373301592167</c:v>
                </c:pt>
                <c:pt idx="359">
                  <c:v>-27.069139733686761</c:v>
                </c:pt>
                <c:pt idx="360">
                  <c:v>-27.266266312732938</c:v>
                </c:pt>
                <c:pt idx="361">
                  <c:v>-27.464768732154319</c:v>
                </c:pt>
                <c:pt idx="362">
                  <c:v>-27.664663008957696</c:v>
                </c:pt>
                <c:pt idx="363">
                  <c:v>-27.86596549293769</c:v>
                </c:pt>
                <c:pt idx="364">
                  <c:v>-28.068692876219188</c:v>
                </c:pt>
                <c:pt idx="365">
                  <c:v>-28.272862203152055</c:v>
                </c:pt>
                <c:pt idx="366">
                  <c:v>-28.478490880574348</c:v>
                </c:pt>
                <c:pt idx="367">
                  <c:v>-28.685596688461018</c:v>
                </c:pt>
                <c:pt idx="368">
                  <c:v>-28.894197790975436</c:v>
                </c:pt>
                <c:pt idx="369">
                  <c:v>-29.104312747942597</c:v>
                </c:pt>
                <c:pt idx="370">
                  <c:v>-29.315960526763938</c:v>
                </c:pt>
                <c:pt idx="371">
                  <c:v>-29.52916051479442</c:v>
                </c:pt>
                <c:pt idx="372">
                  <c:v>-29.743932532203594</c:v>
                </c:pt>
                <c:pt idx="373">
                  <c:v>-29.960296845344281</c:v>
                </c:pt>
                <c:pt idx="374">
                  <c:v>-30.178274180653304</c:v>
                </c:pt>
                <c:pt idx="375">
                  <c:v>-30.397885739109938</c:v>
                </c:pt>
                <c:pt idx="376">
                  <c:v>-30.619153211280125</c:v>
                </c:pt>
                <c:pt idx="377">
                  <c:v>-30.842098792974607</c:v>
                </c:pt>
                <c:pt idx="378">
                  <c:v>-31.066745201552777</c:v>
                </c:pt>
                <c:pt idx="379">
                  <c:v>-31.293115692903978</c:v>
                </c:pt>
                <c:pt idx="380">
                  <c:v>-31.521234079141284</c:v>
                </c:pt>
                <c:pt idx="381">
                  <c:v>-31.75112474704417</c:v>
                </c:pt>
                <c:pt idx="382">
                  <c:v>-31.982812677289346</c:v>
                </c:pt>
                <c:pt idx="383">
                  <c:v>-32.216323464510339</c:v>
                </c:pt>
                <c:pt idx="384">
                  <c:v>-32.451683338229991</c:v>
                </c:pt>
                <c:pt idx="385">
                  <c:v>-32.688919184712731</c:v>
                </c:pt>
                <c:pt idx="386">
                  <c:v>-32.928058569786081</c:v>
                </c:pt>
                <c:pt idx="387">
                  <c:v>-33.169129762683504</c:v>
                </c:pt>
                <c:pt idx="388">
                  <c:v>-33.41216176096507</c:v>
                </c:pt>
                <c:pt idx="389">
                  <c:v>-33.65718431657649</c:v>
                </c:pt>
                <c:pt idx="390">
                  <c:v>-33.904227963108504</c:v>
                </c:pt>
                <c:pt idx="391">
                  <c:v>-34.153324044326403</c:v>
                </c:pt>
                <c:pt idx="392">
                  <c:v>-34.404504744040793</c:v>
                </c:pt>
                <c:pt idx="393">
                  <c:v>-34.657803117397464</c:v>
                </c:pt>
                <c:pt idx="394">
                  <c:v>-34.913253123670017</c:v>
                </c:pt>
                <c:pt idx="395">
                  <c:v>-35.170889660641087</c:v>
                </c:pt>
                <c:pt idx="396">
                  <c:v>-35.430748600670945</c:v>
                </c:pt>
                <c:pt idx="397">
                  <c:v>-35.692866828550002</c:v>
                </c:pt>
                <c:pt idx="398">
                  <c:v>-35.957282281248055</c:v>
                </c:pt>
                <c:pt idx="399">
                  <c:v>-36.224033989673501</c:v>
                </c:pt>
                <c:pt idx="400">
                  <c:v>-36.49316212256916</c:v>
                </c:pt>
                <c:pt idx="401">
                  <c:v>-36.764708032679344</c:v>
                </c:pt>
                <c:pt idx="402">
                  <c:v>-37.03871430532908</c:v>
                </c:pt>
                <c:pt idx="403">
                  <c:v>-37.31522480957554</c:v>
                </c:pt>
                <c:pt idx="404">
                  <c:v>-37.594284752093394</c:v>
                </c:pt>
                <c:pt idx="405">
                  <c:v>-37.875940733977565</c:v>
                </c:pt>
                <c:pt idx="406">
                  <c:v>-38.160240810655104</c:v>
                </c:pt>
                <c:pt idx="407">
                  <c:v>-38.447234555116168</c:v>
                </c:pt>
                <c:pt idx="408">
                  <c:v>-38.736973124689953</c:v>
                </c:pt>
                <c:pt idx="409">
                  <c:v>-39.029509331608068</c:v>
                </c:pt>
                <c:pt idx="410">
                  <c:v>-39.324897717622321</c:v>
                </c:pt>
                <c:pt idx="411">
                  <c:v>-39.623194632960121</c:v>
                </c:pt>
                <c:pt idx="412">
                  <c:v>-39.924458319929045</c:v>
                </c:pt>
                <c:pt idx="413">
                  <c:v>-40.228749001506245</c:v>
                </c:pt>
                <c:pt idx="414">
                  <c:v>-40.536128975278523</c:v>
                </c:pt>
                <c:pt idx="415">
                  <c:v>-40.846662713129625</c:v>
                </c:pt>
                <c:pt idx="416">
                  <c:v>-41.160416967108247</c:v>
                </c:pt>
                <c:pt idx="417">
                  <c:v>-41.477460881945717</c:v>
                </c:pt>
                <c:pt idx="418">
                  <c:v>-41.797866114739541</c:v>
                </c:pt>
                <c:pt idx="419">
                  <c:v>-42.121706962363028</c:v>
                </c:pt>
                <c:pt idx="420">
                  <c:v>-42.449060497213011</c:v>
                </c:pt>
                <c:pt idx="421">
                  <c:v>-42.780006711970522</c:v>
                </c:pt>
                <c:pt idx="422">
                  <c:v>-43.114628674107045</c:v>
                </c:pt>
                <c:pt idx="423">
                  <c:v>-43.4530126909468</c:v>
                </c:pt>
                <c:pt idx="424">
                  <c:v>-43.795248486171303</c:v>
                </c:pt>
                <c:pt idx="425">
                  <c:v>-44.141429388742985</c:v>
                </c:pt>
                <c:pt idx="426">
                  <c:v>-44.491652535325514</c:v>
                </c:pt>
                <c:pt idx="427">
                  <c:v>-44.846019087386622</c:v>
                </c:pt>
                <c:pt idx="428">
                  <c:v>-45.204634464296454</c:v>
                </c:pt>
                <c:pt idx="429">
                  <c:v>-45.567608593875789</c:v>
                </c:pt>
                <c:pt idx="430">
                  <c:v>-45.935056182001055</c:v>
                </c:pt>
                <c:pt idx="431">
                  <c:v>-46.307097003056427</c:v>
                </c:pt>
                <c:pt idx="432">
                  <c:v>-46.683856213220679</c:v>
                </c:pt>
                <c:pt idx="433">
                  <c:v>-47.065464688803345</c:v>
                </c:pt>
                <c:pt idx="434">
                  <c:v>-47.452059392103649</c:v>
                </c:pt>
                <c:pt idx="435">
                  <c:v>-47.843783767553788</c:v>
                </c:pt>
                <c:pt idx="436">
                  <c:v>-48.240788171246663</c:v>
                </c:pt>
                <c:pt idx="437">
                  <c:v>-48.643230337321555</c:v>
                </c:pt>
                <c:pt idx="438">
                  <c:v>-49.0512758851185</c:v>
                </c:pt>
                <c:pt idx="439">
                  <c:v>-49.465098871504871</c:v>
                </c:pt>
                <c:pt idx="440">
                  <c:v>-49.884882393357579</c:v>
                </c:pt>
                <c:pt idx="441">
                  <c:v>-50.310819245831766</c:v>
                </c:pt>
                <c:pt idx="442">
                  <c:v>-50.743112642812314</c:v>
                </c:pt>
                <c:pt idx="443">
                  <c:v>-51.181977006829975</c:v>
                </c:pt>
                <c:pt idx="444">
                  <c:v>-51.627638836732658</c:v>
                </c:pt>
                <c:pt idx="445">
                  <c:v>-52.080337662614859</c:v>
                </c:pt>
                <c:pt idx="446">
                  <c:v>-52.540327098878763</c:v>
                </c:pt>
                <c:pt idx="447">
                  <c:v>-53.007876007958231</c:v>
                </c:pt>
                <c:pt idx="448">
                  <c:v>-53.483269789139129</c:v>
                </c:pt>
                <c:pt idx="449">
                  <c:v>-53.966811809195931</c:v>
                </c:pt>
                <c:pt idx="450">
                  <c:v>-54.458824994251515</c:v>
                </c:pt>
                <c:pt idx="451">
                  <c:v>-54.959653605464418</c:v>
                </c:pt>
                <c:pt idx="452">
                  <c:v>-55.46966522499234</c:v>
                </c:pt>
                <c:pt idx="453">
                  <c:v>-55.989252983259405</c:v>
                </c:pt>
                <c:pt idx="454">
                  <c:v>-56.51883806409267</c:v>
                </c:pt>
                <c:pt idx="455">
                  <c:v>-57.058872531020697</c:v>
                </c:pt>
                <c:pt idx="456">
                  <c:v>-57.60984252615107</c:v>
                </c:pt>
                <c:pt idx="457">
                  <c:v>-58.172271903072961</c:v>
                </c:pt>
                <c:pt idx="458">
                  <c:v>-58.746726367475397</c:v>
                </c:pt>
                <c:pt idx="459">
                  <c:v>-59.333818214398839</c:v>
                </c:pt>
                <c:pt idx="460">
                  <c:v>-59.934211769948185</c:v>
                </c:pt>
                <c:pt idx="461">
                  <c:v>-60.548629668996476</c:v>
                </c:pt>
                <c:pt idx="462">
                  <c:v>-61.177860130351853</c:v>
                </c:pt>
                <c:pt idx="463">
                  <c:v>-61.822765428837705</c:v>
                </c:pt>
                <c:pt idx="464">
                  <c:v>-62.484291812479114</c:v>
                </c:pt>
                <c:pt idx="465">
                  <c:v>-63.16348117585234</c:v>
                </c:pt>
                <c:pt idx="466">
                  <c:v>-63.861484882633334</c:v>
                </c:pt>
                <c:pt idx="467">
                  <c:v>-64.579580238188171</c:v>
                </c:pt>
                <c:pt idx="468">
                  <c:v>-65.319190256345564</c:v>
                </c:pt>
                <c:pt idx="469">
                  <c:v>-66.081907556983708</c:v>
                </c:pt>
                <c:pt idx="470">
                  <c:v>-66.159517253900702</c:v>
                </c:pt>
                <c:pt idx="471">
                  <c:v>-66.237377655083364</c:v>
                </c:pt>
                <c:pt idx="472">
                  <c:v>-66.315490694723664</c:v>
                </c:pt>
                <c:pt idx="473">
                  <c:v>-66.393858331132037</c:v>
                </c:pt>
                <c:pt idx="474">
                  <c:v>-66.472482547155423</c:v>
                </c:pt>
                <c:pt idx="475">
                  <c:v>-66.551365350597706</c:v>
                </c:pt>
                <c:pt idx="476">
                  <c:v>-66.630508774657528</c:v>
                </c:pt>
                <c:pt idx="477">
                  <c:v>-66.709914878376267</c:v>
                </c:pt>
                <c:pt idx="478">
                  <c:v>-66.789585747084999</c:v>
                </c:pt>
                <c:pt idx="479">
                  <c:v>-66.869523492872631</c:v>
                </c:pt>
                <c:pt idx="480">
                  <c:v>-66.94973025505648</c:v>
                </c:pt>
                <c:pt idx="481">
                  <c:v>-67.030208200675816</c:v>
                </c:pt>
                <c:pt idx="482">
                  <c:v>-67.110959524982036</c:v>
                </c:pt>
                <c:pt idx="483">
                  <c:v>-67.191986451947201</c:v>
                </c:pt>
                <c:pt idx="484">
                  <c:v>-67.2732912347889</c:v>
                </c:pt>
                <c:pt idx="485">
                  <c:v>-67.354876156493887</c:v>
                </c:pt>
                <c:pt idx="486">
                  <c:v>-67.436743530369768</c:v>
                </c:pt>
                <c:pt idx="487">
                  <c:v>-67.518895700593887</c:v>
                </c:pt>
                <c:pt idx="488">
                  <c:v>-67.601335042794759</c:v>
                </c:pt>
                <c:pt idx="489">
                  <c:v>-67.684063964623164</c:v>
                </c:pt>
                <c:pt idx="490">
                  <c:v>-67.76708490635832</c:v>
                </c:pt>
                <c:pt idx="491">
                  <c:v>-67.850400341512298</c:v>
                </c:pt>
                <c:pt idx="492">
                  <c:v>-67.934012777466549</c:v>
                </c:pt>
                <c:pt idx="493">
                  <c:v>-68.017924756101223</c:v>
                </c:pt>
                <c:pt idx="494">
                  <c:v>-68.102138854458659</c:v>
                </c:pt>
                <c:pt idx="495">
                  <c:v>-68.186657685414161</c:v>
                </c:pt>
                <c:pt idx="496">
                  <c:v>-68.27148389837042</c:v>
                </c:pt>
                <c:pt idx="497">
                  <c:v>-68.356620179956494</c:v>
                </c:pt>
                <c:pt idx="498">
                  <c:v>-68.442069254754017</c:v>
                </c:pt>
                <c:pt idx="499">
                  <c:v>-68.527833886041662</c:v>
                </c:pt>
                <c:pt idx="500">
                  <c:v>-68.613916876554256</c:v>
                </c:pt>
                <c:pt idx="501">
                  <c:v>-68.700321069257669</c:v>
                </c:pt>
                <c:pt idx="502">
                  <c:v>-68.787049348156287</c:v>
                </c:pt>
                <c:pt idx="503">
                  <c:v>-68.874104639104743</c:v>
                </c:pt>
                <c:pt idx="504">
                  <c:v>-68.961489910656269</c:v>
                </c:pt>
                <c:pt idx="505">
                  <c:v>-69.049208174915421</c:v>
                </c:pt>
                <c:pt idx="506">
                  <c:v>-69.137262488430366</c:v>
                </c:pt>
                <c:pt idx="507">
                  <c:v>-69.225655953092854</c:v>
                </c:pt>
                <c:pt idx="508">
                  <c:v>-69.314391717081605</c:v>
                </c:pt>
                <c:pt idx="509">
                  <c:v>-69.40347297580098</c:v>
                </c:pt>
                <c:pt idx="510">
                  <c:v>-69.492902972875243</c:v>
                </c:pt>
                <c:pt idx="511">
                  <c:v>-69.582685001148008</c:v>
                </c:pt>
                <c:pt idx="512">
                  <c:v>-69.672822403719323</c:v>
                </c:pt>
                <c:pt idx="513">
                  <c:v>-69.763318575006423</c:v>
                </c:pt>
                <c:pt idx="514">
                  <c:v>-69.854176961837055</c:v>
                </c:pt>
                <c:pt idx="515">
                  <c:v>-69.945401064556606</c:v>
                </c:pt>
                <c:pt idx="516">
                  <c:v>-70.036994438195151</c:v>
                </c:pt>
                <c:pt idx="517">
                  <c:v>-70.128960693638987</c:v>
                </c:pt>
                <c:pt idx="518">
                  <c:v>-70.221303498854567</c:v>
                </c:pt>
                <c:pt idx="519">
                  <c:v>-70.314026580118124</c:v>
                </c:pt>
                <c:pt idx="520">
                  <c:v>-70.407133723325245</c:v>
                </c:pt>
                <c:pt idx="521">
                  <c:v>-70.500628775290082</c:v>
                </c:pt>
                <c:pt idx="522">
                  <c:v>-70.594515645110775</c:v>
                </c:pt>
                <c:pt idx="523">
                  <c:v>-70.688798305564845</c:v>
                </c:pt>
                <c:pt idx="524">
                  <c:v>-70.783480794543408</c:v>
                </c:pt>
                <c:pt idx="525">
                  <c:v>-70.878567216529177</c:v>
                </c:pt>
                <c:pt idx="526">
                  <c:v>-70.9740617441159</c:v>
                </c:pt>
                <c:pt idx="527">
                  <c:v>-71.069968619571483</c:v>
                </c:pt>
                <c:pt idx="528">
                  <c:v>-71.166292156453309</c:v>
                </c:pt>
                <c:pt idx="529">
                  <c:v>-71.263036741260478</c:v>
                </c:pt>
                <c:pt idx="530">
                  <c:v>-71.360206835144766</c:v>
                </c:pt>
                <c:pt idx="531">
                  <c:v>-71.457806975666614</c:v>
                </c:pt>
                <c:pt idx="532">
                  <c:v>-71.555841778608453</c:v>
                </c:pt>
                <c:pt idx="533">
                  <c:v>-71.654315939843045</c:v>
                </c:pt>
                <c:pt idx="534">
                  <c:v>-71.753234237248776</c:v>
                </c:pt>
                <c:pt idx="535">
                  <c:v>-71.852601532705989</c:v>
                </c:pt>
                <c:pt idx="536">
                  <c:v>-71.952422774118517</c:v>
                </c:pt>
                <c:pt idx="537">
                  <c:v>-72.052702997552856</c:v>
                </c:pt>
                <c:pt idx="538">
                  <c:v>-72.153447329377684</c:v>
                </c:pt>
                <c:pt idx="539">
                  <c:v>-72.254660988532876</c:v>
                </c:pt>
                <c:pt idx="540">
                  <c:v>-72.356349288823992</c:v>
                </c:pt>
                <c:pt idx="541">
                  <c:v>-72.45851764132108</c:v>
                </c:pt>
                <c:pt idx="542">
                  <c:v>-72.56117155681936</c:v>
                </c:pt>
                <c:pt idx="543">
                  <c:v>-72.664316648379796</c:v>
                </c:pt>
                <c:pt idx="544">
                  <c:v>-72.767958633960362</c:v>
                </c:pt>
                <c:pt idx="545">
                  <c:v>-72.872103339116578</c:v>
                </c:pt>
                <c:pt idx="546">
                  <c:v>-72.976756699823525</c:v>
                </c:pt>
                <c:pt idx="547">
                  <c:v>-73.081924765370175</c:v>
                </c:pt>
                <c:pt idx="548">
                  <c:v>-73.187613701325972</c:v>
                </c:pt>
                <c:pt idx="549">
                  <c:v>-73.293829792671275</c:v>
                </c:pt>
                <c:pt idx="550">
                  <c:v>-73.400579446967285</c:v>
                </c:pt>
                <c:pt idx="551">
                  <c:v>-73.507869197686404</c:v>
                </c:pt>
                <c:pt idx="552">
                  <c:v>-73.615705707623817</c:v>
                </c:pt>
                <c:pt idx="553">
                  <c:v>-73.724095772439881</c:v>
                </c:pt>
                <c:pt idx="554">
                  <c:v>-73.833046324337118</c:v>
                </c:pt>
                <c:pt idx="555">
                  <c:v>-73.942564435840509</c:v>
                </c:pt>
                <c:pt idx="556">
                  <c:v>-74.052657323743546</c:v>
                </c:pt>
                <c:pt idx="557">
                  <c:v>-74.163332353172009</c:v>
                </c:pt>
                <c:pt idx="558">
                  <c:v>-74.274597041792376</c:v>
                </c:pt>
                <c:pt idx="559">
                  <c:v>-74.386459064210797</c:v>
                </c:pt>
                <c:pt idx="560">
                  <c:v>-74.498926256477802</c:v>
                </c:pt>
                <c:pt idx="561">
                  <c:v>-74.61200662079888</c:v>
                </c:pt>
                <c:pt idx="562">
                  <c:v>-74.725708330408935</c:v>
                </c:pt>
                <c:pt idx="563">
                  <c:v>-74.840039734625805</c:v>
                </c:pt>
                <c:pt idx="564">
                  <c:v>-74.955009364103006</c:v>
                </c:pt>
                <c:pt idx="565">
                  <c:v>-75.07062593626577</c:v>
                </c:pt>
                <c:pt idx="566">
                  <c:v>-75.186898360983591</c:v>
                </c:pt>
                <c:pt idx="567">
                  <c:v>-75.303835746437528</c:v>
                </c:pt>
                <c:pt idx="568">
                  <c:v>-75.421447405221443</c:v>
                </c:pt>
                <c:pt idx="569">
                  <c:v>-75.539742860685735</c:v>
                </c:pt>
                <c:pt idx="570">
                  <c:v>-75.658731853553306</c:v>
                </c:pt>
                <c:pt idx="571">
                  <c:v>-75.778424348752679</c:v>
                </c:pt>
                <c:pt idx="572">
                  <c:v>-75.898830542566529</c:v>
                </c:pt>
                <c:pt idx="573">
                  <c:v>-76.019960870076716</c:v>
                </c:pt>
                <c:pt idx="574">
                  <c:v>-76.141826012851467</c:v>
                </c:pt>
                <c:pt idx="575">
                  <c:v>-76.264436907051603</c:v>
                </c:pt>
                <c:pt idx="576">
                  <c:v>-76.387804751765302</c:v>
                </c:pt>
                <c:pt idx="577">
                  <c:v>-76.511941017790249</c:v>
                </c:pt>
                <c:pt idx="578">
                  <c:v>-76.636857456722055</c:v>
                </c:pt>
                <c:pt idx="579">
                  <c:v>-76.762566110457797</c:v>
                </c:pt>
                <c:pt idx="580">
                  <c:v>-76.889079321116697</c:v>
                </c:pt>
                <c:pt idx="581">
                  <c:v>-77.016409741377657</c:v>
                </c:pt>
                <c:pt idx="582">
                  <c:v>-77.144570345270111</c:v>
                </c:pt>
                <c:pt idx="583">
                  <c:v>-77.27357443947335</c:v>
                </c:pt>
                <c:pt idx="584">
                  <c:v>-77.4034356750808</c:v>
                </c:pt>
                <c:pt idx="585">
                  <c:v>-77.534168059930977</c:v>
                </c:pt>
                <c:pt idx="586">
                  <c:v>-77.665785971475742</c:v>
                </c:pt>
                <c:pt idx="587">
                  <c:v>-77.798304170262924</c:v>
                </c:pt>
                <c:pt idx="588">
                  <c:v>-77.931737814021361</c:v>
                </c:pt>
                <c:pt idx="589">
                  <c:v>-78.066102472442523</c:v>
                </c:pt>
                <c:pt idx="590">
                  <c:v>-78.201414142626504</c:v>
                </c:pt>
                <c:pt idx="591">
                  <c:v>-78.3376892652946</c:v>
                </c:pt>
                <c:pt idx="592">
                  <c:v>-78.474944741770869</c:v>
                </c:pt>
                <c:pt idx="593">
                  <c:v>-78.613197951800316</c:v>
                </c:pt>
                <c:pt idx="594">
                  <c:v>-78.752466772243764</c:v>
                </c:pt>
                <c:pt idx="595">
                  <c:v>-78.892769596716164</c:v>
                </c:pt>
                <c:pt idx="596">
                  <c:v>-79.03412535619816</c:v>
                </c:pt>
                <c:pt idx="597">
                  <c:v>-79.176553540700596</c:v>
                </c:pt>
                <c:pt idx="598">
                  <c:v>-79.320074222044411</c:v>
                </c:pt>
                <c:pt idx="599">
                  <c:v>-79.464708077832341</c:v>
                </c:pt>
                <c:pt idx="600">
                  <c:v>-79.610476416692265</c:v>
                </c:pt>
                <c:pt idx="601">
                  <c:v>-79.757401204811828</c:v>
                </c:pt>
                <c:pt idx="602">
                  <c:v>-79.905505093953821</c:v>
                </c:pt>
                <c:pt idx="603">
                  <c:v>-80.054811450965531</c:v>
                </c:pt>
                <c:pt idx="604">
                  <c:v>-80.205344388912451</c:v>
                </c:pt>
                <c:pt idx="605">
                  <c:v>-80.357128799943382</c:v>
                </c:pt>
                <c:pt idx="606">
                  <c:v>-80.510190390007708</c:v>
                </c:pt>
                <c:pt idx="607">
                  <c:v>-80.664555715522894</c:v>
                </c:pt>
                <c:pt idx="608">
                  <c:v>-80.820252222176023</c:v>
                </c:pt>
                <c:pt idx="609">
                  <c:v>-80.977308285986908</c:v>
                </c:pt>
                <c:pt idx="610">
                  <c:v>-81.135753256744721</c:v>
                </c:pt>
                <c:pt idx="611">
                  <c:v>-81.29561750407467</c:v>
                </c:pt>
                <c:pt idx="612">
                  <c:v>-81.456932466308061</c:v>
                </c:pt>
                <c:pt idx="613">
                  <c:v>-81.619730702240659</c:v>
                </c:pt>
                <c:pt idx="614">
                  <c:v>-81.784045946194112</c:v>
                </c:pt>
                <c:pt idx="615">
                  <c:v>-81.949913166475199</c:v>
                </c:pt>
                <c:pt idx="616">
                  <c:v>-82.117368627542447</c:v>
                </c:pt>
                <c:pt idx="617">
                  <c:v>-82.286449956201309</c:v>
                </c:pt>
                <c:pt idx="618">
                  <c:v>-82.457196212043741</c:v>
                </c:pt>
                <c:pt idx="619">
                  <c:v>-82.629647962637449</c:v>
                </c:pt>
                <c:pt idx="620">
                  <c:v>-82.803847363621799</c:v>
                </c:pt>
                <c:pt idx="621">
                  <c:v>-82.979838244364714</c:v>
                </c:pt>
                <c:pt idx="622">
                  <c:v>-83.15766619937888</c:v>
                </c:pt>
                <c:pt idx="623">
                  <c:v>-83.337378686200495</c:v>
                </c:pt>
                <c:pt idx="624">
                  <c:v>-83.519025130173134</c:v>
                </c:pt>
                <c:pt idx="625">
                  <c:v>-83.702657036724474</c:v>
                </c:pt>
                <c:pt idx="626">
                  <c:v>-83.888328111827022</c:v>
                </c:pt>
                <c:pt idx="627">
                  <c:v>-84.076094391374994</c:v>
                </c:pt>
                <c:pt idx="628">
                  <c:v>-84.266014380247867</c:v>
                </c:pt>
                <c:pt idx="629">
                  <c:v>-84.458149201964247</c:v>
                </c:pt>
                <c:pt idx="630">
                  <c:v>-84.652562759931627</c:v>
                </c:pt>
                <c:pt idx="631">
                  <c:v>-84.849321911347488</c:v>
                </c:pt>
                <c:pt idx="632">
                  <c:v>-85.04849665497224</c:v>
                </c:pt>
                <c:pt idx="633">
                  <c:v>-85.250160334187726</c:v>
                </c:pt>
                <c:pt idx="634">
                  <c:v>-85.454389856814842</c:v>
                </c:pt>
                <c:pt idx="635">
                  <c:v>-85.6612659332242</c:v>
                </c:pt>
                <c:pt idx="636">
                  <c:v>-85.87087333499484</c:v>
                </c:pt>
                <c:pt idx="637">
                  <c:v>-86.08330117590765</c:v>
                </c:pt>
                <c:pt idx="638">
                  <c:v>-86.298643217713391</c:v>
                </c:pt>
                <c:pt idx="639">
                  <c:v>-86.516998203589978</c:v>
                </c:pt>
                <c:pt idx="640">
                  <c:v>-86.738470221986375</c:v>
                </c:pt>
                <c:pt idx="641">
                  <c:v>-86.963169104537016</c:v>
                </c:pt>
                <c:pt idx="642">
                  <c:v>-87.191210861799547</c:v>
                </c:pt>
                <c:pt idx="643">
                  <c:v>-87.422718161311494</c:v>
                </c:pt>
                <c:pt idx="644">
                  <c:v>-87.657820852824329</c:v>
                </c:pt>
                <c:pt idx="645">
                  <c:v>-87.896656546732572</c:v>
                </c:pt>
                <c:pt idx="646">
                  <c:v>-88.139371251944766</c:v>
                </c:pt>
                <c:pt idx="647">
                  <c:v>-88.38612008094475</c:v>
                </c:pt>
                <c:pt idx="648">
                  <c:v>-88.637068030645437</c:v>
                </c:pt>
                <c:pt idx="649">
                  <c:v>-88.892390848957632</c:v>
                </c:pt>
                <c:pt idx="650">
                  <c:v>-89.152275998763173</c:v>
                </c:pt>
                <c:pt idx="651">
                  <c:v>-89.416923732658233</c:v>
                </c:pt>
                <c:pt idx="652">
                  <c:v>-89.686548294064977</c:v>
                </c:pt>
                <c:pt idx="653">
                  <c:v>-89.961379263197756</c:v>
                </c:pt>
                <c:pt idx="654">
                  <c:v>-90.241663069003778</c:v>
                </c:pt>
                <c:pt idx="655">
                  <c:v>-90.527664692650816</c:v>
                </c:pt>
                <c:pt idx="656">
                  <c:v>-90.81966959227131</c:v>
                </c:pt>
                <c:pt idx="657">
                  <c:v>-91.117985884402202</c:v>
                </c:pt>
                <c:pt idx="658">
                  <c:v>-91.422946824171092</c:v>
                </c:pt>
                <c:pt idx="659">
                  <c:v>-91.734913635252553</c:v>
                </c:pt>
                <c:pt idx="660">
                  <c:v>-92.054278749937055</c:v>
                </c:pt>
                <c:pt idx="661">
                  <c:v>-92.381469533039564</c:v>
                </c:pt>
                <c:pt idx="662">
                  <c:v>-92.716952579081848</c:v>
                </c:pt>
                <c:pt idx="663">
                  <c:v>-93.061238692039169</c:v>
                </c:pt>
                <c:pt idx="664">
                  <c:v>-93.414888682059214</c:v>
                </c:pt>
                <c:pt idx="665">
                  <c:v>-93.778520145246119</c:v>
                </c:pt>
                <c:pt idx="666">
                  <c:v>-94.152815434204797</c:v>
                </c:pt>
                <c:pt idx="667">
                  <c:v>-94.538531078859762</c:v>
                </c:pt>
                <c:pt idx="668">
                  <c:v>-94.936508986818183</c:v>
                </c:pt>
                <c:pt idx="669">
                  <c:v>-95.347689842228704</c:v>
                </c:pt>
                <c:pt idx="670">
                  <c:v>-95.77312924229858</c:v>
                </c:pt>
                <c:pt idx="671">
                  <c:v>-96.214017271840873</c:v>
                </c:pt>
                <c:pt idx="672">
                  <c:v>-96.671702433530669</c:v>
                </c:pt>
                <c:pt idx="673">
                  <c:v>-97.147721152285769</c:v>
                </c:pt>
                <c:pt idx="674">
                  <c:v>-97.643834487308652</c:v>
                </c:pt>
                <c:pt idx="675">
                  <c:v>-98.16207427502313</c:v>
                </c:pt>
                <c:pt idx="676">
                  <c:v>-98.704801767557683</c:v>
                </c:pt>
                <c:pt idx="677">
                  <c:v>-99.274783061580848</c:v>
                </c:pt>
                <c:pt idx="678">
                  <c:v>-99.87528743900927</c:v>
                </c:pt>
                <c:pt idx="679">
                  <c:v>-100.510217514841</c:v>
                </c:pt>
                <c:pt idx="680">
                  <c:v>-101.18428439641293</c:v>
                </c:pt>
                <c:pt idx="681">
                  <c:v>-101.90324793221451</c:v>
                </c:pt>
                <c:pt idx="682">
                  <c:v>-102.67425342258375</c:v>
                </c:pt>
                <c:pt idx="683">
                  <c:v>-103.50631535827866</c:v>
                </c:pt>
                <c:pt idx="684">
                  <c:v>-104.41103266599818</c:v>
                </c:pt>
                <c:pt idx="685">
                  <c:v>-105.40368262163878</c:v>
                </c:pt>
                <c:pt idx="686">
                  <c:v>-106.5049628002289</c:v>
                </c:pt>
                <c:pt idx="687">
                  <c:v>-107.74390443727773</c:v>
                </c:pt>
                <c:pt idx="688">
                  <c:v>-109.16305152227861</c:v>
                </c:pt>
                <c:pt idx="689">
                  <c:v>-110.82841646543056</c:v>
                </c:pt>
                <c:pt idx="690">
                  <c:v>-112.85072100328804</c:v>
                </c:pt>
                <c:pt idx="691">
                  <c:v>-115.43790885607979</c:v>
                </c:pt>
                <c:pt idx="692">
                  <c:v>-119.05829130335688</c:v>
                </c:pt>
                <c:pt idx="693">
                  <c:v>-125.2169026395667</c:v>
                </c:pt>
                <c:pt idx="694">
                  <c:v>-162.69822974217564</c:v>
                </c:pt>
                <c:pt idx="695">
                  <c:v>-125.14633245417656</c:v>
                </c:pt>
                <c:pt idx="696">
                  <c:v>-119.26396999992294</c:v>
                </c:pt>
                <c:pt idx="697">
                  <c:v>-115.84278874066175</c:v>
                </c:pt>
                <c:pt idx="698">
                  <c:v>-113.43557374804314</c:v>
                </c:pt>
                <c:pt idx="699">
                  <c:v>-111.58558658427326</c:v>
                </c:pt>
                <c:pt idx="700">
                  <c:v>-110.0887495716477</c:v>
                </c:pt>
                <c:pt idx="701">
                  <c:v>-108.8360051788944</c:v>
                </c:pt>
                <c:pt idx="702">
                  <c:v>-107.76217955643492</c:v>
                </c:pt>
                <c:pt idx="703">
                  <c:v>-106.82520035823755</c:v>
                </c:pt>
                <c:pt idx="704">
                  <c:v>-105.99632457181586</c:v>
                </c:pt>
                <c:pt idx="705">
                  <c:v>-105.2550428334937</c:v>
                </c:pt>
                <c:pt idx="706">
                  <c:v>-104.5862077772115</c:v>
                </c:pt>
                <c:pt idx="707">
                  <c:v>-103.97831454748663</c:v>
                </c:pt>
                <c:pt idx="708">
                  <c:v>-103.42241972516177</c:v>
                </c:pt>
                <c:pt idx="709">
                  <c:v>-102.9114337897991</c:v>
                </c:pt>
                <c:pt idx="710">
                  <c:v>-102.43964220117036</c:v>
                </c:pt>
                <c:pt idx="711">
                  <c:v>-102.00237181111198</c:v>
                </c:pt>
                <c:pt idx="712">
                  <c:v>-101.59575269984992</c:v>
                </c:pt>
                <c:pt idx="713">
                  <c:v>-101.21654444604231</c:v>
                </c:pt>
                <c:pt idx="714">
                  <c:v>-100.86200698287372</c:v>
                </c:pt>
                <c:pt idx="715">
                  <c:v>-100.52980297725736</c:v>
                </c:pt>
                <c:pt idx="716">
                  <c:v>-100.21792292812594</c:v>
                </c:pt>
                <c:pt idx="717">
                  <c:v>-99.92462691919863</c:v>
                </c:pt>
                <c:pt idx="718">
                  <c:v>-99.648398774054101</c:v>
                </c:pt>
                <c:pt idx="719">
                  <c:v>-99.387909572524165</c:v>
                </c:pt>
                <c:pt idx="720">
                  <c:v>-99.141988324763574</c:v>
                </c:pt>
                <c:pt idx="721">
                  <c:v>-98.909598183737941</c:v>
                </c:pt>
                <c:pt idx="722">
                  <c:v>-98.689816984524725</c:v>
                </c:pt>
                <c:pt idx="723">
                  <c:v>-98.481821202140566</c:v>
                </c:pt>
                <c:pt idx="724">
                  <c:v>-98.284872630363395</c:v>
                </c:pt>
                <c:pt idx="725">
                  <c:v>-98.098307247592118</c:v>
                </c:pt>
                <c:pt idx="726">
                  <c:v>-97.921525852439132</c:v>
                </c:pt>
                <c:pt idx="727">
                  <c:v>-97.753986142833682</c:v>
                </c:pt>
                <c:pt idx="728">
                  <c:v>-97.595195980085663</c:v>
                </c:pt>
                <c:pt idx="729">
                  <c:v>-97.444707631791118</c:v>
                </c:pt>
                <c:pt idx="730">
                  <c:v>-97.302112828483217</c:v>
                </c:pt>
                <c:pt idx="731">
                  <c:v>-97.167038500016517</c:v>
                </c:pt>
                <c:pt idx="732">
                  <c:v>-97.039143083961932</c:v>
                </c:pt>
                <c:pt idx="733">
                  <c:v>-96.918113315738992</c:v>
                </c:pt>
                <c:pt idx="734">
                  <c:v>-96.803661428568475</c:v>
                </c:pt>
                <c:pt idx="735">
                  <c:v>-96.695522702192548</c:v>
                </c:pt>
                <c:pt idx="736">
                  <c:v>-96.593453310262561</c:v>
                </c:pt>
                <c:pt idx="737">
                  <c:v>-96.497228424409869</c:v>
                </c:pt>
                <c:pt idx="738">
                  <c:v>-96.406640539755202</c:v>
                </c:pt>
                <c:pt idx="739">
                  <c:v>-96.321497992333448</c:v>
                </c:pt>
                <c:pt idx="740">
                  <c:v>-96.241623643137402</c:v>
                </c:pt>
                <c:pt idx="741">
                  <c:v>-96.16685370782298</c:v>
                </c:pt>
                <c:pt idx="742">
                  <c:v>-96.097036713783112</c:v>
                </c:pt>
                <c:pt idx="743">
                  <c:v>-96.032032568869838</c:v>
                </c:pt>
                <c:pt idx="744">
                  <c:v>-95.97171172902992</c:v>
                </c:pt>
                <c:pt idx="745">
                  <c:v>-95.91595445289866</c:v>
                </c:pt>
                <c:pt idx="746">
                  <c:v>-95.864650133949297</c:v>
                </c:pt>
                <c:pt idx="747">
                  <c:v>-95.817696701148606</c:v>
                </c:pt>
                <c:pt idx="748">
                  <c:v>-95.775000081510939</c:v>
                </c:pt>
                <c:pt idx="749">
                  <c:v>-95.73647371744137</c:v>
                </c:pt>
                <c:pt idx="750">
                  <c:v>-95.702038133677632</c:v>
                </c:pt>
                <c:pt idx="751">
                  <c:v>-95.671620549043666</c:v>
                </c:pt>
                <c:pt idx="752">
                  <c:v>-95.64515452854522</c:v>
                </c:pt>
                <c:pt idx="753">
                  <c:v>-95.622579672455402</c:v>
                </c:pt>
                <c:pt idx="754">
                  <c:v>-95.603841338805381</c:v>
                </c:pt>
                <c:pt idx="755">
                  <c:v>-95.588890397045276</c:v>
                </c:pt>
                <c:pt idx="756">
                  <c:v>-95.577683009815075</c:v>
                </c:pt>
                <c:pt idx="757">
                  <c:v>-95.570180441365054</c:v>
                </c:pt>
                <c:pt idx="758">
                  <c:v>-95.566348890294947</c:v>
                </c:pt>
                <c:pt idx="759">
                  <c:v>-95.566159345398802</c:v>
                </c:pt>
                <c:pt idx="760">
                  <c:v>-95.569587463266686</c:v>
                </c:pt>
                <c:pt idx="761">
                  <c:v>-95.576613466427233</c:v>
                </c:pt>
                <c:pt idx="762">
                  <c:v>-95.587222061063642</c:v>
                </c:pt>
                <c:pt idx="763">
                  <c:v>-95.601402373902587</c:v>
                </c:pt>
                <c:pt idx="764">
                  <c:v>-95.619147907451918</c:v>
                </c:pt>
                <c:pt idx="765">
                  <c:v>-95.640456513236416</c:v>
                </c:pt>
                <c:pt idx="766">
                  <c:v>-95.665330382888527</c:v>
                </c:pt>
                <c:pt idx="767">
                  <c:v>-95.69377605694855</c:v>
                </c:pt>
                <c:pt idx="768">
                  <c:v>-95.725804451554083</c:v>
                </c:pt>
                <c:pt idx="769">
                  <c:v>-95.761430902899335</c:v>
                </c:pt>
                <c:pt idx="770">
                  <c:v>-95.800675230640479</c:v>
                </c:pt>
                <c:pt idx="771">
                  <c:v>-95.843561819552605</c:v>
                </c:pt>
                <c:pt idx="772">
                  <c:v>-95.8901197215922</c:v>
                </c:pt>
                <c:pt idx="773">
                  <c:v>-95.940382778070727</c:v>
                </c:pt>
                <c:pt idx="774">
                  <c:v>-95.994389763678498</c:v>
                </c:pt>
                <c:pt idx="775">
                  <c:v>-96.052184553538936</c:v>
                </c:pt>
                <c:pt idx="776">
                  <c:v>-96.113816314784998</c:v>
                </c:pt>
                <c:pt idx="777">
                  <c:v>-96.179339724370095</c:v>
                </c:pt>
                <c:pt idx="778">
                  <c:v>-96.248815215472973</c:v>
                </c:pt>
                <c:pt idx="779">
                  <c:v>-96.322309254566747</c:v>
                </c:pt>
                <c:pt idx="780">
                  <c:v>-96.399894652411419</c:v>
                </c:pt>
                <c:pt idx="781">
                  <c:v>-96.481650911340012</c:v>
                </c:pt>
                <c:pt idx="782">
                  <c:v>-96.567664613544011</c:v>
                </c:pt>
                <c:pt idx="783">
                  <c:v>-96.658029853753007</c:v>
                </c:pt>
                <c:pt idx="784">
                  <c:v>-96.752848721401307</c:v>
                </c:pt>
                <c:pt idx="785">
                  <c:v>-96.852231837939058</c:v>
                </c:pt>
                <c:pt idx="786">
                  <c:v>-96.956298955659776</c:v>
                </c:pt>
                <c:pt idx="787">
                  <c:v>-97.06517962502258</c:v>
                </c:pt>
                <c:pt idx="788">
                  <c:v>-97.179013939643625</c:v>
                </c:pt>
                <c:pt idx="789">
                  <c:v>-97.297953368101531</c:v>
                </c:pt>
                <c:pt idx="790">
                  <c:v>-97.422161684341901</c:v>
                </c:pt>
                <c:pt idx="791">
                  <c:v>-97.551816010139191</c:v>
                </c:pt>
                <c:pt idx="792">
                  <c:v>-97.687107984319397</c:v>
                </c:pt>
                <c:pt idx="793">
                  <c:v>-97.828245077756321</c:v>
                </c:pt>
                <c:pt idx="794">
                  <c:v>-97.975452074972026</c:v>
                </c:pt>
                <c:pt idx="795">
                  <c:v>-98.128972747084447</c:v>
                </c:pt>
                <c:pt idx="796">
                  <c:v>-98.289071746324609</c:v>
                </c:pt>
                <c:pt idx="797">
                  <c:v>-98.456036757067707</c:v>
                </c:pt>
                <c:pt idx="798">
                  <c:v>-98.630180944763623</c:v>
                </c:pt>
                <c:pt idx="799">
                  <c:v>-98.811845753973969</c:v>
                </c:pt>
                <c:pt idx="800">
                  <c:v>-99.001404114869942</c:v>
                </c:pt>
                <c:pt idx="801">
                  <c:v>-99.199264132179579</c:v>
                </c:pt>
                <c:pt idx="802">
                  <c:v>-99.405873344267448</c:v>
                </c:pt>
                <c:pt idx="803">
                  <c:v>-99.621723662235581</c:v>
                </c:pt>
                <c:pt idx="804">
                  <c:v>-99.847357121045164</c:v>
                </c:pt>
                <c:pt idx="805">
                  <c:v>-100.08337260878884</c:v>
                </c:pt>
                <c:pt idx="806">
                  <c:v>-100.33043377930355</c:v>
                </c:pt>
                <c:pt idx="807">
                  <c:v>-100.58927840659885</c:v>
                </c:pt>
                <c:pt idx="808">
                  <c:v>-100.86072950626736</c:v>
                </c:pt>
                <c:pt idx="809">
                  <c:v>-101.14570864135544</c:v>
                </c:pt>
                <c:pt idx="810">
                  <c:v>-101.44525194561632</c:v>
                </c:pt>
                <c:pt idx="811">
                  <c:v>-101.76052955917419</c:v>
                </c:pt>
                <c:pt idx="812">
                  <c:v>-102.09286938596703</c:v>
                </c:pt>
                <c:pt idx="813">
                  <c:v>-102.44378637944898</c:v>
                </c:pt>
                <c:pt idx="814">
                  <c:v>-102.81501897418018</c:v>
                </c:pt>
                <c:pt idx="815">
                  <c:v>-103.20857486412011</c:v>
                </c:pt>
                <c:pt idx="816">
                  <c:v>-103.62678915786046</c:v>
                </c:pt>
                <c:pt idx="817">
                  <c:v>-104.0723991585171</c:v>
                </c:pt>
                <c:pt idx="818">
                  <c:v>-104.54864181625328</c:v>
                </c:pt>
                <c:pt idx="819">
                  <c:v>-105.0593826360944</c:v>
                </c:pt>
                <c:pt idx="820">
                  <c:v>-105.60928907164777</c:v>
                </c:pt>
                <c:pt idx="821">
                  <c:v>-106.20406819719619</c:v>
                </c:pt>
                <c:pt idx="822">
                  <c:v>-106.85079955812751</c:v>
                </c:pt>
                <c:pt idx="823">
                  <c:v>-107.55841295116883</c:v>
                </c:pt>
                <c:pt idx="824">
                  <c:v>-108.33839414170818</c:v>
                </c:pt>
                <c:pt idx="825">
                  <c:v>-109.2058629044368</c:v>
                </c:pt>
                <c:pt idx="826">
                  <c:v>-110.18128720967896</c:v>
                </c:pt>
                <c:pt idx="827">
                  <c:v>-111.29334503791523</c:v>
                </c:pt>
                <c:pt idx="828">
                  <c:v>-112.58400041938309</c:v>
                </c:pt>
                <c:pt idx="829">
                  <c:v>-114.11823246440349</c:v>
                </c:pt>
                <c:pt idx="830">
                  <c:v>-116.00470995310657</c:v>
                </c:pt>
                <c:pt idx="831">
                  <c:v>-118.44660621181468</c:v>
                </c:pt>
                <c:pt idx="832">
                  <c:v>-121.89796126535832</c:v>
                </c:pt>
                <c:pt idx="833">
                  <c:v>-127.79267261697221</c:v>
                </c:pt>
                <c:pt idx="834">
                  <c:v>-162.05136835190427</c:v>
                </c:pt>
                <c:pt idx="835">
                  <c:v>-128.05200848352183</c:v>
                </c:pt>
                <c:pt idx="836">
                  <c:v>-121.9043980338524</c:v>
                </c:pt>
                <c:pt idx="837">
                  <c:v>-118.31396221660125</c:v>
                </c:pt>
                <c:pt idx="838">
                  <c:v>-115.76140259258482</c:v>
                </c:pt>
                <c:pt idx="839">
                  <c:v>-113.77559286800982</c:v>
                </c:pt>
                <c:pt idx="840">
                  <c:v>-112.14765620395696</c:v>
                </c:pt>
                <c:pt idx="841">
                  <c:v>-110.7664722561818</c:v>
                </c:pt>
                <c:pt idx="842">
                  <c:v>-109.56582975826629</c:v>
                </c:pt>
                <c:pt idx="843">
                  <c:v>-108.50307443947665</c:v>
                </c:pt>
                <c:pt idx="844">
                  <c:v>-107.54910899832966</c:v>
                </c:pt>
                <c:pt idx="845">
                  <c:v>-106.68319387962258</c:v>
                </c:pt>
                <c:pt idx="846">
                  <c:v>-105.89002386492615</c:v>
                </c:pt>
                <c:pt idx="847">
                  <c:v>-105.15798071598272</c:v>
                </c:pt>
                <c:pt idx="848">
                  <c:v>-104.47803617544282</c:v>
                </c:pt>
                <c:pt idx="849">
                  <c:v>-103.84303487132479</c:v>
                </c:pt>
                <c:pt idx="850">
                  <c:v>-103.2472094224542</c:v>
                </c:pt>
                <c:pt idx="851">
                  <c:v>-102.68584298015372</c:v>
                </c:pt>
                <c:pt idx="852">
                  <c:v>-102.1550284815348</c:v>
                </c:pt>
                <c:pt idx="853">
                  <c:v>-101.65149314956369</c:v>
                </c:pt>
                <c:pt idx="854">
                  <c:v>-101.17246810702179</c:v>
                </c:pt>
                <c:pt idx="855">
                  <c:v>-100.71558986539657</c:v>
                </c:pt>
                <c:pt idx="856">
                  <c:v>-100.27882477226663</c:v>
                </c:pt>
                <c:pt idx="857">
                  <c:v>-99.860410281312085</c:v>
                </c:pt>
                <c:pt idx="858">
                  <c:v>-99.458808741210717</c:v>
                </c:pt>
                <c:pt idx="859">
                  <c:v>-99.072670631063261</c:v>
                </c:pt>
                <c:pt idx="860">
                  <c:v>-98.700805016134495</c:v>
                </c:pt>
                <c:pt idx="861">
                  <c:v>-98.342155586385601</c:v>
                </c:pt>
                <c:pt idx="862">
                  <c:v>-97.995781057426385</c:v>
                </c:pt>
                <c:pt idx="863">
                  <c:v>-97.660839014683361</c:v>
                </c:pt>
                <c:pt idx="864">
                  <c:v>-97.336572498903067</c:v>
                </c:pt>
                <c:pt idx="865">
                  <c:v>-97.022298793400253</c:v>
                </c:pt>
                <c:pt idx="866">
                  <c:v>-96.717399992840555</c:v>
                </c:pt>
                <c:pt idx="867">
                  <c:v>-96.421315024724251</c:v>
                </c:pt>
                <c:pt idx="868">
                  <c:v>-96.133532862368526</c:v>
                </c:pt>
                <c:pt idx="869">
                  <c:v>-95.853586722738712</c:v>
                </c:pt>
                <c:pt idx="870">
                  <c:v>-95.581049081966682</c:v>
                </c:pt>
                <c:pt idx="871">
                  <c:v>-95.315527374156204</c:v>
                </c:pt>
                <c:pt idx="872">
                  <c:v>-95.056660264169466</c:v>
                </c:pt>
                <c:pt idx="873">
                  <c:v>-94.804114404553275</c:v>
                </c:pt>
                <c:pt idx="874">
                  <c:v>-94.557581603565723</c:v>
                </c:pt>
                <c:pt idx="875">
                  <c:v>-94.316776342633233</c:v>
                </c:pt>
                <c:pt idx="876">
                  <c:v>-94.081433593201041</c:v>
                </c:pt>
                <c:pt idx="877">
                  <c:v>-93.851306890535568</c:v>
                </c:pt>
                <c:pt idx="878">
                  <c:v>-93.626166628969131</c:v>
                </c:pt>
                <c:pt idx="879">
                  <c:v>-93.40579854873215</c:v>
                </c:pt>
                <c:pt idx="880">
                  <c:v>-93.190002389088932</c:v>
                </c:pt>
                <c:pt idx="881">
                  <c:v>-92.97859068627703</c:v>
                </c:pt>
                <c:pt idx="882">
                  <c:v>-92.771387698112605</c:v>
                </c:pt>
                <c:pt idx="883">
                  <c:v>-92.568228439334376</c:v>
                </c:pt>
                <c:pt idx="884">
                  <c:v>-92.36895781438092</c:v>
                </c:pt>
                <c:pt idx="885">
                  <c:v>-92.173429836130367</c:v>
                </c:pt>
                <c:pt idx="886">
                  <c:v>-91.981506920376404</c:v>
                </c:pt>
                <c:pt idx="887">
                  <c:v>-91.793059247414334</c:v>
                </c:pt>
                <c:pt idx="888">
                  <c:v>-91.607964183469477</c:v>
                </c:pt>
                <c:pt idx="889">
                  <c:v>-91.426105754985585</c:v>
                </c:pt>
                <c:pt idx="890">
                  <c:v>-91.247374170385754</c:v>
                </c:pt>
                <c:pt idx="891">
                  <c:v>-91.071665383994272</c:v>
                </c:pt>
                <c:pt idx="892">
                  <c:v>-90.898880697992155</c:v>
                </c:pt>
                <c:pt idx="893">
                  <c:v>-90.728926398255993</c:v>
                </c:pt>
                <c:pt idx="894">
                  <c:v>-90.561713420845081</c:v>
                </c:pt>
                <c:pt idx="895">
                  <c:v>-90.397157045990809</c:v>
                </c:pt>
                <c:pt idx="896">
                  <c:v>-90.235176616881517</c:v>
                </c:pt>
                <c:pt idx="897">
                  <c:v>-90.075695281101687</c:v>
                </c:pt>
                <c:pt idx="898">
                  <c:v>-89.918639752151705</c:v>
                </c:pt>
                <c:pt idx="899">
                  <c:v>-89.763940089668182</c:v>
                </c:pt>
                <c:pt idx="900">
                  <c:v>-89.611529496184914</c:v>
                </c:pt>
                <c:pt idx="901">
                  <c:v>-89.46134412933803</c:v>
                </c:pt>
                <c:pt idx="902">
                  <c:v>-89.3133229278085</c:v>
                </c:pt>
                <c:pt idx="903">
                  <c:v>-89.167407450066051</c:v>
                </c:pt>
                <c:pt idx="904">
                  <c:v>-89.023541724617573</c:v>
                </c:pt>
                <c:pt idx="905">
                  <c:v>-88.88167211087152</c:v>
                </c:pt>
                <c:pt idx="906">
                  <c:v>-88.741747169694435</c:v>
                </c:pt>
                <c:pt idx="907">
                  <c:v>-88.603717542935229</c:v>
                </c:pt>
                <c:pt idx="908">
                  <c:v>-88.467535841061675</c:v>
                </c:pt>
                <c:pt idx="909">
                  <c:v>-88.333156538351304</c:v>
                </c:pt>
                <c:pt idx="910">
                  <c:v>-88.200535874979508</c:v>
                </c:pt>
                <c:pt idx="911">
                  <c:v>-88.069631765539469</c:v>
                </c:pt>
                <c:pt idx="912">
                  <c:v>-87.940403713397686</c:v>
                </c:pt>
                <c:pt idx="913">
                  <c:v>-87.812812730474946</c:v>
                </c:pt>
                <c:pt idx="914">
                  <c:v>-87.686821262144932</c:v>
                </c:pt>
                <c:pt idx="915">
                  <c:v>-87.562393116684547</c:v>
                </c:pt>
                <c:pt idx="916">
                  <c:v>-87.439493399076923</c:v>
                </c:pt>
                <c:pt idx="917">
                  <c:v>-87.318088448828988</c:v>
                </c:pt>
                <c:pt idx="918">
                  <c:v>-87.198145781474707</c:v>
                </c:pt>
                <c:pt idx="919">
                  <c:v>-87.079634033524485</c:v>
                </c:pt>
                <c:pt idx="920">
                  <c:v>-86.962522910660468</c:v>
                </c:pt>
                <c:pt idx="921">
                  <c:v>-86.846783138825018</c:v>
                </c:pt>
                <c:pt idx="922">
                  <c:v>-86.732386418241504</c:v>
                </c:pt>
                <c:pt idx="923">
                  <c:v>-86.619305379807571</c:v>
                </c:pt>
                <c:pt idx="924">
                  <c:v>-86.507513544169967</c:v>
                </c:pt>
                <c:pt idx="925">
                  <c:v>-86.396985282803229</c:v>
                </c:pt>
                <c:pt idx="926">
                  <c:v>-86.287695781402988</c:v>
                </c:pt>
                <c:pt idx="927">
                  <c:v>-86.179621005083362</c:v>
                </c:pt>
                <c:pt idx="928">
                  <c:v>-86.072737665594516</c:v>
                </c:pt>
                <c:pt idx="929">
                  <c:v>-85.967023190077356</c:v>
                </c:pt>
                <c:pt idx="930">
                  <c:v>-85.862455691642026</c:v>
                </c:pt>
                <c:pt idx="931">
                  <c:v>-85.759013941279619</c:v>
                </c:pt>
                <c:pt idx="932">
                  <c:v>-85.656677341331559</c:v>
                </c:pt>
                <c:pt idx="933">
                  <c:v>-85.55542590026208</c:v>
                </c:pt>
                <c:pt idx="934">
                  <c:v>-85.455240208652569</c:v>
                </c:pt>
                <c:pt idx="935">
                  <c:v>-85.356101416454834</c:v>
                </c:pt>
                <c:pt idx="936">
                  <c:v>-85.257991211277727</c:v>
                </c:pt>
                <c:pt idx="937">
                  <c:v>-85.160891797777637</c:v>
                </c:pt>
                <c:pt idx="938">
                  <c:v>-85.06478587805762</c:v>
                </c:pt>
                <c:pt idx="939">
                  <c:v>-84.969656632904588</c:v>
                </c:pt>
                <c:pt idx="940">
                  <c:v>-84.875487703996299</c:v>
                </c:pt>
                <c:pt idx="941">
                  <c:v>-84.78226317696209</c:v>
                </c:pt>
                <c:pt idx="942">
                  <c:v>-84.689967565079513</c:v>
                </c:pt>
                <c:pt idx="943">
                  <c:v>-84.598585793890194</c:v>
                </c:pt>
                <c:pt idx="944">
                  <c:v>-84.5081031863958</c:v>
                </c:pt>
                <c:pt idx="945">
                  <c:v>-84.418505448946362</c:v>
                </c:pt>
                <c:pt idx="946">
                  <c:v>-84.329778657815382</c:v>
                </c:pt>
                <c:pt idx="947">
                  <c:v>-84.241909246255418</c:v>
                </c:pt>
                <c:pt idx="948">
                  <c:v>-84.154883992225706</c:v>
                </c:pt>
                <c:pt idx="949">
                  <c:v>-84.06869000658476</c:v>
                </c:pt>
                <c:pt idx="950">
                  <c:v>-83.983314721810999</c:v>
                </c:pt>
                <c:pt idx="951">
                  <c:v>-83.898745881218687</c:v>
                </c:pt>
                <c:pt idx="952">
                  <c:v>-83.814971528589709</c:v>
                </c:pt>
                <c:pt idx="953">
                  <c:v>-83.731979998281858</c:v>
                </c:pt>
                <c:pt idx="954">
                  <c:v>-83.649759905699298</c:v>
                </c:pt>
                <c:pt idx="955">
                  <c:v>-83.568300138210589</c:v>
                </c:pt>
                <c:pt idx="956">
                  <c:v>-83.487589846388701</c:v>
                </c:pt>
                <c:pt idx="957">
                  <c:v>-83.407618435631989</c:v>
                </c:pt>
                <c:pt idx="958">
                  <c:v>-83.328375558105151</c:v>
                </c:pt>
                <c:pt idx="959">
                  <c:v>-83.249851105014443</c:v>
                </c:pt>
                <c:pt idx="960">
                  <c:v>-83.172035199166103</c:v>
                </c:pt>
                <c:pt idx="961">
                  <c:v>-83.094918187854176</c:v>
                </c:pt>
                <c:pt idx="962">
                  <c:v>-83.018490635993828</c:v>
                </c:pt>
                <c:pt idx="963">
                  <c:v>-82.942743319482162</c:v>
                </c:pt>
                <c:pt idx="964">
                  <c:v>-82.86766721891766</c:v>
                </c:pt>
                <c:pt idx="965">
                  <c:v>-82.793253513461465</c:v>
                </c:pt>
                <c:pt idx="966">
                  <c:v>-82.719493574960623</c:v>
                </c:pt>
                <c:pt idx="967">
                  <c:v>-82.646378962290498</c:v>
                </c:pt>
                <c:pt idx="968">
                  <c:v>-82.573901415923743</c:v>
                </c:pt>
                <c:pt idx="969">
                  <c:v>-82.502052852689175</c:v>
                </c:pt>
                <c:pt idx="970">
                  <c:v>-82.430825360667583</c:v>
                </c:pt>
                <c:pt idx="971">
                  <c:v>-82.360211194378238</c:v>
                </c:pt>
                <c:pt idx="972">
                  <c:v>-82.290202770030803</c:v>
                </c:pt>
                <c:pt idx="973">
                  <c:v>-82.220792661038459</c:v>
                </c:pt>
                <c:pt idx="974">
                  <c:v>-82.151973593607664</c:v>
                </c:pt>
                <c:pt idx="975">
                  <c:v>-82.083738442537694</c:v>
                </c:pt>
                <c:pt idx="976">
                  <c:v>-82.016080227165929</c:v>
                </c:pt>
                <c:pt idx="977">
                  <c:v>-81.948992107405275</c:v>
                </c:pt>
                <c:pt idx="978">
                  <c:v>-81.882467379968503</c:v>
                </c:pt>
                <c:pt idx="979">
                  <c:v>-81.816499474717489</c:v>
                </c:pt>
                <c:pt idx="980">
                  <c:v>-81.75108195107174</c:v>
                </c:pt>
                <c:pt idx="981">
                  <c:v>-81.686208494638478</c:v>
                </c:pt>
                <c:pt idx="982">
                  <c:v>-81.621872913891011</c:v>
                </c:pt>
                <c:pt idx="983">
                  <c:v>-81.55806913695298</c:v>
                </c:pt>
                <c:pt idx="984">
                  <c:v>-81.494791208504523</c:v>
                </c:pt>
                <c:pt idx="985">
                  <c:v>-81.432033286818836</c:v>
                </c:pt>
                <c:pt idx="986">
                  <c:v>-81.369789640845426</c:v>
                </c:pt>
                <c:pt idx="987">
                  <c:v>-81.308054647409037</c:v>
                </c:pt>
                <c:pt idx="988">
                  <c:v>-81.246822788504119</c:v>
                </c:pt>
                <c:pt idx="989">
                  <c:v>-81.186088648665944</c:v>
                </c:pt>
                <c:pt idx="990">
                  <c:v>-81.125846912429324</c:v>
                </c:pt>
                <c:pt idx="991">
                  <c:v>-81.066092361864094</c:v>
                </c:pt>
                <c:pt idx="992">
                  <c:v>-81.006819874199479</c:v>
                </c:pt>
                <c:pt idx="993">
                  <c:v>-80.948024419490864</c:v>
                </c:pt>
                <c:pt idx="994">
                  <c:v>-80.889701058401187</c:v>
                </c:pt>
                <c:pt idx="995">
                  <c:v>-80.831844940025292</c:v>
                </c:pt>
                <c:pt idx="996">
                  <c:v>-80.774451299760415</c:v>
                </c:pt>
                <c:pt idx="997">
                  <c:v>-80.71751545729623</c:v>
                </c:pt>
                <c:pt idx="998">
                  <c:v>-80.661032814630886</c:v>
                </c:pt>
                <c:pt idx="999">
                  <c:v>-80.604998854106327</c:v>
                </c:pt>
                <c:pt idx="1000">
                  <c:v>-80.549409136605419</c:v>
                </c:pt>
                <c:pt idx="1001">
                  <c:v>-80.494259299698726</c:v>
                </c:pt>
                <c:pt idx="1002">
                  <c:v>-80.439545055896986</c:v>
                </c:pt>
                <c:pt idx="1003">
                  <c:v>-80.385262190967723</c:v>
                </c:pt>
                <c:pt idx="1004">
                  <c:v>-80.33140656223776</c:v>
                </c:pt>
                <c:pt idx="1005">
                  <c:v>-80.277974097020959</c:v>
                </c:pt>
                <c:pt idx="1006">
                  <c:v>-80.224960791042733</c:v>
                </c:pt>
                <c:pt idx="1007">
                  <c:v>-80.17236270691258</c:v>
                </c:pt>
                <c:pt idx="1008">
                  <c:v>-80.120175972665265</c:v>
                </c:pt>
                <c:pt idx="1009">
                  <c:v>-80.068396780308206</c:v>
                </c:pt>
                <c:pt idx="1010">
                  <c:v>-80.017021384451098</c:v>
                </c:pt>
                <c:pt idx="1011">
                  <c:v>-79.966046100928367</c:v>
                </c:pt>
                <c:pt idx="1012">
                  <c:v>-79.915467305497373</c:v>
                </c:pt>
                <c:pt idx="1013">
                  <c:v>-79.86528143253345</c:v>
                </c:pt>
                <c:pt idx="1014">
                  <c:v>-79.81548497382596</c:v>
                </c:pt>
                <c:pt idx="1015">
                  <c:v>-79.766074477319592</c:v>
                </c:pt>
                <c:pt idx="1016">
                  <c:v>-79.717046545950069</c:v>
                </c:pt>
                <c:pt idx="1017">
                  <c:v>-79.668397836526609</c:v>
                </c:pt>
                <c:pt idx="1018">
                  <c:v>-79.620125058550087</c:v>
                </c:pt>
                <c:pt idx="1019">
                  <c:v>-79.572224973190401</c:v>
                </c:pt>
                <c:pt idx="1020">
                  <c:v>-79.524694392186632</c:v>
                </c:pt>
                <c:pt idx="1021">
                  <c:v>-79.477530176826662</c:v>
                </c:pt>
                <c:pt idx="1022">
                  <c:v>-79.430729236939769</c:v>
                </c:pt>
                <c:pt idx="1023">
                  <c:v>-79.384288529928867</c:v>
                </c:pt>
                <c:pt idx="1024">
                  <c:v>-79.338205059807422</c:v>
                </c:pt>
                <c:pt idx="1025">
                  <c:v>-79.292475876265698</c:v>
                </c:pt>
                <c:pt idx="1026">
                  <c:v>-79.247098073774737</c:v>
                </c:pt>
                <c:pt idx="1027">
                  <c:v>-79.202068790707131</c:v>
                </c:pt>
                <c:pt idx="1028">
                  <c:v>-79.157385208470259</c:v>
                </c:pt>
                <c:pt idx="1029">
                  <c:v>-79.113044550656966</c:v>
                </c:pt>
                <c:pt idx="1030">
                  <c:v>-79.069044082248809</c:v>
                </c:pt>
                <c:pt idx="1031">
                  <c:v>-79.025381108824092</c:v>
                </c:pt>
                <c:pt idx="1032">
                  <c:v>-78.982052975743301</c:v>
                </c:pt>
                <c:pt idx="1033">
                  <c:v>-78.939057067421771</c:v>
                </c:pt>
                <c:pt idx="1034">
                  <c:v>-78.89639080659515</c:v>
                </c:pt>
                <c:pt idx="1035">
                  <c:v>-78.854051653579816</c:v>
                </c:pt>
                <c:pt idx="1036">
                  <c:v>-78.81203710556639</c:v>
                </c:pt>
                <c:pt idx="1037">
                  <c:v>-78.770344695949618</c:v>
                </c:pt>
                <c:pt idx="1038">
                  <c:v>-78.728971993651101</c:v>
                </c:pt>
                <c:pt idx="1039">
                  <c:v>-78.687916602454237</c:v>
                </c:pt>
                <c:pt idx="1040">
                  <c:v>-78.647176160383538</c:v>
                </c:pt>
                <c:pt idx="1041">
                  <c:v>-78.606748339067678</c:v>
                </c:pt>
                <c:pt idx="1042">
                  <c:v>-78.56663084313189</c:v>
                </c:pt>
                <c:pt idx="1043">
                  <c:v>-78.526821409610648</c:v>
                </c:pt>
                <c:pt idx="1044">
                  <c:v>-78.487317807356987</c:v>
                </c:pt>
                <c:pt idx="1045">
                  <c:v>-78.44811783648133</c:v>
                </c:pt>
                <c:pt idx="1046">
                  <c:v>-78.40921932779213</c:v>
                </c:pt>
                <c:pt idx="1047">
                  <c:v>-78.370620142266745</c:v>
                </c:pt>
                <c:pt idx="1048">
                  <c:v>-78.332318170496961</c:v>
                </c:pt>
                <c:pt idx="1049">
                  <c:v>-78.294311332201517</c:v>
                </c:pt>
                <c:pt idx="1050">
                  <c:v>-78.256597575700653</c:v>
                </c:pt>
                <c:pt idx="1051">
                  <c:v>-78.219174877431612</c:v>
                </c:pt>
                <c:pt idx="1052">
                  <c:v>-78.182041241456005</c:v>
                </c:pt>
                <c:pt idx="1053">
                  <c:v>-78.145194699002886</c:v>
                </c:pt>
                <c:pt idx="1054">
                  <c:v>-78.108633307990203</c:v>
                </c:pt>
                <c:pt idx="1055">
                  <c:v>-78.072355152575867</c:v>
                </c:pt>
                <c:pt idx="1056">
                  <c:v>-78.036358342743057</c:v>
                </c:pt>
                <c:pt idx="1057">
                  <c:v>-78.000641013826609</c:v>
                </c:pt>
                <c:pt idx="1058">
                  <c:v>-77.965201326117935</c:v>
                </c:pt>
                <c:pt idx="1059">
                  <c:v>-77.930037464447992</c:v>
                </c:pt>
                <c:pt idx="1060">
                  <c:v>-77.895147637776276</c:v>
                </c:pt>
                <c:pt idx="1061">
                  <c:v>-77.860530078806519</c:v>
                </c:pt>
                <c:pt idx="1062">
                  <c:v>-77.826183043578339</c:v>
                </c:pt>
                <c:pt idx="1063">
                  <c:v>-77.792104811121277</c:v>
                </c:pt>
                <c:pt idx="1064">
                  <c:v>-77.758293683048478</c:v>
                </c:pt>
                <c:pt idx="1065">
                  <c:v>-77.724747983225512</c:v>
                </c:pt>
                <c:pt idx="1066">
                  <c:v>-77.691466057396198</c:v>
                </c:pt>
                <c:pt idx="1067">
                  <c:v>-77.658446272837665</c:v>
                </c:pt>
                <c:pt idx="1068">
                  <c:v>-77.625687018021253</c:v>
                </c:pt>
                <c:pt idx="1069">
                  <c:v>-77.59318670229078</c:v>
                </c:pt>
                <c:pt idx="1070">
                  <c:v>-77.282089531731714</c:v>
                </c:pt>
                <c:pt idx="1071">
                  <c:v>-76.995279698112199</c:v>
                </c:pt>
                <c:pt idx="1072">
                  <c:v>-76.731465393985886</c:v>
                </c:pt>
                <c:pt idx="1073">
                  <c:v>-76.489505701551394</c:v>
                </c:pt>
                <c:pt idx="1074">
                  <c:v>-76.268391193485911</c:v>
                </c:pt>
                <c:pt idx="1075">
                  <c:v>-76.067227858346882</c:v>
                </c:pt>
                <c:pt idx="1076">
                  <c:v>-75.885223709230814</c:v>
                </c:pt>
                <c:pt idx="1077">
                  <c:v>-75.721677578479387</c:v>
                </c:pt>
                <c:pt idx="1078">
                  <c:v>-75.575969709247218</c:v>
                </c:pt>
                <c:pt idx="1079">
                  <c:v>-75.447553837302891</c:v>
                </c:pt>
                <c:pt idx="1080">
                  <c:v>-75.335950519939274</c:v>
                </c:pt>
                <c:pt idx="1081">
                  <c:v>-75.240741518234387</c:v>
                </c:pt>
                <c:pt idx="1082">
                  <c:v>-75.161565077773332</c:v>
                </c:pt>
                <c:pt idx="1083">
                  <c:v>-75.098111983630673</c:v>
                </c:pt>
                <c:pt idx="1084">
                  <c:v>-75.050122290387819</c:v>
                </c:pt>
                <c:pt idx="1085">
                  <c:v>-75.01738264792013</c:v>
                </c:pt>
                <c:pt idx="1086">
                  <c:v>-74.999724160525858</c:v>
                </c:pt>
                <c:pt idx="1087">
                  <c:v>-74.997020730812736</c:v>
                </c:pt>
                <c:pt idx="1088">
                  <c:v>-75.009187851829054</c:v>
                </c:pt>
                <c:pt idx="1089">
                  <c:v>-75.036181821530846</c:v>
                </c:pt>
                <c:pt idx="1090">
                  <c:v>-75.077999363056406</c:v>
                </c:pt>
                <c:pt idx="1091">
                  <c:v>-75.134677643396913</c:v>
                </c:pt>
                <c:pt idx="1092">
                  <c:v>-75.206294691568218</c:v>
                </c:pt>
                <c:pt idx="1093">
                  <c:v>-75.292970226134969</c:v>
                </c:pt>
                <c:pt idx="1094">
                  <c:v>-75.394866911094283</c:v>
                </c:pt>
                <c:pt idx="1095">
                  <c:v>-75.512192068948977</c:v>
                </c:pt>
                <c:pt idx="1096">
                  <c:v>-75.645199890826888</c:v>
                </c:pt>
                <c:pt idx="1097">
                  <c:v>-75.794194196269828</c:v>
                </c:pt>
                <c:pt idx="1098">
                  <c:v>-75.959531810159405</c:v>
                </c:pt>
                <c:pt idx="1099">
                  <c:v>-76.141626642216949</c:v>
                </c:pt>
                <c:pt idx="1100">
                  <c:v>-76.34095457635793</c:v>
                </c:pt>
                <c:pt idx="1101">
                  <c:v>-76.558059304208712</c:v>
                </c:pt>
                <c:pt idx="1102">
                  <c:v>-76.79355927087677</c:v>
                </c:pt>
                <c:pt idx="1103">
                  <c:v>-77.048155944091747</c:v>
                </c:pt>
                <c:pt idx="1104">
                  <c:v>-77.322643672496071</c:v>
                </c:pt>
                <c:pt idx="1105">
                  <c:v>-77.617921470042418</c:v>
                </c:pt>
                <c:pt idx="1106">
                  <c:v>-77.935007156168453</c:v>
                </c:pt>
                <c:pt idx="1107">
                  <c:v>-78.275054404025482</c:v>
                </c:pt>
                <c:pt idx="1108">
                  <c:v>-78.639373412882691</c:v>
                </c:pt>
                <c:pt idx="1109">
                  <c:v>-79.029456142331867</c:v>
                </c:pt>
                <c:pt idx="1110">
                  <c:v>-79.069945017588253</c:v>
                </c:pt>
                <c:pt idx="1111">
                  <c:v>-79.110710203658186</c:v>
                </c:pt>
                <c:pt idx="1112">
                  <c:v>-79.151753558260197</c:v>
                </c:pt>
                <c:pt idx="1113">
                  <c:v>-79.193076964932601</c:v>
                </c:pt>
                <c:pt idx="1114">
                  <c:v>-79.234682333526194</c:v>
                </c:pt>
                <c:pt idx="1115">
                  <c:v>-79.276571600641432</c:v>
                </c:pt>
                <c:pt idx="1116">
                  <c:v>-79.318746730087426</c:v>
                </c:pt>
                <c:pt idx="1117">
                  <c:v>-79.361209713381157</c:v>
                </c:pt>
                <c:pt idx="1118">
                  <c:v>-79.403962570239329</c:v>
                </c:pt>
                <c:pt idx="1119">
                  <c:v>-79.447007349073203</c:v>
                </c:pt>
                <c:pt idx="1120">
                  <c:v>-79.490346127514925</c:v>
                </c:pt>
                <c:pt idx="1121">
                  <c:v>-79.533981012934987</c:v>
                </c:pt>
                <c:pt idx="1122">
                  <c:v>-79.577914142988419</c:v>
                </c:pt>
                <c:pt idx="1123">
                  <c:v>-79.622147686169768</c:v>
                </c:pt>
                <c:pt idx="1124">
                  <c:v>-79.666683842380067</c:v>
                </c:pt>
                <c:pt idx="1125">
                  <c:v>-79.711524843504066</c:v>
                </c:pt>
                <c:pt idx="1126">
                  <c:v>-79.756672954004287</c:v>
                </c:pt>
                <c:pt idx="1127">
                  <c:v>-79.802130471539513</c:v>
                </c:pt>
                <c:pt idx="1128">
                  <c:v>-79.847899727563188</c:v>
                </c:pt>
                <c:pt idx="1129">
                  <c:v>-79.893983088008326</c:v>
                </c:pt>
                <c:pt idx="1130">
                  <c:v>-79.940382953890406</c:v>
                </c:pt>
                <c:pt idx="1131">
                  <c:v>-79.987101762010965</c:v>
                </c:pt>
                <c:pt idx="1132">
                  <c:v>-80.03414198563982</c:v>
                </c:pt>
                <c:pt idx="1133">
                  <c:v>-80.081506135211924</c:v>
                </c:pt>
                <c:pt idx="1134">
                  <c:v>-80.129196759063944</c:v>
                </c:pt>
                <c:pt idx="1135">
                  <c:v>-80.177216444153913</c:v>
                </c:pt>
                <c:pt idx="1136">
                  <c:v>-80.22556781685384</c:v>
                </c:pt>
                <c:pt idx="1137">
                  <c:v>-80.274253543688758</c:v>
                </c:pt>
                <c:pt idx="1138">
                  <c:v>-80.323276332173009</c:v>
                </c:pt>
                <c:pt idx="1139">
                  <c:v>-80.372638931604797</c:v>
                </c:pt>
                <c:pt idx="1140">
                  <c:v>-80.42234413391482</c:v>
                </c:pt>
                <c:pt idx="1141">
                  <c:v>-80.472394774543176</c:v>
                </c:pt>
                <c:pt idx="1142">
                  <c:v>-80.5227937333174</c:v>
                </c:pt>
                <c:pt idx="1143">
                  <c:v>-80.57354393533231</c:v>
                </c:pt>
                <c:pt idx="1144">
                  <c:v>-80.624648351942042</c:v>
                </c:pt>
                <c:pt idx="1145">
                  <c:v>-80.676110001657534</c:v>
                </c:pt>
                <c:pt idx="1146">
                  <c:v>-80.72793195117525</c:v>
                </c:pt>
                <c:pt idx="1147">
                  <c:v>-80.780117316382189</c:v>
                </c:pt>
                <c:pt idx="1148">
                  <c:v>-80.832669263359065</c:v>
                </c:pt>
                <c:pt idx="1149">
                  <c:v>-80.88559100948622</c:v>
                </c:pt>
                <c:pt idx="1150">
                  <c:v>-80.938885824527347</c:v>
                </c:pt>
                <c:pt idx="1151">
                  <c:v>-80.992557031743075</c:v>
                </c:pt>
                <c:pt idx="1152">
                  <c:v>-81.046608009058502</c:v>
                </c:pt>
                <c:pt idx="1153">
                  <c:v>-81.101042190268075</c:v>
                </c:pt>
                <c:pt idx="1154">
                  <c:v>-81.155863066219339</c:v>
                </c:pt>
                <c:pt idx="1155">
                  <c:v>-81.211074186105634</c:v>
                </c:pt>
                <c:pt idx="1156">
                  <c:v>-81.266679158752751</c:v>
                </c:pt>
                <c:pt idx="1157">
                  <c:v>-81.322681653932506</c:v>
                </c:pt>
                <c:pt idx="1158">
                  <c:v>-81.379085403742181</c:v>
                </c:pt>
                <c:pt idx="1159">
                  <c:v>-81.435894204021906</c:v>
                </c:pt>
                <c:pt idx="1160">
                  <c:v>-81.493111915788177</c:v>
                </c:pt>
                <c:pt idx="1161">
                  <c:v>-81.550742466732444</c:v>
                </c:pt>
                <c:pt idx="1162">
                  <c:v>-81.608789852747918</c:v>
                </c:pt>
                <c:pt idx="1163">
                  <c:v>-81.667258139528855</c:v>
                </c:pt>
                <c:pt idx="1164">
                  <c:v>-81.726151464169092</c:v>
                </c:pt>
                <c:pt idx="1165">
                  <c:v>-81.785474036878384</c:v>
                </c:pt>
                <c:pt idx="1166">
                  <c:v>-81.845230142664889</c:v>
                </c:pt>
                <c:pt idx="1167">
                  <c:v>-81.905424143154477</c:v>
                </c:pt>
                <c:pt idx="1168">
                  <c:v>-81.966060478398944</c:v>
                </c:pt>
                <c:pt idx="1169">
                  <c:v>-82.027143668770904</c:v>
                </c:pt>
                <c:pt idx="1170">
                  <c:v>-82.088678316919896</c:v>
                </c:pt>
                <c:pt idx="1171">
                  <c:v>-82.15066910978976</c:v>
                </c:pt>
                <c:pt idx="1172">
                  <c:v>-82.213120820659157</c:v>
                </c:pt>
                <c:pt idx="1173">
                  <c:v>-82.276038311319311</c:v>
                </c:pt>
                <c:pt idx="1174">
                  <c:v>-82.339426534247636</c:v>
                </c:pt>
                <c:pt idx="1175">
                  <c:v>-82.403290534900833</c:v>
                </c:pt>
                <c:pt idx="1176">
                  <c:v>-82.467635454070503</c:v>
                </c:pt>
                <c:pt idx="1177">
                  <c:v>-82.532466530279777</c:v>
                </c:pt>
                <c:pt idx="1178">
                  <c:v>-82.597789102331006</c:v>
                </c:pt>
                <c:pt idx="1179">
                  <c:v>-82.6636086118571</c:v>
                </c:pt>
                <c:pt idx="1180">
                  <c:v>-82.729930606008139</c:v>
                </c:pt>
                <c:pt idx="1181">
                  <c:v>-82.796760740217664</c:v>
                </c:pt>
                <c:pt idx="1182">
                  <c:v>-82.864104781040339</c:v>
                </c:pt>
                <c:pt idx="1183">
                  <c:v>-82.931968609130919</c:v>
                </c:pt>
                <c:pt idx="1184">
                  <c:v>-83.000358222262847</c:v>
                </c:pt>
                <c:pt idx="1185">
                  <c:v>-83.069279738507134</c:v>
                </c:pt>
                <c:pt idx="1186">
                  <c:v>-83.13873939948877</c:v>
                </c:pt>
                <c:pt idx="1187">
                  <c:v>-83.208743573753878</c:v>
                </c:pt>
                <c:pt idx="1188">
                  <c:v>-83.27929876029134</c:v>
                </c:pt>
                <c:pt idx="1189">
                  <c:v>-83.350411592129362</c:v>
                </c:pt>
                <c:pt idx="1190">
                  <c:v>-83.422088840078629</c:v>
                </c:pt>
                <c:pt idx="1191">
                  <c:v>-83.494337416636441</c:v>
                </c:pt>
                <c:pt idx="1192">
                  <c:v>-83.56716437999269</c:v>
                </c:pt>
                <c:pt idx="1193">
                  <c:v>-83.640576938186541</c:v>
                </c:pt>
                <c:pt idx="1194">
                  <c:v>-83.714582453461404</c:v>
                </c:pt>
                <c:pt idx="1195">
                  <c:v>-83.789188446709517</c:v>
                </c:pt>
                <c:pt idx="1196">
                  <c:v>-83.864402602111099</c:v>
                </c:pt>
                <c:pt idx="1197">
                  <c:v>-83.940232771980902</c:v>
                </c:pt>
                <c:pt idx="1198">
                  <c:v>-84.016686981768913</c:v>
                </c:pt>
                <c:pt idx="1199">
                  <c:v>-84.093773435202777</c:v>
                </c:pt>
                <c:pt idx="1200">
                  <c:v>-84.171500519738842</c:v>
                </c:pt>
                <c:pt idx="1201">
                  <c:v>-84.249876812119879</c:v>
                </c:pt>
                <c:pt idx="1202">
                  <c:v>-84.328911084186174</c:v>
                </c:pt>
                <c:pt idx="1203">
                  <c:v>-84.408612308936966</c:v>
                </c:pt>
                <c:pt idx="1204">
                  <c:v>-84.488989666808706</c:v>
                </c:pt>
                <c:pt idx="1205">
                  <c:v>-84.570052552184336</c:v>
                </c:pt>
                <c:pt idx="1206">
                  <c:v>-84.651810580214033</c:v>
                </c:pt>
                <c:pt idx="1207">
                  <c:v>-84.734273593859541</c:v>
                </c:pt>
                <c:pt idx="1208">
                  <c:v>-84.817451671290073</c:v>
                </c:pt>
                <c:pt idx="1209">
                  <c:v>-84.901355133471867</c:v>
                </c:pt>
                <c:pt idx="1210">
                  <c:v>-84.985994552218926</c:v>
                </c:pt>
                <c:pt idx="1211">
                  <c:v>-85.071380758465466</c:v>
                </c:pt>
                <c:pt idx="1212">
                  <c:v>-85.15752485095247</c:v>
                </c:pt>
                <c:pt idx="1213">
                  <c:v>-85.24443820523318</c:v>
                </c:pt>
                <c:pt idx="1214">
                  <c:v>-85.33213248310409</c:v>
                </c:pt>
                <c:pt idx="1215">
                  <c:v>-85.420619642476083</c:v>
                </c:pt>
                <c:pt idx="1216">
                  <c:v>-85.509911947565641</c:v>
                </c:pt>
                <c:pt idx="1217">
                  <c:v>-85.600021979668256</c:v>
                </c:pt>
                <c:pt idx="1218">
                  <c:v>-85.690962648304037</c:v>
                </c:pt>
                <c:pt idx="1219">
                  <c:v>-85.782747202946354</c:v>
                </c:pt>
                <c:pt idx="1220">
                  <c:v>-85.875389245233634</c:v>
                </c:pt>
                <c:pt idx="1221">
                  <c:v>-85.968902741777612</c:v>
                </c:pt>
                <c:pt idx="1222">
                  <c:v>-86.063302037491241</c:v>
                </c:pt>
                <c:pt idx="1223">
                  <c:v>-86.158601869624476</c:v>
                </c:pt>
                <c:pt idx="1224">
                  <c:v>-86.254817382458697</c:v>
                </c:pt>
                <c:pt idx="1225">
                  <c:v>-86.351964142590774</c:v>
                </c:pt>
                <c:pt idx="1226">
                  <c:v>-86.450058155094695</c:v>
                </c:pt>
                <c:pt idx="1227">
                  <c:v>-86.549115880380029</c:v>
                </c:pt>
                <c:pt idx="1228">
                  <c:v>-86.649154251885932</c:v>
                </c:pt>
                <c:pt idx="1229">
                  <c:v>-86.750190694717418</c:v>
                </c:pt>
                <c:pt idx="1230">
                  <c:v>-86.85224314508234</c:v>
                </c:pt>
                <c:pt idx="1231">
                  <c:v>-86.955330070854558</c:v>
                </c:pt>
                <c:pt idx="1232">
                  <c:v>-87.059470493115384</c:v>
                </c:pt>
                <c:pt idx="1233">
                  <c:v>-87.16468400875408</c:v>
                </c:pt>
                <c:pt idx="1234">
                  <c:v>-87.270990814430291</c:v>
                </c:pt>
                <c:pt idx="1235">
                  <c:v>-87.378411731519606</c:v>
                </c:pt>
                <c:pt idx="1236">
                  <c:v>-87.486968232688668</c:v>
                </c:pt>
                <c:pt idx="1237">
                  <c:v>-87.596682469646666</c:v>
                </c:pt>
                <c:pt idx="1238">
                  <c:v>-87.707577302584397</c:v>
                </c:pt>
                <c:pt idx="1239">
                  <c:v>-87.81967633117317</c:v>
                </c:pt>
                <c:pt idx="1240">
                  <c:v>-87.933003927244641</c:v>
                </c:pt>
                <c:pt idx="1241">
                  <c:v>-88.047585269340601</c:v>
                </c:pt>
                <c:pt idx="1242">
                  <c:v>-88.163446379321343</c:v>
                </c:pt>
                <c:pt idx="1243">
                  <c:v>-88.280614160944396</c:v>
                </c:pt>
                <c:pt idx="1244">
                  <c:v>-88.399116440735511</c:v>
                </c:pt>
                <c:pt idx="1245">
                  <c:v>-88.518982011358261</c:v>
                </c:pt>
                <c:pt idx="1246">
                  <c:v>-88.640240677431251</c:v>
                </c:pt>
                <c:pt idx="1247">
                  <c:v>-88.762923304239933</c:v>
                </c:pt>
                <c:pt idx="1248">
                  <c:v>-88.887061869356302</c:v>
                </c:pt>
                <c:pt idx="1249">
                  <c:v>-89.012689517501386</c:v>
                </c:pt>
                <c:pt idx="1250">
                  <c:v>-89.139840618761667</c:v>
                </c:pt>
                <c:pt idx="1251">
                  <c:v>-89.268550830678791</c:v>
                </c:pt>
                <c:pt idx="1252">
                  <c:v>-89.398857164098928</c:v>
                </c:pt>
                <c:pt idx="1253">
                  <c:v>-89.530798053608066</c:v>
                </c:pt>
                <c:pt idx="1254">
                  <c:v>-89.664413432276447</c:v>
                </c:pt>
                <c:pt idx="1255">
                  <c:v>-89.799744811784933</c:v>
                </c:pt>
                <c:pt idx="1256">
                  <c:v>-89.936835367678952</c:v>
                </c:pt>
                <c:pt idx="1257">
                  <c:v>-90.075730030635057</c:v>
                </c:pt>
                <c:pt idx="1258">
                  <c:v>-90.216475584130094</c:v>
                </c:pt>
                <c:pt idx="1259">
                  <c:v>-90.359120768956146</c:v>
                </c:pt>
                <c:pt idx="1260">
                  <c:v>-90.503716395226576</c:v>
                </c:pt>
                <c:pt idx="1261">
                  <c:v>-90.650315462695303</c:v>
                </c:pt>
                <c:pt idx="1262">
                  <c:v>-90.798973289748503</c:v>
                </c:pt>
                <c:pt idx="1263">
                  <c:v>-90.949747652272919</c:v>
                </c:pt>
                <c:pt idx="1264">
                  <c:v>-91.102698933067629</c:v>
                </c:pt>
                <c:pt idx="1265">
                  <c:v>-91.257890282697616</c:v>
                </c:pt>
                <c:pt idx="1266">
                  <c:v>-91.415387793264742</c:v>
                </c:pt>
                <c:pt idx="1267">
                  <c:v>-91.575260685778346</c:v>
                </c:pt>
                <c:pt idx="1268">
                  <c:v>-91.737581512962294</c:v>
                </c:pt>
                <c:pt idx="1269">
                  <c:v>-91.902426378683643</c:v>
                </c:pt>
                <c:pt idx="1270">
                  <c:v>-92.069875175879787</c:v>
                </c:pt>
                <c:pt idx="1271">
                  <c:v>-92.240011844724691</c:v>
                </c:pt>
                <c:pt idx="1272">
                  <c:v>-92.412924653427211</c:v>
                </c:pt>
                <c:pt idx="1273">
                  <c:v>-92.5887065035528</c:v>
                </c:pt>
                <c:pt idx="1274">
                  <c:v>-92.767455263147056</c:v>
                </c:pt>
                <c:pt idx="1275">
                  <c:v>-92.94927413022674</c:v>
                </c:pt>
                <c:pt idx="1276">
                  <c:v>-93.134272030261883</c:v>
                </c:pt>
                <c:pt idx="1277">
                  <c:v>-93.322564051600409</c:v>
                </c:pt>
                <c:pt idx="1278">
                  <c:v>-93.514271922979177</c:v>
                </c:pt>
                <c:pt idx="1279">
                  <c:v>-93.709524538514898</c:v>
                </c:pt>
                <c:pt idx="1280">
                  <c:v>-93.908458535524318</c:v>
                </c:pt>
                <c:pt idx="1281">
                  <c:v>-94.111218932012548</c:v>
                </c:pt>
                <c:pt idx="1282">
                  <c:v>-94.317959831368867</c:v>
                </c:pt>
                <c:pt idx="1283">
                  <c:v>-94.528845202505551</c:v>
                </c:pt>
                <c:pt idx="1284">
                  <c:v>-94.744049746176785</c:v>
                </c:pt>
                <c:pt idx="1285">
                  <c:v>-94.963759858238873</c:v>
                </c:pt>
                <c:pt idx="1286">
                  <c:v>-95.188174703944313</c:v>
                </c:pt>
                <c:pt idx="1287">
                  <c:v>-95.41750741854257</c:v>
                </c:pt>
                <c:pt idx="1288">
                  <c:v>-95.651986452505341</c:v>
                </c:pt>
                <c:pt idx="1289">
                  <c:v>-95.891857083093441</c:v>
                </c:pt>
                <c:pt idx="1290">
                  <c:v>-96.137383116861855</c:v>
                </c:pt>
                <c:pt idx="1291">
                  <c:v>-96.388848814273288</c:v>
                </c:pt>
                <c:pt idx="1292">
                  <c:v>-96.646561069764672</c:v>
                </c:pt>
                <c:pt idx="1293">
                  <c:v>-96.910851891913438</c:v>
                </c:pt>
                <c:pt idx="1294">
                  <c:v>-97.182081232137264</c:v>
                </c:pt>
                <c:pt idx="1295">
                  <c:v>-97.460640224093126</c:v>
                </c:pt>
                <c:pt idx="1296">
                  <c:v>-97.746954906885691</c:v>
                </c:pt>
                <c:pt idx="1297">
                  <c:v>-98.041490521091745</c:v>
                </c:pt>
                <c:pt idx="1298">
                  <c:v>-98.344756487822508</c:v>
                </c:pt>
                <c:pt idx="1299">
                  <c:v>-98.657312204095689</c:v>
                </c:pt>
                <c:pt idx="1300">
                  <c:v>-98.979773821857862</c:v>
                </c:pt>
                <c:pt idx="1301">
                  <c:v>-99.312822216824785</c:v>
                </c:pt>
                <c:pt idx="1302">
                  <c:v>-99.657212408630585</c:v>
                </c:pt>
                <c:pt idx="1303">
                  <c:v>-100.01378475900255</c:v>
                </c:pt>
                <c:pt idx="1304">
                  <c:v>-100.38347836949069</c:v>
                </c:pt>
                <c:pt idx="1305">
                  <c:v>-100.76734721578549</c:v>
                </c:pt>
                <c:pt idx="1306">
                  <c:v>-101.16657972029526</c:v>
                </c:pt>
                <c:pt idx="1307">
                  <c:v>-101.58252267976343</c:v>
                </c:pt>
                <c:pt idx="1308">
                  <c:v>-102.01671076655451</c:v>
                </c:pt>
                <c:pt idx="1309">
                  <c:v>-102.47090323726124</c:v>
                </c:pt>
                <c:pt idx="1310">
                  <c:v>-102.9471300710826</c:v>
                </c:pt>
                <c:pt idx="1311">
                  <c:v>-103.44775060247702</c:v>
                </c:pt>
                <c:pt idx="1312">
                  <c:v>-103.97552894267679</c:v>
                </c:pt>
                <c:pt idx="1313">
                  <c:v>-104.53373231101638</c:v>
                </c:pt>
                <c:pt idx="1314">
                  <c:v>-105.12626116921724</c:v>
                </c:pt>
                <c:pt idx="1315">
                  <c:v>-105.75782436295108</c:v>
                </c:pt>
                <c:pt idx="1316">
                  <c:v>-106.43417934393099</c:v>
                </c:pt>
                <c:pt idx="1317">
                  <c:v>-107.16246884215758</c:v>
                </c:pt>
                <c:pt idx="1318">
                  <c:v>-107.95170454583746</c:v>
                </c:pt>
                <c:pt idx="1319">
                  <c:v>-108.81348225325792</c:v>
                </c:pt>
                <c:pt idx="1320">
                  <c:v>-109.76307563043909</c:v>
                </c:pt>
                <c:pt idx="1321">
                  <c:v>-110.82117789166995</c:v>
                </c:pt>
                <c:pt idx="1322">
                  <c:v>-112.01681465770287</c:v>
                </c:pt>
                <c:pt idx="1323">
                  <c:v>-113.39252204935276</c:v>
                </c:pt>
                <c:pt idx="1324">
                  <c:v>-115.01430014579657</c:v>
                </c:pt>
                <c:pt idx="1325">
                  <c:v>-116.99284836580179</c:v>
                </c:pt>
                <c:pt idx="1326">
                  <c:v>-119.53606151077463</c:v>
                </c:pt>
                <c:pt idx="1327">
                  <c:v>-123.11210854566659</c:v>
                </c:pt>
                <c:pt idx="1328">
                  <c:v>-129.22531517605159</c:v>
                </c:pt>
                <c:pt idx="1329">
                  <c:v>-166.87418979381448</c:v>
                </c:pt>
                <c:pt idx="1330">
                  <c:v>-129.07182769393427</c:v>
                </c:pt>
                <c:pt idx="1331">
                  <c:v>-123.14370431101871</c:v>
                </c:pt>
                <c:pt idx="1332">
                  <c:v>-119.67751339778808</c:v>
                </c:pt>
                <c:pt idx="1333">
                  <c:v>-117.22536871067288</c:v>
                </c:pt>
                <c:pt idx="1334">
                  <c:v>-115.33039361929669</c:v>
                </c:pt>
                <c:pt idx="1335">
                  <c:v>-113.78846200982051</c:v>
                </c:pt>
                <c:pt idx="1336">
                  <c:v>-112.49049361628505</c:v>
                </c:pt>
                <c:pt idx="1337">
                  <c:v>-111.37130146159863</c:v>
                </c:pt>
                <c:pt idx="1338">
                  <c:v>-110.38880429857308</c:v>
                </c:pt>
                <c:pt idx="1339">
                  <c:v>-109.51425227852016</c:v>
                </c:pt>
                <c:pt idx="1340">
                  <c:v>-108.72713028296253</c:v>
                </c:pt>
                <c:pt idx="1341">
                  <c:v>-108.01228577735526</c:v>
                </c:pt>
                <c:pt idx="1342">
                  <c:v>-107.35820905502466</c:v>
                </c:pt>
                <c:pt idx="1343">
                  <c:v>-106.75595200847306</c:v>
                </c:pt>
                <c:pt idx="1344">
                  <c:v>-106.19842049661905</c:v>
                </c:pt>
                <c:pt idx="1345">
                  <c:v>-105.67989536473321</c:v>
                </c:pt>
                <c:pt idx="1346">
                  <c:v>-105.19569881603721</c:v>
                </c:pt>
                <c:pt idx="1347">
                  <c:v>-104.741956217929</c:v>
                </c:pt>
                <c:pt idx="1348">
                  <c:v>-104.31542235098917</c:v>
                </c:pt>
                <c:pt idx="1349">
                  <c:v>-103.91335224817887</c:v>
                </c:pt>
                <c:pt idx="1350">
                  <c:v>-103.53340356065755</c:v>
                </c:pt>
                <c:pt idx="1351">
                  <c:v>-103.17356164343599</c:v>
                </c:pt>
                <c:pt idx="1352">
                  <c:v>-102.83208129928815</c:v>
                </c:pt>
                <c:pt idx="1353">
                  <c:v>-102.50744092359423</c:v>
                </c:pt>
                <c:pt idx="1354">
                  <c:v>-102.19830601160766</c:v>
                </c:pt>
                <c:pt idx="1355">
                  <c:v>-101.90349982467438</c:v>
                </c:pt>
                <c:pt idx="1356">
                  <c:v>-101.62197959349113</c:v>
                </c:pt>
                <c:pt idx="1357">
                  <c:v>-101.35281704958261</c:v>
                </c:pt>
                <c:pt idx="1358">
                  <c:v>-101.09518237393576</c:v>
                </c:pt>
                <c:pt idx="1359">
                  <c:v>-100.8483308674933</c:v>
                </c:pt>
                <c:pt idx="1360">
                  <c:v>-100.6115918076799</c:v>
                </c:pt>
                <c:pt idx="1361">
                  <c:v>-100.38435907480661</c:v>
                </c:pt>
                <c:pt idx="1362">
                  <c:v>-100.16608322138157</c:v>
                </c:pt>
                <c:pt idx="1363">
                  <c:v>-99.956264726131934</c:v>
                </c:pt>
                <c:pt idx="1364">
                  <c:v>-99.754448226355777</c:v>
                </c:pt>
                <c:pt idx="1365">
                  <c:v>-99.560217563347834</c:v>
                </c:pt>
                <c:pt idx="1366">
                  <c:v>-99.373191507662682</c:v>
                </c:pt>
                <c:pt idx="1367">
                  <c:v>-99.193020054716982</c:v>
                </c:pt>
                <c:pt idx="1368">
                  <c:v>-99.019381202681245</c:v>
                </c:pt>
                <c:pt idx="1369">
                  <c:v>-98.851978138706215</c:v>
                </c:pt>
                <c:pt idx="1370">
                  <c:v>-98.690536773721334</c:v>
                </c:pt>
                <c:pt idx="1371">
                  <c:v>-98.534803574746647</c:v>
                </c:pt>
                <c:pt idx="1372">
                  <c:v>-98.384543653197142</c:v>
                </c:pt>
                <c:pt idx="1373">
                  <c:v>-98.239539073995672</c:v>
                </c:pt>
                <c:pt idx="1374">
                  <c:v>-98.09958735540711</c:v>
                </c:pt>
                <c:pt idx="1375">
                  <c:v>-97.964500134393674</c:v>
                </c:pt>
                <c:pt idx="1376">
                  <c:v>-97.834101977055269</c:v>
                </c:pt>
                <c:pt idx="1377">
                  <c:v>-97.708229314659803</c:v>
                </c:pt>
                <c:pt idx="1378">
                  <c:v>-97.586729490708265</c:v>
                </c:pt>
                <c:pt idx="1379">
                  <c:v>-97.469459905190291</c:v>
                </c:pt>
                <c:pt idx="1380">
                  <c:v>-97.356287244462436</c:v>
                </c:pt>
                <c:pt idx="1381">
                  <c:v>-97.24708678730218</c:v>
                </c:pt>
                <c:pt idx="1382">
                  <c:v>-97.141741777985203</c:v>
                </c:pt>
                <c:pt idx="1383">
                  <c:v>-97.040142859086956</c:v>
                </c:pt>
                <c:pt idx="1384">
                  <c:v>-96.942187557708991</c:v>
                </c:pt>
                <c:pt idx="1385">
                  <c:v>-96.847779818855628</c:v>
                </c:pt>
                <c:pt idx="1386">
                  <c:v>-96.756829582026342</c:v>
                </c:pt>
                <c:pt idx="1387">
                  <c:v>-96.669252395188536</c:v>
                </c:pt>
                <c:pt idx="1388">
                  <c:v>-96.584969063760795</c:v>
                </c:pt>
                <c:pt idx="1389">
                  <c:v>-96.503905330135225</c:v>
                </c:pt>
                <c:pt idx="1390">
                  <c:v>-96.425991581390846</c:v>
                </c:pt>
                <c:pt idx="1391">
                  <c:v>-96.35116258219611</c:v>
                </c:pt>
                <c:pt idx="1392">
                  <c:v>-96.279357230569531</c:v>
                </c:pt>
                <c:pt idx="1393">
                  <c:v>-96.210518334949299</c:v>
                </c:pt>
                <c:pt idx="1394">
                  <c:v>-96.144592409671716</c:v>
                </c:pt>
                <c:pt idx="1395">
                  <c:v>-96.081529488452503</c:v>
                </c:pt>
                <c:pt idx="1396">
                  <c:v>-96.021282953336197</c:v>
                </c:pt>
                <c:pt idx="1397">
                  <c:v>-95.963809378491348</c:v>
                </c:pt>
                <c:pt idx="1398">
                  <c:v>-95.909068387430366</c:v>
                </c:pt>
                <c:pt idx="1399">
                  <c:v>-95.857022522599948</c:v>
                </c:pt>
                <c:pt idx="1400">
                  <c:v>-95.807637126476578</c:v>
                </c:pt>
                <c:pt idx="1401">
                  <c:v>-95.760880233139218</c:v>
                </c:pt>
                <c:pt idx="1402">
                  <c:v>-95.71672247025036</c:v>
                </c:pt>
                <c:pt idx="1403">
                  <c:v>-95.675136969565301</c:v>
                </c:pt>
                <c:pt idx="1404">
                  <c:v>-95.636099286809809</c:v>
                </c:pt>
                <c:pt idx="1405">
                  <c:v>-95.599587329243661</c:v>
                </c:pt>
                <c:pt idx="1406">
                  <c:v>-95.565581291035897</c:v>
                </c:pt>
                <c:pt idx="1407">
                  <c:v>-95.534063596000763</c:v>
                </c:pt>
                <c:pt idx="1408">
                  <c:v>-95.505018847200986</c:v>
                </c:pt>
                <c:pt idx="1409">
                  <c:v>-95.478433783156476</c:v>
                </c:pt>
                <c:pt idx="1410">
                  <c:v>-95.45429724031473</c:v>
                </c:pt>
                <c:pt idx="1411">
                  <c:v>-95.432600121902155</c:v>
                </c:pt>
                <c:pt idx="1412">
                  <c:v>-95.413335372522965</c:v>
                </c:pt>
                <c:pt idx="1413">
                  <c:v>-95.396497958487998</c:v>
                </c:pt>
                <c:pt idx="1414">
                  <c:v>-95.38208485406409</c:v>
                </c:pt>
                <c:pt idx="1415">
                  <c:v>-95.370095033080929</c:v>
                </c:pt>
                <c:pt idx="1416">
                  <c:v>-95.360529466257248</c:v>
                </c:pt>
                <c:pt idx="1417">
                  <c:v>-95.353391123879447</c:v>
                </c:pt>
                <c:pt idx="1418">
                  <c:v>-95.348684984203203</c:v>
                </c:pt>
                <c:pt idx="1419">
                  <c:v>-95.346418047502638</c:v>
                </c:pt>
                <c:pt idx="1420">
                  <c:v>-95.346599355352865</c:v>
                </c:pt>
                <c:pt idx="1421">
                  <c:v>-95.349240016351331</c:v>
                </c:pt>
                <c:pt idx="1422">
                  <c:v>-95.354353237301908</c:v>
                </c:pt>
                <c:pt idx="1423">
                  <c:v>-95.36195436071749</c:v>
                </c:pt>
                <c:pt idx="1424">
                  <c:v>-95.372060908629081</c:v>
                </c:pt>
                <c:pt idx="1425">
                  <c:v>-95.384692633065967</c:v>
                </c:pt>
                <c:pt idx="1426">
                  <c:v>-95.399871573351504</c:v>
                </c:pt>
                <c:pt idx="1427">
                  <c:v>-95.417622120863186</c:v>
                </c:pt>
                <c:pt idx="1428">
                  <c:v>-95.437971091315333</c:v>
                </c:pt>
                <c:pt idx="1429">
                  <c:v>-95.460947805195275</c:v>
                </c:pt>
                <c:pt idx="1430">
                  <c:v>-95.486584177043142</c:v>
                </c:pt>
                <c:pt idx="1431">
                  <c:v>-95.514914813752213</c:v>
                </c:pt>
                <c:pt idx="1432">
                  <c:v>-95.545977122994799</c:v>
                </c:pt>
                <c:pt idx="1433">
                  <c:v>-95.579811432179156</c:v>
                </c:pt>
                <c:pt idx="1434">
                  <c:v>-95.616461118932136</c:v>
                </c:pt>
                <c:pt idx="1435">
                  <c:v>-95.655972753859629</c:v>
                </c:pt>
                <c:pt idx="1436">
                  <c:v>-95.698396257224829</c:v>
                </c:pt>
                <c:pt idx="1437">
                  <c:v>-95.743785069542184</c:v>
                </c:pt>
                <c:pt idx="1438">
                  <c:v>-95.792196338722718</c:v>
                </c:pt>
                <c:pt idx="1439">
                  <c:v>-95.843691124324323</c:v>
                </c:pt>
                <c:pt idx="1440">
                  <c:v>-95.898334620837517</c:v>
                </c:pt>
                <c:pt idx="1441">
                  <c:v>-95.956196402063583</c:v>
                </c:pt>
                <c:pt idx="1442">
                  <c:v>-96.017350688240583</c:v>
                </c:pt>
                <c:pt idx="1443">
                  <c:v>-96.081876638600278</c:v>
                </c:pt>
                <c:pt idx="1444">
                  <c:v>-96.149858671960985</c:v>
                </c:pt>
                <c:pt idx="1445">
                  <c:v>-96.221386818151188</c:v>
                </c:pt>
                <c:pt idx="1446">
                  <c:v>-96.296557103988476</c:v>
                </c:pt>
                <c:pt idx="1447">
                  <c:v>-96.375471977151875</c:v>
                </c:pt>
                <c:pt idx="1448">
                  <c:v>-96.458240773153477</c:v>
                </c:pt>
                <c:pt idx="1449">
                  <c:v>-96.544980229175394</c:v>
                </c:pt>
                <c:pt idx="1450">
                  <c:v>-96.635815051893474</c:v>
                </c:pt>
                <c:pt idx="1451">
                  <c:v>-96.730878544659419</c:v>
                </c:pt>
                <c:pt idx="1452">
                  <c:v>-96.830313302135551</c:v>
                </c:pt>
                <c:pt idx="1453">
                  <c:v>-96.934271980651346</c:v>
                </c:pt>
                <c:pt idx="1454">
                  <c:v>-97.042918154735688</c:v>
                </c:pt>
                <c:pt idx="1455">
                  <c:v>-97.15642727077217</c:v>
                </c:pt>
                <c:pt idx="1456">
                  <c:v>-97.274987711506043</c:v>
                </c:pt>
                <c:pt idx="1457">
                  <c:v>-97.398801986803136</c:v>
                </c:pt>
                <c:pt idx="1458">
                  <c:v>-97.528088069229838</c:v>
                </c:pt>
                <c:pt idx="1459">
                  <c:v>-97.66308089507109</c:v>
                </c:pt>
                <c:pt idx="1460">
                  <c:v>-97.804034057052704</c:v>
                </c:pt>
                <c:pt idx="1461">
                  <c:v>-97.951221717385209</c:v>
                </c:pt>
                <c:pt idx="1462">
                  <c:v>-98.104940777125421</c:v>
                </c:pt>
                <c:pt idx="1463">
                  <c:v>-98.265513343770152</c:v>
                </c:pt>
                <c:pt idx="1464">
                  <c:v>-98.433289547278733</c:v>
                </c:pt>
                <c:pt idx="1465">
                  <c:v>-98.608650765362029</c:v>
                </c:pt>
                <c:pt idx="1466">
                  <c:v>-98.792013331079318</c:v>
                </c:pt>
                <c:pt idx="1467">
                  <c:v>-98.983832811825891</c:v>
                </c:pt>
                <c:pt idx="1468">
                  <c:v>-99.184608968806572</c:v>
                </c:pt>
                <c:pt idx="1469">
                  <c:v>-99.39489153048973</c:v>
                </c:pt>
                <c:pt idx="1470">
                  <c:v>-99.615286945659648</c:v>
                </c:pt>
                <c:pt idx="1471">
                  <c:v>-99.846466322856003</c:v>
                </c:pt>
                <c:pt idx="1472">
                  <c:v>-100.08917481455966</c:v>
                </c:pt>
                <c:pt idx="1473">
                  <c:v>-100.34424277324109</c:v>
                </c:pt>
                <c:pt idx="1474">
                  <c:v>-100.61259909718551</c:v>
                </c:pt>
                <c:pt idx="1475">
                  <c:v>-100.8952873021548</c:v>
                </c:pt>
                <c:pt idx="1476">
                  <c:v>-101.19348501470411</c:v>
                </c:pt>
                <c:pt idx="1477">
                  <c:v>-101.50852780147643</c:v>
                </c:pt>
                <c:pt idx="1478">
                  <c:v>-101.84193854454806</c:v>
                </c:pt>
                <c:pt idx="1479">
                  <c:v>-102.19546398771942</c:v>
                </c:pt>
                <c:pt idx="1480">
                  <c:v>-102.57112066213956</c:v>
                </c:pt>
                <c:pt idx="1481">
                  <c:v>-102.97125323783328</c:v>
                </c:pt>
                <c:pt idx="1482">
                  <c:v>-103.39860956480324</c:v>
                </c:pt>
                <c:pt idx="1483">
                  <c:v>-103.85643848321364</c:v>
                </c:pt>
                <c:pt idx="1484">
                  <c:v>-104.34861922983615</c:v>
                </c:pt>
                <c:pt idx="1485">
                  <c:v>-104.87983554037207</c:v>
                </c:pt>
                <c:pt idx="1486">
                  <c:v>-105.45581435546606</c:v>
                </c:pt>
                <c:pt idx="1487">
                  <c:v>-106.08366021929004</c:v>
                </c:pt>
                <c:pt idx="1488">
                  <c:v>-106.77233544685407</c:v>
                </c:pt>
                <c:pt idx="1489">
                  <c:v>-107.5333696585087</c:v>
                </c:pt>
                <c:pt idx="1490">
                  <c:v>-108.38194417392086</c:v>
                </c:pt>
                <c:pt idx="1491">
                  <c:v>-109.33861730783163</c:v>
                </c:pt>
                <c:pt idx="1492">
                  <c:v>-110.43220679448658</c:v>
                </c:pt>
                <c:pt idx="1493">
                  <c:v>-111.70490699724056</c:v>
                </c:pt>
                <c:pt idx="1494">
                  <c:v>-113.22210838428602</c:v>
                </c:pt>
                <c:pt idx="1495">
                  <c:v>-115.09329778236298</c:v>
                </c:pt>
                <c:pt idx="1496">
                  <c:v>-117.52354829730015</c:v>
                </c:pt>
                <c:pt idx="1497">
                  <c:v>-120.97256854856172</c:v>
                </c:pt>
                <c:pt idx="1498">
                  <c:v>-126.90229637369404</c:v>
                </c:pt>
                <c:pt idx="1499">
                  <c:v>-170.78540700422826</c:v>
                </c:pt>
                <c:pt idx="1500">
                  <c:v>-126.88774216009676</c:v>
                </c:pt>
                <c:pt idx="1501">
                  <c:v>-120.7769558596472</c:v>
                </c:pt>
                <c:pt idx="1502">
                  <c:v>-117.18386280543746</c:v>
                </c:pt>
                <c:pt idx="1503">
                  <c:v>-114.61876788676162</c:v>
                </c:pt>
                <c:pt idx="1504">
                  <c:v>-112.61640545279867</c:v>
                </c:pt>
                <c:pt idx="1505">
                  <c:v>-110.96984529248486</c:v>
                </c:pt>
                <c:pt idx="1506">
                  <c:v>-109.56880057683199</c:v>
                </c:pt>
                <c:pt idx="1507">
                  <c:v>-108.34747723539604</c:v>
                </c:pt>
                <c:pt idx="1508">
                  <c:v>-107.2634534661742</c:v>
                </c:pt>
                <c:pt idx="1509">
                  <c:v>-106.28777216589567</c:v>
                </c:pt>
                <c:pt idx="1510">
                  <c:v>-105.39978367454941</c:v>
                </c:pt>
                <c:pt idx="1511">
                  <c:v>-104.58424332581352</c:v>
                </c:pt>
                <c:pt idx="1512">
                  <c:v>-103.8295753694625</c:v>
                </c:pt>
                <c:pt idx="1513">
                  <c:v>-103.12678241245287</c:v>
                </c:pt>
                <c:pt idx="1514">
                  <c:v>-102.46873218602543</c:v>
                </c:pt>
                <c:pt idx="1515">
                  <c:v>-101.84967506443634</c:v>
                </c:pt>
                <c:pt idx="1516">
                  <c:v>-101.26490816862839</c:v>
                </c:pt>
                <c:pt idx="1517">
                  <c:v>-100.71053566023727</c:v>
                </c:pt>
                <c:pt idx="1518">
                  <c:v>-100.18329395427637</c:v>
                </c:pt>
                <c:pt idx="1519">
                  <c:v>-99.680421831681798</c:v>
                </c:pt>
                <c:pt idx="1520">
                  <c:v>-99.199562285176896</c:v>
                </c:pt>
                <c:pt idx="1521">
                  <c:v>-98.738687226035296</c:v>
                </c:pt>
                <c:pt idx="1522">
                  <c:v>-98.296038946247251</c:v>
                </c:pt>
                <c:pt idx="1523">
                  <c:v>-97.870084051605645</c:v>
                </c:pt>
                <c:pt idx="1524">
                  <c:v>-97.459476806930908</c:v>
                </c:pt>
                <c:pt idx="1525">
                  <c:v>-97.063029676759214</c:v>
                </c:pt>
                <c:pt idx="1526">
                  <c:v>-96.679689429702904</c:v>
                </c:pt>
                <c:pt idx="1527">
                  <c:v>-96.308517591714477</c:v>
                </c:pt>
                <c:pt idx="1528">
                  <c:v>-95.948674331346552</c:v>
                </c:pt>
                <c:pt idx="1529">
                  <c:v>-95.599405078945523</c:v>
                </c:pt>
                <c:pt idx="1530">
                  <c:v>-95.260029340695354</c:v>
                </c:pt>
                <c:pt idx="1531">
                  <c:v>-94.929931289565957</c:v>
                </c:pt>
                <c:pt idx="1532">
                  <c:v>-94.608551804862088</c:v>
                </c:pt>
                <c:pt idx="1533">
                  <c:v>-94.295381700512365</c:v>
                </c:pt>
                <c:pt idx="1534">
                  <c:v>-93.989955935361991</c:v>
                </c:pt>
                <c:pt idx="1535">
                  <c:v>-93.691848639253863</c:v>
                </c:pt>
                <c:pt idx="1536">
                  <c:v>-93.400668820933589</c:v>
                </c:pt>
                <c:pt idx="1537">
                  <c:v>-93.116056648348163</c:v>
                </c:pt>
                <c:pt idx="1538">
                  <c:v>-92.837680212456519</c:v>
                </c:pt>
                <c:pt idx="1539">
                  <c:v>-92.565232700450437</c:v>
                </c:pt>
                <c:pt idx="1540">
                  <c:v>-92.298429918368583</c:v>
                </c:pt>
                <c:pt idx="1541">
                  <c:v>-92.037008112297158</c:v>
                </c:pt>
                <c:pt idx="1542">
                  <c:v>-91.780722045705517</c:v>
                </c:pt>
                <c:pt idx="1543">
                  <c:v>-91.529343298107491</c:v>
                </c:pt>
                <c:pt idx="1544">
                  <c:v>-91.282658754736744</c:v>
                </c:pt>
                <c:pt idx="1545">
                  <c:v>-91.040469262345724</c:v>
                </c:pt>
                <c:pt idx="1546">
                  <c:v>-90.80258842939422</c:v>
                </c:pt>
                <c:pt idx="1547">
                  <c:v>-90.568841552711859</c:v>
                </c:pt>
                <c:pt idx="1548">
                  <c:v>-90.339064654745528</c:v>
                </c:pt>
                <c:pt idx="1549">
                  <c:v>-90.113103617974843</c:v>
                </c:pt>
                <c:pt idx="1550">
                  <c:v>-89.890813405210849</c:v>
                </c:pt>
                <c:pt idx="1551">
                  <c:v>-89.672057355415603</c:v>
                </c:pt>
                <c:pt idx="1552">
                  <c:v>-89.456706546633626</c:v>
                </c:pt>
                <c:pt idx="1553">
                  <c:v>-89.244639218505327</c:v>
                </c:pt>
                <c:pt idx="1554">
                  <c:v>-89.035740247661863</c:v>
                </c:pt>
                <c:pt idx="1555">
                  <c:v>-88.82990067043562</c:v>
                </c:pt>
                <c:pt idx="1556">
                  <c:v>-88.62701724774206</c:v>
                </c:pt>
                <c:pt idx="1557">
                  <c:v>-88.426992067881415</c:v>
                </c:pt>
                <c:pt idx="1558">
                  <c:v>-88.229732183104105</c:v>
                </c:pt>
                <c:pt idx="1559">
                  <c:v>-88.035149276897357</c:v>
                </c:pt>
                <c:pt idx="1560">
                  <c:v>-87.843159358589205</c:v>
                </c:pt>
                <c:pt idx="1561">
                  <c:v>-87.653682482926058</c:v>
                </c:pt>
                <c:pt idx="1562">
                  <c:v>-87.466642491906995</c:v>
                </c:pt>
                <c:pt idx="1563">
                  <c:v>-87.281966777035507</c:v>
                </c:pt>
                <c:pt idx="1564">
                  <c:v>-87.099586060014644</c:v>
                </c:pt>
                <c:pt idx="1565">
                  <c:v>-86.919434190006584</c:v>
                </c:pt>
                <c:pt idx="1566">
                  <c:v>-86.741447956358385</c:v>
                </c:pt>
                <c:pt idx="1567">
                  <c:v>-86.565566914965189</c:v>
                </c:pt>
                <c:pt idx="1568">
                  <c:v>-86.391733227468976</c:v>
                </c:pt>
                <c:pt idx="1569">
                  <c:v>-86.219891511865825</c:v>
                </c:pt>
                <c:pt idx="1570">
                  <c:v>-86.049988703836235</c:v>
                </c:pt>
                <c:pt idx="1571">
                  <c:v>-85.881973927645532</c:v>
                </c:pt>
                <c:pt idx="1572">
                  <c:v>-85.715798376017517</c:v>
                </c:pt>
                <c:pt idx="1573">
                  <c:v>-85.551415198096919</c:v>
                </c:pt>
                <c:pt idx="1574">
                  <c:v>-85.388779395027399</c:v>
                </c:pt>
                <c:pt idx="1575">
                  <c:v>-85.22784772226953</c:v>
                </c:pt>
                <c:pt idx="1576">
                  <c:v>-85.068578598497027</c:v>
                </c:pt>
                <c:pt idx="1577">
                  <c:v>-84.910932020164083</c:v>
                </c:pt>
                <c:pt idx="1578">
                  <c:v>-84.754869481664798</c:v>
                </c:pt>
                <c:pt idx="1579">
                  <c:v>-84.600353900401558</c:v>
                </c:pt>
                <c:pt idx="1580">
                  <c:v>-84.44734954653768</c:v>
                </c:pt>
                <c:pt idx="1581">
                  <c:v>-84.295821977036695</c:v>
                </c:pt>
                <c:pt idx="1582">
                  <c:v>-84.145737973738321</c:v>
                </c:pt>
                <c:pt idx="1583">
                  <c:v>-83.997065485069982</c:v>
                </c:pt>
                <c:pt idx="1584">
                  <c:v>-83.849773571215366</c:v>
                </c:pt>
                <c:pt idx="1585">
                  <c:v>-83.703832352525893</c:v>
                </c:pt>
                <c:pt idx="1586">
                  <c:v>-83.559212960849237</c:v>
                </c:pt>
                <c:pt idx="1587">
                  <c:v>-83.415887493678241</c:v>
                </c:pt>
                <c:pt idx="1588">
                  <c:v>-83.27382897085586</c:v>
                </c:pt>
                <c:pt idx="1589">
                  <c:v>-83.133011293682358</c:v>
                </c:pt>
                <c:pt idx="1590">
                  <c:v>-82.993409206308371</c:v>
                </c:pt>
                <c:pt idx="1591">
                  <c:v>-82.854998259243203</c:v>
                </c:pt>
                <c:pt idx="1592">
                  <c:v>-82.717754774740641</c:v>
                </c:pt>
                <c:pt idx="1593">
                  <c:v>-82.581655814145364</c:v>
                </c:pt>
                <c:pt idx="1594">
                  <c:v>-82.446679146886794</c:v>
                </c:pt>
                <c:pt idx="1595">
                  <c:v>-82.312803221098989</c:v>
                </c:pt>
                <c:pt idx="1596">
                  <c:v>-82.180007135812261</c:v>
                </c:pt>
                <c:pt idx="1597">
                  <c:v>-82.048270614466276</c:v>
                </c:pt>
                <c:pt idx="1598">
                  <c:v>-81.917573979875471</c:v>
                </c:pt>
                <c:pt idx="1599">
                  <c:v>-81.787898130354151</c:v>
                </c:pt>
                <c:pt idx="1600">
                  <c:v>-81.659224517088674</c:v>
                </c:pt>
                <c:pt idx="1601">
                  <c:v>-81.53153512257434</c:v>
                </c:pt>
                <c:pt idx="1602">
                  <c:v>-81.404812440132815</c:v>
                </c:pt>
                <c:pt idx="1603">
                  <c:v>-81.279039454405236</c:v>
                </c:pt>
                <c:pt idx="1604">
                  <c:v>-81.154199622749928</c:v>
                </c:pt>
                <c:pt idx="1605">
                  <c:v>-81.0302768575622</c:v>
                </c:pt>
                <c:pt idx="1606">
                  <c:v>-80.907255509397714</c:v>
                </c:pt>
                <c:pt idx="1607">
                  <c:v>-80.785120350856914</c:v>
                </c:pt>
                <c:pt idx="1608">
                  <c:v>-80.663856561238219</c:v>
                </c:pt>
                <c:pt idx="1609">
                  <c:v>-80.543449711890105</c:v>
                </c:pt>
                <c:pt idx="1610">
                  <c:v>-80.423885752184077</c:v>
                </c:pt>
                <c:pt idx="1611">
                  <c:v>-80.305150996180487</c:v>
                </c:pt>
                <c:pt idx="1612">
                  <c:v>-80.187232109796284</c:v>
                </c:pt>
                <c:pt idx="1613">
                  <c:v>-80.070116098617362</c:v>
                </c:pt>
                <c:pt idx="1614">
                  <c:v>-79.953790296197269</c:v>
                </c:pt>
                <c:pt idx="1615">
                  <c:v>-79.838242352847942</c:v>
                </c:pt>
                <c:pt idx="1616">
                  <c:v>-79.723460224960988</c:v>
                </c:pt>
                <c:pt idx="1617">
                  <c:v>-79.609432164712203</c:v>
                </c:pt>
                <c:pt idx="1618">
                  <c:v>-79.496146710267453</c:v>
                </c:pt>
                <c:pt idx="1619">
                  <c:v>-79.383592676327794</c:v>
                </c:pt>
                <c:pt idx="1620">
                  <c:v>-79.271759145124676</c:v>
                </c:pt>
                <c:pt idx="1621">
                  <c:v>-79.160635457749848</c:v>
                </c:pt>
                <c:pt idx="1622">
                  <c:v>-79.050211205824752</c:v>
                </c:pt>
                <c:pt idx="1623">
                  <c:v>-78.940476223556942</c:v>
                </c:pt>
                <c:pt idx="1624">
                  <c:v>-78.831420580037673</c:v>
                </c:pt>
                <c:pt idx="1625">
                  <c:v>-78.723034571936381</c:v>
                </c:pt>
                <c:pt idx="1626">
                  <c:v>-78.615308716384718</c:v>
                </c:pt>
                <c:pt idx="1627">
                  <c:v>-78.508233744217108</c:v>
                </c:pt>
                <c:pt idx="1628">
                  <c:v>-78.401800593419864</c:v>
                </c:pt>
                <c:pt idx="1629">
                  <c:v>-78.296000402862532</c:v>
                </c:pt>
                <c:pt idx="1630">
                  <c:v>-78.190824506247068</c:v>
                </c:pt>
                <c:pt idx="1631">
                  <c:v>-78.08626442630603</c:v>
                </c:pt>
                <c:pt idx="1632">
                  <c:v>-77.982311869196494</c:v>
                </c:pt>
                <c:pt idx="1633">
                  <c:v>-77.878958719109676</c:v>
                </c:pt>
                <c:pt idx="1634">
                  <c:v>-77.776197033091293</c:v>
                </c:pt>
                <c:pt idx="1635">
                  <c:v>-77.67401903603384</c:v>
                </c:pt>
                <c:pt idx="1636">
                  <c:v>-77.572417115856652</c:v>
                </c:pt>
                <c:pt idx="1637">
                  <c:v>-77.47138381886684</c:v>
                </c:pt>
                <c:pt idx="1638">
                  <c:v>-77.370911845282862</c:v>
                </c:pt>
                <c:pt idx="1639">
                  <c:v>-77.270994044898472</c:v>
                </c:pt>
                <c:pt idx="1640">
                  <c:v>-77.171623412938374</c:v>
                </c:pt>
                <c:pt idx="1641">
                  <c:v>-77.072793086016134</c:v>
                </c:pt>
                <c:pt idx="1642">
                  <c:v>-76.974496338264856</c:v>
                </c:pt>
                <c:pt idx="1643">
                  <c:v>-76.876726577579447</c:v>
                </c:pt>
                <c:pt idx="1644">
                  <c:v>-76.779477342010736</c:v>
                </c:pt>
                <c:pt idx="1645">
                  <c:v>-76.682742296256748</c:v>
                </c:pt>
                <c:pt idx="1646">
                  <c:v>-76.586515228284398</c:v>
                </c:pt>
                <c:pt idx="1647">
                  <c:v>-76.490790046069094</c:v>
                </c:pt>
                <c:pt idx="1648">
                  <c:v>-76.395560774445698</c:v>
                </c:pt>
                <c:pt idx="1649">
                  <c:v>-76.300821552035501</c:v>
                </c:pt>
                <c:pt idx="1650">
                  <c:v>-76.206566628311293</c:v>
                </c:pt>
                <c:pt idx="1651">
                  <c:v>-76.112790360740206</c:v>
                </c:pt>
                <c:pt idx="1652">
                  <c:v>-76.019487212012052</c:v>
                </c:pt>
                <c:pt idx="1653">
                  <c:v>-75.926651747373853</c:v>
                </c:pt>
                <c:pt idx="1654">
                  <c:v>-75.834278632042512</c:v>
                </c:pt>
                <c:pt idx="1655">
                  <c:v>-75.742362628684546</c:v>
                </c:pt>
                <c:pt idx="1656">
                  <c:v>-75.650898595007888</c:v>
                </c:pt>
                <c:pt idx="1657">
                  <c:v>-75.559881481398293</c:v>
                </c:pt>
                <c:pt idx="1658">
                  <c:v>-75.46930632864202</c:v>
                </c:pt>
                <c:pt idx="1659">
                  <c:v>-75.379168265724942</c:v>
                </c:pt>
                <c:pt idx="1660">
                  <c:v>-75.2894625076907</c:v>
                </c:pt>
                <c:pt idx="1661">
                  <c:v>-75.200184353561212</c:v>
                </c:pt>
                <c:pt idx="1662">
                  <c:v>-75.111329184330998</c:v>
                </c:pt>
                <c:pt idx="1663">
                  <c:v>-75.022892461014635</c:v>
                </c:pt>
                <c:pt idx="1664">
                  <c:v>-74.934869722762784</c:v>
                </c:pt>
                <c:pt idx="1665">
                  <c:v>-74.847256585006164</c:v>
                </c:pt>
                <c:pt idx="1666">
                  <c:v>-74.760048737699677</c:v>
                </c:pt>
                <c:pt idx="1667">
                  <c:v>-74.673241943574226</c:v>
                </c:pt>
                <c:pt idx="1668">
                  <c:v>-74.586832036469588</c:v>
                </c:pt>
                <c:pt idx="1669">
                  <c:v>-74.500814919695529</c:v>
                </c:pt>
                <c:pt idx="1670">
                  <c:v>-74.415186564462772</c:v>
                </c:pt>
                <c:pt idx="1671">
                  <c:v>-74.329943008332876</c:v>
                </c:pt>
                <c:pt idx="1672">
                  <c:v>-74.245080353730884</c:v>
                </c:pt>
                <c:pt idx="1673">
                  <c:v>-74.160594766496544</c:v>
                </c:pt>
                <c:pt idx="1674">
                  <c:v>-74.07648247446788</c:v>
                </c:pt>
                <c:pt idx="1675">
                  <c:v>-73.992739766122668</c:v>
                </c:pt>
                <c:pt idx="1676">
                  <c:v>-73.909362989233514</c:v>
                </c:pt>
                <c:pt idx="1677">
                  <c:v>-73.82634854957621</c:v>
                </c:pt>
                <c:pt idx="1678">
                  <c:v>-73.743692909683659</c:v>
                </c:pt>
                <c:pt idx="1679">
                  <c:v>-73.661392587599835</c:v>
                </c:pt>
                <c:pt idx="1680">
                  <c:v>-73.579444155699022</c:v>
                </c:pt>
                <c:pt idx="1681">
                  <c:v>-73.497844239531702</c:v>
                </c:pt>
                <c:pt idx="1682">
                  <c:v>-73.416589516688774</c:v>
                </c:pt>
                <c:pt idx="1683">
                  <c:v>-73.335676715704835</c:v>
                </c:pt>
                <c:pt idx="1684">
                  <c:v>-73.255102614990534</c:v>
                </c:pt>
                <c:pt idx="1685">
                  <c:v>-73.174864041796994</c:v>
                </c:pt>
                <c:pt idx="1686">
                  <c:v>-73.094957871194467</c:v>
                </c:pt>
                <c:pt idx="1687">
                  <c:v>-73.015381025086185</c:v>
                </c:pt>
                <c:pt idx="1688">
                  <c:v>-72.936130471265415</c:v>
                </c:pt>
                <c:pt idx="1689">
                  <c:v>-72.857203222454544</c:v>
                </c:pt>
                <c:pt idx="1690">
                  <c:v>-72.778596335409404</c:v>
                </c:pt>
                <c:pt idx="1691">
                  <c:v>-72.700306910028601</c:v>
                </c:pt>
                <c:pt idx="1692">
                  <c:v>-72.622332088483319</c:v>
                </c:pt>
                <c:pt idx="1693">
                  <c:v>-72.54466905437738</c:v>
                </c:pt>
                <c:pt idx="1694">
                  <c:v>-72.467315031928464</c:v>
                </c:pt>
                <c:pt idx="1695">
                  <c:v>-72.390267285155588</c:v>
                </c:pt>
                <c:pt idx="1696">
                  <c:v>-72.313523117110179</c:v>
                </c:pt>
                <c:pt idx="1697">
                  <c:v>-72.237079869106552</c:v>
                </c:pt>
                <c:pt idx="1698">
                  <c:v>-72.160934919974267</c:v>
                </c:pt>
                <c:pt idx="1699">
                  <c:v>-72.085085685345817</c:v>
                </c:pt>
                <c:pt idx="1700">
                  <c:v>-72.009529616941009</c:v>
                </c:pt>
                <c:pt idx="1701">
                  <c:v>-71.934264201870533</c:v>
                </c:pt>
                <c:pt idx="1702">
                  <c:v>-71.859286961977887</c:v>
                </c:pt>
                <c:pt idx="1703">
                  <c:v>-71.784595453167441</c:v>
                </c:pt>
                <c:pt idx="1704">
                  <c:v>-71.710187264776351</c:v>
                </c:pt>
                <c:pt idx="1705">
                  <c:v>-71.636060018929612</c:v>
                </c:pt>
                <c:pt idx="1706">
                  <c:v>-71.56221136995174</c:v>
                </c:pt>
                <c:pt idx="1707">
                  <c:v>-71.488639003747409</c:v>
                </c:pt>
                <c:pt idx="1708">
                  <c:v>-71.415340637240007</c:v>
                </c:pt>
                <c:pt idx="1709">
                  <c:v>-71.34231401778348</c:v>
                </c:pt>
                <c:pt idx="1710">
                  <c:v>-70.626519016700527</c:v>
                </c:pt>
                <c:pt idx="1711">
                  <c:v>-69.935626945152507</c:v>
                </c:pt>
                <c:pt idx="1712">
                  <c:v>-69.267811042255246</c:v>
                </c:pt>
                <c:pt idx="1713">
                  <c:v>-68.621452729414131</c:v>
                </c:pt>
                <c:pt idx="1714">
                  <c:v>-67.995110257180514</c:v>
                </c:pt>
                <c:pt idx="1715">
                  <c:v>-67.387493129205907</c:v>
                </c:pt>
                <c:pt idx="1716">
                  <c:v>-66.797441060226561</c:v>
                </c:pt>
                <c:pt idx="1717">
                  <c:v>-66.223906527850772</c:v>
                </c:pt>
                <c:pt idx="1718">
                  <c:v>-65.665940199058625</c:v>
                </c:pt>
                <c:pt idx="1719">
                  <c:v>-65.12267867571083</c:v>
                </c:pt>
                <c:pt idx="1720">
                  <c:v>-64.59333412555084</c:v>
                </c:pt>
                <c:pt idx="1721">
                  <c:v>-64.077185457442368</c:v>
                </c:pt>
                <c:pt idx="1722">
                  <c:v>-63.57357077001376</c:v>
                </c:pt>
                <c:pt idx="1723">
                  <c:v>-63.081880857065713</c:v>
                </c:pt>
                <c:pt idx="1724">
                  <c:v>-62.601553595238371</c:v>
                </c:pt>
                <c:pt idx="1725">
                  <c:v>-62.13206907235805</c:v>
                </c:pt>
                <c:pt idx="1726">
                  <c:v>-61.672945340908498</c:v>
                </c:pt>
                <c:pt idx="1727">
                  <c:v>-61.223734701707649</c:v>
                </c:pt>
                <c:pt idx="1728">
                  <c:v>-60.784020439414839</c:v>
                </c:pt>
                <c:pt idx="1729">
                  <c:v>-60.353413944771468</c:v>
                </c:pt>
                <c:pt idx="1730">
                  <c:v>-59.931552169248803</c:v>
                </c:pt>
                <c:pt idx="1731">
                  <c:v>-59.518095366551897</c:v>
                </c:pt>
                <c:pt idx="1732">
                  <c:v>-59.112725082603006</c:v>
                </c:pt>
                <c:pt idx="1733">
                  <c:v>-58.715142361523291</c:v>
                </c:pt>
                <c:pt idx="1734">
                  <c:v>-58.325066140039674</c:v>
                </c:pt>
                <c:pt idx="1735">
                  <c:v>-57.942231806775986</c:v>
                </c:pt>
                <c:pt idx="1736">
                  <c:v>-57.566389906293416</c:v>
                </c:pt>
                <c:pt idx="1737">
                  <c:v>-57.197304970566705</c:v>
                </c:pt>
                <c:pt idx="1738">
                  <c:v>-56.834754462979916</c:v>
                </c:pt>
                <c:pt idx="1739">
                  <c:v>-56.478527821937377</c:v>
                </c:pt>
                <c:pt idx="1740">
                  <c:v>-56.128425592890849</c:v>
                </c:pt>
                <c:pt idx="1741">
                  <c:v>-55.784258639041298</c:v>
                </c:pt>
                <c:pt idx="1742">
                  <c:v>-55.445847422214939</c:v>
                </c:pt>
                <c:pt idx="1743">
                  <c:v>-55.113021346465189</c:v>
                </c:pt>
                <c:pt idx="1744">
                  <c:v>-54.785618157882269</c:v>
                </c:pt>
                <c:pt idx="1745">
                  <c:v>-54.463483394856652</c:v>
                </c:pt>
                <c:pt idx="1746">
                  <c:v>-54.146469883740721</c:v>
                </c:pt>
                <c:pt idx="1747">
                  <c:v>-53.834437275426865</c:v>
                </c:pt>
                <c:pt idx="1748">
                  <c:v>-53.527251618878537</c:v>
                </c:pt>
                <c:pt idx="1749">
                  <c:v>-53.224784968095818</c:v>
                </c:pt>
                <c:pt idx="1750">
                  <c:v>-52.926915019378839</c:v>
                </c:pt>
                <c:pt idx="1751">
                  <c:v>-52.633524776101204</c:v>
                </c:pt>
                <c:pt idx="1752">
                  <c:v>-52.344502238497135</c:v>
                </c:pt>
                <c:pt idx="1753">
                  <c:v>-52.059740116230714</c:v>
                </c:pt>
                <c:pt idx="1754">
                  <c:v>-51.779135561745413</c:v>
                </c:pt>
                <c:pt idx="1755">
                  <c:v>-51.502589922598723</c:v>
                </c:pt>
                <c:pt idx="1756">
                  <c:v>-51.230008511161138</c:v>
                </c:pt>
                <c:pt idx="1757">
                  <c:v>-50.961300390226015</c:v>
                </c:pt>
                <c:pt idx="1758">
                  <c:v>-50.696378173210441</c:v>
                </c:pt>
                <c:pt idx="1759">
                  <c:v>-50.435157837764109</c:v>
                </c:pt>
                <c:pt idx="1760">
                  <c:v>-50.177558551703079</c:v>
                </c:pt>
                <c:pt idx="1761">
                  <c:v>-49.923502510294362</c:v>
                </c:pt>
                <c:pt idx="1762">
                  <c:v>-49.672914784007077</c:v>
                </c:pt>
                <c:pt idx="1763">
                  <c:v>-49.425723175920702</c:v>
                </c:pt>
                <c:pt idx="1764">
                  <c:v>-49.18185808805768</c:v>
                </c:pt>
                <c:pt idx="1765">
                  <c:v>-48.94125239597129</c:v>
                </c:pt>
                <c:pt idx="1766">
                  <c:v>-48.703841330978051</c:v>
                </c:pt>
                <c:pt idx="1767">
                  <c:v>-48.469562369475227</c:v>
                </c:pt>
                <c:pt idx="1768">
                  <c:v>-48.238355128833909</c:v>
                </c:pt>
                <c:pt idx="1769">
                  <c:v>-48.010161269397656</c:v>
                </c:pt>
                <c:pt idx="1770">
                  <c:v>-47.78492440215949</c:v>
                </c:pt>
                <c:pt idx="1771">
                  <c:v>-47.562590001721439</c:v>
                </c:pt>
                <c:pt idx="1772">
                  <c:v>-47.343105324174161</c:v>
                </c:pt>
                <c:pt idx="1773">
                  <c:v>-47.126419329564293</c:v>
                </c:pt>
                <c:pt idx="1774">
                  <c:v>-46.912482608641319</c:v>
                </c:pt>
                <c:pt idx="1775">
                  <c:v>-46.701247313600895</c:v>
                </c:pt>
                <c:pt idx="1776">
                  <c:v>-46.492667092563323</c:v>
                </c:pt>
                <c:pt idx="1777">
                  <c:v>-46.286697027545941</c:v>
                </c:pt>
                <c:pt idx="1778">
                  <c:v>-46.083293575704907</c:v>
                </c:pt>
                <c:pt idx="1779">
                  <c:v>-45.882414513641692</c:v>
                </c:pt>
                <c:pt idx="1780">
                  <c:v>-45.68401888458024</c:v>
                </c:pt>
                <c:pt idx="1781">
                  <c:v>-45.488066948239869</c:v>
                </c:pt>
                <c:pt idx="1782">
                  <c:v>-45.294520133236574</c:v>
                </c:pt>
                <c:pt idx="1783">
                  <c:v>-45.103340991862268</c:v>
                </c:pt>
                <c:pt idx="1784">
                  <c:v>-44.914493157097411</c:v>
                </c:pt>
                <c:pt idx="1785">
                  <c:v>-44.727941301726148</c:v>
                </c:pt>
                <c:pt idx="1786">
                  <c:v>-44.543651099430846</c:v>
                </c:pt>
                <c:pt idx="1787">
                  <c:v>-44.361589187749928</c:v>
                </c:pt>
                <c:pt idx="1788">
                  <c:v>-44.181723132793735</c:v>
                </c:pt>
                <c:pt idx="1789">
                  <c:v>-44.00402139561735</c:v>
                </c:pt>
                <c:pt idx="1790">
                  <c:v>-43.82845330015752</c:v>
                </c:pt>
                <c:pt idx="1791">
                  <c:v>-43.654989002647262</c:v>
                </c:pt>
                <c:pt idx="1792">
                  <c:v>-43.483599462425445</c:v>
                </c:pt>
                <c:pt idx="1793">
                  <c:v>-43.314256414066314</c:v>
                </c:pt>
                <c:pt idx="1794">
                  <c:v>-43.146932340757175</c:v>
                </c:pt>
                <c:pt idx="1795">
                  <c:v>-42.981600448857158</c:v>
                </c:pt>
                <c:pt idx="1796">
                  <c:v>-42.818234643575146</c:v>
                </c:pt>
                <c:pt idx="1797">
                  <c:v>-42.656809505707471</c:v>
                </c:pt>
                <c:pt idx="1798">
                  <c:v>-42.497300269380467</c:v>
                </c:pt>
                <c:pt idx="1799">
                  <c:v>-42.339682800746317</c:v>
                </c:pt>
                <c:pt idx="1800">
                  <c:v>-42.183933577583105</c:v>
                </c:pt>
                <c:pt idx="1801">
                  <c:v>-42.030029669753546</c:v>
                </c:pt>
                <c:pt idx="1802">
                  <c:v>-41.877948720479836</c:v>
                </c:pt>
                <c:pt idx="1803">
                  <c:v>-41.727668928393228</c:v>
                </c:pt>
                <c:pt idx="1804">
                  <c:v>-41.579169030320593</c:v>
                </c:pt>
                <c:pt idx="1805">
                  <c:v>-41.43242828477247</c:v>
                </c:pt>
                <c:pt idx="1806">
                  <c:v>-41.287426456098082</c:v>
                </c:pt>
                <c:pt idx="1807">
                  <c:v>-41.144143799275589</c:v>
                </c:pt>
                <c:pt idx="1808">
                  <c:v>-41.002561045307559</c:v>
                </c:pt>
                <c:pt idx="1809">
                  <c:v>-40.862659387193105</c:v>
                </c:pt>
                <c:pt idx="1810">
                  <c:v>-40.72442046644953</c:v>
                </c:pt>
                <c:pt idx="1811">
                  <c:v>-40.587826360158736</c:v>
                </c:pt>
                <c:pt idx="1812">
                  <c:v>-40.452859568513624</c:v>
                </c:pt>
                <c:pt idx="1813">
                  <c:v>-40.31950300284209</c:v>
                </c:pt>
                <c:pt idx="1814">
                  <c:v>-40.187739974087378</c:v>
                </c:pt>
                <c:pt idx="1815">
                  <c:v>-40.05755418172388</c:v>
                </c:pt>
                <c:pt idx="1816">
                  <c:v>-39.928929703089544</c:v>
                </c:pt>
                <c:pt idx="1817">
                  <c:v>-39.801850983116417</c:v>
                </c:pt>
                <c:pt idx="1818">
                  <c:v>-39.676302824442061</c:v>
                </c:pt>
                <c:pt idx="1819">
                  <c:v>-39.552270377885407</c:v>
                </c:pt>
                <c:pt idx="1820">
                  <c:v>-39.429739133271781</c:v>
                </c:pt>
                <c:pt idx="1821">
                  <c:v>-39.308694910591164</c:v>
                </c:pt>
                <c:pt idx="1822">
                  <c:v>-39.189123851477618</c:v>
                </c:pt>
                <c:pt idx="1823">
                  <c:v>-39.071012410994804</c:v>
                </c:pt>
                <c:pt idx="1824">
                  <c:v>-38.954347349715512</c:v>
                </c:pt>
                <c:pt idx="1825">
                  <c:v>-38.839115726083513</c:v>
                </c:pt>
                <c:pt idx="1826">
                  <c:v>-38.725304889045816</c:v>
                </c:pt>
                <c:pt idx="1827">
                  <c:v>-38.612902470944988</c:v>
                </c:pt>
                <c:pt idx="1828">
                  <c:v>-38.501896380660213</c:v>
                </c:pt>
                <c:pt idx="1829">
                  <c:v>-38.392274796988801</c:v>
                </c:pt>
                <c:pt idx="1830">
                  <c:v>-38.284026162256339</c:v>
                </c:pt>
                <c:pt idx="1831">
                  <c:v>-38.177139176150085</c:v>
                </c:pt>
                <c:pt idx="1832">
                  <c:v>-38.071602789763567</c:v>
                </c:pt>
                <c:pt idx="1833">
                  <c:v>-37.967406199845975</c:v>
                </c:pt>
                <c:pt idx="1834">
                  <c:v>-37.864538843249484</c:v>
                </c:pt>
                <c:pt idx="1835">
                  <c:v>-37.762990391564664</c:v>
                </c:pt>
                <c:pt idx="1836">
                  <c:v>-37.662750745939498</c:v>
                </c:pt>
                <c:pt idx="1837">
                  <c:v>-37.563810032074073</c:v>
                </c:pt>
                <c:pt idx="1838">
                  <c:v>-37.466158595384307</c:v>
                </c:pt>
                <c:pt idx="1839">
                  <c:v>-37.36978699632941</c:v>
                </c:pt>
                <c:pt idx="1840">
                  <c:v>-37.274686005896946</c:v>
                </c:pt>
                <c:pt idx="1841">
                  <c:v>-37.180846601239587</c:v>
                </c:pt>
                <c:pt idx="1842">
                  <c:v>-37.088259961459201</c:v>
                </c:pt>
                <c:pt idx="1843">
                  <c:v>-36.99691746353173</c:v>
                </c:pt>
                <c:pt idx="1844">
                  <c:v>-36.906810678370064</c:v>
                </c:pt>
                <c:pt idx="1845">
                  <c:v>-36.817931367018062</c:v>
                </c:pt>
                <c:pt idx="1846">
                  <c:v>-36.730271476973058</c:v>
                </c:pt>
                <c:pt idx="1847">
                  <c:v>-36.643823138631923</c:v>
                </c:pt>
                <c:pt idx="1848">
                  <c:v>-36.5585786618566</c:v>
                </c:pt>
                <c:pt idx="1849">
                  <c:v>-36.474530532655578</c:v>
                </c:pt>
                <c:pt idx="1850">
                  <c:v>-36.39167140997727</c:v>
                </c:pt>
                <c:pt idx="1851">
                  <c:v>-36.309994122612515</c:v>
                </c:pt>
                <c:pt idx="1852">
                  <c:v>-36.229491666201547</c:v>
                </c:pt>
                <c:pt idx="1853">
                  <c:v>-36.150157200343784</c:v>
                </c:pt>
                <c:pt idx="1854">
                  <c:v>-36.071984045806431</c:v>
                </c:pt>
                <c:pt idx="1855">
                  <c:v>-35.994965681828724</c:v>
                </c:pt>
                <c:pt idx="1856">
                  <c:v>-35.919095743520288</c:v>
                </c:pt>
                <c:pt idx="1857">
                  <c:v>-35.844368019349503</c:v>
                </c:pt>
                <c:pt idx="1858">
                  <c:v>-35.770776448720241</c:v>
                </c:pt>
                <c:pt idx="1859">
                  <c:v>-35.698315119634422</c:v>
                </c:pt>
                <c:pt idx="1860">
                  <c:v>-35.626978266437533</c:v>
                </c:pt>
                <c:pt idx="1861">
                  <c:v>-35.556760267645828</c:v>
                </c:pt>
                <c:pt idx="1862">
                  <c:v>-35.487655643852086</c:v>
                </c:pt>
                <c:pt idx="1863">
                  <c:v>-35.419659055708891</c:v>
                </c:pt>
                <c:pt idx="1864">
                  <c:v>-35.352765301986729</c:v>
                </c:pt>
                <c:pt idx="1865">
                  <c:v>-35.286969317705278</c:v>
                </c:pt>
                <c:pt idx="1866">
                  <c:v>-35.222266172336973</c:v>
                </c:pt>
                <c:pt idx="1867">
                  <c:v>-35.158651068079408</c:v>
                </c:pt>
                <c:pt idx="1868">
                  <c:v>-35.096119338197219</c:v>
                </c:pt>
                <c:pt idx="1869">
                  <c:v>-35.034666445430119</c:v>
                </c:pt>
                <c:pt idx="1870">
                  <c:v>-34.974287980466563</c:v>
                </c:pt>
                <c:pt idx="1871">
                  <c:v>-34.914979660481698</c:v>
                </c:pt>
                <c:pt idx="1872">
                  <c:v>-34.856737327738053</c:v>
                </c:pt>
                <c:pt idx="1873">
                  <c:v>-34.799556948247741</c:v>
                </c:pt>
                <c:pt idx="1874">
                  <c:v>-34.743434610495719</c:v>
                </c:pt>
                <c:pt idx="1875">
                  <c:v>-34.688366524221749</c:v>
                </c:pt>
                <c:pt idx="1876">
                  <c:v>-34.63434901926157</c:v>
                </c:pt>
                <c:pt idx="1877">
                  <c:v>-34.581378544445336</c:v>
                </c:pt>
                <c:pt idx="1878">
                  <c:v>-34.529451666552433</c:v>
                </c:pt>
                <c:pt idx="1879">
                  <c:v>-34.478565069322727</c:v>
                </c:pt>
                <c:pt idx="1880">
                  <c:v>-34.42871555252254</c:v>
                </c:pt>
                <c:pt idx="1881">
                  <c:v>-34.379900031065119</c:v>
                </c:pt>
                <c:pt idx="1882">
                  <c:v>-34.332115534184958</c:v>
                </c:pt>
                <c:pt idx="1883">
                  <c:v>-34.285359204665198</c:v>
                </c:pt>
                <c:pt idx="1884">
                  <c:v>-34.239628298117943</c:v>
                </c:pt>
                <c:pt idx="1885">
                  <c:v>-34.194920182316309</c:v>
                </c:pt>
                <c:pt idx="1886">
                  <c:v>-34.151232336578822</c:v>
                </c:pt>
                <c:pt idx="1887">
                  <c:v>-34.10856235120464</c:v>
                </c:pt>
                <c:pt idx="1888">
                  <c:v>-34.066907926960525</c:v>
                </c:pt>
                <c:pt idx="1889">
                  <c:v>-34.026266874617825</c:v>
                </c:pt>
                <c:pt idx="1890">
                  <c:v>-33.986637114540933</c:v>
                </c:pt>
                <c:pt idx="1891">
                  <c:v>-33.948016676325537</c:v>
                </c:pt>
                <c:pt idx="1892">
                  <c:v>-33.910403698487684</c:v>
                </c:pt>
                <c:pt idx="1893">
                  <c:v>-33.873796428202716</c:v>
                </c:pt>
                <c:pt idx="1894">
                  <c:v>-33.838193221094983</c:v>
                </c:pt>
                <c:pt idx="1895">
                  <c:v>-33.803592541077592</c:v>
                </c:pt>
                <c:pt idx="1896">
                  <c:v>-33.769992960242448</c:v>
                </c:pt>
                <c:pt idx="1897">
                  <c:v>-33.737393158801524</c:v>
                </c:pt>
                <c:pt idx="1898">
                  <c:v>-33.705791925078309</c:v>
                </c:pt>
                <c:pt idx="1899">
                  <c:v>-33.675188155550536</c:v>
                </c:pt>
                <c:pt idx="1900">
                  <c:v>-33.645580854944598</c:v>
                </c:pt>
                <c:pt idx="1901">
                  <c:v>-33.616969136381279</c:v>
                </c:pt>
                <c:pt idx="1902">
                  <c:v>-33.58935222157389</c:v>
                </c:pt>
                <c:pt idx="1903">
                  <c:v>-33.562729441079441</c:v>
                </c:pt>
                <c:pt idx="1904">
                  <c:v>-33.537100234602228</c:v>
                </c:pt>
                <c:pt idx="1905">
                  <c:v>-33.512464151352162</c:v>
                </c:pt>
                <c:pt idx="1906">
                  <c:v>-33.488820850457117</c:v>
                </c:pt>
                <c:pt idx="1907">
                  <c:v>-33.466170101430571</c:v>
                </c:pt>
                <c:pt idx="1908">
                  <c:v>-33.444511784695443</c:v>
                </c:pt>
                <c:pt idx="1909">
                  <c:v>-33.423845892164707</c:v>
                </c:pt>
                <c:pt idx="1910">
                  <c:v>-33.404172527879972</c:v>
                </c:pt>
                <c:pt idx="1911">
                  <c:v>-33.385491908708751</c:v>
                </c:pt>
                <c:pt idx="1912">
                  <c:v>-33.367804365102074</c:v>
                </c:pt>
                <c:pt idx="1913">
                  <c:v>-33.351110341912346</c:v>
                </c:pt>
                <c:pt idx="1914">
                  <c:v>-33.335410399274672</c:v>
                </c:pt>
                <c:pt idx="1915">
                  <c:v>-33.320705213550568</c:v>
                </c:pt>
                <c:pt idx="1916">
                  <c:v>-33.306995578337869</c:v>
                </c:pt>
                <c:pt idx="1917">
                  <c:v>-33.294282405546227</c:v>
                </c:pt>
                <c:pt idx="1918">
                  <c:v>-33.282566726541106</c:v>
                </c:pt>
                <c:pt idx="1919">
                  <c:v>-33.271849693357588</c:v>
                </c:pt>
                <c:pt idx="1920">
                  <c:v>-33.26213257998549</c:v>
                </c:pt>
                <c:pt idx="1921">
                  <c:v>-33.253416783727857</c:v>
                </c:pt>
                <c:pt idx="1922">
                  <c:v>-33.245703826634944</c:v>
                </c:pt>
                <c:pt idx="1923">
                  <c:v>-33.238995357015739</c:v>
                </c:pt>
                <c:pt idx="1924">
                  <c:v>-33.233293151028548</c:v>
                </c:pt>
                <c:pt idx="1925">
                  <c:v>-33.228599114354374</c:v>
                </c:pt>
                <c:pt idx="1926">
                  <c:v>-33.224915283954111</c:v>
                </c:pt>
                <c:pt idx="1927">
                  <c:v>-33.222243829912813</c:v>
                </c:pt>
                <c:pt idx="1928">
                  <c:v>-33.220587057374004</c:v>
                </c:pt>
                <c:pt idx="1929">
                  <c:v>-33.219947408566021</c:v>
                </c:pt>
                <c:pt idx="1930">
                  <c:v>-33.220327464924644</c:v>
                </c:pt>
                <c:pt idx="1931">
                  <c:v>-33.22172994931379</c:v>
                </c:pt>
                <c:pt idx="1932">
                  <c:v>-33.224157728349013</c:v>
                </c:pt>
                <c:pt idx="1933">
                  <c:v>-33.227613814826043</c:v>
                </c:pt>
                <c:pt idx="1934">
                  <c:v>-33.232101370259343</c:v>
                </c:pt>
                <c:pt idx="1935">
                  <c:v>-33.237623707533437</c:v>
                </c:pt>
                <c:pt idx="1936">
                  <c:v>-33.244184293671822</c:v>
                </c:pt>
                <c:pt idx="1937">
                  <c:v>-33.251786752727817</c:v>
                </c:pt>
                <c:pt idx="1938">
                  <c:v>-33.260434868801369</c:v>
                </c:pt>
                <c:pt idx="1939">
                  <c:v>-33.270132589187462</c:v>
                </c:pt>
                <c:pt idx="1940">
                  <c:v>-33.280884027660164</c:v>
                </c:pt>
                <c:pt idx="1941">
                  <c:v>-33.292693467898651</c:v>
                </c:pt>
                <c:pt idx="1942">
                  <c:v>-33.305565367060183</c:v>
                </c:pt>
                <c:pt idx="1943">
                  <c:v>-33.319504359506233</c:v>
                </c:pt>
                <c:pt idx="1944">
                  <c:v>-33.334515260687823</c:v>
                </c:pt>
                <c:pt idx="1945">
                  <c:v>-33.350603071196858</c:v>
                </c:pt>
                <c:pt idx="1946">
                  <c:v>-33.367772980990374</c:v>
                </c:pt>
                <c:pt idx="1947">
                  <c:v>-33.386030373794824</c:v>
                </c:pt>
                <c:pt idx="1948">
                  <c:v>-33.405380831698132</c:v>
                </c:pt>
                <c:pt idx="1949">
                  <c:v>-33.425830139938135</c:v>
                </c:pt>
                <c:pt idx="1950">
                  <c:v>-33.447384291895297</c:v>
                </c:pt>
                <c:pt idx="1951">
                  <c:v>-33.470049494299282</c:v>
                </c:pt>
                <c:pt idx="1952">
                  <c:v>-33.493832172658955</c:v>
                </c:pt>
                <c:pt idx="1953">
                  <c:v>-33.51873897692537</c:v>
                </c:pt>
                <c:pt idx="1954">
                  <c:v>-33.544776787399371</c:v>
                </c:pt>
                <c:pt idx="1955">
                  <c:v>-33.571952720894338</c:v>
                </c:pt>
                <c:pt idx="1956">
                  <c:v>-33.600274137166394</c:v>
                </c:pt>
                <c:pt idx="1957">
                  <c:v>-33.629748645624765</c:v>
                </c:pt>
                <c:pt idx="1958">
                  <c:v>-33.660384112335414</c:v>
                </c:pt>
                <c:pt idx="1959">
                  <c:v>-33.692188667332601</c:v>
                </c:pt>
                <c:pt idx="1960">
                  <c:v>-33.725170712252854</c:v>
                </c:pt>
                <c:pt idx="1961">
                  <c:v>-33.759338928307734</c:v>
                </c:pt>
                <c:pt idx="1962">
                  <c:v>-33.79470228461188</c:v>
                </c:pt>
                <c:pt idx="1963">
                  <c:v>-33.831270046884704</c:v>
                </c:pt>
                <c:pt idx="1964">
                  <c:v>-33.869051786544389</c:v>
                </c:pt>
                <c:pt idx="1965">
                  <c:v>-33.908057390214196</c:v>
                </c:pt>
                <c:pt idx="1966">
                  <c:v>-33.948297069663077</c:v>
                </c:pt>
                <c:pt idx="1967">
                  <c:v>-33.989781372202913</c:v>
                </c:pt>
                <c:pt idx="1968">
                  <c:v>-34.032521191566538</c:v>
                </c:pt>
                <c:pt idx="1969">
                  <c:v>-34.07652777929269</c:v>
                </c:pt>
                <c:pt idx="1970">
                  <c:v>-34.121812756644758</c:v>
                </c:pt>
                <c:pt idx="1971">
                  <c:v>-34.168388127092967</c:v>
                </c:pt>
                <c:pt idx="1972">
                  <c:v>-34.216266289390546</c:v>
                </c:pt>
                <c:pt idx="1973">
                  <c:v>-34.265460051277856</c:v>
                </c:pt>
                <c:pt idx="1974">
                  <c:v>-34.315982643848415</c:v>
                </c:pt>
                <c:pt idx="1975">
                  <c:v>-34.367847736616312</c:v>
                </c:pt>
                <c:pt idx="1976">
                  <c:v>-34.421069453323192</c:v>
                </c:pt>
                <c:pt idx="1977">
                  <c:v>-34.47566238853021</c:v>
                </c:pt>
                <c:pt idx="1978">
                  <c:v>-34.531641625038255</c:v>
                </c:pt>
                <c:pt idx="1979">
                  <c:v>-34.589022752188193</c:v>
                </c:pt>
                <c:pt idx="1980">
                  <c:v>-34.64782188509178</c:v>
                </c:pt>
                <c:pt idx="1981">
                  <c:v>-34.708055684850777</c:v>
                </c:pt>
                <c:pt idx="1982">
                  <c:v>-34.769741379824623</c:v>
                </c:pt>
                <c:pt idx="1983">
                  <c:v>-34.8328967880107</c:v>
                </c:pt>
                <c:pt idx="1984">
                  <c:v>-34.897540340607833</c:v>
                </c:pt>
                <c:pt idx="1985">
                  <c:v>-34.96369110683726</c:v>
                </c:pt>
                <c:pt idx="1986">
                  <c:v>-35.031368820101385</c:v>
                </c:pt>
                <c:pt idx="1987">
                  <c:v>-35.100593905566889</c:v>
                </c:pt>
                <c:pt idx="1988">
                  <c:v>-35.171387509265351</c:v>
                </c:pt>
                <c:pt idx="1989">
                  <c:v>-35.243771528811308</c:v>
                </c:pt>
                <c:pt idx="1990">
                  <c:v>-35.317768645846648</c:v>
                </c:pt>
                <c:pt idx="1991">
                  <c:v>-35.393402360326924</c:v>
                </c:pt>
                <c:pt idx="1992">
                  <c:v>-35.470697026776229</c:v>
                </c:pt>
                <c:pt idx="1993">
                  <c:v>-35.549677892647153</c:v>
                </c:pt>
                <c:pt idx="1994">
                  <c:v>-35.630371138932581</c:v>
                </c:pt>
                <c:pt idx="1995">
                  <c:v>-35.712803923188879</c:v>
                </c:pt>
                <c:pt idx="1996">
                  <c:v>-35.797004425144351</c:v>
                </c:pt>
                <c:pt idx="1997">
                  <c:v>-35.883001895079119</c:v>
                </c:pt>
                <c:pt idx="1998">
                  <c:v>-35.970826705181977</c:v>
                </c:pt>
                <c:pt idx="1999">
                  <c:v>-36.060510404104093</c:v>
                </c:pt>
                <c:pt idx="2000">
                  <c:v>-36.152085774951217</c:v>
                </c:pt>
                <c:pt idx="2001">
                  <c:v>-36.245586896977521</c:v>
                </c:pt>
                <c:pt idx="2002">
                  <c:v>-36.341049211265961</c:v>
                </c:pt>
                <c:pt idx="2003">
                  <c:v>-36.438509590708811</c:v>
                </c:pt>
                <c:pt idx="2004">
                  <c:v>-36.538006414628697</c:v>
                </c:pt>
                <c:pt idx="2005">
                  <c:v>-36.639579648414276</c:v>
                </c:pt>
                <c:pt idx="2006">
                  <c:v>-36.743270928579655</c:v>
                </c:pt>
                <c:pt idx="2007">
                  <c:v>-36.849123653695209</c:v>
                </c:pt>
                <c:pt idx="2008">
                  <c:v>-36.957183081683318</c:v>
                </c:pt>
                <c:pt idx="2009">
                  <c:v>-37.067496434019219</c:v>
                </c:pt>
                <c:pt idx="2010">
                  <c:v>-37.180113007434386</c:v>
                </c:pt>
                <c:pt idx="2011">
                  <c:v>-37.295084293777187</c:v>
                </c:pt>
                <c:pt idx="2012">
                  <c:v>-37.412464108757717</c:v>
                </c:pt>
                <c:pt idx="2013">
                  <c:v>-37.532308730376307</c:v>
                </c:pt>
                <c:pt idx="2014">
                  <c:v>-37.654677047923983</c:v>
                </c:pt>
                <c:pt idx="2015">
                  <c:v>-37.779630722536652</c:v>
                </c:pt>
                <c:pt idx="2016">
                  <c:v>-37.907234360395734</c:v>
                </c:pt>
                <c:pt idx="2017">
                  <c:v>-38.037555699787781</c:v>
                </c:pt>
                <c:pt idx="2018">
                  <c:v>-38.170665813376175</c:v>
                </c:pt>
                <c:pt idx="2019">
                  <c:v>-38.306639327191981</c:v>
                </c:pt>
                <c:pt idx="2020">
                  <c:v>-38.44555465803144</c:v>
                </c:pt>
                <c:pt idx="2021">
                  <c:v>-38.587494271145786</c:v>
                </c:pt>
                <c:pt idx="2022">
                  <c:v>-38.732544960342629</c:v>
                </c:pt>
                <c:pt idx="2023">
                  <c:v>-38.880798152877055</c:v>
                </c:pt>
                <c:pt idx="2024">
                  <c:v>-39.032350241814378</c:v>
                </c:pt>
                <c:pt idx="2025">
                  <c:v>-39.187302948886817</c:v>
                </c:pt>
                <c:pt idx="2026">
                  <c:v>-39.345763721265982</c:v>
                </c:pt>
                <c:pt idx="2027">
                  <c:v>-39.507846166126058</c:v>
                </c:pt>
                <c:pt idx="2028">
                  <c:v>-39.673670527402187</c:v>
                </c:pt>
                <c:pt idx="2029">
                  <c:v>-39.84336420975638</c:v>
                </c:pt>
                <c:pt idx="2030">
                  <c:v>-40.017062355475133</c:v>
                </c:pt>
                <c:pt idx="2031">
                  <c:v>-40.194908480847111</c:v>
                </c:pt>
                <c:pt idx="2032">
                  <c:v>-40.377055179535432</c:v>
                </c:pt>
                <c:pt idx="2033">
                  <c:v>-40.563664901590776</c:v>
                </c:pt>
                <c:pt idx="2034">
                  <c:v>-40.754910818082067</c:v>
                </c:pt>
                <c:pt idx="2035">
                  <c:v>-40.950977782890391</c:v>
                </c:pt>
                <c:pt idx="2036">
                  <c:v>-41.152063405072198</c:v>
                </c:pt>
                <c:pt idx="2037">
                  <c:v>-41.358379247404258</c:v>
                </c:pt>
                <c:pt idx="2038">
                  <c:v>-41.570152169360234</c:v>
                </c:pt>
                <c:pt idx="2039">
                  <c:v>-41.787625835920196</c:v>
                </c:pt>
                <c:pt idx="2040">
                  <c:v>-42.011062417413015</c:v>
                </c:pt>
                <c:pt idx="2041">
                  <c:v>-42.240744510171524</c:v>
                </c:pt>
                <c:pt idx="2042">
                  <c:v>-42.476977313343653</c:v>
                </c:pt>
                <c:pt idx="2043">
                  <c:v>-42.720091103983854</c:v>
                </c:pt>
                <c:pt idx="2044">
                  <c:v>-42.970444060858142</c:v>
                </c:pt>
                <c:pt idx="2045">
                  <c:v>-43.228425497635918</c:v>
                </c:pt>
                <c:pt idx="2046">
                  <c:v>-43.494459578824667</c:v>
                </c:pt>
                <c:pt idx="2047">
                  <c:v>-43.769009607614478</c:v>
                </c:pt>
                <c:pt idx="2048">
                  <c:v>-44.052582994623741</c:v>
                </c:pt>
                <c:pt idx="2049">
                  <c:v>-44.345737041570565</c:v>
                </c:pt>
                <c:pt idx="2050">
                  <c:v>-44.649085705716459</c:v>
                </c:pt>
                <c:pt idx="2051">
                  <c:v>-44.9633075516956</c:v>
                </c:pt>
                <c:pt idx="2052">
                  <c:v>-45.289155149973219</c:v>
                </c:pt>
                <c:pt idx="2053">
                  <c:v>-45.627466249717429</c:v>
                </c:pt>
                <c:pt idx="2054">
                  <c:v>-45.979177143929519</c:v>
                </c:pt>
                <c:pt idx="2055">
                  <c:v>-46.345338764175935</c:v>
                </c:pt>
                <c:pt idx="2056">
                  <c:v>-46.727136202500589</c:v>
                </c:pt>
                <c:pt idx="2057">
                  <c:v>-47.125912575363117</c:v>
                </c:pt>
                <c:pt idx="2058">
                  <c:v>-47.543198442683341</c:v>
                </c:pt>
                <c:pt idx="2059">
                  <c:v>-47.980748409859906</c:v>
                </c:pt>
                <c:pt idx="2060">
                  <c:v>-48.44058712587249</c:v>
                </c:pt>
                <c:pt idx="2061">
                  <c:v>-48.925067729355803</c:v>
                </c:pt>
                <c:pt idx="2062">
                  <c:v>-49.436947017537243</c:v>
                </c:pt>
                <c:pt idx="2063">
                  <c:v>-49.979483430231959</c:v>
                </c:pt>
                <c:pt idx="2064">
                  <c:v>-50.556566698731132</c:v>
                </c:pt>
                <c:pt idx="2065">
                  <c:v>-51.172892292863153</c:v>
                </c:pt>
                <c:pt idx="2066">
                  <c:v>-51.834200629521767</c:v>
                </c:pt>
                <c:pt idx="2067">
                  <c:v>-52.547612223502405</c:v>
                </c:pt>
                <c:pt idx="2068">
                  <c:v>-53.322109016352385</c:v>
                </c:pt>
                <c:pt idx="2069">
                  <c:v>-54.169245765761602</c:v>
                </c:pt>
                <c:pt idx="2070">
                  <c:v>-55.104237531319882</c:v>
                </c:pt>
                <c:pt idx="2071">
                  <c:v>-56.147690375431949</c:v>
                </c:pt>
                <c:pt idx="2072">
                  <c:v>-57.328493823315547</c:v>
                </c:pt>
                <c:pt idx="2073">
                  <c:v>-58.688958136588937</c:v>
                </c:pt>
                <c:pt idx="2074">
                  <c:v>-60.294677907780311</c:v>
                </c:pt>
                <c:pt idx="2075">
                  <c:v>-62.255542560507678</c:v>
                </c:pt>
                <c:pt idx="2076">
                  <c:v>-64.77755676708648</c:v>
                </c:pt>
                <c:pt idx="2077">
                  <c:v>-68.323210094272497</c:v>
                </c:pt>
                <c:pt idx="2078">
                  <c:v>-74.368288527352348</c:v>
                </c:pt>
                <c:pt idx="2079">
                  <c:v>-165.5520115366956</c:v>
                </c:pt>
                <c:pt idx="2080">
                  <c:v>-54.67410350079814</c:v>
                </c:pt>
                <c:pt idx="2081">
                  <c:v>-48.993985703790202</c:v>
                </c:pt>
                <c:pt idx="2082">
                  <c:v>-45.874362981177626</c:v>
                </c:pt>
                <c:pt idx="2083">
                  <c:v>-43.842498491100407</c:v>
                </c:pt>
                <c:pt idx="2084">
                  <c:v>-42.43960043227198</c:v>
                </c:pt>
                <c:pt idx="2085">
                  <c:v>-41.464227530474346</c:v>
                </c:pt>
                <c:pt idx="2086">
                  <c:v>-40.812164012847148</c:v>
                </c:pt>
                <c:pt idx="2087">
                  <c:v>-40.424935639094315</c:v>
                </c:pt>
                <c:pt idx="2088">
                  <c:v>-40.269281386732416</c:v>
                </c:pt>
                <c:pt idx="2089">
                  <c:v>-40.328002407548709</c:v>
                </c:pt>
                <c:pt idx="2090">
                  <c:v>-40.595913930993063</c:v>
                </c:pt>
                <c:pt idx="2091">
                  <c:v>-41.078685829945208</c:v>
                </c:pt>
                <c:pt idx="2092">
                  <c:v>-41.794007414266964</c:v>
                </c:pt>
                <c:pt idx="2093">
                  <c:v>-42.77564103564292</c:v>
                </c:pt>
                <c:pt idx="2094">
                  <c:v>-44.082578962801612</c:v>
                </c:pt>
                <c:pt idx="2095">
                  <c:v>-45.819578112433348</c:v>
                </c:pt>
                <c:pt idx="2096">
                  <c:v>-48.188651604518753</c:v>
                </c:pt>
                <c:pt idx="2097">
                  <c:v>-51.649204850687831</c:v>
                </c:pt>
                <c:pt idx="2098">
                  <c:v>-57.674663900536046</c:v>
                </c:pt>
                <c:pt idx="2099">
                  <c:v>-154.33842653494702</c:v>
                </c:pt>
                <c:pt idx="2100">
                  <c:v>-57.875999535596975</c:v>
                </c:pt>
                <c:pt idx="2101">
                  <c:v>-52.05043454850663</c:v>
                </c:pt>
                <c:pt idx="2102">
                  <c:v>-48.785938356655649</c:v>
                </c:pt>
                <c:pt idx="2103">
                  <c:v>-46.607022365204394</c:v>
                </c:pt>
                <c:pt idx="2104">
                  <c:v>-45.051839035802708</c:v>
                </c:pt>
                <c:pt idx="2105">
                  <c:v>-43.915437708891844</c:v>
                </c:pt>
                <c:pt idx="2106">
                  <c:v>-43.089423024705802</c:v>
                </c:pt>
                <c:pt idx="2107">
                  <c:v>-42.510170364780954</c:v>
                </c:pt>
                <c:pt idx="2108">
                  <c:v>-42.137866129535738</c:v>
                </c:pt>
                <c:pt idx="2109">
                  <c:v>-41.946714142420802</c:v>
                </c:pt>
                <c:pt idx="2110">
                  <c:v>-41.919892836260075</c:v>
                </c:pt>
                <c:pt idx="2111">
                  <c:v>-42.046789122295998</c:v>
                </c:pt>
                <c:pt idx="2112">
                  <c:v>-42.321436673447451</c:v>
                </c:pt>
                <c:pt idx="2113">
                  <c:v>-42.741656037150747</c:v>
                </c:pt>
                <c:pt idx="2114">
                  <c:v>-43.308653519378836</c:v>
                </c:pt>
                <c:pt idx="2115">
                  <c:v>-44.026969940911968</c:v>
                </c:pt>
                <c:pt idx="2116">
                  <c:v>-44.904754368677899</c:v>
                </c:pt>
                <c:pt idx="2117">
                  <c:v>-45.95440953419812</c:v>
                </c:pt>
                <c:pt idx="2118">
                  <c:v>-47.193743720582553</c:v>
                </c:pt>
                <c:pt idx="2119">
                  <c:v>-48.647907452842816</c:v>
                </c:pt>
                <c:pt idx="2120">
                  <c:v>-50.352670686567158</c:v>
                </c:pt>
                <c:pt idx="2121">
                  <c:v>-52.360198725229012</c:v>
                </c:pt>
                <c:pt idx="2122">
                  <c:v>-54.749948690854886</c:v>
                </c:pt>
                <c:pt idx="2123">
                  <c:v>-57.651371063520493</c:v>
                </c:pt>
                <c:pt idx="2124">
                  <c:v>-61.298598698755157</c:v>
                </c:pt>
                <c:pt idx="2125">
                  <c:v>-66.195962899652812</c:v>
                </c:pt>
                <c:pt idx="2126">
                  <c:v>-73.884884211898139</c:v>
                </c:pt>
                <c:pt idx="2127">
                  <c:v>-150.41258213528567</c:v>
                </c:pt>
                <c:pt idx="2128">
                  <c:v>-78.628782466291582</c:v>
                </c:pt>
                <c:pt idx="2129">
                  <c:v>-76.35753344961482</c:v>
                </c:pt>
                <c:pt idx="2130">
                  <c:v>-79.131253417683482</c:v>
                </c:pt>
                <c:pt idx="2131">
                  <c:v>-151.34100258163801</c:v>
                </c:pt>
                <c:pt idx="2132">
                  <c:v>-75.397757745033189</c:v>
                </c:pt>
                <c:pt idx="2133">
                  <c:v>-68.219503740792064</c:v>
                </c:pt>
                <c:pt idx="2134">
                  <c:v>-63.83841954193413</c:v>
                </c:pt>
                <c:pt idx="2135">
                  <c:v>-60.714652127601781</c:v>
                </c:pt>
                <c:pt idx="2136">
                  <c:v>-58.345563873600817</c:v>
                </c:pt>
                <c:pt idx="2137">
                  <c:v>-56.498875230636656</c:v>
                </c:pt>
                <c:pt idx="2138">
                  <c:v>-55.047191959161765</c:v>
                </c:pt>
                <c:pt idx="2139">
                  <c:v>-53.913370264764481</c:v>
                </c:pt>
                <c:pt idx="2140">
                  <c:v>-53.047884056772965</c:v>
                </c:pt>
                <c:pt idx="2141">
                  <c:v>-52.418017617091017</c:v>
                </c:pt>
                <c:pt idx="2142">
                  <c:v>-52.0022075743844</c:v>
                </c:pt>
                <c:pt idx="2143">
                  <c:v>-51.786925040461149</c:v>
                </c:pt>
                <c:pt idx="2144">
                  <c:v>-51.764959327172434</c:v>
                </c:pt>
                <c:pt idx="2145">
                  <c:v>-51.934578950952897</c:v>
                </c:pt>
                <c:pt idx="2146">
                  <c:v>-52.299343580284273</c:v>
                </c:pt>
                <c:pt idx="2147">
                  <c:v>-52.868521793512436</c:v>
                </c:pt>
                <c:pt idx="2148">
                  <c:v>-53.65823004364978</c:v>
                </c:pt>
                <c:pt idx="2149">
                  <c:v>-54.693627868819867</c:v>
                </c:pt>
                <c:pt idx="2150">
                  <c:v>-56.012913472004541</c:v>
                </c:pt>
                <c:pt idx="2151">
                  <c:v>-57.674778358497875</c:v>
                </c:pt>
                <c:pt idx="2152">
                  <c:v>-59.773337413010822</c:v>
                </c:pt>
                <c:pt idx="2153">
                  <c:v>-62.471677501446514</c:v>
                </c:pt>
                <c:pt idx="2154">
                  <c:v>-66.091946502341813</c:v>
                </c:pt>
                <c:pt idx="2155">
                  <c:v>-71.4422289512502</c:v>
                </c:pt>
                <c:pt idx="2156">
                  <c:v>-82.165352025617238</c:v>
                </c:pt>
                <c:pt idx="2157">
                  <c:v>-83.692732968714267</c:v>
                </c:pt>
                <c:pt idx="2158">
                  <c:v>-76.178759986778658</c:v>
                </c:pt>
                <c:pt idx="2159">
                  <c:v>-74.567269562521275</c:v>
                </c:pt>
                <c:pt idx="2160">
                  <c:v>-76.043154350369647</c:v>
                </c:pt>
                <c:pt idx="2161">
                  <c:v>-83.423568050718188</c:v>
                </c:pt>
                <c:pt idx="2162">
                  <c:v>-81.764820027485058</c:v>
                </c:pt>
                <c:pt idx="2163">
                  <c:v>-70.917479443535186</c:v>
                </c:pt>
                <c:pt idx="2164">
                  <c:v>-65.450798564343714</c:v>
                </c:pt>
                <c:pt idx="2165">
                  <c:v>-61.725082731166729</c:v>
                </c:pt>
                <c:pt idx="2166">
                  <c:v>-58.935857428871188</c:v>
                </c:pt>
                <c:pt idx="2167">
                  <c:v>-56.765556561374517</c:v>
                </c:pt>
                <c:pt idx="2168">
                  <c:v>-55.057087544010358</c:v>
                </c:pt>
                <c:pt idx="2169">
                  <c:v>-53.724382098242607</c:v>
                </c:pt>
                <c:pt idx="2170">
                  <c:v>-52.719837658053628</c:v>
                </c:pt>
                <c:pt idx="2171">
                  <c:v>-52.020988792085284</c:v>
                </c:pt>
                <c:pt idx="2172">
                  <c:v>-51.625773647296484</c:v>
                </c:pt>
                <c:pt idx="2173">
                  <c:v>-51.553446173563728</c:v>
                </c:pt>
                <c:pt idx="2174">
                  <c:v>-51.851932817398321</c:v>
                </c:pt>
                <c:pt idx="2175">
                  <c:v>-52.617272764945923</c:v>
                </c:pt>
                <c:pt idx="2176">
                  <c:v>-54.044409844345751</c:v>
                </c:pt>
                <c:pt idx="2177">
                  <c:v>-56.58685868984734</c:v>
                </c:pt>
                <c:pt idx="2178">
                  <c:v>-61.712977697606526</c:v>
                </c:pt>
                <c:pt idx="2179">
                  <c:v>-162.2821642781561</c:v>
                </c:pt>
                <c:pt idx="2180">
                  <c:v>-60.155664095883957</c:v>
                </c:pt>
                <c:pt idx="2181">
                  <c:v>-53.462670119618849</c:v>
                </c:pt>
                <c:pt idx="2182">
                  <c:v>-49.334383738327745</c:v>
                </c:pt>
                <c:pt idx="2183">
                  <c:v>-46.292038334394391</c:v>
                </c:pt>
                <c:pt idx="2184">
                  <c:v>-43.870608904888755</c:v>
                </c:pt>
                <c:pt idx="2185">
                  <c:v>-41.861962059475772</c:v>
                </c:pt>
                <c:pt idx="2186">
                  <c:v>-40.154438684224878</c:v>
                </c:pt>
                <c:pt idx="2187">
                  <c:v>-38.680994300410937</c:v>
                </c:pt>
                <c:pt idx="2188">
                  <c:v>-37.398157869071987</c:v>
                </c:pt>
                <c:pt idx="2189">
                  <c:v>-36.276144867822438</c:v>
                </c:pt>
                <c:pt idx="2190">
                  <c:v>-35.293703023601637</c:v>
                </c:pt>
                <c:pt idx="2191">
                  <c:v>-34.435208438788727</c:v>
                </c:pt>
                <c:pt idx="2192">
                  <c:v>-33.688928566643867</c:v>
                </c:pt>
                <c:pt idx="2193">
                  <c:v>-33.045933243559503</c:v>
                </c:pt>
                <c:pt idx="2194">
                  <c:v>-32.49938663787875</c:v>
                </c:pt>
                <c:pt idx="2195">
                  <c:v>-32.044074287450663</c:v>
                </c:pt>
                <c:pt idx="2196">
                  <c:v>-31.67608180180579</c:v>
                </c:pt>
                <c:pt idx="2197">
                  <c:v>-31.392575745332127</c:v>
                </c:pt>
                <c:pt idx="2198">
                  <c:v>-31.191656638464877</c:v>
                </c:pt>
                <c:pt idx="2199">
                  <c:v>-31.072265709113836</c:v>
                </c:pt>
                <c:pt idx="2200">
                  <c:v>-31.034134503884122</c:v>
                </c:pt>
                <c:pt idx="2201">
                  <c:v>-31.07777165599126</c:v>
                </c:pt>
                <c:pt idx="2202">
                  <c:v>-31.204485159815356</c:v>
                </c:pt>
                <c:pt idx="2203">
                  <c:v>-31.416442221367788</c:v>
                </c:pt>
                <c:pt idx="2204">
                  <c:v>-31.716772837996974</c:v>
                </c:pt>
                <c:pt idx="2205">
                  <c:v>-32.109728513506447</c:v>
                </c:pt>
                <c:pt idx="2206">
                  <c:v>-32.600915099707429</c:v>
                </c:pt>
                <c:pt idx="2207">
                  <c:v>-33.197630612988583</c:v>
                </c:pt>
                <c:pt idx="2208">
                  <c:v>-33.909358532633689</c:v>
                </c:pt>
                <c:pt idx="2209">
                  <c:v>-34.748501372377476</c:v>
                </c:pt>
                <c:pt idx="2210">
                  <c:v>-35.731502220449848</c:v>
                </c:pt>
                <c:pt idx="2211">
                  <c:v>-36.880623988523304</c:v>
                </c:pt>
                <c:pt idx="2212">
                  <c:v>-38.22690885028161</c:v>
                </c:pt>
                <c:pt idx="2213">
                  <c:v>-39.815406744571519</c:v>
                </c:pt>
                <c:pt idx="2214">
                  <c:v>-41.715163066547383</c:v>
                </c:pt>
                <c:pt idx="2215">
                  <c:v>-44.04039901355268</c:v>
                </c:pt>
                <c:pt idx="2216">
                  <c:v>-47.002567093514628</c:v>
                </c:pt>
                <c:pt idx="2217">
                  <c:v>-51.071050458634005</c:v>
                </c:pt>
                <c:pt idx="2218">
                  <c:v>-57.730433224120425</c:v>
                </c:pt>
                <c:pt idx="2219">
                  <c:v>-156.03078228437306</c:v>
                </c:pt>
                <c:pt idx="2220">
                  <c:v>-59.333525271540715</c:v>
                </c:pt>
                <c:pt idx="2221">
                  <c:v>-54.313436333130824</c:v>
                </c:pt>
                <c:pt idx="2222">
                  <c:v>-51.960508641087877</c:v>
                </c:pt>
                <c:pt idx="2223">
                  <c:v>-50.841549810132577</c:v>
                </c:pt>
                <c:pt idx="2224">
                  <c:v>-50.559951855755898</c:v>
                </c:pt>
                <c:pt idx="2225">
                  <c:v>-51.019953107130569</c:v>
                </c:pt>
                <c:pt idx="2226">
                  <c:v>-52.318100951049715</c:v>
                </c:pt>
                <c:pt idx="2227">
                  <c:v>-54.851801843368129</c:v>
                </c:pt>
                <c:pt idx="2228">
                  <c:v>-60.055073551848359</c:v>
                </c:pt>
                <c:pt idx="2229">
                  <c:v>-157.48251552272677</c:v>
                </c:pt>
                <c:pt idx="2230">
                  <c:v>-58.829054579113567</c:v>
                </c:pt>
                <c:pt idx="2231">
                  <c:v>-52.365490353225603</c:v>
                </c:pt>
                <c:pt idx="2232">
                  <c:v>-48.4990823100621</c:v>
                </c:pt>
                <c:pt idx="2233">
                  <c:v>-45.746445264705315</c:v>
                </c:pt>
                <c:pt idx="2234">
                  <c:v>-43.639537797130671</c:v>
                </c:pt>
                <c:pt idx="2235">
                  <c:v>-41.968428138513218</c:v>
                </c:pt>
                <c:pt idx="2236">
                  <c:v>-40.620638671657289</c:v>
                </c:pt>
                <c:pt idx="2237">
                  <c:v>-39.529145714264956</c:v>
                </c:pt>
                <c:pt idx="2238">
                  <c:v>-38.651270152810085</c:v>
                </c:pt>
                <c:pt idx="2239">
                  <c:v>-37.958782328144402</c:v>
                </c:pt>
                <c:pt idx="2240">
                  <c:v>-37.432796271064184</c:v>
                </c:pt>
                <c:pt idx="2241">
                  <c:v>-37.060975878967412</c:v>
                </c:pt>
                <c:pt idx="2242">
                  <c:v>-36.835983499074509</c:v>
                </c:pt>
                <c:pt idx="2243">
                  <c:v>-36.754678663835733</c:v>
                </c:pt>
                <c:pt idx="2244">
                  <c:v>-36.817845951216732</c:v>
                </c:pt>
                <c:pt idx="2245">
                  <c:v>-37.030385606087187</c:v>
                </c:pt>
                <c:pt idx="2246">
                  <c:v>-37.40202363665523</c:v>
                </c:pt>
                <c:pt idx="2247">
                  <c:v>-37.948749384552215</c:v>
                </c:pt>
                <c:pt idx="2248">
                  <c:v>-38.695450522605263</c:v>
                </c:pt>
                <c:pt idx="2249">
                  <c:v>-39.680769348512875</c:v>
                </c:pt>
                <c:pt idx="2250">
                  <c:v>-40.96654814190083</c:v>
                </c:pt>
                <c:pt idx="2251">
                  <c:v>-42.657975547119158</c:v>
                </c:pt>
                <c:pt idx="2252">
                  <c:v>-44.952998528905745</c:v>
                </c:pt>
                <c:pt idx="2253">
                  <c:v>-48.293323177699044</c:v>
                </c:pt>
                <c:pt idx="2254">
                  <c:v>-54.057155285356451</c:v>
                </c:pt>
                <c:pt idx="2255">
                  <c:v>-81.048748788293139</c:v>
                </c:pt>
                <c:pt idx="2256">
                  <c:v>-54.911654340913344</c:v>
                </c:pt>
                <c:pt idx="2257">
                  <c:v>-48.782755225551441</c:v>
                </c:pt>
                <c:pt idx="2258">
                  <c:v>-45.3491124908033</c:v>
                </c:pt>
                <c:pt idx="2259">
                  <c:v>-43.029246403291822</c:v>
                </c:pt>
                <c:pt idx="2260">
                  <c:v>-41.341108510190011</c:v>
                </c:pt>
                <c:pt idx="2261">
                  <c:v>-40.073582433364663</c:v>
                </c:pt>
                <c:pt idx="2262">
                  <c:v>-39.116144259209854</c:v>
                </c:pt>
                <c:pt idx="2263">
                  <c:v>-38.40464732424833</c:v>
                </c:pt>
                <c:pt idx="2264">
                  <c:v>-37.899612528710257</c:v>
                </c:pt>
                <c:pt idx="2265">
                  <c:v>-37.57620774368992</c:v>
                </c:pt>
                <c:pt idx="2266">
                  <c:v>-37.419199326166293</c:v>
                </c:pt>
                <c:pt idx="2267">
                  <c:v>-37.420320370507937</c:v>
                </c:pt>
                <c:pt idx="2268">
                  <c:v>-37.576982617271888</c:v>
                </c:pt>
                <c:pt idx="2269">
                  <c:v>-37.89188019338858</c:v>
                </c:pt>
                <c:pt idx="2270">
                  <c:v>-38.373356182748189</c:v>
                </c:pt>
                <c:pt idx="2271">
                  <c:v>-39.036649262195191</c:v>
                </c:pt>
                <c:pt idx="2272">
                  <c:v>-39.906453164220025</c:v>
                </c:pt>
                <c:pt idx="2273">
                  <c:v>-41.021820894324527</c:v>
                </c:pt>
                <c:pt idx="2274">
                  <c:v>-42.445863695360231</c:v>
                </c:pt>
                <c:pt idx="2275">
                  <c:v>-44.286645313138919</c:v>
                </c:pt>
                <c:pt idx="2276">
                  <c:v>-46.748921145969916</c:v>
                </c:pt>
                <c:pt idx="2277">
                  <c:v>-50.294449675912595</c:v>
                </c:pt>
                <c:pt idx="2278">
                  <c:v>-56.398729052308269</c:v>
                </c:pt>
                <c:pt idx="2279">
                  <c:v>-163.55717961077872</c:v>
                </c:pt>
                <c:pt idx="2280">
                  <c:v>-56.747773742199108</c:v>
                </c:pt>
                <c:pt idx="2281">
                  <c:v>-50.994515317078132</c:v>
                </c:pt>
                <c:pt idx="2282">
                  <c:v>-47.804308592217765</c:v>
                </c:pt>
                <c:pt idx="2283">
                  <c:v>-45.704007442445231</c:v>
                </c:pt>
                <c:pt idx="2284">
                  <c:v>-44.234527135175867</c:v>
                </c:pt>
                <c:pt idx="2285">
                  <c:v>-43.194244328704492</c:v>
                </c:pt>
                <c:pt idx="2286">
                  <c:v>-42.47888489049933</c:v>
                </c:pt>
                <c:pt idx="2287">
                  <c:v>-42.030067325523746</c:v>
                </c:pt>
                <c:pt idx="2288">
                  <c:v>-41.814822980435196</c:v>
                </c:pt>
                <c:pt idx="2289">
                  <c:v>-41.816528265021716</c:v>
                </c:pt>
                <c:pt idx="2290">
                  <c:v>-42.031001062251121</c:v>
                </c:pt>
                <c:pt idx="2291">
                  <c:v>-42.465600861139102</c:v>
                </c:pt>
                <c:pt idx="2292">
                  <c:v>-43.14088510342647</c:v>
                </c:pt>
                <c:pt idx="2293">
                  <c:v>-44.095663399230098</c:v>
                </c:pt>
                <c:pt idx="2294">
                  <c:v>-45.398398544483349</c:v>
                </c:pt>
                <c:pt idx="2295">
                  <c:v>-47.173490932757105</c:v>
                </c:pt>
                <c:pt idx="2296">
                  <c:v>-49.670647366073936</c:v>
                </c:pt>
                <c:pt idx="2297">
                  <c:v>-53.501083305712868</c:v>
                </c:pt>
                <c:pt idx="2298">
                  <c:v>-61.01572878022003</c:v>
                </c:pt>
                <c:pt idx="2299">
                  <c:v>-68.851403192764892</c:v>
                </c:pt>
                <c:pt idx="2300">
                  <c:v>-55.845724412745938</c:v>
                </c:pt>
                <c:pt idx="2301">
                  <c:v>-50.924751164183995</c:v>
                </c:pt>
                <c:pt idx="2302">
                  <c:v>-47.901645059601108</c:v>
                </c:pt>
                <c:pt idx="2303">
                  <c:v>-45.777219960533913</c:v>
                </c:pt>
                <c:pt idx="2304">
                  <c:v>-44.193917181214516</c:v>
                </c:pt>
                <c:pt idx="2305">
                  <c:v>-42.982501393139437</c:v>
                </c:pt>
                <c:pt idx="2306">
                  <c:v>-42.049696735513145</c:v>
                </c:pt>
                <c:pt idx="2307">
                  <c:v>-41.338963078232581</c:v>
                </c:pt>
                <c:pt idx="2308">
                  <c:v>-40.813823912380897</c:v>
                </c:pt>
                <c:pt idx="2309">
                  <c:v>-40.449794940282054</c:v>
                </c:pt>
                <c:pt idx="2310">
                  <c:v>-40.230102024661186</c:v>
                </c:pt>
                <c:pt idx="2311">
                  <c:v>-40.143257579200096</c:v>
                </c:pt>
                <c:pt idx="2312">
                  <c:v>-40.181630731936899</c:v>
                </c:pt>
                <c:pt idx="2313">
                  <c:v>-40.340591866865054</c:v>
                </c:pt>
                <c:pt idx="2314">
                  <c:v>-40.618017343522233</c:v>
                </c:pt>
                <c:pt idx="2315">
                  <c:v>-41.014043993423755</c:v>
                </c:pt>
                <c:pt idx="2316">
                  <c:v>-41.531021853135073</c:v>
                </c:pt>
                <c:pt idx="2317">
                  <c:v>-42.173653507230078</c:v>
                </c:pt>
                <c:pt idx="2318">
                  <c:v>-42.949344094928527</c:v>
                </c:pt>
                <c:pt idx="2319">
                  <c:v>-43.868829814172784</c:v>
                </c:pt>
                <c:pt idx="2320">
                  <c:v>-44.947221473433665</c:v>
                </c:pt>
                <c:pt idx="2321">
                  <c:v>-46.205725349897484</c:v>
                </c:pt>
                <c:pt idx="2322">
                  <c:v>-47.674558723851142</c:v>
                </c:pt>
                <c:pt idx="2323">
                  <c:v>-49.398145428129951</c:v>
                </c:pt>
                <c:pt idx="2324">
                  <c:v>-51.445079077308819</c:v>
                </c:pt>
                <c:pt idx="2325">
                  <c:v>-53.929285759913263</c:v>
                </c:pt>
                <c:pt idx="2326">
                  <c:v>-57.062067674287903</c:v>
                </c:pt>
                <c:pt idx="2327">
                  <c:v>-61.312796406838473</c:v>
                </c:pt>
                <c:pt idx="2328">
                  <c:v>-68.16618999042332</c:v>
                </c:pt>
                <c:pt idx="2329">
                  <c:v>-163.04485805646692</c:v>
                </c:pt>
                <c:pt idx="2330">
                  <c:v>-70.193514512472731</c:v>
                </c:pt>
                <c:pt idx="2331">
                  <c:v>-65.404760432253454</c:v>
                </c:pt>
                <c:pt idx="2332">
                  <c:v>-63.296785406433415</c:v>
                </c:pt>
                <c:pt idx="2333">
                  <c:v>-62.437299364096866</c:v>
                </c:pt>
                <c:pt idx="2334">
                  <c:v>-62.430794852433579</c:v>
                </c:pt>
                <c:pt idx="2335">
                  <c:v>-63.182855072980971</c:v>
                </c:pt>
                <c:pt idx="2336">
                  <c:v>-64.791666048307334</c:v>
                </c:pt>
                <c:pt idx="2337">
                  <c:v>-67.656631273159206</c:v>
                </c:pt>
                <c:pt idx="2338">
                  <c:v>-73.214215972435625</c:v>
                </c:pt>
                <c:pt idx="2339">
                  <c:v>-175.91753388681781</c:v>
                </c:pt>
                <c:pt idx="2340">
                  <c:v>-72.77845183579926</c:v>
                </c:pt>
                <c:pt idx="2341">
                  <c:v>-66.759288884334069</c:v>
                </c:pt>
                <c:pt idx="2342">
                  <c:v>-63.377454795625596</c:v>
                </c:pt>
                <c:pt idx="2343">
                  <c:v>-61.157081819956467</c:v>
                </c:pt>
                <c:pt idx="2344">
                  <c:v>-59.639945538219195</c:v>
                </c:pt>
                <c:pt idx="2345">
                  <c:v>-58.629232962384449</c:v>
                </c:pt>
                <c:pt idx="2346">
                  <c:v>-58.03047355801543</c:v>
                </c:pt>
                <c:pt idx="2347">
                  <c:v>-57.802188193073135</c:v>
                </c:pt>
                <c:pt idx="2348">
                  <c:v>-57.939471205081944</c:v>
                </c:pt>
                <c:pt idx="2349">
                  <c:v>-58.473046798296551</c:v>
                </c:pt>
                <c:pt idx="2350">
                  <c:v>-59.48302084845519</c:v>
                </c:pt>
                <c:pt idx="2351">
                  <c:v>-61.141732509848481</c:v>
                </c:pt>
                <c:pt idx="2352">
                  <c:v>-63.848836635961149</c:v>
                </c:pt>
                <c:pt idx="2353">
                  <c:v>-68.830338879367304</c:v>
                </c:pt>
                <c:pt idx="2354">
                  <c:v>-87.454491151642458</c:v>
                </c:pt>
                <c:pt idx="2355">
                  <c:v>-70.206187975279889</c:v>
                </c:pt>
                <c:pt idx="2356">
                  <c:v>-63.306565697613486</c:v>
                </c:pt>
                <c:pt idx="2357">
                  <c:v>-59.394259821292422</c:v>
                </c:pt>
                <c:pt idx="2358">
                  <c:v>-56.679232259568948</c:v>
                </c:pt>
                <c:pt idx="2359">
                  <c:v>-54.6383720065608</c:v>
                </c:pt>
                <c:pt idx="2360">
                  <c:v>-53.045617631757423</c:v>
                </c:pt>
                <c:pt idx="2361">
                  <c:v>-51.782874597317495</c:v>
                </c:pt>
                <c:pt idx="2362">
                  <c:v>-50.781208883349919</c:v>
                </c:pt>
                <c:pt idx="2363">
                  <c:v>-49.997584817463121</c:v>
                </c:pt>
                <c:pt idx="2364">
                  <c:v>-49.404180023768546</c:v>
                </c:pt>
                <c:pt idx="2365">
                  <c:v>-48.98297927016533</c:v>
                </c:pt>
                <c:pt idx="2366">
                  <c:v>-48.722890991473548</c:v>
                </c:pt>
                <c:pt idx="2367">
                  <c:v>-48.618221551797511</c:v>
                </c:pt>
                <c:pt idx="2368">
                  <c:v>-48.667990367712768</c:v>
                </c:pt>
                <c:pt idx="2369">
                  <c:v>-48.875879829807225</c:v>
                </c:pt>
                <c:pt idx="2370">
                  <c:v>-49.250808479374648</c:v>
                </c:pt>
                <c:pt idx="2371">
                  <c:v>-49.808304476171436</c:v>
                </c:pt>
                <c:pt idx="2372">
                  <c:v>-50.573144167109774</c:v>
                </c:pt>
                <c:pt idx="2373">
                  <c:v>-51.584305574854774</c:v>
                </c:pt>
                <c:pt idx="2374">
                  <c:v>-52.904697089944676</c:v>
                </c:pt>
                <c:pt idx="2375">
                  <c:v>-54.642067941527053</c:v>
                </c:pt>
                <c:pt idx="2376">
                  <c:v>-57.000753577482442</c:v>
                </c:pt>
                <c:pt idx="2377">
                  <c:v>-60.441985708259082</c:v>
                </c:pt>
                <c:pt idx="2378">
                  <c:v>-66.440625409453432</c:v>
                </c:pt>
                <c:pt idx="2379">
                  <c:v>-342.61837082893157</c:v>
                </c:pt>
                <c:pt idx="2380">
                  <c:v>-66.570912978994528</c:v>
                </c:pt>
                <c:pt idx="2381">
                  <c:v>-60.702562475975654</c:v>
                </c:pt>
                <c:pt idx="2382">
                  <c:v>-57.39162280076647</c:v>
                </c:pt>
                <c:pt idx="2383">
                  <c:v>-55.163234506771708</c:v>
                </c:pt>
                <c:pt idx="2384">
                  <c:v>-53.556167512911095</c:v>
                </c:pt>
                <c:pt idx="2385">
                  <c:v>-52.366088001160563</c:v>
                </c:pt>
                <c:pt idx="2386">
                  <c:v>-51.485248372840786</c:v>
                </c:pt>
                <c:pt idx="2387">
                  <c:v>-50.85074186861489</c:v>
                </c:pt>
                <c:pt idx="2388">
                  <c:v>-50.423592097875989</c:v>
                </c:pt>
                <c:pt idx="2389">
                  <c:v>-50.179024346749017</c:v>
                </c:pt>
                <c:pt idx="2390">
                  <c:v>-50.101512089616833</c:v>
                </c:pt>
                <c:pt idx="2391">
                  <c:v>-50.182138420550267</c:v>
                </c:pt>
                <c:pt idx="2392">
                  <c:v>-50.417222585674807</c:v>
                </c:pt>
                <c:pt idx="2393">
                  <c:v>-50.807746806600548</c:v>
                </c:pt>
                <c:pt idx="2394">
                  <c:v>-51.359406359005455</c:v>
                </c:pt>
                <c:pt idx="2395">
                  <c:v>-52.083294449571909</c:v>
                </c:pt>
                <c:pt idx="2396">
                  <c:v>-52.997427953748861</c:v>
                </c:pt>
                <c:pt idx="2397">
                  <c:v>-54.129630892742711</c:v>
                </c:pt>
                <c:pt idx="2398">
                  <c:v>-55.522940586358345</c:v>
                </c:pt>
                <c:pt idx="2399">
                  <c:v>-57.246292704121309</c:v>
                </c:pt>
                <c:pt idx="2400">
                  <c:v>-59.417783435854503</c:v>
                </c:pt>
                <c:pt idx="2401">
                  <c:v>-62.263475866523862</c:v>
                </c:pt>
                <c:pt idx="2402">
                  <c:v>-66.306482659067413</c:v>
                </c:pt>
                <c:pt idx="2403">
                  <c:v>-73.336843560018565</c:v>
                </c:pt>
                <c:pt idx="2404">
                  <c:v>-90.715924729373796</c:v>
                </c:pt>
                <c:pt idx="2405">
                  <c:v>-72.222591485405104</c:v>
                </c:pt>
                <c:pt idx="2406">
                  <c:v>-67.371950974379814</c:v>
                </c:pt>
                <c:pt idx="2407">
                  <c:v>-64.795752956698095</c:v>
                </c:pt>
                <c:pt idx="2408">
                  <c:v>-63.267993455143781</c:v>
                </c:pt>
                <c:pt idx="2409">
                  <c:v>-62.389019295094613</c:v>
                </c:pt>
                <c:pt idx="2410">
                  <c:v>-61.986493004759552</c:v>
                </c:pt>
                <c:pt idx="2411">
                  <c:v>-61.980310394668805</c:v>
                </c:pt>
                <c:pt idx="2412">
                  <c:v>-62.339748950738766</c:v>
                </c:pt>
                <c:pt idx="2413">
                  <c:v>-63.069716029651858</c:v>
                </c:pt>
                <c:pt idx="2414">
                  <c:v>-64.211692461825166</c:v>
                </c:pt>
                <c:pt idx="2415">
                  <c:v>-65.860150484379005</c:v>
                </c:pt>
                <c:pt idx="2416">
                  <c:v>-68.211904792469852</c:v>
                </c:pt>
                <c:pt idx="2417">
                  <c:v>-71.725181516910339</c:v>
                </c:pt>
                <c:pt idx="2418">
                  <c:v>-77.875850123841971</c:v>
                </c:pt>
                <c:pt idx="2419">
                  <c:v>-181.14650261113553</c:v>
                </c:pt>
                <c:pt idx="2420">
                  <c:v>-78.574821520732044</c:v>
                </c:pt>
                <c:pt idx="2421">
                  <c:v>-73.148941883931272</c:v>
                </c:pt>
                <c:pt idx="2422">
                  <c:v>-70.415751656954001</c:v>
                </c:pt>
                <c:pt idx="2423">
                  <c:v>-68.93878735701422</c:v>
                </c:pt>
                <c:pt idx="2424">
                  <c:v>-68.318647237047273</c:v>
                </c:pt>
                <c:pt idx="2425">
                  <c:v>-68.457147027876175</c:v>
                </c:pt>
                <c:pt idx="2426">
                  <c:v>-69.448705287212817</c:v>
                </c:pt>
                <c:pt idx="2427">
                  <c:v>-71.688831233121533</c:v>
                </c:pt>
                <c:pt idx="2428">
                  <c:v>-76.609816707924651</c:v>
                </c:pt>
                <c:pt idx="2429">
                  <c:v>-169.59347385795539</c:v>
                </c:pt>
                <c:pt idx="2430">
                  <c:v>-74.847203515821377</c:v>
                </c:pt>
                <c:pt idx="2431">
                  <c:v>-68.126293442533168</c:v>
                </c:pt>
                <c:pt idx="2432">
                  <c:v>-64.008135844946125</c:v>
                </c:pt>
                <c:pt idx="2433">
                  <c:v>-61.008014494648613</c:v>
                </c:pt>
                <c:pt idx="2434">
                  <c:v>-58.656559616749185</c:v>
                </c:pt>
                <c:pt idx="2435">
                  <c:v>-56.742470831649179</c:v>
                </c:pt>
                <c:pt idx="2436">
                  <c:v>-55.151823876955405</c:v>
                </c:pt>
                <c:pt idx="2437">
                  <c:v>-53.816026971775742</c:v>
                </c:pt>
                <c:pt idx="2438">
                  <c:v>-52.690658124668332</c:v>
                </c:pt>
                <c:pt idx="2439">
                  <c:v>-51.74550190461531</c:v>
                </c:pt>
                <c:pt idx="2440">
                  <c:v>-50.959353891740676</c:v>
                </c:pt>
                <c:pt idx="2441">
                  <c:v>-50.317105143091013</c:v>
                </c:pt>
                <c:pt idx="2442">
                  <c:v>-49.808021334619362</c:v>
                </c:pt>
                <c:pt idx="2443">
                  <c:v>-49.424699209547967</c:v>
                </c:pt>
                <c:pt idx="2444">
                  <c:v>-49.162438074465413</c:v>
                </c:pt>
                <c:pt idx="2445">
                  <c:v>-49.018889792862417</c:v>
                </c:pt>
                <c:pt idx="2446">
                  <c:v>-48.993919442350354</c:v>
                </c:pt>
                <c:pt idx="2447">
                  <c:v>-49.089652581765861</c:v>
                </c:pt>
                <c:pt idx="2448">
                  <c:v>-49.310720754918179</c:v>
                </c:pt>
                <c:pt idx="2449">
                  <c:v>-49.664756771181544</c:v>
                </c:pt>
                <c:pt idx="2450">
                  <c:v>-50.163250164080537</c:v>
                </c:pt>
                <c:pt idx="2451">
                  <c:v>-50.822977028076004</c:v>
                </c:pt>
                <c:pt idx="2452">
                  <c:v>-51.668423628198212</c:v>
                </c:pt>
                <c:pt idx="2453">
                  <c:v>-52.736068451076264</c:v>
                </c:pt>
                <c:pt idx="2454">
                  <c:v>-54.082453615076687</c:v>
                </c:pt>
                <c:pt idx="2455">
                  <c:v>-55.800856980003928</c:v>
                </c:pt>
                <c:pt idx="2456">
                  <c:v>-58.06051588431356</c:v>
                </c:pt>
                <c:pt idx="2457">
                  <c:v>-61.218991034867344</c:v>
                </c:pt>
                <c:pt idx="2458">
                  <c:v>-66.27547060256822</c:v>
                </c:pt>
                <c:pt idx="2459">
                  <c:v>-79.416795018878631</c:v>
                </c:pt>
                <c:pt idx="2460">
                  <c:v>-71.716907615529578</c:v>
                </c:pt>
                <c:pt idx="2461">
                  <c:v>-64.338192590822388</c:v>
                </c:pt>
                <c:pt idx="2462">
                  <c:v>-60.643832621478907</c:v>
                </c:pt>
                <c:pt idx="2463">
                  <c:v>-58.282899771231335</c:v>
                </c:pt>
                <c:pt idx="2464">
                  <c:v>-56.644180683691445</c:v>
                </c:pt>
                <c:pt idx="2465">
                  <c:v>-55.47797067455771</c:v>
                </c:pt>
                <c:pt idx="2466">
                  <c:v>-54.65987148103504</c:v>
                </c:pt>
                <c:pt idx="2467">
                  <c:v>-54.12142245124712</c:v>
                </c:pt>
                <c:pt idx="2468">
                  <c:v>-53.823816132644531</c:v>
                </c:pt>
                <c:pt idx="2469">
                  <c:v>-53.74649725479707</c:v>
                </c:pt>
                <c:pt idx="2470">
                  <c:v>-53.882108513978643</c:v>
                </c:pt>
                <c:pt idx="2471">
                  <c:v>-54.234834226728566</c:v>
                </c:pt>
                <c:pt idx="2472">
                  <c:v>-54.821300197226329</c:v>
                </c:pt>
                <c:pt idx="2473">
                  <c:v>-55.674477307487393</c:v>
                </c:pt>
                <c:pt idx="2474">
                  <c:v>-56.852749296176206</c:v>
                </c:pt>
                <c:pt idx="2475">
                  <c:v>-58.460392554659535</c:v>
                </c:pt>
                <c:pt idx="2476">
                  <c:v>-60.699032698941608</c:v>
                </c:pt>
                <c:pt idx="2477">
                  <c:v>-64.02775675162853</c:v>
                </c:pt>
                <c:pt idx="2478">
                  <c:v>-69.919713143902868</c:v>
                </c:pt>
                <c:pt idx="2479">
                  <c:v>-176.86800010523356</c:v>
                </c:pt>
                <c:pt idx="2480">
                  <c:v>-69.848615611877634</c:v>
                </c:pt>
                <c:pt idx="2481">
                  <c:v>-63.883590120572919</c:v>
                </c:pt>
                <c:pt idx="2482">
                  <c:v>-60.477505504361922</c:v>
                </c:pt>
                <c:pt idx="2483">
                  <c:v>-58.154866003937464</c:v>
                </c:pt>
                <c:pt idx="2484">
                  <c:v>-56.453915544928023</c:v>
                </c:pt>
                <c:pt idx="2485">
                  <c:v>-55.169901154655221</c:v>
                </c:pt>
                <c:pt idx="2486">
                  <c:v>-54.194761531180347</c:v>
                </c:pt>
                <c:pt idx="2487">
                  <c:v>-53.465387894066332</c:v>
                </c:pt>
                <c:pt idx="2488">
                  <c:v>-52.942729719074777</c:v>
                </c:pt>
                <c:pt idx="2489">
                  <c:v>-52.602095774137219</c:v>
                </c:pt>
                <c:pt idx="2490">
                  <c:v>-52.428249902305978</c:v>
                </c:pt>
                <c:pt idx="2491">
                  <c:v>-52.412851559382503</c:v>
                </c:pt>
                <c:pt idx="2492">
                  <c:v>-52.553209178248665</c:v>
                </c:pt>
                <c:pt idx="2493">
                  <c:v>-52.851913598611162</c:v>
                </c:pt>
                <c:pt idx="2494">
                  <c:v>-53.317234327152732</c:v>
                </c:pt>
                <c:pt idx="2495">
                  <c:v>-53.964407629074714</c:v>
                </c:pt>
                <c:pt idx="2496">
                  <c:v>-54.818268276939371</c:v>
                </c:pt>
                <c:pt idx="2497">
                  <c:v>-55.918298036001516</c:v>
                </c:pt>
                <c:pt idx="2498">
                  <c:v>-57.328646257411691</c:v>
                </c:pt>
                <c:pt idx="2499">
                  <c:v>-59.159839564999821</c:v>
                </c:pt>
                <c:pt idx="2500">
                  <c:v>-61.62299707004658</c:v>
                </c:pt>
                <c:pt idx="2501">
                  <c:v>-65.200169981824317</c:v>
                </c:pt>
                <c:pt idx="2502">
                  <c:v>-71.472840813839326</c:v>
                </c:pt>
                <c:pt idx="2503">
                  <c:v>-97.753951321699546</c:v>
                </c:pt>
                <c:pt idx="2504">
                  <c:v>-70.906621051722681</c:v>
                </c:pt>
                <c:pt idx="2505">
                  <c:v>-65.287302203058744</c:v>
                </c:pt>
                <c:pt idx="2506">
                  <c:v>-62.091743718106322</c:v>
                </c:pt>
                <c:pt idx="2507">
                  <c:v>-59.941742709523268</c:v>
                </c:pt>
                <c:pt idx="2508">
                  <c:v>-58.395596017509405</c:v>
                </c:pt>
                <c:pt idx="2509">
                  <c:v>-57.255359634516935</c:v>
                </c:pt>
                <c:pt idx="2510">
                  <c:v>-56.415847900379141</c:v>
                </c:pt>
                <c:pt idx="2511">
                  <c:v>-55.815221547092129</c:v>
                </c:pt>
                <c:pt idx="2512">
                  <c:v>-55.414841316473691</c:v>
                </c:pt>
                <c:pt idx="2513">
                  <c:v>-55.189822603569361</c:v>
                </c:pt>
                <c:pt idx="2514">
                  <c:v>-55.124179163448972</c:v>
                </c:pt>
                <c:pt idx="2515">
                  <c:v>-55.208188113913259</c:v>
                </c:pt>
                <c:pt idx="2516">
                  <c:v>-55.436952365897774</c:v>
                </c:pt>
                <c:pt idx="2517">
                  <c:v>-55.809690527535516</c:v>
                </c:pt>
                <c:pt idx="2518">
                  <c:v>-56.329546283275377</c:v>
                </c:pt>
                <c:pt idx="2519">
                  <c:v>-57.003860534111219</c:v>
                </c:pt>
                <c:pt idx="2520">
                  <c:v>-57.844972662701153</c:v>
                </c:pt>
                <c:pt idx="2521">
                  <c:v>-58.871771950680454</c:v>
                </c:pt>
                <c:pt idx="2522">
                  <c:v>-60.11249140255066</c:v>
                </c:pt>
                <c:pt idx="2523">
                  <c:v>-61.609813510667507</c:v>
                </c:pt>
                <c:pt idx="2524">
                  <c:v>-63.430765370200426</c:v>
                </c:pt>
                <c:pt idx="2525">
                  <c:v>-65.687828045835928</c:v>
                </c:pt>
                <c:pt idx="2526">
                  <c:v>-68.590936789095437</c:v>
                </c:pt>
                <c:pt idx="2527">
                  <c:v>-72.608136538506059</c:v>
                </c:pt>
                <c:pt idx="2528">
                  <c:v>-79.222816033901552</c:v>
                </c:pt>
                <c:pt idx="2529">
                  <c:v>-178.02771940223795</c:v>
                </c:pt>
                <c:pt idx="2530">
                  <c:v>-80.752050640924566</c:v>
                </c:pt>
                <c:pt idx="2531">
                  <c:v>-75.700886594794</c:v>
                </c:pt>
                <c:pt idx="2532">
                  <c:v>-73.319631524532682</c:v>
                </c:pt>
                <c:pt idx="2533">
                  <c:v>-72.17427140894857</c:v>
                </c:pt>
                <c:pt idx="2534">
                  <c:v>-71.867403579093505</c:v>
                </c:pt>
                <c:pt idx="2535">
                  <c:v>-72.302484476115225</c:v>
                </c:pt>
                <c:pt idx="2536">
                  <c:v>-73.575279640529942</c:v>
                </c:pt>
                <c:pt idx="2537">
                  <c:v>-76.082400969010578</c:v>
                </c:pt>
                <c:pt idx="2538">
                  <c:v>-81.257044802219283</c:v>
                </c:pt>
                <c:pt idx="2539">
                  <c:v>-178.10922192813959</c:v>
                </c:pt>
                <c:pt idx="2540">
                  <c:v>-79.964162361654672</c:v>
                </c:pt>
                <c:pt idx="2541">
                  <c:v>-73.460442441973967</c:v>
                </c:pt>
                <c:pt idx="2542">
                  <c:v>-69.547999450109856</c:v>
                </c:pt>
                <c:pt idx="2543">
                  <c:v>-66.74225345400157</c:v>
                </c:pt>
                <c:pt idx="2544">
                  <c:v>-64.573825532598036</c:v>
                </c:pt>
                <c:pt idx="2545">
                  <c:v>-62.831267457981539</c:v>
                </c:pt>
                <c:pt idx="2546">
                  <c:v>-61.400362362551171</c:v>
                </c:pt>
                <c:pt idx="2547">
                  <c:v>-60.212069231520537</c:v>
                </c:pt>
                <c:pt idx="2548">
                  <c:v>-59.221342557949498</c:v>
                </c:pt>
                <c:pt idx="2549">
                  <c:v>-58.397144652529214</c:v>
                </c:pt>
                <c:pt idx="2550">
                  <c:v>-57.717217141383053</c:v>
                </c:pt>
                <c:pt idx="2551">
                  <c:v>-57.165121528468383</c:v>
                </c:pt>
                <c:pt idx="2552">
                  <c:v>-56.728459947622895</c:v>
                </c:pt>
                <c:pt idx="2553">
                  <c:v>-56.397753623534015</c:v>
                </c:pt>
                <c:pt idx="2554">
                  <c:v>-56.165709301220083</c:v>
                </c:pt>
                <c:pt idx="2555">
                  <c:v>-56.026725948771549</c:v>
                </c:pt>
                <c:pt idx="2556">
                  <c:v>-55.976556941864182</c:v>
                </c:pt>
                <c:pt idx="2557">
                  <c:v>-56.012077223313035</c:v>
                </c:pt>
                <c:pt idx="2558">
                  <c:v>-56.131124589085772</c:v>
                </c:pt>
                <c:pt idx="2559">
                  <c:v>-56.332396109753553</c:v>
                </c:pt>
                <c:pt idx="2560">
                  <c:v>-56.615388281207245</c:v>
                </c:pt>
                <c:pt idx="2561">
                  <c:v>-56.980374751312439</c:v>
                </c:pt>
                <c:pt idx="2562">
                  <c:v>-57.428419553231898</c:v>
                </c:pt>
                <c:pt idx="2563">
                  <c:v>-57.961427495469486</c:v>
                </c:pt>
                <c:pt idx="2564">
                  <c:v>-58.58223741173768</c:v>
                </c:pt>
                <c:pt idx="2565">
                  <c:v>-59.294769161091565</c:v>
                </c:pt>
                <c:pt idx="2566">
                  <c:v>-60.104242746108234</c:v>
                </c:pt>
                <c:pt idx="2567">
                  <c:v>-61.017499612097417</c:v>
                </c:pt>
                <c:pt idx="2568">
                  <c:v>-62.043475610965196</c:v>
                </c:pt>
                <c:pt idx="2569">
                  <c:v>-63.193909053848657</c:v>
                </c:pt>
                <c:pt idx="2570">
                  <c:v>-64.484429680350331</c:v>
                </c:pt>
                <c:pt idx="2571">
                  <c:v>-65.936295684620376</c:v>
                </c:pt>
                <c:pt idx="2572">
                  <c:v>-67.579297590798959</c:v>
                </c:pt>
                <c:pt idx="2573">
                  <c:v>-69.456912521865263</c:v>
                </c:pt>
                <c:pt idx="2574">
                  <c:v>-71.636191124457</c:v>
                </c:pt>
                <c:pt idx="2575">
                  <c:v>-74.22879876598887</c:v>
                </c:pt>
                <c:pt idx="2576">
                  <c:v>-77.442875177564645</c:v>
                </c:pt>
                <c:pt idx="2577">
                  <c:v>-81.743451791927214</c:v>
                </c:pt>
                <c:pt idx="2578">
                  <c:v>-88.60930174734824</c:v>
                </c:pt>
                <c:pt idx="2579">
                  <c:v>-190.90923031391114</c:v>
                </c:pt>
                <c:pt idx="2580">
                  <c:v>-90.514051093590155</c:v>
                </c:pt>
                <c:pt idx="2581">
                  <c:v>-85.562525363560326</c:v>
                </c:pt>
                <c:pt idx="2582">
                  <c:v>-83.195262570528058</c:v>
                </c:pt>
                <c:pt idx="2583">
                  <c:v>-81.943911321827528</c:v>
                </c:pt>
                <c:pt idx="2584">
                  <c:v>-81.354964089331077</c:v>
                </c:pt>
                <c:pt idx="2585">
                  <c:v>-81.233484255796483</c:v>
                </c:pt>
                <c:pt idx="2586">
                  <c:v>-81.483439952948004</c:v>
                </c:pt>
                <c:pt idx="2587">
                  <c:v>-82.056912161372267</c:v>
                </c:pt>
                <c:pt idx="2588">
                  <c:v>-82.93465446983177</c:v>
                </c:pt>
                <c:pt idx="2589">
                  <c:v>-84.1187363839216</c:v>
                </c:pt>
                <c:pt idx="2590">
                  <c:v>-85.631631103904979</c:v>
                </c:pt>
                <c:pt idx="2591">
                  <c:v>-87.520949083556843</c:v>
                </c:pt>
                <c:pt idx="2592">
                  <c:v>-89.872766610588656</c:v>
                </c:pt>
                <c:pt idx="2593">
                  <c:v>-92.844184402897952</c:v>
                </c:pt>
                <c:pt idx="2594">
                  <c:v>-96.752776816557002</c:v>
                </c:pt>
                <c:pt idx="2595">
                  <c:v>-102.40302675623057</c:v>
                </c:pt>
                <c:pt idx="2596">
                  <c:v>-113.43463740258957</c:v>
                </c:pt>
                <c:pt idx="2597">
                  <c:v>-115.27836514741162</c:v>
                </c:pt>
                <c:pt idx="2598">
                  <c:v>-108.08364962342819</c:v>
                </c:pt>
                <c:pt idx="2599">
                  <c:v>-106.79419040375343</c:v>
                </c:pt>
                <c:pt idx="2600">
                  <c:v>-108.59284286964876</c:v>
                </c:pt>
                <c:pt idx="2601">
                  <c:v>-116.29472359623199</c:v>
                </c:pt>
                <c:pt idx="2602">
                  <c:v>-114.9560054815948</c:v>
                </c:pt>
                <c:pt idx="2603">
                  <c:v>-104.42230985501516</c:v>
                </c:pt>
                <c:pt idx="2604">
                  <c:v>-99.262229167010588</c:v>
                </c:pt>
                <c:pt idx="2605">
                  <c:v>-95.832946095851469</c:v>
                </c:pt>
                <c:pt idx="2606">
                  <c:v>-93.326386127394144</c:v>
                </c:pt>
                <c:pt idx="2607">
                  <c:v>-91.420411574078031</c:v>
                </c:pt>
                <c:pt idx="2608">
                  <c:v>-89.951945934525824</c:v>
                </c:pt>
                <c:pt idx="2609">
                  <c:v>-88.826884866205688</c:v>
                </c:pt>
                <c:pt idx="2610">
                  <c:v>-87.986547587877908</c:v>
                </c:pt>
                <c:pt idx="2611">
                  <c:v>-87.392746806837295</c:v>
                </c:pt>
                <c:pt idx="2612">
                  <c:v>-87.020334085937222</c:v>
                </c:pt>
                <c:pt idx="2613">
                  <c:v>-86.853204268453169</c:v>
                </c:pt>
                <c:pt idx="2614">
                  <c:v>-86.882100272389238</c:v>
                </c:pt>
                <c:pt idx="2615">
                  <c:v>-87.103474130569737</c:v>
                </c:pt>
                <c:pt idx="2616">
                  <c:v>-87.519069237866603</c:v>
                </c:pt>
                <c:pt idx="2617">
                  <c:v>-88.136108408934589</c:v>
                </c:pt>
                <c:pt idx="2618">
                  <c:v>-88.968132879030563</c:v>
                </c:pt>
                <c:pt idx="2619">
                  <c:v>-90.036718592639716</c:v>
                </c:pt>
                <c:pt idx="2620">
                  <c:v>-91.374594072794224</c:v>
                </c:pt>
                <c:pt idx="2621">
                  <c:v>-93.031298452765853</c:v>
                </c:pt>
                <c:pt idx="2622">
                  <c:v>-95.083988813296557</c:v>
                </c:pt>
                <c:pt idx="2623">
                  <c:v>-97.660072930251829</c:v>
                </c:pt>
                <c:pt idx="2624">
                  <c:v>-100.99184414569484</c:v>
                </c:pt>
                <c:pt idx="2625">
                  <c:v>-105.5819541397041</c:v>
                </c:pt>
                <c:pt idx="2626">
                  <c:v>-112.97027025902713</c:v>
                </c:pt>
                <c:pt idx="2627">
                  <c:v>-189.12462813584858</c:v>
                </c:pt>
                <c:pt idx="2628">
                  <c:v>-117.12705781810871</c:v>
                </c:pt>
                <c:pt idx="2629">
                  <c:v>-114.56659768837234</c:v>
                </c:pt>
                <c:pt idx="2630">
                  <c:v>-117.05220301270461</c:v>
                </c:pt>
                <c:pt idx="2631">
                  <c:v>-189.05147123773924</c:v>
                </c:pt>
                <c:pt idx="2632">
                  <c:v>-112.74037024763616</c:v>
                </c:pt>
                <c:pt idx="2633">
                  <c:v>-105.26919064969971</c:v>
                </c:pt>
                <c:pt idx="2634">
                  <c:v>-100.59072971535403</c:v>
                </c:pt>
                <c:pt idx="2635">
                  <c:v>-97.163584005068216</c:v>
                </c:pt>
                <c:pt idx="2636">
                  <c:v>-94.483439674793374</c:v>
                </c:pt>
                <c:pt idx="2637">
                  <c:v>-92.316181690871019</c:v>
                </c:pt>
                <c:pt idx="2638">
                  <c:v>-90.532377768205876</c:v>
                </c:pt>
                <c:pt idx="2639">
                  <c:v>-89.052589363514301</c:v>
                </c:pt>
                <c:pt idx="2640">
                  <c:v>-87.824670146861223</c:v>
                </c:pt>
                <c:pt idx="2641">
                  <c:v>-86.812869542424579</c:v>
                </c:pt>
                <c:pt idx="2642">
                  <c:v>-85.992056823031163</c:v>
                </c:pt>
                <c:pt idx="2643">
                  <c:v>-85.34444393376377</c:v>
                </c:pt>
                <c:pt idx="2644">
                  <c:v>-84.857648814381122</c:v>
                </c:pt>
                <c:pt idx="2645">
                  <c:v>-84.523543525529249</c:v>
                </c:pt>
                <c:pt idx="2646">
                  <c:v>-84.337608843996733</c:v>
                </c:pt>
                <c:pt idx="2647">
                  <c:v>-84.298660545591673</c:v>
                </c:pt>
                <c:pt idx="2648">
                  <c:v>-84.408900663629993</c:v>
                </c:pt>
                <c:pt idx="2649">
                  <c:v>-84.674318620239092</c:v>
                </c:pt>
                <c:pt idx="2650">
                  <c:v>-85.105551129431632</c:v>
                </c:pt>
                <c:pt idx="2651">
                  <c:v>-85.719443930382198</c:v>
                </c:pt>
                <c:pt idx="2652">
                  <c:v>-86.541817935563188</c:v>
                </c:pt>
                <c:pt idx="2653">
                  <c:v>-87.612512062265765</c:v>
                </c:pt>
                <c:pt idx="2654">
                  <c:v>-88.995176847021881</c:v>
                </c:pt>
                <c:pt idx="2655">
                  <c:v>-90.798234187341791</c:v>
                </c:pt>
                <c:pt idx="2656">
                  <c:v>-93.226661920305958</c:v>
                </c:pt>
                <c:pt idx="2657">
                  <c:v>-96.74233542248318</c:v>
                </c:pt>
                <c:pt idx="2658">
                  <c:v>-102.8207718094107</c:v>
                </c:pt>
                <c:pt idx="2659">
                  <c:v>-199.53779349674511</c:v>
                </c:pt>
                <c:pt idx="2660">
                  <c:v>-103.13037887478727</c:v>
                </c:pt>
                <c:pt idx="2661">
                  <c:v>-97.363051788276863</c:v>
                </c:pt>
                <c:pt idx="2662">
                  <c:v>-94.162445970740492</c:v>
                </c:pt>
                <c:pt idx="2663">
                  <c:v>-92.055167665657052</c:v>
                </c:pt>
                <c:pt idx="2664">
                  <c:v>-90.581844588294473</c:v>
                </c:pt>
                <c:pt idx="2665">
                  <c:v>-89.540497608555754</c:v>
                </c:pt>
                <c:pt idx="2666">
                  <c:v>-88.826404693063097</c:v>
                </c:pt>
                <c:pt idx="2667">
                  <c:v>-88.380609381625433</c:v>
                </c:pt>
                <c:pt idx="2668">
                  <c:v>-88.169386089543821</c:v>
                </c:pt>
                <c:pt idx="2669">
                  <c:v>-88.175083267115241</c:v>
                </c:pt>
                <c:pt idx="2670">
                  <c:v>-88.392069831103726</c:v>
                </c:pt>
                <c:pt idx="2671">
                  <c:v>-88.825570409171576</c:v>
                </c:pt>
                <c:pt idx="2672">
                  <c:v>-89.492824813863876</c:v>
                </c:pt>
                <c:pt idx="2673">
                  <c:v>-90.42713618083242</c:v>
                </c:pt>
                <c:pt idx="2674">
                  <c:v>-91.687022055967475</c:v>
                </c:pt>
                <c:pt idx="2675">
                  <c:v>-93.376742755824182</c:v>
                </c:pt>
                <c:pt idx="2676">
                  <c:v>-95.697785384296992</c:v>
                </c:pt>
                <c:pt idx="2677">
                  <c:v>-99.10898890854574</c:v>
                </c:pt>
                <c:pt idx="2678">
                  <c:v>-105.08313872519274</c:v>
                </c:pt>
                <c:pt idx="2679">
                  <c:v>-216.25757954086768</c:v>
                </c:pt>
                <c:pt idx="2680">
                  <c:v>-105.17390018158457</c:v>
                </c:pt>
                <c:pt idx="2681">
                  <c:v>-99.287094563307491</c:v>
                </c:pt>
                <c:pt idx="2682">
                  <c:v>-95.956435407526158</c:v>
                </c:pt>
                <c:pt idx="2683">
                  <c:v>-93.705393276345376</c:v>
                </c:pt>
                <c:pt idx="2684">
                  <c:v>-92.070975739713688</c:v>
                </c:pt>
                <c:pt idx="2685">
                  <c:v>-90.846929955654446</c:v>
                </c:pt>
                <c:pt idx="2686">
                  <c:v>-89.923363083465105</c:v>
                </c:pt>
                <c:pt idx="2687">
                  <c:v>-89.234913913156532</c:v>
                </c:pt>
                <c:pt idx="2688">
                  <c:v>-88.739738742461114</c:v>
                </c:pt>
                <c:pt idx="2689">
                  <c:v>-88.409648704436421</c:v>
                </c:pt>
                <c:pt idx="2690">
                  <c:v>-88.22497797337877</c:v>
                </c:pt>
                <c:pt idx="2691">
                  <c:v>-88.171701459060472</c:v>
                </c:pt>
                <c:pt idx="2692">
                  <c:v>-88.23971922999128</c:v>
                </c:pt>
                <c:pt idx="2693">
                  <c:v>-88.421789630733784</c:v>
                </c:pt>
                <c:pt idx="2694">
                  <c:v>-88.712844736894937</c:v>
                </c:pt>
                <c:pt idx="2695">
                  <c:v>-89.109543184769265</c:v>
                </c:pt>
                <c:pt idx="2696">
                  <c:v>-89.609977959853083</c:v>
                </c:pt>
                <c:pt idx="2697">
                  <c:v>-90.213490890781927</c:v>
                </c:pt>
                <c:pt idx="2698">
                  <c:v>-90.920565342119787</c:v>
                </c:pt>
                <c:pt idx="2699">
                  <c:v>-91.732780766461687</c:v>
                </c:pt>
                <c:pt idx="2700">
                  <c:v>-92.652820935480349</c:v>
                </c:pt>
                <c:pt idx="2701">
                  <c:v>-93.684533850226416</c:v>
                </c:pt>
                <c:pt idx="2702">
                  <c:v>-94.833046851352549</c:v>
                </c:pt>
                <c:pt idx="2703">
                  <c:v>-96.104946376216219</c:v>
                </c:pt>
                <c:pt idx="2704">
                  <c:v>-97.508539286183108</c:v>
                </c:pt>
                <c:pt idx="2705">
                  <c:v>-99.054223288000912</c:v>
                </c:pt>
                <c:pt idx="2706">
                  <c:v>-100.75501023700775</c:v>
                </c:pt>
                <c:pt idx="2707">
                  <c:v>-102.62727253268352</c:v>
                </c:pt>
                <c:pt idx="2708">
                  <c:v>-104.69182788411366</c:v>
                </c:pt>
                <c:pt idx="2709">
                  <c:v>-106.97555838610754</c:v>
                </c:pt>
                <c:pt idx="2710">
                  <c:v>-109.51391206225901</c:v>
                </c:pt>
                <c:pt idx="2711">
                  <c:v>-112.35494051204969</c:v>
                </c:pt>
                <c:pt idx="2712">
                  <c:v>-115.56618681120143</c:v>
                </c:pt>
                <c:pt idx="2713">
                  <c:v>-119.24730576460871</c:v>
                </c:pt>
                <c:pt idx="2714">
                  <c:v>-123.55550232500221</c:v>
                </c:pt>
                <c:pt idx="2715">
                  <c:v>-128.76419748420835</c:v>
                </c:pt>
                <c:pt idx="2716">
                  <c:v>-135.42957766292466</c:v>
                </c:pt>
                <c:pt idx="2717">
                  <c:v>-145.08297634571608</c:v>
                </c:pt>
                <c:pt idx="2718">
                  <c:v>-171.28629361692506</c:v>
                </c:pt>
                <c:pt idx="2719">
                  <c:v>-160.94290614541066</c:v>
                </c:pt>
                <c:pt idx="2720">
                  <c:v>-168.40851817243532</c:v>
                </c:pt>
                <c:pt idx="2721">
                  <c:v>-151.31955194490251</c:v>
                </c:pt>
                <c:pt idx="2722">
                  <c:v>-145.93593468961876</c:v>
                </c:pt>
                <c:pt idx="2723">
                  <c:v>-143.5443611701279</c:v>
                </c:pt>
                <c:pt idx="2724">
                  <c:v>-142.94343578583602</c:v>
                </c:pt>
                <c:pt idx="2725">
                  <c:v>-143.8678958188782</c:v>
                </c:pt>
                <c:pt idx="2726">
                  <c:v>-146.53550751128836</c:v>
                </c:pt>
                <c:pt idx="2727">
                  <c:v>-151.97558393612471</c:v>
                </c:pt>
                <c:pt idx="2728">
                  <c:v>-165.86792000203343</c:v>
                </c:pt>
                <c:pt idx="2729">
                  <c:v>-166.32654018295631</c:v>
                </c:pt>
                <c:pt idx="2730">
                  <c:v>-166.4739539510019</c:v>
                </c:pt>
                <c:pt idx="2731">
                  <c:v>-147.23797069742869</c:v>
                </c:pt>
                <c:pt idx="2732">
                  <c:v>-138.36336525019257</c:v>
                </c:pt>
                <c:pt idx="2733">
                  <c:v>-132.21025861653135</c:v>
                </c:pt>
                <c:pt idx="2734">
                  <c:v>-127.45050658479732</c:v>
                </c:pt>
                <c:pt idx="2735">
                  <c:v>-123.56887347030728</c:v>
                </c:pt>
                <c:pt idx="2736">
                  <c:v>-120.30488044053725</c:v>
                </c:pt>
                <c:pt idx="2737">
                  <c:v>-117.50652724137483</c:v>
                </c:pt>
                <c:pt idx="2738">
                  <c:v>-115.07660880064608</c:v>
                </c:pt>
                <c:pt idx="2739">
                  <c:v>-112.94887331886736</c:v>
                </c:pt>
                <c:pt idx="2740">
                  <c:v>-111.07600952677592</c:v>
                </c:pt>
                <c:pt idx="2741">
                  <c:v>-109.42301935535684</c:v>
                </c:pt>
                <c:pt idx="2742">
                  <c:v>-107.96330171383168</c:v>
                </c:pt>
                <c:pt idx="2743">
                  <c:v>-106.67621028833761</c:v>
                </c:pt>
                <c:pt idx="2744">
                  <c:v>-105.54546335038239</c:v>
                </c:pt>
                <c:pt idx="2745">
                  <c:v>-104.55807137362163</c:v>
                </c:pt>
                <c:pt idx="2746">
                  <c:v>-103.70359291153866</c:v>
                </c:pt>
                <c:pt idx="2747">
                  <c:v>-102.97360629873667</c:v>
                </c:pt>
                <c:pt idx="2748">
                  <c:v>-102.36132793194074</c:v>
                </c:pt>
                <c:pt idx="2749">
                  <c:v>-101.8613331372575</c:v>
                </c:pt>
                <c:pt idx="2750">
                  <c:v>-101.46935096005291</c:v>
                </c:pt>
                <c:pt idx="2751">
                  <c:v>-101.1821138501648</c:v>
                </c:pt>
                <c:pt idx="2752">
                  <c:v>-100.99724948202353</c:v>
                </c:pt>
                <c:pt idx="2753">
                  <c:v>-100.91320617537446</c:v>
                </c:pt>
                <c:pt idx="2754">
                  <c:v>-100.92920635746285</c:v>
                </c:pt>
                <c:pt idx="2755">
                  <c:v>-101.04522472245779</c:v>
                </c:pt>
                <c:pt idx="2756">
                  <c:v>-101.26198952163952</c:v>
                </c:pt>
                <c:pt idx="2757">
                  <c:v>-101.58100699090518</c:v>
                </c:pt>
                <c:pt idx="2758">
                  <c:v>-102.00461048088752</c:v>
                </c:pt>
                <c:pt idx="2759">
                  <c:v>-102.53603758463761</c:v>
                </c:pt>
                <c:pt idx="2760">
                  <c:v>-103.17954067268016</c:v>
                </c:pt>
                <c:pt idx="2761">
                  <c:v>-103.94053903045995</c:v>
                </c:pt>
                <c:pt idx="2762">
                  <c:v>-104.82582466569878</c:v>
                </c:pt>
                <c:pt idx="2763">
                  <c:v>-105.84383946062074</c:v>
                </c:pt>
                <c:pt idx="2764">
                  <c:v>-107.0050497369354</c:v>
                </c:pt>
                <c:pt idx="2765">
                  <c:v>-108.32245724513155</c:v>
                </c:pt>
                <c:pt idx="2766">
                  <c:v>-109.81230615286236</c:v>
                </c:pt>
                <c:pt idx="2767">
                  <c:v>-111.49507931748292</c:v>
                </c:pt>
                <c:pt idx="2768">
                  <c:v>-113.39693433790984</c:v>
                </c:pt>
                <c:pt idx="2769">
                  <c:v>-115.55183085706338</c:v>
                </c:pt>
                <c:pt idx="2770">
                  <c:v>-118.00478707297913</c:v>
                </c:pt>
                <c:pt idx="2771">
                  <c:v>-120.81706668317217</c:v>
                </c:pt>
                <c:pt idx="2772">
                  <c:v>-124.07485176654846</c:v>
                </c:pt>
                <c:pt idx="2773">
                  <c:v>-127.90465061567895</c:v>
                </c:pt>
                <c:pt idx="2774">
                  <c:v>-132.50288479274741</c:v>
                </c:pt>
                <c:pt idx="2775">
                  <c:v>-138.19891656247958</c:v>
                </c:pt>
                <c:pt idx="2776">
                  <c:v>-145.61050368975717</c:v>
                </c:pt>
                <c:pt idx="2777">
                  <c:v>-156.12488948319617</c:v>
                </c:pt>
                <c:pt idx="2778">
                  <c:v>-174.16911586883816</c:v>
                </c:pt>
                <c:pt idx="2779">
                  <c:v>-959.39168871261722</c:v>
                </c:pt>
                <c:pt idx="2780">
                  <c:v>-174.234257982114</c:v>
                </c:pt>
                <c:pt idx="2781">
                  <c:v>-156.25517391332338</c:v>
                </c:pt>
                <c:pt idx="2782">
                  <c:v>-145.80593084389011</c:v>
                </c:pt>
                <c:pt idx="2783">
                  <c:v>-138.45948705136394</c:v>
                </c:pt>
                <c:pt idx="2784">
                  <c:v>-132.82859943072941</c:v>
                </c:pt>
                <c:pt idx="2785">
                  <c:v>-128.29551042071549</c:v>
                </c:pt>
                <c:pt idx="2786">
                  <c:v>-124.53085796023274</c:v>
                </c:pt>
                <c:pt idx="2787">
                  <c:v>-121.33822069075343</c:v>
                </c:pt>
                <c:pt idx="2788">
                  <c:v>-118.59109052339028</c:v>
                </c:pt>
                <c:pt idx="2789">
                  <c:v>-116.20328558295063</c:v>
                </c:pt>
                <c:pt idx="2790">
                  <c:v>-114.11354237566738</c:v>
                </c:pt>
                <c:pt idx="2791">
                  <c:v>-112.27684290729371</c:v>
                </c:pt>
                <c:pt idx="2792">
                  <c:v>-110.65922773873531</c:v>
                </c:pt>
                <c:pt idx="2793">
                  <c:v>-109.23453947495128</c:v>
                </c:pt>
                <c:pt idx="2794">
                  <c:v>-107.98229546251039</c:v>
                </c:pt>
                <c:pt idx="2795">
                  <c:v>-106.88625173773707</c:v>
                </c:pt>
                <c:pt idx="2796">
                  <c:v>-105.93340675417765</c:v>
                </c:pt>
                <c:pt idx="2797">
                  <c:v>-105.11329439421809</c:v>
                </c:pt>
                <c:pt idx="2798">
                  <c:v>-104.41747297979653</c:v>
                </c:pt>
                <c:pt idx="2799">
                  <c:v>-103.83915070742054</c:v>
                </c:pt>
                <c:pt idx="2800">
                  <c:v>-103.37290849594801</c:v>
                </c:pt>
                <c:pt idx="2801">
                  <c:v>-103.01449417923416</c:v>
                </c:pt>
                <c:pt idx="2802">
                  <c:v>-102.76067036868768</c:v>
                </c:pt>
                <c:pt idx="2803">
                  <c:v>-102.60910391821969</c:v>
                </c:pt>
                <c:pt idx="2804">
                  <c:v>-102.55828879656535</c:v>
                </c:pt>
                <c:pt idx="2805">
                  <c:v>-102.60749695716871</c:v>
                </c:pt>
                <c:pt idx="2806">
                  <c:v>-102.75675391068134</c:v>
                </c:pt>
                <c:pt idx="2807">
                  <c:v>-103.00683743477704</c:v>
                </c:pt>
                <c:pt idx="2808">
                  <c:v>-103.35929941473508</c:v>
                </c:pt>
                <c:pt idx="2809">
                  <c:v>-103.81651238125571</c:v>
                </c:pt>
                <c:pt idx="2810">
                  <c:v>-104.38174408974355</c:v>
                </c:pt>
                <c:pt idx="2811">
                  <c:v>-105.05926570019065</c:v>
                </c:pt>
                <c:pt idx="2812">
                  <c:v>-105.85450209196762</c:v>
                </c:pt>
                <c:pt idx="2813">
                  <c:v>-106.77423707394979</c:v>
                </c:pt>
                <c:pt idx="2814">
                  <c:v>-107.82689251726082</c:v>
                </c:pt>
                <c:pt idx="2815">
                  <c:v>-109.02291007427587</c:v>
                </c:pt>
                <c:pt idx="2816">
                  <c:v>-110.37527947733264</c:v>
                </c:pt>
                <c:pt idx="2817">
                  <c:v>-111.90028266105477</c:v>
                </c:pt>
                <c:pt idx="2818">
                  <c:v>-113.61856614558005</c:v>
                </c:pt>
                <c:pt idx="2819">
                  <c:v>-115.55673122810873</c:v>
                </c:pt>
                <c:pt idx="2820">
                  <c:v>-117.74977618422761</c:v>
                </c:pt>
                <c:pt idx="2821">
                  <c:v>-120.24501248992534</c:v>
                </c:pt>
                <c:pt idx="2822">
                  <c:v>-123.10869215157132</c:v>
                </c:pt>
                <c:pt idx="2823">
                  <c:v>-126.43802044838736</c:v>
                </c:pt>
                <c:pt idx="2824">
                  <c:v>-130.38499784170003</c:v>
                </c:pt>
                <c:pt idx="2825">
                  <c:v>-135.21010337141743</c:v>
                </c:pt>
                <c:pt idx="2826">
                  <c:v>-141.42857292978331</c:v>
                </c:pt>
                <c:pt idx="2827">
                  <c:v>-150.36855093618459</c:v>
                </c:pt>
                <c:pt idx="2828">
                  <c:v>-169.66991659129519</c:v>
                </c:pt>
                <c:pt idx="2829">
                  <c:v>-169.58789527530539</c:v>
                </c:pt>
                <c:pt idx="2830">
                  <c:v>-169.19467780514327</c:v>
                </c:pt>
                <c:pt idx="2831">
                  <c:v>-155.36775491735037</c:v>
                </c:pt>
                <c:pt idx="2832">
                  <c:v>-149.99310234656085</c:v>
                </c:pt>
                <c:pt idx="2833">
                  <c:v>-147.39092539306381</c:v>
                </c:pt>
                <c:pt idx="2834">
                  <c:v>-146.53191119289477</c:v>
                </c:pt>
                <c:pt idx="2835">
                  <c:v>-147.19829371332779</c:v>
                </c:pt>
                <c:pt idx="2836">
                  <c:v>-149.655335881756</c:v>
                </c:pt>
                <c:pt idx="2837">
                  <c:v>-155.10443350853006</c:v>
                </c:pt>
                <c:pt idx="2838">
                  <c:v>-172.25889204008695</c:v>
                </c:pt>
                <c:pt idx="2839">
                  <c:v>-164.8587844597196</c:v>
                </c:pt>
                <c:pt idx="2840">
                  <c:v>-175.2676887310019</c:v>
                </c:pt>
                <c:pt idx="2841">
                  <c:v>-149.12990082350103</c:v>
                </c:pt>
                <c:pt idx="2842">
                  <c:v>-139.54204427903227</c:v>
                </c:pt>
                <c:pt idx="2843">
                  <c:v>-132.94221922449168</c:v>
                </c:pt>
                <c:pt idx="2844">
                  <c:v>-127.79909238669688</c:v>
                </c:pt>
                <c:pt idx="2845">
                  <c:v>-123.55647755660186</c:v>
                </c:pt>
                <c:pt idx="2846">
                  <c:v>-119.94095395428273</c:v>
                </c:pt>
                <c:pt idx="2847">
                  <c:v>-116.79531683917139</c:v>
                </c:pt>
                <c:pt idx="2848">
                  <c:v>-114.01991161880184</c:v>
                </c:pt>
                <c:pt idx="2849">
                  <c:v>-111.54719543015054</c:v>
                </c:pt>
                <c:pt idx="2850">
                  <c:v>-109.32911688670771</c:v>
                </c:pt>
                <c:pt idx="2851">
                  <c:v>-107.33022817812717</c:v>
                </c:pt>
                <c:pt idx="2852">
                  <c:v>-105.52364742313038</c:v>
                </c:pt>
                <c:pt idx="2853">
                  <c:v>-103.88855712644927</c:v>
                </c:pt>
                <c:pt idx="2854">
                  <c:v>-102.4085851027115</c:v>
                </c:pt>
                <c:pt idx="2855">
                  <c:v>-101.0707197109803</c:v>
                </c:pt>
                <c:pt idx="2856">
                  <c:v>-99.864563459210146</c:v>
                </c:pt>
                <c:pt idx="2857">
                  <c:v>-98.781809701040487</c:v>
                </c:pt>
                <c:pt idx="2858">
                  <c:v>-97.815872214426264</c:v>
                </c:pt>
                <c:pt idx="2859">
                  <c:v>-96.961623874340034</c:v>
                </c:pt>
                <c:pt idx="2860">
                  <c:v>-96.215216895672953</c:v>
                </c:pt>
                <c:pt idx="2861">
                  <c:v>-95.573967723015443</c:v>
                </c:pt>
                <c:pt idx="2862">
                  <c:v>-95.036297120360558</c:v>
                </c:pt>
                <c:pt idx="2863">
                  <c:v>-94.601721940062561</c:v>
                </c:pt>
                <c:pt idx="2864">
                  <c:v>-94.27090057073886</c:v>
                </c:pt>
                <c:pt idx="2865">
                  <c:v>-94.045740244484662</c:v>
                </c:pt>
                <c:pt idx="2866">
                  <c:v>-93.929582542940139</c:v>
                </c:pt>
                <c:pt idx="2867">
                  <c:v>-93.927495608781356</c:v>
                </c:pt>
                <c:pt idx="2868">
                  <c:v>-94.046721316080735</c:v>
                </c:pt>
                <c:pt idx="2869">
                  <c:v>-94.297359815320689</c:v>
                </c:pt>
                <c:pt idx="2870">
                  <c:v>-94.693436416082648</c:v>
                </c:pt>
                <c:pt idx="2871">
                  <c:v>-95.254617163789717</c:v>
                </c:pt>
                <c:pt idx="2872">
                  <c:v>-96.009091145474542</c:v>
                </c:pt>
                <c:pt idx="2873">
                  <c:v>-96.998702283870685</c:v>
                </c:pt>
                <c:pt idx="2874">
                  <c:v>-98.288812009813142</c:v>
                </c:pt>
                <c:pt idx="2875">
                  <c:v>-99.98931338523343</c:v>
                </c:pt>
                <c:pt idx="2876">
                  <c:v>-102.306459473728</c:v>
                </c:pt>
                <c:pt idx="2877">
                  <c:v>-105.70324292736228</c:v>
                </c:pt>
                <c:pt idx="2878">
                  <c:v>-111.65619340644328</c:v>
                </c:pt>
                <c:pt idx="2879">
                  <c:v>-222.8060389257904</c:v>
                </c:pt>
                <c:pt idx="2880">
                  <c:v>-111.69778425217865</c:v>
                </c:pt>
                <c:pt idx="2881">
                  <c:v>-105.78984232371272</c:v>
                </c:pt>
                <c:pt idx="2882">
                  <c:v>-102.4448681443257</c:v>
                </c:pt>
                <c:pt idx="2883">
                  <c:v>-100.19007654187043</c:v>
                </c:pt>
                <c:pt idx="2884">
                  <c:v>-98.566628774089708</c:v>
                </c:pt>
                <c:pt idx="2885">
                  <c:v>-97.373037962425229</c:v>
                </c:pt>
                <c:pt idx="2886">
                  <c:v>-96.505044016095326</c:v>
                </c:pt>
                <c:pt idx="2887">
                  <c:v>-95.904129615424111</c:v>
                </c:pt>
                <c:pt idx="2888">
                  <c:v>-95.536991851421291</c:v>
                </c:pt>
                <c:pt idx="2889">
                  <c:v>-95.386391138655654</c:v>
                </c:pt>
                <c:pt idx="2890">
                  <c:v>-95.44710307703491</c:v>
                </c:pt>
                <c:pt idx="2891">
                  <c:v>-95.724758977827165</c:v>
                </c:pt>
                <c:pt idx="2892">
                  <c:v>-96.237010619234198</c:v>
                </c:pt>
                <c:pt idx="2893">
                  <c:v>-97.017583814925331</c:v>
                </c:pt>
                <c:pt idx="2894">
                  <c:v>-98.125435254538957</c:v>
                </c:pt>
                <c:pt idx="2895">
                  <c:v>-99.665287201382654</c:v>
                </c:pt>
                <c:pt idx="2896">
                  <c:v>-101.83911901597045</c:v>
                </c:pt>
                <c:pt idx="2897">
                  <c:v>-105.10630321394115</c:v>
                </c:pt>
                <c:pt idx="2898">
                  <c:v>-110.94023378322296</c:v>
                </c:pt>
                <c:pt idx="2899">
                  <c:v>-207.41427720100756</c:v>
                </c:pt>
                <c:pt idx="2900">
                  <c:v>-110.76390991854568</c:v>
                </c:pt>
                <c:pt idx="2901">
                  <c:v>-104.75215371489099</c:v>
                </c:pt>
                <c:pt idx="2902">
                  <c:v>-101.30318642902421</c:v>
                </c:pt>
                <c:pt idx="2903">
                  <c:v>-98.941491179380137</c:v>
                </c:pt>
                <c:pt idx="2904">
                  <c:v>-97.205192823890911</c:v>
                </c:pt>
                <c:pt idx="2905">
                  <c:v>-95.889313760509921</c:v>
                </c:pt>
                <c:pt idx="2906">
                  <c:v>-94.885432327300066</c:v>
                </c:pt>
                <c:pt idx="2907">
                  <c:v>-94.129898223848301</c:v>
                </c:pt>
                <c:pt idx="2908">
                  <c:v>-93.58287276953304</c:v>
                </c:pt>
                <c:pt idx="2909">
                  <c:v>-93.218535289106356</c:v>
                </c:pt>
                <c:pt idx="2910">
                  <c:v>-93.020040281180272</c:v>
                </c:pt>
                <c:pt idx="2911">
                  <c:v>-92.976751270095249</c:v>
                </c:pt>
                <c:pt idx="2912">
                  <c:v>-93.082679072649469</c:v>
                </c:pt>
                <c:pt idx="2913">
                  <c:v>-93.33562189503084</c:v>
                </c:pt>
                <c:pt idx="2914">
                  <c:v>-93.736764201518298</c:v>
                </c:pt>
                <c:pt idx="2915">
                  <c:v>-94.290625455999702</c:v>
                </c:pt>
                <c:pt idx="2916">
                  <c:v>-95.005333839100274</c:v>
                </c:pt>
                <c:pt idx="2917">
                  <c:v>-95.893271652933393</c:v>
                </c:pt>
                <c:pt idx="2918">
                  <c:v>-96.972227194894955</c:v>
                </c:pt>
                <c:pt idx="2919">
                  <c:v>-98.267331435247456</c:v>
                </c:pt>
                <c:pt idx="2920">
                  <c:v>-99.814335193522211</c:v>
                </c:pt>
                <c:pt idx="2921">
                  <c:v>-101.66538504398643</c:v>
                </c:pt>
                <c:pt idx="2922">
                  <c:v>-103.89991977488444</c:v>
                </c:pt>
                <c:pt idx="2923">
                  <c:v>-106.64737191690855</c:v>
                </c:pt>
                <c:pt idx="2924">
                  <c:v>-110.14185674995653</c:v>
                </c:pt>
                <c:pt idx="2925">
                  <c:v>-114.88768836496448</c:v>
                </c:pt>
                <c:pt idx="2926">
                  <c:v>-122.42627044899896</c:v>
                </c:pt>
                <c:pt idx="2927">
                  <c:v>-198.80480598804525</c:v>
                </c:pt>
                <c:pt idx="2928">
                  <c:v>-126.87300459603773</c:v>
                </c:pt>
                <c:pt idx="2929">
                  <c:v>-124.45489866597585</c:v>
                </c:pt>
                <c:pt idx="2930">
                  <c:v>-127.08289099223344</c:v>
                </c:pt>
                <c:pt idx="2931">
                  <c:v>-199.14802655260499</c:v>
                </c:pt>
                <c:pt idx="2932">
                  <c:v>-123.06126723722298</c:v>
                </c:pt>
                <c:pt idx="2933">
                  <c:v>-115.74058322932162</c:v>
                </c:pt>
                <c:pt idx="2934">
                  <c:v>-111.21813915673843</c:v>
                </c:pt>
                <c:pt idx="2935">
                  <c:v>-107.95406792642208</c:v>
                </c:pt>
                <c:pt idx="2936">
                  <c:v>-105.44571811270409</c:v>
                </c:pt>
                <c:pt idx="2937">
                  <c:v>-103.46079662865571</c:v>
                </c:pt>
                <c:pt idx="2938">
                  <c:v>-101.87189595427112</c:v>
                </c:pt>
                <c:pt idx="2939">
                  <c:v>-100.6018592654047</c:v>
                </c:pt>
                <c:pt idx="2940">
                  <c:v>-99.601147686121138</c:v>
                </c:pt>
                <c:pt idx="2941">
                  <c:v>-98.837032951473134</c:v>
                </c:pt>
                <c:pt idx="2942">
                  <c:v>-98.2879393758151</c:v>
                </c:pt>
                <c:pt idx="2943">
                  <c:v>-97.940325983489842</c:v>
                </c:pt>
                <c:pt idx="2944">
                  <c:v>-97.786970220210975</c:v>
                </c:pt>
                <c:pt idx="2945">
                  <c:v>-97.826128952249363</c:v>
                </c:pt>
                <c:pt idx="2946">
                  <c:v>-98.061350408704143</c:v>
                </c:pt>
                <c:pt idx="2947">
                  <c:v>-98.501891934283691</c:v>
                </c:pt>
                <c:pt idx="2948">
                  <c:v>-99.163858949219218</c:v>
                </c:pt>
                <c:pt idx="2949">
                  <c:v>-100.0724001549665</c:v>
                </c:pt>
                <c:pt idx="2950">
                  <c:v>-101.26570310934879</c:v>
                </c:pt>
                <c:pt idx="2951">
                  <c:v>-102.80244885953897</c:v>
                </c:pt>
                <c:pt idx="2952">
                  <c:v>-104.77674201482601</c:v>
                </c:pt>
                <c:pt idx="2953">
                  <c:v>-107.35165934417364</c:v>
                </c:pt>
                <c:pt idx="2954">
                  <c:v>-110.84933880356721</c:v>
                </c:pt>
                <c:pt idx="2955">
                  <c:v>-116.07785517641773</c:v>
                </c:pt>
                <c:pt idx="2956">
                  <c:v>-126.6800260545734</c:v>
                </c:pt>
                <c:pt idx="2957">
                  <c:v>-128.08725925850155</c:v>
                </c:pt>
                <c:pt idx="2958">
                  <c:v>-120.45393373076118</c:v>
                </c:pt>
                <c:pt idx="2959">
                  <c:v>-118.72387684598456</c:v>
                </c:pt>
                <c:pt idx="2960">
                  <c:v>-120.08197230265131</c:v>
                </c:pt>
                <c:pt idx="2961">
                  <c:v>-127.34536499399015</c:v>
                </c:pt>
                <c:pt idx="2962">
                  <c:v>-125.57035562227119</c:v>
                </c:pt>
                <c:pt idx="2963">
                  <c:v>-114.60750483105186</c:v>
                </c:pt>
                <c:pt idx="2964">
                  <c:v>-109.02605650575261</c:v>
                </c:pt>
                <c:pt idx="2965">
                  <c:v>-105.18630774382048</c:v>
                </c:pt>
                <c:pt idx="2966">
                  <c:v>-102.28377591963961</c:v>
                </c:pt>
                <c:pt idx="2967">
                  <c:v>-100.0008869571156</c:v>
                </c:pt>
                <c:pt idx="2968">
                  <c:v>-98.180540419274593</c:v>
                </c:pt>
                <c:pt idx="2969">
                  <c:v>-96.736660300277535</c:v>
                </c:pt>
                <c:pt idx="2970">
                  <c:v>-95.621636429181947</c:v>
                </c:pt>
                <c:pt idx="2971">
                  <c:v>-94.812995889522242</c:v>
                </c:pt>
                <c:pt idx="2972">
                  <c:v>-94.308669460475755</c:v>
                </c:pt>
                <c:pt idx="2973">
                  <c:v>-94.127903839035525</c:v>
                </c:pt>
                <c:pt idx="2974">
                  <c:v>-94.318618331360895</c:v>
                </c:pt>
                <c:pt idx="2975">
                  <c:v>-94.976845093472932</c:v>
                </c:pt>
                <c:pt idx="2976">
                  <c:v>-96.297521031366941</c:v>
                </c:pt>
                <c:pt idx="2977">
                  <c:v>-98.734153962938422</c:v>
                </c:pt>
                <c:pt idx="2978">
                  <c:v>-103.75509557164673</c:v>
                </c:pt>
                <c:pt idx="2979">
                  <c:v>-204.21973651156915</c:v>
                </c:pt>
                <c:pt idx="2980">
                  <c:v>-77.20163126456589</c:v>
                </c:pt>
                <c:pt idx="2981">
                  <c:v>-71.04226635454485</c:v>
                </c:pt>
                <c:pt idx="2982">
                  <c:v>-73.814405417904979</c:v>
                </c:pt>
                <c:pt idx="2983">
                  <c:v>-194.23943839909691</c:v>
                </c:pt>
                <c:pt idx="2984">
                  <c:v>-194.87679278130059</c:v>
                </c:pt>
                <c:pt idx="2985">
                  <c:v>-74.578042695703729</c:v>
                </c:pt>
                <c:pt idx="2986">
                  <c:v>-75.561269025216831</c:v>
                </c:pt>
                <c:pt idx="2987">
                  <c:v>-78.20447825231021</c:v>
                </c:pt>
                <c:pt idx="2988">
                  <c:v>-72.39286813142283</c:v>
                </c:pt>
                <c:pt idx="2989">
                  <c:v>-197.41273307182982</c:v>
                </c:pt>
                <c:pt idx="2990">
                  <c:v>-75.05346236808532</c:v>
                </c:pt>
                <c:pt idx="2991">
                  <c:v>-101.494732394889</c:v>
                </c:pt>
                <c:pt idx="2992">
                  <c:v>-72.522901232902882</c:v>
                </c:pt>
                <c:pt idx="2993">
                  <c:v>-75.393611483292162</c:v>
                </c:pt>
                <c:pt idx="2994">
                  <c:v>-194.04186097195409</c:v>
                </c:pt>
                <c:pt idx="2995">
                  <c:v>-206.40606781954446</c:v>
                </c:pt>
                <c:pt idx="2996">
                  <c:v>-88.47128927601662</c:v>
                </c:pt>
                <c:pt idx="2997">
                  <c:v>-84.163460400047938</c:v>
                </c:pt>
                <c:pt idx="2998">
                  <c:v>-77.943994379050778</c:v>
                </c:pt>
                <c:pt idx="2999">
                  <c:v>-361.70238384014823</c:v>
                </c:pt>
                <c:pt idx="3000">
                  <c:v>-78.378267520125377</c:v>
                </c:pt>
                <c:pt idx="3001">
                  <c:v>-85.032067013444077</c:v>
                </c:pt>
                <c:pt idx="3002">
                  <c:v>-89.774350074528201</c:v>
                </c:pt>
                <c:pt idx="3003">
                  <c:v>-208.1437641164261</c:v>
                </c:pt>
                <c:pt idx="3004">
                  <c:v>-196.21443431848223</c:v>
                </c:pt>
                <c:pt idx="3005">
                  <c:v>-78.001364743987082</c:v>
                </c:pt>
                <c:pt idx="3006">
                  <c:v>-75.566198120720074</c:v>
                </c:pt>
                <c:pt idx="3007">
                  <c:v>-104.97399805864659</c:v>
                </c:pt>
                <c:pt idx="3008">
                  <c:v>-78.969183709572434</c:v>
                </c:pt>
                <c:pt idx="3009">
                  <c:v>-201.76545934953737</c:v>
                </c:pt>
                <c:pt idx="3010">
                  <c:v>-77.183210656322757</c:v>
                </c:pt>
                <c:pt idx="3011">
                  <c:v>-83.433112063061884</c:v>
                </c:pt>
                <c:pt idx="3012">
                  <c:v>-81.228932695372237</c:v>
                </c:pt>
                <c:pt idx="3013">
                  <c:v>-80.685539160571011</c:v>
                </c:pt>
                <c:pt idx="3014">
                  <c:v>-201.42498994398832</c:v>
                </c:pt>
                <c:pt idx="3015">
                  <c:v>-201.22927017648317</c:v>
                </c:pt>
                <c:pt idx="3016">
                  <c:v>-81.246872260694261</c:v>
                </c:pt>
                <c:pt idx="3017">
                  <c:v>-78.918436134229438</c:v>
                </c:pt>
                <c:pt idx="3018">
                  <c:v>-85.522640359785257</c:v>
                </c:pt>
                <c:pt idx="3019">
                  <c:v>-212.98679121180322</c:v>
                </c:pt>
                <c:pt idx="3020">
                  <c:v>-105.95103610188289</c:v>
                </c:pt>
                <c:pt idx="3021">
                  <c:v>-128.38692229114898</c:v>
                </c:pt>
                <c:pt idx="3022">
                  <c:v>-110.18553627621822</c:v>
                </c:pt>
                <c:pt idx="3023">
                  <c:v>-111.16658134365528</c:v>
                </c:pt>
                <c:pt idx="3024">
                  <c:v>-135.47277762323549</c:v>
                </c:pt>
                <c:pt idx="3025">
                  <c:v>-109.74001531240214</c:v>
                </c:pt>
                <c:pt idx="3026">
                  <c:v>-105.14775081240421</c:v>
                </c:pt>
                <c:pt idx="3027">
                  <c:v>-219.80183144956018</c:v>
                </c:pt>
                <c:pt idx="3028">
                  <c:v>-108.23417326690037</c:v>
                </c:pt>
                <c:pt idx="3029">
                  <c:v>-236.11602146403277</c:v>
                </c:pt>
                <c:pt idx="3030">
                  <c:v>-108.07160302809851</c:v>
                </c:pt>
                <c:pt idx="3031">
                  <c:v>-111.20227420144414</c:v>
                </c:pt>
                <c:pt idx="3032">
                  <c:v>-126.25649010705689</c:v>
                </c:pt>
                <c:pt idx="3033">
                  <c:v>-180.03905322580394</c:v>
                </c:pt>
                <c:pt idx="3034">
                  <c:v>-185.24156281869244</c:v>
                </c:pt>
                <c:pt idx="3035">
                  <c:v>-131.68631976721142</c:v>
                </c:pt>
                <c:pt idx="3036">
                  <c:v>-120.42464439030644</c:v>
                </c:pt>
                <c:pt idx="3037">
                  <c:v>-120.92855179423042</c:v>
                </c:pt>
                <c:pt idx="3038">
                  <c:v>-133.77678752752453</c:v>
                </c:pt>
                <c:pt idx="3039">
                  <c:v>-959.39043293617601</c:v>
                </c:pt>
                <c:pt idx="3040">
                  <c:v>-134.10247077059108</c:v>
                </c:pt>
                <c:pt idx="3041">
                  <c:v>-121.57994373028642</c:v>
                </c:pt>
                <c:pt idx="3042">
                  <c:v>-121.40179593113415</c:v>
                </c:pt>
                <c:pt idx="3043">
                  <c:v>-132.98930731033008</c:v>
                </c:pt>
                <c:pt idx="3044">
                  <c:v>-186.87048828321025</c:v>
                </c:pt>
                <c:pt idx="3045">
                  <c:v>-181.99404410027552</c:v>
                </c:pt>
                <c:pt idx="3046">
                  <c:v>-128.53769950951462</c:v>
                </c:pt>
                <c:pt idx="3047">
                  <c:v>-113.80988095134268</c:v>
                </c:pt>
                <c:pt idx="3048">
                  <c:v>-111.00581173073452</c:v>
                </c:pt>
                <c:pt idx="3049">
                  <c:v>-239.37706366961041</c:v>
                </c:pt>
                <c:pt idx="3050">
                  <c:v>-111.82230332983734</c:v>
                </c:pt>
                <c:pt idx="3051">
                  <c:v>-223.71733309716126</c:v>
                </c:pt>
                <c:pt idx="3052">
                  <c:v>-109.39093274011272</c:v>
                </c:pt>
                <c:pt idx="3053">
                  <c:v>-114.31121282752224</c:v>
                </c:pt>
                <c:pt idx="3054">
                  <c:v>-140.37235251590133</c:v>
                </c:pt>
                <c:pt idx="3055">
                  <c:v>-116.39492213272649</c:v>
                </c:pt>
                <c:pt idx="3056">
                  <c:v>-115.74305839630759</c:v>
                </c:pt>
                <c:pt idx="3057">
                  <c:v>-134.2740682933273</c:v>
                </c:pt>
                <c:pt idx="3058">
                  <c:v>-112.16827586831994</c:v>
                </c:pt>
                <c:pt idx="3059">
                  <c:v>-219.53462182249251</c:v>
                </c:pt>
                <c:pt idx="3060">
                  <c:v>-92.401587784320043</c:v>
                </c:pt>
                <c:pt idx="3061">
                  <c:v>-86.129053317212282</c:v>
                </c:pt>
                <c:pt idx="3062">
                  <c:v>-88.789740843405895</c:v>
                </c:pt>
                <c:pt idx="3063">
                  <c:v>-209.1050003575503</c:v>
                </c:pt>
                <c:pt idx="3064">
                  <c:v>-209.63422111707473</c:v>
                </c:pt>
                <c:pt idx="3065">
                  <c:v>-89.228939560946458</c:v>
                </c:pt>
                <c:pt idx="3066">
                  <c:v>-90.107200419019108</c:v>
                </c:pt>
                <c:pt idx="3067">
                  <c:v>-92.646975076300834</c:v>
                </c:pt>
                <c:pt idx="3068">
                  <c:v>-86.733427237419264</c:v>
                </c:pt>
                <c:pt idx="3069">
                  <c:v>-211.65281820216219</c:v>
                </c:pt>
                <c:pt idx="3070">
                  <c:v>-89.194505477065491</c:v>
                </c:pt>
                <c:pt idx="3071">
                  <c:v>-115.53813409283916</c:v>
                </c:pt>
                <c:pt idx="3072">
                  <c:v>-86.470032034918844</c:v>
                </c:pt>
                <c:pt idx="3073">
                  <c:v>-89.245812604076747</c:v>
                </c:pt>
                <c:pt idx="3074">
                  <c:v>-207.80044508995263</c:v>
                </c:pt>
                <c:pt idx="3075">
                  <c:v>-220.07232018717619</c:v>
                </c:pt>
                <c:pt idx="3076">
                  <c:v>-102.04646814985816</c:v>
                </c:pt>
                <c:pt idx="3077">
                  <c:v>-97.648797920853866</c:v>
                </c:pt>
                <c:pt idx="3078">
                  <c:v>-91.340697358118604</c:v>
                </c:pt>
                <c:pt idx="3079">
                  <c:v>-358.75111622359532</c:v>
                </c:pt>
                <c:pt idx="3080">
                  <c:v>-91.601223893486292</c:v>
                </c:pt>
                <c:pt idx="3081">
                  <c:v>-98.169864021400173</c:v>
                </c:pt>
                <c:pt idx="3082">
                  <c:v>-102.82809987911631</c:v>
                </c:pt>
                <c:pt idx="3083">
                  <c:v>-221.114556549329</c:v>
                </c:pt>
                <c:pt idx="3084">
                  <c:v>-209.10333837364738</c:v>
                </c:pt>
                <c:pt idx="3085">
                  <c:v>-90.809428078725887</c:v>
                </c:pt>
                <c:pt idx="3086">
                  <c:v>-88.294447944894671</c:v>
                </c:pt>
                <c:pt idx="3087">
                  <c:v>-117.62344186611934</c:v>
                </c:pt>
                <c:pt idx="3088">
                  <c:v>-91.54080968131359</c:v>
                </c:pt>
                <c:pt idx="3089">
                  <c:v>-214.26023646593899</c:v>
                </c:pt>
                <c:pt idx="3090">
                  <c:v>-89.602090726744663</c:v>
                </c:pt>
                <c:pt idx="3091">
                  <c:v>-95.777027872763455</c:v>
                </c:pt>
                <c:pt idx="3092">
                  <c:v>-93.498800004407912</c:v>
                </c:pt>
                <c:pt idx="3093">
                  <c:v>-92.882256754769301</c:v>
                </c:pt>
                <c:pt idx="3094">
                  <c:v>-213.54944023097883</c:v>
                </c:pt>
                <c:pt idx="3095">
                  <c:v>-213.28231888297171</c:v>
                </c:pt>
                <c:pt idx="3096">
                  <c:v>-93.22936996048665</c:v>
                </c:pt>
                <c:pt idx="3097">
                  <c:v>-90.83121779905116</c:v>
                </c:pt>
                <c:pt idx="3098">
                  <c:v>-97.366526001909236</c:v>
                </c:pt>
                <c:pt idx="3099">
                  <c:v>-224.76258577943929</c:v>
                </c:pt>
                <c:pt idx="3100">
                  <c:v>-117.65953159928191</c:v>
                </c:pt>
                <c:pt idx="3101">
                  <c:v>-140.0288954651293</c:v>
                </c:pt>
                <c:pt idx="3102">
                  <c:v>-121.76175071542693</c:v>
                </c:pt>
                <c:pt idx="3103">
                  <c:v>-122.67778735649877</c:v>
                </c:pt>
                <c:pt idx="3104">
                  <c:v>-146.91971254860249</c:v>
                </c:pt>
                <c:pt idx="3105">
                  <c:v>-121.12340382122622</c:v>
                </c:pt>
                <c:pt idx="3106">
                  <c:v>-116.4683052003984</c:v>
                </c:pt>
                <c:pt idx="3107">
                  <c:v>-231.06025203246327</c:v>
                </c:pt>
                <c:pt idx="3108">
                  <c:v>-119.43114821232174</c:v>
                </c:pt>
                <c:pt idx="3109">
                  <c:v>-247.25222761668209</c:v>
                </c:pt>
                <c:pt idx="3110">
                  <c:v>-119.14770616222079</c:v>
                </c:pt>
                <c:pt idx="3111">
                  <c:v>-122.21892873058709</c:v>
                </c:pt>
                <c:pt idx="3112">
                  <c:v>-137.21433976611689</c:v>
                </c:pt>
                <c:pt idx="3113">
                  <c:v>-190.93873120092073</c:v>
                </c:pt>
                <c:pt idx="3114">
                  <c:v>-196.08369197962904</c:v>
                </c:pt>
                <c:pt idx="3115">
                  <c:v>-142.47151289316974</c:v>
                </c:pt>
                <c:pt idx="3116">
                  <c:v>-131.15350438950938</c:v>
                </c:pt>
                <c:pt idx="3117">
                  <c:v>-131.60167191762446</c:v>
                </c:pt>
                <c:pt idx="3118">
                  <c:v>-144.39475157656051</c:v>
                </c:pt>
                <c:pt idx="3119">
                  <c:v>-984.53390211417991</c:v>
                </c:pt>
                <c:pt idx="3120">
                  <c:v>-144.61183728271999</c:v>
                </c:pt>
                <c:pt idx="3121">
                  <c:v>-132.03585087016978</c:v>
                </c:pt>
                <c:pt idx="3122">
                  <c:v>-131.80479167046528</c:v>
                </c:pt>
                <c:pt idx="3123">
                  <c:v>-143.33993112950506</c:v>
                </c:pt>
                <c:pt idx="3124">
                  <c:v>-197.16927134798556</c:v>
                </c:pt>
                <c:pt idx="3125">
                  <c:v>-192.24150943384575</c:v>
                </c:pt>
                <c:pt idx="3126">
                  <c:v>-138.73436216000141</c:v>
                </c:pt>
                <c:pt idx="3127">
                  <c:v>-123.95624815511613</c:v>
                </c:pt>
                <c:pt idx="3128">
                  <c:v>-121.10238307138773</c:v>
                </c:pt>
                <c:pt idx="3129">
                  <c:v>-249.42433065443893</c:v>
                </c:pt>
                <c:pt idx="3130">
                  <c:v>-121.82075185481486</c:v>
                </c:pt>
                <c:pt idx="3131">
                  <c:v>-233.66744000423537</c:v>
                </c:pt>
                <c:pt idx="3132">
                  <c:v>-119.29316875044023</c:v>
                </c:pt>
                <c:pt idx="3133">
                  <c:v>-124.16604138917893</c:v>
                </c:pt>
                <c:pt idx="3134">
                  <c:v>-150.18023041607398</c:v>
                </c:pt>
                <c:pt idx="3135">
                  <c:v>-126.15629951178617</c:v>
                </c:pt>
                <c:pt idx="3136">
                  <c:v>-125.45837887754453</c:v>
                </c:pt>
                <c:pt idx="3137">
                  <c:v>-143.94376910951183</c:v>
                </c:pt>
                <c:pt idx="3138">
                  <c:v>-121.79278798516833</c:v>
                </c:pt>
                <c:pt idx="3139">
                  <c:v>-229.11436979723717</c:v>
                </c:pt>
                <c:pt idx="3140">
                  <c:v>-101.93699093087648</c:v>
                </c:pt>
                <c:pt idx="3141">
                  <c:v>-95.6205242495042</c:v>
                </c:pt>
                <c:pt idx="3142">
                  <c:v>-98.237686634964248</c:v>
                </c:pt>
                <c:pt idx="3143">
                  <c:v>-218.50982284849493</c:v>
                </c:pt>
                <c:pt idx="3144">
                  <c:v>-218.99631515907856</c:v>
                </c:pt>
                <c:pt idx="3145">
                  <c:v>-98.548695973010467</c:v>
                </c:pt>
                <c:pt idx="3146">
                  <c:v>-99.385004109709172</c:v>
                </c:pt>
                <c:pt idx="3147">
                  <c:v>-101.88320569692951</c:v>
                </c:pt>
                <c:pt idx="3148">
                  <c:v>-95.928459255592387</c:v>
                </c:pt>
                <c:pt idx="3149">
                  <c:v>-220.80702138266139</c:v>
                </c:pt>
                <c:pt idx="3150">
                  <c:v>-98.308243430449537</c:v>
                </c:pt>
                <c:pt idx="3151">
                  <c:v>-124.61176668211388</c:v>
                </c:pt>
                <c:pt idx="3152">
                  <c:v>-95.503913919982949</c:v>
                </c:pt>
                <c:pt idx="3153">
                  <c:v>-98.240293714200277</c:v>
                </c:pt>
                <c:pt idx="3154">
                  <c:v>-216.75587091762441</c:v>
                </c:pt>
                <c:pt idx="3155">
                  <c:v>-228.98903128510875</c:v>
                </c:pt>
                <c:pt idx="3156">
                  <c:v>-110.92480046154172</c:v>
                </c:pt>
                <c:pt idx="3157">
                  <c:v>-106.48908353132845</c:v>
                </c:pt>
                <c:pt idx="3158">
                  <c:v>-100.14326377458795</c:v>
                </c:pt>
                <c:pt idx="3159">
                  <c:v>-362.19074135126249</c:v>
                </c:pt>
                <c:pt idx="3160">
                  <c:v>-100.32931751426133</c:v>
                </c:pt>
                <c:pt idx="3161">
                  <c:v>-106.86119575897345</c:v>
                </c:pt>
                <c:pt idx="3162">
                  <c:v>-111.48298067448344</c:v>
                </c:pt>
                <c:pt idx="3163">
                  <c:v>-229.73329399410264</c:v>
                </c:pt>
                <c:pt idx="3164">
                  <c:v>-217.68623430448326</c:v>
                </c:pt>
                <c:pt idx="3165">
                  <c:v>-99.356782383410632</c:v>
                </c:pt>
                <c:pt idx="3166">
                  <c:v>-96.806556094043188</c:v>
                </c:pt>
                <c:pt idx="3167">
                  <c:v>-126.10059563984741</c:v>
                </c:pt>
                <c:pt idx="3168">
                  <c:v>-99.983297219384582</c:v>
                </c:pt>
                <c:pt idx="3169">
                  <c:v>-222.66834325573012</c:v>
                </c:pt>
                <c:pt idx="3170">
                  <c:v>-97.976095954133655</c:v>
                </c:pt>
                <c:pt idx="3171">
                  <c:v>-104.1172100433932</c:v>
                </c:pt>
                <c:pt idx="3172">
                  <c:v>-101.80543329211721</c:v>
                </c:pt>
                <c:pt idx="3173">
                  <c:v>-101.1556119846563</c:v>
                </c:pt>
                <c:pt idx="3174">
                  <c:v>-221.78978495864786</c:v>
                </c:pt>
                <c:pt idx="3175">
                  <c:v>-221.48991732883826</c:v>
                </c:pt>
                <c:pt idx="3176">
                  <c:v>-101.40448329458606</c:v>
                </c:pt>
                <c:pt idx="3177">
                  <c:v>-98.974103966585915</c:v>
                </c:pt>
                <c:pt idx="3178">
                  <c:v>-105.47743988344524</c:v>
                </c:pt>
                <c:pt idx="3179">
                  <c:v>-232.84177972375443</c:v>
                </c:pt>
                <c:pt idx="3180">
                  <c:v>-125.7072534527157</c:v>
                </c:pt>
                <c:pt idx="3181">
                  <c:v>-148.04539164762167</c:v>
                </c:pt>
                <c:pt idx="3182">
                  <c:v>-129.74726424795233</c:v>
                </c:pt>
                <c:pt idx="3183">
                  <c:v>-130.63255841141012</c:v>
                </c:pt>
                <c:pt idx="3184">
                  <c:v>-154.84397849430621</c:v>
                </c:pt>
                <c:pt idx="3185">
                  <c:v>-129.01739926598057</c:v>
                </c:pt>
                <c:pt idx="3186">
                  <c:v>-124.33226203525436</c:v>
                </c:pt>
                <c:pt idx="3187">
                  <c:v>-238.89439945694903</c:v>
                </c:pt>
                <c:pt idx="3188">
                  <c:v>-127.23571284139734</c:v>
                </c:pt>
                <c:pt idx="3189">
                  <c:v>-255.02743333791426</c:v>
                </c:pt>
                <c:pt idx="3190">
                  <c:v>-126.89377458038024</c:v>
                </c:pt>
                <c:pt idx="3191">
                  <c:v>-129.93607868134126</c:v>
                </c:pt>
                <c:pt idx="3192">
                  <c:v>-144.90278769344994</c:v>
                </c:pt>
                <c:pt idx="3193">
                  <c:v>-198.59869110980409</c:v>
                </c:pt>
                <c:pt idx="3194">
                  <c:v>-203.71537547281093</c:v>
                </c:pt>
                <c:pt idx="3195">
                  <c:v>-150.07512920709382</c:v>
                </c:pt>
                <c:pt idx="3196">
                  <c:v>-138.729260429931</c:v>
                </c:pt>
                <c:pt idx="3197">
                  <c:v>-139.14977229418145</c:v>
                </c:pt>
                <c:pt idx="3198">
                  <c:v>-151.91539863688888</c:v>
                </c:pt>
                <c:pt idx="3199">
                  <c:v>-959.385409588313</c:v>
                </c:pt>
                <c:pt idx="3200">
                  <c:v>-152.07817587205716</c:v>
                </c:pt>
                <c:pt idx="3201">
                  <c:v>-139.47532994548013</c:v>
                </c:pt>
                <c:pt idx="3202">
                  <c:v>-139.2176048596512</c:v>
                </c:pt>
                <c:pt idx="3203">
                  <c:v>-150.72626995960894</c:v>
                </c:pt>
                <c:pt idx="3204">
                  <c:v>-204.52932527567057</c:v>
                </c:pt>
                <c:pt idx="3205">
                  <c:v>-199.57546587532084</c:v>
                </c:pt>
                <c:pt idx="3206">
                  <c:v>-146.04240652040448</c:v>
                </c:pt>
                <c:pt idx="3207">
                  <c:v>-131.23856385735147</c:v>
                </c:pt>
                <c:pt idx="3208">
                  <c:v>-128.3591515844731</c:v>
                </c:pt>
                <c:pt idx="3209">
                  <c:v>-256.65573158777386</c:v>
                </c:pt>
                <c:pt idx="3210">
                  <c:v>-129.02696271971934</c:v>
                </c:pt>
                <c:pt idx="3211">
                  <c:v>-240.84863665660438</c:v>
                </c:pt>
                <c:pt idx="3212">
                  <c:v>-126.44952508281337</c:v>
                </c:pt>
                <c:pt idx="3213">
                  <c:v>-131.29772952585142</c:v>
                </c:pt>
                <c:pt idx="3214">
                  <c:v>-157.28742067003682</c:v>
                </c:pt>
                <c:pt idx="3215">
                  <c:v>-133.23916042684891</c:v>
                </c:pt>
                <c:pt idx="3216">
                  <c:v>-132.51707725290632</c:v>
                </c:pt>
                <c:pt idx="3217">
                  <c:v>-150.97847002389381</c:v>
                </c:pt>
                <c:pt idx="3218">
                  <c:v>-128.80365482053378</c:v>
                </c:pt>
                <c:pt idx="3219">
                  <c:v>-236.10156422776686</c:v>
                </c:pt>
                <c:pt idx="3220">
                  <c:v>-108.90067308320462</c:v>
                </c:pt>
                <c:pt idx="3221">
                  <c:v>-102.5608525192449</c:v>
                </c:pt>
                <c:pt idx="3222">
                  <c:v>-105.15481784616513</c:v>
                </c:pt>
                <c:pt idx="3223">
                  <c:v>-225.40391196796381</c:v>
                </c:pt>
                <c:pt idx="3224">
                  <c:v>-225.86751607281889</c:v>
                </c:pt>
                <c:pt idx="3225">
                  <c:v>-105.39716121800667</c:v>
                </c:pt>
                <c:pt idx="3226">
                  <c:v>-106.21088396296658</c:v>
                </c:pt>
                <c:pt idx="3227">
                  <c:v>-108.68664927204229</c:v>
                </c:pt>
                <c:pt idx="3228">
                  <c:v>-102.709614185392</c:v>
                </c:pt>
                <c:pt idx="3229">
                  <c:v>-227.56603291242726</c:v>
                </c:pt>
                <c:pt idx="3230">
                  <c:v>-105.04525814296375</c:v>
                </c:pt>
                <c:pt idx="3231">
                  <c:v>-131.3269269580685</c:v>
                </c:pt>
                <c:pt idx="3232">
                  <c:v>-102.19736166239342</c:v>
                </c:pt>
                <c:pt idx="3233">
                  <c:v>-104.91216944036017</c:v>
                </c:pt>
                <c:pt idx="3234">
                  <c:v>-223.40631379063549</c:v>
                </c:pt>
                <c:pt idx="3235">
                  <c:v>-235.61817847336854</c:v>
                </c:pt>
                <c:pt idx="3236">
                  <c:v>-117.5327896548701</c:v>
                </c:pt>
                <c:pt idx="3237">
                  <c:v>-113.0760492775088</c:v>
                </c:pt>
                <c:pt idx="3238">
                  <c:v>-106.70933992765396</c:v>
                </c:pt>
                <c:pt idx="3239">
                  <c:v>-380.77969894660504</c:v>
                </c:pt>
                <c:pt idx="3240">
                  <c:v>-106.8540109333172</c:v>
                </c:pt>
                <c:pt idx="3241">
                  <c:v>-113.36539352291091</c:v>
                </c:pt>
                <c:pt idx="3242">
                  <c:v>-117.96681160837144</c:v>
                </c:pt>
                <c:pt idx="3243">
                  <c:v>-236.19688519278913</c:v>
                </c:pt>
                <c:pt idx="3244">
                  <c:v>-224.12971318321954</c:v>
                </c:pt>
                <c:pt idx="3245">
                  <c:v>-105.78027367859507</c:v>
                </c:pt>
                <c:pt idx="3246">
                  <c:v>-103.21018383637751</c:v>
                </c:pt>
                <c:pt idx="3247">
                  <c:v>-132.48448271793205</c:v>
                </c:pt>
                <c:pt idx="3248">
                  <c:v>-106.34756537869556</c:v>
                </c:pt>
                <c:pt idx="3249">
                  <c:v>-229.01311229597863</c:v>
                </c:pt>
                <c:pt idx="3250">
                  <c:v>-104.30148701087069</c:v>
                </c:pt>
                <c:pt idx="3251">
                  <c:v>-110.42334070027266</c:v>
                </c:pt>
                <c:pt idx="3252">
                  <c:v>-108.09242086212619</c:v>
                </c:pt>
                <c:pt idx="3253">
                  <c:v>-107.42357270653071</c:v>
                </c:pt>
                <c:pt idx="3254">
                  <c:v>-228.03883403243879</c:v>
                </c:pt>
                <c:pt idx="3255">
                  <c:v>-227.72016882014015</c:v>
                </c:pt>
                <c:pt idx="3256">
                  <c:v>-107.61605035787201</c:v>
                </c:pt>
                <c:pt idx="3257">
                  <c:v>-105.16709865397158</c:v>
                </c:pt>
                <c:pt idx="3258">
                  <c:v>-111.65197325552641</c:v>
                </c:pt>
                <c:pt idx="3259">
                  <c:v>-238.99796140855202</c:v>
                </c:pt>
                <c:pt idx="3260">
                  <c:v>-131.84519339449085</c:v>
                </c:pt>
                <c:pt idx="3261">
                  <c:v>-154.16519751343449</c:v>
                </c:pt>
                <c:pt idx="3262">
                  <c:v>-135.84904317612032</c:v>
                </c:pt>
                <c:pt idx="3263">
                  <c:v>-136.71641658875225</c:v>
                </c:pt>
                <c:pt idx="3264">
                  <c:v>-160.91002116743084</c:v>
                </c:pt>
                <c:pt idx="3265">
                  <c:v>-135.06573075239703</c:v>
                </c:pt>
                <c:pt idx="3266">
                  <c:v>-130.36298573432612</c:v>
                </c:pt>
                <c:pt idx="3267">
                  <c:v>-244.90761757105943</c:v>
                </c:pt>
                <c:pt idx="3268">
                  <c:v>-133.23152754507672</c:v>
                </c:pt>
                <c:pt idx="3269">
                  <c:v>-261.00594631942096</c:v>
                </c:pt>
                <c:pt idx="3270">
                  <c:v>-132.85508313511966</c:v>
                </c:pt>
                <c:pt idx="3271">
                  <c:v>-135.88028304551202</c:v>
                </c:pt>
                <c:pt idx="3272">
                  <c:v>-150.82998597866941</c:v>
                </c:pt>
                <c:pt idx="3273">
                  <c:v>-204.50898058184004</c:v>
                </c:pt>
                <c:pt idx="3274">
                  <c:v>-209.60885256127412</c:v>
                </c:pt>
                <c:pt idx="3275">
                  <c:v>-155.95188951515536</c:v>
                </c:pt>
                <c:pt idx="3276">
                  <c:v>-144.58939874362824</c:v>
                </c:pt>
                <c:pt idx="3277">
                  <c:v>-144.99338259183176</c:v>
                </c:pt>
                <c:pt idx="3278">
                  <c:v>-157.74257409825165</c:v>
                </c:pt>
                <c:pt idx="3279">
                  <c:v>-949.06451017911036</c:v>
                </c:pt>
                <c:pt idx="3280">
                  <c:v>-157.87275805108737</c:v>
                </c:pt>
                <c:pt idx="3281">
                  <c:v>-145.25375212613912</c:v>
                </c:pt>
                <c:pt idx="3282">
                  <c:v>-144.9799571167963</c:v>
                </c:pt>
                <c:pt idx="3283">
                  <c:v>-156.4726416135745</c:v>
                </c:pt>
                <c:pt idx="3284">
                  <c:v>-210.25980490068051</c:v>
                </c:pt>
                <c:pt idx="3285">
                  <c:v>-205.29014130789164</c:v>
                </c:pt>
                <c:pt idx="3286">
                  <c:v>-151.74136486743313</c:v>
                </c:pt>
                <c:pt idx="3287">
                  <c:v>-136.92189150426532</c:v>
                </c:pt>
                <c:pt idx="3288">
                  <c:v>-134.02693420320358</c:v>
                </c:pt>
                <c:pt idx="3289">
                  <c:v>-262.30805568074675</c:v>
                </c:pt>
                <c:pt idx="3290">
                  <c:v>-134.66390948309106</c:v>
                </c:pt>
                <c:pt idx="3291">
                  <c:v>-246.47029148935445</c:v>
                </c:pt>
                <c:pt idx="3292">
                  <c:v>-132.05597031113757</c:v>
                </c:pt>
                <c:pt idx="3293">
                  <c:v>-136.88904765468007</c:v>
                </c:pt>
                <c:pt idx="3294">
                  <c:v>-162.86369325174479</c:v>
                </c:pt>
                <c:pt idx="3295">
                  <c:v>-138.80046835315895</c:v>
                </c:pt>
                <c:pt idx="3296">
                  <c:v>-138.06350076202608</c:v>
                </c:pt>
                <c:pt idx="3297">
                  <c:v>-156.51008870756516</c:v>
                </c:pt>
                <c:pt idx="3298">
                  <c:v>-134.32054763098563</c:v>
                </c:pt>
                <c:pt idx="3299">
                  <c:v>-241.6038099278793</c:v>
                </c:pt>
                <c:pt idx="3300">
                  <c:v>-114.38834848004379</c:v>
                </c:pt>
                <c:pt idx="3301">
                  <c:v>-108.0340351305844</c:v>
                </c:pt>
                <c:pt idx="3302">
                  <c:v>-110.61358413384298</c:v>
                </c:pt>
                <c:pt idx="3303">
                  <c:v>-230.84833750324026</c:v>
                </c:pt>
                <c:pt idx="3304">
                  <c:v>-231.29767697403068</c:v>
                </c:pt>
                <c:pt idx="3305">
                  <c:v>-110.81313127640344</c:v>
                </c:pt>
                <c:pt idx="3306">
                  <c:v>-111.61273754745298</c:v>
                </c:pt>
                <c:pt idx="3307">
                  <c:v>-114.07445987708741</c:v>
                </c:pt>
                <c:pt idx="3308">
                  <c:v>-108.08345473056386</c:v>
                </c:pt>
                <c:pt idx="3309">
                  <c:v>-232.92597568537442</c:v>
                </c:pt>
                <c:pt idx="3310">
                  <c:v>-110.39137505740084</c:v>
                </c:pt>
                <c:pt idx="3311">
                  <c:v>-136.65928918153361</c:v>
                </c:pt>
                <c:pt idx="3312">
                  <c:v>-107.51603987407366</c:v>
                </c:pt>
                <c:pt idx="3313">
                  <c:v>-110.21723377377634</c:v>
                </c:pt>
                <c:pt idx="3314">
                  <c:v>-228.69783384589579</c:v>
                </c:pt>
                <c:pt idx="3315">
                  <c:v>-240.89622381306978</c:v>
                </c:pt>
                <c:pt idx="3316">
                  <c:v>-122.79742778182273</c:v>
                </c:pt>
                <c:pt idx="3317">
                  <c:v>-118.32734871494878</c:v>
                </c:pt>
                <c:pt idx="3318">
                  <c:v>-111.94736816364717</c:v>
                </c:pt>
                <c:pt idx="3319">
                  <c:v>-379.97904645468077</c:v>
                </c:pt>
                <c:pt idx="3320">
                  <c:v>-112.0656971838183</c:v>
                </c:pt>
                <c:pt idx="3321">
                  <c:v>-118.56400797890137</c:v>
                </c:pt>
                <c:pt idx="3322">
                  <c:v>-123.15241973686312</c:v>
                </c:pt>
                <c:pt idx="3323">
                  <c:v>-241.36955143764365</c:v>
                </c:pt>
                <c:pt idx="3324">
                  <c:v>-229.28950327565622</c:v>
                </c:pt>
                <c:pt idx="3325">
                  <c:v>-110.92725072549837</c:v>
                </c:pt>
                <c:pt idx="3326">
                  <c:v>-108.3444115471451</c:v>
                </c:pt>
                <c:pt idx="3327">
                  <c:v>-137.60602414548299</c:v>
                </c:pt>
                <c:pt idx="3328">
                  <c:v>-111.45648310752526</c:v>
                </c:pt>
                <c:pt idx="3329">
                  <c:v>-234.10946853073972</c:v>
                </c:pt>
                <c:pt idx="3330">
                  <c:v>-109.38534324491371</c:v>
                </c:pt>
                <c:pt idx="3331">
                  <c:v>-115.49475822431887</c:v>
                </c:pt>
                <c:pt idx="3332">
                  <c:v>-113.15146043263339</c:v>
                </c:pt>
                <c:pt idx="3333">
                  <c:v>-112.47029463414221</c:v>
                </c:pt>
                <c:pt idx="3334">
                  <c:v>-233.07329820905608</c:v>
                </c:pt>
                <c:pt idx="3335">
                  <c:v>-232.74243490077225</c:v>
                </c:pt>
                <c:pt idx="3336">
                  <c:v>-112.62617682764176</c:v>
                </c:pt>
                <c:pt idx="3337">
                  <c:v>-110.16514435174783</c:v>
                </c:pt>
                <c:pt idx="3338">
                  <c:v>-116.63799632728016</c:v>
                </c:pt>
                <c:pt idx="3339">
                  <c:v>-243.97202008296173</c:v>
                </c:pt>
                <c:pt idx="3340">
                  <c:v>-136.80734397450607</c:v>
                </c:pt>
                <c:pt idx="3341">
                  <c:v>-159.11549739901758</c:v>
                </c:pt>
                <c:pt idx="3342">
                  <c:v>-140.78754885571692</c:v>
                </c:pt>
                <c:pt idx="3343">
                  <c:v>-141.64318414632299</c:v>
                </c:pt>
                <c:pt idx="3344">
                  <c:v>-165.8251062863128</c:v>
                </c:pt>
                <c:pt idx="3345">
                  <c:v>-139.96918871912504</c:v>
                </c:pt>
                <c:pt idx="3346">
                  <c:v>-135.25487144240299</c:v>
                </c:pt>
                <c:pt idx="3347">
                  <c:v>-249.78798576965912</c:v>
                </c:pt>
                <c:pt idx="3348">
                  <c:v>-138.10043186282667</c:v>
                </c:pt>
                <c:pt idx="3349">
                  <c:v>-265.86343780190367</c:v>
                </c:pt>
                <c:pt idx="3350">
                  <c:v>-137.70122101252304</c:v>
                </c:pt>
                <c:pt idx="3351">
                  <c:v>-140.71511736522794</c:v>
                </c:pt>
                <c:pt idx="3352">
                  <c:v>-155.65356935275955</c:v>
                </c:pt>
                <c:pt idx="3353">
                  <c:v>-209.32136525450514</c:v>
                </c:pt>
                <c:pt idx="3354">
                  <c:v>-214.41009041233804</c:v>
                </c:pt>
                <c:pt idx="3355">
                  <c:v>-160.74203206338538</c:v>
                </c:pt>
                <c:pt idx="3356">
                  <c:v>-149.36849715011738</c:v>
                </c:pt>
                <c:pt idx="3357">
                  <c:v>-149.76148766331906</c:v>
                </c:pt>
                <c:pt idx="3358">
                  <c:v>-162.49973629038718</c:v>
                </c:pt>
                <c:pt idx="3359">
                  <c:v>-984.52259867343446</c:v>
                </c:pt>
                <c:pt idx="3360">
                  <c:v>-162.60818446325953</c:v>
                </c:pt>
                <c:pt idx="3361">
                  <c:v>-149.97838495155318</c:v>
                </c:pt>
                <c:pt idx="3362">
                  <c:v>-149.69384543874634</c:v>
                </c:pt>
                <c:pt idx="3363">
                  <c:v>-161.17583418007374</c:v>
                </c:pt>
                <c:pt idx="3364">
                  <c:v>-214.95235012754338</c:v>
                </c:pt>
                <c:pt idx="3365">
                  <c:v>-209.9720872816751</c:v>
                </c:pt>
                <c:pt idx="3366">
                  <c:v>-156.41275934853519</c:v>
                </c:pt>
                <c:pt idx="3367">
                  <c:v>-141.58278192980478</c:v>
                </c:pt>
                <c:pt idx="3368">
                  <c:v>-138.67736768995417</c:v>
                </c:pt>
                <c:pt idx="3369">
                  <c:v>-266.94807908529828</c:v>
                </c:pt>
                <c:pt idx="3370">
                  <c:v>-139.29356917560264</c:v>
                </c:pt>
                <c:pt idx="3371">
                  <c:v>-251.089633717054</c:v>
                </c:pt>
                <c:pt idx="3372">
                  <c:v>-136.66504090389481</c:v>
                </c:pt>
                <c:pt idx="3373">
                  <c:v>-141.4878921872145</c:v>
                </c:pt>
                <c:pt idx="3374">
                  <c:v>-167.45235697823634</c:v>
                </c:pt>
                <c:pt idx="3375">
                  <c:v>-143.37899622697401</c:v>
                </c:pt>
                <c:pt idx="3376">
                  <c:v>-142.63193743838326</c:v>
                </c:pt>
                <c:pt idx="3377">
                  <c:v>-161.06847854617689</c:v>
                </c:pt>
                <c:pt idx="3378">
                  <c:v>-138.86893469865933</c:v>
                </c:pt>
                <c:pt idx="3379">
                  <c:v>-246.14223795729362</c:v>
                </c:pt>
                <c:pt idx="3380">
                  <c:v>-118.916861047537</c:v>
                </c:pt>
                <c:pt idx="3381">
                  <c:v>-112.55267539581469</c:v>
                </c:pt>
                <c:pt idx="3382">
                  <c:v>-115.12239501752768</c:v>
                </c:pt>
                <c:pt idx="3383">
                  <c:v>-235.34736167354421</c:v>
                </c:pt>
                <c:pt idx="3384">
                  <c:v>-235.78695671375957</c:v>
                </c:pt>
                <c:pt idx="3385">
                  <c:v>-115.29270874909028</c:v>
                </c:pt>
                <c:pt idx="3386">
                  <c:v>-116.08265454289837</c:v>
                </c:pt>
                <c:pt idx="3387">
                  <c:v>-118.53475793873615</c:v>
                </c:pt>
                <c:pt idx="3388">
                  <c:v>-112.53417513351332</c:v>
                </c:pt>
                <c:pt idx="3389">
                  <c:v>-237.36715938197955</c:v>
                </c:pt>
                <c:pt idx="3390">
                  <c:v>-114.82306290643012</c:v>
                </c:pt>
                <c:pt idx="3391">
                  <c:v>-141.08152161011648</c:v>
                </c:pt>
                <c:pt idx="3392">
                  <c:v>-111.92885710681482</c:v>
                </c:pt>
                <c:pt idx="3393">
                  <c:v>-114.62067577825339</c:v>
                </c:pt>
                <c:pt idx="3394">
                  <c:v>-233.09193995950636</c:v>
                </c:pt>
                <c:pt idx="3395">
                  <c:v>-245.28103422299785</c:v>
                </c:pt>
                <c:pt idx="3396">
                  <c:v>-127.17298136939678</c:v>
                </c:pt>
                <c:pt idx="3397">
                  <c:v>-122.69368441773508</c:v>
                </c:pt>
                <c:pt idx="3398">
                  <c:v>-116.3045246964742</c:v>
                </c:pt>
                <c:pt idx="3399">
                  <c:v>-376.97031286884913</c:v>
                </c:pt>
                <c:pt idx="3400">
                  <c:v>-116.40461054632938</c:v>
                </c:pt>
                <c:pt idx="3401">
                  <c:v>-122.89385685873748</c:v>
                </c:pt>
                <c:pt idx="3402">
                  <c:v>-127.47324188416704</c:v>
                </c:pt>
                <c:pt idx="3403">
                  <c:v>-245.68138552403323</c:v>
                </c:pt>
                <c:pt idx="3404">
                  <c:v>-233.5923838613397</c:v>
                </c:pt>
                <c:pt idx="3405">
                  <c:v>-115.22121682447958</c:v>
                </c:pt>
                <c:pt idx="3406">
                  <c:v>-112.62949957235</c:v>
                </c:pt>
                <c:pt idx="3407">
                  <c:v>-141.88227068581571</c:v>
                </c:pt>
                <c:pt idx="3408">
                  <c:v>-115.72392452548004</c:v>
                </c:pt>
                <c:pt idx="3409">
                  <c:v>-238.36814099424717</c:v>
                </c:pt>
                <c:pt idx="3410">
                  <c:v>-113.63528260871792</c:v>
                </c:pt>
                <c:pt idx="3411">
                  <c:v>-119.73600021266178</c:v>
                </c:pt>
                <c:pt idx="3412">
                  <c:v>-117.38404052047885</c:v>
                </c:pt>
                <c:pt idx="3413">
                  <c:v>-116.69424807911767</c:v>
                </c:pt>
                <c:pt idx="3414">
                  <c:v>-237.28866006738065</c:v>
                </c:pt>
                <c:pt idx="3415">
                  <c:v>-236.94923936773085</c:v>
                </c:pt>
                <c:pt idx="3416">
                  <c:v>-116.82445974292513</c:v>
                </c:pt>
                <c:pt idx="3417">
                  <c:v>-114.35493951654175</c:v>
                </c:pt>
                <c:pt idx="3418">
                  <c:v>-120.81933793880084</c:v>
                </c:pt>
                <c:pt idx="3419">
                  <c:v>-248.14494124162343</c:v>
                </c:pt>
                <c:pt idx="3420">
                  <c:v>-140.97188024500053</c:v>
                </c:pt>
                <c:pt idx="3421">
                  <c:v>-163.27168147284817</c:v>
                </c:pt>
                <c:pt idx="3422">
                  <c:v>-144.9354141122495</c:v>
                </c:pt>
                <c:pt idx="3423">
                  <c:v>-145.78276376455202</c:v>
                </c:pt>
                <c:pt idx="3424">
                  <c:v>-169.95643324646539</c:v>
                </c:pt>
                <c:pt idx="3425">
                  <c:v>-144.09229580424943</c:v>
                </c:pt>
                <c:pt idx="3426">
                  <c:v>-139.36979123993879</c:v>
                </c:pt>
                <c:pt idx="3427">
                  <c:v>-253.89475012653307</c:v>
                </c:pt>
                <c:pt idx="3428">
                  <c:v>-142.19907407284103</c:v>
                </c:pt>
                <c:pt idx="3429">
                  <c:v>-269.95398928255446</c:v>
                </c:pt>
                <c:pt idx="3430">
                  <c:v>-141.78371367609839</c:v>
                </c:pt>
                <c:pt idx="3431">
                  <c:v>-144.78958279823334</c:v>
                </c:pt>
                <c:pt idx="3432">
                  <c:v>-159.72003900113475</c:v>
                </c:pt>
                <c:pt idx="3433">
                  <c:v>-213.37987037918694</c:v>
                </c:pt>
                <c:pt idx="3434">
                  <c:v>-218.46066209059705</c:v>
                </c:pt>
                <c:pt idx="3435">
                  <c:v>-164.78470119043789</c:v>
                </c:pt>
                <c:pt idx="3436">
                  <c:v>-153.40329444042669</c:v>
                </c:pt>
                <c:pt idx="3437">
                  <c:v>-153.78844365204014</c:v>
                </c:pt>
                <c:pt idx="3438">
                  <c:v>-166.51888133475859</c:v>
                </c:pt>
                <c:pt idx="3439">
                  <c:v>-984.51715557633202</c:v>
                </c:pt>
                <c:pt idx="3440">
                  <c:v>-166.61179798589984</c:v>
                </c:pt>
                <c:pt idx="3441">
                  <c:v>-153.97427754783629</c:v>
                </c:pt>
                <c:pt idx="3442">
                  <c:v>-153.68204676794301</c:v>
                </c:pt>
                <c:pt idx="3443">
                  <c:v>-165.15637373032098</c:v>
                </c:pt>
                <c:pt idx="3444">
                  <c:v>-218.92525721717152</c:v>
                </c:pt>
                <c:pt idx="3445">
                  <c:v>-213.93739106045496</c:v>
                </c:pt>
                <c:pt idx="3446">
                  <c:v>-160.37048879905609</c:v>
                </c:pt>
                <c:pt idx="3447">
                  <c:v>-145.5329658687001</c:v>
                </c:pt>
                <c:pt idx="3448">
                  <c:v>-142.62003476917556</c:v>
                </c:pt>
                <c:pt idx="3449">
                  <c:v>-270.88325796469957</c:v>
                </c:pt>
                <c:pt idx="3450">
                  <c:v>-143.22128783888519</c:v>
                </c:pt>
                <c:pt idx="3451">
                  <c:v>-255.0099199932568</c:v>
                </c:pt>
                <c:pt idx="3452">
                  <c:v>-140.57792381405591</c:v>
                </c:pt>
                <c:pt idx="3453">
                  <c:v>-145.39339907079733</c:v>
                </c:pt>
                <c:pt idx="3454">
                  <c:v>-171.35051552505888</c:v>
                </c:pt>
                <c:pt idx="3455">
                  <c:v>-147.26983397071641</c:v>
                </c:pt>
                <c:pt idx="3456">
                  <c:v>-146.51548175775764</c:v>
                </c:pt>
                <c:pt idx="3457">
                  <c:v>-164.94475666609156</c:v>
                </c:pt>
                <c:pt idx="3458">
                  <c:v>-142.73797369137031</c:v>
                </c:pt>
                <c:pt idx="3459">
                  <c:v>-250.00406381435039</c:v>
                </c:pt>
                <c:pt idx="3460">
                  <c:v>-122.77150239768945</c:v>
                </c:pt>
                <c:pt idx="3461">
                  <c:v>-116.40015793097322</c:v>
                </c:pt>
                <c:pt idx="3462">
                  <c:v>-118.96274521064461</c:v>
                </c:pt>
                <c:pt idx="3463">
                  <c:v>-239.18060586533966</c:v>
                </c:pt>
                <c:pt idx="3464">
                  <c:v>-239.61312103429194</c:v>
                </c:pt>
                <c:pt idx="3465">
                  <c:v>-119.11181928870654</c:v>
                </c:pt>
                <c:pt idx="3466">
                  <c:v>-119.89473717260167</c:v>
                </c:pt>
                <c:pt idx="3467">
                  <c:v>-122.33983840700861</c:v>
                </c:pt>
                <c:pt idx="3468">
                  <c:v>-116.33227904713164</c:v>
                </c:pt>
                <c:pt idx="3469">
                  <c:v>-241.15831215281415</c:v>
                </c:pt>
                <c:pt idx="3470">
                  <c:v>-118.60728996943229</c:v>
                </c:pt>
                <c:pt idx="3471">
                  <c:v>-144.85884809890661</c:v>
                </c:pt>
                <c:pt idx="3472">
                  <c:v>-115.69930807164432</c:v>
                </c:pt>
                <c:pt idx="3473">
                  <c:v>-118.38427613277534</c:v>
                </c:pt>
                <c:pt idx="3474">
                  <c:v>-236.84871449563332</c:v>
                </c:pt>
                <c:pt idx="3475">
                  <c:v>-249.03100749920978</c:v>
                </c:pt>
                <c:pt idx="3476">
                  <c:v>-130.91617802373176</c:v>
                </c:pt>
                <c:pt idx="3477">
                  <c:v>-126.43012877007912</c:v>
                </c:pt>
                <c:pt idx="3478">
                  <c:v>-120.03424099218742</c:v>
                </c:pt>
                <c:pt idx="3479">
                  <c:v>-380.28935250354897</c:v>
                </c:pt>
                <c:pt idx="3480">
                  <c:v>-120.12094294269575</c:v>
                </c:pt>
                <c:pt idx="3481">
                  <c:v>-126.60353315364725</c:v>
                </c:pt>
                <c:pt idx="3482">
                  <c:v>-131.17628580548359</c:v>
                </c:pt>
                <c:pt idx="3483">
                  <c:v>-249.37782070509132</c:v>
                </c:pt>
                <c:pt idx="3484">
                  <c:v>-237.28223408887874</c:v>
                </c:pt>
                <c:pt idx="3485">
                  <c:v>-118.90450472606277</c:v>
                </c:pt>
                <c:pt idx="3486">
                  <c:v>-116.30624875016878</c:v>
                </c:pt>
                <c:pt idx="3487">
                  <c:v>-145.55250424142224</c:v>
                </c:pt>
                <c:pt idx="3488">
                  <c:v>-119.38766543773893</c:v>
                </c:pt>
                <c:pt idx="3489">
                  <c:v>-242.0254121966293</c:v>
                </c:pt>
                <c:pt idx="3490">
                  <c:v>-117.28610668497882</c:v>
                </c:pt>
                <c:pt idx="3491">
                  <c:v>-123.38039985533297</c:v>
                </c:pt>
                <c:pt idx="3492">
                  <c:v>-121.02203822663876</c:v>
                </c:pt>
                <c:pt idx="3493">
                  <c:v>-120.32586622749578</c:v>
                </c:pt>
                <c:pt idx="3494">
                  <c:v>-240.91392157609391</c:v>
                </c:pt>
                <c:pt idx="3495">
                  <c:v>-240.56816564046133</c:v>
                </c:pt>
                <c:pt idx="3496">
                  <c:v>-120.43707231926874</c:v>
                </c:pt>
                <c:pt idx="3497">
                  <c:v>-117.96126088303711</c:v>
                </c:pt>
                <c:pt idx="3498">
                  <c:v>-124.41938989474514</c:v>
                </c:pt>
                <c:pt idx="3499">
                  <c:v>-251.73874641454134</c:v>
                </c:pt>
                <c:pt idx="3500">
                  <c:v>-144.55945832461359</c:v>
                </c:pt>
                <c:pt idx="3501">
                  <c:v>-166.85305486208745</c:v>
                </c:pt>
                <c:pt idx="3502">
                  <c:v>-148.51060416120757</c:v>
                </c:pt>
                <c:pt idx="3503">
                  <c:v>-149.35179171295158</c:v>
                </c:pt>
                <c:pt idx="3504">
                  <c:v>-173.51932022442782</c:v>
                </c:pt>
                <c:pt idx="3505">
                  <c:v>-147.64906283304143</c:v>
                </c:pt>
                <c:pt idx="3506">
                  <c:v>-142.92045923272198</c:v>
                </c:pt>
                <c:pt idx="3507">
                  <c:v>-257.43934040144393</c:v>
                </c:pt>
                <c:pt idx="3508">
                  <c:v>-145.7376063043794</c:v>
                </c:pt>
                <c:pt idx="3509">
                  <c:v>-273.48648729414003</c:v>
                </c:pt>
                <c:pt idx="3510">
                  <c:v>-145.31019252020076</c:v>
                </c:pt>
                <c:pt idx="3511">
                  <c:v>-148.31006557629524</c:v>
                </c:pt>
                <c:pt idx="3512">
                  <c:v>-163.23454599303886</c:v>
                </c:pt>
                <c:pt idx="3513">
                  <c:v>-216.8884217617676</c:v>
                </c:pt>
                <c:pt idx="3514">
                  <c:v>-221.96327793834033</c:v>
                </c:pt>
                <c:pt idx="3515">
                  <c:v>-168.28140147615835</c:v>
                </c:pt>
                <c:pt idx="3516">
                  <c:v>-156.89409903598795</c:v>
                </c:pt>
                <c:pt idx="3517">
                  <c:v>-157.27337232900373</c:v>
                </c:pt>
                <c:pt idx="3518">
                  <c:v>-169.99795376507495</c:v>
                </c:pt>
                <c:pt idx="3519">
                  <c:v>-959.36531232180096</c:v>
                </c:pt>
                <c:pt idx="3520">
                  <c:v>-170.0792165436371</c:v>
                </c:pt>
                <c:pt idx="3521">
                  <c:v>-157.43589828373533</c:v>
                </c:pt>
                <c:pt idx="3522">
                  <c:v>-157.13788896212256</c:v>
                </c:pt>
                <c:pt idx="3523">
                  <c:v>-168.60645656657437</c:v>
                </c:pt>
                <c:pt idx="3524">
                  <c:v>-222.36959978362233</c:v>
                </c:pt>
                <c:pt idx="3525">
                  <c:v>-217.37601235013457</c:v>
                </c:pt>
                <c:pt idx="3526">
                  <c:v>-163.80340771061427</c:v>
                </c:pt>
                <c:pt idx="3527">
                  <c:v>-148.96020120698938</c:v>
                </c:pt>
                <c:pt idx="3528">
                  <c:v>-146.04160524587451</c:v>
                </c:pt>
                <c:pt idx="3529">
                  <c:v>-274.29917944216663</c:v>
                </c:pt>
                <c:pt idx="3530">
                  <c:v>-146.63158435782466</c:v>
                </c:pt>
                <c:pt idx="3531">
                  <c:v>-258.41460777203707</c:v>
                </c:pt>
                <c:pt idx="3532">
                  <c:v>-143.97702011917937</c:v>
                </c:pt>
                <c:pt idx="3533">
                  <c:v>-148.78692269650938</c:v>
                </c:pt>
                <c:pt idx="3534">
                  <c:v>-174.73848463675782</c:v>
                </c:pt>
                <c:pt idx="3535">
                  <c:v>-150.65226664483009</c:v>
                </c:pt>
                <c:pt idx="3536">
                  <c:v>-149.8923959823245</c:v>
                </c:pt>
                <c:pt idx="3537">
                  <c:v>-168.31617034133853</c:v>
                </c:pt>
                <c:pt idx="3538">
                  <c:v>-146.10390463028583</c:v>
                </c:pt>
                <c:pt idx="3539">
                  <c:v>-253.36453061490005</c:v>
                </c:pt>
                <c:pt idx="3540">
                  <c:v>-126.12652095676886</c:v>
                </c:pt>
                <c:pt idx="3541">
                  <c:v>-119.74974667488523</c:v>
                </c:pt>
                <c:pt idx="3542">
                  <c:v>-122.30692160903524</c:v>
                </c:pt>
                <c:pt idx="3543">
                  <c:v>-242.51938732882837</c:v>
                </c:pt>
                <c:pt idx="3544">
                  <c:v>-242.94652478995206</c:v>
                </c:pt>
                <c:pt idx="3545">
                  <c:v>-122.43986262661633</c:v>
                </c:pt>
                <c:pt idx="3546">
                  <c:v>-123.21743720447878</c:v>
                </c:pt>
                <c:pt idx="3547">
                  <c:v>-125.65721218563931</c:v>
                </c:pt>
                <c:pt idx="3548">
                  <c:v>-119.64434354352612</c:v>
                </c:pt>
                <c:pt idx="3549">
                  <c:v>-244.46508594151459</c:v>
                </c:pt>
                <c:pt idx="3550">
                  <c:v>-121.90878648989936</c:v>
                </c:pt>
                <c:pt idx="3551">
                  <c:v>-148.15508576473061</c:v>
                </c:pt>
                <c:pt idx="3552">
                  <c:v>-118.99030353192168</c:v>
                </c:pt>
                <c:pt idx="3553">
                  <c:v>-121.67004595740379</c:v>
                </c:pt>
                <c:pt idx="3554">
                  <c:v>-240.12927558050768</c:v>
                </c:pt>
                <c:pt idx="3555">
                  <c:v>-252.30637543162882</c:v>
                </c:pt>
                <c:pt idx="3556">
                  <c:v>-134.1863695762768</c:v>
                </c:pt>
                <c:pt idx="3557">
                  <c:v>-129.6951601845241</c:v>
                </c:pt>
                <c:pt idx="3558">
                  <c:v>-123.29412844986808</c:v>
                </c:pt>
                <c:pt idx="3559">
                  <c:v>-383.15809574824493</c:v>
                </c:pt>
                <c:pt idx="3560">
                  <c:v>-123.37059072635688</c:v>
                </c:pt>
                <c:pt idx="3561">
                  <c:v>-129.84808506899063</c:v>
                </c:pt>
                <c:pt idx="3562">
                  <c:v>-134.41575773171166</c:v>
                </c:pt>
                <c:pt idx="3563">
                  <c:v>-252.61222738387278</c:v>
                </c:pt>
                <c:pt idx="3564">
                  <c:v>-240.51159336580491</c:v>
                </c:pt>
                <c:pt idx="3565">
                  <c:v>-122.1288312189636</c:v>
                </c:pt>
                <c:pt idx="3566">
                  <c:v>-119.52555803185858</c:v>
                </c:pt>
                <c:pt idx="3567">
                  <c:v>-148.76681182394032</c:v>
                </c:pt>
                <c:pt idx="3568">
                  <c:v>-122.59698676105495</c:v>
                </c:pt>
                <c:pt idx="3569">
                  <c:v>-245.22976446530518</c:v>
                </c:pt>
                <c:pt idx="3570">
                  <c:v>-120.4855015237429</c:v>
                </c:pt>
                <c:pt idx="3571">
                  <c:v>-126.57485432682577</c:v>
                </c:pt>
                <c:pt idx="3572">
                  <c:v>-124.21156748697678</c:v>
                </c:pt>
                <c:pt idx="3573">
                  <c:v>-123.51048536292616</c:v>
                </c:pt>
                <c:pt idx="3574">
                  <c:v>-244.09364499942563</c:v>
                </c:pt>
                <c:pt idx="3575">
                  <c:v>-243.74300948184128</c:v>
                </c:pt>
                <c:pt idx="3576">
                  <c:v>-123.60705090513457</c:v>
                </c:pt>
                <c:pt idx="3577">
                  <c:v>-121.12638899878505</c:v>
                </c:pt>
                <c:pt idx="3578">
                  <c:v>-127.5796822836321</c:v>
                </c:pt>
                <c:pt idx="3579">
                  <c:v>-254.89421778074333</c:v>
                </c:pt>
                <c:pt idx="3580">
                  <c:v>-147.7101232205774</c:v>
                </c:pt>
                <c:pt idx="3581">
                  <c:v>-169.99892785852774</c:v>
                </c:pt>
                <c:pt idx="3582">
                  <c:v>-151.65169973444603</c:v>
                </c:pt>
                <c:pt idx="3583">
                  <c:v>-152.4881242735903</c:v>
                </c:pt>
                <c:pt idx="3584">
                  <c:v>-176.6509041177396</c:v>
                </c:pt>
                <c:pt idx="3585">
                  <c:v>-150.7759123393684</c:v>
                </c:pt>
                <c:pt idx="3586">
                  <c:v>-146.0425885678697</c:v>
                </c:pt>
                <c:pt idx="3587">
                  <c:v>-260.55676370122046</c:v>
                </c:pt>
                <c:pt idx="3588">
                  <c:v>-148.85033768835987</c:v>
                </c:pt>
                <c:pt idx="3589">
                  <c:v>-276.5945378604423</c:v>
                </c:pt>
                <c:pt idx="3590">
                  <c:v>-148.41358205141808</c:v>
                </c:pt>
                <c:pt idx="3591">
                  <c:v>-151.40880506076275</c:v>
                </c:pt>
                <c:pt idx="3592">
                  <c:v>-166.32864926738418</c:v>
                </c:pt>
                <c:pt idx="3593">
                  <c:v>-219.97790260072208</c:v>
                </c:pt>
                <c:pt idx="3594">
                  <c:v>-225.04815005520854</c:v>
                </c:pt>
                <c:pt idx="3595">
                  <c:v>-171.36167852297635</c:v>
                </c:pt>
                <c:pt idx="3596">
                  <c:v>-159.96979460409474</c:v>
                </c:pt>
                <c:pt idx="3597">
                  <c:v>-160.34449994929713</c:v>
                </c:pt>
                <c:pt idx="3598">
                  <c:v>-173.06452690838952</c:v>
                </c:pt>
                <c:pt idx="3599">
                  <c:v>-946.97250372068299</c:v>
                </c:pt>
                <c:pt idx="3600">
                  <c:v>-173.13672090703312</c:v>
                </c:pt>
                <c:pt idx="3601">
                  <c:v>-160.48888822583453</c:v>
                </c:pt>
                <c:pt idx="3602">
                  <c:v>-160.18637771704243</c:v>
                </c:pt>
                <c:pt idx="3603">
                  <c:v>-171.65045731012015</c:v>
                </c:pt>
                <c:pt idx="3604">
                  <c:v>-225.40912563362437</c:v>
                </c:pt>
                <c:pt idx="3605">
                  <c:v>-220.41107636682571</c:v>
                </c:pt>
                <c:pt idx="3606">
                  <c:v>-166.83402289690088</c:v>
                </c:pt>
                <c:pt idx="3607">
                  <c:v>-151.98638050883486</c:v>
                </c:pt>
                <c:pt idx="3608">
                  <c:v>-149.06336155261985</c:v>
                </c:pt>
                <c:pt idx="3609">
                  <c:v>-277.31652851503975</c:v>
                </c:pt>
                <c:pt idx="3610">
                  <c:v>-149.64453311754249</c:v>
                </c:pt>
                <c:pt idx="3611">
                  <c:v>-261.42317189104364</c:v>
                </c:pt>
                <c:pt idx="3612">
                  <c:v>-146.98121221795373</c:v>
                </c:pt>
                <c:pt idx="3613">
                  <c:v>-151.78675540899968</c:v>
                </c:pt>
                <c:pt idx="3614">
                  <c:v>-177.73397051941302</c:v>
                </c:pt>
                <c:pt idx="3615">
                  <c:v>-153.64341819973231</c:v>
                </c:pt>
                <c:pt idx="3616">
                  <c:v>-152.87922565751416</c:v>
                </c:pt>
                <c:pt idx="3617">
                  <c:v>-171.29869053111179</c:v>
                </c:pt>
                <c:pt idx="3618">
                  <c:v>-149.08212767551268</c:v>
                </c:pt>
                <c:pt idx="3619">
                  <c:v>-256.33846876609431</c:v>
                </c:pt>
                <c:pt idx="3620">
                  <c:v>-129.09618652334032</c:v>
                </c:pt>
                <c:pt idx="3621">
                  <c:v>-122.71515180201276</c:v>
                </c:pt>
                <c:pt idx="3622">
                  <c:v>-125.26807842692529</c:v>
                </c:pt>
                <c:pt idx="3623">
                  <c:v>-245.47630852955672</c:v>
                </c:pt>
                <c:pt idx="3624">
                  <c:v>-245.89922052151255</c:v>
                </c:pt>
                <c:pt idx="3625">
                  <c:v>-125.38834678035636</c:v>
                </c:pt>
                <c:pt idx="3626">
                  <c:v>-126.16172105360384</c:v>
                </c:pt>
                <c:pt idx="3627">
                  <c:v>-128.59730760371809</c:v>
                </c:pt>
                <c:pt idx="3628">
                  <c:v>-122.58026235367738</c:v>
                </c:pt>
                <c:pt idx="3629">
                  <c:v>-247.39683810601818</c:v>
                </c:pt>
                <c:pt idx="3630">
                  <c:v>-124.83638735314142</c:v>
                </c:pt>
                <c:pt idx="3631">
                  <c:v>-151.07854518950424</c:v>
                </c:pt>
                <c:pt idx="3632">
                  <c:v>-121.90963314235624</c:v>
                </c:pt>
                <c:pt idx="3633">
                  <c:v>-124.58525732858402</c:v>
                </c:pt>
                <c:pt idx="3634">
                  <c:v>-243.04038025330749</c:v>
                </c:pt>
                <c:pt idx="3635">
                  <c:v>-255.21338368852645</c:v>
                </c:pt>
                <c:pt idx="3636">
                  <c:v>-137.08929519386086</c:v>
                </c:pt>
                <c:pt idx="3637">
                  <c:v>-132.59401337821149</c:v>
                </c:pt>
                <c:pt idx="3638">
                  <c:v>-126.18892055361235</c:v>
                </c:pt>
                <c:pt idx="3639">
                  <c:v>-399.29712734993564</c:v>
                </c:pt>
                <c:pt idx="3640">
                  <c:v>-126.25729446264528</c:v>
                </c:pt>
                <c:pt idx="3641">
                  <c:v>-132.73076143371645</c:v>
                </c:pt>
                <c:pt idx="3642">
                  <c:v>-137.29441787072665</c:v>
                </c:pt>
                <c:pt idx="3643">
                  <c:v>-255.48688353080664</c:v>
                </c:pt>
                <c:pt idx="3644">
                  <c:v>-243.38225390378625</c:v>
                </c:pt>
                <c:pt idx="3645">
                  <c:v>-124.9955090934757</c:v>
                </c:pt>
                <c:pt idx="3646">
                  <c:v>-122.38826380287603</c:v>
                </c:pt>
                <c:pt idx="3647">
                  <c:v>-151.62555640796822</c:v>
                </c:pt>
                <c:pt idx="3648">
                  <c:v>-125.4517810295782</c:v>
                </c:pt>
                <c:pt idx="3649">
                  <c:v>-248.0806175305998</c:v>
                </c:pt>
                <c:pt idx="3650">
                  <c:v>-123.33242759630215</c:v>
                </c:pt>
                <c:pt idx="3651">
                  <c:v>-129.41786242997867</c:v>
                </c:pt>
                <c:pt idx="3652">
                  <c:v>-127.05066831419703</c:v>
                </c:pt>
                <c:pt idx="3653">
                  <c:v>-126.34568956380431</c:v>
                </c:pt>
                <c:pt idx="3654">
                  <c:v>-246.92496319900988</c:v>
                </c:pt>
                <c:pt idx="3655">
                  <c:v>-246.57045159964983</c:v>
                </c:pt>
                <c:pt idx="3656">
                  <c:v>-126.43062868932915</c:v>
                </c:pt>
                <c:pt idx="3657">
                  <c:v>-123.94611232097878</c:v>
                </c:pt>
                <c:pt idx="3658">
                  <c:v>-130.39556157758227</c:v>
                </c:pt>
                <c:pt idx="3659">
                  <c:v>-257.70626255686261</c:v>
                </c:pt>
                <c:pt idx="3660">
                  <c:v>-150.51834558968415</c:v>
                </c:pt>
                <c:pt idx="3661">
                  <c:v>-172.80333724679241</c:v>
                </c:pt>
                <c:pt idx="3662">
                  <c:v>-154.45230640714283</c:v>
                </c:pt>
                <c:pt idx="3663">
                  <c:v>-155.28493845444052</c:v>
                </c:pt>
                <c:pt idx="3664">
                  <c:v>-179.44393598913504</c:v>
                </c:pt>
                <c:pt idx="3665">
                  <c:v>-153.56517204259609</c:v>
                </c:pt>
                <c:pt idx="3666">
                  <c:v>-148.82808620333032</c:v>
                </c:pt>
                <c:pt idx="3667">
                  <c:v>-263.33850878132444</c:v>
                </c:pt>
                <c:pt idx="3668">
                  <c:v>-151.6283413270497</c:v>
                </c:pt>
                <c:pt idx="3669">
                  <c:v>-279.3688121961776</c:v>
                </c:pt>
                <c:pt idx="3670">
                  <c:v>-151.18413160978929</c:v>
                </c:pt>
                <c:pt idx="3671">
                  <c:v>-154.17564244774144</c:v>
                </c:pt>
                <c:pt idx="3672">
                  <c:v>-169.09178434262546</c:v>
                </c:pt>
                <c:pt idx="3673">
                  <c:v>-222.73734518452559</c:v>
                </c:pt>
                <c:pt idx="3674">
                  <c:v>-227.80390992862496</c:v>
                </c:pt>
                <c:pt idx="3675">
                  <c:v>-174.11376542820324</c:v>
                </c:pt>
                <c:pt idx="3676">
                  <c:v>-162.7182182445149</c:v>
                </c:pt>
                <c:pt idx="3677">
                  <c:v>-163.08926998975861</c:v>
                </c:pt>
                <c:pt idx="3678">
                  <c:v>-175.80565297539974</c:v>
                </c:pt>
                <c:pt idx="3679">
                  <c:v>-949.03310365664652</c:v>
                </c:pt>
                <c:pt idx="3680">
                  <c:v>-175.87058775429921</c:v>
                </c:pt>
                <c:pt idx="3681">
                  <c:v>-163.21913975112906</c:v>
                </c:pt>
                <c:pt idx="3682">
                  <c:v>-162.91302339551268</c:v>
                </c:pt>
                <c:pt idx="3683">
                  <c:v>-174.37350657956995</c:v>
                </c:pt>
                <c:pt idx="3684">
                  <c:v>-228.12858789469789</c:v>
                </c:pt>
                <c:pt idx="3685">
                  <c:v>-223.12696098326029</c:v>
                </c:pt>
                <c:pt idx="3686">
                  <c:v>-169.54633919560703</c:v>
                </c:pt>
                <c:pt idx="3687">
                  <c:v>-154.69513778020746</c:v>
                </c:pt>
                <c:pt idx="3688">
                  <c:v>-151.76856905066285</c:v>
                </c:pt>
                <c:pt idx="3689">
                  <c:v>-280.01819552912701</c:v>
                </c:pt>
                <c:pt idx="3690">
                  <c:v>-152.34266868639173</c:v>
                </c:pt>
                <c:pt idx="3691">
                  <c:v>-264.11778472095227</c:v>
                </c:pt>
                <c:pt idx="3692">
                  <c:v>-149.67231244185311</c:v>
                </c:pt>
                <c:pt idx="3693">
                  <c:v>-154.47435159057309</c:v>
                </c:pt>
                <c:pt idx="3694">
                  <c:v>-180.4180716983592</c:v>
                </c:pt>
                <c:pt idx="3695">
                  <c:v>-156.32403338067797</c:v>
                </c:pt>
                <c:pt idx="3696">
                  <c:v>-155.55636381019528</c:v>
                </c:pt>
                <c:pt idx="3697">
                  <c:v>-173.97236059055507</c:v>
                </c:pt>
                <c:pt idx="3698">
                  <c:v>-151.7523385422125</c:v>
                </c:pt>
                <c:pt idx="3699">
                  <c:v>-259.00522835070677</c:v>
                </c:pt>
                <c:pt idx="3700">
                  <c:v>-131.75950556879786</c:v>
                </c:pt>
                <c:pt idx="3701">
                  <c:v>-125.37503815079296</c:v>
                </c:pt>
                <c:pt idx="3702">
                  <c:v>-127.92454084316559</c:v>
                </c:pt>
                <c:pt idx="3703">
                  <c:v>-248.12935576671418</c:v>
                </c:pt>
                <c:pt idx="3704">
                  <c:v>-248.54886247205911</c:v>
                </c:pt>
                <c:pt idx="3705">
                  <c:v>-128.03458964811955</c:v>
                </c:pt>
                <c:pt idx="3706">
                  <c:v>-128.80457471055519</c:v>
                </c:pt>
                <c:pt idx="3707">
                  <c:v>-131.23678064743928</c:v>
                </c:pt>
                <c:pt idx="3708">
                  <c:v>-125.21636334894154</c:v>
                </c:pt>
                <c:pt idx="3709">
                  <c:v>-250.02957375426942</c:v>
                </c:pt>
                <c:pt idx="3710">
                  <c:v>-127.46576981544794</c:v>
                </c:pt>
                <c:pt idx="3711">
                  <c:v>-153.70458110253216</c:v>
                </c:pt>
                <c:pt idx="3712">
                  <c:v>-124.53233094132541</c:v>
                </c:pt>
                <c:pt idx="3713">
                  <c:v>-127.20462541673834</c:v>
                </c:pt>
                <c:pt idx="3714">
                  <c:v>-245.65642662721734</c:v>
                </c:pt>
                <c:pt idx="3715">
                  <c:v>-257.82611852060762</c:v>
                </c:pt>
                <c:pt idx="3716">
                  <c:v>-139.69872425164172</c:v>
                </c:pt>
                <c:pt idx="3717">
                  <c:v>-135.20014602156681</c:v>
                </c:pt>
                <c:pt idx="3718">
                  <c:v>-128.79176502828608</c:v>
                </c:pt>
                <c:pt idx="3719">
                  <c:v>-403.83269954341927</c:v>
                </c:pt>
              </c:numCache>
            </c:numRef>
          </c:yVal>
          <c:smooth val="1"/>
        </c:ser>
        <c:dLbls>
          <c:showLegendKey val="0"/>
          <c:showVal val="0"/>
          <c:showCatName val="0"/>
          <c:showSerName val="0"/>
          <c:showPercent val="0"/>
          <c:showBubbleSize val="0"/>
        </c:dLbls>
        <c:axId val="128114048"/>
        <c:axId val="133244416"/>
      </c:scatterChart>
      <c:valAx>
        <c:axId val="128114048"/>
        <c:scaling>
          <c:orientation val="minMax"/>
          <c:max val="20"/>
        </c:scaling>
        <c:delete val="0"/>
        <c:axPos val="b"/>
        <c:majorGridlines/>
        <c:title>
          <c:tx>
            <c:rich>
              <a:bodyPr/>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Frequency (kHz)</a:t>
                </a:r>
              </a:p>
            </c:rich>
          </c:tx>
          <c:overlay val="0"/>
        </c:title>
        <c:numFmt formatCode="#,##0" sourceLinked="0"/>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3244416"/>
        <c:crossesAt val="-2000"/>
        <c:crossBetween val="midCat"/>
      </c:valAx>
      <c:valAx>
        <c:axId val="133244416"/>
        <c:scaling>
          <c:orientation val="minMax"/>
          <c:max val="0"/>
          <c:min val="-140"/>
        </c:scaling>
        <c:delete val="0"/>
        <c:axPos val="l"/>
        <c:majorGridlines/>
        <c:title>
          <c:tx>
            <c:rich>
              <a:bodyPr/>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Magnitude (dB)</a:t>
                </a:r>
              </a:p>
            </c:rich>
          </c:tx>
          <c:overlay val="0"/>
        </c:title>
        <c:numFmt formatCode="General" sourceLinked="0"/>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28114048"/>
        <c:crosses val="autoZero"/>
        <c:crossBetween val="midCat"/>
      </c:valAx>
    </c:plotArea>
    <c:plotVisOnly val="0"/>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a:latin typeface="Arial" panose="020B0604020202020204" pitchFamily="34" charset="0"/>
                <a:cs typeface="Arial" panose="020B0604020202020204" pitchFamily="34" charset="0"/>
              </a:rPr>
              <a:t>Filter Response (Hz)</a:t>
            </a:r>
          </a:p>
        </c:rich>
      </c:tx>
      <c:overlay val="0"/>
    </c:title>
    <c:autoTitleDeleted val="0"/>
    <c:plotArea>
      <c:layout/>
      <c:scatterChart>
        <c:scatterStyle val="smoothMarker"/>
        <c:varyColors val="0"/>
        <c:ser>
          <c:idx val="0"/>
          <c:order val="0"/>
          <c:marker>
            <c:symbol val="none"/>
          </c:marker>
          <c:xVal>
            <c:numRef>
              <c:f>'Digital Filter'!$D$62:$D$3781</c:f>
              <c:numCache>
                <c:formatCode>0.00</c:formatCode>
                <c:ptCount val="3720"/>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pt idx="35">
                  <c:v>3.6</c:v>
                </c:pt>
                <c:pt idx="36">
                  <c:v>3.7</c:v>
                </c:pt>
                <c:pt idx="37">
                  <c:v>3.8</c:v>
                </c:pt>
                <c:pt idx="38">
                  <c:v>3.9</c:v>
                </c:pt>
                <c:pt idx="39">
                  <c:v>4</c:v>
                </c:pt>
                <c:pt idx="40">
                  <c:v>4.0999999999999996</c:v>
                </c:pt>
                <c:pt idx="41">
                  <c:v>4.2</c:v>
                </c:pt>
                <c:pt idx="42">
                  <c:v>4.3</c:v>
                </c:pt>
                <c:pt idx="43">
                  <c:v>4.4000000000000004</c:v>
                </c:pt>
                <c:pt idx="44">
                  <c:v>4.5</c:v>
                </c:pt>
                <c:pt idx="45">
                  <c:v>4.5999999999999996</c:v>
                </c:pt>
                <c:pt idx="46">
                  <c:v>4.7</c:v>
                </c:pt>
                <c:pt idx="47">
                  <c:v>4.8</c:v>
                </c:pt>
                <c:pt idx="48">
                  <c:v>4.9000000000000004</c:v>
                </c:pt>
                <c:pt idx="49">
                  <c:v>5</c:v>
                </c:pt>
                <c:pt idx="50">
                  <c:v>5.0999999999999996</c:v>
                </c:pt>
                <c:pt idx="51">
                  <c:v>5.2</c:v>
                </c:pt>
                <c:pt idx="52">
                  <c:v>5.3</c:v>
                </c:pt>
                <c:pt idx="53">
                  <c:v>5.4</c:v>
                </c:pt>
                <c:pt idx="54">
                  <c:v>5.5</c:v>
                </c:pt>
                <c:pt idx="55">
                  <c:v>5.6</c:v>
                </c:pt>
                <c:pt idx="56">
                  <c:v>5.7</c:v>
                </c:pt>
                <c:pt idx="57">
                  <c:v>5.8</c:v>
                </c:pt>
                <c:pt idx="58">
                  <c:v>5.9</c:v>
                </c:pt>
                <c:pt idx="59">
                  <c:v>6</c:v>
                </c:pt>
                <c:pt idx="60">
                  <c:v>6.1</c:v>
                </c:pt>
                <c:pt idx="61">
                  <c:v>6.2</c:v>
                </c:pt>
                <c:pt idx="62">
                  <c:v>6.3</c:v>
                </c:pt>
                <c:pt idx="63">
                  <c:v>6.4</c:v>
                </c:pt>
                <c:pt idx="64">
                  <c:v>6.5</c:v>
                </c:pt>
                <c:pt idx="65">
                  <c:v>6.6</c:v>
                </c:pt>
                <c:pt idx="66">
                  <c:v>6.7</c:v>
                </c:pt>
                <c:pt idx="67">
                  <c:v>6.8</c:v>
                </c:pt>
                <c:pt idx="68">
                  <c:v>6.9</c:v>
                </c:pt>
                <c:pt idx="69">
                  <c:v>7</c:v>
                </c:pt>
                <c:pt idx="70">
                  <c:v>7.1</c:v>
                </c:pt>
                <c:pt idx="71">
                  <c:v>7.2</c:v>
                </c:pt>
                <c:pt idx="72">
                  <c:v>7.3</c:v>
                </c:pt>
                <c:pt idx="73">
                  <c:v>7.4</c:v>
                </c:pt>
                <c:pt idx="74">
                  <c:v>7.5</c:v>
                </c:pt>
                <c:pt idx="75">
                  <c:v>7.6</c:v>
                </c:pt>
                <c:pt idx="76">
                  <c:v>7.7</c:v>
                </c:pt>
                <c:pt idx="77">
                  <c:v>7.8</c:v>
                </c:pt>
                <c:pt idx="78">
                  <c:v>7.9</c:v>
                </c:pt>
                <c:pt idx="79">
                  <c:v>8</c:v>
                </c:pt>
                <c:pt idx="80">
                  <c:v>8.1</c:v>
                </c:pt>
                <c:pt idx="81">
                  <c:v>8.1999999999999993</c:v>
                </c:pt>
                <c:pt idx="82">
                  <c:v>8.3000000000000007</c:v>
                </c:pt>
                <c:pt idx="83">
                  <c:v>8.4</c:v>
                </c:pt>
                <c:pt idx="84">
                  <c:v>8.5</c:v>
                </c:pt>
                <c:pt idx="85">
                  <c:v>8.6</c:v>
                </c:pt>
                <c:pt idx="86">
                  <c:v>8.6999999999999993</c:v>
                </c:pt>
                <c:pt idx="87">
                  <c:v>8.8000000000000007</c:v>
                </c:pt>
                <c:pt idx="88">
                  <c:v>8.9</c:v>
                </c:pt>
                <c:pt idx="89">
                  <c:v>9</c:v>
                </c:pt>
                <c:pt idx="90">
                  <c:v>9.1</c:v>
                </c:pt>
                <c:pt idx="91">
                  <c:v>9.1999999999999993</c:v>
                </c:pt>
                <c:pt idx="92">
                  <c:v>9.3000000000000007</c:v>
                </c:pt>
                <c:pt idx="93">
                  <c:v>9.4</c:v>
                </c:pt>
                <c:pt idx="94">
                  <c:v>9.5</c:v>
                </c:pt>
                <c:pt idx="95">
                  <c:v>9.6</c:v>
                </c:pt>
                <c:pt idx="96">
                  <c:v>9.6999999999999993</c:v>
                </c:pt>
                <c:pt idx="97">
                  <c:v>9.8000000000000007</c:v>
                </c:pt>
                <c:pt idx="98">
                  <c:v>9.9</c:v>
                </c:pt>
                <c:pt idx="99">
                  <c:v>10</c:v>
                </c:pt>
                <c:pt idx="100">
                  <c:v>10.1</c:v>
                </c:pt>
                <c:pt idx="101">
                  <c:v>10.199999999999999</c:v>
                </c:pt>
                <c:pt idx="102">
                  <c:v>10.3</c:v>
                </c:pt>
                <c:pt idx="103">
                  <c:v>10.4</c:v>
                </c:pt>
                <c:pt idx="104">
                  <c:v>10.5</c:v>
                </c:pt>
                <c:pt idx="105">
                  <c:v>10.6</c:v>
                </c:pt>
                <c:pt idx="106">
                  <c:v>10.7</c:v>
                </c:pt>
                <c:pt idx="107">
                  <c:v>10.8</c:v>
                </c:pt>
                <c:pt idx="108">
                  <c:v>10.9</c:v>
                </c:pt>
                <c:pt idx="109">
                  <c:v>11</c:v>
                </c:pt>
                <c:pt idx="110">
                  <c:v>11.1</c:v>
                </c:pt>
                <c:pt idx="111">
                  <c:v>11.2</c:v>
                </c:pt>
                <c:pt idx="112">
                  <c:v>11.3</c:v>
                </c:pt>
                <c:pt idx="113">
                  <c:v>11.4</c:v>
                </c:pt>
                <c:pt idx="114">
                  <c:v>11.5</c:v>
                </c:pt>
                <c:pt idx="115">
                  <c:v>11.6</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c:v>
                </c:pt>
                <c:pt idx="138">
                  <c:v>13.9</c:v>
                </c:pt>
                <c:pt idx="139">
                  <c:v>14</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16.100000000000001</c:v>
                </c:pt>
                <c:pt idx="161">
                  <c:v>16.2</c:v>
                </c:pt>
                <c:pt idx="162">
                  <c:v>16.3</c:v>
                </c:pt>
                <c:pt idx="163">
                  <c:v>16.399999999999999</c:v>
                </c:pt>
                <c:pt idx="164">
                  <c:v>16.5</c:v>
                </c:pt>
                <c:pt idx="165">
                  <c:v>16.600000000000001</c:v>
                </c:pt>
                <c:pt idx="166">
                  <c:v>16.7</c:v>
                </c:pt>
                <c:pt idx="167">
                  <c:v>16.8</c:v>
                </c:pt>
                <c:pt idx="168">
                  <c:v>16.899999999999999</c:v>
                </c:pt>
                <c:pt idx="169">
                  <c:v>17</c:v>
                </c:pt>
                <c:pt idx="170">
                  <c:v>17.100000000000001</c:v>
                </c:pt>
                <c:pt idx="171">
                  <c:v>17.2</c:v>
                </c:pt>
                <c:pt idx="172">
                  <c:v>17.3</c:v>
                </c:pt>
                <c:pt idx="173">
                  <c:v>17.399999999999999</c:v>
                </c:pt>
                <c:pt idx="174">
                  <c:v>17.5</c:v>
                </c:pt>
                <c:pt idx="175">
                  <c:v>17.600000000000001</c:v>
                </c:pt>
                <c:pt idx="176">
                  <c:v>17.7</c:v>
                </c:pt>
                <c:pt idx="177">
                  <c:v>17.8</c:v>
                </c:pt>
                <c:pt idx="178">
                  <c:v>17.899999999999999</c:v>
                </c:pt>
                <c:pt idx="179">
                  <c:v>18</c:v>
                </c:pt>
                <c:pt idx="180">
                  <c:v>18.100000000000001</c:v>
                </c:pt>
                <c:pt idx="181">
                  <c:v>18.2</c:v>
                </c:pt>
                <c:pt idx="182">
                  <c:v>18.3</c:v>
                </c:pt>
                <c:pt idx="183">
                  <c:v>18.399999999999999</c:v>
                </c:pt>
                <c:pt idx="184">
                  <c:v>18.5</c:v>
                </c:pt>
                <c:pt idx="185">
                  <c:v>18.600000000000001</c:v>
                </c:pt>
                <c:pt idx="186">
                  <c:v>18.7</c:v>
                </c:pt>
                <c:pt idx="187">
                  <c:v>18.8</c:v>
                </c:pt>
                <c:pt idx="188">
                  <c:v>18.899999999999999</c:v>
                </c:pt>
                <c:pt idx="189">
                  <c:v>19</c:v>
                </c:pt>
                <c:pt idx="190">
                  <c:v>19.100000000000001</c:v>
                </c:pt>
                <c:pt idx="191">
                  <c:v>19.2</c:v>
                </c:pt>
                <c:pt idx="192">
                  <c:v>19.3</c:v>
                </c:pt>
                <c:pt idx="193">
                  <c:v>19.399999999999999</c:v>
                </c:pt>
                <c:pt idx="194">
                  <c:v>19.5</c:v>
                </c:pt>
                <c:pt idx="195">
                  <c:v>19.600000000000001</c:v>
                </c:pt>
                <c:pt idx="196">
                  <c:v>19.7</c:v>
                </c:pt>
                <c:pt idx="197">
                  <c:v>19.8</c:v>
                </c:pt>
                <c:pt idx="198">
                  <c:v>19.899999999999999</c:v>
                </c:pt>
                <c:pt idx="199">
                  <c:v>20</c:v>
                </c:pt>
                <c:pt idx="200">
                  <c:v>20.100000000000001</c:v>
                </c:pt>
                <c:pt idx="201">
                  <c:v>20.2</c:v>
                </c:pt>
                <c:pt idx="202">
                  <c:v>20.3</c:v>
                </c:pt>
                <c:pt idx="203">
                  <c:v>20.399999999999999</c:v>
                </c:pt>
                <c:pt idx="204">
                  <c:v>20.5</c:v>
                </c:pt>
                <c:pt idx="205">
                  <c:v>20.6</c:v>
                </c:pt>
                <c:pt idx="206">
                  <c:v>20.7</c:v>
                </c:pt>
                <c:pt idx="207">
                  <c:v>20.8</c:v>
                </c:pt>
                <c:pt idx="208">
                  <c:v>20.9</c:v>
                </c:pt>
                <c:pt idx="209">
                  <c:v>21</c:v>
                </c:pt>
                <c:pt idx="210">
                  <c:v>21.1</c:v>
                </c:pt>
                <c:pt idx="211">
                  <c:v>21.2</c:v>
                </c:pt>
                <c:pt idx="212">
                  <c:v>21.3</c:v>
                </c:pt>
                <c:pt idx="213">
                  <c:v>21.4</c:v>
                </c:pt>
                <c:pt idx="214">
                  <c:v>21.5</c:v>
                </c:pt>
                <c:pt idx="215">
                  <c:v>21.6</c:v>
                </c:pt>
                <c:pt idx="216">
                  <c:v>21.7</c:v>
                </c:pt>
                <c:pt idx="217">
                  <c:v>21.8</c:v>
                </c:pt>
                <c:pt idx="218">
                  <c:v>21.9</c:v>
                </c:pt>
                <c:pt idx="219">
                  <c:v>22</c:v>
                </c:pt>
                <c:pt idx="220">
                  <c:v>22.1</c:v>
                </c:pt>
                <c:pt idx="221">
                  <c:v>22.2</c:v>
                </c:pt>
                <c:pt idx="222">
                  <c:v>22.3</c:v>
                </c:pt>
                <c:pt idx="223">
                  <c:v>22.4</c:v>
                </c:pt>
                <c:pt idx="224">
                  <c:v>22.5</c:v>
                </c:pt>
                <c:pt idx="225">
                  <c:v>22.6</c:v>
                </c:pt>
                <c:pt idx="226">
                  <c:v>22.7</c:v>
                </c:pt>
                <c:pt idx="227">
                  <c:v>22.8</c:v>
                </c:pt>
                <c:pt idx="228">
                  <c:v>22.9</c:v>
                </c:pt>
                <c:pt idx="229">
                  <c:v>23</c:v>
                </c:pt>
                <c:pt idx="230">
                  <c:v>23.1</c:v>
                </c:pt>
                <c:pt idx="231">
                  <c:v>23.2</c:v>
                </c:pt>
                <c:pt idx="232">
                  <c:v>23.3</c:v>
                </c:pt>
                <c:pt idx="233">
                  <c:v>23.4</c:v>
                </c:pt>
                <c:pt idx="234">
                  <c:v>23.5</c:v>
                </c:pt>
                <c:pt idx="235">
                  <c:v>23.6</c:v>
                </c:pt>
                <c:pt idx="236">
                  <c:v>23.7</c:v>
                </c:pt>
                <c:pt idx="237">
                  <c:v>23.8</c:v>
                </c:pt>
                <c:pt idx="238">
                  <c:v>23.9</c:v>
                </c:pt>
                <c:pt idx="239">
                  <c:v>24</c:v>
                </c:pt>
                <c:pt idx="240">
                  <c:v>24.1</c:v>
                </c:pt>
                <c:pt idx="241">
                  <c:v>24.2</c:v>
                </c:pt>
                <c:pt idx="242">
                  <c:v>24.3</c:v>
                </c:pt>
                <c:pt idx="243">
                  <c:v>24.4</c:v>
                </c:pt>
                <c:pt idx="244">
                  <c:v>24.5</c:v>
                </c:pt>
                <c:pt idx="245">
                  <c:v>24.6</c:v>
                </c:pt>
                <c:pt idx="246">
                  <c:v>24.7</c:v>
                </c:pt>
                <c:pt idx="247">
                  <c:v>24.8</c:v>
                </c:pt>
                <c:pt idx="248">
                  <c:v>24.9</c:v>
                </c:pt>
                <c:pt idx="249">
                  <c:v>25</c:v>
                </c:pt>
                <c:pt idx="250">
                  <c:v>25.1</c:v>
                </c:pt>
                <c:pt idx="251">
                  <c:v>25.2</c:v>
                </c:pt>
                <c:pt idx="252">
                  <c:v>25.3</c:v>
                </c:pt>
                <c:pt idx="253">
                  <c:v>25.4</c:v>
                </c:pt>
                <c:pt idx="254">
                  <c:v>25.5</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c:v>
                </c:pt>
                <c:pt idx="276">
                  <c:v>27.7</c:v>
                </c:pt>
                <c:pt idx="277">
                  <c:v>27.8</c:v>
                </c:pt>
                <c:pt idx="278">
                  <c:v>27.9</c:v>
                </c:pt>
                <c:pt idx="279">
                  <c:v>28</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30</c:v>
                </c:pt>
                <c:pt idx="300">
                  <c:v>30.1</c:v>
                </c:pt>
                <c:pt idx="301">
                  <c:v>30.2</c:v>
                </c:pt>
                <c:pt idx="302">
                  <c:v>30.3</c:v>
                </c:pt>
                <c:pt idx="303">
                  <c:v>30.4</c:v>
                </c:pt>
                <c:pt idx="304">
                  <c:v>30.5</c:v>
                </c:pt>
                <c:pt idx="305">
                  <c:v>30.6</c:v>
                </c:pt>
                <c:pt idx="306">
                  <c:v>30.7</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pt idx="320">
                  <c:v>32.1</c:v>
                </c:pt>
                <c:pt idx="321">
                  <c:v>32.200000000000003</c:v>
                </c:pt>
                <c:pt idx="322">
                  <c:v>32.299999999999997</c:v>
                </c:pt>
                <c:pt idx="323">
                  <c:v>32.4</c:v>
                </c:pt>
                <c:pt idx="324">
                  <c:v>32.5</c:v>
                </c:pt>
                <c:pt idx="325">
                  <c:v>32.6</c:v>
                </c:pt>
                <c:pt idx="326">
                  <c:v>32.700000000000003</c:v>
                </c:pt>
                <c:pt idx="327">
                  <c:v>32.799999999999997</c:v>
                </c:pt>
                <c:pt idx="328">
                  <c:v>32.9</c:v>
                </c:pt>
                <c:pt idx="329">
                  <c:v>33</c:v>
                </c:pt>
                <c:pt idx="330">
                  <c:v>33.1</c:v>
                </c:pt>
                <c:pt idx="331">
                  <c:v>33.200000000000003</c:v>
                </c:pt>
                <c:pt idx="332">
                  <c:v>33.299999999999997</c:v>
                </c:pt>
                <c:pt idx="333">
                  <c:v>33.4</c:v>
                </c:pt>
                <c:pt idx="334">
                  <c:v>33.5</c:v>
                </c:pt>
                <c:pt idx="335">
                  <c:v>33.6</c:v>
                </c:pt>
                <c:pt idx="336">
                  <c:v>33.700000000000003</c:v>
                </c:pt>
                <c:pt idx="337">
                  <c:v>33.799999999999997</c:v>
                </c:pt>
                <c:pt idx="338">
                  <c:v>33.9</c:v>
                </c:pt>
                <c:pt idx="339">
                  <c:v>34</c:v>
                </c:pt>
                <c:pt idx="340">
                  <c:v>34.1</c:v>
                </c:pt>
                <c:pt idx="341">
                  <c:v>34.200000000000003</c:v>
                </c:pt>
                <c:pt idx="342">
                  <c:v>34.299999999999997</c:v>
                </c:pt>
                <c:pt idx="343">
                  <c:v>34.4</c:v>
                </c:pt>
                <c:pt idx="344">
                  <c:v>34.5</c:v>
                </c:pt>
                <c:pt idx="345">
                  <c:v>34.6</c:v>
                </c:pt>
                <c:pt idx="346">
                  <c:v>34.700000000000003</c:v>
                </c:pt>
                <c:pt idx="347">
                  <c:v>34.799999999999997</c:v>
                </c:pt>
                <c:pt idx="348">
                  <c:v>34.9</c:v>
                </c:pt>
                <c:pt idx="349">
                  <c:v>35</c:v>
                </c:pt>
                <c:pt idx="350">
                  <c:v>35.1</c:v>
                </c:pt>
                <c:pt idx="351">
                  <c:v>35.200000000000003</c:v>
                </c:pt>
                <c:pt idx="352">
                  <c:v>35.299999999999997</c:v>
                </c:pt>
                <c:pt idx="353">
                  <c:v>35.4</c:v>
                </c:pt>
                <c:pt idx="354">
                  <c:v>35.5</c:v>
                </c:pt>
                <c:pt idx="355">
                  <c:v>35.6</c:v>
                </c:pt>
                <c:pt idx="356">
                  <c:v>35.700000000000003</c:v>
                </c:pt>
                <c:pt idx="357">
                  <c:v>35.799999999999997</c:v>
                </c:pt>
                <c:pt idx="358">
                  <c:v>35.9</c:v>
                </c:pt>
                <c:pt idx="359">
                  <c:v>36</c:v>
                </c:pt>
                <c:pt idx="360">
                  <c:v>36.1</c:v>
                </c:pt>
                <c:pt idx="361">
                  <c:v>36.200000000000003</c:v>
                </c:pt>
                <c:pt idx="362">
                  <c:v>36.299999999999997</c:v>
                </c:pt>
                <c:pt idx="363">
                  <c:v>36.4</c:v>
                </c:pt>
                <c:pt idx="364">
                  <c:v>36.5</c:v>
                </c:pt>
                <c:pt idx="365">
                  <c:v>36.6</c:v>
                </c:pt>
                <c:pt idx="366">
                  <c:v>36.700000000000003</c:v>
                </c:pt>
                <c:pt idx="367">
                  <c:v>36.799999999999997</c:v>
                </c:pt>
                <c:pt idx="368">
                  <c:v>36.9</c:v>
                </c:pt>
                <c:pt idx="369">
                  <c:v>37</c:v>
                </c:pt>
                <c:pt idx="370">
                  <c:v>37.1</c:v>
                </c:pt>
                <c:pt idx="371">
                  <c:v>37.200000000000003</c:v>
                </c:pt>
                <c:pt idx="372">
                  <c:v>37.299999999999997</c:v>
                </c:pt>
                <c:pt idx="373">
                  <c:v>37.4</c:v>
                </c:pt>
                <c:pt idx="374">
                  <c:v>37.5</c:v>
                </c:pt>
                <c:pt idx="375">
                  <c:v>37.6</c:v>
                </c:pt>
                <c:pt idx="376">
                  <c:v>37.700000000000003</c:v>
                </c:pt>
                <c:pt idx="377">
                  <c:v>37.799999999999997</c:v>
                </c:pt>
                <c:pt idx="378">
                  <c:v>37.9</c:v>
                </c:pt>
                <c:pt idx="379">
                  <c:v>38</c:v>
                </c:pt>
                <c:pt idx="380">
                  <c:v>38.1</c:v>
                </c:pt>
                <c:pt idx="381">
                  <c:v>38.200000000000003</c:v>
                </c:pt>
                <c:pt idx="382">
                  <c:v>38.299999999999997</c:v>
                </c:pt>
                <c:pt idx="383">
                  <c:v>38.4</c:v>
                </c:pt>
                <c:pt idx="384">
                  <c:v>38.5</c:v>
                </c:pt>
                <c:pt idx="385">
                  <c:v>38.6</c:v>
                </c:pt>
                <c:pt idx="386">
                  <c:v>38.700000000000003</c:v>
                </c:pt>
                <c:pt idx="387">
                  <c:v>38.799999999999997</c:v>
                </c:pt>
                <c:pt idx="388">
                  <c:v>38.9</c:v>
                </c:pt>
                <c:pt idx="389">
                  <c:v>39</c:v>
                </c:pt>
                <c:pt idx="390">
                  <c:v>39.1</c:v>
                </c:pt>
                <c:pt idx="391">
                  <c:v>39.200000000000003</c:v>
                </c:pt>
                <c:pt idx="392">
                  <c:v>39.299999999999997</c:v>
                </c:pt>
                <c:pt idx="393">
                  <c:v>39.4</c:v>
                </c:pt>
                <c:pt idx="394">
                  <c:v>39.5</c:v>
                </c:pt>
                <c:pt idx="395">
                  <c:v>39.6</c:v>
                </c:pt>
                <c:pt idx="396">
                  <c:v>39.700000000000003</c:v>
                </c:pt>
                <c:pt idx="397">
                  <c:v>39.799999999999997</c:v>
                </c:pt>
                <c:pt idx="398">
                  <c:v>39.9</c:v>
                </c:pt>
                <c:pt idx="399">
                  <c:v>40</c:v>
                </c:pt>
                <c:pt idx="400">
                  <c:v>40.1</c:v>
                </c:pt>
                <c:pt idx="401">
                  <c:v>40.200000000000003</c:v>
                </c:pt>
                <c:pt idx="402">
                  <c:v>40.299999999999997</c:v>
                </c:pt>
                <c:pt idx="403">
                  <c:v>40.4</c:v>
                </c:pt>
                <c:pt idx="404">
                  <c:v>40.5</c:v>
                </c:pt>
                <c:pt idx="405">
                  <c:v>40.6</c:v>
                </c:pt>
                <c:pt idx="406">
                  <c:v>40.700000000000003</c:v>
                </c:pt>
                <c:pt idx="407">
                  <c:v>40.799999999999997</c:v>
                </c:pt>
                <c:pt idx="408">
                  <c:v>40.9</c:v>
                </c:pt>
                <c:pt idx="409">
                  <c:v>41</c:v>
                </c:pt>
                <c:pt idx="410">
                  <c:v>41.1</c:v>
                </c:pt>
                <c:pt idx="411">
                  <c:v>41.2</c:v>
                </c:pt>
                <c:pt idx="412">
                  <c:v>41.3</c:v>
                </c:pt>
                <c:pt idx="413">
                  <c:v>41.4</c:v>
                </c:pt>
                <c:pt idx="414">
                  <c:v>41.5</c:v>
                </c:pt>
                <c:pt idx="415">
                  <c:v>41.6</c:v>
                </c:pt>
                <c:pt idx="416">
                  <c:v>41.7</c:v>
                </c:pt>
                <c:pt idx="417">
                  <c:v>41.8</c:v>
                </c:pt>
                <c:pt idx="418">
                  <c:v>41.9</c:v>
                </c:pt>
                <c:pt idx="419">
                  <c:v>42</c:v>
                </c:pt>
                <c:pt idx="420">
                  <c:v>42.1</c:v>
                </c:pt>
                <c:pt idx="421">
                  <c:v>42.2</c:v>
                </c:pt>
                <c:pt idx="422">
                  <c:v>42.3</c:v>
                </c:pt>
                <c:pt idx="423">
                  <c:v>42.4</c:v>
                </c:pt>
                <c:pt idx="424">
                  <c:v>42.5</c:v>
                </c:pt>
                <c:pt idx="425">
                  <c:v>42.6</c:v>
                </c:pt>
                <c:pt idx="426">
                  <c:v>42.7</c:v>
                </c:pt>
                <c:pt idx="427">
                  <c:v>42.8</c:v>
                </c:pt>
                <c:pt idx="428">
                  <c:v>42.9</c:v>
                </c:pt>
                <c:pt idx="429">
                  <c:v>43</c:v>
                </c:pt>
                <c:pt idx="430">
                  <c:v>43.1</c:v>
                </c:pt>
                <c:pt idx="431">
                  <c:v>43.2</c:v>
                </c:pt>
                <c:pt idx="432">
                  <c:v>43.3</c:v>
                </c:pt>
                <c:pt idx="433">
                  <c:v>43.4</c:v>
                </c:pt>
                <c:pt idx="434">
                  <c:v>43.5</c:v>
                </c:pt>
                <c:pt idx="435">
                  <c:v>43.6</c:v>
                </c:pt>
                <c:pt idx="436">
                  <c:v>43.7</c:v>
                </c:pt>
                <c:pt idx="437">
                  <c:v>43.8</c:v>
                </c:pt>
                <c:pt idx="438">
                  <c:v>43.9</c:v>
                </c:pt>
                <c:pt idx="439">
                  <c:v>44</c:v>
                </c:pt>
                <c:pt idx="440">
                  <c:v>44.1</c:v>
                </c:pt>
                <c:pt idx="441">
                  <c:v>44.2</c:v>
                </c:pt>
                <c:pt idx="442">
                  <c:v>44.3</c:v>
                </c:pt>
                <c:pt idx="443">
                  <c:v>44.4</c:v>
                </c:pt>
                <c:pt idx="444">
                  <c:v>44.5</c:v>
                </c:pt>
                <c:pt idx="445">
                  <c:v>44.6</c:v>
                </c:pt>
                <c:pt idx="446">
                  <c:v>44.7</c:v>
                </c:pt>
                <c:pt idx="447">
                  <c:v>44.8</c:v>
                </c:pt>
                <c:pt idx="448">
                  <c:v>44.9</c:v>
                </c:pt>
                <c:pt idx="449">
                  <c:v>45</c:v>
                </c:pt>
                <c:pt idx="450">
                  <c:v>45.1</c:v>
                </c:pt>
                <c:pt idx="451">
                  <c:v>45.2</c:v>
                </c:pt>
                <c:pt idx="452">
                  <c:v>45.3</c:v>
                </c:pt>
                <c:pt idx="453">
                  <c:v>45.4</c:v>
                </c:pt>
                <c:pt idx="454">
                  <c:v>45.5</c:v>
                </c:pt>
                <c:pt idx="455">
                  <c:v>45.6</c:v>
                </c:pt>
                <c:pt idx="456">
                  <c:v>45.7</c:v>
                </c:pt>
                <c:pt idx="457">
                  <c:v>45.8</c:v>
                </c:pt>
                <c:pt idx="458">
                  <c:v>45.9</c:v>
                </c:pt>
                <c:pt idx="459">
                  <c:v>46</c:v>
                </c:pt>
                <c:pt idx="460">
                  <c:v>46.1</c:v>
                </c:pt>
                <c:pt idx="461">
                  <c:v>46.2</c:v>
                </c:pt>
                <c:pt idx="462">
                  <c:v>46.3</c:v>
                </c:pt>
                <c:pt idx="463">
                  <c:v>46.4</c:v>
                </c:pt>
                <c:pt idx="464">
                  <c:v>46.5</c:v>
                </c:pt>
                <c:pt idx="465">
                  <c:v>46.6</c:v>
                </c:pt>
                <c:pt idx="466">
                  <c:v>46.7</c:v>
                </c:pt>
                <c:pt idx="467">
                  <c:v>46.8</c:v>
                </c:pt>
                <c:pt idx="468">
                  <c:v>46.9</c:v>
                </c:pt>
                <c:pt idx="469">
                  <c:v>47</c:v>
                </c:pt>
                <c:pt idx="470">
                  <c:v>47.01</c:v>
                </c:pt>
                <c:pt idx="471">
                  <c:v>47.02</c:v>
                </c:pt>
                <c:pt idx="472">
                  <c:v>47.03</c:v>
                </c:pt>
                <c:pt idx="473">
                  <c:v>47.04</c:v>
                </c:pt>
                <c:pt idx="474">
                  <c:v>47.05</c:v>
                </c:pt>
                <c:pt idx="475">
                  <c:v>47.06</c:v>
                </c:pt>
                <c:pt idx="476">
                  <c:v>47.07</c:v>
                </c:pt>
                <c:pt idx="477">
                  <c:v>47.08</c:v>
                </c:pt>
                <c:pt idx="478">
                  <c:v>47.09</c:v>
                </c:pt>
                <c:pt idx="479">
                  <c:v>47.1</c:v>
                </c:pt>
                <c:pt idx="480">
                  <c:v>47.11</c:v>
                </c:pt>
                <c:pt idx="481">
                  <c:v>47.12</c:v>
                </c:pt>
                <c:pt idx="482">
                  <c:v>47.13</c:v>
                </c:pt>
                <c:pt idx="483">
                  <c:v>47.14</c:v>
                </c:pt>
                <c:pt idx="484">
                  <c:v>47.15</c:v>
                </c:pt>
                <c:pt idx="485">
                  <c:v>47.16</c:v>
                </c:pt>
                <c:pt idx="486">
                  <c:v>47.17</c:v>
                </c:pt>
                <c:pt idx="487">
                  <c:v>47.18</c:v>
                </c:pt>
                <c:pt idx="488">
                  <c:v>47.19</c:v>
                </c:pt>
                <c:pt idx="489">
                  <c:v>47.2</c:v>
                </c:pt>
                <c:pt idx="490">
                  <c:v>47.21</c:v>
                </c:pt>
                <c:pt idx="491">
                  <c:v>47.22</c:v>
                </c:pt>
                <c:pt idx="492">
                  <c:v>47.23</c:v>
                </c:pt>
                <c:pt idx="493">
                  <c:v>47.24</c:v>
                </c:pt>
                <c:pt idx="494">
                  <c:v>47.25</c:v>
                </c:pt>
                <c:pt idx="495">
                  <c:v>47.259999999999899</c:v>
                </c:pt>
                <c:pt idx="496">
                  <c:v>47.269999999999897</c:v>
                </c:pt>
                <c:pt idx="497">
                  <c:v>47.279999999999902</c:v>
                </c:pt>
                <c:pt idx="498">
                  <c:v>47.2899999999999</c:v>
                </c:pt>
                <c:pt idx="499">
                  <c:v>47.299999999999898</c:v>
                </c:pt>
                <c:pt idx="500">
                  <c:v>47.309999999999903</c:v>
                </c:pt>
                <c:pt idx="501">
                  <c:v>47.319999999999901</c:v>
                </c:pt>
                <c:pt idx="502">
                  <c:v>47.329999999999899</c:v>
                </c:pt>
                <c:pt idx="503">
                  <c:v>47.339999999999897</c:v>
                </c:pt>
                <c:pt idx="504">
                  <c:v>47.349999999999902</c:v>
                </c:pt>
                <c:pt idx="505">
                  <c:v>47.3599999999999</c:v>
                </c:pt>
                <c:pt idx="506">
                  <c:v>47.369999999999898</c:v>
                </c:pt>
                <c:pt idx="507">
                  <c:v>47.379999999999903</c:v>
                </c:pt>
                <c:pt idx="508">
                  <c:v>47.389999999999901</c:v>
                </c:pt>
                <c:pt idx="509">
                  <c:v>47.399999999999899</c:v>
                </c:pt>
                <c:pt idx="510">
                  <c:v>47.409999999999897</c:v>
                </c:pt>
                <c:pt idx="511">
                  <c:v>47.419999999999902</c:v>
                </c:pt>
                <c:pt idx="512">
                  <c:v>47.4299999999999</c:v>
                </c:pt>
                <c:pt idx="513">
                  <c:v>47.439999999999898</c:v>
                </c:pt>
                <c:pt idx="514">
                  <c:v>47.449999999999903</c:v>
                </c:pt>
                <c:pt idx="515">
                  <c:v>47.459999999999901</c:v>
                </c:pt>
                <c:pt idx="516">
                  <c:v>47.469999999999899</c:v>
                </c:pt>
                <c:pt idx="517">
                  <c:v>47.479999999999897</c:v>
                </c:pt>
                <c:pt idx="518">
                  <c:v>47.489999999999903</c:v>
                </c:pt>
                <c:pt idx="519">
                  <c:v>47.499999999999901</c:v>
                </c:pt>
                <c:pt idx="520">
                  <c:v>47.509999999999899</c:v>
                </c:pt>
                <c:pt idx="521">
                  <c:v>47.519999999999897</c:v>
                </c:pt>
                <c:pt idx="522">
                  <c:v>47.529999999999902</c:v>
                </c:pt>
                <c:pt idx="523">
                  <c:v>47.5399999999999</c:v>
                </c:pt>
                <c:pt idx="524">
                  <c:v>47.549999999999898</c:v>
                </c:pt>
                <c:pt idx="525">
                  <c:v>47.559999999999903</c:v>
                </c:pt>
                <c:pt idx="526">
                  <c:v>47.569999999999901</c:v>
                </c:pt>
                <c:pt idx="527">
                  <c:v>47.579999999999899</c:v>
                </c:pt>
                <c:pt idx="528">
                  <c:v>47.589999999999897</c:v>
                </c:pt>
                <c:pt idx="529">
                  <c:v>47.599999999999902</c:v>
                </c:pt>
                <c:pt idx="530">
                  <c:v>47.6099999999999</c:v>
                </c:pt>
                <c:pt idx="531">
                  <c:v>47.619999999999898</c:v>
                </c:pt>
                <c:pt idx="532">
                  <c:v>47.629999999999903</c:v>
                </c:pt>
                <c:pt idx="533">
                  <c:v>47.639999999999901</c:v>
                </c:pt>
                <c:pt idx="534">
                  <c:v>47.649999999999899</c:v>
                </c:pt>
                <c:pt idx="535">
                  <c:v>47.659999999999897</c:v>
                </c:pt>
                <c:pt idx="536">
                  <c:v>47.669999999999902</c:v>
                </c:pt>
                <c:pt idx="537">
                  <c:v>47.6799999999999</c:v>
                </c:pt>
                <c:pt idx="538">
                  <c:v>47.689999999999898</c:v>
                </c:pt>
                <c:pt idx="539">
                  <c:v>47.699999999999903</c:v>
                </c:pt>
                <c:pt idx="540">
                  <c:v>47.709999999999901</c:v>
                </c:pt>
                <c:pt idx="541">
                  <c:v>47.719999999999899</c:v>
                </c:pt>
                <c:pt idx="542">
                  <c:v>47.729999999999897</c:v>
                </c:pt>
                <c:pt idx="543">
                  <c:v>47.739999999999903</c:v>
                </c:pt>
                <c:pt idx="544">
                  <c:v>47.749999999999901</c:v>
                </c:pt>
                <c:pt idx="545">
                  <c:v>47.759999999999799</c:v>
                </c:pt>
                <c:pt idx="546">
                  <c:v>47.769999999999797</c:v>
                </c:pt>
                <c:pt idx="547">
                  <c:v>47.779999999999802</c:v>
                </c:pt>
                <c:pt idx="548">
                  <c:v>47.7899999999998</c:v>
                </c:pt>
                <c:pt idx="549">
                  <c:v>47.799999999999798</c:v>
                </c:pt>
                <c:pt idx="550">
                  <c:v>47.809999999999803</c:v>
                </c:pt>
                <c:pt idx="551">
                  <c:v>47.819999999999801</c:v>
                </c:pt>
                <c:pt idx="552">
                  <c:v>47.829999999999799</c:v>
                </c:pt>
                <c:pt idx="553">
                  <c:v>47.839999999999797</c:v>
                </c:pt>
                <c:pt idx="554">
                  <c:v>47.849999999999802</c:v>
                </c:pt>
                <c:pt idx="555">
                  <c:v>47.8599999999998</c:v>
                </c:pt>
                <c:pt idx="556">
                  <c:v>47.869999999999798</c:v>
                </c:pt>
                <c:pt idx="557">
                  <c:v>47.879999999999797</c:v>
                </c:pt>
                <c:pt idx="558">
                  <c:v>47.889999999999802</c:v>
                </c:pt>
                <c:pt idx="559">
                  <c:v>47.8999999999998</c:v>
                </c:pt>
                <c:pt idx="560">
                  <c:v>47.909999999999798</c:v>
                </c:pt>
                <c:pt idx="561">
                  <c:v>47.919999999999803</c:v>
                </c:pt>
                <c:pt idx="562">
                  <c:v>47.929999999999801</c:v>
                </c:pt>
                <c:pt idx="563">
                  <c:v>47.939999999999799</c:v>
                </c:pt>
                <c:pt idx="564">
                  <c:v>47.949999999999797</c:v>
                </c:pt>
                <c:pt idx="565">
                  <c:v>47.959999999999802</c:v>
                </c:pt>
                <c:pt idx="566">
                  <c:v>47.9699999999998</c:v>
                </c:pt>
                <c:pt idx="567">
                  <c:v>47.979999999999798</c:v>
                </c:pt>
                <c:pt idx="568">
                  <c:v>47.989999999999803</c:v>
                </c:pt>
                <c:pt idx="569">
                  <c:v>47.999999999999801</c:v>
                </c:pt>
                <c:pt idx="570">
                  <c:v>48.009999999999799</c:v>
                </c:pt>
                <c:pt idx="571">
                  <c:v>48.019999999999797</c:v>
                </c:pt>
                <c:pt idx="572">
                  <c:v>48.029999999999802</c:v>
                </c:pt>
                <c:pt idx="573">
                  <c:v>48.0399999999998</c:v>
                </c:pt>
                <c:pt idx="574">
                  <c:v>48.049999999999798</c:v>
                </c:pt>
                <c:pt idx="575">
                  <c:v>48.059999999999803</c:v>
                </c:pt>
                <c:pt idx="576">
                  <c:v>48.069999999999801</c:v>
                </c:pt>
                <c:pt idx="577">
                  <c:v>48.079999999999799</c:v>
                </c:pt>
                <c:pt idx="578">
                  <c:v>48.089999999999797</c:v>
                </c:pt>
                <c:pt idx="579">
                  <c:v>48.099999999999802</c:v>
                </c:pt>
                <c:pt idx="580">
                  <c:v>48.1099999999998</c:v>
                </c:pt>
                <c:pt idx="581">
                  <c:v>48.119999999999798</c:v>
                </c:pt>
                <c:pt idx="582">
                  <c:v>48.129999999999797</c:v>
                </c:pt>
                <c:pt idx="583">
                  <c:v>48.139999999999802</c:v>
                </c:pt>
                <c:pt idx="584">
                  <c:v>48.1499999999998</c:v>
                </c:pt>
                <c:pt idx="585">
                  <c:v>48.159999999999798</c:v>
                </c:pt>
                <c:pt idx="586">
                  <c:v>48.169999999999803</c:v>
                </c:pt>
                <c:pt idx="587">
                  <c:v>48.179999999999801</c:v>
                </c:pt>
                <c:pt idx="588">
                  <c:v>48.189999999999799</c:v>
                </c:pt>
                <c:pt idx="589">
                  <c:v>48.199999999999797</c:v>
                </c:pt>
                <c:pt idx="590">
                  <c:v>48.209999999999802</c:v>
                </c:pt>
                <c:pt idx="591">
                  <c:v>48.2199999999998</c:v>
                </c:pt>
                <c:pt idx="592">
                  <c:v>48.229999999999798</c:v>
                </c:pt>
                <c:pt idx="593">
                  <c:v>48.239999999999803</c:v>
                </c:pt>
                <c:pt idx="594">
                  <c:v>48.249999999999801</c:v>
                </c:pt>
                <c:pt idx="595">
                  <c:v>48.2599999999997</c:v>
                </c:pt>
                <c:pt idx="596">
                  <c:v>48.269999999999698</c:v>
                </c:pt>
                <c:pt idx="597">
                  <c:v>48.279999999999802</c:v>
                </c:pt>
                <c:pt idx="598">
                  <c:v>48.289999999999701</c:v>
                </c:pt>
                <c:pt idx="599">
                  <c:v>48.299999999999699</c:v>
                </c:pt>
                <c:pt idx="600">
                  <c:v>48.309999999999697</c:v>
                </c:pt>
                <c:pt idx="601">
                  <c:v>48.319999999999702</c:v>
                </c:pt>
                <c:pt idx="602">
                  <c:v>48.3299999999997</c:v>
                </c:pt>
                <c:pt idx="603">
                  <c:v>48.339999999999698</c:v>
                </c:pt>
                <c:pt idx="604">
                  <c:v>48.349999999999703</c:v>
                </c:pt>
                <c:pt idx="605">
                  <c:v>48.359999999999701</c:v>
                </c:pt>
                <c:pt idx="606">
                  <c:v>48.369999999999699</c:v>
                </c:pt>
                <c:pt idx="607">
                  <c:v>48.379999999999697</c:v>
                </c:pt>
                <c:pt idx="608">
                  <c:v>48.389999999999702</c:v>
                </c:pt>
                <c:pt idx="609">
                  <c:v>48.3999999999997</c:v>
                </c:pt>
                <c:pt idx="610">
                  <c:v>48.409999999999698</c:v>
                </c:pt>
                <c:pt idx="611">
                  <c:v>48.419999999999703</c:v>
                </c:pt>
                <c:pt idx="612">
                  <c:v>48.429999999999701</c:v>
                </c:pt>
                <c:pt idx="613">
                  <c:v>48.439999999999699</c:v>
                </c:pt>
                <c:pt idx="614">
                  <c:v>48.449999999999697</c:v>
                </c:pt>
                <c:pt idx="615">
                  <c:v>48.459999999999702</c:v>
                </c:pt>
                <c:pt idx="616">
                  <c:v>48.4699999999997</c:v>
                </c:pt>
                <c:pt idx="617">
                  <c:v>48.479999999999698</c:v>
                </c:pt>
                <c:pt idx="618">
                  <c:v>48.489999999999696</c:v>
                </c:pt>
                <c:pt idx="619">
                  <c:v>48.499999999999702</c:v>
                </c:pt>
                <c:pt idx="620">
                  <c:v>48.5099999999997</c:v>
                </c:pt>
                <c:pt idx="621">
                  <c:v>48.519999999999698</c:v>
                </c:pt>
                <c:pt idx="622">
                  <c:v>48.529999999999703</c:v>
                </c:pt>
                <c:pt idx="623">
                  <c:v>48.539999999999701</c:v>
                </c:pt>
                <c:pt idx="624">
                  <c:v>48.549999999999699</c:v>
                </c:pt>
                <c:pt idx="625">
                  <c:v>48.559999999999697</c:v>
                </c:pt>
                <c:pt idx="626">
                  <c:v>48.569999999999702</c:v>
                </c:pt>
                <c:pt idx="627">
                  <c:v>48.5799999999997</c:v>
                </c:pt>
                <c:pt idx="628">
                  <c:v>48.589999999999698</c:v>
                </c:pt>
                <c:pt idx="629">
                  <c:v>48.599999999999703</c:v>
                </c:pt>
                <c:pt idx="630">
                  <c:v>48.609999999999701</c:v>
                </c:pt>
                <c:pt idx="631">
                  <c:v>48.619999999999699</c:v>
                </c:pt>
                <c:pt idx="632">
                  <c:v>48.629999999999697</c:v>
                </c:pt>
                <c:pt idx="633">
                  <c:v>48.639999999999702</c:v>
                </c:pt>
                <c:pt idx="634">
                  <c:v>48.6499999999997</c:v>
                </c:pt>
                <c:pt idx="635">
                  <c:v>48.659999999999698</c:v>
                </c:pt>
                <c:pt idx="636">
                  <c:v>48.669999999999703</c:v>
                </c:pt>
                <c:pt idx="637">
                  <c:v>48.679999999999701</c:v>
                </c:pt>
                <c:pt idx="638">
                  <c:v>48.689999999999699</c:v>
                </c:pt>
                <c:pt idx="639">
                  <c:v>48.699999999999697</c:v>
                </c:pt>
                <c:pt idx="640">
                  <c:v>48.709999999999702</c:v>
                </c:pt>
                <c:pt idx="641">
                  <c:v>48.7199999999997</c:v>
                </c:pt>
                <c:pt idx="642">
                  <c:v>48.729999999999698</c:v>
                </c:pt>
                <c:pt idx="643">
                  <c:v>48.739999999999597</c:v>
                </c:pt>
                <c:pt idx="644">
                  <c:v>48.749999999999702</c:v>
                </c:pt>
                <c:pt idx="645">
                  <c:v>48.7599999999996</c:v>
                </c:pt>
                <c:pt idx="646">
                  <c:v>48.769999999999598</c:v>
                </c:pt>
                <c:pt idx="647">
                  <c:v>48.779999999999703</c:v>
                </c:pt>
                <c:pt idx="648">
                  <c:v>48.789999999999601</c:v>
                </c:pt>
                <c:pt idx="649">
                  <c:v>48.799999999999599</c:v>
                </c:pt>
                <c:pt idx="650">
                  <c:v>48.809999999999597</c:v>
                </c:pt>
                <c:pt idx="651">
                  <c:v>48.819999999999602</c:v>
                </c:pt>
                <c:pt idx="652">
                  <c:v>48.8299999999996</c:v>
                </c:pt>
                <c:pt idx="653">
                  <c:v>48.839999999999598</c:v>
                </c:pt>
                <c:pt idx="654">
                  <c:v>48.849999999999604</c:v>
                </c:pt>
                <c:pt idx="655">
                  <c:v>48.859999999999602</c:v>
                </c:pt>
                <c:pt idx="656">
                  <c:v>48.8699999999996</c:v>
                </c:pt>
                <c:pt idx="657">
                  <c:v>48.879999999999598</c:v>
                </c:pt>
                <c:pt idx="658">
                  <c:v>48.889999999999603</c:v>
                </c:pt>
                <c:pt idx="659">
                  <c:v>48.899999999999601</c:v>
                </c:pt>
                <c:pt idx="660">
                  <c:v>48.909999999999599</c:v>
                </c:pt>
                <c:pt idx="661">
                  <c:v>48.919999999999597</c:v>
                </c:pt>
                <c:pt idx="662">
                  <c:v>48.929999999999602</c:v>
                </c:pt>
                <c:pt idx="663">
                  <c:v>48.9399999999996</c:v>
                </c:pt>
                <c:pt idx="664">
                  <c:v>48.949999999999598</c:v>
                </c:pt>
                <c:pt idx="665">
                  <c:v>48.959999999999603</c:v>
                </c:pt>
                <c:pt idx="666">
                  <c:v>48.969999999999601</c:v>
                </c:pt>
                <c:pt idx="667">
                  <c:v>48.979999999999599</c:v>
                </c:pt>
                <c:pt idx="668">
                  <c:v>48.989999999999597</c:v>
                </c:pt>
                <c:pt idx="669">
                  <c:v>48.999999999999602</c:v>
                </c:pt>
                <c:pt idx="670">
                  <c:v>49.0099999999996</c:v>
                </c:pt>
                <c:pt idx="671">
                  <c:v>49.019999999999598</c:v>
                </c:pt>
                <c:pt idx="672">
                  <c:v>49.029999999999603</c:v>
                </c:pt>
                <c:pt idx="673">
                  <c:v>49.039999999999601</c:v>
                </c:pt>
                <c:pt idx="674">
                  <c:v>49.049999999999599</c:v>
                </c:pt>
                <c:pt idx="675">
                  <c:v>49.059999999999597</c:v>
                </c:pt>
                <c:pt idx="676">
                  <c:v>49.069999999999602</c:v>
                </c:pt>
                <c:pt idx="677">
                  <c:v>49.0799999999996</c:v>
                </c:pt>
                <c:pt idx="678">
                  <c:v>49.089999999999598</c:v>
                </c:pt>
                <c:pt idx="679">
                  <c:v>49.099999999999604</c:v>
                </c:pt>
                <c:pt idx="680">
                  <c:v>49.109999999999602</c:v>
                </c:pt>
                <c:pt idx="681">
                  <c:v>49.1199999999996</c:v>
                </c:pt>
                <c:pt idx="682">
                  <c:v>49.129999999999598</c:v>
                </c:pt>
                <c:pt idx="683">
                  <c:v>49.139999999999603</c:v>
                </c:pt>
                <c:pt idx="684">
                  <c:v>49.149999999999601</c:v>
                </c:pt>
                <c:pt idx="685">
                  <c:v>49.159999999999599</c:v>
                </c:pt>
                <c:pt idx="686">
                  <c:v>49.169999999999597</c:v>
                </c:pt>
                <c:pt idx="687">
                  <c:v>49.179999999999602</c:v>
                </c:pt>
                <c:pt idx="688">
                  <c:v>49.1899999999996</c:v>
                </c:pt>
                <c:pt idx="689">
                  <c:v>49.199999999999598</c:v>
                </c:pt>
                <c:pt idx="690">
                  <c:v>49.209999999999603</c:v>
                </c:pt>
                <c:pt idx="691">
                  <c:v>49.219999999999601</c:v>
                </c:pt>
                <c:pt idx="692">
                  <c:v>49.229999999999599</c:v>
                </c:pt>
                <c:pt idx="693">
                  <c:v>49.239999999999498</c:v>
                </c:pt>
                <c:pt idx="694">
                  <c:v>49.249999999999602</c:v>
                </c:pt>
                <c:pt idx="695">
                  <c:v>49.2599999999996</c:v>
                </c:pt>
                <c:pt idx="696">
                  <c:v>49.269999999999499</c:v>
                </c:pt>
                <c:pt idx="697">
                  <c:v>49.279999999999497</c:v>
                </c:pt>
                <c:pt idx="698">
                  <c:v>49.289999999999502</c:v>
                </c:pt>
                <c:pt idx="699">
                  <c:v>49.2999999999995</c:v>
                </c:pt>
                <c:pt idx="700">
                  <c:v>49.309999999999498</c:v>
                </c:pt>
                <c:pt idx="701">
                  <c:v>49.319999999999503</c:v>
                </c:pt>
                <c:pt idx="702">
                  <c:v>49.329999999999501</c:v>
                </c:pt>
                <c:pt idx="703">
                  <c:v>49.339999999999499</c:v>
                </c:pt>
                <c:pt idx="704">
                  <c:v>49.349999999999497</c:v>
                </c:pt>
                <c:pt idx="705">
                  <c:v>49.359999999999502</c:v>
                </c:pt>
                <c:pt idx="706">
                  <c:v>49.3699999999995</c:v>
                </c:pt>
                <c:pt idx="707">
                  <c:v>49.379999999999498</c:v>
                </c:pt>
                <c:pt idx="708">
                  <c:v>49.389999999999503</c:v>
                </c:pt>
                <c:pt idx="709">
                  <c:v>49.399999999999501</c:v>
                </c:pt>
                <c:pt idx="710">
                  <c:v>49.409999999999499</c:v>
                </c:pt>
                <c:pt idx="711">
                  <c:v>49.419999999999497</c:v>
                </c:pt>
                <c:pt idx="712">
                  <c:v>49.429999999999502</c:v>
                </c:pt>
                <c:pt idx="713">
                  <c:v>49.4399999999995</c:v>
                </c:pt>
                <c:pt idx="714">
                  <c:v>49.449999999999498</c:v>
                </c:pt>
                <c:pt idx="715">
                  <c:v>49.459999999999503</c:v>
                </c:pt>
                <c:pt idx="716">
                  <c:v>49.469999999999501</c:v>
                </c:pt>
                <c:pt idx="717">
                  <c:v>49.479999999999499</c:v>
                </c:pt>
                <c:pt idx="718">
                  <c:v>49.489999999999498</c:v>
                </c:pt>
                <c:pt idx="719">
                  <c:v>49.499999999999503</c:v>
                </c:pt>
                <c:pt idx="720">
                  <c:v>49.509999999999501</c:v>
                </c:pt>
                <c:pt idx="721">
                  <c:v>49.519999999999499</c:v>
                </c:pt>
                <c:pt idx="722">
                  <c:v>49.529999999999497</c:v>
                </c:pt>
                <c:pt idx="723">
                  <c:v>49.539999999999502</c:v>
                </c:pt>
                <c:pt idx="724">
                  <c:v>49.5499999999995</c:v>
                </c:pt>
                <c:pt idx="725">
                  <c:v>49.559999999999498</c:v>
                </c:pt>
                <c:pt idx="726">
                  <c:v>49.569999999999503</c:v>
                </c:pt>
                <c:pt idx="727">
                  <c:v>49.579999999999501</c:v>
                </c:pt>
                <c:pt idx="728">
                  <c:v>49.589999999999499</c:v>
                </c:pt>
                <c:pt idx="729">
                  <c:v>49.599999999999497</c:v>
                </c:pt>
                <c:pt idx="730">
                  <c:v>49.609999999999502</c:v>
                </c:pt>
                <c:pt idx="731">
                  <c:v>49.6199999999995</c:v>
                </c:pt>
                <c:pt idx="732">
                  <c:v>49.629999999999498</c:v>
                </c:pt>
                <c:pt idx="733">
                  <c:v>49.639999999999503</c:v>
                </c:pt>
                <c:pt idx="734">
                  <c:v>49.649999999999501</c:v>
                </c:pt>
                <c:pt idx="735">
                  <c:v>49.659999999999499</c:v>
                </c:pt>
                <c:pt idx="736">
                  <c:v>49.669999999999497</c:v>
                </c:pt>
                <c:pt idx="737">
                  <c:v>49.679999999999502</c:v>
                </c:pt>
                <c:pt idx="738">
                  <c:v>49.6899999999995</c:v>
                </c:pt>
                <c:pt idx="739">
                  <c:v>49.699999999999498</c:v>
                </c:pt>
                <c:pt idx="740">
                  <c:v>49.709999999999503</c:v>
                </c:pt>
                <c:pt idx="741">
                  <c:v>49.719999999999501</c:v>
                </c:pt>
                <c:pt idx="742">
                  <c:v>49.729999999999499</c:v>
                </c:pt>
                <c:pt idx="743">
                  <c:v>49.739999999999398</c:v>
                </c:pt>
                <c:pt idx="744">
                  <c:v>49.749999999999503</c:v>
                </c:pt>
                <c:pt idx="745">
                  <c:v>49.759999999999501</c:v>
                </c:pt>
                <c:pt idx="746">
                  <c:v>49.769999999999399</c:v>
                </c:pt>
                <c:pt idx="747">
                  <c:v>49.779999999999397</c:v>
                </c:pt>
                <c:pt idx="748">
                  <c:v>49.789999999999402</c:v>
                </c:pt>
                <c:pt idx="749">
                  <c:v>49.7999999999994</c:v>
                </c:pt>
                <c:pt idx="750">
                  <c:v>49.809999999999398</c:v>
                </c:pt>
                <c:pt idx="751">
                  <c:v>49.819999999999403</c:v>
                </c:pt>
                <c:pt idx="752">
                  <c:v>49.829999999999401</c:v>
                </c:pt>
                <c:pt idx="753">
                  <c:v>49.839999999999399</c:v>
                </c:pt>
                <c:pt idx="754">
                  <c:v>49.849999999999397</c:v>
                </c:pt>
                <c:pt idx="755">
                  <c:v>49.859999999999403</c:v>
                </c:pt>
                <c:pt idx="756">
                  <c:v>49.869999999999401</c:v>
                </c:pt>
                <c:pt idx="757">
                  <c:v>49.879999999999399</c:v>
                </c:pt>
                <c:pt idx="758">
                  <c:v>49.889999999999397</c:v>
                </c:pt>
                <c:pt idx="759">
                  <c:v>49.899999999999402</c:v>
                </c:pt>
                <c:pt idx="760">
                  <c:v>49.9099999999994</c:v>
                </c:pt>
                <c:pt idx="761">
                  <c:v>49.919999999999398</c:v>
                </c:pt>
                <c:pt idx="762">
                  <c:v>49.929999999999403</c:v>
                </c:pt>
                <c:pt idx="763">
                  <c:v>49.939999999999401</c:v>
                </c:pt>
                <c:pt idx="764">
                  <c:v>49.949999999999399</c:v>
                </c:pt>
                <c:pt idx="765">
                  <c:v>49.959999999999397</c:v>
                </c:pt>
                <c:pt idx="766">
                  <c:v>49.969999999999402</c:v>
                </c:pt>
                <c:pt idx="767">
                  <c:v>49.9799999999994</c:v>
                </c:pt>
                <c:pt idx="768">
                  <c:v>49.989999999999398</c:v>
                </c:pt>
                <c:pt idx="769">
                  <c:v>49.999999999999403</c:v>
                </c:pt>
                <c:pt idx="770">
                  <c:v>50.009999999999401</c:v>
                </c:pt>
                <c:pt idx="771">
                  <c:v>50.019999999999399</c:v>
                </c:pt>
                <c:pt idx="772">
                  <c:v>50.029999999999397</c:v>
                </c:pt>
                <c:pt idx="773">
                  <c:v>50.039999999999402</c:v>
                </c:pt>
                <c:pt idx="774">
                  <c:v>50.0499999999994</c:v>
                </c:pt>
                <c:pt idx="775">
                  <c:v>50.059999999999398</c:v>
                </c:pt>
                <c:pt idx="776">
                  <c:v>50.069999999999403</c:v>
                </c:pt>
                <c:pt idx="777">
                  <c:v>50.079999999999401</c:v>
                </c:pt>
                <c:pt idx="778">
                  <c:v>50.089999999999399</c:v>
                </c:pt>
                <c:pt idx="779">
                  <c:v>50.099999999999397</c:v>
                </c:pt>
                <c:pt idx="780">
                  <c:v>50.109999999999403</c:v>
                </c:pt>
                <c:pt idx="781">
                  <c:v>50.119999999999401</c:v>
                </c:pt>
                <c:pt idx="782">
                  <c:v>50.129999999999399</c:v>
                </c:pt>
                <c:pt idx="783">
                  <c:v>50.139999999999397</c:v>
                </c:pt>
                <c:pt idx="784">
                  <c:v>50.149999999999402</c:v>
                </c:pt>
                <c:pt idx="785">
                  <c:v>50.1599999999994</c:v>
                </c:pt>
                <c:pt idx="786">
                  <c:v>50.169999999999398</c:v>
                </c:pt>
                <c:pt idx="787">
                  <c:v>50.179999999999403</c:v>
                </c:pt>
                <c:pt idx="788">
                  <c:v>50.189999999999401</c:v>
                </c:pt>
                <c:pt idx="789">
                  <c:v>50.199999999999399</c:v>
                </c:pt>
                <c:pt idx="790">
                  <c:v>50.209999999999397</c:v>
                </c:pt>
                <c:pt idx="791">
                  <c:v>50.219999999999402</c:v>
                </c:pt>
                <c:pt idx="792">
                  <c:v>50.2299999999994</c:v>
                </c:pt>
                <c:pt idx="793">
                  <c:v>50.239999999999398</c:v>
                </c:pt>
                <c:pt idx="794">
                  <c:v>50.249999999999297</c:v>
                </c:pt>
                <c:pt idx="795">
                  <c:v>50.259999999999401</c:v>
                </c:pt>
                <c:pt idx="796">
                  <c:v>50.2699999999993</c:v>
                </c:pt>
                <c:pt idx="797">
                  <c:v>50.279999999999298</c:v>
                </c:pt>
                <c:pt idx="798">
                  <c:v>50.289999999999402</c:v>
                </c:pt>
                <c:pt idx="799">
                  <c:v>50.299999999999301</c:v>
                </c:pt>
                <c:pt idx="800">
                  <c:v>50.309999999999299</c:v>
                </c:pt>
                <c:pt idx="801">
                  <c:v>50.319999999999297</c:v>
                </c:pt>
                <c:pt idx="802">
                  <c:v>50.329999999999302</c:v>
                </c:pt>
                <c:pt idx="803">
                  <c:v>50.3399999999993</c:v>
                </c:pt>
                <c:pt idx="804">
                  <c:v>50.349999999999298</c:v>
                </c:pt>
                <c:pt idx="805">
                  <c:v>50.359999999999303</c:v>
                </c:pt>
                <c:pt idx="806">
                  <c:v>50.369999999999301</c:v>
                </c:pt>
                <c:pt idx="807">
                  <c:v>50.379999999999299</c:v>
                </c:pt>
                <c:pt idx="808">
                  <c:v>50.389999999999297</c:v>
                </c:pt>
                <c:pt idx="809">
                  <c:v>50.399999999999302</c:v>
                </c:pt>
                <c:pt idx="810">
                  <c:v>50.4099999999993</c:v>
                </c:pt>
                <c:pt idx="811">
                  <c:v>50.419999999999298</c:v>
                </c:pt>
                <c:pt idx="812">
                  <c:v>50.429999999999303</c:v>
                </c:pt>
                <c:pt idx="813">
                  <c:v>50.439999999999301</c:v>
                </c:pt>
                <c:pt idx="814">
                  <c:v>50.449999999999299</c:v>
                </c:pt>
                <c:pt idx="815">
                  <c:v>50.459999999999297</c:v>
                </c:pt>
                <c:pt idx="816">
                  <c:v>50.469999999999303</c:v>
                </c:pt>
                <c:pt idx="817">
                  <c:v>50.479999999999301</c:v>
                </c:pt>
                <c:pt idx="818">
                  <c:v>50.489999999999299</c:v>
                </c:pt>
                <c:pt idx="819">
                  <c:v>50.499999999999297</c:v>
                </c:pt>
                <c:pt idx="820">
                  <c:v>50.509999999999302</c:v>
                </c:pt>
                <c:pt idx="821">
                  <c:v>50.5199999999993</c:v>
                </c:pt>
                <c:pt idx="822">
                  <c:v>50.529999999999298</c:v>
                </c:pt>
                <c:pt idx="823">
                  <c:v>50.539999999999303</c:v>
                </c:pt>
                <c:pt idx="824">
                  <c:v>50.549999999999301</c:v>
                </c:pt>
                <c:pt idx="825">
                  <c:v>50.559999999999299</c:v>
                </c:pt>
                <c:pt idx="826">
                  <c:v>50.569999999999297</c:v>
                </c:pt>
                <c:pt idx="827">
                  <c:v>50.579999999999302</c:v>
                </c:pt>
                <c:pt idx="828">
                  <c:v>50.5899999999993</c:v>
                </c:pt>
                <c:pt idx="829">
                  <c:v>50.599999999999298</c:v>
                </c:pt>
                <c:pt idx="830">
                  <c:v>50.609999999999303</c:v>
                </c:pt>
                <c:pt idx="831">
                  <c:v>50.619999999999301</c:v>
                </c:pt>
                <c:pt idx="832">
                  <c:v>50.629999999999299</c:v>
                </c:pt>
                <c:pt idx="833">
                  <c:v>50.639999999999297</c:v>
                </c:pt>
                <c:pt idx="834">
                  <c:v>50.649999999999302</c:v>
                </c:pt>
                <c:pt idx="835">
                  <c:v>50.6599999999993</c:v>
                </c:pt>
                <c:pt idx="836">
                  <c:v>50.669999999999298</c:v>
                </c:pt>
                <c:pt idx="837">
                  <c:v>50.679999999999303</c:v>
                </c:pt>
                <c:pt idx="838">
                  <c:v>50.689999999999301</c:v>
                </c:pt>
                <c:pt idx="839">
                  <c:v>50.699999999999299</c:v>
                </c:pt>
                <c:pt idx="840">
                  <c:v>50.709999999999297</c:v>
                </c:pt>
                <c:pt idx="841">
                  <c:v>50.719999999999303</c:v>
                </c:pt>
                <c:pt idx="842">
                  <c:v>50.729999999999301</c:v>
                </c:pt>
                <c:pt idx="843">
                  <c:v>50.739999999999299</c:v>
                </c:pt>
                <c:pt idx="844">
                  <c:v>50.749999999999197</c:v>
                </c:pt>
                <c:pt idx="845">
                  <c:v>50.759999999999302</c:v>
                </c:pt>
                <c:pt idx="846">
                  <c:v>50.7699999999992</c:v>
                </c:pt>
                <c:pt idx="847">
                  <c:v>50.779999999999198</c:v>
                </c:pt>
                <c:pt idx="848">
                  <c:v>50.789999999999303</c:v>
                </c:pt>
                <c:pt idx="849">
                  <c:v>50.799999999999201</c:v>
                </c:pt>
                <c:pt idx="850">
                  <c:v>50.809999999999199</c:v>
                </c:pt>
                <c:pt idx="851">
                  <c:v>50.819999999999197</c:v>
                </c:pt>
                <c:pt idx="852">
                  <c:v>50.829999999999202</c:v>
                </c:pt>
                <c:pt idx="853">
                  <c:v>50.8399999999992</c:v>
                </c:pt>
                <c:pt idx="854">
                  <c:v>50.849999999999199</c:v>
                </c:pt>
                <c:pt idx="855">
                  <c:v>50.859999999999197</c:v>
                </c:pt>
                <c:pt idx="856">
                  <c:v>50.869999999999202</c:v>
                </c:pt>
                <c:pt idx="857">
                  <c:v>50.8799999999992</c:v>
                </c:pt>
                <c:pt idx="858">
                  <c:v>50.889999999999198</c:v>
                </c:pt>
                <c:pt idx="859">
                  <c:v>50.899999999999203</c:v>
                </c:pt>
                <c:pt idx="860">
                  <c:v>50.909999999999201</c:v>
                </c:pt>
                <c:pt idx="861">
                  <c:v>50.919999999999199</c:v>
                </c:pt>
                <c:pt idx="862">
                  <c:v>50.929999999999197</c:v>
                </c:pt>
                <c:pt idx="863">
                  <c:v>50.939999999999202</c:v>
                </c:pt>
                <c:pt idx="864">
                  <c:v>50.9499999999992</c:v>
                </c:pt>
                <c:pt idx="865">
                  <c:v>50.959999999999198</c:v>
                </c:pt>
                <c:pt idx="866">
                  <c:v>50.969999999999203</c:v>
                </c:pt>
                <c:pt idx="867">
                  <c:v>50.979999999999201</c:v>
                </c:pt>
                <c:pt idx="868">
                  <c:v>50.989999999999199</c:v>
                </c:pt>
                <c:pt idx="869">
                  <c:v>50.999999999999197</c:v>
                </c:pt>
                <c:pt idx="870">
                  <c:v>51.009999999999202</c:v>
                </c:pt>
                <c:pt idx="871">
                  <c:v>51.0199999999992</c:v>
                </c:pt>
                <c:pt idx="872">
                  <c:v>51.029999999999198</c:v>
                </c:pt>
                <c:pt idx="873">
                  <c:v>51.039999999999203</c:v>
                </c:pt>
                <c:pt idx="874">
                  <c:v>51.049999999999201</c:v>
                </c:pt>
                <c:pt idx="875">
                  <c:v>51.059999999999199</c:v>
                </c:pt>
                <c:pt idx="876">
                  <c:v>51.069999999999197</c:v>
                </c:pt>
                <c:pt idx="877">
                  <c:v>51.079999999999202</c:v>
                </c:pt>
                <c:pt idx="878">
                  <c:v>51.0899999999992</c:v>
                </c:pt>
                <c:pt idx="879">
                  <c:v>51.099999999999199</c:v>
                </c:pt>
                <c:pt idx="880">
                  <c:v>51.109999999999197</c:v>
                </c:pt>
                <c:pt idx="881">
                  <c:v>51.119999999999202</c:v>
                </c:pt>
                <c:pt idx="882">
                  <c:v>51.1299999999992</c:v>
                </c:pt>
                <c:pt idx="883">
                  <c:v>51.139999999999198</c:v>
                </c:pt>
                <c:pt idx="884">
                  <c:v>51.149999999999203</c:v>
                </c:pt>
                <c:pt idx="885">
                  <c:v>51.159999999999201</c:v>
                </c:pt>
                <c:pt idx="886">
                  <c:v>51.169999999999199</c:v>
                </c:pt>
                <c:pt idx="887">
                  <c:v>51.179999999999197</c:v>
                </c:pt>
                <c:pt idx="888">
                  <c:v>51.189999999999202</c:v>
                </c:pt>
                <c:pt idx="889">
                  <c:v>51.1999999999992</c:v>
                </c:pt>
                <c:pt idx="890">
                  <c:v>51.209999999999198</c:v>
                </c:pt>
                <c:pt idx="891">
                  <c:v>51.219999999999203</c:v>
                </c:pt>
                <c:pt idx="892">
                  <c:v>51.229999999999201</c:v>
                </c:pt>
                <c:pt idx="893">
                  <c:v>51.239999999999199</c:v>
                </c:pt>
                <c:pt idx="894">
                  <c:v>51.249999999999098</c:v>
                </c:pt>
                <c:pt idx="895">
                  <c:v>51.259999999999202</c:v>
                </c:pt>
                <c:pt idx="896">
                  <c:v>51.2699999999992</c:v>
                </c:pt>
                <c:pt idx="897">
                  <c:v>51.279999999999099</c:v>
                </c:pt>
                <c:pt idx="898">
                  <c:v>51.289999999999203</c:v>
                </c:pt>
                <c:pt idx="899">
                  <c:v>51.299999999999102</c:v>
                </c:pt>
                <c:pt idx="900">
                  <c:v>51.3099999999991</c:v>
                </c:pt>
                <c:pt idx="901">
                  <c:v>51.319999999999098</c:v>
                </c:pt>
                <c:pt idx="902">
                  <c:v>51.329999999999103</c:v>
                </c:pt>
                <c:pt idx="903">
                  <c:v>51.339999999999101</c:v>
                </c:pt>
                <c:pt idx="904">
                  <c:v>51.349999999999099</c:v>
                </c:pt>
                <c:pt idx="905">
                  <c:v>51.359999999999097</c:v>
                </c:pt>
                <c:pt idx="906">
                  <c:v>51.369999999999102</c:v>
                </c:pt>
                <c:pt idx="907">
                  <c:v>51.3799999999991</c:v>
                </c:pt>
                <c:pt idx="908">
                  <c:v>51.389999999999098</c:v>
                </c:pt>
                <c:pt idx="909">
                  <c:v>51.399999999999103</c:v>
                </c:pt>
                <c:pt idx="910">
                  <c:v>51.409999999999101</c:v>
                </c:pt>
                <c:pt idx="911">
                  <c:v>51.419999999999099</c:v>
                </c:pt>
                <c:pt idx="912">
                  <c:v>51.429999999999097</c:v>
                </c:pt>
                <c:pt idx="913">
                  <c:v>51.439999999999102</c:v>
                </c:pt>
                <c:pt idx="914">
                  <c:v>51.4499999999991</c:v>
                </c:pt>
                <c:pt idx="915">
                  <c:v>51.459999999999098</c:v>
                </c:pt>
                <c:pt idx="916">
                  <c:v>51.469999999999096</c:v>
                </c:pt>
                <c:pt idx="917">
                  <c:v>51.479999999999102</c:v>
                </c:pt>
                <c:pt idx="918">
                  <c:v>51.4899999999991</c:v>
                </c:pt>
                <c:pt idx="919">
                  <c:v>51.499999999999098</c:v>
                </c:pt>
                <c:pt idx="920">
                  <c:v>51.509999999999103</c:v>
                </c:pt>
                <c:pt idx="921">
                  <c:v>51.519999999999101</c:v>
                </c:pt>
                <c:pt idx="922">
                  <c:v>51.529999999999099</c:v>
                </c:pt>
                <c:pt idx="923">
                  <c:v>51.539999999999097</c:v>
                </c:pt>
                <c:pt idx="924">
                  <c:v>51.549999999999102</c:v>
                </c:pt>
                <c:pt idx="925">
                  <c:v>51.5599999999991</c:v>
                </c:pt>
                <c:pt idx="926">
                  <c:v>51.569999999999098</c:v>
                </c:pt>
                <c:pt idx="927">
                  <c:v>51.579999999999103</c:v>
                </c:pt>
                <c:pt idx="928">
                  <c:v>51.589999999999101</c:v>
                </c:pt>
                <c:pt idx="929">
                  <c:v>51.599999999999099</c:v>
                </c:pt>
                <c:pt idx="930">
                  <c:v>51.609999999999097</c:v>
                </c:pt>
                <c:pt idx="931">
                  <c:v>51.619999999999102</c:v>
                </c:pt>
                <c:pt idx="932">
                  <c:v>51.6299999999991</c:v>
                </c:pt>
                <c:pt idx="933">
                  <c:v>51.639999999999098</c:v>
                </c:pt>
                <c:pt idx="934">
                  <c:v>51.649999999999103</c:v>
                </c:pt>
                <c:pt idx="935">
                  <c:v>51.659999999999101</c:v>
                </c:pt>
                <c:pt idx="936">
                  <c:v>51.669999999999099</c:v>
                </c:pt>
                <c:pt idx="937">
                  <c:v>51.679999999999097</c:v>
                </c:pt>
                <c:pt idx="938">
                  <c:v>51.689999999999102</c:v>
                </c:pt>
                <c:pt idx="939">
                  <c:v>51.6999999999991</c:v>
                </c:pt>
                <c:pt idx="940">
                  <c:v>51.709999999999098</c:v>
                </c:pt>
                <c:pt idx="941">
                  <c:v>51.719999999999096</c:v>
                </c:pt>
                <c:pt idx="942">
                  <c:v>51.729999999999102</c:v>
                </c:pt>
                <c:pt idx="943">
                  <c:v>51.7399999999991</c:v>
                </c:pt>
                <c:pt idx="944">
                  <c:v>51.749999999998998</c:v>
                </c:pt>
                <c:pt idx="945">
                  <c:v>51.759999999999103</c:v>
                </c:pt>
                <c:pt idx="946">
                  <c:v>51.769999999999101</c:v>
                </c:pt>
                <c:pt idx="947">
                  <c:v>51.779999999998999</c:v>
                </c:pt>
                <c:pt idx="948">
                  <c:v>51.789999999998997</c:v>
                </c:pt>
                <c:pt idx="949">
                  <c:v>51.799999999999102</c:v>
                </c:pt>
                <c:pt idx="950">
                  <c:v>51.809999999999</c:v>
                </c:pt>
                <c:pt idx="951">
                  <c:v>51.819999999998998</c:v>
                </c:pt>
                <c:pt idx="952">
                  <c:v>51.829999999999004</c:v>
                </c:pt>
                <c:pt idx="953">
                  <c:v>51.839999999999002</c:v>
                </c:pt>
                <c:pt idx="954">
                  <c:v>51.849999999999</c:v>
                </c:pt>
                <c:pt idx="955">
                  <c:v>51.859999999998998</c:v>
                </c:pt>
                <c:pt idx="956">
                  <c:v>51.869999999999003</c:v>
                </c:pt>
                <c:pt idx="957">
                  <c:v>51.879999999999001</c:v>
                </c:pt>
                <c:pt idx="958">
                  <c:v>51.889999999998999</c:v>
                </c:pt>
                <c:pt idx="959">
                  <c:v>51.899999999998997</c:v>
                </c:pt>
                <c:pt idx="960">
                  <c:v>51.909999999999002</c:v>
                </c:pt>
                <c:pt idx="961">
                  <c:v>51.919999999999</c:v>
                </c:pt>
                <c:pt idx="962">
                  <c:v>51.929999999998998</c:v>
                </c:pt>
                <c:pt idx="963">
                  <c:v>51.939999999999003</c:v>
                </c:pt>
                <c:pt idx="964">
                  <c:v>51.949999999999001</c:v>
                </c:pt>
                <c:pt idx="965">
                  <c:v>51.959999999998999</c:v>
                </c:pt>
                <c:pt idx="966">
                  <c:v>51.969999999998997</c:v>
                </c:pt>
                <c:pt idx="967">
                  <c:v>51.979999999999002</c:v>
                </c:pt>
                <c:pt idx="968">
                  <c:v>51.989999999999</c:v>
                </c:pt>
                <c:pt idx="969">
                  <c:v>51.999999999998998</c:v>
                </c:pt>
                <c:pt idx="970">
                  <c:v>52.009999999999003</c:v>
                </c:pt>
                <c:pt idx="971">
                  <c:v>52.019999999999001</c:v>
                </c:pt>
                <c:pt idx="972">
                  <c:v>52.029999999998999</c:v>
                </c:pt>
                <c:pt idx="973">
                  <c:v>52.039999999998997</c:v>
                </c:pt>
                <c:pt idx="974">
                  <c:v>52.049999999999002</c:v>
                </c:pt>
                <c:pt idx="975">
                  <c:v>52.059999999999</c:v>
                </c:pt>
                <c:pt idx="976">
                  <c:v>52.069999999998998</c:v>
                </c:pt>
                <c:pt idx="977">
                  <c:v>52.079999999999004</c:v>
                </c:pt>
                <c:pt idx="978">
                  <c:v>52.089999999999002</c:v>
                </c:pt>
                <c:pt idx="979">
                  <c:v>52.099999999999</c:v>
                </c:pt>
                <c:pt idx="980">
                  <c:v>52.109999999998998</c:v>
                </c:pt>
                <c:pt idx="981">
                  <c:v>52.119999999999003</c:v>
                </c:pt>
                <c:pt idx="982">
                  <c:v>52.129999999999001</c:v>
                </c:pt>
                <c:pt idx="983">
                  <c:v>52.139999999998999</c:v>
                </c:pt>
                <c:pt idx="984">
                  <c:v>52.149999999998997</c:v>
                </c:pt>
                <c:pt idx="985">
                  <c:v>52.159999999999002</c:v>
                </c:pt>
                <c:pt idx="986">
                  <c:v>52.169999999999</c:v>
                </c:pt>
                <c:pt idx="987">
                  <c:v>52.179999999998998</c:v>
                </c:pt>
                <c:pt idx="988">
                  <c:v>52.189999999999003</c:v>
                </c:pt>
                <c:pt idx="989">
                  <c:v>52.199999999999001</c:v>
                </c:pt>
                <c:pt idx="990">
                  <c:v>52.209999999998999</c:v>
                </c:pt>
                <c:pt idx="991">
                  <c:v>52.219999999998997</c:v>
                </c:pt>
                <c:pt idx="992">
                  <c:v>52.229999999999002</c:v>
                </c:pt>
                <c:pt idx="993">
                  <c:v>52.239999999999</c:v>
                </c:pt>
                <c:pt idx="994">
                  <c:v>52.249999999998998</c:v>
                </c:pt>
                <c:pt idx="995">
                  <c:v>52.259999999999003</c:v>
                </c:pt>
                <c:pt idx="996">
                  <c:v>52.269999999999001</c:v>
                </c:pt>
                <c:pt idx="997">
                  <c:v>52.2799999999989</c:v>
                </c:pt>
                <c:pt idx="998">
                  <c:v>52.289999999998898</c:v>
                </c:pt>
                <c:pt idx="999">
                  <c:v>52.299999999999002</c:v>
                </c:pt>
                <c:pt idx="1000">
                  <c:v>52.309999999998901</c:v>
                </c:pt>
                <c:pt idx="1001">
                  <c:v>52.319999999998899</c:v>
                </c:pt>
                <c:pt idx="1002">
                  <c:v>52.329999999998897</c:v>
                </c:pt>
                <c:pt idx="1003">
                  <c:v>52.339999999998902</c:v>
                </c:pt>
                <c:pt idx="1004">
                  <c:v>52.3499999999989</c:v>
                </c:pt>
                <c:pt idx="1005">
                  <c:v>52.359999999998898</c:v>
                </c:pt>
                <c:pt idx="1006">
                  <c:v>52.369999999998903</c:v>
                </c:pt>
                <c:pt idx="1007">
                  <c:v>52.379999999998901</c:v>
                </c:pt>
                <c:pt idx="1008">
                  <c:v>52.389999999998899</c:v>
                </c:pt>
                <c:pt idx="1009">
                  <c:v>52.399999999998897</c:v>
                </c:pt>
                <c:pt idx="1010">
                  <c:v>52.409999999998902</c:v>
                </c:pt>
                <c:pt idx="1011">
                  <c:v>52.4199999999989</c:v>
                </c:pt>
                <c:pt idx="1012">
                  <c:v>52.429999999998898</c:v>
                </c:pt>
                <c:pt idx="1013">
                  <c:v>52.439999999998903</c:v>
                </c:pt>
                <c:pt idx="1014">
                  <c:v>52.449999999998902</c:v>
                </c:pt>
                <c:pt idx="1015">
                  <c:v>52.4599999999989</c:v>
                </c:pt>
                <c:pt idx="1016">
                  <c:v>52.469999999998898</c:v>
                </c:pt>
                <c:pt idx="1017">
                  <c:v>52.479999999998903</c:v>
                </c:pt>
                <c:pt idx="1018">
                  <c:v>52.489999999998901</c:v>
                </c:pt>
                <c:pt idx="1019">
                  <c:v>52.499999999998899</c:v>
                </c:pt>
                <c:pt idx="1020">
                  <c:v>52.509999999998897</c:v>
                </c:pt>
                <c:pt idx="1021">
                  <c:v>52.519999999998902</c:v>
                </c:pt>
                <c:pt idx="1022">
                  <c:v>52.5299999999989</c:v>
                </c:pt>
                <c:pt idx="1023">
                  <c:v>52.539999999998898</c:v>
                </c:pt>
                <c:pt idx="1024">
                  <c:v>52.549999999998903</c:v>
                </c:pt>
                <c:pt idx="1025">
                  <c:v>52.559999999998901</c:v>
                </c:pt>
                <c:pt idx="1026">
                  <c:v>52.569999999998899</c:v>
                </c:pt>
                <c:pt idx="1027">
                  <c:v>52.579999999998897</c:v>
                </c:pt>
                <c:pt idx="1028">
                  <c:v>52.589999999998902</c:v>
                </c:pt>
                <c:pt idx="1029">
                  <c:v>52.5999999999989</c:v>
                </c:pt>
                <c:pt idx="1030">
                  <c:v>52.609999999998898</c:v>
                </c:pt>
                <c:pt idx="1031">
                  <c:v>52.619999999998903</c:v>
                </c:pt>
                <c:pt idx="1032">
                  <c:v>52.629999999998901</c:v>
                </c:pt>
                <c:pt idx="1033">
                  <c:v>52.639999999998899</c:v>
                </c:pt>
                <c:pt idx="1034">
                  <c:v>52.649999999998897</c:v>
                </c:pt>
                <c:pt idx="1035">
                  <c:v>52.659999999998902</c:v>
                </c:pt>
                <c:pt idx="1036">
                  <c:v>52.6699999999989</c:v>
                </c:pt>
                <c:pt idx="1037">
                  <c:v>52.679999999998898</c:v>
                </c:pt>
                <c:pt idx="1038">
                  <c:v>52.689999999998903</c:v>
                </c:pt>
                <c:pt idx="1039">
                  <c:v>52.699999999998902</c:v>
                </c:pt>
                <c:pt idx="1040">
                  <c:v>52.7099999999989</c:v>
                </c:pt>
                <c:pt idx="1041">
                  <c:v>52.719999999998898</c:v>
                </c:pt>
                <c:pt idx="1042">
                  <c:v>52.729999999998903</c:v>
                </c:pt>
                <c:pt idx="1043">
                  <c:v>52.739999999998901</c:v>
                </c:pt>
                <c:pt idx="1044">
                  <c:v>52.749999999998899</c:v>
                </c:pt>
                <c:pt idx="1045">
                  <c:v>52.759999999998797</c:v>
                </c:pt>
                <c:pt idx="1046">
                  <c:v>52.769999999998902</c:v>
                </c:pt>
                <c:pt idx="1047">
                  <c:v>52.7799999999989</c:v>
                </c:pt>
                <c:pt idx="1048">
                  <c:v>52.789999999998798</c:v>
                </c:pt>
                <c:pt idx="1049">
                  <c:v>52.799999999998803</c:v>
                </c:pt>
                <c:pt idx="1050">
                  <c:v>52.809999999998801</c:v>
                </c:pt>
                <c:pt idx="1051">
                  <c:v>52.819999999998799</c:v>
                </c:pt>
                <c:pt idx="1052">
                  <c:v>52.829999999998797</c:v>
                </c:pt>
                <c:pt idx="1053">
                  <c:v>52.839999999998803</c:v>
                </c:pt>
                <c:pt idx="1054">
                  <c:v>52.849999999998801</c:v>
                </c:pt>
                <c:pt idx="1055">
                  <c:v>52.859999999998799</c:v>
                </c:pt>
                <c:pt idx="1056">
                  <c:v>52.869999999998797</c:v>
                </c:pt>
                <c:pt idx="1057">
                  <c:v>52.879999999998802</c:v>
                </c:pt>
                <c:pt idx="1058">
                  <c:v>52.8899999999988</c:v>
                </c:pt>
                <c:pt idx="1059">
                  <c:v>52.899999999998798</c:v>
                </c:pt>
                <c:pt idx="1060">
                  <c:v>52.909999999998803</c:v>
                </c:pt>
                <c:pt idx="1061">
                  <c:v>52.919999999998801</c:v>
                </c:pt>
                <c:pt idx="1062">
                  <c:v>52.929999999998799</c:v>
                </c:pt>
                <c:pt idx="1063">
                  <c:v>52.939999999998797</c:v>
                </c:pt>
                <c:pt idx="1064">
                  <c:v>52.949999999998802</c:v>
                </c:pt>
                <c:pt idx="1065">
                  <c:v>52.9599999999988</c:v>
                </c:pt>
                <c:pt idx="1066">
                  <c:v>52.969999999998798</c:v>
                </c:pt>
                <c:pt idx="1067">
                  <c:v>52.979999999998803</c:v>
                </c:pt>
                <c:pt idx="1068">
                  <c:v>52.989999999998801</c:v>
                </c:pt>
                <c:pt idx="1069">
                  <c:v>53</c:v>
                </c:pt>
                <c:pt idx="1070">
                  <c:v>53.1</c:v>
                </c:pt>
                <c:pt idx="1071">
                  <c:v>53.2</c:v>
                </c:pt>
                <c:pt idx="1072">
                  <c:v>53.3</c:v>
                </c:pt>
                <c:pt idx="1073">
                  <c:v>53.4</c:v>
                </c:pt>
                <c:pt idx="1074">
                  <c:v>53.5</c:v>
                </c:pt>
                <c:pt idx="1075">
                  <c:v>53.6</c:v>
                </c:pt>
                <c:pt idx="1076">
                  <c:v>53.7</c:v>
                </c:pt>
                <c:pt idx="1077">
                  <c:v>53.8</c:v>
                </c:pt>
                <c:pt idx="1078">
                  <c:v>53.9</c:v>
                </c:pt>
                <c:pt idx="1079">
                  <c:v>54</c:v>
                </c:pt>
                <c:pt idx="1080">
                  <c:v>54.1</c:v>
                </c:pt>
                <c:pt idx="1081">
                  <c:v>54.2</c:v>
                </c:pt>
                <c:pt idx="1082">
                  <c:v>54.3</c:v>
                </c:pt>
                <c:pt idx="1083">
                  <c:v>54.4</c:v>
                </c:pt>
                <c:pt idx="1084">
                  <c:v>54.5</c:v>
                </c:pt>
                <c:pt idx="1085">
                  <c:v>54.6</c:v>
                </c:pt>
                <c:pt idx="1086">
                  <c:v>54.7</c:v>
                </c:pt>
                <c:pt idx="1087">
                  <c:v>54.8</c:v>
                </c:pt>
                <c:pt idx="1088">
                  <c:v>54.9</c:v>
                </c:pt>
                <c:pt idx="1089">
                  <c:v>55</c:v>
                </c:pt>
                <c:pt idx="1090">
                  <c:v>55.1</c:v>
                </c:pt>
                <c:pt idx="1091">
                  <c:v>55.2</c:v>
                </c:pt>
                <c:pt idx="1092">
                  <c:v>55.3</c:v>
                </c:pt>
                <c:pt idx="1093">
                  <c:v>55.4</c:v>
                </c:pt>
                <c:pt idx="1094">
                  <c:v>55.5</c:v>
                </c:pt>
                <c:pt idx="1095">
                  <c:v>55.6</c:v>
                </c:pt>
                <c:pt idx="1096">
                  <c:v>55.7</c:v>
                </c:pt>
                <c:pt idx="1097">
                  <c:v>55.8</c:v>
                </c:pt>
                <c:pt idx="1098">
                  <c:v>55.9</c:v>
                </c:pt>
                <c:pt idx="1099">
                  <c:v>56</c:v>
                </c:pt>
                <c:pt idx="1100">
                  <c:v>56.1</c:v>
                </c:pt>
                <c:pt idx="1101">
                  <c:v>56.2</c:v>
                </c:pt>
                <c:pt idx="1102">
                  <c:v>56.3</c:v>
                </c:pt>
                <c:pt idx="1103">
                  <c:v>56.4</c:v>
                </c:pt>
                <c:pt idx="1104">
                  <c:v>56.5</c:v>
                </c:pt>
                <c:pt idx="1105">
                  <c:v>56.6</c:v>
                </c:pt>
                <c:pt idx="1106">
                  <c:v>56.7</c:v>
                </c:pt>
                <c:pt idx="1107">
                  <c:v>56.8</c:v>
                </c:pt>
                <c:pt idx="1108">
                  <c:v>56.9</c:v>
                </c:pt>
                <c:pt idx="1109">
                  <c:v>57</c:v>
                </c:pt>
                <c:pt idx="1110">
                  <c:v>57.01</c:v>
                </c:pt>
                <c:pt idx="1111">
                  <c:v>57.02</c:v>
                </c:pt>
                <c:pt idx="1112">
                  <c:v>57.03</c:v>
                </c:pt>
                <c:pt idx="1113">
                  <c:v>57.04</c:v>
                </c:pt>
                <c:pt idx="1114">
                  <c:v>57.05</c:v>
                </c:pt>
                <c:pt idx="1115">
                  <c:v>57.06</c:v>
                </c:pt>
                <c:pt idx="1116">
                  <c:v>57.07</c:v>
                </c:pt>
                <c:pt idx="1117">
                  <c:v>57.08</c:v>
                </c:pt>
                <c:pt idx="1118">
                  <c:v>57.09</c:v>
                </c:pt>
                <c:pt idx="1119">
                  <c:v>57.1</c:v>
                </c:pt>
                <c:pt idx="1120">
                  <c:v>57.11</c:v>
                </c:pt>
                <c:pt idx="1121">
                  <c:v>57.120000000000097</c:v>
                </c:pt>
                <c:pt idx="1122">
                  <c:v>57.130000000000102</c:v>
                </c:pt>
                <c:pt idx="1123">
                  <c:v>57.1400000000001</c:v>
                </c:pt>
                <c:pt idx="1124">
                  <c:v>57.150000000000098</c:v>
                </c:pt>
                <c:pt idx="1125">
                  <c:v>57.160000000000103</c:v>
                </c:pt>
                <c:pt idx="1126">
                  <c:v>57.170000000000101</c:v>
                </c:pt>
                <c:pt idx="1127">
                  <c:v>57.180000000000099</c:v>
                </c:pt>
                <c:pt idx="1128">
                  <c:v>57.190000000000097</c:v>
                </c:pt>
                <c:pt idx="1129">
                  <c:v>57.200000000000102</c:v>
                </c:pt>
                <c:pt idx="1130">
                  <c:v>57.2100000000001</c:v>
                </c:pt>
                <c:pt idx="1131">
                  <c:v>57.220000000000098</c:v>
                </c:pt>
                <c:pt idx="1132">
                  <c:v>57.230000000000103</c:v>
                </c:pt>
                <c:pt idx="1133">
                  <c:v>57.240000000000101</c:v>
                </c:pt>
                <c:pt idx="1134">
                  <c:v>57.250000000000099</c:v>
                </c:pt>
                <c:pt idx="1135">
                  <c:v>57.260000000000097</c:v>
                </c:pt>
                <c:pt idx="1136">
                  <c:v>57.270000000000103</c:v>
                </c:pt>
                <c:pt idx="1137">
                  <c:v>57.280000000000101</c:v>
                </c:pt>
                <c:pt idx="1138">
                  <c:v>57.290000000000099</c:v>
                </c:pt>
                <c:pt idx="1139">
                  <c:v>57.300000000000097</c:v>
                </c:pt>
                <c:pt idx="1140">
                  <c:v>57.310000000000201</c:v>
                </c:pt>
                <c:pt idx="1141">
                  <c:v>57.320000000000199</c:v>
                </c:pt>
                <c:pt idx="1142">
                  <c:v>57.330000000000197</c:v>
                </c:pt>
                <c:pt idx="1143">
                  <c:v>57.340000000000202</c:v>
                </c:pt>
                <c:pt idx="1144">
                  <c:v>57.3500000000002</c:v>
                </c:pt>
                <c:pt idx="1145">
                  <c:v>57.360000000000198</c:v>
                </c:pt>
                <c:pt idx="1146">
                  <c:v>57.370000000000203</c:v>
                </c:pt>
                <c:pt idx="1147">
                  <c:v>57.380000000000202</c:v>
                </c:pt>
                <c:pt idx="1148">
                  <c:v>57.3900000000002</c:v>
                </c:pt>
                <c:pt idx="1149">
                  <c:v>57.400000000000198</c:v>
                </c:pt>
                <c:pt idx="1150">
                  <c:v>57.410000000000203</c:v>
                </c:pt>
                <c:pt idx="1151">
                  <c:v>57.420000000000201</c:v>
                </c:pt>
                <c:pt idx="1152">
                  <c:v>57.430000000000199</c:v>
                </c:pt>
                <c:pt idx="1153">
                  <c:v>57.440000000000197</c:v>
                </c:pt>
                <c:pt idx="1154">
                  <c:v>57.450000000000202</c:v>
                </c:pt>
                <c:pt idx="1155">
                  <c:v>57.4600000000002</c:v>
                </c:pt>
                <c:pt idx="1156">
                  <c:v>57.470000000000198</c:v>
                </c:pt>
                <c:pt idx="1157">
                  <c:v>57.480000000000203</c:v>
                </c:pt>
                <c:pt idx="1158">
                  <c:v>57.490000000000201</c:v>
                </c:pt>
                <c:pt idx="1159">
                  <c:v>57.500000000000199</c:v>
                </c:pt>
                <c:pt idx="1160">
                  <c:v>57.510000000000304</c:v>
                </c:pt>
                <c:pt idx="1161">
                  <c:v>57.520000000000302</c:v>
                </c:pt>
                <c:pt idx="1162">
                  <c:v>57.5300000000003</c:v>
                </c:pt>
                <c:pt idx="1163">
                  <c:v>57.540000000000298</c:v>
                </c:pt>
                <c:pt idx="1164">
                  <c:v>57.550000000000303</c:v>
                </c:pt>
                <c:pt idx="1165">
                  <c:v>57.560000000000301</c:v>
                </c:pt>
                <c:pt idx="1166">
                  <c:v>57.570000000000299</c:v>
                </c:pt>
                <c:pt idx="1167">
                  <c:v>57.580000000000297</c:v>
                </c:pt>
                <c:pt idx="1168">
                  <c:v>57.590000000000302</c:v>
                </c:pt>
                <c:pt idx="1169">
                  <c:v>57.6000000000003</c:v>
                </c:pt>
                <c:pt idx="1170">
                  <c:v>57.610000000000298</c:v>
                </c:pt>
                <c:pt idx="1171">
                  <c:v>57.620000000000303</c:v>
                </c:pt>
                <c:pt idx="1172">
                  <c:v>57.630000000000301</c:v>
                </c:pt>
                <c:pt idx="1173">
                  <c:v>57.640000000000299</c:v>
                </c:pt>
                <c:pt idx="1174">
                  <c:v>57.650000000000297</c:v>
                </c:pt>
                <c:pt idx="1175">
                  <c:v>57.660000000000302</c:v>
                </c:pt>
                <c:pt idx="1176">
                  <c:v>57.6700000000003</c:v>
                </c:pt>
                <c:pt idx="1177">
                  <c:v>57.680000000000298</c:v>
                </c:pt>
                <c:pt idx="1178">
                  <c:v>57.690000000000303</c:v>
                </c:pt>
                <c:pt idx="1179">
                  <c:v>57.700000000000401</c:v>
                </c:pt>
                <c:pt idx="1180">
                  <c:v>57.710000000000399</c:v>
                </c:pt>
                <c:pt idx="1181">
                  <c:v>57.720000000000397</c:v>
                </c:pt>
                <c:pt idx="1182">
                  <c:v>57.730000000000402</c:v>
                </c:pt>
                <c:pt idx="1183">
                  <c:v>57.7400000000004</c:v>
                </c:pt>
                <c:pt idx="1184">
                  <c:v>57.750000000000398</c:v>
                </c:pt>
                <c:pt idx="1185">
                  <c:v>57.760000000000403</c:v>
                </c:pt>
                <c:pt idx="1186">
                  <c:v>57.770000000000401</c:v>
                </c:pt>
                <c:pt idx="1187">
                  <c:v>57.780000000000399</c:v>
                </c:pt>
                <c:pt idx="1188">
                  <c:v>57.790000000000397</c:v>
                </c:pt>
                <c:pt idx="1189">
                  <c:v>57.800000000000402</c:v>
                </c:pt>
                <c:pt idx="1190">
                  <c:v>57.8100000000004</c:v>
                </c:pt>
                <c:pt idx="1191">
                  <c:v>57.820000000000398</c:v>
                </c:pt>
                <c:pt idx="1192">
                  <c:v>57.830000000000403</c:v>
                </c:pt>
                <c:pt idx="1193">
                  <c:v>57.840000000000401</c:v>
                </c:pt>
                <c:pt idx="1194">
                  <c:v>57.850000000000399</c:v>
                </c:pt>
                <c:pt idx="1195">
                  <c:v>57.860000000000397</c:v>
                </c:pt>
                <c:pt idx="1196">
                  <c:v>57.870000000000402</c:v>
                </c:pt>
                <c:pt idx="1197">
                  <c:v>57.8800000000004</c:v>
                </c:pt>
                <c:pt idx="1198">
                  <c:v>57.890000000000398</c:v>
                </c:pt>
                <c:pt idx="1199">
                  <c:v>57.900000000000503</c:v>
                </c:pt>
                <c:pt idx="1200">
                  <c:v>57.910000000000501</c:v>
                </c:pt>
                <c:pt idx="1201">
                  <c:v>57.920000000000499</c:v>
                </c:pt>
                <c:pt idx="1202">
                  <c:v>57.930000000000497</c:v>
                </c:pt>
                <c:pt idx="1203">
                  <c:v>57.940000000000502</c:v>
                </c:pt>
                <c:pt idx="1204">
                  <c:v>57.9500000000005</c:v>
                </c:pt>
                <c:pt idx="1205">
                  <c:v>57.960000000000498</c:v>
                </c:pt>
                <c:pt idx="1206">
                  <c:v>57.970000000000503</c:v>
                </c:pt>
                <c:pt idx="1207">
                  <c:v>57.980000000000501</c:v>
                </c:pt>
                <c:pt idx="1208">
                  <c:v>57.990000000000499</c:v>
                </c:pt>
                <c:pt idx="1209">
                  <c:v>58.000000000000497</c:v>
                </c:pt>
                <c:pt idx="1210">
                  <c:v>58.010000000000502</c:v>
                </c:pt>
                <c:pt idx="1211">
                  <c:v>58.020000000000501</c:v>
                </c:pt>
                <c:pt idx="1212">
                  <c:v>58.030000000000499</c:v>
                </c:pt>
                <c:pt idx="1213">
                  <c:v>58.040000000000497</c:v>
                </c:pt>
                <c:pt idx="1214">
                  <c:v>58.050000000000502</c:v>
                </c:pt>
                <c:pt idx="1215">
                  <c:v>58.0600000000005</c:v>
                </c:pt>
                <c:pt idx="1216">
                  <c:v>58.070000000000498</c:v>
                </c:pt>
                <c:pt idx="1217">
                  <c:v>58.080000000000503</c:v>
                </c:pt>
                <c:pt idx="1218">
                  <c:v>58.0900000000006</c:v>
                </c:pt>
                <c:pt idx="1219">
                  <c:v>58.100000000000598</c:v>
                </c:pt>
                <c:pt idx="1220">
                  <c:v>58.110000000000603</c:v>
                </c:pt>
                <c:pt idx="1221">
                  <c:v>58.120000000000601</c:v>
                </c:pt>
                <c:pt idx="1222">
                  <c:v>58.130000000000599</c:v>
                </c:pt>
                <c:pt idx="1223">
                  <c:v>58.140000000000597</c:v>
                </c:pt>
                <c:pt idx="1224">
                  <c:v>58.150000000000603</c:v>
                </c:pt>
                <c:pt idx="1225">
                  <c:v>58.160000000000601</c:v>
                </c:pt>
                <c:pt idx="1226">
                  <c:v>58.170000000000599</c:v>
                </c:pt>
                <c:pt idx="1227">
                  <c:v>58.180000000000597</c:v>
                </c:pt>
                <c:pt idx="1228">
                  <c:v>58.190000000000602</c:v>
                </c:pt>
                <c:pt idx="1229">
                  <c:v>58.2000000000006</c:v>
                </c:pt>
                <c:pt idx="1230">
                  <c:v>58.210000000000598</c:v>
                </c:pt>
                <c:pt idx="1231">
                  <c:v>58.220000000000603</c:v>
                </c:pt>
                <c:pt idx="1232">
                  <c:v>58.230000000000601</c:v>
                </c:pt>
                <c:pt idx="1233">
                  <c:v>58.240000000000599</c:v>
                </c:pt>
                <c:pt idx="1234">
                  <c:v>58.250000000000597</c:v>
                </c:pt>
                <c:pt idx="1235">
                  <c:v>58.260000000000602</c:v>
                </c:pt>
                <c:pt idx="1236">
                  <c:v>58.2700000000006</c:v>
                </c:pt>
                <c:pt idx="1237">
                  <c:v>58.280000000000598</c:v>
                </c:pt>
                <c:pt idx="1238">
                  <c:v>58.290000000000603</c:v>
                </c:pt>
                <c:pt idx="1239">
                  <c:v>58.300000000000701</c:v>
                </c:pt>
                <c:pt idx="1240">
                  <c:v>58.310000000000699</c:v>
                </c:pt>
                <c:pt idx="1241">
                  <c:v>58.320000000000697</c:v>
                </c:pt>
                <c:pt idx="1242">
                  <c:v>58.330000000000702</c:v>
                </c:pt>
                <c:pt idx="1243">
                  <c:v>58.3400000000007</c:v>
                </c:pt>
                <c:pt idx="1244">
                  <c:v>58.350000000000698</c:v>
                </c:pt>
                <c:pt idx="1245">
                  <c:v>58.360000000000703</c:v>
                </c:pt>
                <c:pt idx="1246">
                  <c:v>58.370000000000701</c:v>
                </c:pt>
                <c:pt idx="1247">
                  <c:v>58.380000000000699</c:v>
                </c:pt>
                <c:pt idx="1248">
                  <c:v>58.390000000000697</c:v>
                </c:pt>
                <c:pt idx="1249">
                  <c:v>58.400000000000702</c:v>
                </c:pt>
                <c:pt idx="1250">
                  <c:v>58.4100000000007</c:v>
                </c:pt>
                <c:pt idx="1251">
                  <c:v>58.420000000000698</c:v>
                </c:pt>
                <c:pt idx="1252">
                  <c:v>58.430000000000703</c:v>
                </c:pt>
                <c:pt idx="1253">
                  <c:v>58.440000000000701</c:v>
                </c:pt>
                <c:pt idx="1254">
                  <c:v>58.450000000000699</c:v>
                </c:pt>
                <c:pt idx="1255">
                  <c:v>58.460000000000697</c:v>
                </c:pt>
                <c:pt idx="1256">
                  <c:v>58.470000000000702</c:v>
                </c:pt>
                <c:pt idx="1257">
                  <c:v>58.4800000000008</c:v>
                </c:pt>
                <c:pt idx="1258">
                  <c:v>58.490000000000798</c:v>
                </c:pt>
                <c:pt idx="1259">
                  <c:v>58.500000000000803</c:v>
                </c:pt>
                <c:pt idx="1260">
                  <c:v>58.510000000000801</c:v>
                </c:pt>
                <c:pt idx="1261">
                  <c:v>58.520000000000799</c:v>
                </c:pt>
                <c:pt idx="1262">
                  <c:v>58.530000000000797</c:v>
                </c:pt>
                <c:pt idx="1263">
                  <c:v>58.540000000000802</c:v>
                </c:pt>
                <c:pt idx="1264">
                  <c:v>58.5500000000008</c:v>
                </c:pt>
                <c:pt idx="1265">
                  <c:v>58.560000000000798</c:v>
                </c:pt>
                <c:pt idx="1266">
                  <c:v>58.570000000000803</c:v>
                </c:pt>
                <c:pt idx="1267">
                  <c:v>58.580000000000801</c:v>
                </c:pt>
                <c:pt idx="1268">
                  <c:v>58.590000000000799</c:v>
                </c:pt>
                <c:pt idx="1269">
                  <c:v>58.600000000000797</c:v>
                </c:pt>
                <c:pt idx="1270">
                  <c:v>58.610000000000802</c:v>
                </c:pt>
                <c:pt idx="1271">
                  <c:v>58.6200000000008</c:v>
                </c:pt>
                <c:pt idx="1272">
                  <c:v>58.630000000000798</c:v>
                </c:pt>
                <c:pt idx="1273">
                  <c:v>58.640000000000803</c:v>
                </c:pt>
                <c:pt idx="1274">
                  <c:v>58.650000000000801</c:v>
                </c:pt>
                <c:pt idx="1275">
                  <c:v>58.6600000000008</c:v>
                </c:pt>
                <c:pt idx="1276">
                  <c:v>58.670000000000798</c:v>
                </c:pt>
                <c:pt idx="1277">
                  <c:v>58.680000000000803</c:v>
                </c:pt>
                <c:pt idx="1278">
                  <c:v>58.6900000000009</c:v>
                </c:pt>
                <c:pt idx="1279">
                  <c:v>58.700000000000898</c:v>
                </c:pt>
                <c:pt idx="1280">
                  <c:v>58.710000000000903</c:v>
                </c:pt>
                <c:pt idx="1281">
                  <c:v>58.720000000000901</c:v>
                </c:pt>
                <c:pt idx="1282">
                  <c:v>58.730000000000899</c:v>
                </c:pt>
                <c:pt idx="1283">
                  <c:v>58.740000000000897</c:v>
                </c:pt>
                <c:pt idx="1284">
                  <c:v>58.750000000000902</c:v>
                </c:pt>
                <c:pt idx="1285">
                  <c:v>58.7600000000009</c:v>
                </c:pt>
                <c:pt idx="1286">
                  <c:v>58.770000000000898</c:v>
                </c:pt>
                <c:pt idx="1287">
                  <c:v>58.780000000000904</c:v>
                </c:pt>
                <c:pt idx="1288">
                  <c:v>58.790000000000902</c:v>
                </c:pt>
                <c:pt idx="1289">
                  <c:v>58.8000000000009</c:v>
                </c:pt>
                <c:pt idx="1290">
                  <c:v>58.810000000000898</c:v>
                </c:pt>
                <c:pt idx="1291">
                  <c:v>58.820000000000903</c:v>
                </c:pt>
                <c:pt idx="1292">
                  <c:v>58.830000000000901</c:v>
                </c:pt>
                <c:pt idx="1293">
                  <c:v>58.840000000000899</c:v>
                </c:pt>
                <c:pt idx="1294">
                  <c:v>58.850000000000897</c:v>
                </c:pt>
                <c:pt idx="1295">
                  <c:v>58.860000000001001</c:v>
                </c:pt>
                <c:pt idx="1296">
                  <c:v>58.8700000000009</c:v>
                </c:pt>
                <c:pt idx="1297">
                  <c:v>58.880000000000997</c:v>
                </c:pt>
                <c:pt idx="1298">
                  <c:v>58.890000000001002</c:v>
                </c:pt>
                <c:pt idx="1299">
                  <c:v>58.900000000001</c:v>
                </c:pt>
                <c:pt idx="1300">
                  <c:v>58.910000000000998</c:v>
                </c:pt>
                <c:pt idx="1301">
                  <c:v>58.920000000000996</c:v>
                </c:pt>
                <c:pt idx="1302">
                  <c:v>58.930000000001002</c:v>
                </c:pt>
                <c:pt idx="1303">
                  <c:v>58.940000000001</c:v>
                </c:pt>
                <c:pt idx="1304">
                  <c:v>58.950000000000998</c:v>
                </c:pt>
                <c:pt idx="1305">
                  <c:v>58.960000000001003</c:v>
                </c:pt>
                <c:pt idx="1306">
                  <c:v>58.970000000001001</c:v>
                </c:pt>
                <c:pt idx="1307">
                  <c:v>58.980000000000999</c:v>
                </c:pt>
                <c:pt idx="1308">
                  <c:v>58.990000000000997</c:v>
                </c:pt>
                <c:pt idx="1309">
                  <c:v>59.000000000001002</c:v>
                </c:pt>
                <c:pt idx="1310">
                  <c:v>59.010000000001</c:v>
                </c:pt>
                <c:pt idx="1311">
                  <c:v>59.020000000000998</c:v>
                </c:pt>
                <c:pt idx="1312">
                  <c:v>59.030000000001003</c:v>
                </c:pt>
                <c:pt idx="1313">
                  <c:v>59.040000000001001</c:v>
                </c:pt>
                <c:pt idx="1314">
                  <c:v>59.050000000000999</c:v>
                </c:pt>
                <c:pt idx="1315">
                  <c:v>59.060000000000997</c:v>
                </c:pt>
                <c:pt idx="1316">
                  <c:v>59.070000000001002</c:v>
                </c:pt>
                <c:pt idx="1317">
                  <c:v>59.0800000000011</c:v>
                </c:pt>
                <c:pt idx="1318">
                  <c:v>59.090000000001098</c:v>
                </c:pt>
                <c:pt idx="1319">
                  <c:v>59.100000000001103</c:v>
                </c:pt>
                <c:pt idx="1320">
                  <c:v>59.110000000001101</c:v>
                </c:pt>
                <c:pt idx="1321">
                  <c:v>59.120000000001099</c:v>
                </c:pt>
                <c:pt idx="1322">
                  <c:v>59.130000000001097</c:v>
                </c:pt>
                <c:pt idx="1323">
                  <c:v>59.140000000001102</c:v>
                </c:pt>
                <c:pt idx="1324">
                  <c:v>59.1500000000011</c:v>
                </c:pt>
                <c:pt idx="1325">
                  <c:v>59.160000000001098</c:v>
                </c:pt>
                <c:pt idx="1326">
                  <c:v>59.170000000001103</c:v>
                </c:pt>
                <c:pt idx="1327">
                  <c:v>59.180000000001101</c:v>
                </c:pt>
                <c:pt idx="1328">
                  <c:v>59.190000000001099</c:v>
                </c:pt>
                <c:pt idx="1329">
                  <c:v>59.200000000001097</c:v>
                </c:pt>
                <c:pt idx="1330">
                  <c:v>59.210000000001102</c:v>
                </c:pt>
                <c:pt idx="1331">
                  <c:v>59.2200000000011</c:v>
                </c:pt>
                <c:pt idx="1332">
                  <c:v>59.230000000001098</c:v>
                </c:pt>
                <c:pt idx="1333">
                  <c:v>59.240000000001103</c:v>
                </c:pt>
                <c:pt idx="1334">
                  <c:v>59.250000000001201</c:v>
                </c:pt>
                <c:pt idx="1335">
                  <c:v>59.260000000001099</c:v>
                </c:pt>
                <c:pt idx="1336">
                  <c:v>59.270000000001197</c:v>
                </c:pt>
                <c:pt idx="1337">
                  <c:v>59.280000000001202</c:v>
                </c:pt>
                <c:pt idx="1338">
                  <c:v>59.2900000000012</c:v>
                </c:pt>
                <c:pt idx="1339">
                  <c:v>59.300000000001198</c:v>
                </c:pt>
                <c:pt idx="1340">
                  <c:v>59.310000000001203</c:v>
                </c:pt>
                <c:pt idx="1341">
                  <c:v>59.320000000001201</c:v>
                </c:pt>
                <c:pt idx="1342">
                  <c:v>59.330000000001199</c:v>
                </c:pt>
                <c:pt idx="1343">
                  <c:v>59.340000000001197</c:v>
                </c:pt>
                <c:pt idx="1344">
                  <c:v>59.350000000001202</c:v>
                </c:pt>
                <c:pt idx="1345">
                  <c:v>59.3600000000012</c:v>
                </c:pt>
                <c:pt idx="1346">
                  <c:v>59.370000000001198</c:v>
                </c:pt>
                <c:pt idx="1347">
                  <c:v>59.380000000001203</c:v>
                </c:pt>
                <c:pt idx="1348">
                  <c:v>59.390000000001201</c:v>
                </c:pt>
                <c:pt idx="1349">
                  <c:v>59.400000000001199</c:v>
                </c:pt>
                <c:pt idx="1350">
                  <c:v>59.410000000001197</c:v>
                </c:pt>
                <c:pt idx="1351">
                  <c:v>59.420000000001203</c:v>
                </c:pt>
                <c:pt idx="1352">
                  <c:v>59.430000000001201</c:v>
                </c:pt>
                <c:pt idx="1353">
                  <c:v>59.440000000001199</c:v>
                </c:pt>
                <c:pt idx="1354">
                  <c:v>59.450000000001197</c:v>
                </c:pt>
                <c:pt idx="1355">
                  <c:v>59.460000000001202</c:v>
                </c:pt>
                <c:pt idx="1356">
                  <c:v>59.470000000001299</c:v>
                </c:pt>
                <c:pt idx="1357">
                  <c:v>59.480000000001297</c:v>
                </c:pt>
                <c:pt idx="1358">
                  <c:v>59.490000000001302</c:v>
                </c:pt>
                <c:pt idx="1359">
                  <c:v>59.5000000000013</c:v>
                </c:pt>
                <c:pt idx="1360">
                  <c:v>59.510000000001298</c:v>
                </c:pt>
                <c:pt idx="1361">
                  <c:v>59.520000000001303</c:v>
                </c:pt>
                <c:pt idx="1362">
                  <c:v>59.530000000001301</c:v>
                </c:pt>
                <c:pt idx="1363">
                  <c:v>59.540000000001299</c:v>
                </c:pt>
                <c:pt idx="1364">
                  <c:v>59.550000000001297</c:v>
                </c:pt>
                <c:pt idx="1365">
                  <c:v>59.560000000001303</c:v>
                </c:pt>
                <c:pt idx="1366">
                  <c:v>59.570000000001301</c:v>
                </c:pt>
                <c:pt idx="1367">
                  <c:v>59.580000000001299</c:v>
                </c:pt>
                <c:pt idx="1368">
                  <c:v>59.590000000001297</c:v>
                </c:pt>
                <c:pt idx="1369">
                  <c:v>59.600000000001302</c:v>
                </c:pt>
                <c:pt idx="1370">
                  <c:v>59.6100000000013</c:v>
                </c:pt>
                <c:pt idx="1371">
                  <c:v>59.620000000001298</c:v>
                </c:pt>
                <c:pt idx="1372">
                  <c:v>59.630000000001303</c:v>
                </c:pt>
                <c:pt idx="1373">
                  <c:v>59.6400000000014</c:v>
                </c:pt>
                <c:pt idx="1374">
                  <c:v>59.650000000001299</c:v>
                </c:pt>
                <c:pt idx="1375">
                  <c:v>59.660000000001403</c:v>
                </c:pt>
                <c:pt idx="1376">
                  <c:v>59.670000000001401</c:v>
                </c:pt>
                <c:pt idx="1377">
                  <c:v>59.680000000001399</c:v>
                </c:pt>
                <c:pt idx="1378">
                  <c:v>59.690000000001397</c:v>
                </c:pt>
                <c:pt idx="1379">
                  <c:v>59.700000000001403</c:v>
                </c:pt>
                <c:pt idx="1380">
                  <c:v>59.710000000001401</c:v>
                </c:pt>
                <c:pt idx="1381">
                  <c:v>59.720000000001399</c:v>
                </c:pt>
                <c:pt idx="1382">
                  <c:v>59.730000000001397</c:v>
                </c:pt>
                <c:pt idx="1383">
                  <c:v>59.740000000001402</c:v>
                </c:pt>
                <c:pt idx="1384">
                  <c:v>59.7500000000014</c:v>
                </c:pt>
                <c:pt idx="1385">
                  <c:v>59.760000000001398</c:v>
                </c:pt>
                <c:pt idx="1386">
                  <c:v>59.770000000001403</c:v>
                </c:pt>
                <c:pt idx="1387">
                  <c:v>59.780000000001401</c:v>
                </c:pt>
                <c:pt idx="1388">
                  <c:v>59.790000000001399</c:v>
                </c:pt>
                <c:pt idx="1389">
                  <c:v>59.800000000001397</c:v>
                </c:pt>
                <c:pt idx="1390">
                  <c:v>59.810000000001402</c:v>
                </c:pt>
                <c:pt idx="1391">
                  <c:v>59.8200000000014</c:v>
                </c:pt>
                <c:pt idx="1392">
                  <c:v>59.830000000001398</c:v>
                </c:pt>
                <c:pt idx="1393">
                  <c:v>59.840000000001403</c:v>
                </c:pt>
                <c:pt idx="1394">
                  <c:v>59.850000000001501</c:v>
                </c:pt>
                <c:pt idx="1395">
                  <c:v>59.860000000001499</c:v>
                </c:pt>
                <c:pt idx="1396">
                  <c:v>59.870000000001497</c:v>
                </c:pt>
                <c:pt idx="1397">
                  <c:v>59.880000000001502</c:v>
                </c:pt>
                <c:pt idx="1398">
                  <c:v>59.8900000000015</c:v>
                </c:pt>
                <c:pt idx="1399">
                  <c:v>59.900000000001498</c:v>
                </c:pt>
                <c:pt idx="1400">
                  <c:v>59.910000000001503</c:v>
                </c:pt>
                <c:pt idx="1401">
                  <c:v>59.920000000001501</c:v>
                </c:pt>
                <c:pt idx="1402">
                  <c:v>59.930000000001499</c:v>
                </c:pt>
                <c:pt idx="1403">
                  <c:v>59.940000000001497</c:v>
                </c:pt>
                <c:pt idx="1404">
                  <c:v>59.950000000001502</c:v>
                </c:pt>
                <c:pt idx="1405">
                  <c:v>59.9600000000015</c:v>
                </c:pt>
                <c:pt idx="1406">
                  <c:v>59.970000000001498</c:v>
                </c:pt>
                <c:pt idx="1407">
                  <c:v>59.980000000001503</c:v>
                </c:pt>
                <c:pt idx="1408">
                  <c:v>59.990000000001501</c:v>
                </c:pt>
                <c:pt idx="1409">
                  <c:v>60.000000000001499</c:v>
                </c:pt>
                <c:pt idx="1410">
                  <c:v>60.010000000001497</c:v>
                </c:pt>
                <c:pt idx="1411">
                  <c:v>60.020000000001502</c:v>
                </c:pt>
                <c:pt idx="1412">
                  <c:v>60.0300000000016</c:v>
                </c:pt>
                <c:pt idx="1413">
                  <c:v>60.040000000001498</c:v>
                </c:pt>
                <c:pt idx="1414">
                  <c:v>60.050000000001603</c:v>
                </c:pt>
                <c:pt idx="1415">
                  <c:v>60.060000000001601</c:v>
                </c:pt>
                <c:pt idx="1416">
                  <c:v>60.070000000001599</c:v>
                </c:pt>
                <c:pt idx="1417">
                  <c:v>60.080000000001597</c:v>
                </c:pt>
                <c:pt idx="1418">
                  <c:v>60.090000000001602</c:v>
                </c:pt>
                <c:pt idx="1419">
                  <c:v>60.1000000000016</c:v>
                </c:pt>
                <c:pt idx="1420">
                  <c:v>60.110000000001598</c:v>
                </c:pt>
                <c:pt idx="1421">
                  <c:v>60.120000000001603</c:v>
                </c:pt>
                <c:pt idx="1422">
                  <c:v>60.130000000001601</c:v>
                </c:pt>
                <c:pt idx="1423">
                  <c:v>60.140000000001599</c:v>
                </c:pt>
                <c:pt idx="1424">
                  <c:v>60.150000000001597</c:v>
                </c:pt>
                <c:pt idx="1425">
                  <c:v>60.160000000001602</c:v>
                </c:pt>
                <c:pt idx="1426">
                  <c:v>60.1700000000016</c:v>
                </c:pt>
                <c:pt idx="1427">
                  <c:v>60.180000000001598</c:v>
                </c:pt>
                <c:pt idx="1428">
                  <c:v>60.190000000001604</c:v>
                </c:pt>
                <c:pt idx="1429">
                  <c:v>60.200000000001602</c:v>
                </c:pt>
                <c:pt idx="1430">
                  <c:v>60.2100000000016</c:v>
                </c:pt>
                <c:pt idx="1431">
                  <c:v>60.220000000001598</c:v>
                </c:pt>
                <c:pt idx="1432">
                  <c:v>60.230000000001603</c:v>
                </c:pt>
                <c:pt idx="1433">
                  <c:v>60.2400000000017</c:v>
                </c:pt>
                <c:pt idx="1434">
                  <c:v>60.250000000001698</c:v>
                </c:pt>
                <c:pt idx="1435">
                  <c:v>60.260000000001703</c:v>
                </c:pt>
                <c:pt idx="1436">
                  <c:v>60.270000000001701</c:v>
                </c:pt>
                <c:pt idx="1437">
                  <c:v>60.280000000001699</c:v>
                </c:pt>
                <c:pt idx="1438">
                  <c:v>60.290000000001697</c:v>
                </c:pt>
                <c:pt idx="1439">
                  <c:v>60.300000000001702</c:v>
                </c:pt>
                <c:pt idx="1440">
                  <c:v>60.3100000000017</c:v>
                </c:pt>
                <c:pt idx="1441">
                  <c:v>60.320000000001698</c:v>
                </c:pt>
                <c:pt idx="1442">
                  <c:v>60.330000000001696</c:v>
                </c:pt>
                <c:pt idx="1443">
                  <c:v>60.340000000001702</c:v>
                </c:pt>
                <c:pt idx="1444">
                  <c:v>60.3500000000017</c:v>
                </c:pt>
                <c:pt idx="1445">
                  <c:v>60.360000000001698</c:v>
                </c:pt>
                <c:pt idx="1446">
                  <c:v>60.370000000001703</c:v>
                </c:pt>
                <c:pt idx="1447">
                  <c:v>60.380000000001701</c:v>
                </c:pt>
                <c:pt idx="1448">
                  <c:v>60.390000000001699</c:v>
                </c:pt>
                <c:pt idx="1449">
                  <c:v>60.400000000001697</c:v>
                </c:pt>
                <c:pt idx="1450">
                  <c:v>60.410000000001702</c:v>
                </c:pt>
                <c:pt idx="1451">
                  <c:v>60.4200000000017</c:v>
                </c:pt>
                <c:pt idx="1452">
                  <c:v>60.430000000001698</c:v>
                </c:pt>
                <c:pt idx="1453">
                  <c:v>60.440000000001703</c:v>
                </c:pt>
                <c:pt idx="1454">
                  <c:v>60.450000000001801</c:v>
                </c:pt>
                <c:pt idx="1455">
                  <c:v>60.460000000001799</c:v>
                </c:pt>
                <c:pt idx="1456">
                  <c:v>60.470000000001797</c:v>
                </c:pt>
                <c:pt idx="1457">
                  <c:v>60.480000000001802</c:v>
                </c:pt>
                <c:pt idx="1458">
                  <c:v>60.4900000000018</c:v>
                </c:pt>
                <c:pt idx="1459">
                  <c:v>60.500000000001798</c:v>
                </c:pt>
                <c:pt idx="1460">
                  <c:v>60.510000000001803</c:v>
                </c:pt>
                <c:pt idx="1461">
                  <c:v>60.520000000001801</c:v>
                </c:pt>
                <c:pt idx="1462">
                  <c:v>60.530000000001799</c:v>
                </c:pt>
                <c:pt idx="1463">
                  <c:v>60.540000000001797</c:v>
                </c:pt>
                <c:pt idx="1464">
                  <c:v>60.550000000001802</c:v>
                </c:pt>
                <c:pt idx="1465">
                  <c:v>60.5600000000018</c:v>
                </c:pt>
                <c:pt idx="1466">
                  <c:v>60.570000000001798</c:v>
                </c:pt>
                <c:pt idx="1467">
                  <c:v>60.580000000001803</c:v>
                </c:pt>
                <c:pt idx="1468">
                  <c:v>60.590000000001801</c:v>
                </c:pt>
                <c:pt idx="1469">
                  <c:v>60.600000000001799</c:v>
                </c:pt>
                <c:pt idx="1470">
                  <c:v>60.610000000001797</c:v>
                </c:pt>
                <c:pt idx="1471">
                  <c:v>60.620000000001802</c:v>
                </c:pt>
                <c:pt idx="1472">
                  <c:v>60.6300000000018</c:v>
                </c:pt>
                <c:pt idx="1473">
                  <c:v>60.640000000001898</c:v>
                </c:pt>
                <c:pt idx="1474">
                  <c:v>60.650000000001903</c:v>
                </c:pt>
                <c:pt idx="1475">
                  <c:v>60.660000000001901</c:v>
                </c:pt>
                <c:pt idx="1476">
                  <c:v>60.670000000001899</c:v>
                </c:pt>
                <c:pt idx="1477">
                  <c:v>60.680000000001897</c:v>
                </c:pt>
                <c:pt idx="1478">
                  <c:v>60.690000000001902</c:v>
                </c:pt>
                <c:pt idx="1479">
                  <c:v>60.7000000000019</c:v>
                </c:pt>
                <c:pt idx="1480">
                  <c:v>60.710000000001898</c:v>
                </c:pt>
                <c:pt idx="1481">
                  <c:v>60.720000000001903</c:v>
                </c:pt>
                <c:pt idx="1482">
                  <c:v>60.730000000001901</c:v>
                </c:pt>
                <c:pt idx="1483">
                  <c:v>60.740000000001899</c:v>
                </c:pt>
                <c:pt idx="1484">
                  <c:v>60.750000000001897</c:v>
                </c:pt>
                <c:pt idx="1485">
                  <c:v>60.760000000001902</c:v>
                </c:pt>
                <c:pt idx="1486">
                  <c:v>60.7700000000019</c:v>
                </c:pt>
                <c:pt idx="1487">
                  <c:v>60.780000000001898</c:v>
                </c:pt>
                <c:pt idx="1488">
                  <c:v>60.790000000001903</c:v>
                </c:pt>
                <c:pt idx="1489">
                  <c:v>60.800000000001901</c:v>
                </c:pt>
                <c:pt idx="1490">
                  <c:v>60.810000000001899</c:v>
                </c:pt>
                <c:pt idx="1491">
                  <c:v>60.820000000001897</c:v>
                </c:pt>
                <c:pt idx="1492">
                  <c:v>60.830000000001903</c:v>
                </c:pt>
                <c:pt idx="1493">
                  <c:v>60.840000000002</c:v>
                </c:pt>
                <c:pt idx="1494">
                  <c:v>60.850000000001998</c:v>
                </c:pt>
                <c:pt idx="1495">
                  <c:v>60.860000000002003</c:v>
                </c:pt>
                <c:pt idx="1496">
                  <c:v>60.870000000002001</c:v>
                </c:pt>
                <c:pt idx="1497">
                  <c:v>60.880000000001999</c:v>
                </c:pt>
                <c:pt idx="1498">
                  <c:v>60.890000000001997</c:v>
                </c:pt>
                <c:pt idx="1499">
                  <c:v>60.900000000002002</c:v>
                </c:pt>
                <c:pt idx="1500">
                  <c:v>60.910000000002</c:v>
                </c:pt>
                <c:pt idx="1501">
                  <c:v>60.920000000001998</c:v>
                </c:pt>
                <c:pt idx="1502">
                  <c:v>60.930000000002003</c:v>
                </c:pt>
                <c:pt idx="1503">
                  <c:v>60.940000000002001</c:v>
                </c:pt>
                <c:pt idx="1504">
                  <c:v>60.950000000001999</c:v>
                </c:pt>
                <c:pt idx="1505">
                  <c:v>60.960000000001997</c:v>
                </c:pt>
                <c:pt idx="1506">
                  <c:v>60.970000000002003</c:v>
                </c:pt>
                <c:pt idx="1507">
                  <c:v>60.980000000002001</c:v>
                </c:pt>
                <c:pt idx="1508">
                  <c:v>60.990000000001999</c:v>
                </c:pt>
                <c:pt idx="1509">
                  <c:v>61.000000000001997</c:v>
                </c:pt>
                <c:pt idx="1510">
                  <c:v>61.010000000002101</c:v>
                </c:pt>
                <c:pt idx="1511">
                  <c:v>61.020000000002</c:v>
                </c:pt>
                <c:pt idx="1512">
                  <c:v>61.030000000002097</c:v>
                </c:pt>
                <c:pt idx="1513">
                  <c:v>61.040000000002102</c:v>
                </c:pt>
                <c:pt idx="1514">
                  <c:v>61.0500000000021</c:v>
                </c:pt>
                <c:pt idx="1515">
                  <c:v>61.060000000002098</c:v>
                </c:pt>
                <c:pt idx="1516">
                  <c:v>61.070000000002103</c:v>
                </c:pt>
                <c:pt idx="1517">
                  <c:v>61.080000000002102</c:v>
                </c:pt>
                <c:pt idx="1518">
                  <c:v>61.0900000000021</c:v>
                </c:pt>
                <c:pt idx="1519">
                  <c:v>61.100000000002098</c:v>
                </c:pt>
                <c:pt idx="1520">
                  <c:v>61.110000000002103</c:v>
                </c:pt>
                <c:pt idx="1521">
                  <c:v>61.120000000002101</c:v>
                </c:pt>
                <c:pt idx="1522">
                  <c:v>61.130000000002099</c:v>
                </c:pt>
                <c:pt idx="1523">
                  <c:v>61.140000000002097</c:v>
                </c:pt>
                <c:pt idx="1524">
                  <c:v>61.150000000002102</c:v>
                </c:pt>
                <c:pt idx="1525">
                  <c:v>61.1600000000021</c:v>
                </c:pt>
                <c:pt idx="1526">
                  <c:v>61.170000000002098</c:v>
                </c:pt>
                <c:pt idx="1527">
                  <c:v>61.180000000002103</c:v>
                </c:pt>
                <c:pt idx="1528">
                  <c:v>61.190000000002101</c:v>
                </c:pt>
                <c:pt idx="1529">
                  <c:v>61.200000000002099</c:v>
                </c:pt>
                <c:pt idx="1530">
                  <c:v>61.210000000002097</c:v>
                </c:pt>
                <c:pt idx="1531">
                  <c:v>61.220000000002102</c:v>
                </c:pt>
                <c:pt idx="1532">
                  <c:v>61.2300000000022</c:v>
                </c:pt>
                <c:pt idx="1533">
                  <c:v>61.240000000002198</c:v>
                </c:pt>
                <c:pt idx="1534">
                  <c:v>61.250000000002203</c:v>
                </c:pt>
                <c:pt idx="1535">
                  <c:v>61.260000000002201</c:v>
                </c:pt>
                <c:pt idx="1536">
                  <c:v>61.270000000002199</c:v>
                </c:pt>
                <c:pt idx="1537">
                  <c:v>61.280000000002197</c:v>
                </c:pt>
                <c:pt idx="1538">
                  <c:v>61.290000000002202</c:v>
                </c:pt>
                <c:pt idx="1539">
                  <c:v>61.3000000000022</c:v>
                </c:pt>
                <c:pt idx="1540">
                  <c:v>61.310000000002198</c:v>
                </c:pt>
                <c:pt idx="1541">
                  <c:v>61.320000000002203</c:v>
                </c:pt>
                <c:pt idx="1542">
                  <c:v>61.330000000002201</c:v>
                </c:pt>
                <c:pt idx="1543">
                  <c:v>61.340000000002199</c:v>
                </c:pt>
                <c:pt idx="1544">
                  <c:v>61.350000000002197</c:v>
                </c:pt>
                <c:pt idx="1545">
                  <c:v>61.360000000002202</c:v>
                </c:pt>
                <c:pt idx="1546">
                  <c:v>61.3700000000022</c:v>
                </c:pt>
                <c:pt idx="1547">
                  <c:v>61.380000000002198</c:v>
                </c:pt>
                <c:pt idx="1548">
                  <c:v>61.390000000002203</c:v>
                </c:pt>
                <c:pt idx="1549">
                  <c:v>61.400000000002301</c:v>
                </c:pt>
                <c:pt idx="1550">
                  <c:v>61.410000000002199</c:v>
                </c:pt>
                <c:pt idx="1551">
                  <c:v>61.420000000002297</c:v>
                </c:pt>
                <c:pt idx="1552">
                  <c:v>61.430000000002302</c:v>
                </c:pt>
                <c:pt idx="1553">
                  <c:v>61.4400000000023</c:v>
                </c:pt>
                <c:pt idx="1554">
                  <c:v>61.450000000002298</c:v>
                </c:pt>
                <c:pt idx="1555">
                  <c:v>61.460000000002303</c:v>
                </c:pt>
                <c:pt idx="1556">
                  <c:v>61.470000000002301</c:v>
                </c:pt>
                <c:pt idx="1557">
                  <c:v>61.480000000002299</c:v>
                </c:pt>
                <c:pt idx="1558">
                  <c:v>61.490000000002297</c:v>
                </c:pt>
                <c:pt idx="1559">
                  <c:v>61.500000000002302</c:v>
                </c:pt>
                <c:pt idx="1560">
                  <c:v>61.5100000000023</c:v>
                </c:pt>
                <c:pt idx="1561">
                  <c:v>61.520000000002298</c:v>
                </c:pt>
                <c:pt idx="1562">
                  <c:v>61.530000000002303</c:v>
                </c:pt>
                <c:pt idx="1563">
                  <c:v>61.540000000002301</c:v>
                </c:pt>
                <c:pt idx="1564">
                  <c:v>61.550000000002299</c:v>
                </c:pt>
                <c:pt idx="1565">
                  <c:v>61.560000000002297</c:v>
                </c:pt>
                <c:pt idx="1566">
                  <c:v>61.570000000002302</c:v>
                </c:pt>
                <c:pt idx="1567">
                  <c:v>61.5800000000023</c:v>
                </c:pt>
                <c:pt idx="1568">
                  <c:v>61.590000000002298</c:v>
                </c:pt>
                <c:pt idx="1569">
                  <c:v>61.600000000002296</c:v>
                </c:pt>
                <c:pt idx="1570">
                  <c:v>61.610000000002302</c:v>
                </c:pt>
                <c:pt idx="1571">
                  <c:v>61.620000000002399</c:v>
                </c:pt>
                <c:pt idx="1572">
                  <c:v>61.630000000002397</c:v>
                </c:pt>
                <c:pt idx="1573">
                  <c:v>61.640000000002402</c:v>
                </c:pt>
                <c:pt idx="1574">
                  <c:v>61.6500000000024</c:v>
                </c:pt>
                <c:pt idx="1575">
                  <c:v>61.660000000002398</c:v>
                </c:pt>
                <c:pt idx="1576">
                  <c:v>61.670000000002403</c:v>
                </c:pt>
                <c:pt idx="1577">
                  <c:v>61.680000000002401</c:v>
                </c:pt>
                <c:pt idx="1578">
                  <c:v>61.690000000002399</c:v>
                </c:pt>
                <c:pt idx="1579">
                  <c:v>61.700000000002397</c:v>
                </c:pt>
                <c:pt idx="1580">
                  <c:v>61.710000000002402</c:v>
                </c:pt>
                <c:pt idx="1581">
                  <c:v>61.7200000000024</c:v>
                </c:pt>
                <c:pt idx="1582">
                  <c:v>61.730000000002399</c:v>
                </c:pt>
                <c:pt idx="1583">
                  <c:v>61.740000000002397</c:v>
                </c:pt>
                <c:pt idx="1584">
                  <c:v>61.750000000002402</c:v>
                </c:pt>
                <c:pt idx="1585">
                  <c:v>61.7600000000024</c:v>
                </c:pt>
                <c:pt idx="1586">
                  <c:v>61.770000000002398</c:v>
                </c:pt>
                <c:pt idx="1587">
                  <c:v>61.780000000002403</c:v>
                </c:pt>
                <c:pt idx="1588">
                  <c:v>61.7900000000025</c:v>
                </c:pt>
                <c:pt idx="1589">
                  <c:v>61.800000000002399</c:v>
                </c:pt>
                <c:pt idx="1590">
                  <c:v>61.810000000002503</c:v>
                </c:pt>
                <c:pt idx="1591">
                  <c:v>61.820000000002501</c:v>
                </c:pt>
                <c:pt idx="1592">
                  <c:v>61.830000000002499</c:v>
                </c:pt>
                <c:pt idx="1593">
                  <c:v>61.840000000002497</c:v>
                </c:pt>
                <c:pt idx="1594">
                  <c:v>61.850000000002503</c:v>
                </c:pt>
                <c:pt idx="1595">
                  <c:v>61.860000000002501</c:v>
                </c:pt>
                <c:pt idx="1596">
                  <c:v>61.870000000002499</c:v>
                </c:pt>
                <c:pt idx="1597">
                  <c:v>61.880000000002497</c:v>
                </c:pt>
                <c:pt idx="1598">
                  <c:v>61.890000000002502</c:v>
                </c:pt>
                <c:pt idx="1599">
                  <c:v>61.9000000000025</c:v>
                </c:pt>
                <c:pt idx="1600">
                  <c:v>61.910000000002498</c:v>
                </c:pt>
                <c:pt idx="1601">
                  <c:v>61.920000000002503</c:v>
                </c:pt>
                <c:pt idx="1602">
                  <c:v>61.930000000002501</c:v>
                </c:pt>
                <c:pt idx="1603">
                  <c:v>61.940000000002499</c:v>
                </c:pt>
                <c:pt idx="1604">
                  <c:v>61.950000000002497</c:v>
                </c:pt>
                <c:pt idx="1605">
                  <c:v>61.960000000002502</c:v>
                </c:pt>
                <c:pt idx="1606">
                  <c:v>61.9700000000025</c:v>
                </c:pt>
                <c:pt idx="1607">
                  <c:v>61.980000000002498</c:v>
                </c:pt>
                <c:pt idx="1608">
                  <c:v>61.990000000002503</c:v>
                </c:pt>
                <c:pt idx="1609">
                  <c:v>62.000000000002601</c:v>
                </c:pt>
                <c:pt idx="1610">
                  <c:v>62.010000000002599</c:v>
                </c:pt>
                <c:pt idx="1611">
                  <c:v>62.020000000002597</c:v>
                </c:pt>
                <c:pt idx="1612">
                  <c:v>62.030000000002602</c:v>
                </c:pt>
                <c:pt idx="1613">
                  <c:v>62.0400000000026</c:v>
                </c:pt>
                <c:pt idx="1614">
                  <c:v>62.050000000002598</c:v>
                </c:pt>
                <c:pt idx="1615">
                  <c:v>62.060000000002603</c:v>
                </c:pt>
                <c:pt idx="1616">
                  <c:v>62.070000000002601</c:v>
                </c:pt>
                <c:pt idx="1617">
                  <c:v>62.080000000002599</c:v>
                </c:pt>
                <c:pt idx="1618">
                  <c:v>62.090000000002597</c:v>
                </c:pt>
                <c:pt idx="1619">
                  <c:v>62.100000000002602</c:v>
                </c:pt>
                <c:pt idx="1620">
                  <c:v>62.1100000000026</c:v>
                </c:pt>
                <c:pt idx="1621">
                  <c:v>62.120000000002598</c:v>
                </c:pt>
                <c:pt idx="1622">
                  <c:v>62.130000000002603</c:v>
                </c:pt>
                <c:pt idx="1623">
                  <c:v>62.140000000002601</c:v>
                </c:pt>
                <c:pt idx="1624">
                  <c:v>62.150000000002599</c:v>
                </c:pt>
                <c:pt idx="1625">
                  <c:v>62.160000000002597</c:v>
                </c:pt>
                <c:pt idx="1626">
                  <c:v>62.170000000002602</c:v>
                </c:pt>
                <c:pt idx="1627">
                  <c:v>62.1800000000026</c:v>
                </c:pt>
                <c:pt idx="1628">
                  <c:v>62.190000000002598</c:v>
                </c:pt>
                <c:pt idx="1629">
                  <c:v>62.200000000002703</c:v>
                </c:pt>
                <c:pt idx="1630">
                  <c:v>62.210000000002701</c:v>
                </c:pt>
                <c:pt idx="1631">
                  <c:v>62.220000000002699</c:v>
                </c:pt>
                <c:pt idx="1632">
                  <c:v>62.230000000002697</c:v>
                </c:pt>
                <c:pt idx="1633">
                  <c:v>62.240000000002702</c:v>
                </c:pt>
                <c:pt idx="1634">
                  <c:v>62.2500000000027</c:v>
                </c:pt>
                <c:pt idx="1635">
                  <c:v>62.260000000002698</c:v>
                </c:pt>
                <c:pt idx="1636">
                  <c:v>62.270000000002703</c:v>
                </c:pt>
                <c:pt idx="1637">
                  <c:v>62.280000000002701</c:v>
                </c:pt>
                <c:pt idx="1638">
                  <c:v>62.290000000002699</c:v>
                </c:pt>
                <c:pt idx="1639">
                  <c:v>62.300000000002697</c:v>
                </c:pt>
                <c:pt idx="1640">
                  <c:v>62.310000000002702</c:v>
                </c:pt>
                <c:pt idx="1641">
                  <c:v>62.3200000000027</c:v>
                </c:pt>
                <c:pt idx="1642">
                  <c:v>62.330000000002698</c:v>
                </c:pt>
                <c:pt idx="1643">
                  <c:v>62.340000000002703</c:v>
                </c:pt>
                <c:pt idx="1644">
                  <c:v>62.350000000002701</c:v>
                </c:pt>
                <c:pt idx="1645">
                  <c:v>62.360000000002699</c:v>
                </c:pt>
                <c:pt idx="1646">
                  <c:v>62.370000000002698</c:v>
                </c:pt>
                <c:pt idx="1647">
                  <c:v>62.380000000002703</c:v>
                </c:pt>
                <c:pt idx="1648">
                  <c:v>62.3900000000028</c:v>
                </c:pt>
                <c:pt idx="1649">
                  <c:v>62.400000000002798</c:v>
                </c:pt>
                <c:pt idx="1650">
                  <c:v>62.410000000002803</c:v>
                </c:pt>
                <c:pt idx="1651">
                  <c:v>62.420000000002801</c:v>
                </c:pt>
                <c:pt idx="1652">
                  <c:v>62.430000000002799</c:v>
                </c:pt>
                <c:pt idx="1653">
                  <c:v>62.440000000002797</c:v>
                </c:pt>
                <c:pt idx="1654">
                  <c:v>62.450000000002802</c:v>
                </c:pt>
                <c:pt idx="1655">
                  <c:v>62.4600000000028</c:v>
                </c:pt>
                <c:pt idx="1656">
                  <c:v>62.470000000002798</c:v>
                </c:pt>
                <c:pt idx="1657">
                  <c:v>62.480000000002804</c:v>
                </c:pt>
                <c:pt idx="1658">
                  <c:v>62.490000000002802</c:v>
                </c:pt>
                <c:pt idx="1659">
                  <c:v>62.5000000000028</c:v>
                </c:pt>
                <c:pt idx="1660">
                  <c:v>62.510000000002798</c:v>
                </c:pt>
                <c:pt idx="1661">
                  <c:v>62.520000000002803</c:v>
                </c:pt>
                <c:pt idx="1662">
                  <c:v>62.530000000002801</c:v>
                </c:pt>
                <c:pt idx="1663">
                  <c:v>62.540000000002799</c:v>
                </c:pt>
                <c:pt idx="1664">
                  <c:v>62.550000000002797</c:v>
                </c:pt>
                <c:pt idx="1665">
                  <c:v>62.560000000002802</c:v>
                </c:pt>
                <c:pt idx="1666">
                  <c:v>62.5700000000028</c:v>
                </c:pt>
                <c:pt idx="1667">
                  <c:v>62.580000000002798</c:v>
                </c:pt>
                <c:pt idx="1668">
                  <c:v>62.590000000002803</c:v>
                </c:pt>
                <c:pt idx="1669">
                  <c:v>62.6000000000029</c:v>
                </c:pt>
                <c:pt idx="1670">
                  <c:v>62.610000000002898</c:v>
                </c:pt>
                <c:pt idx="1671">
                  <c:v>62.620000000002896</c:v>
                </c:pt>
                <c:pt idx="1672">
                  <c:v>62.630000000002902</c:v>
                </c:pt>
                <c:pt idx="1673">
                  <c:v>62.6400000000029</c:v>
                </c:pt>
                <c:pt idx="1674">
                  <c:v>62.650000000002898</c:v>
                </c:pt>
                <c:pt idx="1675">
                  <c:v>62.660000000002903</c:v>
                </c:pt>
                <c:pt idx="1676">
                  <c:v>62.670000000002901</c:v>
                </c:pt>
                <c:pt idx="1677">
                  <c:v>62.680000000002899</c:v>
                </c:pt>
                <c:pt idx="1678">
                  <c:v>62.690000000002897</c:v>
                </c:pt>
                <c:pt idx="1679">
                  <c:v>62.700000000002902</c:v>
                </c:pt>
                <c:pt idx="1680">
                  <c:v>62.7100000000029</c:v>
                </c:pt>
                <c:pt idx="1681">
                  <c:v>62.720000000002898</c:v>
                </c:pt>
                <c:pt idx="1682">
                  <c:v>62.730000000002903</c:v>
                </c:pt>
                <c:pt idx="1683">
                  <c:v>62.740000000002901</c:v>
                </c:pt>
                <c:pt idx="1684">
                  <c:v>62.750000000002899</c:v>
                </c:pt>
                <c:pt idx="1685">
                  <c:v>62.760000000002897</c:v>
                </c:pt>
                <c:pt idx="1686">
                  <c:v>62.770000000003002</c:v>
                </c:pt>
                <c:pt idx="1687">
                  <c:v>62.7800000000029</c:v>
                </c:pt>
                <c:pt idx="1688">
                  <c:v>62.790000000002998</c:v>
                </c:pt>
                <c:pt idx="1689">
                  <c:v>62.800000000003003</c:v>
                </c:pt>
                <c:pt idx="1690">
                  <c:v>62.810000000003001</c:v>
                </c:pt>
                <c:pt idx="1691">
                  <c:v>62.820000000002999</c:v>
                </c:pt>
                <c:pt idx="1692">
                  <c:v>62.830000000002997</c:v>
                </c:pt>
                <c:pt idx="1693">
                  <c:v>62.840000000003002</c:v>
                </c:pt>
                <c:pt idx="1694">
                  <c:v>62.850000000003</c:v>
                </c:pt>
                <c:pt idx="1695">
                  <c:v>62.860000000002998</c:v>
                </c:pt>
                <c:pt idx="1696">
                  <c:v>62.870000000003003</c:v>
                </c:pt>
                <c:pt idx="1697">
                  <c:v>62.880000000003001</c:v>
                </c:pt>
                <c:pt idx="1698">
                  <c:v>62.890000000002999</c:v>
                </c:pt>
                <c:pt idx="1699">
                  <c:v>62.900000000002997</c:v>
                </c:pt>
                <c:pt idx="1700">
                  <c:v>62.910000000003002</c:v>
                </c:pt>
                <c:pt idx="1701">
                  <c:v>62.920000000003</c:v>
                </c:pt>
                <c:pt idx="1702">
                  <c:v>62.930000000002998</c:v>
                </c:pt>
                <c:pt idx="1703">
                  <c:v>62.940000000003003</c:v>
                </c:pt>
                <c:pt idx="1704">
                  <c:v>62.950000000003001</c:v>
                </c:pt>
                <c:pt idx="1705">
                  <c:v>62.960000000002999</c:v>
                </c:pt>
                <c:pt idx="1706">
                  <c:v>62.970000000002997</c:v>
                </c:pt>
                <c:pt idx="1707">
                  <c:v>62.980000000003002</c:v>
                </c:pt>
                <c:pt idx="1708">
                  <c:v>62.9900000000031</c:v>
                </c:pt>
                <c:pt idx="1709">
                  <c:v>63</c:v>
                </c:pt>
                <c:pt idx="1710">
                  <c:v>63.1</c:v>
                </c:pt>
                <c:pt idx="1711">
                  <c:v>63.2</c:v>
                </c:pt>
                <c:pt idx="1712">
                  <c:v>63.3</c:v>
                </c:pt>
                <c:pt idx="1713">
                  <c:v>63.4</c:v>
                </c:pt>
                <c:pt idx="1714">
                  <c:v>63.5</c:v>
                </c:pt>
                <c:pt idx="1715">
                  <c:v>63.6</c:v>
                </c:pt>
                <c:pt idx="1716">
                  <c:v>63.7</c:v>
                </c:pt>
                <c:pt idx="1717">
                  <c:v>63.8</c:v>
                </c:pt>
                <c:pt idx="1718">
                  <c:v>63.9</c:v>
                </c:pt>
                <c:pt idx="1719">
                  <c:v>64</c:v>
                </c:pt>
                <c:pt idx="1720">
                  <c:v>64.099999999999994</c:v>
                </c:pt>
                <c:pt idx="1721">
                  <c:v>64.2</c:v>
                </c:pt>
                <c:pt idx="1722">
                  <c:v>64.3</c:v>
                </c:pt>
                <c:pt idx="1723">
                  <c:v>64.400000000000006</c:v>
                </c:pt>
                <c:pt idx="1724">
                  <c:v>64.5</c:v>
                </c:pt>
                <c:pt idx="1725">
                  <c:v>64.599999999999994</c:v>
                </c:pt>
                <c:pt idx="1726">
                  <c:v>64.7</c:v>
                </c:pt>
                <c:pt idx="1727">
                  <c:v>64.8</c:v>
                </c:pt>
                <c:pt idx="1728">
                  <c:v>64.900000000000006</c:v>
                </c:pt>
                <c:pt idx="1729">
                  <c:v>65</c:v>
                </c:pt>
                <c:pt idx="1730">
                  <c:v>65.099999999999994</c:v>
                </c:pt>
                <c:pt idx="1731">
                  <c:v>65.2</c:v>
                </c:pt>
                <c:pt idx="1732">
                  <c:v>65.3</c:v>
                </c:pt>
                <c:pt idx="1733">
                  <c:v>65.400000000000006</c:v>
                </c:pt>
                <c:pt idx="1734">
                  <c:v>65.5</c:v>
                </c:pt>
                <c:pt idx="1735">
                  <c:v>65.599999999999994</c:v>
                </c:pt>
                <c:pt idx="1736">
                  <c:v>65.7</c:v>
                </c:pt>
                <c:pt idx="1737">
                  <c:v>65.8</c:v>
                </c:pt>
                <c:pt idx="1738">
                  <c:v>65.900000000000006</c:v>
                </c:pt>
                <c:pt idx="1739">
                  <c:v>66</c:v>
                </c:pt>
                <c:pt idx="1740">
                  <c:v>66.099999999999994</c:v>
                </c:pt>
                <c:pt idx="1741">
                  <c:v>66.2</c:v>
                </c:pt>
                <c:pt idx="1742">
                  <c:v>66.3</c:v>
                </c:pt>
                <c:pt idx="1743">
                  <c:v>66.400000000000006</c:v>
                </c:pt>
                <c:pt idx="1744">
                  <c:v>66.5</c:v>
                </c:pt>
                <c:pt idx="1745">
                  <c:v>66.599999999999994</c:v>
                </c:pt>
                <c:pt idx="1746">
                  <c:v>66.7</c:v>
                </c:pt>
                <c:pt idx="1747">
                  <c:v>66.8</c:v>
                </c:pt>
                <c:pt idx="1748">
                  <c:v>66.900000000000006</c:v>
                </c:pt>
                <c:pt idx="1749">
                  <c:v>67</c:v>
                </c:pt>
                <c:pt idx="1750">
                  <c:v>67.099999999999994</c:v>
                </c:pt>
                <c:pt idx="1751">
                  <c:v>67.2</c:v>
                </c:pt>
                <c:pt idx="1752">
                  <c:v>67.3</c:v>
                </c:pt>
                <c:pt idx="1753">
                  <c:v>67.400000000000006</c:v>
                </c:pt>
                <c:pt idx="1754">
                  <c:v>67.5</c:v>
                </c:pt>
                <c:pt idx="1755">
                  <c:v>67.599999999999994</c:v>
                </c:pt>
                <c:pt idx="1756">
                  <c:v>67.7</c:v>
                </c:pt>
                <c:pt idx="1757">
                  <c:v>67.8</c:v>
                </c:pt>
                <c:pt idx="1758">
                  <c:v>67.900000000000006</c:v>
                </c:pt>
                <c:pt idx="1759">
                  <c:v>68</c:v>
                </c:pt>
                <c:pt idx="1760">
                  <c:v>68.099999999999994</c:v>
                </c:pt>
                <c:pt idx="1761">
                  <c:v>68.2</c:v>
                </c:pt>
                <c:pt idx="1762">
                  <c:v>68.3</c:v>
                </c:pt>
                <c:pt idx="1763">
                  <c:v>68.400000000000006</c:v>
                </c:pt>
                <c:pt idx="1764">
                  <c:v>68.5</c:v>
                </c:pt>
                <c:pt idx="1765">
                  <c:v>68.599999999999994</c:v>
                </c:pt>
                <c:pt idx="1766">
                  <c:v>68.7</c:v>
                </c:pt>
                <c:pt idx="1767">
                  <c:v>68.8</c:v>
                </c:pt>
                <c:pt idx="1768">
                  <c:v>68.900000000000006</c:v>
                </c:pt>
                <c:pt idx="1769">
                  <c:v>69</c:v>
                </c:pt>
                <c:pt idx="1770">
                  <c:v>69.099999999999994</c:v>
                </c:pt>
                <c:pt idx="1771">
                  <c:v>69.2</c:v>
                </c:pt>
                <c:pt idx="1772">
                  <c:v>69.3</c:v>
                </c:pt>
                <c:pt idx="1773">
                  <c:v>69.400000000000006</c:v>
                </c:pt>
                <c:pt idx="1774">
                  <c:v>69.5</c:v>
                </c:pt>
                <c:pt idx="1775">
                  <c:v>69.599999999999994</c:v>
                </c:pt>
                <c:pt idx="1776">
                  <c:v>69.7</c:v>
                </c:pt>
                <c:pt idx="1777">
                  <c:v>69.8</c:v>
                </c:pt>
                <c:pt idx="1778">
                  <c:v>69.900000000000006</c:v>
                </c:pt>
                <c:pt idx="1779">
                  <c:v>70</c:v>
                </c:pt>
                <c:pt idx="1780">
                  <c:v>70.099999999999994</c:v>
                </c:pt>
                <c:pt idx="1781">
                  <c:v>70.2</c:v>
                </c:pt>
                <c:pt idx="1782">
                  <c:v>70.3</c:v>
                </c:pt>
                <c:pt idx="1783">
                  <c:v>70.400000000000006</c:v>
                </c:pt>
                <c:pt idx="1784">
                  <c:v>70.5</c:v>
                </c:pt>
                <c:pt idx="1785">
                  <c:v>70.599999999999994</c:v>
                </c:pt>
                <c:pt idx="1786">
                  <c:v>70.7</c:v>
                </c:pt>
                <c:pt idx="1787">
                  <c:v>70.8</c:v>
                </c:pt>
                <c:pt idx="1788">
                  <c:v>70.900000000000006</c:v>
                </c:pt>
                <c:pt idx="1789">
                  <c:v>71</c:v>
                </c:pt>
                <c:pt idx="1790">
                  <c:v>71.099999999999994</c:v>
                </c:pt>
                <c:pt idx="1791">
                  <c:v>71.2</c:v>
                </c:pt>
                <c:pt idx="1792">
                  <c:v>71.3</c:v>
                </c:pt>
                <c:pt idx="1793">
                  <c:v>71.400000000000006</c:v>
                </c:pt>
                <c:pt idx="1794">
                  <c:v>71.5</c:v>
                </c:pt>
                <c:pt idx="1795">
                  <c:v>71.599999999999994</c:v>
                </c:pt>
                <c:pt idx="1796">
                  <c:v>71.7</c:v>
                </c:pt>
                <c:pt idx="1797">
                  <c:v>71.8</c:v>
                </c:pt>
                <c:pt idx="1798">
                  <c:v>71.900000000000006</c:v>
                </c:pt>
                <c:pt idx="1799">
                  <c:v>72</c:v>
                </c:pt>
                <c:pt idx="1800">
                  <c:v>72.099999999999994</c:v>
                </c:pt>
                <c:pt idx="1801">
                  <c:v>72.2</c:v>
                </c:pt>
                <c:pt idx="1802">
                  <c:v>72.3</c:v>
                </c:pt>
                <c:pt idx="1803">
                  <c:v>72.400000000000006</c:v>
                </c:pt>
                <c:pt idx="1804">
                  <c:v>72.5</c:v>
                </c:pt>
                <c:pt idx="1805">
                  <c:v>72.599999999999994</c:v>
                </c:pt>
                <c:pt idx="1806">
                  <c:v>72.7</c:v>
                </c:pt>
                <c:pt idx="1807">
                  <c:v>72.8</c:v>
                </c:pt>
                <c:pt idx="1808">
                  <c:v>72.900000000000006</c:v>
                </c:pt>
                <c:pt idx="1809">
                  <c:v>73</c:v>
                </c:pt>
                <c:pt idx="1810">
                  <c:v>73.099999999999994</c:v>
                </c:pt>
                <c:pt idx="1811">
                  <c:v>73.2</c:v>
                </c:pt>
                <c:pt idx="1812">
                  <c:v>73.3</c:v>
                </c:pt>
                <c:pt idx="1813">
                  <c:v>73.400000000000006</c:v>
                </c:pt>
                <c:pt idx="1814">
                  <c:v>73.5</c:v>
                </c:pt>
                <c:pt idx="1815">
                  <c:v>73.599999999999994</c:v>
                </c:pt>
                <c:pt idx="1816">
                  <c:v>73.7</c:v>
                </c:pt>
                <c:pt idx="1817">
                  <c:v>73.8</c:v>
                </c:pt>
                <c:pt idx="1818">
                  <c:v>73.900000000000006</c:v>
                </c:pt>
                <c:pt idx="1819">
                  <c:v>74</c:v>
                </c:pt>
                <c:pt idx="1820">
                  <c:v>74.099999999999994</c:v>
                </c:pt>
                <c:pt idx="1821">
                  <c:v>74.2</c:v>
                </c:pt>
                <c:pt idx="1822">
                  <c:v>74.3</c:v>
                </c:pt>
                <c:pt idx="1823">
                  <c:v>74.400000000000006</c:v>
                </c:pt>
                <c:pt idx="1824">
                  <c:v>74.5</c:v>
                </c:pt>
                <c:pt idx="1825">
                  <c:v>74.599999999999994</c:v>
                </c:pt>
                <c:pt idx="1826">
                  <c:v>74.7</c:v>
                </c:pt>
                <c:pt idx="1827">
                  <c:v>74.8</c:v>
                </c:pt>
                <c:pt idx="1828">
                  <c:v>74.900000000000006</c:v>
                </c:pt>
                <c:pt idx="1829">
                  <c:v>75</c:v>
                </c:pt>
                <c:pt idx="1830">
                  <c:v>75.099999999999994</c:v>
                </c:pt>
                <c:pt idx="1831">
                  <c:v>75.2</c:v>
                </c:pt>
                <c:pt idx="1832">
                  <c:v>75.3</c:v>
                </c:pt>
                <c:pt idx="1833">
                  <c:v>75.400000000000006</c:v>
                </c:pt>
                <c:pt idx="1834">
                  <c:v>75.5</c:v>
                </c:pt>
                <c:pt idx="1835">
                  <c:v>75.599999999999994</c:v>
                </c:pt>
                <c:pt idx="1836">
                  <c:v>75.7</c:v>
                </c:pt>
                <c:pt idx="1837">
                  <c:v>75.8</c:v>
                </c:pt>
                <c:pt idx="1838">
                  <c:v>75.900000000000006</c:v>
                </c:pt>
                <c:pt idx="1839">
                  <c:v>76</c:v>
                </c:pt>
                <c:pt idx="1840">
                  <c:v>76.099999999999994</c:v>
                </c:pt>
                <c:pt idx="1841">
                  <c:v>76.2</c:v>
                </c:pt>
                <c:pt idx="1842">
                  <c:v>76.3</c:v>
                </c:pt>
                <c:pt idx="1843">
                  <c:v>76.400000000000006</c:v>
                </c:pt>
                <c:pt idx="1844">
                  <c:v>76.5</c:v>
                </c:pt>
                <c:pt idx="1845">
                  <c:v>76.599999999999994</c:v>
                </c:pt>
                <c:pt idx="1846">
                  <c:v>76.7</c:v>
                </c:pt>
                <c:pt idx="1847">
                  <c:v>76.8</c:v>
                </c:pt>
                <c:pt idx="1848">
                  <c:v>76.900000000000006</c:v>
                </c:pt>
                <c:pt idx="1849">
                  <c:v>77</c:v>
                </c:pt>
                <c:pt idx="1850">
                  <c:v>77.099999999999994</c:v>
                </c:pt>
                <c:pt idx="1851">
                  <c:v>77.2</c:v>
                </c:pt>
                <c:pt idx="1852">
                  <c:v>77.3</c:v>
                </c:pt>
                <c:pt idx="1853">
                  <c:v>77.400000000000006</c:v>
                </c:pt>
                <c:pt idx="1854">
                  <c:v>77.5</c:v>
                </c:pt>
                <c:pt idx="1855">
                  <c:v>77.599999999999994</c:v>
                </c:pt>
                <c:pt idx="1856">
                  <c:v>77.7</c:v>
                </c:pt>
                <c:pt idx="1857">
                  <c:v>77.8</c:v>
                </c:pt>
                <c:pt idx="1858">
                  <c:v>77.900000000000006</c:v>
                </c:pt>
                <c:pt idx="1859">
                  <c:v>78</c:v>
                </c:pt>
                <c:pt idx="1860">
                  <c:v>78.099999999999994</c:v>
                </c:pt>
                <c:pt idx="1861">
                  <c:v>78.2</c:v>
                </c:pt>
                <c:pt idx="1862">
                  <c:v>78.3</c:v>
                </c:pt>
                <c:pt idx="1863">
                  <c:v>78.400000000000006</c:v>
                </c:pt>
                <c:pt idx="1864">
                  <c:v>78.5</c:v>
                </c:pt>
                <c:pt idx="1865">
                  <c:v>78.599999999999994</c:v>
                </c:pt>
                <c:pt idx="1866">
                  <c:v>78.7</c:v>
                </c:pt>
                <c:pt idx="1867">
                  <c:v>78.8</c:v>
                </c:pt>
                <c:pt idx="1868">
                  <c:v>78.900000000000006</c:v>
                </c:pt>
                <c:pt idx="1869">
                  <c:v>79</c:v>
                </c:pt>
                <c:pt idx="1870">
                  <c:v>79.099999999999994</c:v>
                </c:pt>
                <c:pt idx="1871">
                  <c:v>79.2</c:v>
                </c:pt>
                <c:pt idx="1872">
                  <c:v>79.3</c:v>
                </c:pt>
                <c:pt idx="1873">
                  <c:v>79.400000000000006</c:v>
                </c:pt>
                <c:pt idx="1874">
                  <c:v>79.5</c:v>
                </c:pt>
                <c:pt idx="1875">
                  <c:v>79.599999999999994</c:v>
                </c:pt>
                <c:pt idx="1876">
                  <c:v>79.7</c:v>
                </c:pt>
                <c:pt idx="1877">
                  <c:v>79.8</c:v>
                </c:pt>
                <c:pt idx="1878">
                  <c:v>79.900000000000006</c:v>
                </c:pt>
                <c:pt idx="1879">
                  <c:v>80</c:v>
                </c:pt>
                <c:pt idx="1880">
                  <c:v>80.099999999999994</c:v>
                </c:pt>
                <c:pt idx="1881">
                  <c:v>80.2</c:v>
                </c:pt>
                <c:pt idx="1882">
                  <c:v>80.3</c:v>
                </c:pt>
                <c:pt idx="1883">
                  <c:v>80.400000000000006</c:v>
                </c:pt>
                <c:pt idx="1884">
                  <c:v>80.5</c:v>
                </c:pt>
                <c:pt idx="1885">
                  <c:v>80.599999999999994</c:v>
                </c:pt>
                <c:pt idx="1886">
                  <c:v>80.7</c:v>
                </c:pt>
                <c:pt idx="1887">
                  <c:v>80.8</c:v>
                </c:pt>
                <c:pt idx="1888">
                  <c:v>80.900000000000006</c:v>
                </c:pt>
                <c:pt idx="1889">
                  <c:v>81</c:v>
                </c:pt>
                <c:pt idx="1890">
                  <c:v>81.099999999999994</c:v>
                </c:pt>
                <c:pt idx="1891">
                  <c:v>81.2</c:v>
                </c:pt>
                <c:pt idx="1892">
                  <c:v>81.3</c:v>
                </c:pt>
                <c:pt idx="1893">
                  <c:v>81.400000000000006</c:v>
                </c:pt>
                <c:pt idx="1894">
                  <c:v>81.5</c:v>
                </c:pt>
                <c:pt idx="1895">
                  <c:v>81.599999999999994</c:v>
                </c:pt>
                <c:pt idx="1896">
                  <c:v>81.7</c:v>
                </c:pt>
                <c:pt idx="1897">
                  <c:v>81.8</c:v>
                </c:pt>
                <c:pt idx="1898">
                  <c:v>81.900000000000006</c:v>
                </c:pt>
                <c:pt idx="1899">
                  <c:v>82</c:v>
                </c:pt>
                <c:pt idx="1900">
                  <c:v>82.1</c:v>
                </c:pt>
                <c:pt idx="1901">
                  <c:v>82.2</c:v>
                </c:pt>
                <c:pt idx="1902">
                  <c:v>82.3</c:v>
                </c:pt>
                <c:pt idx="1903">
                  <c:v>82.4</c:v>
                </c:pt>
                <c:pt idx="1904">
                  <c:v>82.5</c:v>
                </c:pt>
                <c:pt idx="1905">
                  <c:v>82.6</c:v>
                </c:pt>
                <c:pt idx="1906">
                  <c:v>82.7</c:v>
                </c:pt>
                <c:pt idx="1907">
                  <c:v>82.8</c:v>
                </c:pt>
                <c:pt idx="1908">
                  <c:v>82.9</c:v>
                </c:pt>
                <c:pt idx="1909">
                  <c:v>83</c:v>
                </c:pt>
                <c:pt idx="1910">
                  <c:v>83.1</c:v>
                </c:pt>
                <c:pt idx="1911">
                  <c:v>83.2</c:v>
                </c:pt>
                <c:pt idx="1912">
                  <c:v>83.3</c:v>
                </c:pt>
                <c:pt idx="1913">
                  <c:v>83.4</c:v>
                </c:pt>
                <c:pt idx="1914">
                  <c:v>83.5</c:v>
                </c:pt>
                <c:pt idx="1915">
                  <c:v>83.6</c:v>
                </c:pt>
                <c:pt idx="1916">
                  <c:v>83.7</c:v>
                </c:pt>
                <c:pt idx="1917">
                  <c:v>83.8</c:v>
                </c:pt>
                <c:pt idx="1918">
                  <c:v>83.9</c:v>
                </c:pt>
                <c:pt idx="1919">
                  <c:v>84</c:v>
                </c:pt>
                <c:pt idx="1920">
                  <c:v>84.1</c:v>
                </c:pt>
                <c:pt idx="1921">
                  <c:v>84.2</c:v>
                </c:pt>
                <c:pt idx="1922">
                  <c:v>84.3</c:v>
                </c:pt>
                <c:pt idx="1923">
                  <c:v>84.4</c:v>
                </c:pt>
                <c:pt idx="1924">
                  <c:v>84.5</c:v>
                </c:pt>
                <c:pt idx="1925">
                  <c:v>84.6</c:v>
                </c:pt>
                <c:pt idx="1926">
                  <c:v>84.7</c:v>
                </c:pt>
                <c:pt idx="1927">
                  <c:v>84.8</c:v>
                </c:pt>
                <c:pt idx="1928">
                  <c:v>84.9</c:v>
                </c:pt>
                <c:pt idx="1929">
                  <c:v>85</c:v>
                </c:pt>
                <c:pt idx="1930">
                  <c:v>85.1</c:v>
                </c:pt>
                <c:pt idx="1931">
                  <c:v>85.2</c:v>
                </c:pt>
                <c:pt idx="1932">
                  <c:v>85.3</c:v>
                </c:pt>
                <c:pt idx="1933">
                  <c:v>85.4</c:v>
                </c:pt>
                <c:pt idx="1934">
                  <c:v>85.5</c:v>
                </c:pt>
                <c:pt idx="1935">
                  <c:v>85.6</c:v>
                </c:pt>
                <c:pt idx="1936">
                  <c:v>85.7</c:v>
                </c:pt>
                <c:pt idx="1937">
                  <c:v>85.8</c:v>
                </c:pt>
                <c:pt idx="1938">
                  <c:v>85.9</c:v>
                </c:pt>
                <c:pt idx="1939">
                  <c:v>86</c:v>
                </c:pt>
                <c:pt idx="1940">
                  <c:v>86.1</c:v>
                </c:pt>
                <c:pt idx="1941">
                  <c:v>86.2</c:v>
                </c:pt>
                <c:pt idx="1942">
                  <c:v>86.3</c:v>
                </c:pt>
                <c:pt idx="1943">
                  <c:v>86.4</c:v>
                </c:pt>
                <c:pt idx="1944">
                  <c:v>86.5</c:v>
                </c:pt>
                <c:pt idx="1945">
                  <c:v>86.6</c:v>
                </c:pt>
                <c:pt idx="1946">
                  <c:v>86.7</c:v>
                </c:pt>
                <c:pt idx="1947">
                  <c:v>86.8</c:v>
                </c:pt>
                <c:pt idx="1948">
                  <c:v>86.9</c:v>
                </c:pt>
                <c:pt idx="1949">
                  <c:v>87</c:v>
                </c:pt>
                <c:pt idx="1950">
                  <c:v>87.1</c:v>
                </c:pt>
                <c:pt idx="1951">
                  <c:v>87.2</c:v>
                </c:pt>
                <c:pt idx="1952">
                  <c:v>87.3</c:v>
                </c:pt>
                <c:pt idx="1953">
                  <c:v>87.4</c:v>
                </c:pt>
                <c:pt idx="1954">
                  <c:v>87.5</c:v>
                </c:pt>
                <c:pt idx="1955">
                  <c:v>87.6</c:v>
                </c:pt>
                <c:pt idx="1956">
                  <c:v>87.7</c:v>
                </c:pt>
                <c:pt idx="1957">
                  <c:v>87.8</c:v>
                </c:pt>
                <c:pt idx="1958">
                  <c:v>87.9</c:v>
                </c:pt>
                <c:pt idx="1959">
                  <c:v>88</c:v>
                </c:pt>
                <c:pt idx="1960">
                  <c:v>88.1</c:v>
                </c:pt>
                <c:pt idx="1961">
                  <c:v>88.2</c:v>
                </c:pt>
                <c:pt idx="1962">
                  <c:v>88.3</c:v>
                </c:pt>
                <c:pt idx="1963">
                  <c:v>88.4</c:v>
                </c:pt>
                <c:pt idx="1964">
                  <c:v>88.5</c:v>
                </c:pt>
                <c:pt idx="1965">
                  <c:v>88.6</c:v>
                </c:pt>
                <c:pt idx="1966">
                  <c:v>88.7</c:v>
                </c:pt>
                <c:pt idx="1967">
                  <c:v>88.8</c:v>
                </c:pt>
                <c:pt idx="1968">
                  <c:v>88.9</c:v>
                </c:pt>
                <c:pt idx="1969">
                  <c:v>89</c:v>
                </c:pt>
                <c:pt idx="1970">
                  <c:v>89.1</c:v>
                </c:pt>
                <c:pt idx="1971">
                  <c:v>89.2</c:v>
                </c:pt>
                <c:pt idx="1972">
                  <c:v>89.3</c:v>
                </c:pt>
                <c:pt idx="1973">
                  <c:v>89.4</c:v>
                </c:pt>
                <c:pt idx="1974">
                  <c:v>89.5</c:v>
                </c:pt>
                <c:pt idx="1975">
                  <c:v>89.6</c:v>
                </c:pt>
                <c:pt idx="1976">
                  <c:v>89.7</c:v>
                </c:pt>
                <c:pt idx="1977">
                  <c:v>89.8</c:v>
                </c:pt>
                <c:pt idx="1978">
                  <c:v>89.9</c:v>
                </c:pt>
                <c:pt idx="1979">
                  <c:v>90</c:v>
                </c:pt>
                <c:pt idx="1980">
                  <c:v>90.1</c:v>
                </c:pt>
                <c:pt idx="1981">
                  <c:v>90.2</c:v>
                </c:pt>
                <c:pt idx="1982">
                  <c:v>90.3</c:v>
                </c:pt>
                <c:pt idx="1983">
                  <c:v>90.4</c:v>
                </c:pt>
                <c:pt idx="1984">
                  <c:v>90.5</c:v>
                </c:pt>
                <c:pt idx="1985">
                  <c:v>90.6</c:v>
                </c:pt>
                <c:pt idx="1986">
                  <c:v>90.7</c:v>
                </c:pt>
                <c:pt idx="1987">
                  <c:v>90.8</c:v>
                </c:pt>
                <c:pt idx="1988">
                  <c:v>90.9</c:v>
                </c:pt>
                <c:pt idx="1989">
                  <c:v>91</c:v>
                </c:pt>
                <c:pt idx="1990">
                  <c:v>91.1</c:v>
                </c:pt>
                <c:pt idx="1991">
                  <c:v>91.2</c:v>
                </c:pt>
                <c:pt idx="1992">
                  <c:v>91.3</c:v>
                </c:pt>
                <c:pt idx="1993">
                  <c:v>91.4</c:v>
                </c:pt>
                <c:pt idx="1994">
                  <c:v>91.5</c:v>
                </c:pt>
                <c:pt idx="1995">
                  <c:v>91.6</c:v>
                </c:pt>
                <c:pt idx="1996">
                  <c:v>91.7</c:v>
                </c:pt>
                <c:pt idx="1997">
                  <c:v>91.8</c:v>
                </c:pt>
                <c:pt idx="1998">
                  <c:v>91.9</c:v>
                </c:pt>
                <c:pt idx="1999">
                  <c:v>92</c:v>
                </c:pt>
                <c:pt idx="2000">
                  <c:v>92.1</c:v>
                </c:pt>
                <c:pt idx="2001">
                  <c:v>92.2</c:v>
                </c:pt>
                <c:pt idx="2002">
                  <c:v>92.3</c:v>
                </c:pt>
                <c:pt idx="2003">
                  <c:v>92.4</c:v>
                </c:pt>
                <c:pt idx="2004">
                  <c:v>92.5</c:v>
                </c:pt>
                <c:pt idx="2005">
                  <c:v>92.6</c:v>
                </c:pt>
                <c:pt idx="2006">
                  <c:v>92.7</c:v>
                </c:pt>
                <c:pt idx="2007">
                  <c:v>92.8</c:v>
                </c:pt>
                <c:pt idx="2008">
                  <c:v>92.9</c:v>
                </c:pt>
                <c:pt idx="2009">
                  <c:v>93</c:v>
                </c:pt>
                <c:pt idx="2010">
                  <c:v>93.1</c:v>
                </c:pt>
                <c:pt idx="2011">
                  <c:v>93.2</c:v>
                </c:pt>
                <c:pt idx="2012">
                  <c:v>93.3</c:v>
                </c:pt>
                <c:pt idx="2013">
                  <c:v>93.4</c:v>
                </c:pt>
                <c:pt idx="2014">
                  <c:v>93.5</c:v>
                </c:pt>
                <c:pt idx="2015">
                  <c:v>93.6</c:v>
                </c:pt>
                <c:pt idx="2016">
                  <c:v>93.7</c:v>
                </c:pt>
                <c:pt idx="2017">
                  <c:v>93.8</c:v>
                </c:pt>
                <c:pt idx="2018">
                  <c:v>93.9</c:v>
                </c:pt>
                <c:pt idx="2019">
                  <c:v>94</c:v>
                </c:pt>
                <c:pt idx="2020">
                  <c:v>94.1</c:v>
                </c:pt>
                <c:pt idx="2021">
                  <c:v>94.2</c:v>
                </c:pt>
                <c:pt idx="2022">
                  <c:v>94.3</c:v>
                </c:pt>
                <c:pt idx="2023">
                  <c:v>94.4</c:v>
                </c:pt>
                <c:pt idx="2024">
                  <c:v>94.5</c:v>
                </c:pt>
                <c:pt idx="2025">
                  <c:v>94.6</c:v>
                </c:pt>
                <c:pt idx="2026">
                  <c:v>94.7</c:v>
                </c:pt>
                <c:pt idx="2027">
                  <c:v>94.8</c:v>
                </c:pt>
                <c:pt idx="2028">
                  <c:v>94.9</c:v>
                </c:pt>
                <c:pt idx="2029">
                  <c:v>95</c:v>
                </c:pt>
                <c:pt idx="2030">
                  <c:v>95.1</c:v>
                </c:pt>
                <c:pt idx="2031">
                  <c:v>95.2</c:v>
                </c:pt>
                <c:pt idx="2032">
                  <c:v>95.3</c:v>
                </c:pt>
                <c:pt idx="2033">
                  <c:v>95.4</c:v>
                </c:pt>
                <c:pt idx="2034">
                  <c:v>95.5</c:v>
                </c:pt>
                <c:pt idx="2035">
                  <c:v>95.6</c:v>
                </c:pt>
                <c:pt idx="2036">
                  <c:v>95.7</c:v>
                </c:pt>
                <c:pt idx="2037">
                  <c:v>95.8</c:v>
                </c:pt>
                <c:pt idx="2038">
                  <c:v>95.9</c:v>
                </c:pt>
                <c:pt idx="2039">
                  <c:v>96</c:v>
                </c:pt>
                <c:pt idx="2040">
                  <c:v>96.1</c:v>
                </c:pt>
                <c:pt idx="2041">
                  <c:v>96.2</c:v>
                </c:pt>
                <c:pt idx="2042">
                  <c:v>96.3</c:v>
                </c:pt>
                <c:pt idx="2043">
                  <c:v>96.4</c:v>
                </c:pt>
                <c:pt idx="2044">
                  <c:v>96.5</c:v>
                </c:pt>
                <c:pt idx="2045">
                  <c:v>96.6</c:v>
                </c:pt>
                <c:pt idx="2046">
                  <c:v>96.7</c:v>
                </c:pt>
                <c:pt idx="2047">
                  <c:v>96.8</c:v>
                </c:pt>
                <c:pt idx="2048">
                  <c:v>96.9</c:v>
                </c:pt>
                <c:pt idx="2049">
                  <c:v>97</c:v>
                </c:pt>
                <c:pt idx="2050">
                  <c:v>97.1</c:v>
                </c:pt>
                <c:pt idx="2051">
                  <c:v>97.2</c:v>
                </c:pt>
                <c:pt idx="2052">
                  <c:v>97.3</c:v>
                </c:pt>
                <c:pt idx="2053">
                  <c:v>97.4</c:v>
                </c:pt>
                <c:pt idx="2054">
                  <c:v>97.5</c:v>
                </c:pt>
                <c:pt idx="2055">
                  <c:v>97.6</c:v>
                </c:pt>
                <c:pt idx="2056">
                  <c:v>97.7</c:v>
                </c:pt>
                <c:pt idx="2057">
                  <c:v>97.8</c:v>
                </c:pt>
                <c:pt idx="2058">
                  <c:v>97.9</c:v>
                </c:pt>
                <c:pt idx="2059">
                  <c:v>98</c:v>
                </c:pt>
                <c:pt idx="2060">
                  <c:v>98.1</c:v>
                </c:pt>
                <c:pt idx="2061">
                  <c:v>98.2</c:v>
                </c:pt>
                <c:pt idx="2062">
                  <c:v>98.3</c:v>
                </c:pt>
                <c:pt idx="2063">
                  <c:v>98.4</c:v>
                </c:pt>
                <c:pt idx="2064">
                  <c:v>98.5</c:v>
                </c:pt>
                <c:pt idx="2065">
                  <c:v>98.6</c:v>
                </c:pt>
                <c:pt idx="2066">
                  <c:v>98.7</c:v>
                </c:pt>
                <c:pt idx="2067">
                  <c:v>98.8</c:v>
                </c:pt>
                <c:pt idx="2068">
                  <c:v>98.9</c:v>
                </c:pt>
                <c:pt idx="2069">
                  <c:v>99</c:v>
                </c:pt>
                <c:pt idx="2070">
                  <c:v>99.1</c:v>
                </c:pt>
                <c:pt idx="2071">
                  <c:v>99.2</c:v>
                </c:pt>
                <c:pt idx="2072">
                  <c:v>99.3</c:v>
                </c:pt>
                <c:pt idx="2073">
                  <c:v>99.4</c:v>
                </c:pt>
                <c:pt idx="2074">
                  <c:v>99.5</c:v>
                </c:pt>
                <c:pt idx="2075">
                  <c:v>99.6</c:v>
                </c:pt>
                <c:pt idx="2076">
                  <c:v>99.7</c:v>
                </c:pt>
                <c:pt idx="2077">
                  <c:v>99.8</c:v>
                </c:pt>
                <c:pt idx="2078">
                  <c:v>99.9</c:v>
                </c:pt>
                <c:pt idx="2079">
                  <c:v>100</c:v>
                </c:pt>
                <c:pt idx="2080">
                  <c:v>101</c:v>
                </c:pt>
                <c:pt idx="2081">
                  <c:v>102</c:v>
                </c:pt>
                <c:pt idx="2082">
                  <c:v>103</c:v>
                </c:pt>
                <c:pt idx="2083">
                  <c:v>104</c:v>
                </c:pt>
                <c:pt idx="2084">
                  <c:v>105</c:v>
                </c:pt>
                <c:pt idx="2085">
                  <c:v>106</c:v>
                </c:pt>
                <c:pt idx="2086">
                  <c:v>107</c:v>
                </c:pt>
                <c:pt idx="2087">
                  <c:v>108</c:v>
                </c:pt>
                <c:pt idx="2088">
                  <c:v>109</c:v>
                </c:pt>
                <c:pt idx="2089">
                  <c:v>110</c:v>
                </c:pt>
                <c:pt idx="2090">
                  <c:v>111</c:v>
                </c:pt>
                <c:pt idx="2091">
                  <c:v>112</c:v>
                </c:pt>
                <c:pt idx="2092">
                  <c:v>113</c:v>
                </c:pt>
                <c:pt idx="2093">
                  <c:v>114</c:v>
                </c:pt>
                <c:pt idx="2094">
                  <c:v>115</c:v>
                </c:pt>
                <c:pt idx="2095">
                  <c:v>116</c:v>
                </c:pt>
                <c:pt idx="2096">
                  <c:v>117</c:v>
                </c:pt>
                <c:pt idx="2097">
                  <c:v>118</c:v>
                </c:pt>
                <c:pt idx="2098">
                  <c:v>119</c:v>
                </c:pt>
                <c:pt idx="2099">
                  <c:v>120</c:v>
                </c:pt>
                <c:pt idx="2100">
                  <c:v>121</c:v>
                </c:pt>
                <c:pt idx="2101">
                  <c:v>122</c:v>
                </c:pt>
                <c:pt idx="2102">
                  <c:v>123</c:v>
                </c:pt>
                <c:pt idx="2103">
                  <c:v>124</c:v>
                </c:pt>
                <c:pt idx="2104">
                  <c:v>125</c:v>
                </c:pt>
                <c:pt idx="2105">
                  <c:v>126</c:v>
                </c:pt>
                <c:pt idx="2106">
                  <c:v>127</c:v>
                </c:pt>
                <c:pt idx="2107">
                  <c:v>128</c:v>
                </c:pt>
                <c:pt idx="2108">
                  <c:v>129</c:v>
                </c:pt>
                <c:pt idx="2109">
                  <c:v>130</c:v>
                </c:pt>
                <c:pt idx="2110">
                  <c:v>131</c:v>
                </c:pt>
                <c:pt idx="2111">
                  <c:v>132</c:v>
                </c:pt>
                <c:pt idx="2112">
                  <c:v>133</c:v>
                </c:pt>
                <c:pt idx="2113">
                  <c:v>134</c:v>
                </c:pt>
                <c:pt idx="2114">
                  <c:v>135</c:v>
                </c:pt>
                <c:pt idx="2115">
                  <c:v>136</c:v>
                </c:pt>
                <c:pt idx="2116">
                  <c:v>137</c:v>
                </c:pt>
                <c:pt idx="2117">
                  <c:v>138</c:v>
                </c:pt>
                <c:pt idx="2118">
                  <c:v>139</c:v>
                </c:pt>
                <c:pt idx="2119">
                  <c:v>140</c:v>
                </c:pt>
                <c:pt idx="2120">
                  <c:v>141</c:v>
                </c:pt>
                <c:pt idx="2121">
                  <c:v>142</c:v>
                </c:pt>
                <c:pt idx="2122">
                  <c:v>143</c:v>
                </c:pt>
                <c:pt idx="2123">
                  <c:v>144</c:v>
                </c:pt>
                <c:pt idx="2124">
                  <c:v>145</c:v>
                </c:pt>
                <c:pt idx="2125">
                  <c:v>146</c:v>
                </c:pt>
                <c:pt idx="2126">
                  <c:v>147</c:v>
                </c:pt>
                <c:pt idx="2127">
                  <c:v>148</c:v>
                </c:pt>
                <c:pt idx="2128">
                  <c:v>149</c:v>
                </c:pt>
                <c:pt idx="2129">
                  <c:v>150</c:v>
                </c:pt>
                <c:pt idx="2130">
                  <c:v>151</c:v>
                </c:pt>
                <c:pt idx="2131">
                  <c:v>152</c:v>
                </c:pt>
                <c:pt idx="2132">
                  <c:v>153</c:v>
                </c:pt>
                <c:pt idx="2133">
                  <c:v>154</c:v>
                </c:pt>
                <c:pt idx="2134">
                  <c:v>155</c:v>
                </c:pt>
                <c:pt idx="2135">
                  <c:v>156</c:v>
                </c:pt>
                <c:pt idx="2136">
                  <c:v>157</c:v>
                </c:pt>
                <c:pt idx="2137">
                  <c:v>158</c:v>
                </c:pt>
                <c:pt idx="2138">
                  <c:v>159</c:v>
                </c:pt>
                <c:pt idx="2139">
                  <c:v>160</c:v>
                </c:pt>
                <c:pt idx="2140">
                  <c:v>161</c:v>
                </c:pt>
                <c:pt idx="2141">
                  <c:v>162</c:v>
                </c:pt>
                <c:pt idx="2142">
                  <c:v>163</c:v>
                </c:pt>
                <c:pt idx="2143">
                  <c:v>164</c:v>
                </c:pt>
                <c:pt idx="2144">
                  <c:v>165</c:v>
                </c:pt>
                <c:pt idx="2145">
                  <c:v>166</c:v>
                </c:pt>
                <c:pt idx="2146">
                  <c:v>167</c:v>
                </c:pt>
                <c:pt idx="2147">
                  <c:v>168</c:v>
                </c:pt>
                <c:pt idx="2148">
                  <c:v>169</c:v>
                </c:pt>
                <c:pt idx="2149">
                  <c:v>170</c:v>
                </c:pt>
                <c:pt idx="2150">
                  <c:v>171</c:v>
                </c:pt>
                <c:pt idx="2151">
                  <c:v>172</c:v>
                </c:pt>
                <c:pt idx="2152">
                  <c:v>173</c:v>
                </c:pt>
                <c:pt idx="2153">
                  <c:v>174</c:v>
                </c:pt>
                <c:pt idx="2154">
                  <c:v>175</c:v>
                </c:pt>
                <c:pt idx="2155">
                  <c:v>176</c:v>
                </c:pt>
                <c:pt idx="2156">
                  <c:v>177</c:v>
                </c:pt>
                <c:pt idx="2157">
                  <c:v>178</c:v>
                </c:pt>
                <c:pt idx="2158">
                  <c:v>179</c:v>
                </c:pt>
                <c:pt idx="2159">
                  <c:v>180</c:v>
                </c:pt>
                <c:pt idx="2160">
                  <c:v>181</c:v>
                </c:pt>
                <c:pt idx="2161">
                  <c:v>182</c:v>
                </c:pt>
                <c:pt idx="2162">
                  <c:v>183</c:v>
                </c:pt>
                <c:pt idx="2163">
                  <c:v>184</c:v>
                </c:pt>
                <c:pt idx="2164">
                  <c:v>185</c:v>
                </c:pt>
                <c:pt idx="2165">
                  <c:v>186</c:v>
                </c:pt>
                <c:pt idx="2166">
                  <c:v>187</c:v>
                </c:pt>
                <c:pt idx="2167">
                  <c:v>188</c:v>
                </c:pt>
                <c:pt idx="2168">
                  <c:v>189</c:v>
                </c:pt>
                <c:pt idx="2169">
                  <c:v>190</c:v>
                </c:pt>
                <c:pt idx="2170">
                  <c:v>191</c:v>
                </c:pt>
                <c:pt idx="2171">
                  <c:v>192</c:v>
                </c:pt>
                <c:pt idx="2172">
                  <c:v>193</c:v>
                </c:pt>
                <c:pt idx="2173">
                  <c:v>194</c:v>
                </c:pt>
                <c:pt idx="2174">
                  <c:v>195</c:v>
                </c:pt>
                <c:pt idx="2175">
                  <c:v>196</c:v>
                </c:pt>
                <c:pt idx="2176">
                  <c:v>197</c:v>
                </c:pt>
                <c:pt idx="2177">
                  <c:v>198</c:v>
                </c:pt>
                <c:pt idx="2178">
                  <c:v>199</c:v>
                </c:pt>
                <c:pt idx="2179">
                  <c:v>200</c:v>
                </c:pt>
                <c:pt idx="2180">
                  <c:v>201</c:v>
                </c:pt>
                <c:pt idx="2181">
                  <c:v>202</c:v>
                </c:pt>
                <c:pt idx="2182">
                  <c:v>203</c:v>
                </c:pt>
                <c:pt idx="2183">
                  <c:v>204</c:v>
                </c:pt>
                <c:pt idx="2184">
                  <c:v>205</c:v>
                </c:pt>
                <c:pt idx="2185">
                  <c:v>206</c:v>
                </c:pt>
                <c:pt idx="2186">
                  <c:v>207</c:v>
                </c:pt>
                <c:pt idx="2187">
                  <c:v>208</c:v>
                </c:pt>
                <c:pt idx="2188">
                  <c:v>209</c:v>
                </c:pt>
                <c:pt idx="2189">
                  <c:v>210</c:v>
                </c:pt>
                <c:pt idx="2190">
                  <c:v>211</c:v>
                </c:pt>
                <c:pt idx="2191">
                  <c:v>212</c:v>
                </c:pt>
                <c:pt idx="2192">
                  <c:v>213</c:v>
                </c:pt>
                <c:pt idx="2193">
                  <c:v>214</c:v>
                </c:pt>
                <c:pt idx="2194">
                  <c:v>215</c:v>
                </c:pt>
                <c:pt idx="2195">
                  <c:v>216</c:v>
                </c:pt>
                <c:pt idx="2196">
                  <c:v>217</c:v>
                </c:pt>
                <c:pt idx="2197">
                  <c:v>218</c:v>
                </c:pt>
                <c:pt idx="2198">
                  <c:v>219</c:v>
                </c:pt>
                <c:pt idx="2199">
                  <c:v>220</c:v>
                </c:pt>
                <c:pt idx="2200">
                  <c:v>221</c:v>
                </c:pt>
                <c:pt idx="2201">
                  <c:v>222</c:v>
                </c:pt>
                <c:pt idx="2202">
                  <c:v>223</c:v>
                </c:pt>
                <c:pt idx="2203">
                  <c:v>224</c:v>
                </c:pt>
                <c:pt idx="2204">
                  <c:v>225</c:v>
                </c:pt>
                <c:pt idx="2205">
                  <c:v>226</c:v>
                </c:pt>
                <c:pt idx="2206">
                  <c:v>227</c:v>
                </c:pt>
                <c:pt idx="2207">
                  <c:v>228</c:v>
                </c:pt>
                <c:pt idx="2208">
                  <c:v>229</c:v>
                </c:pt>
                <c:pt idx="2209">
                  <c:v>230</c:v>
                </c:pt>
                <c:pt idx="2210">
                  <c:v>231</c:v>
                </c:pt>
                <c:pt idx="2211">
                  <c:v>232</c:v>
                </c:pt>
                <c:pt idx="2212">
                  <c:v>233</c:v>
                </c:pt>
                <c:pt idx="2213">
                  <c:v>234</c:v>
                </c:pt>
                <c:pt idx="2214">
                  <c:v>235</c:v>
                </c:pt>
                <c:pt idx="2215">
                  <c:v>236</c:v>
                </c:pt>
                <c:pt idx="2216">
                  <c:v>237</c:v>
                </c:pt>
                <c:pt idx="2217">
                  <c:v>238</c:v>
                </c:pt>
                <c:pt idx="2218">
                  <c:v>239</c:v>
                </c:pt>
                <c:pt idx="2219">
                  <c:v>240</c:v>
                </c:pt>
                <c:pt idx="2220">
                  <c:v>241</c:v>
                </c:pt>
                <c:pt idx="2221">
                  <c:v>242</c:v>
                </c:pt>
                <c:pt idx="2222">
                  <c:v>243</c:v>
                </c:pt>
                <c:pt idx="2223">
                  <c:v>244</c:v>
                </c:pt>
                <c:pt idx="2224">
                  <c:v>245</c:v>
                </c:pt>
                <c:pt idx="2225">
                  <c:v>246</c:v>
                </c:pt>
                <c:pt idx="2226">
                  <c:v>247</c:v>
                </c:pt>
                <c:pt idx="2227">
                  <c:v>248</c:v>
                </c:pt>
                <c:pt idx="2228">
                  <c:v>249</c:v>
                </c:pt>
                <c:pt idx="2229">
                  <c:v>250</c:v>
                </c:pt>
                <c:pt idx="2230">
                  <c:v>251</c:v>
                </c:pt>
                <c:pt idx="2231">
                  <c:v>252</c:v>
                </c:pt>
                <c:pt idx="2232">
                  <c:v>253</c:v>
                </c:pt>
                <c:pt idx="2233">
                  <c:v>254</c:v>
                </c:pt>
                <c:pt idx="2234">
                  <c:v>255</c:v>
                </c:pt>
                <c:pt idx="2235">
                  <c:v>256</c:v>
                </c:pt>
                <c:pt idx="2236">
                  <c:v>257</c:v>
                </c:pt>
                <c:pt idx="2237">
                  <c:v>258</c:v>
                </c:pt>
                <c:pt idx="2238">
                  <c:v>259</c:v>
                </c:pt>
                <c:pt idx="2239">
                  <c:v>260</c:v>
                </c:pt>
                <c:pt idx="2240">
                  <c:v>261</c:v>
                </c:pt>
                <c:pt idx="2241">
                  <c:v>262</c:v>
                </c:pt>
                <c:pt idx="2242">
                  <c:v>263</c:v>
                </c:pt>
                <c:pt idx="2243">
                  <c:v>264</c:v>
                </c:pt>
                <c:pt idx="2244">
                  <c:v>265</c:v>
                </c:pt>
                <c:pt idx="2245">
                  <c:v>266</c:v>
                </c:pt>
                <c:pt idx="2246">
                  <c:v>267</c:v>
                </c:pt>
                <c:pt idx="2247">
                  <c:v>268</c:v>
                </c:pt>
                <c:pt idx="2248">
                  <c:v>269</c:v>
                </c:pt>
                <c:pt idx="2249">
                  <c:v>270</c:v>
                </c:pt>
                <c:pt idx="2250">
                  <c:v>271</c:v>
                </c:pt>
                <c:pt idx="2251">
                  <c:v>272</c:v>
                </c:pt>
                <c:pt idx="2252">
                  <c:v>273</c:v>
                </c:pt>
                <c:pt idx="2253">
                  <c:v>274</c:v>
                </c:pt>
                <c:pt idx="2254">
                  <c:v>275</c:v>
                </c:pt>
                <c:pt idx="2255">
                  <c:v>276</c:v>
                </c:pt>
                <c:pt idx="2256">
                  <c:v>277</c:v>
                </c:pt>
                <c:pt idx="2257">
                  <c:v>278</c:v>
                </c:pt>
                <c:pt idx="2258">
                  <c:v>279</c:v>
                </c:pt>
                <c:pt idx="2259">
                  <c:v>280</c:v>
                </c:pt>
                <c:pt idx="2260">
                  <c:v>281</c:v>
                </c:pt>
                <c:pt idx="2261">
                  <c:v>282</c:v>
                </c:pt>
                <c:pt idx="2262">
                  <c:v>283</c:v>
                </c:pt>
                <c:pt idx="2263">
                  <c:v>284</c:v>
                </c:pt>
                <c:pt idx="2264">
                  <c:v>285</c:v>
                </c:pt>
                <c:pt idx="2265">
                  <c:v>286</c:v>
                </c:pt>
                <c:pt idx="2266">
                  <c:v>287</c:v>
                </c:pt>
                <c:pt idx="2267">
                  <c:v>288</c:v>
                </c:pt>
                <c:pt idx="2268">
                  <c:v>289</c:v>
                </c:pt>
                <c:pt idx="2269">
                  <c:v>290</c:v>
                </c:pt>
                <c:pt idx="2270">
                  <c:v>291</c:v>
                </c:pt>
                <c:pt idx="2271">
                  <c:v>292</c:v>
                </c:pt>
                <c:pt idx="2272">
                  <c:v>293</c:v>
                </c:pt>
                <c:pt idx="2273">
                  <c:v>294</c:v>
                </c:pt>
                <c:pt idx="2274">
                  <c:v>295</c:v>
                </c:pt>
                <c:pt idx="2275">
                  <c:v>296</c:v>
                </c:pt>
                <c:pt idx="2276">
                  <c:v>297</c:v>
                </c:pt>
                <c:pt idx="2277">
                  <c:v>298</c:v>
                </c:pt>
                <c:pt idx="2278">
                  <c:v>299</c:v>
                </c:pt>
                <c:pt idx="2279">
                  <c:v>300</c:v>
                </c:pt>
                <c:pt idx="2280">
                  <c:v>301</c:v>
                </c:pt>
                <c:pt idx="2281">
                  <c:v>302</c:v>
                </c:pt>
                <c:pt idx="2282">
                  <c:v>303</c:v>
                </c:pt>
                <c:pt idx="2283">
                  <c:v>304</c:v>
                </c:pt>
                <c:pt idx="2284">
                  <c:v>305</c:v>
                </c:pt>
                <c:pt idx="2285">
                  <c:v>306</c:v>
                </c:pt>
                <c:pt idx="2286">
                  <c:v>307</c:v>
                </c:pt>
                <c:pt idx="2287">
                  <c:v>308</c:v>
                </c:pt>
                <c:pt idx="2288">
                  <c:v>309</c:v>
                </c:pt>
                <c:pt idx="2289">
                  <c:v>310</c:v>
                </c:pt>
                <c:pt idx="2290">
                  <c:v>311</c:v>
                </c:pt>
                <c:pt idx="2291">
                  <c:v>312</c:v>
                </c:pt>
                <c:pt idx="2292">
                  <c:v>313</c:v>
                </c:pt>
                <c:pt idx="2293">
                  <c:v>314</c:v>
                </c:pt>
                <c:pt idx="2294">
                  <c:v>315</c:v>
                </c:pt>
                <c:pt idx="2295">
                  <c:v>316</c:v>
                </c:pt>
                <c:pt idx="2296">
                  <c:v>317</c:v>
                </c:pt>
                <c:pt idx="2297">
                  <c:v>318</c:v>
                </c:pt>
                <c:pt idx="2298">
                  <c:v>319</c:v>
                </c:pt>
                <c:pt idx="2299">
                  <c:v>320</c:v>
                </c:pt>
                <c:pt idx="2300">
                  <c:v>321</c:v>
                </c:pt>
                <c:pt idx="2301">
                  <c:v>322</c:v>
                </c:pt>
                <c:pt idx="2302">
                  <c:v>323</c:v>
                </c:pt>
                <c:pt idx="2303">
                  <c:v>324</c:v>
                </c:pt>
                <c:pt idx="2304">
                  <c:v>325</c:v>
                </c:pt>
                <c:pt idx="2305">
                  <c:v>326</c:v>
                </c:pt>
                <c:pt idx="2306">
                  <c:v>327</c:v>
                </c:pt>
                <c:pt idx="2307">
                  <c:v>328</c:v>
                </c:pt>
                <c:pt idx="2308">
                  <c:v>329</c:v>
                </c:pt>
                <c:pt idx="2309">
                  <c:v>330</c:v>
                </c:pt>
                <c:pt idx="2310">
                  <c:v>331</c:v>
                </c:pt>
                <c:pt idx="2311">
                  <c:v>332</c:v>
                </c:pt>
                <c:pt idx="2312">
                  <c:v>333</c:v>
                </c:pt>
                <c:pt idx="2313">
                  <c:v>334</c:v>
                </c:pt>
                <c:pt idx="2314">
                  <c:v>335</c:v>
                </c:pt>
                <c:pt idx="2315">
                  <c:v>336</c:v>
                </c:pt>
                <c:pt idx="2316">
                  <c:v>337</c:v>
                </c:pt>
                <c:pt idx="2317">
                  <c:v>338</c:v>
                </c:pt>
                <c:pt idx="2318">
                  <c:v>339</c:v>
                </c:pt>
                <c:pt idx="2319">
                  <c:v>340</c:v>
                </c:pt>
                <c:pt idx="2320">
                  <c:v>341</c:v>
                </c:pt>
                <c:pt idx="2321">
                  <c:v>342</c:v>
                </c:pt>
                <c:pt idx="2322">
                  <c:v>343</c:v>
                </c:pt>
                <c:pt idx="2323">
                  <c:v>344</c:v>
                </c:pt>
                <c:pt idx="2324">
                  <c:v>345</c:v>
                </c:pt>
                <c:pt idx="2325">
                  <c:v>346</c:v>
                </c:pt>
                <c:pt idx="2326">
                  <c:v>347</c:v>
                </c:pt>
                <c:pt idx="2327">
                  <c:v>348</c:v>
                </c:pt>
                <c:pt idx="2328">
                  <c:v>349</c:v>
                </c:pt>
                <c:pt idx="2329">
                  <c:v>350</c:v>
                </c:pt>
                <c:pt idx="2330">
                  <c:v>351</c:v>
                </c:pt>
                <c:pt idx="2331">
                  <c:v>352</c:v>
                </c:pt>
                <c:pt idx="2332">
                  <c:v>353</c:v>
                </c:pt>
                <c:pt idx="2333">
                  <c:v>354</c:v>
                </c:pt>
                <c:pt idx="2334">
                  <c:v>355</c:v>
                </c:pt>
                <c:pt idx="2335">
                  <c:v>356</c:v>
                </c:pt>
                <c:pt idx="2336">
                  <c:v>357</c:v>
                </c:pt>
                <c:pt idx="2337">
                  <c:v>358</c:v>
                </c:pt>
                <c:pt idx="2338">
                  <c:v>359</c:v>
                </c:pt>
                <c:pt idx="2339">
                  <c:v>360</c:v>
                </c:pt>
                <c:pt idx="2340">
                  <c:v>361</c:v>
                </c:pt>
                <c:pt idx="2341">
                  <c:v>362</c:v>
                </c:pt>
                <c:pt idx="2342">
                  <c:v>363</c:v>
                </c:pt>
                <c:pt idx="2343">
                  <c:v>364</c:v>
                </c:pt>
                <c:pt idx="2344">
                  <c:v>365</c:v>
                </c:pt>
                <c:pt idx="2345">
                  <c:v>366</c:v>
                </c:pt>
                <c:pt idx="2346">
                  <c:v>367</c:v>
                </c:pt>
                <c:pt idx="2347">
                  <c:v>368</c:v>
                </c:pt>
                <c:pt idx="2348">
                  <c:v>369</c:v>
                </c:pt>
                <c:pt idx="2349">
                  <c:v>370</c:v>
                </c:pt>
                <c:pt idx="2350">
                  <c:v>371</c:v>
                </c:pt>
                <c:pt idx="2351">
                  <c:v>372</c:v>
                </c:pt>
                <c:pt idx="2352">
                  <c:v>373</c:v>
                </c:pt>
                <c:pt idx="2353">
                  <c:v>374</c:v>
                </c:pt>
                <c:pt idx="2354">
                  <c:v>375</c:v>
                </c:pt>
                <c:pt idx="2355">
                  <c:v>376</c:v>
                </c:pt>
                <c:pt idx="2356">
                  <c:v>377</c:v>
                </c:pt>
                <c:pt idx="2357">
                  <c:v>378</c:v>
                </c:pt>
                <c:pt idx="2358">
                  <c:v>379</c:v>
                </c:pt>
                <c:pt idx="2359">
                  <c:v>380</c:v>
                </c:pt>
                <c:pt idx="2360">
                  <c:v>381</c:v>
                </c:pt>
                <c:pt idx="2361">
                  <c:v>382</c:v>
                </c:pt>
                <c:pt idx="2362">
                  <c:v>383</c:v>
                </c:pt>
                <c:pt idx="2363">
                  <c:v>384</c:v>
                </c:pt>
                <c:pt idx="2364">
                  <c:v>385</c:v>
                </c:pt>
                <c:pt idx="2365">
                  <c:v>386</c:v>
                </c:pt>
                <c:pt idx="2366">
                  <c:v>387</c:v>
                </c:pt>
                <c:pt idx="2367">
                  <c:v>388</c:v>
                </c:pt>
                <c:pt idx="2368">
                  <c:v>389</c:v>
                </c:pt>
                <c:pt idx="2369">
                  <c:v>390</c:v>
                </c:pt>
                <c:pt idx="2370">
                  <c:v>391</c:v>
                </c:pt>
                <c:pt idx="2371">
                  <c:v>392</c:v>
                </c:pt>
                <c:pt idx="2372">
                  <c:v>393</c:v>
                </c:pt>
                <c:pt idx="2373">
                  <c:v>394</c:v>
                </c:pt>
                <c:pt idx="2374">
                  <c:v>395</c:v>
                </c:pt>
                <c:pt idx="2375">
                  <c:v>396</c:v>
                </c:pt>
                <c:pt idx="2376">
                  <c:v>397</c:v>
                </c:pt>
                <c:pt idx="2377">
                  <c:v>398</c:v>
                </c:pt>
                <c:pt idx="2378">
                  <c:v>399</c:v>
                </c:pt>
                <c:pt idx="2379">
                  <c:v>400</c:v>
                </c:pt>
                <c:pt idx="2380">
                  <c:v>401</c:v>
                </c:pt>
                <c:pt idx="2381">
                  <c:v>402</c:v>
                </c:pt>
                <c:pt idx="2382">
                  <c:v>403</c:v>
                </c:pt>
                <c:pt idx="2383">
                  <c:v>404</c:v>
                </c:pt>
                <c:pt idx="2384">
                  <c:v>405</c:v>
                </c:pt>
                <c:pt idx="2385">
                  <c:v>406</c:v>
                </c:pt>
                <c:pt idx="2386">
                  <c:v>407</c:v>
                </c:pt>
                <c:pt idx="2387">
                  <c:v>408</c:v>
                </c:pt>
                <c:pt idx="2388">
                  <c:v>409</c:v>
                </c:pt>
                <c:pt idx="2389">
                  <c:v>410</c:v>
                </c:pt>
                <c:pt idx="2390">
                  <c:v>411</c:v>
                </c:pt>
                <c:pt idx="2391">
                  <c:v>412</c:v>
                </c:pt>
                <c:pt idx="2392">
                  <c:v>413</c:v>
                </c:pt>
                <c:pt idx="2393">
                  <c:v>414</c:v>
                </c:pt>
                <c:pt idx="2394">
                  <c:v>415</c:v>
                </c:pt>
                <c:pt idx="2395">
                  <c:v>416</c:v>
                </c:pt>
                <c:pt idx="2396">
                  <c:v>417</c:v>
                </c:pt>
                <c:pt idx="2397">
                  <c:v>418</c:v>
                </c:pt>
                <c:pt idx="2398">
                  <c:v>419</c:v>
                </c:pt>
                <c:pt idx="2399">
                  <c:v>420</c:v>
                </c:pt>
                <c:pt idx="2400">
                  <c:v>421</c:v>
                </c:pt>
                <c:pt idx="2401">
                  <c:v>422</c:v>
                </c:pt>
                <c:pt idx="2402">
                  <c:v>423</c:v>
                </c:pt>
                <c:pt idx="2403">
                  <c:v>424</c:v>
                </c:pt>
                <c:pt idx="2404">
                  <c:v>425</c:v>
                </c:pt>
                <c:pt idx="2405">
                  <c:v>426</c:v>
                </c:pt>
                <c:pt idx="2406">
                  <c:v>427</c:v>
                </c:pt>
                <c:pt idx="2407">
                  <c:v>428</c:v>
                </c:pt>
                <c:pt idx="2408">
                  <c:v>429</c:v>
                </c:pt>
                <c:pt idx="2409">
                  <c:v>430</c:v>
                </c:pt>
                <c:pt idx="2410">
                  <c:v>431</c:v>
                </c:pt>
                <c:pt idx="2411">
                  <c:v>432</c:v>
                </c:pt>
                <c:pt idx="2412">
                  <c:v>433</c:v>
                </c:pt>
                <c:pt idx="2413">
                  <c:v>434</c:v>
                </c:pt>
                <c:pt idx="2414">
                  <c:v>435</c:v>
                </c:pt>
                <c:pt idx="2415">
                  <c:v>436</c:v>
                </c:pt>
                <c:pt idx="2416">
                  <c:v>437</c:v>
                </c:pt>
                <c:pt idx="2417">
                  <c:v>438</c:v>
                </c:pt>
                <c:pt idx="2418">
                  <c:v>439</c:v>
                </c:pt>
                <c:pt idx="2419">
                  <c:v>440</c:v>
                </c:pt>
                <c:pt idx="2420">
                  <c:v>441</c:v>
                </c:pt>
                <c:pt idx="2421">
                  <c:v>442</c:v>
                </c:pt>
                <c:pt idx="2422">
                  <c:v>443</c:v>
                </c:pt>
                <c:pt idx="2423">
                  <c:v>444</c:v>
                </c:pt>
                <c:pt idx="2424">
                  <c:v>445</c:v>
                </c:pt>
                <c:pt idx="2425">
                  <c:v>446</c:v>
                </c:pt>
                <c:pt idx="2426">
                  <c:v>447</c:v>
                </c:pt>
                <c:pt idx="2427">
                  <c:v>448</c:v>
                </c:pt>
                <c:pt idx="2428">
                  <c:v>449</c:v>
                </c:pt>
                <c:pt idx="2429">
                  <c:v>450</c:v>
                </c:pt>
                <c:pt idx="2430">
                  <c:v>451</c:v>
                </c:pt>
                <c:pt idx="2431">
                  <c:v>452</c:v>
                </c:pt>
                <c:pt idx="2432">
                  <c:v>453</c:v>
                </c:pt>
                <c:pt idx="2433">
                  <c:v>454</c:v>
                </c:pt>
                <c:pt idx="2434">
                  <c:v>455</c:v>
                </c:pt>
                <c:pt idx="2435">
                  <c:v>456</c:v>
                </c:pt>
                <c:pt idx="2436">
                  <c:v>457</c:v>
                </c:pt>
                <c:pt idx="2437">
                  <c:v>458</c:v>
                </c:pt>
                <c:pt idx="2438">
                  <c:v>459</c:v>
                </c:pt>
                <c:pt idx="2439">
                  <c:v>460</c:v>
                </c:pt>
                <c:pt idx="2440">
                  <c:v>461</c:v>
                </c:pt>
                <c:pt idx="2441">
                  <c:v>462</c:v>
                </c:pt>
                <c:pt idx="2442">
                  <c:v>463</c:v>
                </c:pt>
                <c:pt idx="2443">
                  <c:v>464</c:v>
                </c:pt>
                <c:pt idx="2444">
                  <c:v>465</c:v>
                </c:pt>
                <c:pt idx="2445">
                  <c:v>466</c:v>
                </c:pt>
                <c:pt idx="2446">
                  <c:v>467</c:v>
                </c:pt>
                <c:pt idx="2447">
                  <c:v>468</c:v>
                </c:pt>
                <c:pt idx="2448">
                  <c:v>469</c:v>
                </c:pt>
                <c:pt idx="2449">
                  <c:v>470</c:v>
                </c:pt>
                <c:pt idx="2450">
                  <c:v>471</c:v>
                </c:pt>
                <c:pt idx="2451">
                  <c:v>472</c:v>
                </c:pt>
                <c:pt idx="2452">
                  <c:v>473</c:v>
                </c:pt>
                <c:pt idx="2453">
                  <c:v>474</c:v>
                </c:pt>
                <c:pt idx="2454">
                  <c:v>475</c:v>
                </c:pt>
                <c:pt idx="2455">
                  <c:v>476</c:v>
                </c:pt>
                <c:pt idx="2456">
                  <c:v>477</c:v>
                </c:pt>
                <c:pt idx="2457">
                  <c:v>478</c:v>
                </c:pt>
                <c:pt idx="2458">
                  <c:v>479</c:v>
                </c:pt>
                <c:pt idx="2459">
                  <c:v>480</c:v>
                </c:pt>
                <c:pt idx="2460">
                  <c:v>481</c:v>
                </c:pt>
                <c:pt idx="2461">
                  <c:v>482</c:v>
                </c:pt>
                <c:pt idx="2462">
                  <c:v>483</c:v>
                </c:pt>
                <c:pt idx="2463">
                  <c:v>484</c:v>
                </c:pt>
                <c:pt idx="2464">
                  <c:v>485</c:v>
                </c:pt>
                <c:pt idx="2465">
                  <c:v>486</c:v>
                </c:pt>
                <c:pt idx="2466">
                  <c:v>487</c:v>
                </c:pt>
                <c:pt idx="2467">
                  <c:v>488</c:v>
                </c:pt>
                <c:pt idx="2468">
                  <c:v>489</c:v>
                </c:pt>
                <c:pt idx="2469">
                  <c:v>490</c:v>
                </c:pt>
                <c:pt idx="2470">
                  <c:v>491</c:v>
                </c:pt>
                <c:pt idx="2471">
                  <c:v>492</c:v>
                </c:pt>
                <c:pt idx="2472">
                  <c:v>493</c:v>
                </c:pt>
                <c:pt idx="2473">
                  <c:v>494</c:v>
                </c:pt>
                <c:pt idx="2474">
                  <c:v>495</c:v>
                </c:pt>
                <c:pt idx="2475">
                  <c:v>496</c:v>
                </c:pt>
                <c:pt idx="2476">
                  <c:v>497</c:v>
                </c:pt>
                <c:pt idx="2477">
                  <c:v>498</c:v>
                </c:pt>
                <c:pt idx="2478">
                  <c:v>499</c:v>
                </c:pt>
                <c:pt idx="2479">
                  <c:v>500</c:v>
                </c:pt>
                <c:pt idx="2480">
                  <c:v>501</c:v>
                </c:pt>
                <c:pt idx="2481">
                  <c:v>502</c:v>
                </c:pt>
                <c:pt idx="2482">
                  <c:v>503</c:v>
                </c:pt>
                <c:pt idx="2483">
                  <c:v>504</c:v>
                </c:pt>
                <c:pt idx="2484">
                  <c:v>505</c:v>
                </c:pt>
                <c:pt idx="2485">
                  <c:v>506</c:v>
                </c:pt>
                <c:pt idx="2486">
                  <c:v>507</c:v>
                </c:pt>
                <c:pt idx="2487">
                  <c:v>508</c:v>
                </c:pt>
                <c:pt idx="2488">
                  <c:v>509</c:v>
                </c:pt>
                <c:pt idx="2489">
                  <c:v>510</c:v>
                </c:pt>
                <c:pt idx="2490">
                  <c:v>511</c:v>
                </c:pt>
                <c:pt idx="2491">
                  <c:v>512</c:v>
                </c:pt>
                <c:pt idx="2492">
                  <c:v>513</c:v>
                </c:pt>
                <c:pt idx="2493">
                  <c:v>514</c:v>
                </c:pt>
                <c:pt idx="2494">
                  <c:v>515</c:v>
                </c:pt>
                <c:pt idx="2495">
                  <c:v>516</c:v>
                </c:pt>
                <c:pt idx="2496">
                  <c:v>517</c:v>
                </c:pt>
                <c:pt idx="2497">
                  <c:v>518</c:v>
                </c:pt>
                <c:pt idx="2498">
                  <c:v>519</c:v>
                </c:pt>
                <c:pt idx="2499">
                  <c:v>520</c:v>
                </c:pt>
                <c:pt idx="2500">
                  <c:v>521</c:v>
                </c:pt>
                <c:pt idx="2501">
                  <c:v>522</c:v>
                </c:pt>
                <c:pt idx="2502">
                  <c:v>523</c:v>
                </c:pt>
                <c:pt idx="2503">
                  <c:v>524</c:v>
                </c:pt>
                <c:pt idx="2504">
                  <c:v>525</c:v>
                </c:pt>
                <c:pt idx="2505">
                  <c:v>526</c:v>
                </c:pt>
                <c:pt idx="2506">
                  <c:v>527</c:v>
                </c:pt>
                <c:pt idx="2507">
                  <c:v>528</c:v>
                </c:pt>
                <c:pt idx="2508">
                  <c:v>529</c:v>
                </c:pt>
                <c:pt idx="2509">
                  <c:v>530</c:v>
                </c:pt>
                <c:pt idx="2510">
                  <c:v>531</c:v>
                </c:pt>
                <c:pt idx="2511">
                  <c:v>532</c:v>
                </c:pt>
                <c:pt idx="2512">
                  <c:v>533</c:v>
                </c:pt>
                <c:pt idx="2513">
                  <c:v>534</c:v>
                </c:pt>
                <c:pt idx="2514">
                  <c:v>535</c:v>
                </c:pt>
                <c:pt idx="2515">
                  <c:v>536</c:v>
                </c:pt>
                <c:pt idx="2516">
                  <c:v>537</c:v>
                </c:pt>
                <c:pt idx="2517">
                  <c:v>538</c:v>
                </c:pt>
                <c:pt idx="2518">
                  <c:v>539</c:v>
                </c:pt>
                <c:pt idx="2519">
                  <c:v>540</c:v>
                </c:pt>
                <c:pt idx="2520">
                  <c:v>541</c:v>
                </c:pt>
                <c:pt idx="2521">
                  <c:v>542</c:v>
                </c:pt>
                <c:pt idx="2522">
                  <c:v>543</c:v>
                </c:pt>
                <c:pt idx="2523">
                  <c:v>544</c:v>
                </c:pt>
                <c:pt idx="2524">
                  <c:v>545</c:v>
                </c:pt>
                <c:pt idx="2525">
                  <c:v>546</c:v>
                </c:pt>
                <c:pt idx="2526">
                  <c:v>547</c:v>
                </c:pt>
                <c:pt idx="2527">
                  <c:v>548</c:v>
                </c:pt>
                <c:pt idx="2528">
                  <c:v>549</c:v>
                </c:pt>
                <c:pt idx="2529">
                  <c:v>550</c:v>
                </c:pt>
                <c:pt idx="2530">
                  <c:v>551</c:v>
                </c:pt>
                <c:pt idx="2531">
                  <c:v>552</c:v>
                </c:pt>
                <c:pt idx="2532">
                  <c:v>553</c:v>
                </c:pt>
                <c:pt idx="2533">
                  <c:v>554</c:v>
                </c:pt>
                <c:pt idx="2534">
                  <c:v>555</c:v>
                </c:pt>
                <c:pt idx="2535">
                  <c:v>556</c:v>
                </c:pt>
                <c:pt idx="2536">
                  <c:v>557</c:v>
                </c:pt>
                <c:pt idx="2537">
                  <c:v>558</c:v>
                </c:pt>
                <c:pt idx="2538">
                  <c:v>559</c:v>
                </c:pt>
                <c:pt idx="2539">
                  <c:v>560</c:v>
                </c:pt>
                <c:pt idx="2540">
                  <c:v>561</c:v>
                </c:pt>
                <c:pt idx="2541">
                  <c:v>562</c:v>
                </c:pt>
                <c:pt idx="2542">
                  <c:v>563</c:v>
                </c:pt>
                <c:pt idx="2543">
                  <c:v>564</c:v>
                </c:pt>
                <c:pt idx="2544">
                  <c:v>565</c:v>
                </c:pt>
                <c:pt idx="2545">
                  <c:v>566</c:v>
                </c:pt>
                <c:pt idx="2546">
                  <c:v>567</c:v>
                </c:pt>
                <c:pt idx="2547">
                  <c:v>568</c:v>
                </c:pt>
                <c:pt idx="2548">
                  <c:v>569</c:v>
                </c:pt>
                <c:pt idx="2549">
                  <c:v>570</c:v>
                </c:pt>
                <c:pt idx="2550">
                  <c:v>571</c:v>
                </c:pt>
                <c:pt idx="2551">
                  <c:v>572</c:v>
                </c:pt>
                <c:pt idx="2552">
                  <c:v>573</c:v>
                </c:pt>
                <c:pt idx="2553">
                  <c:v>574</c:v>
                </c:pt>
                <c:pt idx="2554">
                  <c:v>575</c:v>
                </c:pt>
                <c:pt idx="2555">
                  <c:v>576</c:v>
                </c:pt>
                <c:pt idx="2556">
                  <c:v>577</c:v>
                </c:pt>
                <c:pt idx="2557">
                  <c:v>578</c:v>
                </c:pt>
                <c:pt idx="2558">
                  <c:v>579</c:v>
                </c:pt>
                <c:pt idx="2559">
                  <c:v>580</c:v>
                </c:pt>
                <c:pt idx="2560">
                  <c:v>581</c:v>
                </c:pt>
                <c:pt idx="2561">
                  <c:v>582</c:v>
                </c:pt>
                <c:pt idx="2562">
                  <c:v>583</c:v>
                </c:pt>
                <c:pt idx="2563">
                  <c:v>584</c:v>
                </c:pt>
                <c:pt idx="2564">
                  <c:v>585</c:v>
                </c:pt>
                <c:pt idx="2565">
                  <c:v>586</c:v>
                </c:pt>
                <c:pt idx="2566">
                  <c:v>587</c:v>
                </c:pt>
                <c:pt idx="2567">
                  <c:v>588</c:v>
                </c:pt>
                <c:pt idx="2568">
                  <c:v>589</c:v>
                </c:pt>
                <c:pt idx="2569">
                  <c:v>590</c:v>
                </c:pt>
                <c:pt idx="2570">
                  <c:v>591</c:v>
                </c:pt>
                <c:pt idx="2571">
                  <c:v>592</c:v>
                </c:pt>
                <c:pt idx="2572">
                  <c:v>593</c:v>
                </c:pt>
                <c:pt idx="2573">
                  <c:v>594</c:v>
                </c:pt>
                <c:pt idx="2574">
                  <c:v>595</c:v>
                </c:pt>
                <c:pt idx="2575">
                  <c:v>596</c:v>
                </c:pt>
                <c:pt idx="2576">
                  <c:v>597</c:v>
                </c:pt>
                <c:pt idx="2577">
                  <c:v>598</c:v>
                </c:pt>
                <c:pt idx="2578">
                  <c:v>599</c:v>
                </c:pt>
                <c:pt idx="2579">
                  <c:v>600</c:v>
                </c:pt>
                <c:pt idx="2580">
                  <c:v>601</c:v>
                </c:pt>
                <c:pt idx="2581">
                  <c:v>602</c:v>
                </c:pt>
                <c:pt idx="2582">
                  <c:v>603</c:v>
                </c:pt>
                <c:pt idx="2583">
                  <c:v>604</c:v>
                </c:pt>
                <c:pt idx="2584">
                  <c:v>605</c:v>
                </c:pt>
                <c:pt idx="2585">
                  <c:v>606</c:v>
                </c:pt>
                <c:pt idx="2586">
                  <c:v>607</c:v>
                </c:pt>
                <c:pt idx="2587">
                  <c:v>608</c:v>
                </c:pt>
                <c:pt idx="2588">
                  <c:v>609</c:v>
                </c:pt>
                <c:pt idx="2589">
                  <c:v>610</c:v>
                </c:pt>
                <c:pt idx="2590">
                  <c:v>611</c:v>
                </c:pt>
                <c:pt idx="2591">
                  <c:v>612</c:v>
                </c:pt>
                <c:pt idx="2592">
                  <c:v>613</c:v>
                </c:pt>
                <c:pt idx="2593">
                  <c:v>614</c:v>
                </c:pt>
                <c:pt idx="2594">
                  <c:v>615</c:v>
                </c:pt>
                <c:pt idx="2595">
                  <c:v>616</c:v>
                </c:pt>
                <c:pt idx="2596">
                  <c:v>617</c:v>
                </c:pt>
                <c:pt idx="2597">
                  <c:v>618</c:v>
                </c:pt>
                <c:pt idx="2598">
                  <c:v>619</c:v>
                </c:pt>
                <c:pt idx="2599">
                  <c:v>620</c:v>
                </c:pt>
                <c:pt idx="2600">
                  <c:v>621</c:v>
                </c:pt>
                <c:pt idx="2601">
                  <c:v>622</c:v>
                </c:pt>
                <c:pt idx="2602">
                  <c:v>623</c:v>
                </c:pt>
                <c:pt idx="2603">
                  <c:v>624</c:v>
                </c:pt>
                <c:pt idx="2604">
                  <c:v>625</c:v>
                </c:pt>
                <c:pt idx="2605">
                  <c:v>626</c:v>
                </c:pt>
                <c:pt idx="2606">
                  <c:v>627</c:v>
                </c:pt>
                <c:pt idx="2607">
                  <c:v>628</c:v>
                </c:pt>
                <c:pt idx="2608">
                  <c:v>629</c:v>
                </c:pt>
                <c:pt idx="2609">
                  <c:v>630</c:v>
                </c:pt>
                <c:pt idx="2610">
                  <c:v>631</c:v>
                </c:pt>
                <c:pt idx="2611">
                  <c:v>632</c:v>
                </c:pt>
                <c:pt idx="2612">
                  <c:v>633</c:v>
                </c:pt>
                <c:pt idx="2613">
                  <c:v>634</c:v>
                </c:pt>
                <c:pt idx="2614">
                  <c:v>635</c:v>
                </c:pt>
                <c:pt idx="2615">
                  <c:v>636</c:v>
                </c:pt>
                <c:pt idx="2616">
                  <c:v>637</c:v>
                </c:pt>
                <c:pt idx="2617">
                  <c:v>638</c:v>
                </c:pt>
                <c:pt idx="2618">
                  <c:v>639</c:v>
                </c:pt>
                <c:pt idx="2619">
                  <c:v>640</c:v>
                </c:pt>
                <c:pt idx="2620">
                  <c:v>641</c:v>
                </c:pt>
                <c:pt idx="2621">
                  <c:v>642</c:v>
                </c:pt>
                <c:pt idx="2622">
                  <c:v>643</c:v>
                </c:pt>
                <c:pt idx="2623">
                  <c:v>644</c:v>
                </c:pt>
                <c:pt idx="2624">
                  <c:v>645</c:v>
                </c:pt>
                <c:pt idx="2625">
                  <c:v>646</c:v>
                </c:pt>
                <c:pt idx="2626">
                  <c:v>647</c:v>
                </c:pt>
                <c:pt idx="2627">
                  <c:v>648</c:v>
                </c:pt>
                <c:pt idx="2628">
                  <c:v>649</c:v>
                </c:pt>
                <c:pt idx="2629">
                  <c:v>650</c:v>
                </c:pt>
                <c:pt idx="2630">
                  <c:v>651</c:v>
                </c:pt>
                <c:pt idx="2631">
                  <c:v>652</c:v>
                </c:pt>
                <c:pt idx="2632">
                  <c:v>653</c:v>
                </c:pt>
                <c:pt idx="2633">
                  <c:v>654</c:v>
                </c:pt>
                <c:pt idx="2634">
                  <c:v>655</c:v>
                </c:pt>
                <c:pt idx="2635">
                  <c:v>656</c:v>
                </c:pt>
                <c:pt idx="2636">
                  <c:v>657</c:v>
                </c:pt>
                <c:pt idx="2637">
                  <c:v>658</c:v>
                </c:pt>
                <c:pt idx="2638">
                  <c:v>659</c:v>
                </c:pt>
                <c:pt idx="2639">
                  <c:v>660</c:v>
                </c:pt>
                <c:pt idx="2640">
                  <c:v>661</c:v>
                </c:pt>
                <c:pt idx="2641">
                  <c:v>662</c:v>
                </c:pt>
                <c:pt idx="2642">
                  <c:v>663</c:v>
                </c:pt>
                <c:pt idx="2643">
                  <c:v>664</c:v>
                </c:pt>
                <c:pt idx="2644">
                  <c:v>665</c:v>
                </c:pt>
                <c:pt idx="2645">
                  <c:v>666</c:v>
                </c:pt>
                <c:pt idx="2646">
                  <c:v>667</c:v>
                </c:pt>
                <c:pt idx="2647">
                  <c:v>668</c:v>
                </c:pt>
                <c:pt idx="2648">
                  <c:v>669</c:v>
                </c:pt>
                <c:pt idx="2649">
                  <c:v>670</c:v>
                </c:pt>
                <c:pt idx="2650">
                  <c:v>671</c:v>
                </c:pt>
                <c:pt idx="2651">
                  <c:v>672</c:v>
                </c:pt>
                <c:pt idx="2652">
                  <c:v>673</c:v>
                </c:pt>
                <c:pt idx="2653">
                  <c:v>674</c:v>
                </c:pt>
                <c:pt idx="2654">
                  <c:v>675</c:v>
                </c:pt>
                <c:pt idx="2655">
                  <c:v>676</c:v>
                </c:pt>
                <c:pt idx="2656">
                  <c:v>677</c:v>
                </c:pt>
                <c:pt idx="2657">
                  <c:v>678</c:v>
                </c:pt>
                <c:pt idx="2658">
                  <c:v>679</c:v>
                </c:pt>
                <c:pt idx="2659">
                  <c:v>680</c:v>
                </c:pt>
                <c:pt idx="2660">
                  <c:v>681</c:v>
                </c:pt>
                <c:pt idx="2661">
                  <c:v>682</c:v>
                </c:pt>
                <c:pt idx="2662">
                  <c:v>683</c:v>
                </c:pt>
                <c:pt idx="2663">
                  <c:v>684</c:v>
                </c:pt>
                <c:pt idx="2664">
                  <c:v>685</c:v>
                </c:pt>
                <c:pt idx="2665">
                  <c:v>686</c:v>
                </c:pt>
                <c:pt idx="2666">
                  <c:v>687</c:v>
                </c:pt>
                <c:pt idx="2667">
                  <c:v>688</c:v>
                </c:pt>
                <c:pt idx="2668">
                  <c:v>689</c:v>
                </c:pt>
                <c:pt idx="2669">
                  <c:v>690</c:v>
                </c:pt>
                <c:pt idx="2670">
                  <c:v>691</c:v>
                </c:pt>
                <c:pt idx="2671">
                  <c:v>692</c:v>
                </c:pt>
                <c:pt idx="2672">
                  <c:v>693</c:v>
                </c:pt>
                <c:pt idx="2673">
                  <c:v>694</c:v>
                </c:pt>
                <c:pt idx="2674">
                  <c:v>695</c:v>
                </c:pt>
                <c:pt idx="2675">
                  <c:v>696</c:v>
                </c:pt>
                <c:pt idx="2676">
                  <c:v>697</c:v>
                </c:pt>
                <c:pt idx="2677">
                  <c:v>698</c:v>
                </c:pt>
                <c:pt idx="2678">
                  <c:v>699</c:v>
                </c:pt>
                <c:pt idx="2679">
                  <c:v>700</c:v>
                </c:pt>
                <c:pt idx="2680">
                  <c:v>701</c:v>
                </c:pt>
                <c:pt idx="2681">
                  <c:v>702</c:v>
                </c:pt>
                <c:pt idx="2682">
                  <c:v>703</c:v>
                </c:pt>
                <c:pt idx="2683">
                  <c:v>704</c:v>
                </c:pt>
                <c:pt idx="2684">
                  <c:v>705</c:v>
                </c:pt>
                <c:pt idx="2685">
                  <c:v>706</c:v>
                </c:pt>
                <c:pt idx="2686">
                  <c:v>707</c:v>
                </c:pt>
                <c:pt idx="2687">
                  <c:v>708</c:v>
                </c:pt>
                <c:pt idx="2688">
                  <c:v>709</c:v>
                </c:pt>
                <c:pt idx="2689">
                  <c:v>710</c:v>
                </c:pt>
                <c:pt idx="2690">
                  <c:v>711</c:v>
                </c:pt>
                <c:pt idx="2691">
                  <c:v>712</c:v>
                </c:pt>
                <c:pt idx="2692">
                  <c:v>713</c:v>
                </c:pt>
                <c:pt idx="2693">
                  <c:v>714</c:v>
                </c:pt>
                <c:pt idx="2694">
                  <c:v>715</c:v>
                </c:pt>
                <c:pt idx="2695">
                  <c:v>716</c:v>
                </c:pt>
                <c:pt idx="2696">
                  <c:v>717</c:v>
                </c:pt>
                <c:pt idx="2697">
                  <c:v>718</c:v>
                </c:pt>
                <c:pt idx="2698">
                  <c:v>719</c:v>
                </c:pt>
                <c:pt idx="2699">
                  <c:v>720</c:v>
                </c:pt>
                <c:pt idx="2700">
                  <c:v>721</c:v>
                </c:pt>
                <c:pt idx="2701">
                  <c:v>722</c:v>
                </c:pt>
                <c:pt idx="2702">
                  <c:v>723</c:v>
                </c:pt>
                <c:pt idx="2703">
                  <c:v>724</c:v>
                </c:pt>
                <c:pt idx="2704">
                  <c:v>725</c:v>
                </c:pt>
                <c:pt idx="2705">
                  <c:v>726</c:v>
                </c:pt>
                <c:pt idx="2706">
                  <c:v>727</c:v>
                </c:pt>
                <c:pt idx="2707">
                  <c:v>728</c:v>
                </c:pt>
                <c:pt idx="2708">
                  <c:v>729</c:v>
                </c:pt>
                <c:pt idx="2709">
                  <c:v>730</c:v>
                </c:pt>
                <c:pt idx="2710">
                  <c:v>731</c:v>
                </c:pt>
                <c:pt idx="2711">
                  <c:v>732</c:v>
                </c:pt>
                <c:pt idx="2712">
                  <c:v>733</c:v>
                </c:pt>
                <c:pt idx="2713">
                  <c:v>734</c:v>
                </c:pt>
                <c:pt idx="2714">
                  <c:v>735</c:v>
                </c:pt>
                <c:pt idx="2715">
                  <c:v>736</c:v>
                </c:pt>
                <c:pt idx="2716">
                  <c:v>737</c:v>
                </c:pt>
                <c:pt idx="2717">
                  <c:v>738</c:v>
                </c:pt>
                <c:pt idx="2718">
                  <c:v>739</c:v>
                </c:pt>
                <c:pt idx="2719">
                  <c:v>740</c:v>
                </c:pt>
                <c:pt idx="2720">
                  <c:v>741</c:v>
                </c:pt>
                <c:pt idx="2721">
                  <c:v>742</c:v>
                </c:pt>
                <c:pt idx="2722">
                  <c:v>743</c:v>
                </c:pt>
                <c:pt idx="2723">
                  <c:v>744</c:v>
                </c:pt>
                <c:pt idx="2724">
                  <c:v>745</c:v>
                </c:pt>
                <c:pt idx="2725">
                  <c:v>746</c:v>
                </c:pt>
                <c:pt idx="2726">
                  <c:v>747</c:v>
                </c:pt>
                <c:pt idx="2727">
                  <c:v>748</c:v>
                </c:pt>
                <c:pt idx="2728">
                  <c:v>749</c:v>
                </c:pt>
                <c:pt idx="2729">
                  <c:v>750</c:v>
                </c:pt>
                <c:pt idx="2730">
                  <c:v>751</c:v>
                </c:pt>
                <c:pt idx="2731">
                  <c:v>752</c:v>
                </c:pt>
                <c:pt idx="2732">
                  <c:v>753</c:v>
                </c:pt>
                <c:pt idx="2733">
                  <c:v>754</c:v>
                </c:pt>
                <c:pt idx="2734">
                  <c:v>755</c:v>
                </c:pt>
                <c:pt idx="2735">
                  <c:v>756</c:v>
                </c:pt>
                <c:pt idx="2736">
                  <c:v>757</c:v>
                </c:pt>
                <c:pt idx="2737">
                  <c:v>758</c:v>
                </c:pt>
                <c:pt idx="2738">
                  <c:v>759</c:v>
                </c:pt>
                <c:pt idx="2739">
                  <c:v>760</c:v>
                </c:pt>
                <c:pt idx="2740">
                  <c:v>761</c:v>
                </c:pt>
                <c:pt idx="2741">
                  <c:v>762</c:v>
                </c:pt>
                <c:pt idx="2742">
                  <c:v>763</c:v>
                </c:pt>
                <c:pt idx="2743">
                  <c:v>764</c:v>
                </c:pt>
                <c:pt idx="2744">
                  <c:v>765</c:v>
                </c:pt>
                <c:pt idx="2745">
                  <c:v>766</c:v>
                </c:pt>
                <c:pt idx="2746">
                  <c:v>767</c:v>
                </c:pt>
                <c:pt idx="2747">
                  <c:v>768</c:v>
                </c:pt>
                <c:pt idx="2748">
                  <c:v>769</c:v>
                </c:pt>
                <c:pt idx="2749">
                  <c:v>770</c:v>
                </c:pt>
                <c:pt idx="2750">
                  <c:v>771</c:v>
                </c:pt>
                <c:pt idx="2751">
                  <c:v>772</c:v>
                </c:pt>
                <c:pt idx="2752">
                  <c:v>773</c:v>
                </c:pt>
                <c:pt idx="2753">
                  <c:v>774</c:v>
                </c:pt>
                <c:pt idx="2754">
                  <c:v>775</c:v>
                </c:pt>
                <c:pt idx="2755">
                  <c:v>776</c:v>
                </c:pt>
                <c:pt idx="2756">
                  <c:v>777</c:v>
                </c:pt>
                <c:pt idx="2757">
                  <c:v>778</c:v>
                </c:pt>
                <c:pt idx="2758">
                  <c:v>779</c:v>
                </c:pt>
                <c:pt idx="2759">
                  <c:v>780</c:v>
                </c:pt>
                <c:pt idx="2760">
                  <c:v>781</c:v>
                </c:pt>
                <c:pt idx="2761">
                  <c:v>782</c:v>
                </c:pt>
                <c:pt idx="2762">
                  <c:v>783</c:v>
                </c:pt>
                <c:pt idx="2763">
                  <c:v>784</c:v>
                </c:pt>
                <c:pt idx="2764">
                  <c:v>785</c:v>
                </c:pt>
                <c:pt idx="2765">
                  <c:v>786</c:v>
                </c:pt>
                <c:pt idx="2766">
                  <c:v>787</c:v>
                </c:pt>
                <c:pt idx="2767">
                  <c:v>788</c:v>
                </c:pt>
                <c:pt idx="2768">
                  <c:v>789</c:v>
                </c:pt>
                <c:pt idx="2769">
                  <c:v>790</c:v>
                </c:pt>
                <c:pt idx="2770">
                  <c:v>791</c:v>
                </c:pt>
                <c:pt idx="2771">
                  <c:v>792</c:v>
                </c:pt>
                <c:pt idx="2772">
                  <c:v>793</c:v>
                </c:pt>
                <c:pt idx="2773">
                  <c:v>794</c:v>
                </c:pt>
                <c:pt idx="2774">
                  <c:v>795</c:v>
                </c:pt>
                <c:pt idx="2775">
                  <c:v>796</c:v>
                </c:pt>
                <c:pt idx="2776">
                  <c:v>797</c:v>
                </c:pt>
                <c:pt idx="2777">
                  <c:v>798</c:v>
                </c:pt>
                <c:pt idx="2778">
                  <c:v>799</c:v>
                </c:pt>
                <c:pt idx="2779">
                  <c:v>800</c:v>
                </c:pt>
                <c:pt idx="2780">
                  <c:v>801</c:v>
                </c:pt>
                <c:pt idx="2781">
                  <c:v>802</c:v>
                </c:pt>
                <c:pt idx="2782">
                  <c:v>803</c:v>
                </c:pt>
                <c:pt idx="2783">
                  <c:v>804</c:v>
                </c:pt>
                <c:pt idx="2784">
                  <c:v>805</c:v>
                </c:pt>
                <c:pt idx="2785">
                  <c:v>806</c:v>
                </c:pt>
                <c:pt idx="2786">
                  <c:v>807</c:v>
                </c:pt>
                <c:pt idx="2787">
                  <c:v>808</c:v>
                </c:pt>
                <c:pt idx="2788">
                  <c:v>809</c:v>
                </c:pt>
                <c:pt idx="2789">
                  <c:v>810</c:v>
                </c:pt>
                <c:pt idx="2790">
                  <c:v>811</c:v>
                </c:pt>
                <c:pt idx="2791">
                  <c:v>812</c:v>
                </c:pt>
                <c:pt idx="2792">
                  <c:v>813</c:v>
                </c:pt>
                <c:pt idx="2793">
                  <c:v>814</c:v>
                </c:pt>
                <c:pt idx="2794">
                  <c:v>815</c:v>
                </c:pt>
                <c:pt idx="2795">
                  <c:v>816</c:v>
                </c:pt>
                <c:pt idx="2796">
                  <c:v>817</c:v>
                </c:pt>
                <c:pt idx="2797">
                  <c:v>818</c:v>
                </c:pt>
                <c:pt idx="2798">
                  <c:v>819</c:v>
                </c:pt>
                <c:pt idx="2799">
                  <c:v>820</c:v>
                </c:pt>
                <c:pt idx="2800">
                  <c:v>821</c:v>
                </c:pt>
                <c:pt idx="2801">
                  <c:v>822</c:v>
                </c:pt>
                <c:pt idx="2802">
                  <c:v>823</c:v>
                </c:pt>
                <c:pt idx="2803">
                  <c:v>824</c:v>
                </c:pt>
                <c:pt idx="2804">
                  <c:v>825</c:v>
                </c:pt>
                <c:pt idx="2805">
                  <c:v>826</c:v>
                </c:pt>
                <c:pt idx="2806">
                  <c:v>827</c:v>
                </c:pt>
                <c:pt idx="2807">
                  <c:v>828</c:v>
                </c:pt>
                <c:pt idx="2808">
                  <c:v>829</c:v>
                </c:pt>
                <c:pt idx="2809">
                  <c:v>830</c:v>
                </c:pt>
                <c:pt idx="2810">
                  <c:v>831</c:v>
                </c:pt>
                <c:pt idx="2811">
                  <c:v>832</c:v>
                </c:pt>
                <c:pt idx="2812">
                  <c:v>833</c:v>
                </c:pt>
                <c:pt idx="2813">
                  <c:v>834</c:v>
                </c:pt>
                <c:pt idx="2814">
                  <c:v>835</c:v>
                </c:pt>
                <c:pt idx="2815">
                  <c:v>836</c:v>
                </c:pt>
                <c:pt idx="2816">
                  <c:v>837</c:v>
                </c:pt>
                <c:pt idx="2817">
                  <c:v>838</c:v>
                </c:pt>
                <c:pt idx="2818">
                  <c:v>839</c:v>
                </c:pt>
                <c:pt idx="2819">
                  <c:v>840</c:v>
                </c:pt>
                <c:pt idx="2820">
                  <c:v>841</c:v>
                </c:pt>
                <c:pt idx="2821">
                  <c:v>842</c:v>
                </c:pt>
                <c:pt idx="2822">
                  <c:v>843</c:v>
                </c:pt>
                <c:pt idx="2823">
                  <c:v>844</c:v>
                </c:pt>
                <c:pt idx="2824">
                  <c:v>845</c:v>
                </c:pt>
                <c:pt idx="2825">
                  <c:v>846</c:v>
                </c:pt>
                <c:pt idx="2826">
                  <c:v>847</c:v>
                </c:pt>
                <c:pt idx="2827">
                  <c:v>848</c:v>
                </c:pt>
                <c:pt idx="2828">
                  <c:v>849</c:v>
                </c:pt>
                <c:pt idx="2829">
                  <c:v>850</c:v>
                </c:pt>
                <c:pt idx="2830">
                  <c:v>851</c:v>
                </c:pt>
                <c:pt idx="2831">
                  <c:v>852</c:v>
                </c:pt>
                <c:pt idx="2832">
                  <c:v>853</c:v>
                </c:pt>
                <c:pt idx="2833">
                  <c:v>854</c:v>
                </c:pt>
                <c:pt idx="2834">
                  <c:v>855</c:v>
                </c:pt>
                <c:pt idx="2835">
                  <c:v>856</c:v>
                </c:pt>
                <c:pt idx="2836">
                  <c:v>857</c:v>
                </c:pt>
                <c:pt idx="2837">
                  <c:v>858</c:v>
                </c:pt>
                <c:pt idx="2838">
                  <c:v>859</c:v>
                </c:pt>
                <c:pt idx="2839">
                  <c:v>860</c:v>
                </c:pt>
                <c:pt idx="2840">
                  <c:v>861</c:v>
                </c:pt>
                <c:pt idx="2841">
                  <c:v>862</c:v>
                </c:pt>
                <c:pt idx="2842">
                  <c:v>863</c:v>
                </c:pt>
                <c:pt idx="2843">
                  <c:v>864</c:v>
                </c:pt>
                <c:pt idx="2844">
                  <c:v>865</c:v>
                </c:pt>
                <c:pt idx="2845">
                  <c:v>866</c:v>
                </c:pt>
                <c:pt idx="2846">
                  <c:v>867</c:v>
                </c:pt>
                <c:pt idx="2847">
                  <c:v>868</c:v>
                </c:pt>
                <c:pt idx="2848">
                  <c:v>869</c:v>
                </c:pt>
                <c:pt idx="2849">
                  <c:v>870</c:v>
                </c:pt>
                <c:pt idx="2850">
                  <c:v>871</c:v>
                </c:pt>
                <c:pt idx="2851">
                  <c:v>872</c:v>
                </c:pt>
                <c:pt idx="2852">
                  <c:v>873</c:v>
                </c:pt>
                <c:pt idx="2853">
                  <c:v>874</c:v>
                </c:pt>
                <c:pt idx="2854">
                  <c:v>875</c:v>
                </c:pt>
                <c:pt idx="2855">
                  <c:v>876</c:v>
                </c:pt>
                <c:pt idx="2856">
                  <c:v>877</c:v>
                </c:pt>
                <c:pt idx="2857">
                  <c:v>878</c:v>
                </c:pt>
                <c:pt idx="2858">
                  <c:v>879</c:v>
                </c:pt>
                <c:pt idx="2859">
                  <c:v>880</c:v>
                </c:pt>
                <c:pt idx="2860">
                  <c:v>881</c:v>
                </c:pt>
                <c:pt idx="2861">
                  <c:v>882</c:v>
                </c:pt>
                <c:pt idx="2862">
                  <c:v>883</c:v>
                </c:pt>
                <c:pt idx="2863">
                  <c:v>884</c:v>
                </c:pt>
                <c:pt idx="2864">
                  <c:v>885</c:v>
                </c:pt>
                <c:pt idx="2865">
                  <c:v>886</c:v>
                </c:pt>
                <c:pt idx="2866">
                  <c:v>887</c:v>
                </c:pt>
                <c:pt idx="2867">
                  <c:v>888</c:v>
                </c:pt>
                <c:pt idx="2868">
                  <c:v>889</c:v>
                </c:pt>
                <c:pt idx="2869">
                  <c:v>890</c:v>
                </c:pt>
                <c:pt idx="2870">
                  <c:v>891</c:v>
                </c:pt>
                <c:pt idx="2871">
                  <c:v>892</c:v>
                </c:pt>
                <c:pt idx="2872">
                  <c:v>893</c:v>
                </c:pt>
                <c:pt idx="2873">
                  <c:v>894</c:v>
                </c:pt>
                <c:pt idx="2874">
                  <c:v>895</c:v>
                </c:pt>
                <c:pt idx="2875">
                  <c:v>896</c:v>
                </c:pt>
                <c:pt idx="2876">
                  <c:v>897</c:v>
                </c:pt>
                <c:pt idx="2877">
                  <c:v>898</c:v>
                </c:pt>
                <c:pt idx="2878">
                  <c:v>899</c:v>
                </c:pt>
                <c:pt idx="2879">
                  <c:v>900</c:v>
                </c:pt>
                <c:pt idx="2880">
                  <c:v>901</c:v>
                </c:pt>
                <c:pt idx="2881">
                  <c:v>902</c:v>
                </c:pt>
                <c:pt idx="2882">
                  <c:v>903</c:v>
                </c:pt>
                <c:pt idx="2883">
                  <c:v>904</c:v>
                </c:pt>
                <c:pt idx="2884">
                  <c:v>905</c:v>
                </c:pt>
                <c:pt idx="2885">
                  <c:v>906</c:v>
                </c:pt>
                <c:pt idx="2886">
                  <c:v>907</c:v>
                </c:pt>
                <c:pt idx="2887">
                  <c:v>908</c:v>
                </c:pt>
                <c:pt idx="2888">
                  <c:v>909</c:v>
                </c:pt>
                <c:pt idx="2889">
                  <c:v>910</c:v>
                </c:pt>
                <c:pt idx="2890">
                  <c:v>911</c:v>
                </c:pt>
                <c:pt idx="2891">
                  <c:v>912</c:v>
                </c:pt>
                <c:pt idx="2892">
                  <c:v>913</c:v>
                </c:pt>
                <c:pt idx="2893">
                  <c:v>914</c:v>
                </c:pt>
                <c:pt idx="2894">
                  <c:v>915</c:v>
                </c:pt>
                <c:pt idx="2895">
                  <c:v>916</c:v>
                </c:pt>
                <c:pt idx="2896">
                  <c:v>917</c:v>
                </c:pt>
                <c:pt idx="2897">
                  <c:v>918</c:v>
                </c:pt>
                <c:pt idx="2898">
                  <c:v>919</c:v>
                </c:pt>
                <c:pt idx="2899">
                  <c:v>920</c:v>
                </c:pt>
                <c:pt idx="2900">
                  <c:v>921</c:v>
                </c:pt>
                <c:pt idx="2901">
                  <c:v>922</c:v>
                </c:pt>
                <c:pt idx="2902">
                  <c:v>923</c:v>
                </c:pt>
                <c:pt idx="2903">
                  <c:v>924</c:v>
                </c:pt>
                <c:pt idx="2904">
                  <c:v>925</c:v>
                </c:pt>
                <c:pt idx="2905">
                  <c:v>926</c:v>
                </c:pt>
                <c:pt idx="2906">
                  <c:v>927</c:v>
                </c:pt>
                <c:pt idx="2907">
                  <c:v>928</c:v>
                </c:pt>
                <c:pt idx="2908">
                  <c:v>929</c:v>
                </c:pt>
                <c:pt idx="2909">
                  <c:v>930</c:v>
                </c:pt>
                <c:pt idx="2910">
                  <c:v>931</c:v>
                </c:pt>
                <c:pt idx="2911">
                  <c:v>932</c:v>
                </c:pt>
                <c:pt idx="2912">
                  <c:v>933</c:v>
                </c:pt>
                <c:pt idx="2913">
                  <c:v>934</c:v>
                </c:pt>
                <c:pt idx="2914">
                  <c:v>935</c:v>
                </c:pt>
                <c:pt idx="2915">
                  <c:v>936</c:v>
                </c:pt>
                <c:pt idx="2916">
                  <c:v>937</c:v>
                </c:pt>
                <c:pt idx="2917">
                  <c:v>938</c:v>
                </c:pt>
                <c:pt idx="2918">
                  <c:v>939</c:v>
                </c:pt>
                <c:pt idx="2919">
                  <c:v>940</c:v>
                </c:pt>
                <c:pt idx="2920">
                  <c:v>941</c:v>
                </c:pt>
                <c:pt idx="2921">
                  <c:v>942</c:v>
                </c:pt>
                <c:pt idx="2922">
                  <c:v>943</c:v>
                </c:pt>
                <c:pt idx="2923">
                  <c:v>944</c:v>
                </c:pt>
                <c:pt idx="2924">
                  <c:v>945</c:v>
                </c:pt>
                <c:pt idx="2925">
                  <c:v>946</c:v>
                </c:pt>
                <c:pt idx="2926">
                  <c:v>947</c:v>
                </c:pt>
                <c:pt idx="2927">
                  <c:v>948</c:v>
                </c:pt>
                <c:pt idx="2928">
                  <c:v>949</c:v>
                </c:pt>
                <c:pt idx="2929">
                  <c:v>950</c:v>
                </c:pt>
                <c:pt idx="2930">
                  <c:v>951</c:v>
                </c:pt>
                <c:pt idx="2931">
                  <c:v>952</c:v>
                </c:pt>
                <c:pt idx="2932">
                  <c:v>953</c:v>
                </c:pt>
                <c:pt idx="2933">
                  <c:v>954</c:v>
                </c:pt>
                <c:pt idx="2934">
                  <c:v>955</c:v>
                </c:pt>
                <c:pt idx="2935">
                  <c:v>956</c:v>
                </c:pt>
                <c:pt idx="2936">
                  <c:v>957</c:v>
                </c:pt>
                <c:pt idx="2937">
                  <c:v>958</c:v>
                </c:pt>
                <c:pt idx="2938">
                  <c:v>959</c:v>
                </c:pt>
                <c:pt idx="2939">
                  <c:v>960</c:v>
                </c:pt>
                <c:pt idx="2940">
                  <c:v>961</c:v>
                </c:pt>
                <c:pt idx="2941">
                  <c:v>962</c:v>
                </c:pt>
                <c:pt idx="2942">
                  <c:v>963</c:v>
                </c:pt>
                <c:pt idx="2943">
                  <c:v>964</c:v>
                </c:pt>
                <c:pt idx="2944">
                  <c:v>965</c:v>
                </c:pt>
                <c:pt idx="2945">
                  <c:v>966</c:v>
                </c:pt>
                <c:pt idx="2946">
                  <c:v>967</c:v>
                </c:pt>
                <c:pt idx="2947">
                  <c:v>968</c:v>
                </c:pt>
                <c:pt idx="2948">
                  <c:v>969</c:v>
                </c:pt>
                <c:pt idx="2949">
                  <c:v>970</c:v>
                </c:pt>
                <c:pt idx="2950">
                  <c:v>971</c:v>
                </c:pt>
                <c:pt idx="2951">
                  <c:v>972</c:v>
                </c:pt>
                <c:pt idx="2952">
                  <c:v>973</c:v>
                </c:pt>
                <c:pt idx="2953">
                  <c:v>974</c:v>
                </c:pt>
                <c:pt idx="2954">
                  <c:v>975</c:v>
                </c:pt>
                <c:pt idx="2955">
                  <c:v>976</c:v>
                </c:pt>
                <c:pt idx="2956">
                  <c:v>977</c:v>
                </c:pt>
                <c:pt idx="2957">
                  <c:v>978</c:v>
                </c:pt>
                <c:pt idx="2958">
                  <c:v>979</c:v>
                </c:pt>
                <c:pt idx="2959">
                  <c:v>980</c:v>
                </c:pt>
                <c:pt idx="2960">
                  <c:v>981</c:v>
                </c:pt>
                <c:pt idx="2961">
                  <c:v>982</c:v>
                </c:pt>
                <c:pt idx="2962">
                  <c:v>983</c:v>
                </c:pt>
                <c:pt idx="2963">
                  <c:v>984</c:v>
                </c:pt>
                <c:pt idx="2964">
                  <c:v>985</c:v>
                </c:pt>
                <c:pt idx="2965">
                  <c:v>986</c:v>
                </c:pt>
                <c:pt idx="2966">
                  <c:v>987</c:v>
                </c:pt>
                <c:pt idx="2967">
                  <c:v>988</c:v>
                </c:pt>
                <c:pt idx="2968">
                  <c:v>989</c:v>
                </c:pt>
                <c:pt idx="2969">
                  <c:v>990</c:v>
                </c:pt>
                <c:pt idx="2970">
                  <c:v>991</c:v>
                </c:pt>
                <c:pt idx="2971">
                  <c:v>992</c:v>
                </c:pt>
                <c:pt idx="2972">
                  <c:v>993</c:v>
                </c:pt>
                <c:pt idx="2973">
                  <c:v>994</c:v>
                </c:pt>
                <c:pt idx="2974">
                  <c:v>995</c:v>
                </c:pt>
                <c:pt idx="2975">
                  <c:v>996</c:v>
                </c:pt>
                <c:pt idx="2976">
                  <c:v>997</c:v>
                </c:pt>
                <c:pt idx="2977">
                  <c:v>998</c:v>
                </c:pt>
                <c:pt idx="2978">
                  <c:v>999</c:v>
                </c:pt>
                <c:pt idx="2979">
                  <c:v>1000</c:v>
                </c:pt>
                <c:pt idx="2980">
                  <c:v>1010</c:v>
                </c:pt>
                <c:pt idx="2981">
                  <c:v>1020</c:v>
                </c:pt>
                <c:pt idx="2982">
                  <c:v>1030</c:v>
                </c:pt>
                <c:pt idx="2983">
                  <c:v>1040</c:v>
                </c:pt>
                <c:pt idx="2984">
                  <c:v>1050</c:v>
                </c:pt>
                <c:pt idx="2985">
                  <c:v>1060</c:v>
                </c:pt>
                <c:pt idx="2986">
                  <c:v>1070</c:v>
                </c:pt>
                <c:pt idx="2987">
                  <c:v>1080</c:v>
                </c:pt>
                <c:pt idx="2988">
                  <c:v>1090</c:v>
                </c:pt>
                <c:pt idx="2989">
                  <c:v>1100</c:v>
                </c:pt>
                <c:pt idx="2990">
                  <c:v>1110</c:v>
                </c:pt>
                <c:pt idx="2991">
                  <c:v>1120</c:v>
                </c:pt>
                <c:pt idx="2992">
                  <c:v>1130</c:v>
                </c:pt>
                <c:pt idx="2993">
                  <c:v>1140</c:v>
                </c:pt>
                <c:pt idx="2994">
                  <c:v>1150</c:v>
                </c:pt>
                <c:pt idx="2995">
                  <c:v>1160</c:v>
                </c:pt>
                <c:pt idx="2996">
                  <c:v>1170</c:v>
                </c:pt>
                <c:pt idx="2997">
                  <c:v>1180</c:v>
                </c:pt>
                <c:pt idx="2998">
                  <c:v>1190</c:v>
                </c:pt>
                <c:pt idx="2999">
                  <c:v>1200</c:v>
                </c:pt>
                <c:pt idx="3000">
                  <c:v>1210</c:v>
                </c:pt>
                <c:pt idx="3001">
                  <c:v>1220</c:v>
                </c:pt>
                <c:pt idx="3002">
                  <c:v>1230</c:v>
                </c:pt>
                <c:pt idx="3003">
                  <c:v>1240</c:v>
                </c:pt>
                <c:pt idx="3004">
                  <c:v>1250</c:v>
                </c:pt>
                <c:pt idx="3005">
                  <c:v>1260</c:v>
                </c:pt>
                <c:pt idx="3006">
                  <c:v>1270</c:v>
                </c:pt>
                <c:pt idx="3007">
                  <c:v>1280</c:v>
                </c:pt>
                <c:pt idx="3008">
                  <c:v>1290</c:v>
                </c:pt>
                <c:pt idx="3009">
                  <c:v>1300</c:v>
                </c:pt>
                <c:pt idx="3010">
                  <c:v>1310</c:v>
                </c:pt>
                <c:pt idx="3011">
                  <c:v>1320</c:v>
                </c:pt>
                <c:pt idx="3012">
                  <c:v>1330</c:v>
                </c:pt>
                <c:pt idx="3013">
                  <c:v>1340</c:v>
                </c:pt>
                <c:pt idx="3014">
                  <c:v>1350</c:v>
                </c:pt>
                <c:pt idx="3015">
                  <c:v>1360</c:v>
                </c:pt>
                <c:pt idx="3016">
                  <c:v>1370</c:v>
                </c:pt>
                <c:pt idx="3017">
                  <c:v>1380</c:v>
                </c:pt>
                <c:pt idx="3018">
                  <c:v>1390</c:v>
                </c:pt>
                <c:pt idx="3019">
                  <c:v>1400</c:v>
                </c:pt>
                <c:pt idx="3020">
                  <c:v>1410</c:v>
                </c:pt>
                <c:pt idx="3021">
                  <c:v>1420</c:v>
                </c:pt>
                <c:pt idx="3022">
                  <c:v>1430</c:v>
                </c:pt>
                <c:pt idx="3023">
                  <c:v>1440</c:v>
                </c:pt>
                <c:pt idx="3024">
                  <c:v>1450</c:v>
                </c:pt>
                <c:pt idx="3025">
                  <c:v>1460</c:v>
                </c:pt>
                <c:pt idx="3026">
                  <c:v>1470</c:v>
                </c:pt>
                <c:pt idx="3027">
                  <c:v>1480</c:v>
                </c:pt>
                <c:pt idx="3028">
                  <c:v>1490</c:v>
                </c:pt>
                <c:pt idx="3029">
                  <c:v>1500</c:v>
                </c:pt>
                <c:pt idx="3030">
                  <c:v>1510</c:v>
                </c:pt>
                <c:pt idx="3031">
                  <c:v>1520</c:v>
                </c:pt>
                <c:pt idx="3032">
                  <c:v>1530</c:v>
                </c:pt>
                <c:pt idx="3033">
                  <c:v>1540</c:v>
                </c:pt>
                <c:pt idx="3034">
                  <c:v>1550</c:v>
                </c:pt>
                <c:pt idx="3035">
                  <c:v>1560</c:v>
                </c:pt>
                <c:pt idx="3036">
                  <c:v>1570</c:v>
                </c:pt>
                <c:pt idx="3037">
                  <c:v>1580</c:v>
                </c:pt>
                <c:pt idx="3038">
                  <c:v>1590</c:v>
                </c:pt>
                <c:pt idx="3039">
                  <c:v>1600</c:v>
                </c:pt>
                <c:pt idx="3040">
                  <c:v>1610</c:v>
                </c:pt>
                <c:pt idx="3041">
                  <c:v>1620</c:v>
                </c:pt>
                <c:pt idx="3042">
                  <c:v>1630</c:v>
                </c:pt>
                <c:pt idx="3043">
                  <c:v>1640</c:v>
                </c:pt>
                <c:pt idx="3044">
                  <c:v>1650</c:v>
                </c:pt>
                <c:pt idx="3045">
                  <c:v>1660</c:v>
                </c:pt>
                <c:pt idx="3046">
                  <c:v>1670</c:v>
                </c:pt>
                <c:pt idx="3047">
                  <c:v>1680</c:v>
                </c:pt>
                <c:pt idx="3048">
                  <c:v>1690</c:v>
                </c:pt>
                <c:pt idx="3049">
                  <c:v>1700</c:v>
                </c:pt>
                <c:pt idx="3050">
                  <c:v>1710</c:v>
                </c:pt>
                <c:pt idx="3051">
                  <c:v>1720</c:v>
                </c:pt>
                <c:pt idx="3052">
                  <c:v>1730</c:v>
                </c:pt>
                <c:pt idx="3053">
                  <c:v>1740</c:v>
                </c:pt>
                <c:pt idx="3054">
                  <c:v>1750</c:v>
                </c:pt>
                <c:pt idx="3055">
                  <c:v>1760</c:v>
                </c:pt>
                <c:pt idx="3056">
                  <c:v>1770</c:v>
                </c:pt>
                <c:pt idx="3057">
                  <c:v>1780</c:v>
                </c:pt>
                <c:pt idx="3058">
                  <c:v>1790</c:v>
                </c:pt>
                <c:pt idx="3059">
                  <c:v>1800</c:v>
                </c:pt>
                <c:pt idx="3060">
                  <c:v>1810</c:v>
                </c:pt>
                <c:pt idx="3061">
                  <c:v>1820</c:v>
                </c:pt>
                <c:pt idx="3062">
                  <c:v>1830</c:v>
                </c:pt>
                <c:pt idx="3063">
                  <c:v>1840</c:v>
                </c:pt>
                <c:pt idx="3064">
                  <c:v>1850</c:v>
                </c:pt>
                <c:pt idx="3065">
                  <c:v>1860</c:v>
                </c:pt>
                <c:pt idx="3066">
                  <c:v>1870</c:v>
                </c:pt>
                <c:pt idx="3067">
                  <c:v>1880</c:v>
                </c:pt>
                <c:pt idx="3068">
                  <c:v>1890</c:v>
                </c:pt>
                <c:pt idx="3069">
                  <c:v>1900</c:v>
                </c:pt>
                <c:pt idx="3070">
                  <c:v>1910</c:v>
                </c:pt>
                <c:pt idx="3071">
                  <c:v>1920</c:v>
                </c:pt>
                <c:pt idx="3072">
                  <c:v>1930</c:v>
                </c:pt>
                <c:pt idx="3073">
                  <c:v>1940</c:v>
                </c:pt>
                <c:pt idx="3074">
                  <c:v>1950</c:v>
                </c:pt>
                <c:pt idx="3075">
                  <c:v>1960</c:v>
                </c:pt>
                <c:pt idx="3076">
                  <c:v>1970</c:v>
                </c:pt>
                <c:pt idx="3077">
                  <c:v>1980</c:v>
                </c:pt>
                <c:pt idx="3078">
                  <c:v>1990</c:v>
                </c:pt>
                <c:pt idx="3079">
                  <c:v>2000</c:v>
                </c:pt>
                <c:pt idx="3080">
                  <c:v>2010</c:v>
                </c:pt>
                <c:pt idx="3081">
                  <c:v>2020</c:v>
                </c:pt>
                <c:pt idx="3082">
                  <c:v>2030</c:v>
                </c:pt>
                <c:pt idx="3083">
                  <c:v>2040</c:v>
                </c:pt>
                <c:pt idx="3084">
                  <c:v>2050</c:v>
                </c:pt>
                <c:pt idx="3085">
                  <c:v>2060</c:v>
                </c:pt>
                <c:pt idx="3086">
                  <c:v>2070</c:v>
                </c:pt>
                <c:pt idx="3087">
                  <c:v>2080</c:v>
                </c:pt>
                <c:pt idx="3088">
                  <c:v>2090</c:v>
                </c:pt>
                <c:pt idx="3089">
                  <c:v>2100</c:v>
                </c:pt>
                <c:pt idx="3090">
                  <c:v>2110</c:v>
                </c:pt>
                <c:pt idx="3091">
                  <c:v>2120</c:v>
                </c:pt>
                <c:pt idx="3092">
                  <c:v>2130</c:v>
                </c:pt>
                <c:pt idx="3093">
                  <c:v>2140</c:v>
                </c:pt>
                <c:pt idx="3094">
                  <c:v>2150</c:v>
                </c:pt>
                <c:pt idx="3095">
                  <c:v>2160</c:v>
                </c:pt>
                <c:pt idx="3096">
                  <c:v>2170</c:v>
                </c:pt>
                <c:pt idx="3097">
                  <c:v>2180</c:v>
                </c:pt>
                <c:pt idx="3098">
                  <c:v>2190</c:v>
                </c:pt>
                <c:pt idx="3099">
                  <c:v>2200</c:v>
                </c:pt>
                <c:pt idx="3100">
                  <c:v>2210</c:v>
                </c:pt>
                <c:pt idx="3101">
                  <c:v>2220</c:v>
                </c:pt>
                <c:pt idx="3102">
                  <c:v>2230</c:v>
                </c:pt>
                <c:pt idx="3103">
                  <c:v>2240</c:v>
                </c:pt>
                <c:pt idx="3104">
                  <c:v>2250</c:v>
                </c:pt>
                <c:pt idx="3105">
                  <c:v>2260</c:v>
                </c:pt>
                <c:pt idx="3106">
                  <c:v>2270</c:v>
                </c:pt>
                <c:pt idx="3107">
                  <c:v>2280</c:v>
                </c:pt>
                <c:pt idx="3108">
                  <c:v>2290</c:v>
                </c:pt>
                <c:pt idx="3109">
                  <c:v>2300</c:v>
                </c:pt>
                <c:pt idx="3110">
                  <c:v>2310</c:v>
                </c:pt>
                <c:pt idx="3111">
                  <c:v>2320</c:v>
                </c:pt>
                <c:pt idx="3112">
                  <c:v>2330</c:v>
                </c:pt>
                <c:pt idx="3113">
                  <c:v>2340</c:v>
                </c:pt>
                <c:pt idx="3114">
                  <c:v>2350</c:v>
                </c:pt>
                <c:pt idx="3115">
                  <c:v>2360</c:v>
                </c:pt>
                <c:pt idx="3116">
                  <c:v>2370</c:v>
                </c:pt>
                <c:pt idx="3117">
                  <c:v>2380</c:v>
                </c:pt>
                <c:pt idx="3118">
                  <c:v>2390</c:v>
                </c:pt>
                <c:pt idx="3119">
                  <c:v>2400</c:v>
                </c:pt>
                <c:pt idx="3120">
                  <c:v>2410</c:v>
                </c:pt>
                <c:pt idx="3121">
                  <c:v>2420</c:v>
                </c:pt>
                <c:pt idx="3122">
                  <c:v>2430</c:v>
                </c:pt>
                <c:pt idx="3123">
                  <c:v>2440</c:v>
                </c:pt>
                <c:pt idx="3124">
                  <c:v>2450</c:v>
                </c:pt>
                <c:pt idx="3125">
                  <c:v>2460</c:v>
                </c:pt>
                <c:pt idx="3126">
                  <c:v>2470</c:v>
                </c:pt>
                <c:pt idx="3127">
                  <c:v>2480</c:v>
                </c:pt>
                <c:pt idx="3128">
                  <c:v>2490</c:v>
                </c:pt>
                <c:pt idx="3129">
                  <c:v>2500</c:v>
                </c:pt>
                <c:pt idx="3130">
                  <c:v>2510</c:v>
                </c:pt>
                <c:pt idx="3131">
                  <c:v>2520</c:v>
                </c:pt>
                <c:pt idx="3132">
                  <c:v>2530</c:v>
                </c:pt>
                <c:pt idx="3133">
                  <c:v>2540</c:v>
                </c:pt>
                <c:pt idx="3134">
                  <c:v>2550</c:v>
                </c:pt>
                <c:pt idx="3135">
                  <c:v>2560</c:v>
                </c:pt>
                <c:pt idx="3136">
                  <c:v>2570</c:v>
                </c:pt>
                <c:pt idx="3137">
                  <c:v>2580</c:v>
                </c:pt>
                <c:pt idx="3138">
                  <c:v>2590</c:v>
                </c:pt>
                <c:pt idx="3139">
                  <c:v>2600</c:v>
                </c:pt>
                <c:pt idx="3140">
                  <c:v>2610</c:v>
                </c:pt>
                <c:pt idx="3141">
                  <c:v>2620</c:v>
                </c:pt>
                <c:pt idx="3142">
                  <c:v>2630</c:v>
                </c:pt>
                <c:pt idx="3143">
                  <c:v>2640</c:v>
                </c:pt>
                <c:pt idx="3144">
                  <c:v>2650</c:v>
                </c:pt>
                <c:pt idx="3145">
                  <c:v>2660</c:v>
                </c:pt>
                <c:pt idx="3146">
                  <c:v>2670</c:v>
                </c:pt>
                <c:pt idx="3147">
                  <c:v>2680</c:v>
                </c:pt>
                <c:pt idx="3148">
                  <c:v>2690</c:v>
                </c:pt>
                <c:pt idx="3149">
                  <c:v>2700</c:v>
                </c:pt>
                <c:pt idx="3150">
                  <c:v>2710</c:v>
                </c:pt>
                <c:pt idx="3151">
                  <c:v>2720</c:v>
                </c:pt>
                <c:pt idx="3152">
                  <c:v>2730</c:v>
                </c:pt>
                <c:pt idx="3153">
                  <c:v>2740</c:v>
                </c:pt>
                <c:pt idx="3154">
                  <c:v>2750</c:v>
                </c:pt>
                <c:pt idx="3155">
                  <c:v>2760</c:v>
                </c:pt>
                <c:pt idx="3156">
                  <c:v>2770</c:v>
                </c:pt>
                <c:pt idx="3157">
                  <c:v>2780</c:v>
                </c:pt>
                <c:pt idx="3158">
                  <c:v>2790</c:v>
                </c:pt>
                <c:pt idx="3159">
                  <c:v>2800</c:v>
                </c:pt>
                <c:pt idx="3160">
                  <c:v>2810</c:v>
                </c:pt>
                <c:pt idx="3161">
                  <c:v>2820</c:v>
                </c:pt>
                <c:pt idx="3162">
                  <c:v>2830</c:v>
                </c:pt>
                <c:pt idx="3163">
                  <c:v>2840</c:v>
                </c:pt>
                <c:pt idx="3164">
                  <c:v>2850</c:v>
                </c:pt>
                <c:pt idx="3165">
                  <c:v>2860</c:v>
                </c:pt>
                <c:pt idx="3166">
                  <c:v>2870</c:v>
                </c:pt>
                <c:pt idx="3167">
                  <c:v>2880</c:v>
                </c:pt>
                <c:pt idx="3168">
                  <c:v>2890</c:v>
                </c:pt>
                <c:pt idx="3169">
                  <c:v>2900</c:v>
                </c:pt>
                <c:pt idx="3170">
                  <c:v>2910</c:v>
                </c:pt>
                <c:pt idx="3171">
                  <c:v>2920</c:v>
                </c:pt>
                <c:pt idx="3172">
                  <c:v>2930</c:v>
                </c:pt>
                <c:pt idx="3173">
                  <c:v>2940</c:v>
                </c:pt>
                <c:pt idx="3174">
                  <c:v>2950</c:v>
                </c:pt>
                <c:pt idx="3175">
                  <c:v>2960</c:v>
                </c:pt>
                <c:pt idx="3176">
                  <c:v>2970</c:v>
                </c:pt>
                <c:pt idx="3177">
                  <c:v>2980</c:v>
                </c:pt>
                <c:pt idx="3178">
                  <c:v>2990</c:v>
                </c:pt>
                <c:pt idx="3179">
                  <c:v>3000</c:v>
                </c:pt>
                <c:pt idx="3180">
                  <c:v>3010</c:v>
                </c:pt>
                <c:pt idx="3181">
                  <c:v>3020</c:v>
                </c:pt>
                <c:pt idx="3182">
                  <c:v>3030</c:v>
                </c:pt>
                <c:pt idx="3183">
                  <c:v>3040</c:v>
                </c:pt>
                <c:pt idx="3184">
                  <c:v>3050</c:v>
                </c:pt>
                <c:pt idx="3185">
                  <c:v>3060</c:v>
                </c:pt>
                <c:pt idx="3186">
                  <c:v>3070</c:v>
                </c:pt>
                <c:pt idx="3187">
                  <c:v>3080</c:v>
                </c:pt>
                <c:pt idx="3188">
                  <c:v>3090</c:v>
                </c:pt>
                <c:pt idx="3189">
                  <c:v>3100</c:v>
                </c:pt>
                <c:pt idx="3190">
                  <c:v>3110</c:v>
                </c:pt>
                <c:pt idx="3191">
                  <c:v>3120</c:v>
                </c:pt>
                <c:pt idx="3192">
                  <c:v>3130</c:v>
                </c:pt>
                <c:pt idx="3193">
                  <c:v>3140</c:v>
                </c:pt>
                <c:pt idx="3194">
                  <c:v>3150</c:v>
                </c:pt>
                <c:pt idx="3195">
                  <c:v>3160</c:v>
                </c:pt>
                <c:pt idx="3196">
                  <c:v>3170</c:v>
                </c:pt>
                <c:pt idx="3197">
                  <c:v>3180</c:v>
                </c:pt>
                <c:pt idx="3198">
                  <c:v>3190</c:v>
                </c:pt>
                <c:pt idx="3199">
                  <c:v>3200</c:v>
                </c:pt>
                <c:pt idx="3200">
                  <c:v>3210</c:v>
                </c:pt>
                <c:pt idx="3201">
                  <c:v>3220</c:v>
                </c:pt>
                <c:pt idx="3202">
                  <c:v>3230</c:v>
                </c:pt>
                <c:pt idx="3203">
                  <c:v>3240</c:v>
                </c:pt>
                <c:pt idx="3204">
                  <c:v>3250</c:v>
                </c:pt>
                <c:pt idx="3205">
                  <c:v>3260</c:v>
                </c:pt>
                <c:pt idx="3206">
                  <c:v>3270</c:v>
                </c:pt>
                <c:pt idx="3207">
                  <c:v>3280</c:v>
                </c:pt>
                <c:pt idx="3208">
                  <c:v>3290</c:v>
                </c:pt>
                <c:pt idx="3209">
                  <c:v>3300</c:v>
                </c:pt>
                <c:pt idx="3210">
                  <c:v>3310</c:v>
                </c:pt>
                <c:pt idx="3211">
                  <c:v>3320</c:v>
                </c:pt>
                <c:pt idx="3212">
                  <c:v>3330</c:v>
                </c:pt>
                <c:pt idx="3213">
                  <c:v>3340</c:v>
                </c:pt>
                <c:pt idx="3214">
                  <c:v>3350</c:v>
                </c:pt>
                <c:pt idx="3215">
                  <c:v>3360</c:v>
                </c:pt>
                <c:pt idx="3216">
                  <c:v>3370</c:v>
                </c:pt>
                <c:pt idx="3217">
                  <c:v>3380</c:v>
                </c:pt>
                <c:pt idx="3218">
                  <c:v>3390</c:v>
                </c:pt>
                <c:pt idx="3219">
                  <c:v>3400</c:v>
                </c:pt>
                <c:pt idx="3220">
                  <c:v>3410</c:v>
                </c:pt>
                <c:pt idx="3221">
                  <c:v>3420</c:v>
                </c:pt>
                <c:pt idx="3222">
                  <c:v>3430</c:v>
                </c:pt>
                <c:pt idx="3223">
                  <c:v>3440</c:v>
                </c:pt>
                <c:pt idx="3224">
                  <c:v>3450</c:v>
                </c:pt>
                <c:pt idx="3225">
                  <c:v>3460</c:v>
                </c:pt>
                <c:pt idx="3226">
                  <c:v>3470</c:v>
                </c:pt>
                <c:pt idx="3227">
                  <c:v>3480</c:v>
                </c:pt>
                <c:pt idx="3228">
                  <c:v>3490</c:v>
                </c:pt>
                <c:pt idx="3229">
                  <c:v>3500</c:v>
                </c:pt>
                <c:pt idx="3230">
                  <c:v>3510</c:v>
                </c:pt>
                <c:pt idx="3231">
                  <c:v>3520</c:v>
                </c:pt>
                <c:pt idx="3232">
                  <c:v>3530</c:v>
                </c:pt>
                <c:pt idx="3233">
                  <c:v>3540</c:v>
                </c:pt>
                <c:pt idx="3234">
                  <c:v>3550</c:v>
                </c:pt>
                <c:pt idx="3235">
                  <c:v>3560</c:v>
                </c:pt>
                <c:pt idx="3236">
                  <c:v>3570</c:v>
                </c:pt>
                <c:pt idx="3237">
                  <c:v>3580</c:v>
                </c:pt>
                <c:pt idx="3238">
                  <c:v>3590</c:v>
                </c:pt>
                <c:pt idx="3239">
                  <c:v>3600</c:v>
                </c:pt>
                <c:pt idx="3240">
                  <c:v>3610</c:v>
                </c:pt>
                <c:pt idx="3241">
                  <c:v>3620</c:v>
                </c:pt>
                <c:pt idx="3242">
                  <c:v>3630</c:v>
                </c:pt>
                <c:pt idx="3243">
                  <c:v>3640</c:v>
                </c:pt>
                <c:pt idx="3244">
                  <c:v>3650</c:v>
                </c:pt>
                <c:pt idx="3245">
                  <c:v>3660</c:v>
                </c:pt>
                <c:pt idx="3246">
                  <c:v>3670</c:v>
                </c:pt>
                <c:pt idx="3247">
                  <c:v>3680</c:v>
                </c:pt>
                <c:pt idx="3248">
                  <c:v>3690</c:v>
                </c:pt>
                <c:pt idx="3249">
                  <c:v>3700</c:v>
                </c:pt>
                <c:pt idx="3250">
                  <c:v>3710</c:v>
                </c:pt>
                <c:pt idx="3251">
                  <c:v>3720</c:v>
                </c:pt>
                <c:pt idx="3252">
                  <c:v>3730</c:v>
                </c:pt>
                <c:pt idx="3253">
                  <c:v>3740</c:v>
                </c:pt>
                <c:pt idx="3254">
                  <c:v>3750</c:v>
                </c:pt>
                <c:pt idx="3255">
                  <c:v>3760</c:v>
                </c:pt>
                <c:pt idx="3256">
                  <c:v>3770</c:v>
                </c:pt>
                <c:pt idx="3257">
                  <c:v>3780</c:v>
                </c:pt>
                <c:pt idx="3258">
                  <c:v>3790</c:v>
                </c:pt>
                <c:pt idx="3259">
                  <c:v>3800</c:v>
                </c:pt>
                <c:pt idx="3260">
                  <c:v>3810</c:v>
                </c:pt>
                <c:pt idx="3261">
                  <c:v>3820</c:v>
                </c:pt>
                <c:pt idx="3262">
                  <c:v>3830</c:v>
                </c:pt>
                <c:pt idx="3263">
                  <c:v>3840</c:v>
                </c:pt>
                <c:pt idx="3264">
                  <c:v>3850</c:v>
                </c:pt>
                <c:pt idx="3265">
                  <c:v>3860</c:v>
                </c:pt>
                <c:pt idx="3266">
                  <c:v>3870</c:v>
                </c:pt>
                <c:pt idx="3267">
                  <c:v>3880</c:v>
                </c:pt>
                <c:pt idx="3268">
                  <c:v>3890</c:v>
                </c:pt>
                <c:pt idx="3269">
                  <c:v>3900</c:v>
                </c:pt>
                <c:pt idx="3270">
                  <c:v>3910</c:v>
                </c:pt>
                <c:pt idx="3271">
                  <c:v>3920</c:v>
                </c:pt>
                <c:pt idx="3272">
                  <c:v>3930</c:v>
                </c:pt>
                <c:pt idx="3273">
                  <c:v>3940</c:v>
                </c:pt>
                <c:pt idx="3274">
                  <c:v>3950</c:v>
                </c:pt>
                <c:pt idx="3275">
                  <c:v>3960</c:v>
                </c:pt>
                <c:pt idx="3276">
                  <c:v>3970</c:v>
                </c:pt>
                <c:pt idx="3277">
                  <c:v>3980</c:v>
                </c:pt>
                <c:pt idx="3278">
                  <c:v>3990</c:v>
                </c:pt>
                <c:pt idx="3279">
                  <c:v>4000</c:v>
                </c:pt>
                <c:pt idx="3280">
                  <c:v>4010</c:v>
                </c:pt>
                <c:pt idx="3281">
                  <c:v>4020</c:v>
                </c:pt>
                <c:pt idx="3282">
                  <c:v>4030</c:v>
                </c:pt>
                <c:pt idx="3283">
                  <c:v>4040</c:v>
                </c:pt>
                <c:pt idx="3284">
                  <c:v>4050</c:v>
                </c:pt>
                <c:pt idx="3285">
                  <c:v>4060</c:v>
                </c:pt>
                <c:pt idx="3286">
                  <c:v>4070</c:v>
                </c:pt>
                <c:pt idx="3287">
                  <c:v>4080</c:v>
                </c:pt>
                <c:pt idx="3288">
                  <c:v>4090</c:v>
                </c:pt>
                <c:pt idx="3289">
                  <c:v>4100</c:v>
                </c:pt>
                <c:pt idx="3290">
                  <c:v>4110</c:v>
                </c:pt>
                <c:pt idx="3291">
                  <c:v>4120</c:v>
                </c:pt>
                <c:pt idx="3292">
                  <c:v>4130</c:v>
                </c:pt>
                <c:pt idx="3293">
                  <c:v>4140</c:v>
                </c:pt>
                <c:pt idx="3294">
                  <c:v>4150</c:v>
                </c:pt>
                <c:pt idx="3295">
                  <c:v>4160</c:v>
                </c:pt>
                <c:pt idx="3296">
                  <c:v>4170</c:v>
                </c:pt>
                <c:pt idx="3297">
                  <c:v>4180</c:v>
                </c:pt>
                <c:pt idx="3298">
                  <c:v>4190</c:v>
                </c:pt>
                <c:pt idx="3299">
                  <c:v>4200</c:v>
                </c:pt>
                <c:pt idx="3300">
                  <c:v>4210</c:v>
                </c:pt>
                <c:pt idx="3301">
                  <c:v>4220</c:v>
                </c:pt>
                <c:pt idx="3302">
                  <c:v>4230</c:v>
                </c:pt>
                <c:pt idx="3303">
                  <c:v>4240</c:v>
                </c:pt>
                <c:pt idx="3304">
                  <c:v>4250</c:v>
                </c:pt>
                <c:pt idx="3305">
                  <c:v>4260</c:v>
                </c:pt>
                <c:pt idx="3306">
                  <c:v>4270</c:v>
                </c:pt>
                <c:pt idx="3307">
                  <c:v>4280</c:v>
                </c:pt>
                <c:pt idx="3308">
                  <c:v>4290</c:v>
                </c:pt>
                <c:pt idx="3309">
                  <c:v>4300</c:v>
                </c:pt>
                <c:pt idx="3310">
                  <c:v>4310</c:v>
                </c:pt>
                <c:pt idx="3311">
                  <c:v>4320</c:v>
                </c:pt>
                <c:pt idx="3312">
                  <c:v>4330</c:v>
                </c:pt>
                <c:pt idx="3313">
                  <c:v>4340</c:v>
                </c:pt>
                <c:pt idx="3314">
                  <c:v>4350</c:v>
                </c:pt>
                <c:pt idx="3315">
                  <c:v>4360</c:v>
                </c:pt>
                <c:pt idx="3316">
                  <c:v>4370</c:v>
                </c:pt>
                <c:pt idx="3317">
                  <c:v>4380</c:v>
                </c:pt>
                <c:pt idx="3318">
                  <c:v>4390</c:v>
                </c:pt>
                <c:pt idx="3319">
                  <c:v>4400</c:v>
                </c:pt>
                <c:pt idx="3320">
                  <c:v>4410</c:v>
                </c:pt>
                <c:pt idx="3321">
                  <c:v>4420</c:v>
                </c:pt>
                <c:pt idx="3322">
                  <c:v>4430</c:v>
                </c:pt>
                <c:pt idx="3323">
                  <c:v>4440</c:v>
                </c:pt>
                <c:pt idx="3324">
                  <c:v>4450</c:v>
                </c:pt>
                <c:pt idx="3325">
                  <c:v>4460</c:v>
                </c:pt>
                <c:pt idx="3326">
                  <c:v>4470</c:v>
                </c:pt>
                <c:pt idx="3327">
                  <c:v>4480</c:v>
                </c:pt>
                <c:pt idx="3328">
                  <c:v>4490</c:v>
                </c:pt>
                <c:pt idx="3329">
                  <c:v>4500</c:v>
                </c:pt>
                <c:pt idx="3330">
                  <c:v>4510</c:v>
                </c:pt>
                <c:pt idx="3331">
                  <c:v>4520</c:v>
                </c:pt>
                <c:pt idx="3332">
                  <c:v>4530</c:v>
                </c:pt>
                <c:pt idx="3333">
                  <c:v>4540</c:v>
                </c:pt>
                <c:pt idx="3334">
                  <c:v>4550</c:v>
                </c:pt>
                <c:pt idx="3335">
                  <c:v>4560</c:v>
                </c:pt>
                <c:pt idx="3336">
                  <c:v>4570</c:v>
                </c:pt>
                <c:pt idx="3337">
                  <c:v>4580</c:v>
                </c:pt>
                <c:pt idx="3338">
                  <c:v>4590</c:v>
                </c:pt>
                <c:pt idx="3339">
                  <c:v>4600</c:v>
                </c:pt>
                <c:pt idx="3340">
                  <c:v>4610</c:v>
                </c:pt>
                <c:pt idx="3341">
                  <c:v>4620</c:v>
                </c:pt>
                <c:pt idx="3342">
                  <c:v>4630</c:v>
                </c:pt>
                <c:pt idx="3343">
                  <c:v>4640</c:v>
                </c:pt>
                <c:pt idx="3344">
                  <c:v>4650</c:v>
                </c:pt>
                <c:pt idx="3345">
                  <c:v>4660</c:v>
                </c:pt>
                <c:pt idx="3346">
                  <c:v>4670</c:v>
                </c:pt>
                <c:pt idx="3347">
                  <c:v>4680</c:v>
                </c:pt>
                <c:pt idx="3348">
                  <c:v>4690</c:v>
                </c:pt>
                <c:pt idx="3349">
                  <c:v>4700</c:v>
                </c:pt>
                <c:pt idx="3350">
                  <c:v>4710</c:v>
                </c:pt>
                <c:pt idx="3351">
                  <c:v>4720</c:v>
                </c:pt>
                <c:pt idx="3352">
                  <c:v>4730</c:v>
                </c:pt>
                <c:pt idx="3353">
                  <c:v>4740</c:v>
                </c:pt>
                <c:pt idx="3354">
                  <c:v>4750</c:v>
                </c:pt>
                <c:pt idx="3355">
                  <c:v>4760</c:v>
                </c:pt>
                <c:pt idx="3356">
                  <c:v>4770</c:v>
                </c:pt>
                <c:pt idx="3357">
                  <c:v>4780</c:v>
                </c:pt>
                <c:pt idx="3358">
                  <c:v>4790</c:v>
                </c:pt>
                <c:pt idx="3359">
                  <c:v>4800</c:v>
                </c:pt>
                <c:pt idx="3360">
                  <c:v>4810</c:v>
                </c:pt>
                <c:pt idx="3361">
                  <c:v>4820</c:v>
                </c:pt>
                <c:pt idx="3362">
                  <c:v>4830</c:v>
                </c:pt>
                <c:pt idx="3363">
                  <c:v>4840</c:v>
                </c:pt>
                <c:pt idx="3364">
                  <c:v>4850</c:v>
                </c:pt>
                <c:pt idx="3365">
                  <c:v>4860</c:v>
                </c:pt>
                <c:pt idx="3366">
                  <c:v>4870</c:v>
                </c:pt>
                <c:pt idx="3367">
                  <c:v>4880</c:v>
                </c:pt>
                <c:pt idx="3368">
                  <c:v>4890</c:v>
                </c:pt>
                <c:pt idx="3369">
                  <c:v>4900</c:v>
                </c:pt>
                <c:pt idx="3370">
                  <c:v>4910</c:v>
                </c:pt>
                <c:pt idx="3371">
                  <c:v>4920</c:v>
                </c:pt>
                <c:pt idx="3372">
                  <c:v>4930</c:v>
                </c:pt>
                <c:pt idx="3373">
                  <c:v>4940</c:v>
                </c:pt>
                <c:pt idx="3374">
                  <c:v>4950</c:v>
                </c:pt>
                <c:pt idx="3375">
                  <c:v>4960</c:v>
                </c:pt>
                <c:pt idx="3376">
                  <c:v>4970</c:v>
                </c:pt>
                <c:pt idx="3377">
                  <c:v>4980</c:v>
                </c:pt>
                <c:pt idx="3378">
                  <c:v>4990</c:v>
                </c:pt>
                <c:pt idx="3379">
                  <c:v>5000</c:v>
                </c:pt>
                <c:pt idx="3380">
                  <c:v>5010</c:v>
                </c:pt>
                <c:pt idx="3381">
                  <c:v>5020</c:v>
                </c:pt>
                <c:pt idx="3382">
                  <c:v>5030</c:v>
                </c:pt>
                <c:pt idx="3383">
                  <c:v>5040</c:v>
                </c:pt>
                <c:pt idx="3384">
                  <c:v>5050</c:v>
                </c:pt>
                <c:pt idx="3385">
                  <c:v>5060</c:v>
                </c:pt>
                <c:pt idx="3386">
                  <c:v>5070</c:v>
                </c:pt>
                <c:pt idx="3387">
                  <c:v>5080</c:v>
                </c:pt>
                <c:pt idx="3388">
                  <c:v>5090</c:v>
                </c:pt>
                <c:pt idx="3389">
                  <c:v>5100</c:v>
                </c:pt>
                <c:pt idx="3390">
                  <c:v>5110</c:v>
                </c:pt>
                <c:pt idx="3391">
                  <c:v>5120</c:v>
                </c:pt>
                <c:pt idx="3392">
                  <c:v>5130</c:v>
                </c:pt>
                <c:pt idx="3393">
                  <c:v>5140</c:v>
                </c:pt>
                <c:pt idx="3394">
                  <c:v>5150</c:v>
                </c:pt>
                <c:pt idx="3395">
                  <c:v>5160</c:v>
                </c:pt>
                <c:pt idx="3396">
                  <c:v>5170</c:v>
                </c:pt>
                <c:pt idx="3397">
                  <c:v>5180</c:v>
                </c:pt>
                <c:pt idx="3398">
                  <c:v>5190</c:v>
                </c:pt>
                <c:pt idx="3399">
                  <c:v>5200</c:v>
                </c:pt>
                <c:pt idx="3400">
                  <c:v>5210</c:v>
                </c:pt>
                <c:pt idx="3401">
                  <c:v>5220</c:v>
                </c:pt>
                <c:pt idx="3402">
                  <c:v>5230</c:v>
                </c:pt>
                <c:pt idx="3403">
                  <c:v>5240</c:v>
                </c:pt>
                <c:pt idx="3404">
                  <c:v>5250</c:v>
                </c:pt>
                <c:pt idx="3405">
                  <c:v>5260</c:v>
                </c:pt>
                <c:pt idx="3406">
                  <c:v>5270</c:v>
                </c:pt>
                <c:pt idx="3407">
                  <c:v>5280</c:v>
                </c:pt>
                <c:pt idx="3408">
                  <c:v>5290</c:v>
                </c:pt>
                <c:pt idx="3409">
                  <c:v>5300</c:v>
                </c:pt>
                <c:pt idx="3410">
                  <c:v>5310</c:v>
                </c:pt>
                <c:pt idx="3411">
                  <c:v>5320</c:v>
                </c:pt>
                <c:pt idx="3412">
                  <c:v>5330</c:v>
                </c:pt>
                <c:pt idx="3413">
                  <c:v>5340</c:v>
                </c:pt>
                <c:pt idx="3414">
                  <c:v>5350</c:v>
                </c:pt>
                <c:pt idx="3415">
                  <c:v>5360</c:v>
                </c:pt>
                <c:pt idx="3416">
                  <c:v>5370</c:v>
                </c:pt>
                <c:pt idx="3417">
                  <c:v>5380</c:v>
                </c:pt>
                <c:pt idx="3418">
                  <c:v>5390</c:v>
                </c:pt>
                <c:pt idx="3419">
                  <c:v>5400</c:v>
                </c:pt>
                <c:pt idx="3420">
                  <c:v>5410</c:v>
                </c:pt>
                <c:pt idx="3421">
                  <c:v>5420</c:v>
                </c:pt>
                <c:pt idx="3422">
                  <c:v>5430</c:v>
                </c:pt>
                <c:pt idx="3423">
                  <c:v>5440</c:v>
                </c:pt>
                <c:pt idx="3424">
                  <c:v>5450</c:v>
                </c:pt>
                <c:pt idx="3425">
                  <c:v>5460</c:v>
                </c:pt>
                <c:pt idx="3426">
                  <c:v>5470</c:v>
                </c:pt>
                <c:pt idx="3427">
                  <c:v>5480</c:v>
                </c:pt>
                <c:pt idx="3428">
                  <c:v>5490</c:v>
                </c:pt>
                <c:pt idx="3429">
                  <c:v>5500</c:v>
                </c:pt>
                <c:pt idx="3430">
                  <c:v>5510</c:v>
                </c:pt>
                <c:pt idx="3431">
                  <c:v>5520</c:v>
                </c:pt>
                <c:pt idx="3432">
                  <c:v>5530</c:v>
                </c:pt>
                <c:pt idx="3433">
                  <c:v>5540</c:v>
                </c:pt>
                <c:pt idx="3434">
                  <c:v>5550</c:v>
                </c:pt>
                <c:pt idx="3435">
                  <c:v>5560</c:v>
                </c:pt>
                <c:pt idx="3436">
                  <c:v>5570</c:v>
                </c:pt>
                <c:pt idx="3437">
                  <c:v>5580</c:v>
                </c:pt>
                <c:pt idx="3438">
                  <c:v>5590</c:v>
                </c:pt>
                <c:pt idx="3439">
                  <c:v>5600</c:v>
                </c:pt>
                <c:pt idx="3440">
                  <c:v>5610</c:v>
                </c:pt>
                <c:pt idx="3441">
                  <c:v>5620</c:v>
                </c:pt>
                <c:pt idx="3442">
                  <c:v>5630</c:v>
                </c:pt>
                <c:pt idx="3443">
                  <c:v>5640</c:v>
                </c:pt>
                <c:pt idx="3444">
                  <c:v>5650</c:v>
                </c:pt>
                <c:pt idx="3445">
                  <c:v>5660</c:v>
                </c:pt>
                <c:pt idx="3446">
                  <c:v>5670</c:v>
                </c:pt>
                <c:pt idx="3447">
                  <c:v>5680</c:v>
                </c:pt>
                <c:pt idx="3448">
                  <c:v>5690</c:v>
                </c:pt>
                <c:pt idx="3449">
                  <c:v>5700</c:v>
                </c:pt>
                <c:pt idx="3450">
                  <c:v>5710</c:v>
                </c:pt>
                <c:pt idx="3451">
                  <c:v>5720</c:v>
                </c:pt>
                <c:pt idx="3452">
                  <c:v>5730</c:v>
                </c:pt>
                <c:pt idx="3453">
                  <c:v>5740</c:v>
                </c:pt>
                <c:pt idx="3454">
                  <c:v>5750</c:v>
                </c:pt>
                <c:pt idx="3455">
                  <c:v>5760</c:v>
                </c:pt>
                <c:pt idx="3456">
                  <c:v>5770</c:v>
                </c:pt>
                <c:pt idx="3457">
                  <c:v>5780</c:v>
                </c:pt>
                <c:pt idx="3458">
                  <c:v>5790</c:v>
                </c:pt>
                <c:pt idx="3459">
                  <c:v>5800</c:v>
                </c:pt>
                <c:pt idx="3460">
                  <c:v>5810</c:v>
                </c:pt>
                <c:pt idx="3461">
                  <c:v>5820</c:v>
                </c:pt>
                <c:pt idx="3462">
                  <c:v>5830</c:v>
                </c:pt>
                <c:pt idx="3463">
                  <c:v>5840</c:v>
                </c:pt>
                <c:pt idx="3464">
                  <c:v>5850</c:v>
                </c:pt>
                <c:pt idx="3465">
                  <c:v>5860</c:v>
                </c:pt>
                <c:pt idx="3466">
                  <c:v>5870</c:v>
                </c:pt>
                <c:pt idx="3467">
                  <c:v>5880</c:v>
                </c:pt>
                <c:pt idx="3468">
                  <c:v>5890</c:v>
                </c:pt>
                <c:pt idx="3469">
                  <c:v>5900</c:v>
                </c:pt>
                <c:pt idx="3470">
                  <c:v>5910</c:v>
                </c:pt>
                <c:pt idx="3471">
                  <c:v>5920</c:v>
                </c:pt>
                <c:pt idx="3472">
                  <c:v>5930</c:v>
                </c:pt>
                <c:pt idx="3473">
                  <c:v>5940</c:v>
                </c:pt>
                <c:pt idx="3474">
                  <c:v>5950</c:v>
                </c:pt>
                <c:pt idx="3475">
                  <c:v>5960</c:v>
                </c:pt>
                <c:pt idx="3476">
                  <c:v>5970</c:v>
                </c:pt>
                <c:pt idx="3477">
                  <c:v>5980</c:v>
                </c:pt>
                <c:pt idx="3478">
                  <c:v>5990</c:v>
                </c:pt>
                <c:pt idx="3479">
                  <c:v>6000</c:v>
                </c:pt>
                <c:pt idx="3480">
                  <c:v>6010</c:v>
                </c:pt>
                <c:pt idx="3481">
                  <c:v>6020</c:v>
                </c:pt>
                <c:pt idx="3482">
                  <c:v>6030</c:v>
                </c:pt>
                <c:pt idx="3483">
                  <c:v>6040</c:v>
                </c:pt>
                <c:pt idx="3484">
                  <c:v>6050</c:v>
                </c:pt>
                <c:pt idx="3485">
                  <c:v>6060</c:v>
                </c:pt>
                <c:pt idx="3486">
                  <c:v>6070</c:v>
                </c:pt>
                <c:pt idx="3487">
                  <c:v>6080</c:v>
                </c:pt>
                <c:pt idx="3488">
                  <c:v>6090</c:v>
                </c:pt>
                <c:pt idx="3489">
                  <c:v>6100</c:v>
                </c:pt>
                <c:pt idx="3490">
                  <c:v>6110</c:v>
                </c:pt>
                <c:pt idx="3491">
                  <c:v>6120</c:v>
                </c:pt>
                <c:pt idx="3492">
                  <c:v>6130</c:v>
                </c:pt>
                <c:pt idx="3493">
                  <c:v>6140</c:v>
                </c:pt>
                <c:pt idx="3494">
                  <c:v>6150</c:v>
                </c:pt>
                <c:pt idx="3495">
                  <c:v>6160</c:v>
                </c:pt>
                <c:pt idx="3496">
                  <c:v>6170</c:v>
                </c:pt>
                <c:pt idx="3497">
                  <c:v>6180</c:v>
                </c:pt>
                <c:pt idx="3498">
                  <c:v>6190</c:v>
                </c:pt>
                <c:pt idx="3499">
                  <c:v>6200</c:v>
                </c:pt>
                <c:pt idx="3500">
                  <c:v>6210</c:v>
                </c:pt>
                <c:pt idx="3501">
                  <c:v>6220</c:v>
                </c:pt>
                <c:pt idx="3502">
                  <c:v>6230</c:v>
                </c:pt>
                <c:pt idx="3503">
                  <c:v>6240</c:v>
                </c:pt>
                <c:pt idx="3504">
                  <c:v>6250</c:v>
                </c:pt>
                <c:pt idx="3505">
                  <c:v>6260</c:v>
                </c:pt>
                <c:pt idx="3506">
                  <c:v>6270</c:v>
                </c:pt>
                <c:pt idx="3507">
                  <c:v>6280</c:v>
                </c:pt>
                <c:pt idx="3508">
                  <c:v>6290</c:v>
                </c:pt>
                <c:pt idx="3509">
                  <c:v>6300</c:v>
                </c:pt>
                <c:pt idx="3510">
                  <c:v>6310</c:v>
                </c:pt>
                <c:pt idx="3511">
                  <c:v>6320</c:v>
                </c:pt>
                <c:pt idx="3512">
                  <c:v>6330</c:v>
                </c:pt>
                <c:pt idx="3513">
                  <c:v>6340</c:v>
                </c:pt>
                <c:pt idx="3514">
                  <c:v>6350</c:v>
                </c:pt>
                <c:pt idx="3515">
                  <c:v>6360</c:v>
                </c:pt>
                <c:pt idx="3516">
                  <c:v>6370</c:v>
                </c:pt>
                <c:pt idx="3517">
                  <c:v>6380</c:v>
                </c:pt>
                <c:pt idx="3518">
                  <c:v>6390</c:v>
                </c:pt>
                <c:pt idx="3519">
                  <c:v>6400</c:v>
                </c:pt>
                <c:pt idx="3520">
                  <c:v>6410</c:v>
                </c:pt>
                <c:pt idx="3521">
                  <c:v>6420</c:v>
                </c:pt>
                <c:pt idx="3522">
                  <c:v>6430</c:v>
                </c:pt>
                <c:pt idx="3523">
                  <c:v>6440</c:v>
                </c:pt>
                <c:pt idx="3524">
                  <c:v>6450</c:v>
                </c:pt>
                <c:pt idx="3525">
                  <c:v>6460</c:v>
                </c:pt>
                <c:pt idx="3526">
                  <c:v>6470</c:v>
                </c:pt>
                <c:pt idx="3527">
                  <c:v>6480</c:v>
                </c:pt>
                <c:pt idx="3528">
                  <c:v>6490</c:v>
                </c:pt>
                <c:pt idx="3529">
                  <c:v>6500</c:v>
                </c:pt>
                <c:pt idx="3530">
                  <c:v>6510</c:v>
                </c:pt>
                <c:pt idx="3531">
                  <c:v>6520</c:v>
                </c:pt>
                <c:pt idx="3532">
                  <c:v>6530</c:v>
                </c:pt>
                <c:pt idx="3533">
                  <c:v>6540</c:v>
                </c:pt>
                <c:pt idx="3534">
                  <c:v>6550</c:v>
                </c:pt>
                <c:pt idx="3535">
                  <c:v>6560</c:v>
                </c:pt>
                <c:pt idx="3536">
                  <c:v>6570</c:v>
                </c:pt>
                <c:pt idx="3537">
                  <c:v>6580</c:v>
                </c:pt>
                <c:pt idx="3538">
                  <c:v>6590</c:v>
                </c:pt>
                <c:pt idx="3539">
                  <c:v>6600</c:v>
                </c:pt>
                <c:pt idx="3540">
                  <c:v>6610</c:v>
                </c:pt>
                <c:pt idx="3541">
                  <c:v>6620</c:v>
                </c:pt>
                <c:pt idx="3542">
                  <c:v>6630</c:v>
                </c:pt>
                <c:pt idx="3543">
                  <c:v>6640</c:v>
                </c:pt>
                <c:pt idx="3544">
                  <c:v>6650</c:v>
                </c:pt>
                <c:pt idx="3545">
                  <c:v>6660</c:v>
                </c:pt>
                <c:pt idx="3546">
                  <c:v>6670</c:v>
                </c:pt>
                <c:pt idx="3547">
                  <c:v>6680</c:v>
                </c:pt>
                <c:pt idx="3548">
                  <c:v>6690</c:v>
                </c:pt>
                <c:pt idx="3549">
                  <c:v>6700</c:v>
                </c:pt>
                <c:pt idx="3550">
                  <c:v>6710</c:v>
                </c:pt>
                <c:pt idx="3551">
                  <c:v>6720</c:v>
                </c:pt>
                <c:pt idx="3552">
                  <c:v>6730</c:v>
                </c:pt>
                <c:pt idx="3553">
                  <c:v>6740</c:v>
                </c:pt>
                <c:pt idx="3554">
                  <c:v>6750</c:v>
                </c:pt>
                <c:pt idx="3555">
                  <c:v>6760</c:v>
                </c:pt>
                <c:pt idx="3556">
                  <c:v>6770</c:v>
                </c:pt>
                <c:pt idx="3557">
                  <c:v>6780</c:v>
                </c:pt>
                <c:pt idx="3558">
                  <c:v>6790</c:v>
                </c:pt>
                <c:pt idx="3559">
                  <c:v>6800</c:v>
                </c:pt>
                <c:pt idx="3560">
                  <c:v>6810</c:v>
                </c:pt>
                <c:pt idx="3561">
                  <c:v>6820</c:v>
                </c:pt>
                <c:pt idx="3562">
                  <c:v>6830</c:v>
                </c:pt>
                <c:pt idx="3563">
                  <c:v>6840</c:v>
                </c:pt>
                <c:pt idx="3564">
                  <c:v>6850</c:v>
                </c:pt>
                <c:pt idx="3565">
                  <c:v>6860</c:v>
                </c:pt>
                <c:pt idx="3566">
                  <c:v>6870</c:v>
                </c:pt>
                <c:pt idx="3567">
                  <c:v>6880</c:v>
                </c:pt>
                <c:pt idx="3568">
                  <c:v>6890</c:v>
                </c:pt>
                <c:pt idx="3569">
                  <c:v>6900</c:v>
                </c:pt>
                <c:pt idx="3570">
                  <c:v>6910</c:v>
                </c:pt>
                <c:pt idx="3571">
                  <c:v>6920</c:v>
                </c:pt>
                <c:pt idx="3572">
                  <c:v>6930</c:v>
                </c:pt>
                <c:pt idx="3573">
                  <c:v>6940</c:v>
                </c:pt>
                <c:pt idx="3574">
                  <c:v>6950</c:v>
                </c:pt>
                <c:pt idx="3575">
                  <c:v>6960</c:v>
                </c:pt>
                <c:pt idx="3576">
                  <c:v>6970</c:v>
                </c:pt>
                <c:pt idx="3577">
                  <c:v>6980</c:v>
                </c:pt>
                <c:pt idx="3578">
                  <c:v>6990</c:v>
                </c:pt>
                <c:pt idx="3579">
                  <c:v>7000</c:v>
                </c:pt>
                <c:pt idx="3580">
                  <c:v>7010</c:v>
                </c:pt>
                <c:pt idx="3581">
                  <c:v>7020</c:v>
                </c:pt>
                <c:pt idx="3582">
                  <c:v>7030</c:v>
                </c:pt>
                <c:pt idx="3583">
                  <c:v>7040</c:v>
                </c:pt>
                <c:pt idx="3584">
                  <c:v>7050</c:v>
                </c:pt>
                <c:pt idx="3585">
                  <c:v>7060</c:v>
                </c:pt>
                <c:pt idx="3586">
                  <c:v>7070</c:v>
                </c:pt>
                <c:pt idx="3587">
                  <c:v>7080</c:v>
                </c:pt>
                <c:pt idx="3588">
                  <c:v>7090</c:v>
                </c:pt>
                <c:pt idx="3589">
                  <c:v>7100</c:v>
                </c:pt>
                <c:pt idx="3590">
                  <c:v>7110</c:v>
                </c:pt>
                <c:pt idx="3591">
                  <c:v>7120</c:v>
                </c:pt>
                <c:pt idx="3592">
                  <c:v>7130</c:v>
                </c:pt>
                <c:pt idx="3593">
                  <c:v>7140</c:v>
                </c:pt>
                <c:pt idx="3594">
                  <c:v>7150</c:v>
                </c:pt>
                <c:pt idx="3595">
                  <c:v>7160</c:v>
                </c:pt>
                <c:pt idx="3596">
                  <c:v>7170</c:v>
                </c:pt>
                <c:pt idx="3597">
                  <c:v>7180</c:v>
                </c:pt>
                <c:pt idx="3598">
                  <c:v>7190</c:v>
                </c:pt>
                <c:pt idx="3599">
                  <c:v>7200</c:v>
                </c:pt>
                <c:pt idx="3600">
                  <c:v>7210</c:v>
                </c:pt>
                <c:pt idx="3601">
                  <c:v>7220</c:v>
                </c:pt>
                <c:pt idx="3602">
                  <c:v>7230</c:v>
                </c:pt>
                <c:pt idx="3603">
                  <c:v>7240</c:v>
                </c:pt>
                <c:pt idx="3604">
                  <c:v>7250</c:v>
                </c:pt>
                <c:pt idx="3605">
                  <c:v>7260</c:v>
                </c:pt>
                <c:pt idx="3606">
                  <c:v>7270</c:v>
                </c:pt>
                <c:pt idx="3607">
                  <c:v>7280</c:v>
                </c:pt>
                <c:pt idx="3608">
                  <c:v>7290</c:v>
                </c:pt>
                <c:pt idx="3609">
                  <c:v>7300</c:v>
                </c:pt>
                <c:pt idx="3610">
                  <c:v>7310</c:v>
                </c:pt>
                <c:pt idx="3611">
                  <c:v>7320</c:v>
                </c:pt>
                <c:pt idx="3612">
                  <c:v>7330</c:v>
                </c:pt>
                <c:pt idx="3613">
                  <c:v>7340</c:v>
                </c:pt>
                <c:pt idx="3614">
                  <c:v>7350</c:v>
                </c:pt>
                <c:pt idx="3615">
                  <c:v>7360</c:v>
                </c:pt>
                <c:pt idx="3616">
                  <c:v>7370</c:v>
                </c:pt>
                <c:pt idx="3617">
                  <c:v>7380</c:v>
                </c:pt>
                <c:pt idx="3618">
                  <c:v>7390</c:v>
                </c:pt>
                <c:pt idx="3619">
                  <c:v>7400</c:v>
                </c:pt>
                <c:pt idx="3620">
                  <c:v>7410</c:v>
                </c:pt>
                <c:pt idx="3621">
                  <c:v>7420</c:v>
                </c:pt>
                <c:pt idx="3622">
                  <c:v>7430</c:v>
                </c:pt>
                <c:pt idx="3623">
                  <c:v>7440</c:v>
                </c:pt>
                <c:pt idx="3624">
                  <c:v>7450</c:v>
                </c:pt>
                <c:pt idx="3625">
                  <c:v>7460</c:v>
                </c:pt>
                <c:pt idx="3626">
                  <c:v>7470</c:v>
                </c:pt>
                <c:pt idx="3627">
                  <c:v>7480</c:v>
                </c:pt>
                <c:pt idx="3628">
                  <c:v>7490</c:v>
                </c:pt>
                <c:pt idx="3629">
                  <c:v>7500</c:v>
                </c:pt>
                <c:pt idx="3630">
                  <c:v>7510</c:v>
                </c:pt>
                <c:pt idx="3631">
                  <c:v>7520</c:v>
                </c:pt>
                <c:pt idx="3632">
                  <c:v>7530</c:v>
                </c:pt>
                <c:pt idx="3633">
                  <c:v>7540</c:v>
                </c:pt>
                <c:pt idx="3634">
                  <c:v>7550</c:v>
                </c:pt>
                <c:pt idx="3635">
                  <c:v>7560</c:v>
                </c:pt>
                <c:pt idx="3636">
                  <c:v>7570</c:v>
                </c:pt>
                <c:pt idx="3637">
                  <c:v>7580</c:v>
                </c:pt>
                <c:pt idx="3638">
                  <c:v>7590</c:v>
                </c:pt>
                <c:pt idx="3639">
                  <c:v>7600</c:v>
                </c:pt>
                <c:pt idx="3640">
                  <c:v>7610</c:v>
                </c:pt>
                <c:pt idx="3641">
                  <c:v>7620</c:v>
                </c:pt>
                <c:pt idx="3642">
                  <c:v>7630</c:v>
                </c:pt>
                <c:pt idx="3643">
                  <c:v>7640</c:v>
                </c:pt>
                <c:pt idx="3644">
                  <c:v>7650</c:v>
                </c:pt>
                <c:pt idx="3645">
                  <c:v>7660</c:v>
                </c:pt>
                <c:pt idx="3646">
                  <c:v>7670</c:v>
                </c:pt>
                <c:pt idx="3647">
                  <c:v>7680</c:v>
                </c:pt>
                <c:pt idx="3648">
                  <c:v>7690</c:v>
                </c:pt>
                <c:pt idx="3649">
                  <c:v>7700</c:v>
                </c:pt>
                <c:pt idx="3650">
                  <c:v>7710</c:v>
                </c:pt>
                <c:pt idx="3651">
                  <c:v>7720</c:v>
                </c:pt>
                <c:pt idx="3652">
                  <c:v>7730</c:v>
                </c:pt>
                <c:pt idx="3653">
                  <c:v>7740</c:v>
                </c:pt>
                <c:pt idx="3654">
                  <c:v>7750</c:v>
                </c:pt>
                <c:pt idx="3655">
                  <c:v>7760</c:v>
                </c:pt>
                <c:pt idx="3656">
                  <c:v>7770</c:v>
                </c:pt>
                <c:pt idx="3657">
                  <c:v>7780</c:v>
                </c:pt>
                <c:pt idx="3658">
                  <c:v>7790</c:v>
                </c:pt>
                <c:pt idx="3659">
                  <c:v>7800</c:v>
                </c:pt>
                <c:pt idx="3660">
                  <c:v>7810</c:v>
                </c:pt>
                <c:pt idx="3661">
                  <c:v>7820</c:v>
                </c:pt>
                <c:pt idx="3662">
                  <c:v>7830</c:v>
                </c:pt>
                <c:pt idx="3663">
                  <c:v>7840</c:v>
                </c:pt>
                <c:pt idx="3664">
                  <c:v>7850</c:v>
                </c:pt>
                <c:pt idx="3665">
                  <c:v>7860</c:v>
                </c:pt>
                <c:pt idx="3666">
                  <c:v>7870</c:v>
                </c:pt>
                <c:pt idx="3667">
                  <c:v>7880</c:v>
                </c:pt>
                <c:pt idx="3668">
                  <c:v>7890</c:v>
                </c:pt>
                <c:pt idx="3669">
                  <c:v>7900</c:v>
                </c:pt>
                <c:pt idx="3670">
                  <c:v>7910</c:v>
                </c:pt>
                <c:pt idx="3671">
                  <c:v>7920</c:v>
                </c:pt>
                <c:pt idx="3672">
                  <c:v>7930</c:v>
                </c:pt>
                <c:pt idx="3673">
                  <c:v>7940</c:v>
                </c:pt>
                <c:pt idx="3674">
                  <c:v>7950</c:v>
                </c:pt>
                <c:pt idx="3675">
                  <c:v>7960</c:v>
                </c:pt>
                <c:pt idx="3676">
                  <c:v>7970</c:v>
                </c:pt>
                <c:pt idx="3677">
                  <c:v>7980</c:v>
                </c:pt>
                <c:pt idx="3678">
                  <c:v>7990</c:v>
                </c:pt>
                <c:pt idx="3679">
                  <c:v>8000</c:v>
                </c:pt>
                <c:pt idx="3680">
                  <c:v>8010</c:v>
                </c:pt>
                <c:pt idx="3681">
                  <c:v>8020</c:v>
                </c:pt>
                <c:pt idx="3682">
                  <c:v>8030</c:v>
                </c:pt>
                <c:pt idx="3683">
                  <c:v>8040</c:v>
                </c:pt>
                <c:pt idx="3684">
                  <c:v>8050</c:v>
                </c:pt>
                <c:pt idx="3685">
                  <c:v>8060</c:v>
                </c:pt>
                <c:pt idx="3686">
                  <c:v>8070</c:v>
                </c:pt>
                <c:pt idx="3687">
                  <c:v>8080</c:v>
                </c:pt>
                <c:pt idx="3688">
                  <c:v>8090</c:v>
                </c:pt>
                <c:pt idx="3689">
                  <c:v>8100</c:v>
                </c:pt>
                <c:pt idx="3690">
                  <c:v>8110</c:v>
                </c:pt>
                <c:pt idx="3691">
                  <c:v>8120</c:v>
                </c:pt>
                <c:pt idx="3692">
                  <c:v>8130</c:v>
                </c:pt>
                <c:pt idx="3693">
                  <c:v>8140</c:v>
                </c:pt>
                <c:pt idx="3694">
                  <c:v>8150</c:v>
                </c:pt>
                <c:pt idx="3695">
                  <c:v>8160</c:v>
                </c:pt>
                <c:pt idx="3696">
                  <c:v>8170</c:v>
                </c:pt>
                <c:pt idx="3697">
                  <c:v>8180</c:v>
                </c:pt>
                <c:pt idx="3698">
                  <c:v>8190</c:v>
                </c:pt>
                <c:pt idx="3699">
                  <c:v>8200</c:v>
                </c:pt>
                <c:pt idx="3700">
                  <c:v>8210</c:v>
                </c:pt>
                <c:pt idx="3701">
                  <c:v>8220</c:v>
                </c:pt>
                <c:pt idx="3702">
                  <c:v>8230</c:v>
                </c:pt>
                <c:pt idx="3703">
                  <c:v>8240</c:v>
                </c:pt>
                <c:pt idx="3704">
                  <c:v>8250</c:v>
                </c:pt>
                <c:pt idx="3705">
                  <c:v>8260</c:v>
                </c:pt>
                <c:pt idx="3706">
                  <c:v>8270</c:v>
                </c:pt>
                <c:pt idx="3707">
                  <c:v>8280</c:v>
                </c:pt>
                <c:pt idx="3708">
                  <c:v>8290</c:v>
                </c:pt>
                <c:pt idx="3709">
                  <c:v>8300</c:v>
                </c:pt>
                <c:pt idx="3710">
                  <c:v>8310</c:v>
                </c:pt>
                <c:pt idx="3711">
                  <c:v>8320</c:v>
                </c:pt>
                <c:pt idx="3712">
                  <c:v>8330</c:v>
                </c:pt>
                <c:pt idx="3713">
                  <c:v>8340</c:v>
                </c:pt>
                <c:pt idx="3714">
                  <c:v>8350</c:v>
                </c:pt>
                <c:pt idx="3715">
                  <c:v>8360</c:v>
                </c:pt>
                <c:pt idx="3716">
                  <c:v>8370</c:v>
                </c:pt>
                <c:pt idx="3717">
                  <c:v>8380</c:v>
                </c:pt>
                <c:pt idx="3718">
                  <c:v>8390</c:v>
                </c:pt>
                <c:pt idx="3719">
                  <c:v>8400</c:v>
                </c:pt>
              </c:numCache>
            </c:numRef>
          </c:xVal>
          <c:yVal>
            <c:numRef>
              <c:f>'Digital Filter'!$O$62:$O$3781</c:f>
              <c:numCache>
                <c:formatCode>0.00</c:formatCode>
                <c:ptCount val="3720"/>
                <c:pt idx="0">
                  <c:v>-1.67373189513946E-4</c:v>
                </c:pt>
                <c:pt idx="1">
                  <c:v>-6.691070678476851E-4</c:v>
                </c:pt>
                <c:pt idx="2">
                  <c:v>-1.5053388629031679E-3</c:v>
                </c:pt>
                <c:pt idx="3">
                  <c:v>-2.6760815721045862E-3</c:v>
                </c:pt>
                <c:pt idx="4">
                  <c:v>-4.1813533930958099E-3</c:v>
                </c:pt>
                <c:pt idx="5">
                  <c:v>-6.0211777249776855E-3</c:v>
                </c:pt>
                <c:pt idx="6">
                  <c:v>-8.1955831700360835E-3</c:v>
                </c:pt>
                <c:pt idx="7">
                  <c:v>-1.0704603535656903E-2</c:v>
                </c:pt>
                <c:pt idx="8">
                  <c:v>-1.3548277836699176E-2</c:v>
                </c:pt>
                <c:pt idx="9">
                  <c:v>-1.6726650298240407E-2</c:v>
                </c:pt>
                <c:pt idx="10">
                  <c:v>-2.0239770358606135E-2</c:v>
                </c:pt>
                <c:pt idx="11">
                  <c:v>-2.4087692672872786E-2</c:v>
                </c:pt>
                <c:pt idx="12">
                  <c:v>-2.8270477116724896E-2</c:v>
                </c:pt>
                <c:pt idx="13">
                  <c:v>-3.2788188790444692E-2</c:v>
                </c:pt>
                <c:pt idx="14">
                  <c:v>-3.7640898023707611E-2</c:v>
                </c:pt>
                <c:pt idx="15">
                  <c:v>-4.2828680380309084E-2</c:v>
                </c:pt>
                <c:pt idx="16">
                  <c:v>-4.8351616663492913E-2</c:v>
                </c:pt>
                <c:pt idx="17">
                  <c:v>-5.4209792921710839E-2</c:v>
                </c:pt>
                <c:pt idx="18">
                  <c:v>-6.0403300454425386E-2</c:v>
                </c:pt>
                <c:pt idx="19">
                  <c:v>-6.6932235818692856E-2</c:v>
                </c:pt>
                <c:pt idx="20">
                  <c:v>-7.3796700835825374E-2</c:v>
                </c:pt>
                <c:pt idx="21">
                  <c:v>-8.0996802598582995E-2</c:v>
                </c:pt>
                <c:pt idx="22">
                  <c:v>-8.8532653478553339E-2</c:v>
                </c:pt>
                <c:pt idx="23">
                  <c:v>-9.6404371134259773E-2</c:v>
                </c:pt>
                <c:pt idx="24">
                  <c:v>-0.10461207851915315</c:v>
                </c:pt>
                <c:pt idx="25">
                  <c:v>-0.11315590389042468</c:v>
                </c:pt>
                <c:pt idx="26">
                  <c:v>-0.12203598081799925</c:v>
                </c:pt>
                <c:pt idx="27">
                  <c:v>-0.13125244819383333</c:v>
                </c:pt>
                <c:pt idx="28">
                  <c:v>-0.14080545024176805</c:v>
                </c:pt>
                <c:pt idx="29">
                  <c:v>-0.15069513652771263</c:v>
                </c:pt>
                <c:pt idx="30">
                  <c:v>-0.16092166197005359</c:v>
                </c:pt>
                <c:pt idx="31">
                  <c:v>-0.17148518685076777</c:v>
                </c:pt>
                <c:pt idx="32">
                  <c:v>-0.1823858768265367</c:v>
                </c:pt>
                <c:pt idx="33">
                  <c:v>-0.19362390294064408</c:v>
                </c:pt>
                <c:pt idx="34">
                  <c:v>-0.20519944163493672</c:v>
                </c:pt>
                <c:pt idx="35">
                  <c:v>-0.21711267476233109</c:v>
                </c:pt>
                <c:pt idx="36">
                  <c:v>-0.22936378959978912</c:v>
                </c:pt>
                <c:pt idx="37">
                  <c:v>-0.24195297886148504</c:v>
                </c:pt>
                <c:pt idx="38">
                  <c:v>-0.25488044071259308</c:v>
                </c:pt>
                <c:pt idx="39">
                  <c:v>-0.26814637878325193</c:v>
                </c:pt>
                <c:pt idx="40">
                  <c:v>-0.28175100218321047</c:v>
                </c:pt>
                <c:pt idx="41">
                  <c:v>-0.29569452551652176</c:v>
                </c:pt>
                <c:pt idx="42">
                  <c:v>-0.30997716889705856</c:v>
                </c:pt>
                <c:pt idx="43">
                  <c:v>-0.3245991579640834</c:v>
                </c:pt>
                <c:pt idx="44">
                  <c:v>-0.33956072389841863</c:v>
                </c:pt>
                <c:pt idx="45">
                  <c:v>-0.35486210343897207</c:v>
                </c:pt>
                <c:pt idx="46">
                  <c:v>-0.37050353889979404</c:v>
                </c:pt>
                <c:pt idx="47">
                  <c:v>-0.3864852781873086</c:v>
                </c:pt>
                <c:pt idx="48">
                  <c:v>-0.40280757481821555</c:v>
                </c:pt>
                <c:pt idx="49">
                  <c:v>-0.41947068793781617</c:v>
                </c:pt>
                <c:pt idx="50">
                  <c:v>-0.43647488233839732</c:v>
                </c:pt>
                <c:pt idx="51">
                  <c:v>-0.45382042847868309</c:v>
                </c:pt>
                <c:pt idx="52">
                  <c:v>-0.47150760250310397</c:v>
                </c:pt>
                <c:pt idx="53">
                  <c:v>-0.48953668626190544</c:v>
                </c:pt>
                <c:pt idx="54">
                  <c:v>-0.50790796733152321</c:v>
                </c:pt>
                <c:pt idx="55">
                  <c:v>-0.52662173903547971</c:v>
                </c:pt>
                <c:pt idx="56">
                  <c:v>-0.54567830046563404</c:v>
                </c:pt>
                <c:pt idx="57">
                  <c:v>-0.56507795650402015</c:v>
                </c:pt>
                <c:pt idx="58">
                  <c:v>-0.58482101784505947</c:v>
                </c:pt>
                <c:pt idx="59">
                  <c:v>-0.60490780101821107</c:v>
                </c:pt>
                <c:pt idx="60">
                  <c:v>-0.62533862841111088</c:v>
                </c:pt>
                <c:pt idx="61">
                  <c:v>-0.64611382829327169</c:v>
                </c:pt>
                <c:pt idx="62">
                  <c:v>-0.66723373484008985</c:v>
                </c:pt>
                <c:pt idx="63">
                  <c:v>-0.68869868815740432</c:v>
                </c:pt>
                <c:pt idx="64">
                  <c:v>-0.71050903430664603</c:v>
                </c:pt>
                <c:pt idx="65">
                  <c:v>-0.73266512533020645</c:v>
                </c:pt>
                <c:pt idx="66">
                  <c:v>-0.75516731927763181</c:v>
                </c:pt>
                <c:pt idx="67">
                  <c:v>-0.7780159802319746</c:v>
                </c:pt>
                <c:pt idx="68">
                  <c:v>-0.80121147833691087</c:v>
                </c:pt>
                <c:pt idx="69">
                  <c:v>-0.82475418982413007</c:v>
                </c:pt>
                <c:pt idx="70">
                  <c:v>-0.84864449704152189</c:v>
                </c:pt>
                <c:pt idx="71">
                  <c:v>-0.87288278848153622</c:v>
                </c:pt>
                <c:pt idx="72">
                  <c:v>-0.89746945881028706</c:v>
                </c:pt>
                <c:pt idx="73">
                  <c:v>-0.92240490889720972</c:v>
                </c:pt>
                <c:pt idx="74">
                  <c:v>-0.94768954584490128</c:v>
                </c:pt>
                <c:pt idx="75">
                  <c:v>-0.97332378302006362</c:v>
                </c:pt>
                <c:pt idx="76">
                  <c:v>-0.99930804008437224</c:v>
                </c:pt>
                <c:pt idx="77">
                  <c:v>-1.0256427430263664</c:v>
                </c:pt>
                <c:pt idx="78">
                  <c:v>-1.0523283241935546</c:v>
                </c:pt>
                <c:pt idx="79">
                  <c:v>-1.0793652223253616</c:v>
                </c:pt>
                <c:pt idx="80">
                  <c:v>-1.1067538825863248</c:v>
                </c:pt>
                <c:pt idx="81">
                  <c:v>-1.1344947566001378</c:v>
                </c:pt>
                <c:pt idx="82">
                  <c:v>-1.1625883024840928</c:v>
                </c:pt>
                <c:pt idx="83">
                  <c:v>-1.1910349848841078</c:v>
                </c:pt>
                <c:pt idx="84">
                  <c:v>-1.2198352750104711</c:v>
                </c:pt>
                <c:pt idx="85">
                  <c:v>-1.2489896506739517</c:v>
                </c:pt>
                <c:pt idx="86">
                  <c:v>-1.2784985963228155</c:v>
                </c:pt>
                <c:pt idx="87">
                  <c:v>-1.3083626030800373</c:v>
                </c:pt>
                <c:pt idx="88">
                  <c:v>-1.3385821687814936</c:v>
                </c:pt>
                <c:pt idx="89">
                  <c:v>-1.3691577980146068</c:v>
                </c:pt>
                <c:pt idx="90">
                  <c:v>-1.4000900021575582</c:v>
                </c:pt>
                <c:pt idx="91">
                  <c:v>-1.4313792994192467</c:v>
                </c:pt>
                <c:pt idx="92">
                  <c:v>-1.463026214879886</c:v>
                </c:pt>
                <c:pt idx="93">
                  <c:v>-1.4950312805320394</c:v>
                </c:pt>
                <c:pt idx="94">
                  <c:v>-1.5273950353226069</c:v>
                </c:pt>
                <c:pt idx="95">
                  <c:v>-1.5601180251952285</c:v>
                </c:pt>
                <c:pt idx="96">
                  <c:v>-1.5932008031335445</c:v>
                </c:pt>
                <c:pt idx="97">
                  <c:v>-1.6266439292049184</c:v>
                </c:pt>
                <c:pt idx="98">
                  <c:v>-1.6604479706050579</c:v>
                </c:pt>
                <c:pt idx="99">
                  <c:v>-1.6946135017032002</c:v>
                </c:pt>
                <c:pt idx="100">
                  <c:v>-1.7291411040879388</c:v>
                </c:pt>
                <c:pt idx="101">
                  <c:v>-1.7640313666140162</c:v>
                </c:pt>
                <c:pt idx="102">
                  <c:v>-1.7992848854494836</c:v>
                </c:pt>
                <c:pt idx="103">
                  <c:v>-1.8349022641238053</c:v>
                </c:pt>
                <c:pt idx="104">
                  <c:v>-1.8708841135767629</c:v>
                </c:pt>
                <c:pt idx="105">
                  <c:v>-1.9072310522079126</c:v>
                </c:pt>
                <c:pt idx="106">
                  <c:v>-1.9439437059267544</c:v>
                </c:pt>
                <c:pt idx="107">
                  <c:v>-1.981022708204059</c:v>
                </c:pt>
                <c:pt idx="108">
                  <c:v>-2.0184687001234112</c:v>
                </c:pt>
                <c:pt idx="109">
                  <c:v>-2.0562823304340045</c:v>
                </c:pt>
                <c:pt idx="110">
                  <c:v>-2.0944642556039623</c:v>
                </c:pt>
                <c:pt idx="111">
                  <c:v>-2.1330151398745674</c:v>
                </c:pt>
                <c:pt idx="112">
                  <c:v>-2.1719356553152518</c:v>
                </c:pt>
                <c:pt idx="113">
                  <c:v>-2.2112264818794047</c:v>
                </c:pt>
                <c:pt idx="114">
                  <c:v>-2.2508883074611745</c:v>
                </c:pt>
                <c:pt idx="115">
                  <c:v>-2.2909218279527961</c:v>
                </c:pt>
                <c:pt idx="116">
                  <c:v>-2.3313277473031184</c:v>
                </c:pt>
                <c:pt idx="117">
                  <c:v>-2.3721067775767848</c:v>
                </c:pt>
                <c:pt idx="118">
                  <c:v>-2.4132596390143699</c:v>
                </c:pt>
                <c:pt idx="119">
                  <c:v>-2.4547870600933459</c:v>
                </c:pt>
                <c:pt idx="120">
                  <c:v>-2.496689777590102</c:v>
                </c:pt>
                <c:pt idx="121">
                  <c:v>-2.5389685366426864</c:v>
                </c:pt>
                <c:pt idx="122">
                  <c:v>-2.5816240908146471</c:v>
                </c:pt>
                <c:pt idx="123">
                  <c:v>-2.6246572021596659</c:v>
                </c:pt>
                <c:pt idx="124">
                  <c:v>-2.6680686412872512</c:v>
                </c:pt>
                <c:pt idx="125">
                  <c:v>-2.7118591874294178</c:v>
                </c:pt>
                <c:pt idx="126">
                  <c:v>-2.7560296285082675</c:v>
                </c:pt>
                <c:pt idx="127">
                  <c:v>-2.8005807612045457</c:v>
                </c:pt>
                <c:pt idx="128">
                  <c:v>-2.8455133910273842</c:v>
                </c:pt>
                <c:pt idx="129">
                  <c:v>-2.8908283323848316</c:v>
                </c:pt>
                <c:pt idx="130">
                  <c:v>-2.9365264086556171</c:v>
                </c:pt>
                <c:pt idx="131">
                  <c:v>-2.9826084522619078</c:v>
                </c:pt>
                <c:pt idx="132">
                  <c:v>-3.029075304743027</c:v>
                </c:pt>
                <c:pt idx="133">
                  <c:v>-3.0759278168304705</c:v>
                </c:pt>
                <c:pt idx="134">
                  <c:v>-3.12316684852382</c:v>
                </c:pt>
                <c:pt idx="135">
                  <c:v>-3.1707932691679437</c:v>
                </c:pt>
                <c:pt idx="136">
                  <c:v>-3.2188079575311908</c:v>
                </c:pt>
                <c:pt idx="137">
                  <c:v>-3.2672118018848288</c:v>
                </c:pt>
                <c:pt idx="138">
                  <c:v>-3.3160057000836267</c:v>
                </c:pt>
                <c:pt idx="139">
                  <c:v>-3.3651905596475884</c:v>
                </c:pt>
                <c:pt idx="140">
                  <c:v>-3.4147672978449828</c:v>
                </c:pt>
                <c:pt idx="141">
                  <c:v>-3.4647368417764399</c:v>
                </c:pt>
                <c:pt idx="142">
                  <c:v>-3.5151001284605061</c:v>
                </c:pt>
                <c:pt idx="143">
                  <c:v>-3.5658581049202387</c:v>
                </c:pt>
                <c:pt idx="144">
                  <c:v>-3.6170117282712266</c:v>
                </c:pt>
                <c:pt idx="145">
                  <c:v>-3.6685619658108708</c:v>
                </c:pt>
                <c:pt idx="146">
                  <c:v>-3.7205097951089132</c:v>
                </c:pt>
                <c:pt idx="147">
                  <c:v>-3.7728562040995079</c:v>
                </c:pt>
                <c:pt idx="148">
                  <c:v>-3.8256021911743137</c:v>
                </c:pt>
                <c:pt idx="149">
                  <c:v>-3.8787487652773791</c:v>
                </c:pt>
                <c:pt idx="150">
                  <c:v>-3.9322969460011086</c:v>
                </c:pt>
                <c:pt idx="151">
                  <c:v>-3.9862477636837585</c:v>
                </c:pt>
                <c:pt idx="152">
                  <c:v>-4.0406022595084607</c:v>
                </c:pt>
                <c:pt idx="153">
                  <c:v>-4.0953614856036253</c:v>
                </c:pt>
                <c:pt idx="154">
                  <c:v>-4.1505265051448319</c:v>
                </c:pt>
                <c:pt idx="155">
                  <c:v>-4.2060983924583439</c:v>
                </c:pt>
                <c:pt idx="156">
                  <c:v>-4.2620782331260285</c:v>
                </c:pt>
                <c:pt idx="157">
                  <c:v>-4.318467124091935</c:v>
                </c:pt>
                <c:pt idx="158">
                  <c:v>-4.3752661737705294</c:v>
                </c:pt>
                <c:pt idx="159">
                  <c:v>-4.4324765021563133</c:v>
                </c:pt>
                <c:pt idx="160">
                  <c:v>-4.4900992409354208</c:v>
                </c:pt>
                <c:pt idx="161">
                  <c:v>-4.5481355335985398</c:v>
                </c:pt>
                <c:pt idx="162">
                  <c:v>-4.6065865355559019</c:v>
                </c:pt>
                <c:pt idx="163">
                  <c:v>-4.6654534142536166</c:v>
                </c:pt>
                <c:pt idx="164">
                  <c:v>-4.7247373492921945</c:v>
                </c:pt>
                <c:pt idx="165">
                  <c:v>-4.7844395325463109</c:v>
                </c:pt>
                <c:pt idx="166">
                  <c:v>-4.8445611682871004</c:v>
                </c:pt>
                <c:pt idx="167">
                  <c:v>-4.905103473305493</c:v>
                </c:pt>
                <c:pt idx="168">
                  <c:v>-4.9660676770382235</c:v>
                </c:pt>
                <c:pt idx="169">
                  <c:v>-5.0274550216950775</c:v>
                </c:pt>
                <c:pt idx="170">
                  <c:v>-5.0892667623885748</c:v>
                </c:pt>
                <c:pt idx="171">
                  <c:v>-5.1515041672653394</c:v>
                </c:pt>
                <c:pt idx="172">
                  <c:v>-5.2141685176395915</c:v>
                </c:pt>
                <c:pt idx="173">
                  <c:v>-5.277261108128747</c:v>
                </c:pt>
                <c:pt idx="174">
                  <c:v>-5.3407832467908998</c:v>
                </c:pt>
                <c:pt idx="175">
                  <c:v>-5.4047362552647282</c:v>
                </c:pt>
                <c:pt idx="176">
                  <c:v>-5.4691214689112115</c:v>
                </c:pt>
                <c:pt idx="177">
                  <c:v>-5.5339402369578732</c:v>
                </c:pt>
                <c:pt idx="178">
                  <c:v>-5.5991939226449459</c:v>
                </c:pt>
                <c:pt idx="179">
                  <c:v>-5.6648839033740881</c:v>
                </c:pt>
                <c:pt idx="180">
                  <c:v>-5.7310115708592049</c:v>
                </c:pt>
                <c:pt idx="181">
                  <c:v>-5.7975783312797899</c:v>
                </c:pt>
                <c:pt idx="182">
                  <c:v>-5.8645856054364405</c:v>
                </c:pt>
                <c:pt idx="183">
                  <c:v>-5.9320348289091047</c:v>
                </c:pt>
                <c:pt idx="184">
                  <c:v>-5.9999274522175643</c:v>
                </c:pt>
                <c:pt idx="185">
                  <c:v>-6.0682649409845748</c:v>
                </c:pt>
                <c:pt idx="186">
                  <c:v>-6.1370487761015724</c:v>
                </c:pt>
                <c:pt idx="187">
                  <c:v>-6.206280453896805</c:v>
                </c:pt>
                <c:pt idx="188">
                  <c:v>-6.2759614863065565</c:v>
                </c:pt>
                <c:pt idx="189">
                  <c:v>-6.3460934010486536</c:v>
                </c:pt>
                <c:pt idx="190">
                  <c:v>-6.4166777417989929</c:v>
                </c:pt>
                <c:pt idx="191">
                  <c:v>-6.4877160683707347</c:v>
                </c:pt>
                <c:pt idx="192">
                  <c:v>-6.5592099568965487</c:v>
                </c:pt>
                <c:pt idx="193">
                  <c:v>-6.6311610000135506</c:v>
                </c:pt>
                <c:pt idx="194">
                  <c:v>-6.7035708070515678</c:v>
                </c:pt>
                <c:pt idx="195">
                  <c:v>-6.7764410042238863</c:v>
                </c:pt>
                <c:pt idx="196">
                  <c:v>-6.8497732348218197</c:v>
                </c:pt>
                <c:pt idx="197">
                  <c:v>-6.9235691594116657</c:v>
                </c:pt>
                <c:pt idx="198">
                  <c:v>-6.9978304560354809</c:v>
                </c:pt>
                <c:pt idx="199">
                  <c:v>-7.0725588204148142</c:v>
                </c:pt>
                <c:pt idx="200">
                  <c:v>-7.1477559661578285</c:v>
                </c:pt>
                <c:pt idx="201">
                  <c:v>-7.2234236249698514</c:v>
                </c:pt>
                <c:pt idx="202">
                  <c:v>-7.2995635468674482</c:v>
                </c:pt>
                <c:pt idx="203">
                  <c:v>-7.3761775003957455</c:v>
                </c:pt>
                <c:pt idx="204">
                  <c:v>-7.4532672728498675</c:v>
                </c:pt>
                <c:pt idx="205">
                  <c:v>-7.5308346704995142</c:v>
                </c:pt>
                <c:pt idx="206">
                  <c:v>-7.608881518817542</c:v>
                </c:pt>
                <c:pt idx="207">
                  <c:v>-7.6874096627124882</c:v>
                </c:pt>
                <c:pt idx="208">
                  <c:v>-7.7664209667645032</c:v>
                </c:pt>
                <c:pt idx="209">
                  <c:v>-7.8459173154659192</c:v>
                </c:pt>
                <c:pt idx="210">
                  <c:v>-7.9259006134652266</c:v>
                </c:pt>
                <c:pt idx="211">
                  <c:v>-8.0063727858156994</c:v>
                </c:pt>
                <c:pt idx="212">
                  <c:v>-8.0873357782277822</c:v>
                </c:pt>
                <c:pt idx="213">
                  <c:v>-8.1687915573261822</c:v>
                </c:pt>
                <c:pt idx="214">
                  <c:v>-8.250742110910922</c:v>
                </c:pt>
                <c:pt idx="215">
                  <c:v>-8.3331894482232656</c:v>
                </c:pt>
                <c:pt idx="216">
                  <c:v>-8.4161356002160197</c:v>
                </c:pt>
                <c:pt idx="217">
                  <c:v>-8.4995826198283275</c:v>
                </c:pt>
                <c:pt idx="218">
                  <c:v>-8.58353258226553</c:v>
                </c:pt>
                <c:pt idx="219">
                  <c:v>-8.6679875852837078</c:v>
                </c:pt>
                <c:pt idx="220">
                  <c:v>-8.7529497494790078</c:v>
                </c:pt>
                <c:pt idx="221">
                  <c:v>-8.8384212185824733</c:v>
                </c:pt>
                <c:pt idx="222">
                  <c:v>-8.9244041597594492</c:v>
                </c:pt>
                <c:pt idx="223">
                  <c:v>-9.0109007639148313</c:v>
                </c:pt>
                <c:pt idx="224">
                  <c:v>-9.0979132460031025</c:v>
                </c:pt>
                <c:pt idx="225">
                  <c:v>-9.1854438453444214</c:v>
                </c:pt>
                <c:pt idx="226">
                  <c:v>-9.2734948259459067</c:v>
                </c:pt>
                <c:pt idx="227">
                  <c:v>-9.3620684768287461</c:v>
                </c:pt>
                <c:pt idx="228">
                  <c:v>-9.451167112361329</c:v>
                </c:pt>
                <c:pt idx="229">
                  <c:v>-9.5407930725979941</c:v>
                </c:pt>
                <c:pt idx="230">
                  <c:v>-9.6309487236243267</c:v>
                </c:pt>
                <c:pt idx="231">
                  <c:v>-9.7216364579081507</c:v>
                </c:pt>
                <c:pt idx="232">
                  <c:v>-9.8128586946574554</c:v>
                </c:pt>
                <c:pt idx="233">
                  <c:v>-9.9046178801842295</c:v>
                </c:pt>
                <c:pt idx="234">
                  <c:v>-9.9969164882755042</c:v>
                </c:pt>
                <c:pt idx="235">
                  <c:v>-10.089757020570751</c:v>
                </c:pt>
                <c:pt idx="236">
                  <c:v>-10.183142006946486</c:v>
                </c:pt>
                <c:pt idx="237">
                  <c:v>-10.277074005907812</c:v>
                </c:pt>
                <c:pt idx="238">
                  <c:v>-10.371555604987226</c:v>
                </c:pt>
                <c:pt idx="239">
                  <c:v>-10.466589421150905</c:v>
                </c:pt>
                <c:pt idx="240">
                  <c:v>-10.562178101212611</c:v>
                </c:pt>
                <c:pt idx="241">
                  <c:v>-10.658324322255128</c:v>
                </c:pt>
                <c:pt idx="242">
                  <c:v>-10.755030792059795</c:v>
                </c:pt>
                <c:pt idx="243">
                  <c:v>-10.852300249544168</c:v>
                </c:pt>
                <c:pt idx="244">
                  <c:v>-10.950135465207813</c:v>
                </c:pt>
                <c:pt idx="245">
                  <c:v>-11.048539241586637</c:v>
                </c:pt>
                <c:pt idx="246">
                  <c:v>-11.14751441371601</c:v>
                </c:pt>
                <c:pt idx="247">
                  <c:v>-11.247063849602547</c:v>
                </c:pt>
                <c:pt idx="248">
                  <c:v>-11.347190450705034</c:v>
                </c:pt>
                <c:pt idx="249">
                  <c:v>-11.44789715242484</c:v>
                </c:pt>
                <c:pt idx="250">
                  <c:v>-11.549186924605468</c:v>
                </c:pt>
                <c:pt idx="251">
                  <c:v>-11.651062772042062</c:v>
                </c:pt>
                <c:pt idx="252">
                  <c:v>-11.753527735000912</c:v>
                </c:pt>
                <c:pt idx="253">
                  <c:v>-11.856584889748911</c:v>
                </c:pt>
                <c:pt idx="254">
                  <c:v>-11.96023734909361</c:v>
                </c:pt>
                <c:pt idx="255">
                  <c:v>-12.06448826293405</c:v>
                </c:pt>
                <c:pt idx="256">
                  <c:v>-12.169340818822246</c:v>
                </c:pt>
                <c:pt idx="257">
                  <c:v>-12.274798242535997</c:v>
                </c:pt>
                <c:pt idx="258">
                  <c:v>-12.380863798663393</c:v>
                </c:pt>
                <c:pt idx="259">
                  <c:v>-12.487540791198548</c:v>
                </c:pt>
                <c:pt idx="260">
                  <c:v>-12.594832564149879</c:v>
                </c:pt>
                <c:pt idx="261">
                  <c:v>-12.7027425021605</c:v>
                </c:pt>
                <c:pt idx="262">
                  <c:v>-12.811274031141105</c:v>
                </c:pt>
                <c:pt idx="263">
                  <c:v>-12.92043061891601</c:v>
                </c:pt>
                <c:pt idx="264">
                  <c:v>-13.030215775882404</c:v>
                </c:pt>
                <c:pt idx="265">
                  <c:v>-13.140633055683084</c:v>
                </c:pt>
                <c:pt idx="266">
                  <c:v>-13.251686055893225</c:v>
                </c:pt>
                <c:pt idx="267">
                  <c:v>-13.363378418721449</c:v>
                </c:pt>
                <c:pt idx="268">
                  <c:v>-13.475713831725376</c:v>
                </c:pt>
                <c:pt idx="269">
                  <c:v>-13.588696028542431</c:v>
                </c:pt>
                <c:pt idx="270">
                  <c:v>-13.702328789635798</c:v>
                </c:pt>
                <c:pt idx="271">
                  <c:v>-13.816615943056325</c:v>
                </c:pt>
                <c:pt idx="272">
                  <c:v>-13.931561365220709</c:v>
                </c:pt>
                <c:pt idx="273">
                  <c:v>-14.047168981705919</c:v>
                </c:pt>
                <c:pt idx="274">
                  <c:v>-14.163442768061147</c:v>
                </c:pt>
                <c:pt idx="275">
                  <c:v>-14.280386750636849</c:v>
                </c:pt>
                <c:pt idx="276">
                  <c:v>-14.398005007432051</c:v>
                </c:pt>
                <c:pt idx="277">
                  <c:v>-14.516301668959954</c:v>
                </c:pt>
                <c:pt idx="278">
                  <c:v>-14.635280919132221</c:v>
                </c:pt>
                <c:pt idx="279">
                  <c:v>-14.754946996163065</c:v>
                </c:pt>
                <c:pt idx="280">
                  <c:v>-14.875304193493124</c:v>
                </c:pt>
                <c:pt idx="281">
                  <c:v>-14.996356860733622</c:v>
                </c:pt>
                <c:pt idx="282">
                  <c:v>-15.118109404631785</c:v>
                </c:pt>
                <c:pt idx="283">
                  <c:v>-15.240566290057846</c:v>
                </c:pt>
                <c:pt idx="284">
                  <c:v>-15.363732041013964</c:v>
                </c:pt>
                <c:pt idx="285">
                  <c:v>-15.487611241666331</c:v>
                </c:pt>
                <c:pt idx="286">
                  <c:v>-15.612208537400162</c:v>
                </c:pt>
                <c:pt idx="287">
                  <c:v>-15.737528635899519</c:v>
                </c:pt>
                <c:pt idx="288">
                  <c:v>-15.863576308250746</c:v>
                </c:pt>
                <c:pt idx="289">
                  <c:v>-15.990356390072737</c:v>
                </c:pt>
                <c:pt idx="290">
                  <c:v>-16.117873782671868</c:v>
                </c:pt>
                <c:pt idx="291">
                  <c:v>-16.246133454224953</c:v>
                </c:pt>
                <c:pt idx="292">
                  <c:v>-16.375140440989341</c:v>
                </c:pt>
                <c:pt idx="293">
                  <c:v>-16.504899848541257</c:v>
                </c:pt>
                <c:pt idx="294">
                  <c:v>-16.635416853043651</c:v>
                </c:pt>
                <c:pt idx="295">
                  <c:v>-16.766696702544305</c:v>
                </c:pt>
                <c:pt idx="296">
                  <c:v>-16.898744718304339</c:v>
                </c:pt>
                <c:pt idx="297">
                  <c:v>-17.031566296159056</c:v>
                </c:pt>
                <c:pt idx="298">
                  <c:v>-17.165166907911271</c:v>
                </c:pt>
                <c:pt idx="299">
                  <c:v>-17.299552102758618</c:v>
                </c:pt>
                <c:pt idx="300">
                  <c:v>-17.434727508755298</c:v>
                </c:pt>
                <c:pt idx="301">
                  <c:v>-17.570698834309809</c:v>
                </c:pt>
                <c:pt idx="302">
                  <c:v>-17.707471869719605</c:v>
                </c:pt>
                <c:pt idx="303">
                  <c:v>-17.845052488743313</c:v>
                </c:pt>
                <c:pt idx="304">
                  <c:v>-17.983446650212585</c:v>
                </c:pt>
                <c:pt idx="305">
                  <c:v>-18.122660399683681</c:v>
                </c:pt>
                <c:pt idx="306">
                  <c:v>-18.262699871130867</c:v>
                </c:pt>
                <c:pt idx="307">
                  <c:v>-18.403571288682784</c:v>
                </c:pt>
                <c:pt idx="308">
                  <c:v>-18.545280968402199</c:v>
                </c:pt>
                <c:pt idx="309">
                  <c:v>-18.687835320112111</c:v>
                </c:pt>
                <c:pt idx="310">
                  <c:v>-18.831240849268276</c:v>
                </c:pt>
                <c:pt idx="311">
                  <c:v>-18.975504158879939</c:v>
                </c:pt>
                <c:pt idx="312">
                  <c:v>-19.120631951480814</c:v>
                </c:pt>
                <c:pt idx="313">
                  <c:v>-19.266631031151487</c:v>
                </c:pt>
                <c:pt idx="314">
                  <c:v>-19.413508305594526</c:v>
                </c:pt>
                <c:pt idx="315">
                  <c:v>-19.561270788265116</c:v>
                </c:pt>
                <c:pt idx="316">
                  <c:v>-19.709925600557515</c:v>
                </c:pt>
                <c:pt idx="317">
                  <c:v>-19.859479974050487</c:v>
                </c:pt>
                <c:pt idx="318">
                  <c:v>-20.009941252812848</c:v>
                </c:pt>
                <c:pt idx="319">
                  <c:v>-20.161316895771503</c:v>
                </c:pt>
                <c:pt idx="320">
                  <c:v>-20.313614479143311</c:v>
                </c:pt>
                <c:pt idx="321">
                  <c:v>-20.466841698934335</c:v>
                </c:pt>
                <c:pt idx="322">
                  <c:v>-20.621006373507083</c:v>
                </c:pt>
                <c:pt idx="323">
                  <c:v>-20.776116446219255</c:v>
                </c:pt>
                <c:pt idx="324">
                  <c:v>-20.932179988135651</c:v>
                </c:pt>
                <c:pt idx="325">
                  <c:v>-21.089205200816213</c:v>
                </c:pt>
                <c:pt idx="326">
                  <c:v>-21.247200419182612</c:v>
                </c:pt>
                <c:pt idx="327">
                  <c:v>-21.40617411446599</c:v>
                </c:pt>
                <c:pt idx="328">
                  <c:v>-21.566134897239081</c:v>
                </c:pt>
                <c:pt idx="329">
                  <c:v>-21.727091520534803</c:v>
                </c:pt>
                <c:pt idx="330">
                  <c:v>-21.889052883055562</c:v>
                </c:pt>
                <c:pt idx="331">
                  <c:v>-22.05202803247542</c:v>
                </c:pt>
                <c:pt idx="332">
                  <c:v>-22.216026168839047</c:v>
                </c:pt>
                <c:pt idx="333">
                  <c:v>-22.381056648060312</c:v>
                </c:pt>
                <c:pt idx="334">
                  <c:v>-22.547128985525212</c:v>
                </c:pt>
                <c:pt idx="335">
                  <c:v>-22.714252859801416</c:v>
                </c:pt>
                <c:pt idx="336">
                  <c:v>-22.882438116459785</c:v>
                </c:pt>
                <c:pt idx="337">
                  <c:v>-23.051694772010748</c:v>
                </c:pt>
                <c:pt idx="338">
                  <c:v>-23.22203301796085</c:v>
                </c:pt>
                <c:pt idx="339">
                  <c:v>-23.393463224992921</c:v>
                </c:pt>
                <c:pt idx="340">
                  <c:v>-23.565995947275312</c:v>
                </c:pt>
                <c:pt idx="341">
                  <c:v>-23.739641926904849</c:v>
                </c:pt>
                <c:pt idx="342">
                  <c:v>-23.914412098488054</c:v>
                </c:pt>
                <c:pt idx="343">
                  <c:v>-24.090317593866875</c:v>
                </c:pt>
                <c:pt idx="344">
                  <c:v>-24.267369746993491</c:v>
                </c:pt>
                <c:pt idx="345">
                  <c:v>-24.445580098960779</c:v>
                </c:pt>
                <c:pt idx="346">
                  <c:v>-24.624960403194081</c:v>
                </c:pt>
                <c:pt idx="347">
                  <c:v>-24.805522630810472</c:v>
                </c:pt>
                <c:pt idx="348">
                  <c:v>-24.987278976152801</c:v>
                </c:pt>
                <c:pt idx="349">
                  <c:v>-25.170241862504707</c:v>
                </c:pt>
                <c:pt idx="350">
                  <c:v>-25.35442394799432</c:v>
                </c:pt>
                <c:pt idx="351">
                  <c:v>-25.53983813169426</c:v>
                </c:pt>
                <c:pt idx="352">
                  <c:v>-25.726497559925772</c:v>
                </c:pt>
                <c:pt idx="353">
                  <c:v>-25.914415632775167</c:v>
                </c:pt>
                <c:pt idx="354">
                  <c:v>-26.103606010832241</c:v>
                </c:pt>
                <c:pt idx="355">
                  <c:v>-26.294082622158417</c:v>
                </c:pt>
                <c:pt idx="356">
                  <c:v>-26.485859669495891</c:v>
                </c:pt>
                <c:pt idx="357">
                  <c:v>-26.678951637726527</c:v>
                </c:pt>
                <c:pt idx="358">
                  <c:v>-26.873373301592167</c:v>
                </c:pt>
                <c:pt idx="359">
                  <c:v>-27.069139733686761</c:v>
                </c:pt>
                <c:pt idx="360">
                  <c:v>-27.266266312732938</c:v>
                </c:pt>
                <c:pt idx="361">
                  <c:v>-27.464768732154319</c:v>
                </c:pt>
                <c:pt idx="362">
                  <c:v>-27.664663008957696</c:v>
                </c:pt>
                <c:pt idx="363">
                  <c:v>-27.86596549293769</c:v>
                </c:pt>
                <c:pt idx="364">
                  <c:v>-28.068692876219188</c:v>
                </c:pt>
                <c:pt idx="365">
                  <c:v>-28.272862203152055</c:v>
                </c:pt>
                <c:pt idx="366">
                  <c:v>-28.478490880574348</c:v>
                </c:pt>
                <c:pt idx="367">
                  <c:v>-28.685596688461018</c:v>
                </c:pt>
                <c:pt idx="368">
                  <c:v>-28.894197790975436</c:v>
                </c:pt>
                <c:pt idx="369">
                  <c:v>-29.104312747942597</c:v>
                </c:pt>
                <c:pt idx="370">
                  <c:v>-29.315960526763938</c:v>
                </c:pt>
                <c:pt idx="371">
                  <c:v>-29.52916051479442</c:v>
                </c:pt>
                <c:pt idx="372">
                  <c:v>-29.743932532203594</c:v>
                </c:pt>
                <c:pt idx="373">
                  <c:v>-29.960296845344281</c:v>
                </c:pt>
                <c:pt idx="374">
                  <c:v>-30.178274180653304</c:v>
                </c:pt>
                <c:pt idx="375">
                  <c:v>-30.397885739109938</c:v>
                </c:pt>
                <c:pt idx="376">
                  <c:v>-30.619153211280125</c:v>
                </c:pt>
                <c:pt idx="377">
                  <c:v>-30.842098792974607</c:v>
                </c:pt>
                <c:pt idx="378">
                  <c:v>-31.066745201552777</c:v>
                </c:pt>
                <c:pt idx="379">
                  <c:v>-31.293115692903978</c:v>
                </c:pt>
                <c:pt idx="380">
                  <c:v>-31.521234079141284</c:v>
                </c:pt>
                <c:pt idx="381">
                  <c:v>-31.75112474704417</c:v>
                </c:pt>
                <c:pt idx="382">
                  <c:v>-31.982812677289346</c:v>
                </c:pt>
                <c:pt idx="383">
                  <c:v>-32.216323464510339</c:v>
                </c:pt>
                <c:pt idx="384">
                  <c:v>-32.451683338229991</c:v>
                </c:pt>
                <c:pt idx="385">
                  <c:v>-32.688919184712731</c:v>
                </c:pt>
                <c:pt idx="386">
                  <c:v>-32.928058569786081</c:v>
                </c:pt>
                <c:pt idx="387">
                  <c:v>-33.169129762683504</c:v>
                </c:pt>
                <c:pt idx="388">
                  <c:v>-33.41216176096507</c:v>
                </c:pt>
                <c:pt idx="389">
                  <c:v>-33.65718431657649</c:v>
                </c:pt>
                <c:pt idx="390">
                  <c:v>-33.904227963108504</c:v>
                </c:pt>
                <c:pt idx="391">
                  <c:v>-34.153324044326403</c:v>
                </c:pt>
                <c:pt idx="392">
                  <c:v>-34.404504744040793</c:v>
                </c:pt>
                <c:pt idx="393">
                  <c:v>-34.657803117397464</c:v>
                </c:pt>
                <c:pt idx="394">
                  <c:v>-34.913253123670017</c:v>
                </c:pt>
                <c:pt idx="395">
                  <c:v>-35.170889660641087</c:v>
                </c:pt>
                <c:pt idx="396">
                  <c:v>-35.430748600670945</c:v>
                </c:pt>
                <c:pt idx="397">
                  <c:v>-35.692866828550002</c:v>
                </c:pt>
                <c:pt idx="398">
                  <c:v>-35.957282281248055</c:v>
                </c:pt>
                <c:pt idx="399">
                  <c:v>-36.224033989673501</c:v>
                </c:pt>
                <c:pt idx="400">
                  <c:v>-36.49316212256916</c:v>
                </c:pt>
                <c:pt idx="401">
                  <c:v>-36.764708032679344</c:v>
                </c:pt>
                <c:pt idx="402">
                  <c:v>-37.03871430532908</c:v>
                </c:pt>
                <c:pt idx="403">
                  <c:v>-37.31522480957554</c:v>
                </c:pt>
                <c:pt idx="404">
                  <c:v>-37.594284752093394</c:v>
                </c:pt>
                <c:pt idx="405">
                  <c:v>-37.875940733977565</c:v>
                </c:pt>
                <c:pt idx="406">
                  <c:v>-38.160240810655104</c:v>
                </c:pt>
                <c:pt idx="407">
                  <c:v>-38.447234555116168</c:v>
                </c:pt>
                <c:pt idx="408">
                  <c:v>-38.736973124689953</c:v>
                </c:pt>
                <c:pt idx="409">
                  <c:v>-39.029509331608068</c:v>
                </c:pt>
                <c:pt idx="410">
                  <c:v>-39.324897717622321</c:v>
                </c:pt>
                <c:pt idx="411">
                  <c:v>-39.623194632960121</c:v>
                </c:pt>
                <c:pt idx="412">
                  <c:v>-39.924458319929045</c:v>
                </c:pt>
                <c:pt idx="413">
                  <c:v>-40.228749001506245</c:v>
                </c:pt>
                <c:pt idx="414">
                  <c:v>-40.536128975278523</c:v>
                </c:pt>
                <c:pt idx="415">
                  <c:v>-40.846662713129625</c:v>
                </c:pt>
                <c:pt idx="416">
                  <c:v>-41.160416967108247</c:v>
                </c:pt>
                <c:pt idx="417">
                  <c:v>-41.477460881945717</c:v>
                </c:pt>
                <c:pt idx="418">
                  <c:v>-41.797866114739541</c:v>
                </c:pt>
                <c:pt idx="419">
                  <c:v>-42.121706962363028</c:v>
                </c:pt>
                <c:pt idx="420">
                  <c:v>-42.449060497213011</c:v>
                </c:pt>
                <c:pt idx="421">
                  <c:v>-42.780006711970522</c:v>
                </c:pt>
                <c:pt idx="422">
                  <c:v>-43.114628674107045</c:v>
                </c:pt>
                <c:pt idx="423">
                  <c:v>-43.4530126909468</c:v>
                </c:pt>
                <c:pt idx="424">
                  <c:v>-43.795248486171303</c:v>
                </c:pt>
                <c:pt idx="425">
                  <c:v>-44.141429388742985</c:v>
                </c:pt>
                <c:pt idx="426">
                  <c:v>-44.491652535325514</c:v>
                </c:pt>
                <c:pt idx="427">
                  <c:v>-44.846019087386622</c:v>
                </c:pt>
                <c:pt idx="428">
                  <c:v>-45.204634464296454</c:v>
                </c:pt>
                <c:pt idx="429">
                  <c:v>-45.567608593875789</c:v>
                </c:pt>
                <c:pt idx="430">
                  <c:v>-45.935056182001055</c:v>
                </c:pt>
                <c:pt idx="431">
                  <c:v>-46.307097003056427</c:v>
                </c:pt>
                <c:pt idx="432">
                  <c:v>-46.683856213220679</c:v>
                </c:pt>
                <c:pt idx="433">
                  <c:v>-47.065464688803345</c:v>
                </c:pt>
                <c:pt idx="434">
                  <c:v>-47.452059392103649</c:v>
                </c:pt>
                <c:pt idx="435">
                  <c:v>-47.843783767553788</c:v>
                </c:pt>
                <c:pt idx="436">
                  <c:v>-48.240788171246663</c:v>
                </c:pt>
                <c:pt idx="437">
                  <c:v>-48.643230337321555</c:v>
                </c:pt>
                <c:pt idx="438">
                  <c:v>-49.0512758851185</c:v>
                </c:pt>
                <c:pt idx="439">
                  <c:v>-49.465098871504871</c:v>
                </c:pt>
                <c:pt idx="440">
                  <c:v>-49.884882393357579</c:v>
                </c:pt>
                <c:pt idx="441">
                  <c:v>-50.310819245831766</c:v>
                </c:pt>
                <c:pt idx="442">
                  <c:v>-50.743112642812314</c:v>
                </c:pt>
                <c:pt idx="443">
                  <c:v>-51.181977006829975</c:v>
                </c:pt>
                <c:pt idx="444">
                  <c:v>-51.627638836732658</c:v>
                </c:pt>
                <c:pt idx="445">
                  <c:v>-52.080337662614859</c:v>
                </c:pt>
                <c:pt idx="446">
                  <c:v>-52.540327098878763</c:v>
                </c:pt>
                <c:pt idx="447">
                  <c:v>-53.007876007958231</c:v>
                </c:pt>
                <c:pt idx="448">
                  <c:v>-53.483269789139129</c:v>
                </c:pt>
                <c:pt idx="449">
                  <c:v>-53.966811809195931</c:v>
                </c:pt>
                <c:pt idx="450">
                  <c:v>-54.458824994251515</c:v>
                </c:pt>
                <c:pt idx="451">
                  <c:v>-54.959653605464418</c:v>
                </c:pt>
                <c:pt idx="452">
                  <c:v>-55.46966522499234</c:v>
                </c:pt>
                <c:pt idx="453">
                  <c:v>-55.989252983259405</c:v>
                </c:pt>
                <c:pt idx="454">
                  <c:v>-56.51883806409267</c:v>
                </c:pt>
                <c:pt idx="455">
                  <c:v>-57.058872531020697</c:v>
                </c:pt>
                <c:pt idx="456">
                  <c:v>-57.60984252615107</c:v>
                </c:pt>
                <c:pt idx="457">
                  <c:v>-58.172271903072961</c:v>
                </c:pt>
                <c:pt idx="458">
                  <c:v>-58.746726367475397</c:v>
                </c:pt>
                <c:pt idx="459">
                  <c:v>-59.333818214398839</c:v>
                </c:pt>
                <c:pt idx="460">
                  <c:v>-59.934211769948185</c:v>
                </c:pt>
                <c:pt idx="461">
                  <c:v>-60.548629668996476</c:v>
                </c:pt>
                <c:pt idx="462">
                  <c:v>-61.177860130351853</c:v>
                </c:pt>
                <c:pt idx="463">
                  <c:v>-61.822765428837705</c:v>
                </c:pt>
                <c:pt idx="464">
                  <c:v>-62.484291812479114</c:v>
                </c:pt>
                <c:pt idx="465">
                  <c:v>-63.16348117585234</c:v>
                </c:pt>
                <c:pt idx="466">
                  <c:v>-63.861484882633334</c:v>
                </c:pt>
                <c:pt idx="467">
                  <c:v>-64.579580238188171</c:v>
                </c:pt>
                <c:pt idx="468">
                  <c:v>-65.319190256345564</c:v>
                </c:pt>
                <c:pt idx="469">
                  <c:v>-66.081907556983708</c:v>
                </c:pt>
                <c:pt idx="470">
                  <c:v>-66.159517253900702</c:v>
                </c:pt>
                <c:pt idx="471">
                  <c:v>-66.237377655083364</c:v>
                </c:pt>
                <c:pt idx="472">
                  <c:v>-66.315490694723664</c:v>
                </c:pt>
                <c:pt idx="473">
                  <c:v>-66.393858331132037</c:v>
                </c:pt>
                <c:pt idx="474">
                  <c:v>-66.472482547155423</c:v>
                </c:pt>
                <c:pt idx="475">
                  <c:v>-66.551365350597706</c:v>
                </c:pt>
                <c:pt idx="476">
                  <c:v>-66.630508774657528</c:v>
                </c:pt>
                <c:pt idx="477">
                  <c:v>-66.709914878376267</c:v>
                </c:pt>
                <c:pt idx="478">
                  <c:v>-66.789585747084999</c:v>
                </c:pt>
                <c:pt idx="479">
                  <c:v>-66.869523492872631</c:v>
                </c:pt>
                <c:pt idx="480">
                  <c:v>-66.94973025505648</c:v>
                </c:pt>
                <c:pt idx="481">
                  <c:v>-67.030208200675816</c:v>
                </c:pt>
                <c:pt idx="482">
                  <c:v>-67.110959524982036</c:v>
                </c:pt>
                <c:pt idx="483">
                  <c:v>-67.191986451947201</c:v>
                </c:pt>
                <c:pt idx="484">
                  <c:v>-67.2732912347889</c:v>
                </c:pt>
                <c:pt idx="485">
                  <c:v>-67.354876156493887</c:v>
                </c:pt>
                <c:pt idx="486">
                  <c:v>-67.436743530369768</c:v>
                </c:pt>
                <c:pt idx="487">
                  <c:v>-67.518895700593887</c:v>
                </c:pt>
                <c:pt idx="488">
                  <c:v>-67.601335042794759</c:v>
                </c:pt>
                <c:pt idx="489">
                  <c:v>-67.684063964623164</c:v>
                </c:pt>
                <c:pt idx="490">
                  <c:v>-67.76708490635832</c:v>
                </c:pt>
                <c:pt idx="491">
                  <c:v>-67.850400341512298</c:v>
                </c:pt>
                <c:pt idx="492">
                  <c:v>-67.934012777466549</c:v>
                </c:pt>
                <c:pt idx="493">
                  <c:v>-68.017924756101223</c:v>
                </c:pt>
                <c:pt idx="494">
                  <c:v>-68.102138854458659</c:v>
                </c:pt>
                <c:pt idx="495">
                  <c:v>-68.186657685414161</c:v>
                </c:pt>
                <c:pt idx="496">
                  <c:v>-68.27148389837042</c:v>
                </c:pt>
                <c:pt idx="497">
                  <c:v>-68.356620179956494</c:v>
                </c:pt>
                <c:pt idx="498">
                  <c:v>-68.442069254754017</c:v>
                </c:pt>
                <c:pt idx="499">
                  <c:v>-68.527833886041662</c:v>
                </c:pt>
                <c:pt idx="500">
                  <c:v>-68.613916876554256</c:v>
                </c:pt>
                <c:pt idx="501">
                  <c:v>-68.700321069257669</c:v>
                </c:pt>
                <c:pt idx="502">
                  <c:v>-68.787049348156287</c:v>
                </c:pt>
                <c:pt idx="503">
                  <c:v>-68.874104639104743</c:v>
                </c:pt>
                <c:pt idx="504">
                  <c:v>-68.961489910656269</c:v>
                </c:pt>
                <c:pt idx="505">
                  <c:v>-69.049208174915421</c:v>
                </c:pt>
                <c:pt idx="506">
                  <c:v>-69.137262488430366</c:v>
                </c:pt>
                <c:pt idx="507">
                  <c:v>-69.225655953092854</c:v>
                </c:pt>
                <c:pt idx="508">
                  <c:v>-69.314391717081605</c:v>
                </c:pt>
                <c:pt idx="509">
                  <c:v>-69.40347297580098</c:v>
                </c:pt>
                <c:pt idx="510">
                  <c:v>-69.492902972875243</c:v>
                </c:pt>
                <c:pt idx="511">
                  <c:v>-69.582685001148008</c:v>
                </c:pt>
                <c:pt idx="512">
                  <c:v>-69.672822403719323</c:v>
                </c:pt>
                <c:pt idx="513">
                  <c:v>-69.763318575006423</c:v>
                </c:pt>
                <c:pt idx="514">
                  <c:v>-69.854176961837055</c:v>
                </c:pt>
                <c:pt idx="515">
                  <c:v>-69.945401064556606</c:v>
                </c:pt>
                <c:pt idx="516">
                  <c:v>-70.036994438195151</c:v>
                </c:pt>
                <c:pt idx="517">
                  <c:v>-70.128960693638987</c:v>
                </c:pt>
                <c:pt idx="518">
                  <c:v>-70.221303498854567</c:v>
                </c:pt>
                <c:pt idx="519">
                  <c:v>-70.314026580118124</c:v>
                </c:pt>
                <c:pt idx="520">
                  <c:v>-70.407133723325245</c:v>
                </c:pt>
                <c:pt idx="521">
                  <c:v>-70.500628775290082</c:v>
                </c:pt>
                <c:pt idx="522">
                  <c:v>-70.594515645110775</c:v>
                </c:pt>
                <c:pt idx="523">
                  <c:v>-70.688798305564845</c:v>
                </c:pt>
                <c:pt idx="524">
                  <c:v>-70.783480794543408</c:v>
                </c:pt>
                <c:pt idx="525">
                  <c:v>-70.878567216529177</c:v>
                </c:pt>
                <c:pt idx="526">
                  <c:v>-70.9740617441159</c:v>
                </c:pt>
                <c:pt idx="527">
                  <c:v>-71.069968619571483</c:v>
                </c:pt>
                <c:pt idx="528">
                  <c:v>-71.166292156453309</c:v>
                </c:pt>
                <c:pt idx="529">
                  <c:v>-71.263036741260478</c:v>
                </c:pt>
                <c:pt idx="530">
                  <c:v>-71.360206835144766</c:v>
                </c:pt>
                <c:pt idx="531">
                  <c:v>-71.457806975666614</c:v>
                </c:pt>
                <c:pt idx="532">
                  <c:v>-71.555841778608453</c:v>
                </c:pt>
                <c:pt idx="533">
                  <c:v>-71.654315939843045</c:v>
                </c:pt>
                <c:pt idx="534">
                  <c:v>-71.753234237248776</c:v>
                </c:pt>
                <c:pt idx="535">
                  <c:v>-71.852601532705989</c:v>
                </c:pt>
                <c:pt idx="536">
                  <c:v>-71.952422774118517</c:v>
                </c:pt>
                <c:pt idx="537">
                  <c:v>-72.052702997552856</c:v>
                </c:pt>
                <c:pt idx="538">
                  <c:v>-72.153447329377684</c:v>
                </c:pt>
                <c:pt idx="539">
                  <c:v>-72.254660988532876</c:v>
                </c:pt>
                <c:pt idx="540">
                  <c:v>-72.356349288823992</c:v>
                </c:pt>
                <c:pt idx="541">
                  <c:v>-72.45851764132108</c:v>
                </c:pt>
                <c:pt idx="542">
                  <c:v>-72.56117155681936</c:v>
                </c:pt>
                <c:pt idx="543">
                  <c:v>-72.664316648379796</c:v>
                </c:pt>
                <c:pt idx="544">
                  <c:v>-72.767958633960362</c:v>
                </c:pt>
                <c:pt idx="545">
                  <c:v>-72.872103339116578</c:v>
                </c:pt>
                <c:pt idx="546">
                  <c:v>-72.976756699823525</c:v>
                </c:pt>
                <c:pt idx="547">
                  <c:v>-73.081924765370175</c:v>
                </c:pt>
                <c:pt idx="548">
                  <c:v>-73.187613701325972</c:v>
                </c:pt>
                <c:pt idx="549">
                  <c:v>-73.293829792671275</c:v>
                </c:pt>
                <c:pt idx="550">
                  <c:v>-73.400579446967285</c:v>
                </c:pt>
                <c:pt idx="551">
                  <c:v>-73.507869197686404</c:v>
                </c:pt>
                <c:pt idx="552">
                  <c:v>-73.615705707623817</c:v>
                </c:pt>
                <c:pt idx="553">
                  <c:v>-73.724095772439881</c:v>
                </c:pt>
                <c:pt idx="554">
                  <c:v>-73.833046324337118</c:v>
                </c:pt>
                <c:pt idx="555">
                  <c:v>-73.942564435840509</c:v>
                </c:pt>
                <c:pt idx="556">
                  <c:v>-74.052657323743546</c:v>
                </c:pt>
                <c:pt idx="557">
                  <c:v>-74.163332353172009</c:v>
                </c:pt>
                <c:pt idx="558">
                  <c:v>-74.274597041792376</c:v>
                </c:pt>
                <c:pt idx="559">
                  <c:v>-74.386459064210797</c:v>
                </c:pt>
                <c:pt idx="560">
                  <c:v>-74.498926256477802</c:v>
                </c:pt>
                <c:pt idx="561">
                  <c:v>-74.61200662079888</c:v>
                </c:pt>
                <c:pt idx="562">
                  <c:v>-74.725708330408935</c:v>
                </c:pt>
                <c:pt idx="563">
                  <c:v>-74.840039734625805</c:v>
                </c:pt>
                <c:pt idx="564">
                  <c:v>-74.955009364103006</c:v>
                </c:pt>
                <c:pt idx="565">
                  <c:v>-75.07062593626577</c:v>
                </c:pt>
                <c:pt idx="566">
                  <c:v>-75.186898360983591</c:v>
                </c:pt>
                <c:pt idx="567">
                  <c:v>-75.303835746437528</c:v>
                </c:pt>
                <c:pt idx="568">
                  <c:v>-75.421447405221443</c:v>
                </c:pt>
                <c:pt idx="569">
                  <c:v>-75.539742860685735</c:v>
                </c:pt>
                <c:pt idx="570">
                  <c:v>-75.658731853553306</c:v>
                </c:pt>
                <c:pt idx="571">
                  <c:v>-75.778424348752679</c:v>
                </c:pt>
                <c:pt idx="572">
                  <c:v>-75.898830542566529</c:v>
                </c:pt>
                <c:pt idx="573">
                  <c:v>-76.019960870076716</c:v>
                </c:pt>
                <c:pt idx="574">
                  <c:v>-76.141826012851467</c:v>
                </c:pt>
                <c:pt idx="575">
                  <c:v>-76.264436907051603</c:v>
                </c:pt>
                <c:pt idx="576">
                  <c:v>-76.387804751765302</c:v>
                </c:pt>
                <c:pt idx="577">
                  <c:v>-76.511941017790249</c:v>
                </c:pt>
                <c:pt idx="578">
                  <c:v>-76.636857456722055</c:v>
                </c:pt>
                <c:pt idx="579">
                  <c:v>-76.762566110457797</c:v>
                </c:pt>
                <c:pt idx="580">
                  <c:v>-76.889079321116697</c:v>
                </c:pt>
                <c:pt idx="581">
                  <c:v>-77.016409741377657</c:v>
                </c:pt>
                <c:pt idx="582">
                  <c:v>-77.144570345270111</c:v>
                </c:pt>
                <c:pt idx="583">
                  <c:v>-77.27357443947335</c:v>
                </c:pt>
                <c:pt idx="584">
                  <c:v>-77.4034356750808</c:v>
                </c:pt>
                <c:pt idx="585">
                  <c:v>-77.534168059930977</c:v>
                </c:pt>
                <c:pt idx="586">
                  <c:v>-77.665785971475742</c:v>
                </c:pt>
                <c:pt idx="587">
                  <c:v>-77.798304170262924</c:v>
                </c:pt>
                <c:pt idx="588">
                  <c:v>-77.931737814021361</c:v>
                </c:pt>
                <c:pt idx="589">
                  <c:v>-78.066102472442523</c:v>
                </c:pt>
                <c:pt idx="590">
                  <c:v>-78.201414142626504</c:v>
                </c:pt>
                <c:pt idx="591">
                  <c:v>-78.3376892652946</c:v>
                </c:pt>
                <c:pt idx="592">
                  <c:v>-78.474944741770869</c:v>
                </c:pt>
                <c:pt idx="593">
                  <c:v>-78.613197951800316</c:v>
                </c:pt>
                <c:pt idx="594">
                  <c:v>-78.752466772243764</c:v>
                </c:pt>
                <c:pt idx="595">
                  <c:v>-78.892769596716164</c:v>
                </c:pt>
                <c:pt idx="596">
                  <c:v>-79.03412535619816</c:v>
                </c:pt>
                <c:pt idx="597">
                  <c:v>-79.176553540700596</c:v>
                </c:pt>
                <c:pt idx="598">
                  <c:v>-79.320074222044411</c:v>
                </c:pt>
                <c:pt idx="599">
                  <c:v>-79.464708077832341</c:v>
                </c:pt>
                <c:pt idx="600">
                  <c:v>-79.610476416692265</c:v>
                </c:pt>
                <c:pt idx="601">
                  <c:v>-79.757401204811828</c:v>
                </c:pt>
                <c:pt idx="602">
                  <c:v>-79.905505093953821</c:v>
                </c:pt>
                <c:pt idx="603">
                  <c:v>-80.054811450965531</c:v>
                </c:pt>
                <c:pt idx="604">
                  <c:v>-80.205344388912451</c:v>
                </c:pt>
                <c:pt idx="605">
                  <c:v>-80.357128799943382</c:v>
                </c:pt>
                <c:pt idx="606">
                  <c:v>-80.510190390007708</c:v>
                </c:pt>
                <c:pt idx="607">
                  <c:v>-80.664555715522894</c:v>
                </c:pt>
                <c:pt idx="608">
                  <c:v>-80.820252222176023</c:v>
                </c:pt>
                <c:pt idx="609">
                  <c:v>-80.977308285986908</c:v>
                </c:pt>
                <c:pt idx="610">
                  <c:v>-81.135753256744721</c:v>
                </c:pt>
                <c:pt idx="611">
                  <c:v>-81.29561750407467</c:v>
                </c:pt>
                <c:pt idx="612">
                  <c:v>-81.456932466308061</c:v>
                </c:pt>
                <c:pt idx="613">
                  <c:v>-81.619730702240659</c:v>
                </c:pt>
                <c:pt idx="614">
                  <c:v>-81.784045946194112</c:v>
                </c:pt>
                <c:pt idx="615">
                  <c:v>-81.949913166475199</c:v>
                </c:pt>
                <c:pt idx="616">
                  <c:v>-82.117368627542447</c:v>
                </c:pt>
                <c:pt idx="617">
                  <c:v>-82.286449956201309</c:v>
                </c:pt>
                <c:pt idx="618">
                  <c:v>-82.457196212043741</c:v>
                </c:pt>
                <c:pt idx="619">
                  <c:v>-82.629647962637449</c:v>
                </c:pt>
                <c:pt idx="620">
                  <c:v>-82.803847363621799</c:v>
                </c:pt>
                <c:pt idx="621">
                  <c:v>-82.979838244364714</c:v>
                </c:pt>
                <c:pt idx="622">
                  <c:v>-83.15766619937888</c:v>
                </c:pt>
                <c:pt idx="623">
                  <c:v>-83.337378686200495</c:v>
                </c:pt>
                <c:pt idx="624">
                  <c:v>-83.519025130173134</c:v>
                </c:pt>
                <c:pt idx="625">
                  <c:v>-83.702657036724474</c:v>
                </c:pt>
                <c:pt idx="626">
                  <c:v>-83.888328111827022</c:v>
                </c:pt>
                <c:pt idx="627">
                  <c:v>-84.076094391374994</c:v>
                </c:pt>
                <c:pt idx="628">
                  <c:v>-84.266014380247867</c:v>
                </c:pt>
                <c:pt idx="629">
                  <c:v>-84.458149201964247</c:v>
                </c:pt>
                <c:pt idx="630">
                  <c:v>-84.652562759931627</c:v>
                </c:pt>
                <c:pt idx="631">
                  <c:v>-84.849321911347488</c:v>
                </c:pt>
                <c:pt idx="632">
                  <c:v>-85.04849665497224</c:v>
                </c:pt>
                <c:pt idx="633">
                  <c:v>-85.250160334187726</c:v>
                </c:pt>
                <c:pt idx="634">
                  <c:v>-85.454389856814842</c:v>
                </c:pt>
                <c:pt idx="635">
                  <c:v>-85.6612659332242</c:v>
                </c:pt>
                <c:pt idx="636">
                  <c:v>-85.87087333499484</c:v>
                </c:pt>
                <c:pt idx="637">
                  <c:v>-86.08330117590765</c:v>
                </c:pt>
                <c:pt idx="638">
                  <c:v>-86.298643217713391</c:v>
                </c:pt>
                <c:pt idx="639">
                  <c:v>-86.516998203589978</c:v>
                </c:pt>
                <c:pt idx="640">
                  <c:v>-86.738470221986375</c:v>
                </c:pt>
                <c:pt idx="641">
                  <c:v>-86.963169104537016</c:v>
                </c:pt>
                <c:pt idx="642">
                  <c:v>-87.191210861799547</c:v>
                </c:pt>
                <c:pt idx="643">
                  <c:v>-87.422718161311494</c:v>
                </c:pt>
                <c:pt idx="644">
                  <c:v>-87.657820852824329</c:v>
                </c:pt>
                <c:pt idx="645">
                  <c:v>-87.896656546732572</c:v>
                </c:pt>
                <c:pt idx="646">
                  <c:v>-88.139371251944766</c:v>
                </c:pt>
                <c:pt idx="647">
                  <c:v>-88.38612008094475</c:v>
                </c:pt>
                <c:pt idx="648">
                  <c:v>-88.637068030645437</c:v>
                </c:pt>
                <c:pt idx="649">
                  <c:v>-88.892390848957632</c:v>
                </c:pt>
                <c:pt idx="650">
                  <c:v>-89.152275998763173</c:v>
                </c:pt>
                <c:pt idx="651">
                  <c:v>-89.416923732658233</c:v>
                </c:pt>
                <c:pt idx="652">
                  <c:v>-89.686548294064977</c:v>
                </c:pt>
                <c:pt idx="653">
                  <c:v>-89.961379263197756</c:v>
                </c:pt>
                <c:pt idx="654">
                  <c:v>-90.241663069003778</c:v>
                </c:pt>
                <c:pt idx="655">
                  <c:v>-90.527664692650816</c:v>
                </c:pt>
                <c:pt idx="656">
                  <c:v>-90.81966959227131</c:v>
                </c:pt>
                <c:pt idx="657">
                  <c:v>-91.117985884402202</c:v>
                </c:pt>
                <c:pt idx="658">
                  <c:v>-91.422946824171092</c:v>
                </c:pt>
                <c:pt idx="659">
                  <c:v>-91.734913635252553</c:v>
                </c:pt>
                <c:pt idx="660">
                  <c:v>-92.054278749937055</c:v>
                </c:pt>
                <c:pt idx="661">
                  <c:v>-92.381469533039564</c:v>
                </c:pt>
                <c:pt idx="662">
                  <c:v>-92.716952579081848</c:v>
                </c:pt>
                <c:pt idx="663">
                  <c:v>-93.061238692039169</c:v>
                </c:pt>
                <c:pt idx="664">
                  <c:v>-93.414888682059214</c:v>
                </c:pt>
                <c:pt idx="665">
                  <c:v>-93.778520145246119</c:v>
                </c:pt>
                <c:pt idx="666">
                  <c:v>-94.152815434204797</c:v>
                </c:pt>
                <c:pt idx="667">
                  <c:v>-94.538531078859762</c:v>
                </c:pt>
                <c:pt idx="668">
                  <c:v>-94.936508986818183</c:v>
                </c:pt>
                <c:pt idx="669">
                  <c:v>-95.347689842228704</c:v>
                </c:pt>
                <c:pt idx="670">
                  <c:v>-95.77312924229858</c:v>
                </c:pt>
                <c:pt idx="671">
                  <c:v>-96.214017271840873</c:v>
                </c:pt>
                <c:pt idx="672">
                  <c:v>-96.671702433530669</c:v>
                </c:pt>
                <c:pt idx="673">
                  <c:v>-97.147721152285769</c:v>
                </c:pt>
                <c:pt idx="674">
                  <c:v>-97.643834487308652</c:v>
                </c:pt>
                <c:pt idx="675">
                  <c:v>-98.16207427502313</c:v>
                </c:pt>
                <c:pt idx="676">
                  <c:v>-98.704801767557683</c:v>
                </c:pt>
                <c:pt idx="677">
                  <c:v>-99.274783061580848</c:v>
                </c:pt>
                <c:pt idx="678">
                  <c:v>-99.87528743900927</c:v>
                </c:pt>
                <c:pt idx="679">
                  <c:v>-100.510217514841</c:v>
                </c:pt>
                <c:pt idx="680">
                  <c:v>-101.18428439641293</c:v>
                </c:pt>
                <c:pt idx="681">
                  <c:v>-101.90324793221451</c:v>
                </c:pt>
                <c:pt idx="682">
                  <c:v>-102.67425342258375</c:v>
                </c:pt>
                <c:pt idx="683">
                  <c:v>-103.50631535827866</c:v>
                </c:pt>
                <c:pt idx="684">
                  <c:v>-104.41103266599818</c:v>
                </c:pt>
                <c:pt idx="685">
                  <c:v>-105.40368262163878</c:v>
                </c:pt>
                <c:pt idx="686">
                  <c:v>-106.5049628002289</c:v>
                </c:pt>
                <c:pt idx="687">
                  <c:v>-107.74390443727773</c:v>
                </c:pt>
                <c:pt idx="688">
                  <c:v>-109.16305152227861</c:v>
                </c:pt>
                <c:pt idx="689">
                  <c:v>-110.82841646543056</c:v>
                </c:pt>
                <c:pt idx="690">
                  <c:v>-112.85072100328804</c:v>
                </c:pt>
                <c:pt idx="691">
                  <c:v>-115.43790885607979</c:v>
                </c:pt>
                <c:pt idx="692">
                  <c:v>-119.05829130335688</c:v>
                </c:pt>
                <c:pt idx="693">
                  <c:v>-125.2169026395667</c:v>
                </c:pt>
                <c:pt idx="694">
                  <c:v>-162.69822974217564</c:v>
                </c:pt>
                <c:pt idx="695">
                  <c:v>-125.14633245417656</c:v>
                </c:pt>
                <c:pt idx="696">
                  <c:v>-119.26396999992294</c:v>
                </c:pt>
                <c:pt idx="697">
                  <c:v>-115.84278874066175</c:v>
                </c:pt>
                <c:pt idx="698">
                  <c:v>-113.43557374804314</c:v>
                </c:pt>
                <c:pt idx="699">
                  <c:v>-111.58558658427326</c:v>
                </c:pt>
                <c:pt idx="700">
                  <c:v>-110.0887495716477</c:v>
                </c:pt>
                <c:pt idx="701">
                  <c:v>-108.8360051788944</c:v>
                </c:pt>
                <c:pt idx="702">
                  <c:v>-107.76217955643492</c:v>
                </c:pt>
                <c:pt idx="703">
                  <c:v>-106.82520035823755</c:v>
                </c:pt>
                <c:pt idx="704">
                  <c:v>-105.99632457181586</c:v>
                </c:pt>
                <c:pt idx="705">
                  <c:v>-105.2550428334937</c:v>
                </c:pt>
                <c:pt idx="706">
                  <c:v>-104.5862077772115</c:v>
                </c:pt>
                <c:pt idx="707">
                  <c:v>-103.97831454748663</c:v>
                </c:pt>
                <c:pt idx="708">
                  <c:v>-103.42241972516177</c:v>
                </c:pt>
                <c:pt idx="709">
                  <c:v>-102.9114337897991</c:v>
                </c:pt>
                <c:pt idx="710">
                  <c:v>-102.43964220117036</c:v>
                </c:pt>
                <c:pt idx="711">
                  <c:v>-102.00237181111198</c:v>
                </c:pt>
                <c:pt idx="712">
                  <c:v>-101.59575269984992</c:v>
                </c:pt>
                <c:pt idx="713">
                  <c:v>-101.21654444604231</c:v>
                </c:pt>
                <c:pt idx="714">
                  <c:v>-100.86200698287372</c:v>
                </c:pt>
                <c:pt idx="715">
                  <c:v>-100.52980297725736</c:v>
                </c:pt>
                <c:pt idx="716">
                  <c:v>-100.21792292812594</c:v>
                </c:pt>
                <c:pt idx="717">
                  <c:v>-99.92462691919863</c:v>
                </c:pt>
                <c:pt idx="718">
                  <c:v>-99.648398774054101</c:v>
                </c:pt>
                <c:pt idx="719">
                  <c:v>-99.387909572524165</c:v>
                </c:pt>
                <c:pt idx="720">
                  <c:v>-99.141988324763574</c:v>
                </c:pt>
                <c:pt idx="721">
                  <c:v>-98.909598183737941</c:v>
                </c:pt>
                <c:pt idx="722">
                  <c:v>-98.689816984524725</c:v>
                </c:pt>
                <c:pt idx="723">
                  <c:v>-98.481821202140566</c:v>
                </c:pt>
                <c:pt idx="724">
                  <c:v>-98.284872630363395</c:v>
                </c:pt>
                <c:pt idx="725">
                  <c:v>-98.098307247592118</c:v>
                </c:pt>
                <c:pt idx="726">
                  <c:v>-97.921525852439132</c:v>
                </c:pt>
                <c:pt idx="727">
                  <c:v>-97.753986142833682</c:v>
                </c:pt>
                <c:pt idx="728">
                  <c:v>-97.595195980085663</c:v>
                </c:pt>
                <c:pt idx="729">
                  <c:v>-97.444707631791118</c:v>
                </c:pt>
                <c:pt idx="730">
                  <c:v>-97.302112828483217</c:v>
                </c:pt>
                <c:pt idx="731">
                  <c:v>-97.167038500016517</c:v>
                </c:pt>
                <c:pt idx="732">
                  <c:v>-97.039143083961932</c:v>
                </c:pt>
                <c:pt idx="733">
                  <c:v>-96.918113315738992</c:v>
                </c:pt>
                <c:pt idx="734">
                  <c:v>-96.803661428568475</c:v>
                </c:pt>
                <c:pt idx="735">
                  <c:v>-96.695522702192548</c:v>
                </c:pt>
                <c:pt idx="736">
                  <c:v>-96.593453310262561</c:v>
                </c:pt>
                <c:pt idx="737">
                  <c:v>-96.497228424409869</c:v>
                </c:pt>
                <c:pt idx="738">
                  <c:v>-96.406640539755202</c:v>
                </c:pt>
                <c:pt idx="739">
                  <c:v>-96.321497992333448</c:v>
                </c:pt>
                <c:pt idx="740">
                  <c:v>-96.241623643137402</c:v>
                </c:pt>
                <c:pt idx="741">
                  <c:v>-96.16685370782298</c:v>
                </c:pt>
                <c:pt idx="742">
                  <c:v>-96.097036713783112</c:v>
                </c:pt>
                <c:pt idx="743">
                  <c:v>-96.032032568869838</c:v>
                </c:pt>
                <c:pt idx="744">
                  <c:v>-95.97171172902992</c:v>
                </c:pt>
                <c:pt idx="745">
                  <c:v>-95.91595445289866</c:v>
                </c:pt>
                <c:pt idx="746">
                  <c:v>-95.864650133949297</c:v>
                </c:pt>
                <c:pt idx="747">
                  <c:v>-95.817696701148606</c:v>
                </c:pt>
                <c:pt idx="748">
                  <c:v>-95.775000081510939</c:v>
                </c:pt>
                <c:pt idx="749">
                  <c:v>-95.73647371744137</c:v>
                </c:pt>
                <c:pt idx="750">
                  <c:v>-95.702038133677632</c:v>
                </c:pt>
                <c:pt idx="751">
                  <c:v>-95.671620549043666</c:v>
                </c:pt>
                <c:pt idx="752">
                  <c:v>-95.64515452854522</c:v>
                </c:pt>
                <c:pt idx="753">
                  <c:v>-95.622579672455402</c:v>
                </c:pt>
                <c:pt idx="754">
                  <c:v>-95.603841338805381</c:v>
                </c:pt>
                <c:pt idx="755">
                  <c:v>-95.588890397045276</c:v>
                </c:pt>
                <c:pt idx="756">
                  <c:v>-95.577683009815075</c:v>
                </c:pt>
                <c:pt idx="757">
                  <c:v>-95.570180441365054</c:v>
                </c:pt>
                <c:pt idx="758">
                  <c:v>-95.566348890294947</c:v>
                </c:pt>
                <c:pt idx="759">
                  <c:v>-95.566159345398802</c:v>
                </c:pt>
                <c:pt idx="760">
                  <c:v>-95.569587463266686</c:v>
                </c:pt>
                <c:pt idx="761">
                  <c:v>-95.576613466427233</c:v>
                </c:pt>
                <c:pt idx="762">
                  <c:v>-95.587222061063642</c:v>
                </c:pt>
                <c:pt idx="763">
                  <c:v>-95.601402373902587</c:v>
                </c:pt>
                <c:pt idx="764">
                  <c:v>-95.619147907451918</c:v>
                </c:pt>
                <c:pt idx="765">
                  <c:v>-95.640456513236416</c:v>
                </c:pt>
                <c:pt idx="766">
                  <c:v>-95.665330382888527</c:v>
                </c:pt>
                <c:pt idx="767">
                  <c:v>-95.69377605694855</c:v>
                </c:pt>
                <c:pt idx="768">
                  <c:v>-95.725804451554083</c:v>
                </c:pt>
                <c:pt idx="769">
                  <c:v>-95.761430902899335</c:v>
                </c:pt>
                <c:pt idx="770">
                  <c:v>-95.800675230640479</c:v>
                </c:pt>
                <c:pt idx="771">
                  <c:v>-95.843561819552605</c:v>
                </c:pt>
                <c:pt idx="772">
                  <c:v>-95.8901197215922</c:v>
                </c:pt>
                <c:pt idx="773">
                  <c:v>-95.940382778070727</c:v>
                </c:pt>
                <c:pt idx="774">
                  <c:v>-95.994389763678498</c:v>
                </c:pt>
                <c:pt idx="775">
                  <c:v>-96.052184553538936</c:v>
                </c:pt>
                <c:pt idx="776">
                  <c:v>-96.113816314784998</c:v>
                </c:pt>
                <c:pt idx="777">
                  <c:v>-96.179339724370095</c:v>
                </c:pt>
                <c:pt idx="778">
                  <c:v>-96.248815215472973</c:v>
                </c:pt>
                <c:pt idx="779">
                  <c:v>-96.322309254566747</c:v>
                </c:pt>
                <c:pt idx="780">
                  <c:v>-96.399894652411419</c:v>
                </c:pt>
                <c:pt idx="781">
                  <c:v>-96.481650911340012</c:v>
                </c:pt>
                <c:pt idx="782">
                  <c:v>-96.567664613544011</c:v>
                </c:pt>
                <c:pt idx="783">
                  <c:v>-96.658029853753007</c:v>
                </c:pt>
                <c:pt idx="784">
                  <c:v>-96.752848721401307</c:v>
                </c:pt>
                <c:pt idx="785">
                  <c:v>-96.852231837939058</c:v>
                </c:pt>
                <c:pt idx="786">
                  <c:v>-96.956298955659776</c:v>
                </c:pt>
                <c:pt idx="787">
                  <c:v>-97.06517962502258</c:v>
                </c:pt>
                <c:pt idx="788">
                  <c:v>-97.179013939643625</c:v>
                </c:pt>
                <c:pt idx="789">
                  <c:v>-97.297953368101531</c:v>
                </c:pt>
                <c:pt idx="790">
                  <c:v>-97.422161684341901</c:v>
                </c:pt>
                <c:pt idx="791">
                  <c:v>-97.551816010139191</c:v>
                </c:pt>
                <c:pt idx="792">
                  <c:v>-97.687107984319397</c:v>
                </c:pt>
                <c:pt idx="793">
                  <c:v>-97.828245077756321</c:v>
                </c:pt>
                <c:pt idx="794">
                  <c:v>-97.975452074972026</c:v>
                </c:pt>
                <c:pt idx="795">
                  <c:v>-98.128972747084447</c:v>
                </c:pt>
                <c:pt idx="796">
                  <c:v>-98.289071746324609</c:v>
                </c:pt>
                <c:pt idx="797">
                  <c:v>-98.456036757067707</c:v>
                </c:pt>
                <c:pt idx="798">
                  <c:v>-98.630180944763623</c:v>
                </c:pt>
                <c:pt idx="799">
                  <c:v>-98.811845753973969</c:v>
                </c:pt>
                <c:pt idx="800">
                  <c:v>-99.001404114869942</c:v>
                </c:pt>
                <c:pt idx="801">
                  <c:v>-99.199264132179579</c:v>
                </c:pt>
                <c:pt idx="802">
                  <c:v>-99.405873344267448</c:v>
                </c:pt>
                <c:pt idx="803">
                  <c:v>-99.621723662235581</c:v>
                </c:pt>
                <c:pt idx="804">
                  <c:v>-99.847357121045164</c:v>
                </c:pt>
                <c:pt idx="805">
                  <c:v>-100.08337260878884</c:v>
                </c:pt>
                <c:pt idx="806">
                  <c:v>-100.33043377930355</c:v>
                </c:pt>
                <c:pt idx="807">
                  <c:v>-100.58927840659885</c:v>
                </c:pt>
                <c:pt idx="808">
                  <c:v>-100.86072950626736</c:v>
                </c:pt>
                <c:pt idx="809">
                  <c:v>-101.14570864135544</c:v>
                </c:pt>
                <c:pt idx="810">
                  <c:v>-101.44525194561632</c:v>
                </c:pt>
                <c:pt idx="811">
                  <c:v>-101.76052955917419</c:v>
                </c:pt>
                <c:pt idx="812">
                  <c:v>-102.09286938596703</c:v>
                </c:pt>
                <c:pt idx="813">
                  <c:v>-102.44378637944898</c:v>
                </c:pt>
                <c:pt idx="814">
                  <c:v>-102.81501897418018</c:v>
                </c:pt>
                <c:pt idx="815">
                  <c:v>-103.20857486412011</c:v>
                </c:pt>
                <c:pt idx="816">
                  <c:v>-103.62678915786046</c:v>
                </c:pt>
                <c:pt idx="817">
                  <c:v>-104.0723991585171</c:v>
                </c:pt>
                <c:pt idx="818">
                  <c:v>-104.54864181625328</c:v>
                </c:pt>
                <c:pt idx="819">
                  <c:v>-105.0593826360944</c:v>
                </c:pt>
                <c:pt idx="820">
                  <c:v>-105.60928907164777</c:v>
                </c:pt>
                <c:pt idx="821">
                  <c:v>-106.20406819719619</c:v>
                </c:pt>
                <c:pt idx="822">
                  <c:v>-106.85079955812751</c:v>
                </c:pt>
                <c:pt idx="823">
                  <c:v>-107.55841295116883</c:v>
                </c:pt>
                <c:pt idx="824">
                  <c:v>-108.33839414170818</c:v>
                </c:pt>
                <c:pt idx="825">
                  <c:v>-109.2058629044368</c:v>
                </c:pt>
                <c:pt idx="826">
                  <c:v>-110.18128720967896</c:v>
                </c:pt>
                <c:pt idx="827">
                  <c:v>-111.29334503791523</c:v>
                </c:pt>
                <c:pt idx="828">
                  <c:v>-112.58400041938309</c:v>
                </c:pt>
                <c:pt idx="829">
                  <c:v>-114.11823246440349</c:v>
                </c:pt>
                <c:pt idx="830">
                  <c:v>-116.00470995310657</c:v>
                </c:pt>
                <c:pt idx="831">
                  <c:v>-118.44660621181468</c:v>
                </c:pt>
                <c:pt idx="832">
                  <c:v>-121.89796126535832</c:v>
                </c:pt>
                <c:pt idx="833">
                  <c:v>-127.79267261697221</c:v>
                </c:pt>
                <c:pt idx="834">
                  <c:v>-162.05136835190427</c:v>
                </c:pt>
                <c:pt idx="835">
                  <c:v>-128.05200848352183</c:v>
                </c:pt>
                <c:pt idx="836">
                  <c:v>-121.9043980338524</c:v>
                </c:pt>
                <c:pt idx="837">
                  <c:v>-118.31396221660125</c:v>
                </c:pt>
                <c:pt idx="838">
                  <c:v>-115.76140259258482</c:v>
                </c:pt>
                <c:pt idx="839">
                  <c:v>-113.77559286800982</c:v>
                </c:pt>
                <c:pt idx="840">
                  <c:v>-112.14765620395696</c:v>
                </c:pt>
                <c:pt idx="841">
                  <c:v>-110.7664722561818</c:v>
                </c:pt>
                <c:pt idx="842">
                  <c:v>-109.56582975826629</c:v>
                </c:pt>
                <c:pt idx="843">
                  <c:v>-108.50307443947665</c:v>
                </c:pt>
                <c:pt idx="844">
                  <c:v>-107.54910899832966</c:v>
                </c:pt>
                <c:pt idx="845">
                  <c:v>-106.68319387962258</c:v>
                </c:pt>
                <c:pt idx="846">
                  <c:v>-105.89002386492615</c:v>
                </c:pt>
                <c:pt idx="847">
                  <c:v>-105.15798071598272</c:v>
                </c:pt>
                <c:pt idx="848">
                  <c:v>-104.47803617544282</c:v>
                </c:pt>
                <c:pt idx="849">
                  <c:v>-103.84303487132479</c:v>
                </c:pt>
                <c:pt idx="850">
                  <c:v>-103.2472094224542</c:v>
                </c:pt>
                <c:pt idx="851">
                  <c:v>-102.68584298015372</c:v>
                </c:pt>
                <c:pt idx="852">
                  <c:v>-102.1550284815348</c:v>
                </c:pt>
                <c:pt idx="853">
                  <c:v>-101.65149314956369</c:v>
                </c:pt>
                <c:pt idx="854">
                  <c:v>-101.17246810702179</c:v>
                </c:pt>
                <c:pt idx="855">
                  <c:v>-100.71558986539657</c:v>
                </c:pt>
                <c:pt idx="856">
                  <c:v>-100.27882477226663</c:v>
                </c:pt>
                <c:pt idx="857">
                  <c:v>-99.860410281312085</c:v>
                </c:pt>
                <c:pt idx="858">
                  <c:v>-99.458808741210717</c:v>
                </c:pt>
                <c:pt idx="859">
                  <c:v>-99.072670631063261</c:v>
                </c:pt>
                <c:pt idx="860">
                  <c:v>-98.700805016134495</c:v>
                </c:pt>
                <c:pt idx="861">
                  <c:v>-98.342155586385601</c:v>
                </c:pt>
                <c:pt idx="862">
                  <c:v>-97.995781057426385</c:v>
                </c:pt>
                <c:pt idx="863">
                  <c:v>-97.660839014683361</c:v>
                </c:pt>
                <c:pt idx="864">
                  <c:v>-97.336572498903067</c:v>
                </c:pt>
                <c:pt idx="865">
                  <c:v>-97.022298793400253</c:v>
                </c:pt>
                <c:pt idx="866">
                  <c:v>-96.717399992840555</c:v>
                </c:pt>
                <c:pt idx="867">
                  <c:v>-96.421315024724251</c:v>
                </c:pt>
                <c:pt idx="868">
                  <c:v>-96.133532862368526</c:v>
                </c:pt>
                <c:pt idx="869">
                  <c:v>-95.853586722738712</c:v>
                </c:pt>
                <c:pt idx="870">
                  <c:v>-95.581049081966682</c:v>
                </c:pt>
                <c:pt idx="871">
                  <c:v>-95.315527374156204</c:v>
                </c:pt>
                <c:pt idx="872">
                  <c:v>-95.056660264169466</c:v>
                </c:pt>
                <c:pt idx="873">
                  <c:v>-94.804114404553275</c:v>
                </c:pt>
                <c:pt idx="874">
                  <c:v>-94.557581603565723</c:v>
                </c:pt>
                <c:pt idx="875">
                  <c:v>-94.316776342633233</c:v>
                </c:pt>
                <c:pt idx="876">
                  <c:v>-94.081433593201041</c:v>
                </c:pt>
                <c:pt idx="877">
                  <c:v>-93.851306890535568</c:v>
                </c:pt>
                <c:pt idx="878">
                  <c:v>-93.626166628969131</c:v>
                </c:pt>
                <c:pt idx="879">
                  <c:v>-93.40579854873215</c:v>
                </c:pt>
                <c:pt idx="880">
                  <c:v>-93.190002389088932</c:v>
                </c:pt>
                <c:pt idx="881">
                  <c:v>-92.97859068627703</c:v>
                </c:pt>
                <c:pt idx="882">
                  <c:v>-92.771387698112605</c:v>
                </c:pt>
                <c:pt idx="883">
                  <c:v>-92.568228439334376</c:v>
                </c:pt>
                <c:pt idx="884">
                  <c:v>-92.36895781438092</c:v>
                </c:pt>
                <c:pt idx="885">
                  <c:v>-92.173429836130367</c:v>
                </c:pt>
                <c:pt idx="886">
                  <c:v>-91.981506920376404</c:v>
                </c:pt>
                <c:pt idx="887">
                  <c:v>-91.793059247414334</c:v>
                </c:pt>
                <c:pt idx="888">
                  <c:v>-91.607964183469477</c:v>
                </c:pt>
                <c:pt idx="889">
                  <c:v>-91.426105754985585</c:v>
                </c:pt>
                <c:pt idx="890">
                  <c:v>-91.247374170385754</c:v>
                </c:pt>
                <c:pt idx="891">
                  <c:v>-91.071665383994272</c:v>
                </c:pt>
                <c:pt idx="892">
                  <c:v>-90.898880697992155</c:v>
                </c:pt>
                <c:pt idx="893">
                  <c:v>-90.728926398255993</c:v>
                </c:pt>
                <c:pt idx="894">
                  <c:v>-90.561713420845081</c:v>
                </c:pt>
                <c:pt idx="895">
                  <c:v>-90.397157045990809</c:v>
                </c:pt>
                <c:pt idx="896">
                  <c:v>-90.235176616881517</c:v>
                </c:pt>
                <c:pt idx="897">
                  <c:v>-90.075695281101687</c:v>
                </c:pt>
                <c:pt idx="898">
                  <c:v>-89.918639752151705</c:v>
                </c:pt>
                <c:pt idx="899">
                  <c:v>-89.763940089668182</c:v>
                </c:pt>
                <c:pt idx="900">
                  <c:v>-89.611529496184914</c:v>
                </c:pt>
                <c:pt idx="901">
                  <c:v>-89.46134412933803</c:v>
                </c:pt>
                <c:pt idx="902">
                  <c:v>-89.3133229278085</c:v>
                </c:pt>
                <c:pt idx="903">
                  <c:v>-89.167407450066051</c:v>
                </c:pt>
                <c:pt idx="904">
                  <c:v>-89.023541724617573</c:v>
                </c:pt>
                <c:pt idx="905">
                  <c:v>-88.88167211087152</c:v>
                </c:pt>
                <c:pt idx="906">
                  <c:v>-88.741747169694435</c:v>
                </c:pt>
                <c:pt idx="907">
                  <c:v>-88.603717542935229</c:v>
                </c:pt>
                <c:pt idx="908">
                  <c:v>-88.467535841061675</c:v>
                </c:pt>
                <c:pt idx="909">
                  <c:v>-88.333156538351304</c:v>
                </c:pt>
                <c:pt idx="910">
                  <c:v>-88.200535874979508</c:v>
                </c:pt>
                <c:pt idx="911">
                  <c:v>-88.069631765539469</c:v>
                </c:pt>
                <c:pt idx="912">
                  <c:v>-87.940403713397686</c:v>
                </c:pt>
                <c:pt idx="913">
                  <c:v>-87.812812730474946</c:v>
                </c:pt>
                <c:pt idx="914">
                  <c:v>-87.686821262144932</c:v>
                </c:pt>
                <c:pt idx="915">
                  <c:v>-87.562393116684547</c:v>
                </c:pt>
                <c:pt idx="916">
                  <c:v>-87.439493399076923</c:v>
                </c:pt>
                <c:pt idx="917">
                  <c:v>-87.318088448828988</c:v>
                </c:pt>
                <c:pt idx="918">
                  <c:v>-87.198145781474707</c:v>
                </c:pt>
                <c:pt idx="919">
                  <c:v>-87.079634033524485</c:v>
                </c:pt>
                <c:pt idx="920">
                  <c:v>-86.962522910660468</c:v>
                </c:pt>
                <c:pt idx="921">
                  <c:v>-86.846783138825018</c:v>
                </c:pt>
                <c:pt idx="922">
                  <c:v>-86.732386418241504</c:v>
                </c:pt>
                <c:pt idx="923">
                  <c:v>-86.619305379807571</c:v>
                </c:pt>
                <c:pt idx="924">
                  <c:v>-86.507513544169967</c:v>
                </c:pt>
                <c:pt idx="925">
                  <c:v>-86.396985282803229</c:v>
                </c:pt>
                <c:pt idx="926">
                  <c:v>-86.287695781402988</c:v>
                </c:pt>
                <c:pt idx="927">
                  <c:v>-86.179621005083362</c:v>
                </c:pt>
                <c:pt idx="928">
                  <c:v>-86.072737665594516</c:v>
                </c:pt>
                <c:pt idx="929">
                  <c:v>-85.967023190077356</c:v>
                </c:pt>
                <c:pt idx="930">
                  <c:v>-85.862455691642026</c:v>
                </c:pt>
                <c:pt idx="931">
                  <c:v>-85.759013941279619</c:v>
                </c:pt>
                <c:pt idx="932">
                  <c:v>-85.656677341331559</c:v>
                </c:pt>
                <c:pt idx="933">
                  <c:v>-85.55542590026208</c:v>
                </c:pt>
                <c:pt idx="934">
                  <c:v>-85.455240208652569</c:v>
                </c:pt>
                <c:pt idx="935">
                  <c:v>-85.356101416454834</c:v>
                </c:pt>
                <c:pt idx="936">
                  <c:v>-85.257991211277727</c:v>
                </c:pt>
                <c:pt idx="937">
                  <c:v>-85.160891797777637</c:v>
                </c:pt>
                <c:pt idx="938">
                  <c:v>-85.06478587805762</c:v>
                </c:pt>
                <c:pt idx="939">
                  <c:v>-84.969656632904588</c:v>
                </c:pt>
                <c:pt idx="940">
                  <c:v>-84.875487703996299</c:v>
                </c:pt>
                <c:pt idx="941">
                  <c:v>-84.78226317696209</c:v>
                </c:pt>
                <c:pt idx="942">
                  <c:v>-84.689967565079513</c:v>
                </c:pt>
                <c:pt idx="943">
                  <c:v>-84.598585793890194</c:v>
                </c:pt>
                <c:pt idx="944">
                  <c:v>-84.5081031863958</c:v>
                </c:pt>
                <c:pt idx="945">
                  <c:v>-84.418505448946362</c:v>
                </c:pt>
                <c:pt idx="946">
                  <c:v>-84.329778657815382</c:v>
                </c:pt>
                <c:pt idx="947">
                  <c:v>-84.241909246255418</c:v>
                </c:pt>
                <c:pt idx="948">
                  <c:v>-84.154883992225706</c:v>
                </c:pt>
                <c:pt idx="949">
                  <c:v>-84.06869000658476</c:v>
                </c:pt>
                <c:pt idx="950">
                  <c:v>-83.983314721810999</c:v>
                </c:pt>
                <c:pt idx="951">
                  <c:v>-83.898745881218687</c:v>
                </c:pt>
                <c:pt idx="952">
                  <c:v>-83.814971528589709</c:v>
                </c:pt>
                <c:pt idx="953">
                  <c:v>-83.731979998281858</c:v>
                </c:pt>
                <c:pt idx="954">
                  <c:v>-83.649759905699298</c:v>
                </c:pt>
                <c:pt idx="955">
                  <c:v>-83.568300138210589</c:v>
                </c:pt>
                <c:pt idx="956">
                  <c:v>-83.487589846388701</c:v>
                </c:pt>
                <c:pt idx="957">
                  <c:v>-83.407618435631989</c:v>
                </c:pt>
                <c:pt idx="958">
                  <c:v>-83.328375558105151</c:v>
                </c:pt>
                <c:pt idx="959">
                  <c:v>-83.249851105014443</c:v>
                </c:pt>
                <c:pt idx="960">
                  <c:v>-83.172035199166103</c:v>
                </c:pt>
                <c:pt idx="961">
                  <c:v>-83.094918187854176</c:v>
                </c:pt>
                <c:pt idx="962">
                  <c:v>-83.018490635993828</c:v>
                </c:pt>
                <c:pt idx="963">
                  <c:v>-82.942743319482162</c:v>
                </c:pt>
                <c:pt idx="964">
                  <c:v>-82.86766721891766</c:v>
                </c:pt>
                <c:pt idx="965">
                  <c:v>-82.793253513461465</c:v>
                </c:pt>
                <c:pt idx="966">
                  <c:v>-82.719493574960623</c:v>
                </c:pt>
                <c:pt idx="967">
                  <c:v>-82.646378962290498</c:v>
                </c:pt>
                <c:pt idx="968">
                  <c:v>-82.573901415923743</c:v>
                </c:pt>
                <c:pt idx="969">
                  <c:v>-82.502052852689175</c:v>
                </c:pt>
                <c:pt idx="970">
                  <c:v>-82.430825360667583</c:v>
                </c:pt>
                <c:pt idx="971">
                  <c:v>-82.360211194378238</c:v>
                </c:pt>
                <c:pt idx="972">
                  <c:v>-82.290202770030803</c:v>
                </c:pt>
                <c:pt idx="973">
                  <c:v>-82.220792661038459</c:v>
                </c:pt>
                <c:pt idx="974">
                  <c:v>-82.151973593607664</c:v>
                </c:pt>
                <c:pt idx="975">
                  <c:v>-82.083738442537694</c:v>
                </c:pt>
                <c:pt idx="976">
                  <c:v>-82.016080227165929</c:v>
                </c:pt>
                <c:pt idx="977">
                  <c:v>-81.948992107405275</c:v>
                </c:pt>
                <c:pt idx="978">
                  <c:v>-81.882467379968503</c:v>
                </c:pt>
                <c:pt idx="979">
                  <c:v>-81.816499474717489</c:v>
                </c:pt>
                <c:pt idx="980">
                  <c:v>-81.75108195107174</c:v>
                </c:pt>
                <c:pt idx="981">
                  <c:v>-81.686208494638478</c:v>
                </c:pt>
                <c:pt idx="982">
                  <c:v>-81.621872913891011</c:v>
                </c:pt>
                <c:pt idx="983">
                  <c:v>-81.55806913695298</c:v>
                </c:pt>
                <c:pt idx="984">
                  <c:v>-81.494791208504523</c:v>
                </c:pt>
                <c:pt idx="985">
                  <c:v>-81.432033286818836</c:v>
                </c:pt>
                <c:pt idx="986">
                  <c:v>-81.369789640845426</c:v>
                </c:pt>
                <c:pt idx="987">
                  <c:v>-81.308054647409037</c:v>
                </c:pt>
                <c:pt idx="988">
                  <c:v>-81.246822788504119</c:v>
                </c:pt>
                <c:pt idx="989">
                  <c:v>-81.186088648665944</c:v>
                </c:pt>
                <c:pt idx="990">
                  <c:v>-81.125846912429324</c:v>
                </c:pt>
                <c:pt idx="991">
                  <c:v>-81.066092361864094</c:v>
                </c:pt>
                <c:pt idx="992">
                  <c:v>-81.006819874199479</c:v>
                </c:pt>
                <c:pt idx="993">
                  <c:v>-80.948024419490864</c:v>
                </c:pt>
                <c:pt idx="994">
                  <c:v>-80.889701058401187</c:v>
                </c:pt>
                <c:pt idx="995">
                  <c:v>-80.831844940025292</c:v>
                </c:pt>
                <c:pt idx="996">
                  <c:v>-80.774451299760415</c:v>
                </c:pt>
                <c:pt idx="997">
                  <c:v>-80.71751545729623</c:v>
                </c:pt>
                <c:pt idx="998">
                  <c:v>-80.661032814630886</c:v>
                </c:pt>
                <c:pt idx="999">
                  <c:v>-80.604998854106327</c:v>
                </c:pt>
                <c:pt idx="1000">
                  <c:v>-80.549409136605419</c:v>
                </c:pt>
                <c:pt idx="1001">
                  <c:v>-80.494259299698726</c:v>
                </c:pt>
                <c:pt idx="1002">
                  <c:v>-80.439545055896986</c:v>
                </c:pt>
                <c:pt idx="1003">
                  <c:v>-80.385262190967723</c:v>
                </c:pt>
                <c:pt idx="1004">
                  <c:v>-80.33140656223776</c:v>
                </c:pt>
                <c:pt idx="1005">
                  <c:v>-80.277974097020959</c:v>
                </c:pt>
                <c:pt idx="1006">
                  <c:v>-80.224960791042733</c:v>
                </c:pt>
                <c:pt idx="1007">
                  <c:v>-80.17236270691258</c:v>
                </c:pt>
                <c:pt idx="1008">
                  <c:v>-80.120175972665265</c:v>
                </c:pt>
                <c:pt idx="1009">
                  <c:v>-80.068396780308206</c:v>
                </c:pt>
                <c:pt idx="1010">
                  <c:v>-80.017021384451098</c:v>
                </c:pt>
                <c:pt idx="1011">
                  <c:v>-79.966046100928367</c:v>
                </c:pt>
                <c:pt idx="1012">
                  <c:v>-79.915467305497373</c:v>
                </c:pt>
                <c:pt idx="1013">
                  <c:v>-79.86528143253345</c:v>
                </c:pt>
                <c:pt idx="1014">
                  <c:v>-79.81548497382596</c:v>
                </c:pt>
                <c:pt idx="1015">
                  <c:v>-79.766074477319592</c:v>
                </c:pt>
                <c:pt idx="1016">
                  <c:v>-79.717046545950069</c:v>
                </c:pt>
                <c:pt idx="1017">
                  <c:v>-79.668397836526609</c:v>
                </c:pt>
                <c:pt idx="1018">
                  <c:v>-79.620125058550087</c:v>
                </c:pt>
                <c:pt idx="1019">
                  <c:v>-79.572224973190401</c:v>
                </c:pt>
                <c:pt idx="1020">
                  <c:v>-79.524694392186632</c:v>
                </c:pt>
                <c:pt idx="1021">
                  <c:v>-79.477530176826662</c:v>
                </c:pt>
                <c:pt idx="1022">
                  <c:v>-79.430729236939769</c:v>
                </c:pt>
                <c:pt idx="1023">
                  <c:v>-79.384288529928867</c:v>
                </c:pt>
                <c:pt idx="1024">
                  <c:v>-79.338205059807422</c:v>
                </c:pt>
                <c:pt idx="1025">
                  <c:v>-79.292475876265698</c:v>
                </c:pt>
                <c:pt idx="1026">
                  <c:v>-79.247098073774737</c:v>
                </c:pt>
                <c:pt idx="1027">
                  <c:v>-79.202068790707131</c:v>
                </c:pt>
                <c:pt idx="1028">
                  <c:v>-79.157385208470259</c:v>
                </c:pt>
                <c:pt idx="1029">
                  <c:v>-79.113044550656966</c:v>
                </c:pt>
                <c:pt idx="1030">
                  <c:v>-79.069044082248809</c:v>
                </c:pt>
                <c:pt idx="1031">
                  <c:v>-79.025381108824092</c:v>
                </c:pt>
                <c:pt idx="1032">
                  <c:v>-78.982052975743301</c:v>
                </c:pt>
                <c:pt idx="1033">
                  <c:v>-78.939057067421771</c:v>
                </c:pt>
                <c:pt idx="1034">
                  <c:v>-78.89639080659515</c:v>
                </c:pt>
                <c:pt idx="1035">
                  <c:v>-78.854051653579816</c:v>
                </c:pt>
                <c:pt idx="1036">
                  <c:v>-78.81203710556639</c:v>
                </c:pt>
                <c:pt idx="1037">
                  <c:v>-78.770344695949618</c:v>
                </c:pt>
                <c:pt idx="1038">
                  <c:v>-78.728971993651101</c:v>
                </c:pt>
                <c:pt idx="1039">
                  <c:v>-78.687916602454237</c:v>
                </c:pt>
                <c:pt idx="1040">
                  <c:v>-78.647176160383538</c:v>
                </c:pt>
                <c:pt idx="1041">
                  <c:v>-78.606748339067678</c:v>
                </c:pt>
                <c:pt idx="1042">
                  <c:v>-78.56663084313189</c:v>
                </c:pt>
                <c:pt idx="1043">
                  <c:v>-78.526821409610648</c:v>
                </c:pt>
                <c:pt idx="1044">
                  <c:v>-78.487317807356987</c:v>
                </c:pt>
                <c:pt idx="1045">
                  <c:v>-78.44811783648133</c:v>
                </c:pt>
                <c:pt idx="1046">
                  <c:v>-78.40921932779213</c:v>
                </c:pt>
                <c:pt idx="1047">
                  <c:v>-78.370620142266745</c:v>
                </c:pt>
                <c:pt idx="1048">
                  <c:v>-78.332318170496961</c:v>
                </c:pt>
                <c:pt idx="1049">
                  <c:v>-78.294311332201517</c:v>
                </c:pt>
                <c:pt idx="1050">
                  <c:v>-78.256597575700653</c:v>
                </c:pt>
                <c:pt idx="1051">
                  <c:v>-78.219174877431612</c:v>
                </c:pt>
                <c:pt idx="1052">
                  <c:v>-78.182041241456005</c:v>
                </c:pt>
                <c:pt idx="1053">
                  <c:v>-78.145194699002886</c:v>
                </c:pt>
                <c:pt idx="1054">
                  <c:v>-78.108633307990203</c:v>
                </c:pt>
                <c:pt idx="1055">
                  <c:v>-78.072355152575867</c:v>
                </c:pt>
                <c:pt idx="1056">
                  <c:v>-78.036358342743057</c:v>
                </c:pt>
                <c:pt idx="1057">
                  <c:v>-78.000641013826609</c:v>
                </c:pt>
                <c:pt idx="1058">
                  <c:v>-77.965201326117935</c:v>
                </c:pt>
                <c:pt idx="1059">
                  <c:v>-77.930037464447992</c:v>
                </c:pt>
                <c:pt idx="1060">
                  <c:v>-77.895147637776276</c:v>
                </c:pt>
                <c:pt idx="1061">
                  <c:v>-77.860530078806519</c:v>
                </c:pt>
                <c:pt idx="1062">
                  <c:v>-77.826183043578339</c:v>
                </c:pt>
                <c:pt idx="1063">
                  <c:v>-77.792104811121277</c:v>
                </c:pt>
                <c:pt idx="1064">
                  <c:v>-77.758293683048478</c:v>
                </c:pt>
                <c:pt idx="1065">
                  <c:v>-77.724747983225512</c:v>
                </c:pt>
                <c:pt idx="1066">
                  <c:v>-77.691466057396198</c:v>
                </c:pt>
                <c:pt idx="1067">
                  <c:v>-77.658446272837665</c:v>
                </c:pt>
                <c:pt idx="1068">
                  <c:v>-77.625687018021253</c:v>
                </c:pt>
                <c:pt idx="1069">
                  <c:v>-77.59318670229078</c:v>
                </c:pt>
                <c:pt idx="1070">
                  <c:v>-77.282089531731714</c:v>
                </c:pt>
                <c:pt idx="1071">
                  <c:v>-76.995279698112199</c:v>
                </c:pt>
                <c:pt idx="1072">
                  <c:v>-76.731465393985886</c:v>
                </c:pt>
                <c:pt idx="1073">
                  <c:v>-76.489505701551394</c:v>
                </c:pt>
                <c:pt idx="1074">
                  <c:v>-76.268391193485911</c:v>
                </c:pt>
                <c:pt idx="1075">
                  <c:v>-76.067227858346882</c:v>
                </c:pt>
                <c:pt idx="1076">
                  <c:v>-75.885223709230814</c:v>
                </c:pt>
                <c:pt idx="1077">
                  <c:v>-75.721677578479387</c:v>
                </c:pt>
                <c:pt idx="1078">
                  <c:v>-75.575969709247218</c:v>
                </c:pt>
                <c:pt idx="1079">
                  <c:v>-75.447553837302891</c:v>
                </c:pt>
                <c:pt idx="1080">
                  <c:v>-75.335950519939274</c:v>
                </c:pt>
                <c:pt idx="1081">
                  <c:v>-75.240741518234387</c:v>
                </c:pt>
                <c:pt idx="1082">
                  <c:v>-75.161565077773332</c:v>
                </c:pt>
                <c:pt idx="1083">
                  <c:v>-75.098111983630673</c:v>
                </c:pt>
                <c:pt idx="1084">
                  <c:v>-75.050122290387819</c:v>
                </c:pt>
                <c:pt idx="1085">
                  <c:v>-75.01738264792013</c:v>
                </c:pt>
                <c:pt idx="1086">
                  <c:v>-74.999724160525858</c:v>
                </c:pt>
                <c:pt idx="1087">
                  <c:v>-74.997020730812736</c:v>
                </c:pt>
                <c:pt idx="1088">
                  <c:v>-75.009187851829054</c:v>
                </c:pt>
                <c:pt idx="1089">
                  <c:v>-75.036181821530846</c:v>
                </c:pt>
                <c:pt idx="1090">
                  <c:v>-75.077999363056406</c:v>
                </c:pt>
                <c:pt idx="1091">
                  <c:v>-75.134677643396913</c:v>
                </c:pt>
                <c:pt idx="1092">
                  <c:v>-75.206294691568218</c:v>
                </c:pt>
                <c:pt idx="1093">
                  <c:v>-75.292970226134969</c:v>
                </c:pt>
                <c:pt idx="1094">
                  <c:v>-75.394866911094283</c:v>
                </c:pt>
                <c:pt idx="1095">
                  <c:v>-75.512192068948977</c:v>
                </c:pt>
                <c:pt idx="1096">
                  <c:v>-75.645199890826888</c:v>
                </c:pt>
                <c:pt idx="1097">
                  <c:v>-75.794194196269828</c:v>
                </c:pt>
                <c:pt idx="1098">
                  <c:v>-75.959531810159405</c:v>
                </c:pt>
                <c:pt idx="1099">
                  <c:v>-76.141626642216949</c:v>
                </c:pt>
                <c:pt idx="1100">
                  <c:v>-76.34095457635793</c:v>
                </c:pt>
                <c:pt idx="1101">
                  <c:v>-76.558059304208712</c:v>
                </c:pt>
                <c:pt idx="1102">
                  <c:v>-76.79355927087677</c:v>
                </c:pt>
                <c:pt idx="1103">
                  <c:v>-77.048155944091747</c:v>
                </c:pt>
                <c:pt idx="1104">
                  <c:v>-77.322643672496071</c:v>
                </c:pt>
                <c:pt idx="1105">
                  <c:v>-77.617921470042418</c:v>
                </c:pt>
                <c:pt idx="1106">
                  <c:v>-77.935007156168453</c:v>
                </c:pt>
                <c:pt idx="1107">
                  <c:v>-78.275054404025482</c:v>
                </c:pt>
                <c:pt idx="1108">
                  <c:v>-78.639373412882691</c:v>
                </c:pt>
                <c:pt idx="1109">
                  <c:v>-79.029456142331867</c:v>
                </c:pt>
                <c:pt idx="1110">
                  <c:v>-79.069945017588253</c:v>
                </c:pt>
                <c:pt idx="1111">
                  <c:v>-79.110710203658186</c:v>
                </c:pt>
                <c:pt idx="1112">
                  <c:v>-79.151753558260197</c:v>
                </c:pt>
                <c:pt idx="1113">
                  <c:v>-79.193076964932601</c:v>
                </c:pt>
                <c:pt idx="1114">
                  <c:v>-79.234682333526194</c:v>
                </c:pt>
                <c:pt idx="1115">
                  <c:v>-79.276571600641432</c:v>
                </c:pt>
                <c:pt idx="1116">
                  <c:v>-79.318746730087426</c:v>
                </c:pt>
                <c:pt idx="1117">
                  <c:v>-79.361209713381157</c:v>
                </c:pt>
                <c:pt idx="1118">
                  <c:v>-79.403962570239329</c:v>
                </c:pt>
                <c:pt idx="1119">
                  <c:v>-79.447007349073203</c:v>
                </c:pt>
                <c:pt idx="1120">
                  <c:v>-79.490346127514925</c:v>
                </c:pt>
                <c:pt idx="1121">
                  <c:v>-79.533981012934987</c:v>
                </c:pt>
                <c:pt idx="1122">
                  <c:v>-79.577914142988419</c:v>
                </c:pt>
                <c:pt idx="1123">
                  <c:v>-79.622147686169768</c:v>
                </c:pt>
                <c:pt idx="1124">
                  <c:v>-79.666683842380067</c:v>
                </c:pt>
                <c:pt idx="1125">
                  <c:v>-79.711524843504066</c:v>
                </c:pt>
                <c:pt idx="1126">
                  <c:v>-79.756672954004287</c:v>
                </c:pt>
                <c:pt idx="1127">
                  <c:v>-79.802130471539513</c:v>
                </c:pt>
                <c:pt idx="1128">
                  <c:v>-79.847899727563188</c:v>
                </c:pt>
                <c:pt idx="1129">
                  <c:v>-79.893983088008326</c:v>
                </c:pt>
                <c:pt idx="1130">
                  <c:v>-79.940382953890406</c:v>
                </c:pt>
                <c:pt idx="1131">
                  <c:v>-79.987101762010965</c:v>
                </c:pt>
                <c:pt idx="1132">
                  <c:v>-80.03414198563982</c:v>
                </c:pt>
                <c:pt idx="1133">
                  <c:v>-80.081506135211924</c:v>
                </c:pt>
                <c:pt idx="1134">
                  <c:v>-80.129196759063944</c:v>
                </c:pt>
                <c:pt idx="1135">
                  <c:v>-80.177216444153913</c:v>
                </c:pt>
                <c:pt idx="1136">
                  <c:v>-80.22556781685384</c:v>
                </c:pt>
                <c:pt idx="1137">
                  <c:v>-80.274253543688758</c:v>
                </c:pt>
                <c:pt idx="1138">
                  <c:v>-80.323276332173009</c:v>
                </c:pt>
                <c:pt idx="1139">
                  <c:v>-80.372638931604797</c:v>
                </c:pt>
                <c:pt idx="1140">
                  <c:v>-80.42234413391482</c:v>
                </c:pt>
                <c:pt idx="1141">
                  <c:v>-80.472394774543176</c:v>
                </c:pt>
                <c:pt idx="1142">
                  <c:v>-80.5227937333174</c:v>
                </c:pt>
                <c:pt idx="1143">
                  <c:v>-80.57354393533231</c:v>
                </c:pt>
                <c:pt idx="1144">
                  <c:v>-80.624648351942042</c:v>
                </c:pt>
                <c:pt idx="1145">
                  <c:v>-80.676110001657534</c:v>
                </c:pt>
                <c:pt idx="1146">
                  <c:v>-80.72793195117525</c:v>
                </c:pt>
                <c:pt idx="1147">
                  <c:v>-80.780117316382189</c:v>
                </c:pt>
                <c:pt idx="1148">
                  <c:v>-80.832669263359065</c:v>
                </c:pt>
                <c:pt idx="1149">
                  <c:v>-80.88559100948622</c:v>
                </c:pt>
                <c:pt idx="1150">
                  <c:v>-80.938885824527347</c:v>
                </c:pt>
                <c:pt idx="1151">
                  <c:v>-80.992557031743075</c:v>
                </c:pt>
                <c:pt idx="1152">
                  <c:v>-81.046608009058502</c:v>
                </c:pt>
                <c:pt idx="1153">
                  <c:v>-81.101042190268075</c:v>
                </c:pt>
                <c:pt idx="1154">
                  <c:v>-81.155863066219339</c:v>
                </c:pt>
                <c:pt idx="1155">
                  <c:v>-81.211074186105634</c:v>
                </c:pt>
                <c:pt idx="1156">
                  <c:v>-81.266679158752751</c:v>
                </c:pt>
                <c:pt idx="1157">
                  <c:v>-81.322681653932506</c:v>
                </c:pt>
                <c:pt idx="1158">
                  <c:v>-81.379085403742181</c:v>
                </c:pt>
                <c:pt idx="1159">
                  <c:v>-81.435894204021906</c:v>
                </c:pt>
                <c:pt idx="1160">
                  <c:v>-81.493111915788177</c:v>
                </c:pt>
                <c:pt idx="1161">
                  <c:v>-81.550742466732444</c:v>
                </c:pt>
                <c:pt idx="1162">
                  <c:v>-81.608789852747918</c:v>
                </c:pt>
                <c:pt idx="1163">
                  <c:v>-81.667258139528855</c:v>
                </c:pt>
                <c:pt idx="1164">
                  <c:v>-81.726151464169092</c:v>
                </c:pt>
                <c:pt idx="1165">
                  <c:v>-81.785474036878384</c:v>
                </c:pt>
                <c:pt idx="1166">
                  <c:v>-81.845230142664889</c:v>
                </c:pt>
                <c:pt idx="1167">
                  <c:v>-81.905424143154477</c:v>
                </c:pt>
                <c:pt idx="1168">
                  <c:v>-81.966060478398944</c:v>
                </c:pt>
                <c:pt idx="1169">
                  <c:v>-82.027143668770904</c:v>
                </c:pt>
                <c:pt idx="1170">
                  <c:v>-82.088678316919896</c:v>
                </c:pt>
                <c:pt idx="1171">
                  <c:v>-82.15066910978976</c:v>
                </c:pt>
                <c:pt idx="1172">
                  <c:v>-82.213120820659157</c:v>
                </c:pt>
                <c:pt idx="1173">
                  <c:v>-82.276038311319311</c:v>
                </c:pt>
                <c:pt idx="1174">
                  <c:v>-82.339426534247636</c:v>
                </c:pt>
                <c:pt idx="1175">
                  <c:v>-82.403290534900833</c:v>
                </c:pt>
                <c:pt idx="1176">
                  <c:v>-82.467635454070503</c:v>
                </c:pt>
                <c:pt idx="1177">
                  <c:v>-82.532466530279777</c:v>
                </c:pt>
                <c:pt idx="1178">
                  <c:v>-82.597789102331006</c:v>
                </c:pt>
                <c:pt idx="1179">
                  <c:v>-82.6636086118571</c:v>
                </c:pt>
                <c:pt idx="1180">
                  <c:v>-82.729930606008139</c:v>
                </c:pt>
                <c:pt idx="1181">
                  <c:v>-82.796760740217664</c:v>
                </c:pt>
                <c:pt idx="1182">
                  <c:v>-82.864104781040339</c:v>
                </c:pt>
                <c:pt idx="1183">
                  <c:v>-82.931968609130919</c:v>
                </c:pt>
                <c:pt idx="1184">
                  <c:v>-83.000358222262847</c:v>
                </c:pt>
                <c:pt idx="1185">
                  <c:v>-83.069279738507134</c:v>
                </c:pt>
                <c:pt idx="1186">
                  <c:v>-83.13873939948877</c:v>
                </c:pt>
                <c:pt idx="1187">
                  <c:v>-83.208743573753878</c:v>
                </c:pt>
                <c:pt idx="1188">
                  <c:v>-83.27929876029134</c:v>
                </c:pt>
                <c:pt idx="1189">
                  <c:v>-83.350411592129362</c:v>
                </c:pt>
                <c:pt idx="1190">
                  <c:v>-83.422088840078629</c:v>
                </c:pt>
                <c:pt idx="1191">
                  <c:v>-83.494337416636441</c:v>
                </c:pt>
                <c:pt idx="1192">
                  <c:v>-83.56716437999269</c:v>
                </c:pt>
                <c:pt idx="1193">
                  <c:v>-83.640576938186541</c:v>
                </c:pt>
                <c:pt idx="1194">
                  <c:v>-83.714582453461404</c:v>
                </c:pt>
                <c:pt idx="1195">
                  <c:v>-83.789188446709517</c:v>
                </c:pt>
                <c:pt idx="1196">
                  <c:v>-83.864402602111099</c:v>
                </c:pt>
                <c:pt idx="1197">
                  <c:v>-83.940232771980902</c:v>
                </c:pt>
                <c:pt idx="1198">
                  <c:v>-84.016686981768913</c:v>
                </c:pt>
                <c:pt idx="1199">
                  <c:v>-84.093773435202777</c:v>
                </c:pt>
                <c:pt idx="1200">
                  <c:v>-84.171500519738842</c:v>
                </c:pt>
                <c:pt idx="1201">
                  <c:v>-84.249876812119879</c:v>
                </c:pt>
                <c:pt idx="1202">
                  <c:v>-84.328911084186174</c:v>
                </c:pt>
                <c:pt idx="1203">
                  <c:v>-84.408612308936966</c:v>
                </c:pt>
                <c:pt idx="1204">
                  <c:v>-84.488989666808706</c:v>
                </c:pt>
                <c:pt idx="1205">
                  <c:v>-84.570052552184336</c:v>
                </c:pt>
                <c:pt idx="1206">
                  <c:v>-84.651810580214033</c:v>
                </c:pt>
                <c:pt idx="1207">
                  <c:v>-84.734273593859541</c:v>
                </c:pt>
                <c:pt idx="1208">
                  <c:v>-84.817451671290073</c:v>
                </c:pt>
                <c:pt idx="1209">
                  <c:v>-84.901355133471867</c:v>
                </c:pt>
                <c:pt idx="1210">
                  <c:v>-84.985994552218926</c:v>
                </c:pt>
                <c:pt idx="1211">
                  <c:v>-85.071380758465466</c:v>
                </c:pt>
                <c:pt idx="1212">
                  <c:v>-85.15752485095247</c:v>
                </c:pt>
                <c:pt idx="1213">
                  <c:v>-85.24443820523318</c:v>
                </c:pt>
                <c:pt idx="1214">
                  <c:v>-85.33213248310409</c:v>
                </c:pt>
                <c:pt idx="1215">
                  <c:v>-85.420619642476083</c:v>
                </c:pt>
                <c:pt idx="1216">
                  <c:v>-85.509911947565641</c:v>
                </c:pt>
                <c:pt idx="1217">
                  <c:v>-85.600021979668256</c:v>
                </c:pt>
                <c:pt idx="1218">
                  <c:v>-85.690962648304037</c:v>
                </c:pt>
                <c:pt idx="1219">
                  <c:v>-85.782747202946354</c:v>
                </c:pt>
                <c:pt idx="1220">
                  <c:v>-85.875389245233634</c:v>
                </c:pt>
                <c:pt idx="1221">
                  <c:v>-85.968902741777612</c:v>
                </c:pt>
                <c:pt idx="1222">
                  <c:v>-86.063302037491241</c:v>
                </c:pt>
                <c:pt idx="1223">
                  <c:v>-86.158601869624476</c:v>
                </c:pt>
                <c:pt idx="1224">
                  <c:v>-86.254817382458697</c:v>
                </c:pt>
                <c:pt idx="1225">
                  <c:v>-86.351964142590774</c:v>
                </c:pt>
                <c:pt idx="1226">
                  <c:v>-86.450058155094695</c:v>
                </c:pt>
                <c:pt idx="1227">
                  <c:v>-86.549115880380029</c:v>
                </c:pt>
                <c:pt idx="1228">
                  <c:v>-86.649154251885932</c:v>
                </c:pt>
                <c:pt idx="1229">
                  <c:v>-86.750190694717418</c:v>
                </c:pt>
                <c:pt idx="1230">
                  <c:v>-86.85224314508234</c:v>
                </c:pt>
                <c:pt idx="1231">
                  <c:v>-86.955330070854558</c:v>
                </c:pt>
                <c:pt idx="1232">
                  <c:v>-87.059470493115384</c:v>
                </c:pt>
                <c:pt idx="1233">
                  <c:v>-87.16468400875408</c:v>
                </c:pt>
                <c:pt idx="1234">
                  <c:v>-87.270990814430291</c:v>
                </c:pt>
                <c:pt idx="1235">
                  <c:v>-87.378411731519606</c:v>
                </c:pt>
                <c:pt idx="1236">
                  <c:v>-87.486968232688668</c:v>
                </c:pt>
                <c:pt idx="1237">
                  <c:v>-87.596682469646666</c:v>
                </c:pt>
                <c:pt idx="1238">
                  <c:v>-87.707577302584397</c:v>
                </c:pt>
                <c:pt idx="1239">
                  <c:v>-87.81967633117317</c:v>
                </c:pt>
                <c:pt idx="1240">
                  <c:v>-87.933003927244641</c:v>
                </c:pt>
                <c:pt idx="1241">
                  <c:v>-88.047585269340601</c:v>
                </c:pt>
                <c:pt idx="1242">
                  <c:v>-88.163446379321343</c:v>
                </c:pt>
                <c:pt idx="1243">
                  <c:v>-88.280614160944396</c:v>
                </c:pt>
                <c:pt idx="1244">
                  <c:v>-88.399116440735511</c:v>
                </c:pt>
                <c:pt idx="1245">
                  <c:v>-88.518982011358261</c:v>
                </c:pt>
                <c:pt idx="1246">
                  <c:v>-88.640240677431251</c:v>
                </c:pt>
                <c:pt idx="1247">
                  <c:v>-88.762923304239933</c:v>
                </c:pt>
                <c:pt idx="1248">
                  <c:v>-88.887061869356302</c:v>
                </c:pt>
                <c:pt idx="1249">
                  <c:v>-89.012689517501386</c:v>
                </c:pt>
                <c:pt idx="1250">
                  <c:v>-89.139840618761667</c:v>
                </c:pt>
                <c:pt idx="1251">
                  <c:v>-89.268550830678791</c:v>
                </c:pt>
                <c:pt idx="1252">
                  <c:v>-89.398857164098928</c:v>
                </c:pt>
                <c:pt idx="1253">
                  <c:v>-89.530798053608066</c:v>
                </c:pt>
                <c:pt idx="1254">
                  <c:v>-89.664413432276447</c:v>
                </c:pt>
                <c:pt idx="1255">
                  <c:v>-89.799744811784933</c:v>
                </c:pt>
                <c:pt idx="1256">
                  <c:v>-89.936835367678952</c:v>
                </c:pt>
                <c:pt idx="1257">
                  <c:v>-90.075730030635057</c:v>
                </c:pt>
                <c:pt idx="1258">
                  <c:v>-90.216475584130094</c:v>
                </c:pt>
                <c:pt idx="1259">
                  <c:v>-90.359120768956146</c:v>
                </c:pt>
                <c:pt idx="1260">
                  <c:v>-90.503716395226576</c:v>
                </c:pt>
                <c:pt idx="1261">
                  <c:v>-90.650315462695303</c:v>
                </c:pt>
                <c:pt idx="1262">
                  <c:v>-90.798973289748503</c:v>
                </c:pt>
                <c:pt idx="1263">
                  <c:v>-90.949747652272919</c:v>
                </c:pt>
                <c:pt idx="1264">
                  <c:v>-91.102698933067629</c:v>
                </c:pt>
                <c:pt idx="1265">
                  <c:v>-91.257890282697616</c:v>
                </c:pt>
                <c:pt idx="1266">
                  <c:v>-91.415387793264742</c:v>
                </c:pt>
                <c:pt idx="1267">
                  <c:v>-91.575260685778346</c:v>
                </c:pt>
                <c:pt idx="1268">
                  <c:v>-91.737581512962294</c:v>
                </c:pt>
                <c:pt idx="1269">
                  <c:v>-91.902426378683643</c:v>
                </c:pt>
                <c:pt idx="1270">
                  <c:v>-92.069875175879787</c:v>
                </c:pt>
                <c:pt idx="1271">
                  <c:v>-92.240011844724691</c:v>
                </c:pt>
                <c:pt idx="1272">
                  <c:v>-92.412924653427211</c:v>
                </c:pt>
                <c:pt idx="1273">
                  <c:v>-92.5887065035528</c:v>
                </c:pt>
                <c:pt idx="1274">
                  <c:v>-92.767455263147056</c:v>
                </c:pt>
                <c:pt idx="1275">
                  <c:v>-92.94927413022674</c:v>
                </c:pt>
                <c:pt idx="1276">
                  <c:v>-93.134272030261883</c:v>
                </c:pt>
                <c:pt idx="1277">
                  <c:v>-93.322564051600409</c:v>
                </c:pt>
                <c:pt idx="1278">
                  <c:v>-93.514271922979177</c:v>
                </c:pt>
                <c:pt idx="1279">
                  <c:v>-93.709524538514898</c:v>
                </c:pt>
                <c:pt idx="1280">
                  <c:v>-93.908458535524318</c:v>
                </c:pt>
                <c:pt idx="1281">
                  <c:v>-94.111218932012548</c:v>
                </c:pt>
                <c:pt idx="1282">
                  <c:v>-94.317959831368867</c:v>
                </c:pt>
                <c:pt idx="1283">
                  <c:v>-94.528845202505551</c:v>
                </c:pt>
                <c:pt idx="1284">
                  <c:v>-94.744049746176785</c:v>
                </c:pt>
                <c:pt idx="1285">
                  <c:v>-94.963759858238873</c:v>
                </c:pt>
                <c:pt idx="1286">
                  <c:v>-95.188174703944313</c:v>
                </c:pt>
                <c:pt idx="1287">
                  <c:v>-95.41750741854257</c:v>
                </c:pt>
                <c:pt idx="1288">
                  <c:v>-95.651986452505341</c:v>
                </c:pt>
                <c:pt idx="1289">
                  <c:v>-95.891857083093441</c:v>
                </c:pt>
                <c:pt idx="1290">
                  <c:v>-96.137383116861855</c:v>
                </c:pt>
                <c:pt idx="1291">
                  <c:v>-96.388848814273288</c:v>
                </c:pt>
                <c:pt idx="1292">
                  <c:v>-96.646561069764672</c:v>
                </c:pt>
                <c:pt idx="1293">
                  <c:v>-96.910851891913438</c:v>
                </c:pt>
                <c:pt idx="1294">
                  <c:v>-97.182081232137264</c:v>
                </c:pt>
                <c:pt idx="1295">
                  <c:v>-97.460640224093126</c:v>
                </c:pt>
                <c:pt idx="1296">
                  <c:v>-97.746954906885691</c:v>
                </c:pt>
                <c:pt idx="1297">
                  <c:v>-98.041490521091745</c:v>
                </c:pt>
                <c:pt idx="1298">
                  <c:v>-98.344756487822508</c:v>
                </c:pt>
                <c:pt idx="1299">
                  <c:v>-98.657312204095689</c:v>
                </c:pt>
                <c:pt idx="1300">
                  <c:v>-98.979773821857862</c:v>
                </c:pt>
                <c:pt idx="1301">
                  <c:v>-99.312822216824785</c:v>
                </c:pt>
                <c:pt idx="1302">
                  <c:v>-99.657212408630585</c:v>
                </c:pt>
                <c:pt idx="1303">
                  <c:v>-100.01378475900255</c:v>
                </c:pt>
                <c:pt idx="1304">
                  <c:v>-100.38347836949069</c:v>
                </c:pt>
                <c:pt idx="1305">
                  <c:v>-100.76734721578549</c:v>
                </c:pt>
                <c:pt idx="1306">
                  <c:v>-101.16657972029526</c:v>
                </c:pt>
                <c:pt idx="1307">
                  <c:v>-101.58252267976343</c:v>
                </c:pt>
                <c:pt idx="1308">
                  <c:v>-102.01671076655451</c:v>
                </c:pt>
                <c:pt idx="1309">
                  <c:v>-102.47090323726124</c:v>
                </c:pt>
                <c:pt idx="1310">
                  <c:v>-102.9471300710826</c:v>
                </c:pt>
                <c:pt idx="1311">
                  <c:v>-103.44775060247702</c:v>
                </c:pt>
                <c:pt idx="1312">
                  <c:v>-103.97552894267679</c:v>
                </c:pt>
                <c:pt idx="1313">
                  <c:v>-104.53373231101638</c:v>
                </c:pt>
                <c:pt idx="1314">
                  <c:v>-105.12626116921724</c:v>
                </c:pt>
                <c:pt idx="1315">
                  <c:v>-105.75782436295108</c:v>
                </c:pt>
                <c:pt idx="1316">
                  <c:v>-106.43417934393099</c:v>
                </c:pt>
                <c:pt idx="1317">
                  <c:v>-107.16246884215758</c:v>
                </c:pt>
                <c:pt idx="1318">
                  <c:v>-107.95170454583746</c:v>
                </c:pt>
                <c:pt idx="1319">
                  <c:v>-108.81348225325792</c:v>
                </c:pt>
                <c:pt idx="1320">
                  <c:v>-109.76307563043909</c:v>
                </c:pt>
                <c:pt idx="1321">
                  <c:v>-110.82117789166995</c:v>
                </c:pt>
                <c:pt idx="1322">
                  <c:v>-112.01681465770287</c:v>
                </c:pt>
                <c:pt idx="1323">
                  <c:v>-113.39252204935276</c:v>
                </c:pt>
                <c:pt idx="1324">
                  <c:v>-115.01430014579657</c:v>
                </c:pt>
                <c:pt idx="1325">
                  <c:v>-116.99284836580179</c:v>
                </c:pt>
                <c:pt idx="1326">
                  <c:v>-119.53606151077463</c:v>
                </c:pt>
                <c:pt idx="1327">
                  <c:v>-123.11210854566659</c:v>
                </c:pt>
                <c:pt idx="1328">
                  <c:v>-129.22531517605159</c:v>
                </c:pt>
                <c:pt idx="1329">
                  <c:v>-166.87418979381448</c:v>
                </c:pt>
                <c:pt idx="1330">
                  <c:v>-129.07182769393427</c:v>
                </c:pt>
                <c:pt idx="1331">
                  <c:v>-123.14370431101871</c:v>
                </c:pt>
                <c:pt idx="1332">
                  <c:v>-119.67751339778808</c:v>
                </c:pt>
                <c:pt idx="1333">
                  <c:v>-117.22536871067288</c:v>
                </c:pt>
                <c:pt idx="1334">
                  <c:v>-115.33039361929669</c:v>
                </c:pt>
                <c:pt idx="1335">
                  <c:v>-113.78846200982051</c:v>
                </c:pt>
                <c:pt idx="1336">
                  <c:v>-112.49049361628505</c:v>
                </c:pt>
                <c:pt idx="1337">
                  <c:v>-111.37130146159863</c:v>
                </c:pt>
                <c:pt idx="1338">
                  <c:v>-110.38880429857308</c:v>
                </c:pt>
                <c:pt idx="1339">
                  <c:v>-109.51425227852016</c:v>
                </c:pt>
                <c:pt idx="1340">
                  <c:v>-108.72713028296253</c:v>
                </c:pt>
                <c:pt idx="1341">
                  <c:v>-108.01228577735526</c:v>
                </c:pt>
                <c:pt idx="1342">
                  <c:v>-107.35820905502466</c:v>
                </c:pt>
                <c:pt idx="1343">
                  <c:v>-106.75595200847306</c:v>
                </c:pt>
                <c:pt idx="1344">
                  <c:v>-106.19842049661905</c:v>
                </c:pt>
                <c:pt idx="1345">
                  <c:v>-105.67989536473321</c:v>
                </c:pt>
                <c:pt idx="1346">
                  <c:v>-105.19569881603721</c:v>
                </c:pt>
                <c:pt idx="1347">
                  <c:v>-104.741956217929</c:v>
                </c:pt>
                <c:pt idx="1348">
                  <c:v>-104.31542235098917</c:v>
                </c:pt>
                <c:pt idx="1349">
                  <c:v>-103.91335224817887</c:v>
                </c:pt>
                <c:pt idx="1350">
                  <c:v>-103.53340356065755</c:v>
                </c:pt>
                <c:pt idx="1351">
                  <c:v>-103.17356164343599</c:v>
                </c:pt>
                <c:pt idx="1352">
                  <c:v>-102.83208129928815</c:v>
                </c:pt>
                <c:pt idx="1353">
                  <c:v>-102.50744092359423</c:v>
                </c:pt>
                <c:pt idx="1354">
                  <c:v>-102.19830601160766</c:v>
                </c:pt>
                <c:pt idx="1355">
                  <c:v>-101.90349982467438</c:v>
                </c:pt>
                <c:pt idx="1356">
                  <c:v>-101.62197959349113</c:v>
                </c:pt>
                <c:pt idx="1357">
                  <c:v>-101.35281704958261</c:v>
                </c:pt>
                <c:pt idx="1358">
                  <c:v>-101.09518237393576</c:v>
                </c:pt>
                <c:pt idx="1359">
                  <c:v>-100.8483308674933</c:v>
                </c:pt>
                <c:pt idx="1360">
                  <c:v>-100.6115918076799</c:v>
                </c:pt>
                <c:pt idx="1361">
                  <c:v>-100.38435907480661</c:v>
                </c:pt>
                <c:pt idx="1362">
                  <c:v>-100.16608322138157</c:v>
                </c:pt>
                <c:pt idx="1363">
                  <c:v>-99.956264726131934</c:v>
                </c:pt>
                <c:pt idx="1364">
                  <c:v>-99.754448226355777</c:v>
                </c:pt>
                <c:pt idx="1365">
                  <c:v>-99.560217563347834</c:v>
                </c:pt>
                <c:pt idx="1366">
                  <c:v>-99.373191507662682</c:v>
                </c:pt>
                <c:pt idx="1367">
                  <c:v>-99.193020054716982</c:v>
                </c:pt>
                <c:pt idx="1368">
                  <c:v>-99.019381202681245</c:v>
                </c:pt>
                <c:pt idx="1369">
                  <c:v>-98.851978138706215</c:v>
                </c:pt>
                <c:pt idx="1370">
                  <c:v>-98.690536773721334</c:v>
                </c:pt>
                <c:pt idx="1371">
                  <c:v>-98.534803574746647</c:v>
                </c:pt>
                <c:pt idx="1372">
                  <c:v>-98.384543653197142</c:v>
                </c:pt>
                <c:pt idx="1373">
                  <c:v>-98.239539073995672</c:v>
                </c:pt>
                <c:pt idx="1374">
                  <c:v>-98.09958735540711</c:v>
                </c:pt>
                <c:pt idx="1375">
                  <c:v>-97.964500134393674</c:v>
                </c:pt>
                <c:pt idx="1376">
                  <c:v>-97.834101977055269</c:v>
                </c:pt>
                <c:pt idx="1377">
                  <c:v>-97.708229314659803</c:v>
                </c:pt>
                <c:pt idx="1378">
                  <c:v>-97.586729490708265</c:v>
                </c:pt>
                <c:pt idx="1379">
                  <c:v>-97.469459905190291</c:v>
                </c:pt>
                <c:pt idx="1380">
                  <c:v>-97.356287244462436</c:v>
                </c:pt>
                <c:pt idx="1381">
                  <c:v>-97.24708678730218</c:v>
                </c:pt>
                <c:pt idx="1382">
                  <c:v>-97.141741777985203</c:v>
                </c:pt>
                <c:pt idx="1383">
                  <c:v>-97.040142859086956</c:v>
                </c:pt>
                <c:pt idx="1384">
                  <c:v>-96.942187557708991</c:v>
                </c:pt>
                <c:pt idx="1385">
                  <c:v>-96.847779818855628</c:v>
                </c:pt>
                <c:pt idx="1386">
                  <c:v>-96.756829582026342</c:v>
                </c:pt>
                <c:pt idx="1387">
                  <c:v>-96.669252395188536</c:v>
                </c:pt>
                <c:pt idx="1388">
                  <c:v>-96.584969063760795</c:v>
                </c:pt>
                <c:pt idx="1389">
                  <c:v>-96.503905330135225</c:v>
                </c:pt>
                <c:pt idx="1390">
                  <c:v>-96.425991581390846</c:v>
                </c:pt>
                <c:pt idx="1391">
                  <c:v>-96.35116258219611</c:v>
                </c:pt>
                <c:pt idx="1392">
                  <c:v>-96.279357230569531</c:v>
                </c:pt>
                <c:pt idx="1393">
                  <c:v>-96.210518334949299</c:v>
                </c:pt>
                <c:pt idx="1394">
                  <c:v>-96.144592409671716</c:v>
                </c:pt>
                <c:pt idx="1395">
                  <c:v>-96.081529488452503</c:v>
                </c:pt>
                <c:pt idx="1396">
                  <c:v>-96.021282953336197</c:v>
                </c:pt>
                <c:pt idx="1397">
                  <c:v>-95.963809378491348</c:v>
                </c:pt>
                <c:pt idx="1398">
                  <c:v>-95.909068387430366</c:v>
                </c:pt>
                <c:pt idx="1399">
                  <c:v>-95.857022522599948</c:v>
                </c:pt>
                <c:pt idx="1400">
                  <c:v>-95.807637126476578</c:v>
                </c:pt>
                <c:pt idx="1401">
                  <c:v>-95.760880233139218</c:v>
                </c:pt>
                <c:pt idx="1402">
                  <c:v>-95.71672247025036</c:v>
                </c:pt>
                <c:pt idx="1403">
                  <c:v>-95.675136969565301</c:v>
                </c:pt>
                <c:pt idx="1404">
                  <c:v>-95.636099286809809</c:v>
                </c:pt>
                <c:pt idx="1405">
                  <c:v>-95.599587329243661</c:v>
                </c:pt>
                <c:pt idx="1406">
                  <c:v>-95.565581291035897</c:v>
                </c:pt>
                <c:pt idx="1407">
                  <c:v>-95.534063596000763</c:v>
                </c:pt>
                <c:pt idx="1408">
                  <c:v>-95.505018847200986</c:v>
                </c:pt>
                <c:pt idx="1409">
                  <c:v>-95.478433783156476</c:v>
                </c:pt>
                <c:pt idx="1410">
                  <c:v>-95.45429724031473</c:v>
                </c:pt>
                <c:pt idx="1411">
                  <c:v>-95.432600121902155</c:v>
                </c:pt>
                <c:pt idx="1412">
                  <c:v>-95.413335372522965</c:v>
                </c:pt>
                <c:pt idx="1413">
                  <c:v>-95.396497958487998</c:v>
                </c:pt>
                <c:pt idx="1414">
                  <c:v>-95.38208485406409</c:v>
                </c:pt>
                <c:pt idx="1415">
                  <c:v>-95.370095033080929</c:v>
                </c:pt>
                <c:pt idx="1416">
                  <c:v>-95.360529466257248</c:v>
                </c:pt>
                <c:pt idx="1417">
                  <c:v>-95.353391123879447</c:v>
                </c:pt>
                <c:pt idx="1418">
                  <c:v>-95.348684984203203</c:v>
                </c:pt>
                <c:pt idx="1419">
                  <c:v>-95.346418047502638</c:v>
                </c:pt>
                <c:pt idx="1420">
                  <c:v>-95.346599355352865</c:v>
                </c:pt>
                <c:pt idx="1421">
                  <c:v>-95.349240016351331</c:v>
                </c:pt>
                <c:pt idx="1422">
                  <c:v>-95.354353237301908</c:v>
                </c:pt>
                <c:pt idx="1423">
                  <c:v>-95.36195436071749</c:v>
                </c:pt>
                <c:pt idx="1424">
                  <c:v>-95.372060908629081</c:v>
                </c:pt>
                <c:pt idx="1425">
                  <c:v>-95.384692633065967</c:v>
                </c:pt>
                <c:pt idx="1426">
                  <c:v>-95.399871573351504</c:v>
                </c:pt>
                <c:pt idx="1427">
                  <c:v>-95.417622120863186</c:v>
                </c:pt>
                <c:pt idx="1428">
                  <c:v>-95.437971091315333</c:v>
                </c:pt>
                <c:pt idx="1429">
                  <c:v>-95.460947805195275</c:v>
                </c:pt>
                <c:pt idx="1430">
                  <c:v>-95.486584177043142</c:v>
                </c:pt>
                <c:pt idx="1431">
                  <c:v>-95.514914813752213</c:v>
                </c:pt>
                <c:pt idx="1432">
                  <c:v>-95.545977122994799</c:v>
                </c:pt>
                <c:pt idx="1433">
                  <c:v>-95.579811432179156</c:v>
                </c:pt>
                <c:pt idx="1434">
                  <c:v>-95.616461118932136</c:v>
                </c:pt>
                <c:pt idx="1435">
                  <c:v>-95.655972753859629</c:v>
                </c:pt>
                <c:pt idx="1436">
                  <c:v>-95.698396257224829</c:v>
                </c:pt>
                <c:pt idx="1437">
                  <c:v>-95.743785069542184</c:v>
                </c:pt>
                <c:pt idx="1438">
                  <c:v>-95.792196338722718</c:v>
                </c:pt>
                <c:pt idx="1439">
                  <c:v>-95.843691124324323</c:v>
                </c:pt>
                <c:pt idx="1440">
                  <c:v>-95.898334620837517</c:v>
                </c:pt>
                <c:pt idx="1441">
                  <c:v>-95.956196402063583</c:v>
                </c:pt>
                <c:pt idx="1442">
                  <c:v>-96.017350688240583</c:v>
                </c:pt>
                <c:pt idx="1443">
                  <c:v>-96.081876638600278</c:v>
                </c:pt>
                <c:pt idx="1444">
                  <c:v>-96.149858671960985</c:v>
                </c:pt>
                <c:pt idx="1445">
                  <c:v>-96.221386818151188</c:v>
                </c:pt>
                <c:pt idx="1446">
                  <c:v>-96.296557103988476</c:v>
                </c:pt>
                <c:pt idx="1447">
                  <c:v>-96.375471977151875</c:v>
                </c:pt>
                <c:pt idx="1448">
                  <c:v>-96.458240773153477</c:v>
                </c:pt>
                <c:pt idx="1449">
                  <c:v>-96.544980229175394</c:v>
                </c:pt>
                <c:pt idx="1450">
                  <c:v>-96.635815051893474</c:v>
                </c:pt>
                <c:pt idx="1451">
                  <c:v>-96.730878544659419</c:v>
                </c:pt>
                <c:pt idx="1452">
                  <c:v>-96.830313302135551</c:v>
                </c:pt>
                <c:pt idx="1453">
                  <c:v>-96.934271980651346</c:v>
                </c:pt>
                <c:pt idx="1454">
                  <c:v>-97.042918154735688</c:v>
                </c:pt>
                <c:pt idx="1455">
                  <c:v>-97.15642727077217</c:v>
                </c:pt>
                <c:pt idx="1456">
                  <c:v>-97.274987711506043</c:v>
                </c:pt>
                <c:pt idx="1457">
                  <c:v>-97.398801986803136</c:v>
                </c:pt>
                <c:pt idx="1458">
                  <c:v>-97.528088069229838</c:v>
                </c:pt>
                <c:pt idx="1459">
                  <c:v>-97.66308089507109</c:v>
                </c:pt>
                <c:pt idx="1460">
                  <c:v>-97.804034057052704</c:v>
                </c:pt>
                <c:pt idx="1461">
                  <c:v>-97.951221717385209</c:v>
                </c:pt>
                <c:pt idx="1462">
                  <c:v>-98.104940777125421</c:v>
                </c:pt>
                <c:pt idx="1463">
                  <c:v>-98.265513343770152</c:v>
                </c:pt>
                <c:pt idx="1464">
                  <c:v>-98.433289547278733</c:v>
                </c:pt>
                <c:pt idx="1465">
                  <c:v>-98.608650765362029</c:v>
                </c:pt>
                <c:pt idx="1466">
                  <c:v>-98.792013331079318</c:v>
                </c:pt>
                <c:pt idx="1467">
                  <c:v>-98.983832811825891</c:v>
                </c:pt>
                <c:pt idx="1468">
                  <c:v>-99.184608968806572</c:v>
                </c:pt>
                <c:pt idx="1469">
                  <c:v>-99.39489153048973</c:v>
                </c:pt>
                <c:pt idx="1470">
                  <c:v>-99.615286945659648</c:v>
                </c:pt>
                <c:pt idx="1471">
                  <c:v>-99.846466322856003</c:v>
                </c:pt>
                <c:pt idx="1472">
                  <c:v>-100.08917481455966</c:v>
                </c:pt>
                <c:pt idx="1473">
                  <c:v>-100.34424277324109</c:v>
                </c:pt>
                <c:pt idx="1474">
                  <c:v>-100.61259909718551</c:v>
                </c:pt>
                <c:pt idx="1475">
                  <c:v>-100.8952873021548</c:v>
                </c:pt>
                <c:pt idx="1476">
                  <c:v>-101.19348501470411</c:v>
                </c:pt>
                <c:pt idx="1477">
                  <c:v>-101.50852780147643</c:v>
                </c:pt>
                <c:pt idx="1478">
                  <c:v>-101.84193854454806</c:v>
                </c:pt>
                <c:pt idx="1479">
                  <c:v>-102.19546398771942</c:v>
                </c:pt>
                <c:pt idx="1480">
                  <c:v>-102.57112066213956</c:v>
                </c:pt>
                <c:pt idx="1481">
                  <c:v>-102.97125323783328</c:v>
                </c:pt>
                <c:pt idx="1482">
                  <c:v>-103.39860956480324</c:v>
                </c:pt>
                <c:pt idx="1483">
                  <c:v>-103.85643848321364</c:v>
                </c:pt>
                <c:pt idx="1484">
                  <c:v>-104.34861922983615</c:v>
                </c:pt>
                <c:pt idx="1485">
                  <c:v>-104.87983554037207</c:v>
                </c:pt>
                <c:pt idx="1486">
                  <c:v>-105.45581435546606</c:v>
                </c:pt>
                <c:pt idx="1487">
                  <c:v>-106.08366021929004</c:v>
                </c:pt>
                <c:pt idx="1488">
                  <c:v>-106.77233544685407</c:v>
                </c:pt>
                <c:pt idx="1489">
                  <c:v>-107.5333696585087</c:v>
                </c:pt>
                <c:pt idx="1490">
                  <c:v>-108.38194417392086</c:v>
                </c:pt>
                <c:pt idx="1491">
                  <c:v>-109.33861730783163</c:v>
                </c:pt>
                <c:pt idx="1492">
                  <c:v>-110.43220679448658</c:v>
                </c:pt>
                <c:pt idx="1493">
                  <c:v>-111.70490699724056</c:v>
                </c:pt>
                <c:pt idx="1494">
                  <c:v>-113.22210838428602</c:v>
                </c:pt>
                <c:pt idx="1495">
                  <c:v>-115.09329778236298</c:v>
                </c:pt>
                <c:pt idx="1496">
                  <c:v>-117.52354829730015</c:v>
                </c:pt>
                <c:pt idx="1497">
                  <c:v>-120.97256854856172</c:v>
                </c:pt>
                <c:pt idx="1498">
                  <c:v>-126.90229637369404</c:v>
                </c:pt>
                <c:pt idx="1499">
                  <c:v>-170.78540700422826</c:v>
                </c:pt>
                <c:pt idx="1500">
                  <c:v>-126.88774216009676</c:v>
                </c:pt>
                <c:pt idx="1501">
                  <c:v>-120.7769558596472</c:v>
                </c:pt>
                <c:pt idx="1502">
                  <c:v>-117.18386280543746</c:v>
                </c:pt>
                <c:pt idx="1503">
                  <c:v>-114.61876788676162</c:v>
                </c:pt>
                <c:pt idx="1504">
                  <c:v>-112.61640545279867</c:v>
                </c:pt>
                <c:pt idx="1505">
                  <c:v>-110.96984529248486</c:v>
                </c:pt>
                <c:pt idx="1506">
                  <c:v>-109.56880057683199</c:v>
                </c:pt>
                <c:pt idx="1507">
                  <c:v>-108.34747723539604</c:v>
                </c:pt>
                <c:pt idx="1508">
                  <c:v>-107.2634534661742</c:v>
                </c:pt>
                <c:pt idx="1509">
                  <c:v>-106.28777216589567</c:v>
                </c:pt>
                <c:pt idx="1510">
                  <c:v>-105.39978367454941</c:v>
                </c:pt>
                <c:pt idx="1511">
                  <c:v>-104.58424332581352</c:v>
                </c:pt>
                <c:pt idx="1512">
                  <c:v>-103.8295753694625</c:v>
                </c:pt>
                <c:pt idx="1513">
                  <c:v>-103.12678241245287</c:v>
                </c:pt>
                <c:pt idx="1514">
                  <c:v>-102.46873218602543</c:v>
                </c:pt>
                <c:pt idx="1515">
                  <c:v>-101.84967506443634</c:v>
                </c:pt>
                <c:pt idx="1516">
                  <c:v>-101.26490816862839</c:v>
                </c:pt>
                <c:pt idx="1517">
                  <c:v>-100.71053566023727</c:v>
                </c:pt>
                <c:pt idx="1518">
                  <c:v>-100.18329395427637</c:v>
                </c:pt>
                <c:pt idx="1519">
                  <c:v>-99.680421831681798</c:v>
                </c:pt>
                <c:pt idx="1520">
                  <c:v>-99.199562285176896</c:v>
                </c:pt>
                <c:pt idx="1521">
                  <c:v>-98.738687226035296</c:v>
                </c:pt>
                <c:pt idx="1522">
                  <c:v>-98.296038946247251</c:v>
                </c:pt>
                <c:pt idx="1523">
                  <c:v>-97.870084051605645</c:v>
                </c:pt>
                <c:pt idx="1524">
                  <c:v>-97.459476806930908</c:v>
                </c:pt>
                <c:pt idx="1525">
                  <c:v>-97.063029676759214</c:v>
                </c:pt>
                <c:pt idx="1526">
                  <c:v>-96.679689429702904</c:v>
                </c:pt>
                <c:pt idx="1527">
                  <c:v>-96.308517591714477</c:v>
                </c:pt>
                <c:pt idx="1528">
                  <c:v>-95.948674331346552</c:v>
                </c:pt>
                <c:pt idx="1529">
                  <c:v>-95.599405078945523</c:v>
                </c:pt>
                <c:pt idx="1530">
                  <c:v>-95.260029340695354</c:v>
                </c:pt>
                <c:pt idx="1531">
                  <c:v>-94.929931289565957</c:v>
                </c:pt>
                <c:pt idx="1532">
                  <c:v>-94.608551804862088</c:v>
                </c:pt>
                <c:pt idx="1533">
                  <c:v>-94.295381700512365</c:v>
                </c:pt>
                <c:pt idx="1534">
                  <c:v>-93.989955935361991</c:v>
                </c:pt>
                <c:pt idx="1535">
                  <c:v>-93.691848639253863</c:v>
                </c:pt>
                <c:pt idx="1536">
                  <c:v>-93.400668820933589</c:v>
                </c:pt>
                <c:pt idx="1537">
                  <c:v>-93.116056648348163</c:v>
                </c:pt>
                <c:pt idx="1538">
                  <c:v>-92.837680212456519</c:v>
                </c:pt>
                <c:pt idx="1539">
                  <c:v>-92.565232700450437</c:v>
                </c:pt>
                <c:pt idx="1540">
                  <c:v>-92.298429918368583</c:v>
                </c:pt>
                <c:pt idx="1541">
                  <c:v>-92.037008112297158</c:v>
                </c:pt>
                <c:pt idx="1542">
                  <c:v>-91.780722045705517</c:v>
                </c:pt>
                <c:pt idx="1543">
                  <c:v>-91.529343298107491</c:v>
                </c:pt>
                <c:pt idx="1544">
                  <c:v>-91.282658754736744</c:v>
                </c:pt>
                <c:pt idx="1545">
                  <c:v>-91.040469262345724</c:v>
                </c:pt>
                <c:pt idx="1546">
                  <c:v>-90.80258842939422</c:v>
                </c:pt>
                <c:pt idx="1547">
                  <c:v>-90.568841552711859</c:v>
                </c:pt>
                <c:pt idx="1548">
                  <c:v>-90.339064654745528</c:v>
                </c:pt>
                <c:pt idx="1549">
                  <c:v>-90.113103617974843</c:v>
                </c:pt>
                <c:pt idx="1550">
                  <c:v>-89.890813405210849</c:v>
                </c:pt>
                <c:pt idx="1551">
                  <c:v>-89.672057355415603</c:v>
                </c:pt>
                <c:pt idx="1552">
                  <c:v>-89.456706546633626</c:v>
                </c:pt>
                <c:pt idx="1553">
                  <c:v>-89.244639218505327</c:v>
                </c:pt>
                <c:pt idx="1554">
                  <c:v>-89.035740247661863</c:v>
                </c:pt>
                <c:pt idx="1555">
                  <c:v>-88.82990067043562</c:v>
                </c:pt>
                <c:pt idx="1556">
                  <c:v>-88.62701724774206</c:v>
                </c:pt>
                <c:pt idx="1557">
                  <c:v>-88.426992067881415</c:v>
                </c:pt>
                <c:pt idx="1558">
                  <c:v>-88.229732183104105</c:v>
                </c:pt>
                <c:pt idx="1559">
                  <c:v>-88.035149276897357</c:v>
                </c:pt>
                <c:pt idx="1560">
                  <c:v>-87.843159358589205</c:v>
                </c:pt>
                <c:pt idx="1561">
                  <c:v>-87.653682482926058</c:v>
                </c:pt>
                <c:pt idx="1562">
                  <c:v>-87.466642491906995</c:v>
                </c:pt>
                <c:pt idx="1563">
                  <c:v>-87.281966777035507</c:v>
                </c:pt>
                <c:pt idx="1564">
                  <c:v>-87.099586060014644</c:v>
                </c:pt>
                <c:pt idx="1565">
                  <c:v>-86.919434190006584</c:v>
                </c:pt>
                <c:pt idx="1566">
                  <c:v>-86.741447956358385</c:v>
                </c:pt>
                <c:pt idx="1567">
                  <c:v>-86.565566914965189</c:v>
                </c:pt>
                <c:pt idx="1568">
                  <c:v>-86.391733227468976</c:v>
                </c:pt>
                <c:pt idx="1569">
                  <c:v>-86.219891511865825</c:v>
                </c:pt>
                <c:pt idx="1570">
                  <c:v>-86.049988703836235</c:v>
                </c:pt>
                <c:pt idx="1571">
                  <c:v>-85.881973927645532</c:v>
                </c:pt>
                <c:pt idx="1572">
                  <c:v>-85.715798376017517</c:v>
                </c:pt>
                <c:pt idx="1573">
                  <c:v>-85.551415198096919</c:v>
                </c:pt>
                <c:pt idx="1574">
                  <c:v>-85.388779395027399</c:v>
                </c:pt>
                <c:pt idx="1575">
                  <c:v>-85.22784772226953</c:v>
                </c:pt>
                <c:pt idx="1576">
                  <c:v>-85.068578598497027</c:v>
                </c:pt>
                <c:pt idx="1577">
                  <c:v>-84.910932020164083</c:v>
                </c:pt>
                <c:pt idx="1578">
                  <c:v>-84.754869481664798</c:v>
                </c:pt>
                <c:pt idx="1579">
                  <c:v>-84.600353900401558</c:v>
                </c:pt>
                <c:pt idx="1580">
                  <c:v>-84.44734954653768</c:v>
                </c:pt>
                <c:pt idx="1581">
                  <c:v>-84.295821977036695</c:v>
                </c:pt>
                <c:pt idx="1582">
                  <c:v>-84.145737973738321</c:v>
                </c:pt>
                <c:pt idx="1583">
                  <c:v>-83.997065485069982</c:v>
                </c:pt>
                <c:pt idx="1584">
                  <c:v>-83.849773571215366</c:v>
                </c:pt>
                <c:pt idx="1585">
                  <c:v>-83.703832352525893</c:v>
                </c:pt>
                <c:pt idx="1586">
                  <c:v>-83.559212960849237</c:v>
                </c:pt>
                <c:pt idx="1587">
                  <c:v>-83.415887493678241</c:v>
                </c:pt>
                <c:pt idx="1588">
                  <c:v>-83.27382897085586</c:v>
                </c:pt>
                <c:pt idx="1589">
                  <c:v>-83.133011293682358</c:v>
                </c:pt>
                <c:pt idx="1590">
                  <c:v>-82.993409206308371</c:v>
                </c:pt>
                <c:pt idx="1591">
                  <c:v>-82.854998259243203</c:v>
                </c:pt>
                <c:pt idx="1592">
                  <c:v>-82.717754774740641</c:v>
                </c:pt>
                <c:pt idx="1593">
                  <c:v>-82.581655814145364</c:v>
                </c:pt>
                <c:pt idx="1594">
                  <c:v>-82.446679146886794</c:v>
                </c:pt>
                <c:pt idx="1595">
                  <c:v>-82.312803221098989</c:v>
                </c:pt>
                <c:pt idx="1596">
                  <c:v>-82.180007135812261</c:v>
                </c:pt>
                <c:pt idx="1597">
                  <c:v>-82.048270614466276</c:v>
                </c:pt>
                <c:pt idx="1598">
                  <c:v>-81.917573979875471</c:v>
                </c:pt>
                <c:pt idx="1599">
                  <c:v>-81.787898130354151</c:v>
                </c:pt>
                <c:pt idx="1600">
                  <c:v>-81.659224517088674</c:v>
                </c:pt>
                <c:pt idx="1601">
                  <c:v>-81.53153512257434</c:v>
                </c:pt>
                <c:pt idx="1602">
                  <c:v>-81.404812440132815</c:v>
                </c:pt>
                <c:pt idx="1603">
                  <c:v>-81.279039454405236</c:v>
                </c:pt>
                <c:pt idx="1604">
                  <c:v>-81.154199622749928</c:v>
                </c:pt>
                <c:pt idx="1605">
                  <c:v>-81.0302768575622</c:v>
                </c:pt>
                <c:pt idx="1606">
                  <c:v>-80.907255509397714</c:v>
                </c:pt>
                <c:pt idx="1607">
                  <c:v>-80.785120350856914</c:v>
                </c:pt>
                <c:pt idx="1608">
                  <c:v>-80.663856561238219</c:v>
                </c:pt>
                <c:pt idx="1609">
                  <c:v>-80.543449711890105</c:v>
                </c:pt>
                <c:pt idx="1610">
                  <c:v>-80.423885752184077</c:v>
                </c:pt>
                <c:pt idx="1611">
                  <c:v>-80.305150996180487</c:v>
                </c:pt>
                <c:pt idx="1612">
                  <c:v>-80.187232109796284</c:v>
                </c:pt>
                <c:pt idx="1613">
                  <c:v>-80.070116098617362</c:v>
                </c:pt>
                <c:pt idx="1614">
                  <c:v>-79.953790296197269</c:v>
                </c:pt>
                <c:pt idx="1615">
                  <c:v>-79.838242352847942</c:v>
                </c:pt>
                <c:pt idx="1616">
                  <c:v>-79.723460224960988</c:v>
                </c:pt>
                <c:pt idx="1617">
                  <c:v>-79.609432164712203</c:v>
                </c:pt>
                <c:pt idx="1618">
                  <c:v>-79.496146710267453</c:v>
                </c:pt>
                <c:pt idx="1619">
                  <c:v>-79.383592676327794</c:v>
                </c:pt>
                <c:pt idx="1620">
                  <c:v>-79.271759145124676</c:v>
                </c:pt>
                <c:pt idx="1621">
                  <c:v>-79.160635457749848</c:v>
                </c:pt>
                <c:pt idx="1622">
                  <c:v>-79.050211205824752</c:v>
                </c:pt>
                <c:pt idx="1623">
                  <c:v>-78.940476223556942</c:v>
                </c:pt>
                <c:pt idx="1624">
                  <c:v>-78.831420580037673</c:v>
                </c:pt>
                <c:pt idx="1625">
                  <c:v>-78.723034571936381</c:v>
                </c:pt>
                <c:pt idx="1626">
                  <c:v>-78.615308716384718</c:v>
                </c:pt>
                <c:pt idx="1627">
                  <c:v>-78.508233744217108</c:v>
                </c:pt>
                <c:pt idx="1628">
                  <c:v>-78.401800593419864</c:v>
                </c:pt>
                <c:pt idx="1629">
                  <c:v>-78.296000402862532</c:v>
                </c:pt>
                <c:pt idx="1630">
                  <c:v>-78.190824506247068</c:v>
                </c:pt>
                <c:pt idx="1631">
                  <c:v>-78.08626442630603</c:v>
                </c:pt>
                <c:pt idx="1632">
                  <c:v>-77.982311869196494</c:v>
                </c:pt>
                <c:pt idx="1633">
                  <c:v>-77.878958719109676</c:v>
                </c:pt>
                <c:pt idx="1634">
                  <c:v>-77.776197033091293</c:v>
                </c:pt>
                <c:pt idx="1635">
                  <c:v>-77.67401903603384</c:v>
                </c:pt>
                <c:pt idx="1636">
                  <c:v>-77.572417115856652</c:v>
                </c:pt>
                <c:pt idx="1637">
                  <c:v>-77.47138381886684</c:v>
                </c:pt>
                <c:pt idx="1638">
                  <c:v>-77.370911845282862</c:v>
                </c:pt>
                <c:pt idx="1639">
                  <c:v>-77.270994044898472</c:v>
                </c:pt>
                <c:pt idx="1640">
                  <c:v>-77.171623412938374</c:v>
                </c:pt>
                <c:pt idx="1641">
                  <c:v>-77.072793086016134</c:v>
                </c:pt>
                <c:pt idx="1642">
                  <c:v>-76.974496338264856</c:v>
                </c:pt>
                <c:pt idx="1643">
                  <c:v>-76.876726577579447</c:v>
                </c:pt>
                <c:pt idx="1644">
                  <c:v>-76.779477342010736</c:v>
                </c:pt>
                <c:pt idx="1645">
                  <c:v>-76.682742296256748</c:v>
                </c:pt>
                <c:pt idx="1646">
                  <c:v>-76.586515228284398</c:v>
                </c:pt>
                <c:pt idx="1647">
                  <c:v>-76.490790046069094</c:v>
                </c:pt>
                <c:pt idx="1648">
                  <c:v>-76.395560774445698</c:v>
                </c:pt>
                <c:pt idx="1649">
                  <c:v>-76.300821552035501</c:v>
                </c:pt>
                <c:pt idx="1650">
                  <c:v>-76.206566628311293</c:v>
                </c:pt>
                <c:pt idx="1651">
                  <c:v>-76.112790360740206</c:v>
                </c:pt>
                <c:pt idx="1652">
                  <c:v>-76.019487212012052</c:v>
                </c:pt>
                <c:pt idx="1653">
                  <c:v>-75.926651747373853</c:v>
                </c:pt>
                <c:pt idx="1654">
                  <c:v>-75.834278632042512</c:v>
                </c:pt>
                <c:pt idx="1655">
                  <c:v>-75.742362628684546</c:v>
                </c:pt>
                <c:pt idx="1656">
                  <c:v>-75.650898595007888</c:v>
                </c:pt>
                <c:pt idx="1657">
                  <c:v>-75.559881481398293</c:v>
                </c:pt>
                <c:pt idx="1658">
                  <c:v>-75.46930632864202</c:v>
                </c:pt>
                <c:pt idx="1659">
                  <c:v>-75.379168265724942</c:v>
                </c:pt>
                <c:pt idx="1660">
                  <c:v>-75.2894625076907</c:v>
                </c:pt>
                <c:pt idx="1661">
                  <c:v>-75.200184353561212</c:v>
                </c:pt>
                <c:pt idx="1662">
                  <c:v>-75.111329184330998</c:v>
                </c:pt>
                <c:pt idx="1663">
                  <c:v>-75.022892461014635</c:v>
                </c:pt>
                <c:pt idx="1664">
                  <c:v>-74.934869722762784</c:v>
                </c:pt>
                <c:pt idx="1665">
                  <c:v>-74.847256585006164</c:v>
                </c:pt>
                <c:pt idx="1666">
                  <c:v>-74.760048737699677</c:v>
                </c:pt>
                <c:pt idx="1667">
                  <c:v>-74.673241943574226</c:v>
                </c:pt>
                <c:pt idx="1668">
                  <c:v>-74.586832036469588</c:v>
                </c:pt>
                <c:pt idx="1669">
                  <c:v>-74.500814919695529</c:v>
                </c:pt>
                <c:pt idx="1670">
                  <c:v>-74.415186564462772</c:v>
                </c:pt>
                <c:pt idx="1671">
                  <c:v>-74.329943008332876</c:v>
                </c:pt>
                <c:pt idx="1672">
                  <c:v>-74.245080353730884</c:v>
                </c:pt>
                <c:pt idx="1673">
                  <c:v>-74.160594766496544</c:v>
                </c:pt>
                <c:pt idx="1674">
                  <c:v>-74.07648247446788</c:v>
                </c:pt>
                <c:pt idx="1675">
                  <c:v>-73.992739766122668</c:v>
                </c:pt>
                <c:pt idx="1676">
                  <c:v>-73.909362989233514</c:v>
                </c:pt>
                <c:pt idx="1677">
                  <c:v>-73.82634854957621</c:v>
                </c:pt>
                <c:pt idx="1678">
                  <c:v>-73.743692909683659</c:v>
                </c:pt>
                <c:pt idx="1679">
                  <c:v>-73.661392587599835</c:v>
                </c:pt>
                <c:pt idx="1680">
                  <c:v>-73.579444155699022</c:v>
                </c:pt>
                <c:pt idx="1681">
                  <c:v>-73.497844239531702</c:v>
                </c:pt>
                <c:pt idx="1682">
                  <c:v>-73.416589516688774</c:v>
                </c:pt>
                <c:pt idx="1683">
                  <c:v>-73.335676715704835</c:v>
                </c:pt>
                <c:pt idx="1684">
                  <c:v>-73.255102614990534</c:v>
                </c:pt>
                <c:pt idx="1685">
                  <c:v>-73.174864041796994</c:v>
                </c:pt>
                <c:pt idx="1686">
                  <c:v>-73.094957871194467</c:v>
                </c:pt>
                <c:pt idx="1687">
                  <c:v>-73.015381025086185</c:v>
                </c:pt>
                <c:pt idx="1688">
                  <c:v>-72.936130471265415</c:v>
                </c:pt>
                <c:pt idx="1689">
                  <c:v>-72.857203222454544</c:v>
                </c:pt>
                <c:pt idx="1690">
                  <c:v>-72.778596335409404</c:v>
                </c:pt>
                <c:pt idx="1691">
                  <c:v>-72.700306910028601</c:v>
                </c:pt>
                <c:pt idx="1692">
                  <c:v>-72.622332088483319</c:v>
                </c:pt>
                <c:pt idx="1693">
                  <c:v>-72.54466905437738</c:v>
                </c:pt>
                <c:pt idx="1694">
                  <c:v>-72.467315031928464</c:v>
                </c:pt>
                <c:pt idx="1695">
                  <c:v>-72.390267285155588</c:v>
                </c:pt>
                <c:pt idx="1696">
                  <c:v>-72.313523117110179</c:v>
                </c:pt>
                <c:pt idx="1697">
                  <c:v>-72.237079869106552</c:v>
                </c:pt>
                <c:pt idx="1698">
                  <c:v>-72.160934919974267</c:v>
                </c:pt>
                <c:pt idx="1699">
                  <c:v>-72.085085685345817</c:v>
                </c:pt>
                <c:pt idx="1700">
                  <c:v>-72.009529616941009</c:v>
                </c:pt>
                <c:pt idx="1701">
                  <c:v>-71.934264201870533</c:v>
                </c:pt>
                <c:pt idx="1702">
                  <c:v>-71.859286961977887</c:v>
                </c:pt>
                <c:pt idx="1703">
                  <c:v>-71.784595453167441</c:v>
                </c:pt>
                <c:pt idx="1704">
                  <c:v>-71.710187264776351</c:v>
                </c:pt>
                <c:pt idx="1705">
                  <c:v>-71.636060018929612</c:v>
                </c:pt>
                <c:pt idx="1706">
                  <c:v>-71.56221136995174</c:v>
                </c:pt>
                <c:pt idx="1707">
                  <c:v>-71.488639003747409</c:v>
                </c:pt>
                <c:pt idx="1708">
                  <c:v>-71.415340637240007</c:v>
                </c:pt>
                <c:pt idx="1709">
                  <c:v>-71.34231401778348</c:v>
                </c:pt>
                <c:pt idx="1710">
                  <c:v>-70.626519016700527</c:v>
                </c:pt>
                <c:pt idx="1711">
                  <c:v>-69.935626945152507</c:v>
                </c:pt>
                <c:pt idx="1712">
                  <c:v>-69.267811042255246</c:v>
                </c:pt>
                <c:pt idx="1713">
                  <c:v>-68.621452729414131</c:v>
                </c:pt>
                <c:pt idx="1714">
                  <c:v>-67.995110257180514</c:v>
                </c:pt>
                <c:pt idx="1715">
                  <c:v>-67.387493129205907</c:v>
                </c:pt>
                <c:pt idx="1716">
                  <c:v>-66.797441060226561</c:v>
                </c:pt>
                <c:pt idx="1717">
                  <c:v>-66.223906527850772</c:v>
                </c:pt>
                <c:pt idx="1718">
                  <c:v>-65.665940199058625</c:v>
                </c:pt>
                <c:pt idx="1719">
                  <c:v>-65.12267867571083</c:v>
                </c:pt>
                <c:pt idx="1720">
                  <c:v>-64.59333412555084</c:v>
                </c:pt>
                <c:pt idx="1721">
                  <c:v>-64.077185457442368</c:v>
                </c:pt>
                <c:pt idx="1722">
                  <c:v>-63.57357077001376</c:v>
                </c:pt>
                <c:pt idx="1723">
                  <c:v>-63.081880857065713</c:v>
                </c:pt>
                <c:pt idx="1724">
                  <c:v>-62.601553595238371</c:v>
                </c:pt>
                <c:pt idx="1725">
                  <c:v>-62.13206907235805</c:v>
                </c:pt>
                <c:pt idx="1726">
                  <c:v>-61.672945340908498</c:v>
                </c:pt>
                <c:pt idx="1727">
                  <c:v>-61.223734701707649</c:v>
                </c:pt>
                <c:pt idx="1728">
                  <c:v>-60.784020439414839</c:v>
                </c:pt>
                <c:pt idx="1729">
                  <c:v>-60.353413944771468</c:v>
                </c:pt>
                <c:pt idx="1730">
                  <c:v>-59.931552169248803</c:v>
                </c:pt>
                <c:pt idx="1731">
                  <c:v>-59.518095366551897</c:v>
                </c:pt>
                <c:pt idx="1732">
                  <c:v>-59.112725082603006</c:v>
                </c:pt>
                <c:pt idx="1733">
                  <c:v>-58.715142361523291</c:v>
                </c:pt>
                <c:pt idx="1734">
                  <c:v>-58.325066140039674</c:v>
                </c:pt>
                <c:pt idx="1735">
                  <c:v>-57.942231806775986</c:v>
                </c:pt>
                <c:pt idx="1736">
                  <c:v>-57.566389906293416</c:v>
                </c:pt>
                <c:pt idx="1737">
                  <c:v>-57.197304970566705</c:v>
                </c:pt>
                <c:pt idx="1738">
                  <c:v>-56.834754462979916</c:v>
                </c:pt>
                <c:pt idx="1739">
                  <c:v>-56.478527821937377</c:v>
                </c:pt>
                <c:pt idx="1740">
                  <c:v>-56.128425592890849</c:v>
                </c:pt>
                <c:pt idx="1741">
                  <c:v>-55.784258639041298</c:v>
                </c:pt>
                <c:pt idx="1742">
                  <c:v>-55.445847422214939</c:v>
                </c:pt>
                <c:pt idx="1743">
                  <c:v>-55.113021346465189</c:v>
                </c:pt>
                <c:pt idx="1744">
                  <c:v>-54.785618157882269</c:v>
                </c:pt>
                <c:pt idx="1745">
                  <c:v>-54.463483394856652</c:v>
                </c:pt>
                <c:pt idx="1746">
                  <c:v>-54.146469883740721</c:v>
                </c:pt>
                <c:pt idx="1747">
                  <c:v>-53.834437275426865</c:v>
                </c:pt>
                <c:pt idx="1748">
                  <c:v>-53.527251618878537</c:v>
                </c:pt>
                <c:pt idx="1749">
                  <c:v>-53.224784968095818</c:v>
                </c:pt>
                <c:pt idx="1750">
                  <c:v>-52.926915019378839</c:v>
                </c:pt>
                <c:pt idx="1751">
                  <c:v>-52.633524776101204</c:v>
                </c:pt>
                <c:pt idx="1752">
                  <c:v>-52.344502238497135</c:v>
                </c:pt>
                <c:pt idx="1753">
                  <c:v>-52.059740116230714</c:v>
                </c:pt>
                <c:pt idx="1754">
                  <c:v>-51.779135561745413</c:v>
                </c:pt>
                <c:pt idx="1755">
                  <c:v>-51.502589922598723</c:v>
                </c:pt>
                <c:pt idx="1756">
                  <c:v>-51.230008511161138</c:v>
                </c:pt>
                <c:pt idx="1757">
                  <c:v>-50.961300390226015</c:v>
                </c:pt>
                <c:pt idx="1758">
                  <c:v>-50.696378173210441</c:v>
                </c:pt>
                <c:pt idx="1759">
                  <c:v>-50.435157837764109</c:v>
                </c:pt>
                <c:pt idx="1760">
                  <c:v>-50.177558551703079</c:v>
                </c:pt>
                <c:pt idx="1761">
                  <c:v>-49.923502510294362</c:v>
                </c:pt>
                <c:pt idx="1762">
                  <c:v>-49.672914784007077</c:v>
                </c:pt>
                <c:pt idx="1763">
                  <c:v>-49.425723175920702</c:v>
                </c:pt>
                <c:pt idx="1764">
                  <c:v>-49.18185808805768</c:v>
                </c:pt>
                <c:pt idx="1765">
                  <c:v>-48.94125239597129</c:v>
                </c:pt>
                <c:pt idx="1766">
                  <c:v>-48.703841330978051</c:v>
                </c:pt>
                <c:pt idx="1767">
                  <c:v>-48.469562369475227</c:v>
                </c:pt>
                <c:pt idx="1768">
                  <c:v>-48.238355128833909</c:v>
                </c:pt>
                <c:pt idx="1769">
                  <c:v>-48.010161269397656</c:v>
                </c:pt>
                <c:pt idx="1770">
                  <c:v>-47.78492440215949</c:v>
                </c:pt>
                <c:pt idx="1771">
                  <c:v>-47.562590001721439</c:v>
                </c:pt>
                <c:pt idx="1772">
                  <c:v>-47.343105324174161</c:v>
                </c:pt>
                <c:pt idx="1773">
                  <c:v>-47.126419329564293</c:v>
                </c:pt>
                <c:pt idx="1774">
                  <c:v>-46.912482608641319</c:v>
                </c:pt>
                <c:pt idx="1775">
                  <c:v>-46.701247313600895</c:v>
                </c:pt>
                <c:pt idx="1776">
                  <c:v>-46.492667092563323</c:v>
                </c:pt>
                <c:pt idx="1777">
                  <c:v>-46.286697027545941</c:v>
                </c:pt>
                <c:pt idx="1778">
                  <c:v>-46.083293575704907</c:v>
                </c:pt>
                <c:pt idx="1779">
                  <c:v>-45.882414513641692</c:v>
                </c:pt>
                <c:pt idx="1780">
                  <c:v>-45.68401888458024</c:v>
                </c:pt>
                <c:pt idx="1781">
                  <c:v>-45.488066948239869</c:v>
                </c:pt>
                <c:pt idx="1782">
                  <c:v>-45.294520133236574</c:v>
                </c:pt>
                <c:pt idx="1783">
                  <c:v>-45.103340991862268</c:v>
                </c:pt>
                <c:pt idx="1784">
                  <c:v>-44.914493157097411</c:v>
                </c:pt>
                <c:pt idx="1785">
                  <c:v>-44.727941301726148</c:v>
                </c:pt>
                <c:pt idx="1786">
                  <c:v>-44.543651099430846</c:v>
                </c:pt>
                <c:pt idx="1787">
                  <c:v>-44.361589187749928</c:v>
                </c:pt>
                <c:pt idx="1788">
                  <c:v>-44.181723132793735</c:v>
                </c:pt>
                <c:pt idx="1789">
                  <c:v>-44.00402139561735</c:v>
                </c:pt>
                <c:pt idx="1790">
                  <c:v>-43.82845330015752</c:v>
                </c:pt>
                <c:pt idx="1791">
                  <c:v>-43.654989002647262</c:v>
                </c:pt>
                <c:pt idx="1792">
                  <c:v>-43.483599462425445</c:v>
                </c:pt>
                <c:pt idx="1793">
                  <c:v>-43.314256414066314</c:v>
                </c:pt>
                <c:pt idx="1794">
                  <c:v>-43.146932340757175</c:v>
                </c:pt>
                <c:pt idx="1795">
                  <c:v>-42.981600448857158</c:v>
                </c:pt>
                <c:pt idx="1796">
                  <c:v>-42.818234643575146</c:v>
                </c:pt>
                <c:pt idx="1797">
                  <c:v>-42.656809505707471</c:v>
                </c:pt>
                <c:pt idx="1798">
                  <c:v>-42.497300269380467</c:v>
                </c:pt>
                <c:pt idx="1799">
                  <c:v>-42.339682800746317</c:v>
                </c:pt>
                <c:pt idx="1800">
                  <c:v>-42.183933577583105</c:v>
                </c:pt>
                <c:pt idx="1801">
                  <c:v>-42.030029669753546</c:v>
                </c:pt>
                <c:pt idx="1802">
                  <c:v>-41.877948720479836</c:v>
                </c:pt>
                <c:pt idx="1803">
                  <c:v>-41.727668928393228</c:v>
                </c:pt>
                <c:pt idx="1804">
                  <c:v>-41.579169030320593</c:v>
                </c:pt>
                <c:pt idx="1805">
                  <c:v>-41.43242828477247</c:v>
                </c:pt>
                <c:pt idx="1806">
                  <c:v>-41.287426456098082</c:v>
                </c:pt>
                <c:pt idx="1807">
                  <c:v>-41.144143799275589</c:v>
                </c:pt>
                <c:pt idx="1808">
                  <c:v>-41.002561045307559</c:v>
                </c:pt>
                <c:pt idx="1809">
                  <c:v>-40.862659387193105</c:v>
                </c:pt>
                <c:pt idx="1810">
                  <c:v>-40.72442046644953</c:v>
                </c:pt>
                <c:pt idx="1811">
                  <c:v>-40.587826360158736</c:v>
                </c:pt>
                <c:pt idx="1812">
                  <c:v>-40.452859568513624</c:v>
                </c:pt>
                <c:pt idx="1813">
                  <c:v>-40.31950300284209</c:v>
                </c:pt>
                <c:pt idx="1814">
                  <c:v>-40.187739974087378</c:v>
                </c:pt>
                <c:pt idx="1815">
                  <c:v>-40.05755418172388</c:v>
                </c:pt>
                <c:pt idx="1816">
                  <c:v>-39.928929703089544</c:v>
                </c:pt>
                <c:pt idx="1817">
                  <c:v>-39.801850983116417</c:v>
                </c:pt>
                <c:pt idx="1818">
                  <c:v>-39.676302824442061</c:v>
                </c:pt>
                <c:pt idx="1819">
                  <c:v>-39.552270377885407</c:v>
                </c:pt>
                <c:pt idx="1820">
                  <c:v>-39.429739133271781</c:v>
                </c:pt>
                <c:pt idx="1821">
                  <c:v>-39.308694910591164</c:v>
                </c:pt>
                <c:pt idx="1822">
                  <c:v>-39.189123851477618</c:v>
                </c:pt>
                <c:pt idx="1823">
                  <c:v>-39.071012410994804</c:v>
                </c:pt>
                <c:pt idx="1824">
                  <c:v>-38.954347349715512</c:v>
                </c:pt>
                <c:pt idx="1825">
                  <c:v>-38.839115726083513</c:v>
                </c:pt>
                <c:pt idx="1826">
                  <c:v>-38.725304889045816</c:v>
                </c:pt>
                <c:pt idx="1827">
                  <c:v>-38.612902470944988</c:v>
                </c:pt>
                <c:pt idx="1828">
                  <c:v>-38.501896380660213</c:v>
                </c:pt>
                <c:pt idx="1829">
                  <c:v>-38.392274796988801</c:v>
                </c:pt>
                <c:pt idx="1830">
                  <c:v>-38.284026162256339</c:v>
                </c:pt>
                <c:pt idx="1831">
                  <c:v>-38.177139176150085</c:v>
                </c:pt>
                <c:pt idx="1832">
                  <c:v>-38.071602789763567</c:v>
                </c:pt>
                <c:pt idx="1833">
                  <c:v>-37.967406199845975</c:v>
                </c:pt>
                <c:pt idx="1834">
                  <c:v>-37.864538843249484</c:v>
                </c:pt>
                <c:pt idx="1835">
                  <c:v>-37.762990391564664</c:v>
                </c:pt>
                <c:pt idx="1836">
                  <c:v>-37.662750745939498</c:v>
                </c:pt>
                <c:pt idx="1837">
                  <c:v>-37.563810032074073</c:v>
                </c:pt>
                <c:pt idx="1838">
                  <c:v>-37.466158595384307</c:v>
                </c:pt>
                <c:pt idx="1839">
                  <c:v>-37.36978699632941</c:v>
                </c:pt>
                <c:pt idx="1840">
                  <c:v>-37.274686005896946</c:v>
                </c:pt>
                <c:pt idx="1841">
                  <c:v>-37.180846601239587</c:v>
                </c:pt>
                <c:pt idx="1842">
                  <c:v>-37.088259961459201</c:v>
                </c:pt>
                <c:pt idx="1843">
                  <c:v>-36.99691746353173</c:v>
                </c:pt>
                <c:pt idx="1844">
                  <c:v>-36.906810678370064</c:v>
                </c:pt>
                <c:pt idx="1845">
                  <c:v>-36.817931367018062</c:v>
                </c:pt>
                <c:pt idx="1846">
                  <c:v>-36.730271476973058</c:v>
                </c:pt>
                <c:pt idx="1847">
                  <c:v>-36.643823138631923</c:v>
                </c:pt>
                <c:pt idx="1848">
                  <c:v>-36.5585786618566</c:v>
                </c:pt>
                <c:pt idx="1849">
                  <c:v>-36.474530532655578</c:v>
                </c:pt>
                <c:pt idx="1850">
                  <c:v>-36.39167140997727</c:v>
                </c:pt>
                <c:pt idx="1851">
                  <c:v>-36.309994122612515</c:v>
                </c:pt>
                <c:pt idx="1852">
                  <c:v>-36.229491666201547</c:v>
                </c:pt>
                <c:pt idx="1853">
                  <c:v>-36.150157200343784</c:v>
                </c:pt>
                <c:pt idx="1854">
                  <c:v>-36.071984045806431</c:v>
                </c:pt>
                <c:pt idx="1855">
                  <c:v>-35.994965681828724</c:v>
                </c:pt>
                <c:pt idx="1856">
                  <c:v>-35.919095743520288</c:v>
                </c:pt>
                <c:pt idx="1857">
                  <c:v>-35.844368019349503</c:v>
                </c:pt>
                <c:pt idx="1858">
                  <c:v>-35.770776448720241</c:v>
                </c:pt>
                <c:pt idx="1859">
                  <c:v>-35.698315119634422</c:v>
                </c:pt>
                <c:pt idx="1860">
                  <c:v>-35.626978266437533</c:v>
                </c:pt>
                <c:pt idx="1861">
                  <c:v>-35.556760267645828</c:v>
                </c:pt>
                <c:pt idx="1862">
                  <c:v>-35.487655643852086</c:v>
                </c:pt>
                <c:pt idx="1863">
                  <c:v>-35.419659055708891</c:v>
                </c:pt>
                <c:pt idx="1864">
                  <c:v>-35.352765301986729</c:v>
                </c:pt>
                <c:pt idx="1865">
                  <c:v>-35.286969317705278</c:v>
                </c:pt>
                <c:pt idx="1866">
                  <c:v>-35.222266172336973</c:v>
                </c:pt>
                <c:pt idx="1867">
                  <c:v>-35.158651068079408</c:v>
                </c:pt>
                <c:pt idx="1868">
                  <c:v>-35.096119338197219</c:v>
                </c:pt>
                <c:pt idx="1869">
                  <c:v>-35.034666445430119</c:v>
                </c:pt>
                <c:pt idx="1870">
                  <c:v>-34.974287980466563</c:v>
                </c:pt>
                <c:pt idx="1871">
                  <c:v>-34.914979660481698</c:v>
                </c:pt>
                <c:pt idx="1872">
                  <c:v>-34.856737327738053</c:v>
                </c:pt>
                <c:pt idx="1873">
                  <c:v>-34.799556948247741</c:v>
                </c:pt>
                <c:pt idx="1874">
                  <c:v>-34.743434610495719</c:v>
                </c:pt>
                <c:pt idx="1875">
                  <c:v>-34.688366524221749</c:v>
                </c:pt>
                <c:pt idx="1876">
                  <c:v>-34.63434901926157</c:v>
                </c:pt>
                <c:pt idx="1877">
                  <c:v>-34.581378544445336</c:v>
                </c:pt>
                <c:pt idx="1878">
                  <c:v>-34.529451666552433</c:v>
                </c:pt>
                <c:pt idx="1879">
                  <c:v>-34.478565069322727</c:v>
                </c:pt>
                <c:pt idx="1880">
                  <c:v>-34.42871555252254</c:v>
                </c:pt>
                <c:pt idx="1881">
                  <c:v>-34.379900031065119</c:v>
                </c:pt>
                <c:pt idx="1882">
                  <c:v>-34.332115534184958</c:v>
                </c:pt>
                <c:pt idx="1883">
                  <c:v>-34.285359204665198</c:v>
                </c:pt>
                <c:pt idx="1884">
                  <c:v>-34.239628298117943</c:v>
                </c:pt>
                <c:pt idx="1885">
                  <c:v>-34.194920182316309</c:v>
                </c:pt>
                <c:pt idx="1886">
                  <c:v>-34.151232336578822</c:v>
                </c:pt>
                <c:pt idx="1887">
                  <c:v>-34.10856235120464</c:v>
                </c:pt>
                <c:pt idx="1888">
                  <c:v>-34.066907926960525</c:v>
                </c:pt>
                <c:pt idx="1889">
                  <c:v>-34.026266874617825</c:v>
                </c:pt>
                <c:pt idx="1890">
                  <c:v>-33.986637114540933</c:v>
                </c:pt>
                <c:pt idx="1891">
                  <c:v>-33.948016676325537</c:v>
                </c:pt>
                <c:pt idx="1892">
                  <c:v>-33.910403698487684</c:v>
                </c:pt>
                <c:pt idx="1893">
                  <c:v>-33.873796428202716</c:v>
                </c:pt>
                <c:pt idx="1894">
                  <c:v>-33.838193221094983</c:v>
                </c:pt>
                <c:pt idx="1895">
                  <c:v>-33.803592541077592</c:v>
                </c:pt>
                <c:pt idx="1896">
                  <c:v>-33.769992960242448</c:v>
                </c:pt>
                <c:pt idx="1897">
                  <c:v>-33.737393158801524</c:v>
                </c:pt>
                <c:pt idx="1898">
                  <c:v>-33.705791925078309</c:v>
                </c:pt>
                <c:pt idx="1899">
                  <c:v>-33.675188155550536</c:v>
                </c:pt>
                <c:pt idx="1900">
                  <c:v>-33.645580854944598</c:v>
                </c:pt>
                <c:pt idx="1901">
                  <c:v>-33.616969136381279</c:v>
                </c:pt>
                <c:pt idx="1902">
                  <c:v>-33.58935222157389</c:v>
                </c:pt>
                <c:pt idx="1903">
                  <c:v>-33.562729441079441</c:v>
                </c:pt>
                <c:pt idx="1904">
                  <c:v>-33.537100234602228</c:v>
                </c:pt>
                <c:pt idx="1905">
                  <c:v>-33.512464151352162</c:v>
                </c:pt>
                <c:pt idx="1906">
                  <c:v>-33.488820850457117</c:v>
                </c:pt>
                <c:pt idx="1907">
                  <c:v>-33.466170101430571</c:v>
                </c:pt>
                <c:pt idx="1908">
                  <c:v>-33.444511784695443</c:v>
                </c:pt>
                <c:pt idx="1909">
                  <c:v>-33.423845892164707</c:v>
                </c:pt>
                <c:pt idx="1910">
                  <c:v>-33.404172527879972</c:v>
                </c:pt>
                <c:pt idx="1911">
                  <c:v>-33.385491908708751</c:v>
                </c:pt>
                <c:pt idx="1912">
                  <c:v>-33.367804365102074</c:v>
                </c:pt>
                <c:pt idx="1913">
                  <c:v>-33.351110341912346</c:v>
                </c:pt>
                <c:pt idx="1914">
                  <c:v>-33.335410399274672</c:v>
                </c:pt>
                <c:pt idx="1915">
                  <c:v>-33.320705213550568</c:v>
                </c:pt>
                <c:pt idx="1916">
                  <c:v>-33.306995578337869</c:v>
                </c:pt>
                <c:pt idx="1917">
                  <c:v>-33.294282405546227</c:v>
                </c:pt>
                <c:pt idx="1918">
                  <c:v>-33.282566726541106</c:v>
                </c:pt>
                <c:pt idx="1919">
                  <c:v>-33.271849693357588</c:v>
                </c:pt>
                <c:pt idx="1920">
                  <c:v>-33.26213257998549</c:v>
                </c:pt>
                <c:pt idx="1921">
                  <c:v>-33.253416783727857</c:v>
                </c:pt>
                <c:pt idx="1922">
                  <c:v>-33.245703826634944</c:v>
                </c:pt>
                <c:pt idx="1923">
                  <c:v>-33.238995357015739</c:v>
                </c:pt>
                <c:pt idx="1924">
                  <c:v>-33.233293151028548</c:v>
                </c:pt>
                <c:pt idx="1925">
                  <c:v>-33.228599114354374</c:v>
                </c:pt>
                <c:pt idx="1926">
                  <c:v>-33.224915283954111</c:v>
                </c:pt>
                <c:pt idx="1927">
                  <c:v>-33.222243829912813</c:v>
                </c:pt>
                <c:pt idx="1928">
                  <c:v>-33.220587057374004</c:v>
                </c:pt>
                <c:pt idx="1929">
                  <c:v>-33.219947408566021</c:v>
                </c:pt>
                <c:pt idx="1930">
                  <c:v>-33.220327464924644</c:v>
                </c:pt>
                <c:pt idx="1931">
                  <c:v>-33.22172994931379</c:v>
                </c:pt>
                <c:pt idx="1932">
                  <c:v>-33.224157728349013</c:v>
                </c:pt>
                <c:pt idx="1933">
                  <c:v>-33.227613814826043</c:v>
                </c:pt>
                <c:pt idx="1934">
                  <c:v>-33.232101370259343</c:v>
                </c:pt>
                <c:pt idx="1935">
                  <c:v>-33.237623707533437</c:v>
                </c:pt>
                <c:pt idx="1936">
                  <c:v>-33.244184293671822</c:v>
                </c:pt>
                <c:pt idx="1937">
                  <c:v>-33.251786752727817</c:v>
                </c:pt>
                <c:pt idx="1938">
                  <c:v>-33.260434868801369</c:v>
                </c:pt>
                <c:pt idx="1939">
                  <c:v>-33.270132589187462</c:v>
                </c:pt>
                <c:pt idx="1940">
                  <c:v>-33.280884027660164</c:v>
                </c:pt>
                <c:pt idx="1941">
                  <c:v>-33.292693467898651</c:v>
                </c:pt>
                <c:pt idx="1942">
                  <c:v>-33.305565367060183</c:v>
                </c:pt>
                <c:pt idx="1943">
                  <c:v>-33.319504359506233</c:v>
                </c:pt>
                <c:pt idx="1944">
                  <c:v>-33.334515260687823</c:v>
                </c:pt>
                <c:pt idx="1945">
                  <c:v>-33.350603071196858</c:v>
                </c:pt>
                <c:pt idx="1946">
                  <c:v>-33.367772980990374</c:v>
                </c:pt>
                <c:pt idx="1947">
                  <c:v>-33.386030373794824</c:v>
                </c:pt>
                <c:pt idx="1948">
                  <c:v>-33.405380831698132</c:v>
                </c:pt>
                <c:pt idx="1949">
                  <c:v>-33.425830139938135</c:v>
                </c:pt>
                <c:pt idx="1950">
                  <c:v>-33.447384291895297</c:v>
                </c:pt>
                <c:pt idx="1951">
                  <c:v>-33.470049494299282</c:v>
                </c:pt>
                <c:pt idx="1952">
                  <c:v>-33.493832172658955</c:v>
                </c:pt>
                <c:pt idx="1953">
                  <c:v>-33.51873897692537</c:v>
                </c:pt>
                <c:pt idx="1954">
                  <c:v>-33.544776787399371</c:v>
                </c:pt>
                <c:pt idx="1955">
                  <c:v>-33.571952720894338</c:v>
                </c:pt>
                <c:pt idx="1956">
                  <c:v>-33.600274137166394</c:v>
                </c:pt>
                <c:pt idx="1957">
                  <c:v>-33.629748645624765</c:v>
                </c:pt>
                <c:pt idx="1958">
                  <c:v>-33.660384112335414</c:v>
                </c:pt>
                <c:pt idx="1959">
                  <c:v>-33.692188667332601</c:v>
                </c:pt>
                <c:pt idx="1960">
                  <c:v>-33.725170712252854</c:v>
                </c:pt>
                <c:pt idx="1961">
                  <c:v>-33.759338928307734</c:v>
                </c:pt>
                <c:pt idx="1962">
                  <c:v>-33.79470228461188</c:v>
                </c:pt>
                <c:pt idx="1963">
                  <c:v>-33.831270046884704</c:v>
                </c:pt>
                <c:pt idx="1964">
                  <c:v>-33.869051786544389</c:v>
                </c:pt>
                <c:pt idx="1965">
                  <c:v>-33.908057390214196</c:v>
                </c:pt>
                <c:pt idx="1966">
                  <c:v>-33.948297069663077</c:v>
                </c:pt>
                <c:pt idx="1967">
                  <c:v>-33.989781372202913</c:v>
                </c:pt>
                <c:pt idx="1968">
                  <c:v>-34.032521191566538</c:v>
                </c:pt>
                <c:pt idx="1969">
                  <c:v>-34.07652777929269</c:v>
                </c:pt>
                <c:pt idx="1970">
                  <c:v>-34.121812756644758</c:v>
                </c:pt>
                <c:pt idx="1971">
                  <c:v>-34.168388127092967</c:v>
                </c:pt>
                <c:pt idx="1972">
                  <c:v>-34.216266289390546</c:v>
                </c:pt>
                <c:pt idx="1973">
                  <c:v>-34.265460051277856</c:v>
                </c:pt>
                <c:pt idx="1974">
                  <c:v>-34.315982643848415</c:v>
                </c:pt>
                <c:pt idx="1975">
                  <c:v>-34.367847736616312</c:v>
                </c:pt>
                <c:pt idx="1976">
                  <c:v>-34.421069453323192</c:v>
                </c:pt>
                <c:pt idx="1977">
                  <c:v>-34.47566238853021</c:v>
                </c:pt>
                <c:pt idx="1978">
                  <c:v>-34.531641625038255</c:v>
                </c:pt>
                <c:pt idx="1979">
                  <c:v>-34.589022752188193</c:v>
                </c:pt>
                <c:pt idx="1980">
                  <c:v>-34.64782188509178</c:v>
                </c:pt>
                <c:pt idx="1981">
                  <c:v>-34.708055684850777</c:v>
                </c:pt>
                <c:pt idx="1982">
                  <c:v>-34.769741379824623</c:v>
                </c:pt>
                <c:pt idx="1983">
                  <c:v>-34.8328967880107</c:v>
                </c:pt>
                <c:pt idx="1984">
                  <c:v>-34.897540340607833</c:v>
                </c:pt>
                <c:pt idx="1985">
                  <c:v>-34.96369110683726</c:v>
                </c:pt>
                <c:pt idx="1986">
                  <c:v>-35.031368820101385</c:v>
                </c:pt>
                <c:pt idx="1987">
                  <c:v>-35.100593905566889</c:v>
                </c:pt>
                <c:pt idx="1988">
                  <c:v>-35.171387509265351</c:v>
                </c:pt>
                <c:pt idx="1989">
                  <c:v>-35.243771528811308</c:v>
                </c:pt>
                <c:pt idx="1990">
                  <c:v>-35.317768645846648</c:v>
                </c:pt>
                <c:pt idx="1991">
                  <c:v>-35.393402360326924</c:v>
                </c:pt>
                <c:pt idx="1992">
                  <c:v>-35.470697026776229</c:v>
                </c:pt>
                <c:pt idx="1993">
                  <c:v>-35.549677892647153</c:v>
                </c:pt>
                <c:pt idx="1994">
                  <c:v>-35.630371138932581</c:v>
                </c:pt>
                <c:pt idx="1995">
                  <c:v>-35.712803923188879</c:v>
                </c:pt>
                <c:pt idx="1996">
                  <c:v>-35.797004425144351</c:v>
                </c:pt>
                <c:pt idx="1997">
                  <c:v>-35.883001895079119</c:v>
                </c:pt>
                <c:pt idx="1998">
                  <c:v>-35.970826705181977</c:v>
                </c:pt>
                <c:pt idx="1999">
                  <c:v>-36.060510404104093</c:v>
                </c:pt>
                <c:pt idx="2000">
                  <c:v>-36.152085774951217</c:v>
                </c:pt>
                <c:pt idx="2001">
                  <c:v>-36.245586896977521</c:v>
                </c:pt>
                <c:pt idx="2002">
                  <c:v>-36.341049211265961</c:v>
                </c:pt>
                <c:pt idx="2003">
                  <c:v>-36.438509590708811</c:v>
                </c:pt>
                <c:pt idx="2004">
                  <c:v>-36.538006414628697</c:v>
                </c:pt>
                <c:pt idx="2005">
                  <c:v>-36.639579648414276</c:v>
                </c:pt>
                <c:pt idx="2006">
                  <c:v>-36.743270928579655</c:v>
                </c:pt>
                <c:pt idx="2007">
                  <c:v>-36.849123653695209</c:v>
                </c:pt>
                <c:pt idx="2008">
                  <c:v>-36.957183081683318</c:v>
                </c:pt>
                <c:pt idx="2009">
                  <c:v>-37.067496434019219</c:v>
                </c:pt>
                <c:pt idx="2010">
                  <c:v>-37.180113007434386</c:v>
                </c:pt>
                <c:pt idx="2011">
                  <c:v>-37.295084293777187</c:v>
                </c:pt>
                <c:pt idx="2012">
                  <c:v>-37.412464108757717</c:v>
                </c:pt>
                <c:pt idx="2013">
                  <c:v>-37.532308730376307</c:v>
                </c:pt>
                <c:pt idx="2014">
                  <c:v>-37.654677047923983</c:v>
                </c:pt>
                <c:pt idx="2015">
                  <c:v>-37.779630722536652</c:v>
                </c:pt>
                <c:pt idx="2016">
                  <c:v>-37.907234360395734</c:v>
                </c:pt>
                <c:pt idx="2017">
                  <c:v>-38.037555699787781</c:v>
                </c:pt>
                <c:pt idx="2018">
                  <c:v>-38.170665813376175</c:v>
                </c:pt>
                <c:pt idx="2019">
                  <c:v>-38.306639327191981</c:v>
                </c:pt>
                <c:pt idx="2020">
                  <c:v>-38.44555465803144</c:v>
                </c:pt>
                <c:pt idx="2021">
                  <c:v>-38.587494271145786</c:v>
                </c:pt>
                <c:pt idx="2022">
                  <c:v>-38.732544960342629</c:v>
                </c:pt>
                <c:pt idx="2023">
                  <c:v>-38.880798152877055</c:v>
                </c:pt>
                <c:pt idx="2024">
                  <c:v>-39.032350241814378</c:v>
                </c:pt>
                <c:pt idx="2025">
                  <c:v>-39.187302948886817</c:v>
                </c:pt>
                <c:pt idx="2026">
                  <c:v>-39.345763721265982</c:v>
                </c:pt>
                <c:pt idx="2027">
                  <c:v>-39.507846166126058</c:v>
                </c:pt>
                <c:pt idx="2028">
                  <c:v>-39.673670527402187</c:v>
                </c:pt>
                <c:pt idx="2029">
                  <c:v>-39.84336420975638</c:v>
                </c:pt>
                <c:pt idx="2030">
                  <c:v>-40.017062355475133</c:v>
                </c:pt>
                <c:pt idx="2031">
                  <c:v>-40.194908480847111</c:v>
                </c:pt>
                <c:pt idx="2032">
                  <c:v>-40.377055179535432</c:v>
                </c:pt>
                <c:pt idx="2033">
                  <c:v>-40.563664901590776</c:v>
                </c:pt>
                <c:pt idx="2034">
                  <c:v>-40.754910818082067</c:v>
                </c:pt>
                <c:pt idx="2035">
                  <c:v>-40.950977782890391</c:v>
                </c:pt>
                <c:pt idx="2036">
                  <c:v>-41.152063405072198</c:v>
                </c:pt>
                <c:pt idx="2037">
                  <c:v>-41.358379247404258</c:v>
                </c:pt>
                <c:pt idx="2038">
                  <c:v>-41.570152169360234</c:v>
                </c:pt>
                <c:pt idx="2039">
                  <c:v>-41.787625835920196</c:v>
                </c:pt>
                <c:pt idx="2040">
                  <c:v>-42.011062417413015</c:v>
                </c:pt>
                <c:pt idx="2041">
                  <c:v>-42.240744510171524</c:v>
                </c:pt>
                <c:pt idx="2042">
                  <c:v>-42.476977313343653</c:v>
                </c:pt>
                <c:pt idx="2043">
                  <c:v>-42.720091103983854</c:v>
                </c:pt>
                <c:pt idx="2044">
                  <c:v>-42.970444060858142</c:v>
                </c:pt>
                <c:pt idx="2045">
                  <c:v>-43.228425497635918</c:v>
                </c:pt>
                <c:pt idx="2046">
                  <c:v>-43.494459578824667</c:v>
                </c:pt>
                <c:pt idx="2047">
                  <c:v>-43.769009607614478</c:v>
                </c:pt>
                <c:pt idx="2048">
                  <c:v>-44.052582994623741</c:v>
                </c:pt>
                <c:pt idx="2049">
                  <c:v>-44.345737041570565</c:v>
                </c:pt>
                <c:pt idx="2050">
                  <c:v>-44.649085705716459</c:v>
                </c:pt>
                <c:pt idx="2051">
                  <c:v>-44.9633075516956</c:v>
                </c:pt>
                <c:pt idx="2052">
                  <c:v>-45.289155149973219</c:v>
                </c:pt>
                <c:pt idx="2053">
                  <c:v>-45.627466249717429</c:v>
                </c:pt>
                <c:pt idx="2054">
                  <c:v>-45.979177143929519</c:v>
                </c:pt>
                <c:pt idx="2055">
                  <c:v>-46.345338764175935</c:v>
                </c:pt>
                <c:pt idx="2056">
                  <c:v>-46.727136202500589</c:v>
                </c:pt>
                <c:pt idx="2057">
                  <c:v>-47.125912575363117</c:v>
                </c:pt>
                <c:pt idx="2058">
                  <c:v>-47.543198442683341</c:v>
                </c:pt>
                <c:pt idx="2059">
                  <c:v>-47.980748409859906</c:v>
                </c:pt>
                <c:pt idx="2060">
                  <c:v>-48.44058712587249</c:v>
                </c:pt>
                <c:pt idx="2061">
                  <c:v>-48.925067729355803</c:v>
                </c:pt>
                <c:pt idx="2062">
                  <c:v>-49.436947017537243</c:v>
                </c:pt>
                <c:pt idx="2063">
                  <c:v>-49.979483430231959</c:v>
                </c:pt>
                <c:pt idx="2064">
                  <c:v>-50.556566698731132</c:v>
                </c:pt>
                <c:pt idx="2065">
                  <c:v>-51.172892292863153</c:v>
                </c:pt>
                <c:pt idx="2066">
                  <c:v>-51.834200629521767</c:v>
                </c:pt>
                <c:pt idx="2067">
                  <c:v>-52.547612223502405</c:v>
                </c:pt>
                <c:pt idx="2068">
                  <c:v>-53.322109016352385</c:v>
                </c:pt>
                <c:pt idx="2069">
                  <c:v>-54.169245765761602</c:v>
                </c:pt>
                <c:pt idx="2070">
                  <c:v>-55.104237531319882</c:v>
                </c:pt>
                <c:pt idx="2071">
                  <c:v>-56.147690375431949</c:v>
                </c:pt>
                <c:pt idx="2072">
                  <c:v>-57.328493823315547</c:v>
                </c:pt>
                <c:pt idx="2073">
                  <c:v>-58.688958136588937</c:v>
                </c:pt>
                <c:pt idx="2074">
                  <c:v>-60.294677907780311</c:v>
                </c:pt>
                <c:pt idx="2075">
                  <c:v>-62.255542560507678</c:v>
                </c:pt>
                <c:pt idx="2076">
                  <c:v>-64.77755676708648</c:v>
                </c:pt>
                <c:pt idx="2077">
                  <c:v>-68.323210094272497</c:v>
                </c:pt>
                <c:pt idx="2078">
                  <c:v>-74.368288527352348</c:v>
                </c:pt>
                <c:pt idx="2079">
                  <c:v>-165.5520115366956</c:v>
                </c:pt>
                <c:pt idx="2080">
                  <c:v>-54.67410350079814</c:v>
                </c:pt>
                <c:pt idx="2081">
                  <c:v>-48.993985703790202</c:v>
                </c:pt>
                <c:pt idx="2082">
                  <c:v>-45.874362981177626</c:v>
                </c:pt>
                <c:pt idx="2083">
                  <c:v>-43.842498491100407</c:v>
                </c:pt>
                <c:pt idx="2084">
                  <c:v>-42.43960043227198</c:v>
                </c:pt>
                <c:pt idx="2085">
                  <c:v>-41.464227530474346</c:v>
                </c:pt>
                <c:pt idx="2086">
                  <c:v>-40.812164012847148</c:v>
                </c:pt>
                <c:pt idx="2087">
                  <c:v>-40.424935639094315</c:v>
                </c:pt>
                <c:pt idx="2088">
                  <c:v>-40.269281386732416</c:v>
                </c:pt>
                <c:pt idx="2089">
                  <c:v>-40.328002407548709</c:v>
                </c:pt>
                <c:pt idx="2090">
                  <c:v>-40.595913930993063</c:v>
                </c:pt>
                <c:pt idx="2091">
                  <c:v>-41.078685829945208</c:v>
                </c:pt>
                <c:pt idx="2092">
                  <c:v>-41.794007414266964</c:v>
                </c:pt>
                <c:pt idx="2093">
                  <c:v>-42.77564103564292</c:v>
                </c:pt>
                <c:pt idx="2094">
                  <c:v>-44.082578962801612</c:v>
                </c:pt>
                <c:pt idx="2095">
                  <c:v>-45.819578112433348</c:v>
                </c:pt>
                <c:pt idx="2096">
                  <c:v>-48.188651604518753</c:v>
                </c:pt>
                <c:pt idx="2097">
                  <c:v>-51.649204850687831</c:v>
                </c:pt>
                <c:pt idx="2098">
                  <c:v>-57.674663900536046</c:v>
                </c:pt>
                <c:pt idx="2099">
                  <c:v>-154.33842653494702</c:v>
                </c:pt>
                <c:pt idx="2100">
                  <c:v>-57.875999535596975</c:v>
                </c:pt>
                <c:pt idx="2101">
                  <c:v>-52.05043454850663</c:v>
                </c:pt>
                <c:pt idx="2102">
                  <c:v>-48.785938356655649</c:v>
                </c:pt>
                <c:pt idx="2103">
                  <c:v>-46.607022365204394</c:v>
                </c:pt>
                <c:pt idx="2104">
                  <c:v>-45.051839035802708</c:v>
                </c:pt>
                <c:pt idx="2105">
                  <c:v>-43.915437708891844</c:v>
                </c:pt>
                <c:pt idx="2106">
                  <c:v>-43.089423024705802</c:v>
                </c:pt>
                <c:pt idx="2107">
                  <c:v>-42.510170364780954</c:v>
                </c:pt>
                <c:pt idx="2108">
                  <c:v>-42.137866129535738</c:v>
                </c:pt>
                <c:pt idx="2109">
                  <c:v>-41.946714142420802</c:v>
                </c:pt>
                <c:pt idx="2110">
                  <c:v>-41.919892836260075</c:v>
                </c:pt>
                <c:pt idx="2111">
                  <c:v>-42.046789122295998</c:v>
                </c:pt>
                <c:pt idx="2112">
                  <c:v>-42.321436673447451</c:v>
                </c:pt>
                <c:pt idx="2113">
                  <c:v>-42.741656037150747</c:v>
                </c:pt>
                <c:pt idx="2114">
                  <c:v>-43.308653519378836</c:v>
                </c:pt>
                <c:pt idx="2115">
                  <c:v>-44.026969940911968</c:v>
                </c:pt>
                <c:pt idx="2116">
                  <c:v>-44.904754368677899</c:v>
                </c:pt>
                <c:pt idx="2117">
                  <c:v>-45.95440953419812</c:v>
                </c:pt>
                <c:pt idx="2118">
                  <c:v>-47.193743720582553</c:v>
                </c:pt>
                <c:pt idx="2119">
                  <c:v>-48.647907452842816</c:v>
                </c:pt>
                <c:pt idx="2120">
                  <c:v>-50.352670686567158</c:v>
                </c:pt>
                <c:pt idx="2121">
                  <c:v>-52.360198725229012</c:v>
                </c:pt>
                <c:pt idx="2122">
                  <c:v>-54.749948690854886</c:v>
                </c:pt>
                <c:pt idx="2123">
                  <c:v>-57.651371063520493</c:v>
                </c:pt>
                <c:pt idx="2124">
                  <c:v>-61.298598698755157</c:v>
                </c:pt>
                <c:pt idx="2125">
                  <c:v>-66.195962899652812</c:v>
                </c:pt>
                <c:pt idx="2126">
                  <c:v>-73.884884211898139</c:v>
                </c:pt>
                <c:pt idx="2127">
                  <c:v>-150.41258213528567</c:v>
                </c:pt>
                <c:pt idx="2128">
                  <c:v>-78.628782466291582</c:v>
                </c:pt>
                <c:pt idx="2129">
                  <c:v>-76.35753344961482</c:v>
                </c:pt>
                <c:pt idx="2130">
                  <c:v>-79.131253417683482</c:v>
                </c:pt>
                <c:pt idx="2131">
                  <c:v>-151.34100258163801</c:v>
                </c:pt>
                <c:pt idx="2132">
                  <c:v>-75.397757745033189</c:v>
                </c:pt>
                <c:pt idx="2133">
                  <c:v>-68.219503740792064</c:v>
                </c:pt>
                <c:pt idx="2134">
                  <c:v>-63.83841954193413</c:v>
                </c:pt>
                <c:pt idx="2135">
                  <c:v>-60.714652127601781</c:v>
                </c:pt>
                <c:pt idx="2136">
                  <c:v>-58.345563873600817</c:v>
                </c:pt>
                <c:pt idx="2137">
                  <c:v>-56.498875230636656</c:v>
                </c:pt>
                <c:pt idx="2138">
                  <c:v>-55.047191959161765</c:v>
                </c:pt>
                <c:pt idx="2139">
                  <c:v>-53.913370264764481</c:v>
                </c:pt>
                <c:pt idx="2140">
                  <c:v>-53.047884056772965</c:v>
                </c:pt>
                <c:pt idx="2141">
                  <c:v>-52.418017617091017</c:v>
                </c:pt>
                <c:pt idx="2142">
                  <c:v>-52.0022075743844</c:v>
                </c:pt>
                <c:pt idx="2143">
                  <c:v>-51.786925040461149</c:v>
                </c:pt>
                <c:pt idx="2144">
                  <c:v>-51.764959327172434</c:v>
                </c:pt>
                <c:pt idx="2145">
                  <c:v>-51.934578950952897</c:v>
                </c:pt>
                <c:pt idx="2146">
                  <c:v>-52.299343580284273</c:v>
                </c:pt>
                <c:pt idx="2147">
                  <c:v>-52.868521793512436</c:v>
                </c:pt>
                <c:pt idx="2148">
                  <c:v>-53.65823004364978</c:v>
                </c:pt>
                <c:pt idx="2149">
                  <c:v>-54.693627868819867</c:v>
                </c:pt>
                <c:pt idx="2150">
                  <c:v>-56.012913472004541</c:v>
                </c:pt>
                <c:pt idx="2151">
                  <c:v>-57.674778358497875</c:v>
                </c:pt>
                <c:pt idx="2152">
                  <c:v>-59.773337413010822</c:v>
                </c:pt>
                <c:pt idx="2153">
                  <c:v>-62.471677501446514</c:v>
                </c:pt>
                <c:pt idx="2154">
                  <c:v>-66.091946502341813</c:v>
                </c:pt>
                <c:pt idx="2155">
                  <c:v>-71.4422289512502</c:v>
                </c:pt>
                <c:pt idx="2156">
                  <c:v>-82.165352025617238</c:v>
                </c:pt>
                <c:pt idx="2157">
                  <c:v>-83.692732968714267</c:v>
                </c:pt>
                <c:pt idx="2158">
                  <c:v>-76.178759986778658</c:v>
                </c:pt>
                <c:pt idx="2159">
                  <c:v>-74.567269562521275</c:v>
                </c:pt>
                <c:pt idx="2160">
                  <c:v>-76.043154350369647</c:v>
                </c:pt>
                <c:pt idx="2161">
                  <c:v>-83.423568050718188</c:v>
                </c:pt>
                <c:pt idx="2162">
                  <c:v>-81.764820027485058</c:v>
                </c:pt>
                <c:pt idx="2163">
                  <c:v>-70.917479443535186</c:v>
                </c:pt>
                <c:pt idx="2164">
                  <c:v>-65.450798564343714</c:v>
                </c:pt>
                <c:pt idx="2165">
                  <c:v>-61.725082731166729</c:v>
                </c:pt>
                <c:pt idx="2166">
                  <c:v>-58.935857428871188</c:v>
                </c:pt>
                <c:pt idx="2167">
                  <c:v>-56.765556561374517</c:v>
                </c:pt>
                <c:pt idx="2168">
                  <c:v>-55.057087544010358</c:v>
                </c:pt>
                <c:pt idx="2169">
                  <c:v>-53.724382098242607</c:v>
                </c:pt>
                <c:pt idx="2170">
                  <c:v>-52.719837658053628</c:v>
                </c:pt>
                <c:pt idx="2171">
                  <c:v>-52.020988792085284</c:v>
                </c:pt>
                <c:pt idx="2172">
                  <c:v>-51.625773647296484</c:v>
                </c:pt>
                <c:pt idx="2173">
                  <c:v>-51.553446173563728</c:v>
                </c:pt>
                <c:pt idx="2174">
                  <c:v>-51.851932817398321</c:v>
                </c:pt>
                <c:pt idx="2175">
                  <c:v>-52.617272764945923</c:v>
                </c:pt>
                <c:pt idx="2176">
                  <c:v>-54.044409844345751</c:v>
                </c:pt>
                <c:pt idx="2177">
                  <c:v>-56.58685868984734</c:v>
                </c:pt>
                <c:pt idx="2178">
                  <c:v>-61.712977697606526</c:v>
                </c:pt>
                <c:pt idx="2179">
                  <c:v>-162.2821642781561</c:v>
                </c:pt>
                <c:pt idx="2180">
                  <c:v>-60.155664095883957</c:v>
                </c:pt>
                <c:pt idx="2181">
                  <c:v>-53.462670119618849</c:v>
                </c:pt>
                <c:pt idx="2182">
                  <c:v>-49.334383738327745</c:v>
                </c:pt>
                <c:pt idx="2183">
                  <c:v>-46.292038334394391</c:v>
                </c:pt>
                <c:pt idx="2184">
                  <c:v>-43.870608904888755</c:v>
                </c:pt>
                <c:pt idx="2185">
                  <c:v>-41.861962059475772</c:v>
                </c:pt>
                <c:pt idx="2186">
                  <c:v>-40.154438684224878</c:v>
                </c:pt>
                <c:pt idx="2187">
                  <c:v>-38.680994300410937</c:v>
                </c:pt>
                <c:pt idx="2188">
                  <c:v>-37.398157869071987</c:v>
                </c:pt>
                <c:pt idx="2189">
                  <c:v>-36.276144867822438</c:v>
                </c:pt>
                <c:pt idx="2190">
                  <c:v>-35.293703023601637</c:v>
                </c:pt>
                <c:pt idx="2191">
                  <c:v>-34.435208438788727</c:v>
                </c:pt>
                <c:pt idx="2192">
                  <c:v>-33.688928566643867</c:v>
                </c:pt>
                <c:pt idx="2193">
                  <c:v>-33.045933243559503</c:v>
                </c:pt>
                <c:pt idx="2194">
                  <c:v>-32.49938663787875</c:v>
                </c:pt>
                <c:pt idx="2195">
                  <c:v>-32.044074287450663</c:v>
                </c:pt>
                <c:pt idx="2196">
                  <c:v>-31.67608180180579</c:v>
                </c:pt>
                <c:pt idx="2197">
                  <c:v>-31.392575745332127</c:v>
                </c:pt>
                <c:pt idx="2198">
                  <c:v>-31.191656638464877</c:v>
                </c:pt>
                <c:pt idx="2199">
                  <c:v>-31.072265709113836</c:v>
                </c:pt>
                <c:pt idx="2200">
                  <c:v>-31.034134503884122</c:v>
                </c:pt>
                <c:pt idx="2201">
                  <c:v>-31.07777165599126</c:v>
                </c:pt>
                <c:pt idx="2202">
                  <c:v>-31.204485159815356</c:v>
                </c:pt>
                <c:pt idx="2203">
                  <c:v>-31.416442221367788</c:v>
                </c:pt>
                <c:pt idx="2204">
                  <c:v>-31.716772837996974</c:v>
                </c:pt>
                <c:pt idx="2205">
                  <c:v>-32.109728513506447</c:v>
                </c:pt>
                <c:pt idx="2206">
                  <c:v>-32.600915099707429</c:v>
                </c:pt>
                <c:pt idx="2207">
                  <c:v>-33.197630612988583</c:v>
                </c:pt>
                <c:pt idx="2208">
                  <c:v>-33.909358532633689</c:v>
                </c:pt>
                <c:pt idx="2209">
                  <c:v>-34.748501372377476</c:v>
                </c:pt>
                <c:pt idx="2210">
                  <c:v>-35.731502220449848</c:v>
                </c:pt>
                <c:pt idx="2211">
                  <c:v>-36.880623988523304</c:v>
                </c:pt>
                <c:pt idx="2212">
                  <c:v>-38.22690885028161</c:v>
                </c:pt>
                <c:pt idx="2213">
                  <c:v>-39.815406744571519</c:v>
                </c:pt>
                <c:pt idx="2214">
                  <c:v>-41.715163066547383</c:v>
                </c:pt>
                <c:pt idx="2215">
                  <c:v>-44.04039901355268</c:v>
                </c:pt>
                <c:pt idx="2216">
                  <c:v>-47.002567093514628</c:v>
                </c:pt>
                <c:pt idx="2217">
                  <c:v>-51.071050458634005</c:v>
                </c:pt>
                <c:pt idx="2218">
                  <c:v>-57.730433224120425</c:v>
                </c:pt>
                <c:pt idx="2219">
                  <c:v>-156.03078228437306</c:v>
                </c:pt>
                <c:pt idx="2220">
                  <c:v>-59.333525271540715</c:v>
                </c:pt>
                <c:pt idx="2221">
                  <c:v>-54.313436333130824</c:v>
                </c:pt>
                <c:pt idx="2222">
                  <c:v>-51.960508641087877</c:v>
                </c:pt>
                <c:pt idx="2223">
                  <c:v>-50.841549810132577</c:v>
                </c:pt>
                <c:pt idx="2224">
                  <c:v>-50.559951855755898</c:v>
                </c:pt>
                <c:pt idx="2225">
                  <c:v>-51.019953107130569</c:v>
                </c:pt>
                <c:pt idx="2226">
                  <c:v>-52.318100951049715</c:v>
                </c:pt>
                <c:pt idx="2227">
                  <c:v>-54.851801843368129</c:v>
                </c:pt>
                <c:pt idx="2228">
                  <c:v>-60.055073551848359</c:v>
                </c:pt>
                <c:pt idx="2229">
                  <c:v>-157.48251552272677</c:v>
                </c:pt>
                <c:pt idx="2230">
                  <c:v>-58.829054579113567</c:v>
                </c:pt>
                <c:pt idx="2231">
                  <c:v>-52.365490353225603</c:v>
                </c:pt>
                <c:pt idx="2232">
                  <c:v>-48.4990823100621</c:v>
                </c:pt>
                <c:pt idx="2233">
                  <c:v>-45.746445264705315</c:v>
                </c:pt>
                <c:pt idx="2234">
                  <c:v>-43.639537797130671</c:v>
                </c:pt>
                <c:pt idx="2235">
                  <c:v>-41.968428138513218</c:v>
                </c:pt>
                <c:pt idx="2236">
                  <c:v>-40.620638671657289</c:v>
                </c:pt>
                <c:pt idx="2237">
                  <c:v>-39.529145714264956</c:v>
                </c:pt>
                <c:pt idx="2238">
                  <c:v>-38.651270152810085</c:v>
                </c:pt>
                <c:pt idx="2239">
                  <c:v>-37.958782328144402</c:v>
                </c:pt>
                <c:pt idx="2240">
                  <c:v>-37.432796271064184</c:v>
                </c:pt>
                <c:pt idx="2241">
                  <c:v>-37.060975878967412</c:v>
                </c:pt>
                <c:pt idx="2242">
                  <c:v>-36.835983499074509</c:v>
                </c:pt>
                <c:pt idx="2243">
                  <c:v>-36.754678663835733</c:v>
                </c:pt>
                <c:pt idx="2244">
                  <c:v>-36.817845951216732</c:v>
                </c:pt>
                <c:pt idx="2245">
                  <c:v>-37.030385606087187</c:v>
                </c:pt>
                <c:pt idx="2246">
                  <c:v>-37.40202363665523</c:v>
                </c:pt>
                <c:pt idx="2247">
                  <c:v>-37.948749384552215</c:v>
                </c:pt>
                <c:pt idx="2248">
                  <c:v>-38.695450522605263</c:v>
                </c:pt>
                <c:pt idx="2249">
                  <c:v>-39.680769348512875</c:v>
                </c:pt>
                <c:pt idx="2250">
                  <c:v>-40.96654814190083</c:v>
                </c:pt>
                <c:pt idx="2251">
                  <c:v>-42.657975547119158</c:v>
                </c:pt>
                <c:pt idx="2252">
                  <c:v>-44.952998528905745</c:v>
                </c:pt>
                <c:pt idx="2253">
                  <c:v>-48.293323177699044</c:v>
                </c:pt>
                <c:pt idx="2254">
                  <c:v>-54.057155285356451</c:v>
                </c:pt>
                <c:pt idx="2255">
                  <c:v>-81.048748788293139</c:v>
                </c:pt>
                <c:pt idx="2256">
                  <c:v>-54.911654340913344</c:v>
                </c:pt>
                <c:pt idx="2257">
                  <c:v>-48.782755225551441</c:v>
                </c:pt>
                <c:pt idx="2258">
                  <c:v>-45.3491124908033</c:v>
                </c:pt>
                <c:pt idx="2259">
                  <c:v>-43.029246403291822</c:v>
                </c:pt>
                <c:pt idx="2260">
                  <c:v>-41.341108510190011</c:v>
                </c:pt>
                <c:pt idx="2261">
                  <c:v>-40.073582433364663</c:v>
                </c:pt>
                <c:pt idx="2262">
                  <c:v>-39.116144259209854</c:v>
                </c:pt>
                <c:pt idx="2263">
                  <c:v>-38.40464732424833</c:v>
                </c:pt>
                <c:pt idx="2264">
                  <c:v>-37.899612528710257</c:v>
                </c:pt>
                <c:pt idx="2265">
                  <c:v>-37.57620774368992</c:v>
                </c:pt>
                <c:pt idx="2266">
                  <c:v>-37.419199326166293</c:v>
                </c:pt>
                <c:pt idx="2267">
                  <c:v>-37.420320370507937</c:v>
                </c:pt>
                <c:pt idx="2268">
                  <c:v>-37.576982617271888</c:v>
                </c:pt>
                <c:pt idx="2269">
                  <c:v>-37.89188019338858</c:v>
                </c:pt>
                <c:pt idx="2270">
                  <c:v>-38.373356182748189</c:v>
                </c:pt>
                <c:pt idx="2271">
                  <c:v>-39.036649262195191</c:v>
                </c:pt>
                <c:pt idx="2272">
                  <c:v>-39.906453164220025</c:v>
                </c:pt>
                <c:pt idx="2273">
                  <c:v>-41.021820894324527</c:v>
                </c:pt>
                <c:pt idx="2274">
                  <c:v>-42.445863695360231</c:v>
                </c:pt>
                <c:pt idx="2275">
                  <c:v>-44.286645313138919</c:v>
                </c:pt>
                <c:pt idx="2276">
                  <c:v>-46.748921145969916</c:v>
                </c:pt>
                <c:pt idx="2277">
                  <c:v>-50.294449675912595</c:v>
                </c:pt>
                <c:pt idx="2278">
                  <c:v>-56.398729052308269</c:v>
                </c:pt>
                <c:pt idx="2279">
                  <c:v>-163.55717961077872</c:v>
                </c:pt>
                <c:pt idx="2280">
                  <c:v>-56.747773742199108</c:v>
                </c:pt>
                <c:pt idx="2281">
                  <c:v>-50.994515317078132</c:v>
                </c:pt>
                <c:pt idx="2282">
                  <c:v>-47.804308592217765</c:v>
                </c:pt>
                <c:pt idx="2283">
                  <c:v>-45.704007442445231</c:v>
                </c:pt>
                <c:pt idx="2284">
                  <c:v>-44.234527135175867</c:v>
                </c:pt>
                <c:pt idx="2285">
                  <c:v>-43.194244328704492</c:v>
                </c:pt>
                <c:pt idx="2286">
                  <c:v>-42.47888489049933</c:v>
                </c:pt>
                <c:pt idx="2287">
                  <c:v>-42.030067325523746</c:v>
                </c:pt>
                <c:pt idx="2288">
                  <c:v>-41.814822980435196</c:v>
                </c:pt>
                <c:pt idx="2289">
                  <c:v>-41.816528265021716</c:v>
                </c:pt>
                <c:pt idx="2290">
                  <c:v>-42.031001062251121</c:v>
                </c:pt>
                <c:pt idx="2291">
                  <c:v>-42.465600861139102</c:v>
                </c:pt>
                <c:pt idx="2292">
                  <c:v>-43.14088510342647</c:v>
                </c:pt>
                <c:pt idx="2293">
                  <c:v>-44.095663399230098</c:v>
                </c:pt>
                <c:pt idx="2294">
                  <c:v>-45.398398544483349</c:v>
                </c:pt>
                <c:pt idx="2295">
                  <c:v>-47.173490932757105</c:v>
                </c:pt>
                <c:pt idx="2296">
                  <c:v>-49.670647366073936</c:v>
                </c:pt>
                <c:pt idx="2297">
                  <c:v>-53.501083305712868</c:v>
                </c:pt>
                <c:pt idx="2298">
                  <c:v>-61.01572878022003</c:v>
                </c:pt>
                <c:pt idx="2299">
                  <c:v>-68.851403192764892</c:v>
                </c:pt>
                <c:pt idx="2300">
                  <c:v>-55.845724412745938</c:v>
                </c:pt>
                <c:pt idx="2301">
                  <c:v>-50.924751164183995</c:v>
                </c:pt>
                <c:pt idx="2302">
                  <c:v>-47.901645059601108</c:v>
                </c:pt>
                <c:pt idx="2303">
                  <c:v>-45.777219960533913</c:v>
                </c:pt>
                <c:pt idx="2304">
                  <c:v>-44.193917181214516</c:v>
                </c:pt>
                <c:pt idx="2305">
                  <c:v>-42.982501393139437</c:v>
                </c:pt>
                <c:pt idx="2306">
                  <c:v>-42.049696735513145</c:v>
                </c:pt>
                <c:pt idx="2307">
                  <c:v>-41.338963078232581</c:v>
                </c:pt>
                <c:pt idx="2308">
                  <c:v>-40.813823912380897</c:v>
                </c:pt>
                <c:pt idx="2309">
                  <c:v>-40.449794940282054</c:v>
                </c:pt>
                <c:pt idx="2310">
                  <c:v>-40.230102024661186</c:v>
                </c:pt>
                <c:pt idx="2311">
                  <c:v>-40.143257579200096</c:v>
                </c:pt>
                <c:pt idx="2312">
                  <c:v>-40.181630731936899</c:v>
                </c:pt>
                <c:pt idx="2313">
                  <c:v>-40.340591866865054</c:v>
                </c:pt>
                <c:pt idx="2314">
                  <c:v>-40.618017343522233</c:v>
                </c:pt>
                <c:pt idx="2315">
                  <c:v>-41.014043993423755</c:v>
                </c:pt>
                <c:pt idx="2316">
                  <c:v>-41.531021853135073</c:v>
                </c:pt>
                <c:pt idx="2317">
                  <c:v>-42.173653507230078</c:v>
                </c:pt>
                <c:pt idx="2318">
                  <c:v>-42.949344094928527</c:v>
                </c:pt>
                <c:pt idx="2319">
                  <c:v>-43.868829814172784</c:v>
                </c:pt>
                <c:pt idx="2320">
                  <c:v>-44.947221473433665</c:v>
                </c:pt>
                <c:pt idx="2321">
                  <c:v>-46.205725349897484</c:v>
                </c:pt>
                <c:pt idx="2322">
                  <c:v>-47.674558723851142</c:v>
                </c:pt>
                <c:pt idx="2323">
                  <c:v>-49.398145428129951</c:v>
                </c:pt>
                <c:pt idx="2324">
                  <c:v>-51.445079077308819</c:v>
                </c:pt>
                <c:pt idx="2325">
                  <c:v>-53.929285759913263</c:v>
                </c:pt>
                <c:pt idx="2326">
                  <c:v>-57.062067674287903</c:v>
                </c:pt>
                <c:pt idx="2327">
                  <c:v>-61.312796406838473</c:v>
                </c:pt>
                <c:pt idx="2328">
                  <c:v>-68.16618999042332</c:v>
                </c:pt>
                <c:pt idx="2329">
                  <c:v>-163.04485805646692</c:v>
                </c:pt>
                <c:pt idx="2330">
                  <c:v>-70.193514512472731</c:v>
                </c:pt>
                <c:pt idx="2331">
                  <c:v>-65.404760432253454</c:v>
                </c:pt>
                <c:pt idx="2332">
                  <c:v>-63.296785406433415</c:v>
                </c:pt>
                <c:pt idx="2333">
                  <c:v>-62.437299364096866</c:v>
                </c:pt>
                <c:pt idx="2334">
                  <c:v>-62.430794852433579</c:v>
                </c:pt>
                <c:pt idx="2335">
                  <c:v>-63.182855072980971</c:v>
                </c:pt>
                <c:pt idx="2336">
                  <c:v>-64.791666048307334</c:v>
                </c:pt>
                <c:pt idx="2337">
                  <c:v>-67.656631273159206</c:v>
                </c:pt>
                <c:pt idx="2338">
                  <c:v>-73.214215972435625</c:v>
                </c:pt>
                <c:pt idx="2339">
                  <c:v>-175.91753388681781</c:v>
                </c:pt>
                <c:pt idx="2340">
                  <c:v>-72.77845183579926</c:v>
                </c:pt>
                <c:pt idx="2341">
                  <c:v>-66.759288884334069</c:v>
                </c:pt>
                <c:pt idx="2342">
                  <c:v>-63.377454795625596</c:v>
                </c:pt>
                <c:pt idx="2343">
                  <c:v>-61.157081819956467</c:v>
                </c:pt>
                <c:pt idx="2344">
                  <c:v>-59.639945538219195</c:v>
                </c:pt>
                <c:pt idx="2345">
                  <c:v>-58.629232962384449</c:v>
                </c:pt>
                <c:pt idx="2346">
                  <c:v>-58.03047355801543</c:v>
                </c:pt>
                <c:pt idx="2347">
                  <c:v>-57.802188193073135</c:v>
                </c:pt>
                <c:pt idx="2348">
                  <c:v>-57.939471205081944</c:v>
                </c:pt>
                <c:pt idx="2349">
                  <c:v>-58.473046798296551</c:v>
                </c:pt>
                <c:pt idx="2350">
                  <c:v>-59.48302084845519</c:v>
                </c:pt>
                <c:pt idx="2351">
                  <c:v>-61.141732509848481</c:v>
                </c:pt>
                <c:pt idx="2352">
                  <c:v>-63.848836635961149</c:v>
                </c:pt>
                <c:pt idx="2353">
                  <c:v>-68.830338879367304</c:v>
                </c:pt>
                <c:pt idx="2354">
                  <c:v>-87.454491151642458</c:v>
                </c:pt>
                <c:pt idx="2355">
                  <c:v>-70.206187975279889</c:v>
                </c:pt>
                <c:pt idx="2356">
                  <c:v>-63.306565697613486</c:v>
                </c:pt>
                <c:pt idx="2357">
                  <c:v>-59.394259821292422</c:v>
                </c:pt>
                <c:pt idx="2358">
                  <c:v>-56.679232259568948</c:v>
                </c:pt>
                <c:pt idx="2359">
                  <c:v>-54.6383720065608</c:v>
                </c:pt>
                <c:pt idx="2360">
                  <c:v>-53.045617631757423</c:v>
                </c:pt>
                <c:pt idx="2361">
                  <c:v>-51.782874597317495</c:v>
                </c:pt>
                <c:pt idx="2362">
                  <c:v>-50.781208883349919</c:v>
                </c:pt>
                <c:pt idx="2363">
                  <c:v>-49.997584817463121</c:v>
                </c:pt>
                <c:pt idx="2364">
                  <c:v>-49.404180023768546</c:v>
                </c:pt>
                <c:pt idx="2365">
                  <c:v>-48.98297927016533</c:v>
                </c:pt>
                <c:pt idx="2366">
                  <c:v>-48.722890991473548</c:v>
                </c:pt>
                <c:pt idx="2367">
                  <c:v>-48.618221551797511</c:v>
                </c:pt>
                <c:pt idx="2368">
                  <c:v>-48.667990367712768</c:v>
                </c:pt>
                <c:pt idx="2369">
                  <c:v>-48.875879829807225</c:v>
                </c:pt>
                <c:pt idx="2370">
                  <c:v>-49.250808479374648</c:v>
                </c:pt>
                <c:pt idx="2371">
                  <c:v>-49.808304476171436</c:v>
                </c:pt>
                <c:pt idx="2372">
                  <c:v>-50.573144167109774</c:v>
                </c:pt>
                <c:pt idx="2373">
                  <c:v>-51.584305574854774</c:v>
                </c:pt>
                <c:pt idx="2374">
                  <c:v>-52.904697089944676</c:v>
                </c:pt>
                <c:pt idx="2375">
                  <c:v>-54.642067941527053</c:v>
                </c:pt>
                <c:pt idx="2376">
                  <c:v>-57.000753577482442</c:v>
                </c:pt>
                <c:pt idx="2377">
                  <c:v>-60.441985708259082</c:v>
                </c:pt>
                <c:pt idx="2378">
                  <c:v>-66.440625409453432</c:v>
                </c:pt>
                <c:pt idx="2379">
                  <c:v>-342.61837082893157</c:v>
                </c:pt>
                <c:pt idx="2380">
                  <c:v>-66.570912978994528</c:v>
                </c:pt>
                <c:pt idx="2381">
                  <c:v>-60.702562475975654</c:v>
                </c:pt>
                <c:pt idx="2382">
                  <c:v>-57.39162280076647</c:v>
                </c:pt>
                <c:pt idx="2383">
                  <c:v>-55.163234506771708</c:v>
                </c:pt>
                <c:pt idx="2384">
                  <c:v>-53.556167512911095</c:v>
                </c:pt>
                <c:pt idx="2385">
                  <c:v>-52.366088001160563</c:v>
                </c:pt>
                <c:pt idx="2386">
                  <c:v>-51.485248372840786</c:v>
                </c:pt>
                <c:pt idx="2387">
                  <c:v>-50.85074186861489</c:v>
                </c:pt>
                <c:pt idx="2388">
                  <c:v>-50.423592097875989</c:v>
                </c:pt>
                <c:pt idx="2389">
                  <c:v>-50.179024346749017</c:v>
                </c:pt>
                <c:pt idx="2390">
                  <c:v>-50.101512089616833</c:v>
                </c:pt>
                <c:pt idx="2391">
                  <c:v>-50.182138420550267</c:v>
                </c:pt>
                <c:pt idx="2392">
                  <c:v>-50.417222585674807</c:v>
                </c:pt>
                <c:pt idx="2393">
                  <c:v>-50.807746806600548</c:v>
                </c:pt>
                <c:pt idx="2394">
                  <c:v>-51.359406359005455</c:v>
                </c:pt>
                <c:pt idx="2395">
                  <c:v>-52.083294449571909</c:v>
                </c:pt>
                <c:pt idx="2396">
                  <c:v>-52.997427953748861</c:v>
                </c:pt>
                <c:pt idx="2397">
                  <c:v>-54.129630892742711</c:v>
                </c:pt>
                <c:pt idx="2398">
                  <c:v>-55.522940586358345</c:v>
                </c:pt>
                <c:pt idx="2399">
                  <c:v>-57.246292704121309</c:v>
                </c:pt>
                <c:pt idx="2400">
                  <c:v>-59.417783435854503</c:v>
                </c:pt>
                <c:pt idx="2401">
                  <c:v>-62.263475866523862</c:v>
                </c:pt>
                <c:pt idx="2402">
                  <c:v>-66.306482659067413</c:v>
                </c:pt>
                <c:pt idx="2403">
                  <c:v>-73.336843560018565</c:v>
                </c:pt>
                <c:pt idx="2404">
                  <c:v>-90.715924729373796</c:v>
                </c:pt>
                <c:pt idx="2405">
                  <c:v>-72.222591485405104</c:v>
                </c:pt>
                <c:pt idx="2406">
                  <c:v>-67.371950974379814</c:v>
                </c:pt>
                <c:pt idx="2407">
                  <c:v>-64.795752956698095</c:v>
                </c:pt>
                <c:pt idx="2408">
                  <c:v>-63.267993455143781</c:v>
                </c:pt>
                <c:pt idx="2409">
                  <c:v>-62.389019295094613</c:v>
                </c:pt>
                <c:pt idx="2410">
                  <c:v>-61.986493004759552</c:v>
                </c:pt>
                <c:pt idx="2411">
                  <c:v>-61.980310394668805</c:v>
                </c:pt>
                <c:pt idx="2412">
                  <c:v>-62.339748950738766</c:v>
                </c:pt>
                <c:pt idx="2413">
                  <c:v>-63.069716029651858</c:v>
                </c:pt>
                <c:pt idx="2414">
                  <c:v>-64.211692461825166</c:v>
                </c:pt>
                <c:pt idx="2415">
                  <c:v>-65.860150484379005</c:v>
                </c:pt>
                <c:pt idx="2416">
                  <c:v>-68.211904792469852</c:v>
                </c:pt>
                <c:pt idx="2417">
                  <c:v>-71.725181516910339</c:v>
                </c:pt>
                <c:pt idx="2418">
                  <c:v>-77.875850123841971</c:v>
                </c:pt>
                <c:pt idx="2419">
                  <c:v>-181.14650261113553</c:v>
                </c:pt>
                <c:pt idx="2420">
                  <c:v>-78.574821520732044</c:v>
                </c:pt>
                <c:pt idx="2421">
                  <c:v>-73.148941883931272</c:v>
                </c:pt>
                <c:pt idx="2422">
                  <c:v>-70.415751656954001</c:v>
                </c:pt>
                <c:pt idx="2423">
                  <c:v>-68.93878735701422</c:v>
                </c:pt>
                <c:pt idx="2424">
                  <c:v>-68.318647237047273</c:v>
                </c:pt>
                <c:pt idx="2425">
                  <c:v>-68.457147027876175</c:v>
                </c:pt>
                <c:pt idx="2426">
                  <c:v>-69.448705287212817</c:v>
                </c:pt>
                <c:pt idx="2427">
                  <c:v>-71.688831233121533</c:v>
                </c:pt>
                <c:pt idx="2428">
                  <c:v>-76.609816707924651</c:v>
                </c:pt>
                <c:pt idx="2429">
                  <c:v>-169.59347385795539</c:v>
                </c:pt>
                <c:pt idx="2430">
                  <c:v>-74.847203515821377</c:v>
                </c:pt>
                <c:pt idx="2431">
                  <c:v>-68.126293442533168</c:v>
                </c:pt>
                <c:pt idx="2432">
                  <c:v>-64.008135844946125</c:v>
                </c:pt>
                <c:pt idx="2433">
                  <c:v>-61.008014494648613</c:v>
                </c:pt>
                <c:pt idx="2434">
                  <c:v>-58.656559616749185</c:v>
                </c:pt>
                <c:pt idx="2435">
                  <c:v>-56.742470831649179</c:v>
                </c:pt>
                <c:pt idx="2436">
                  <c:v>-55.151823876955405</c:v>
                </c:pt>
                <c:pt idx="2437">
                  <c:v>-53.816026971775742</c:v>
                </c:pt>
                <c:pt idx="2438">
                  <c:v>-52.690658124668332</c:v>
                </c:pt>
                <c:pt idx="2439">
                  <c:v>-51.74550190461531</c:v>
                </c:pt>
                <c:pt idx="2440">
                  <c:v>-50.959353891740676</c:v>
                </c:pt>
                <c:pt idx="2441">
                  <c:v>-50.317105143091013</c:v>
                </c:pt>
                <c:pt idx="2442">
                  <c:v>-49.808021334619362</c:v>
                </c:pt>
                <c:pt idx="2443">
                  <c:v>-49.424699209547967</c:v>
                </c:pt>
                <c:pt idx="2444">
                  <c:v>-49.162438074465413</c:v>
                </c:pt>
                <c:pt idx="2445">
                  <c:v>-49.018889792862417</c:v>
                </c:pt>
                <c:pt idx="2446">
                  <c:v>-48.993919442350354</c:v>
                </c:pt>
                <c:pt idx="2447">
                  <c:v>-49.089652581765861</c:v>
                </c:pt>
                <c:pt idx="2448">
                  <c:v>-49.310720754918179</c:v>
                </c:pt>
                <c:pt idx="2449">
                  <c:v>-49.664756771181544</c:v>
                </c:pt>
                <c:pt idx="2450">
                  <c:v>-50.163250164080537</c:v>
                </c:pt>
                <c:pt idx="2451">
                  <c:v>-50.822977028076004</c:v>
                </c:pt>
                <c:pt idx="2452">
                  <c:v>-51.668423628198212</c:v>
                </c:pt>
                <c:pt idx="2453">
                  <c:v>-52.736068451076264</c:v>
                </c:pt>
                <c:pt idx="2454">
                  <c:v>-54.082453615076687</c:v>
                </c:pt>
                <c:pt idx="2455">
                  <c:v>-55.800856980003928</c:v>
                </c:pt>
                <c:pt idx="2456">
                  <c:v>-58.06051588431356</c:v>
                </c:pt>
                <c:pt idx="2457">
                  <c:v>-61.218991034867344</c:v>
                </c:pt>
                <c:pt idx="2458">
                  <c:v>-66.27547060256822</c:v>
                </c:pt>
                <c:pt idx="2459">
                  <c:v>-79.416795018878631</c:v>
                </c:pt>
                <c:pt idx="2460">
                  <c:v>-71.716907615529578</c:v>
                </c:pt>
                <c:pt idx="2461">
                  <c:v>-64.338192590822388</c:v>
                </c:pt>
                <c:pt idx="2462">
                  <c:v>-60.643832621478907</c:v>
                </c:pt>
                <c:pt idx="2463">
                  <c:v>-58.282899771231335</c:v>
                </c:pt>
                <c:pt idx="2464">
                  <c:v>-56.644180683691445</c:v>
                </c:pt>
                <c:pt idx="2465">
                  <c:v>-55.47797067455771</c:v>
                </c:pt>
                <c:pt idx="2466">
                  <c:v>-54.65987148103504</c:v>
                </c:pt>
                <c:pt idx="2467">
                  <c:v>-54.12142245124712</c:v>
                </c:pt>
                <c:pt idx="2468">
                  <c:v>-53.823816132644531</c:v>
                </c:pt>
                <c:pt idx="2469">
                  <c:v>-53.74649725479707</c:v>
                </c:pt>
                <c:pt idx="2470">
                  <c:v>-53.882108513978643</c:v>
                </c:pt>
                <c:pt idx="2471">
                  <c:v>-54.234834226728566</c:v>
                </c:pt>
                <c:pt idx="2472">
                  <c:v>-54.821300197226329</c:v>
                </c:pt>
                <c:pt idx="2473">
                  <c:v>-55.674477307487393</c:v>
                </c:pt>
                <c:pt idx="2474">
                  <c:v>-56.852749296176206</c:v>
                </c:pt>
                <c:pt idx="2475">
                  <c:v>-58.460392554659535</c:v>
                </c:pt>
                <c:pt idx="2476">
                  <c:v>-60.699032698941608</c:v>
                </c:pt>
                <c:pt idx="2477">
                  <c:v>-64.02775675162853</c:v>
                </c:pt>
                <c:pt idx="2478">
                  <c:v>-69.919713143902868</c:v>
                </c:pt>
                <c:pt idx="2479">
                  <c:v>-176.86800010523356</c:v>
                </c:pt>
                <c:pt idx="2480">
                  <c:v>-69.848615611877634</c:v>
                </c:pt>
                <c:pt idx="2481">
                  <c:v>-63.883590120572919</c:v>
                </c:pt>
                <c:pt idx="2482">
                  <c:v>-60.477505504361922</c:v>
                </c:pt>
                <c:pt idx="2483">
                  <c:v>-58.154866003937464</c:v>
                </c:pt>
                <c:pt idx="2484">
                  <c:v>-56.453915544928023</c:v>
                </c:pt>
                <c:pt idx="2485">
                  <c:v>-55.169901154655221</c:v>
                </c:pt>
                <c:pt idx="2486">
                  <c:v>-54.194761531180347</c:v>
                </c:pt>
                <c:pt idx="2487">
                  <c:v>-53.465387894066332</c:v>
                </c:pt>
                <c:pt idx="2488">
                  <c:v>-52.942729719074777</c:v>
                </c:pt>
                <c:pt idx="2489">
                  <c:v>-52.602095774137219</c:v>
                </c:pt>
                <c:pt idx="2490">
                  <c:v>-52.428249902305978</c:v>
                </c:pt>
                <c:pt idx="2491">
                  <c:v>-52.412851559382503</c:v>
                </c:pt>
                <c:pt idx="2492">
                  <c:v>-52.553209178248665</c:v>
                </c:pt>
                <c:pt idx="2493">
                  <c:v>-52.851913598611162</c:v>
                </c:pt>
                <c:pt idx="2494">
                  <c:v>-53.317234327152732</c:v>
                </c:pt>
                <c:pt idx="2495">
                  <c:v>-53.964407629074714</c:v>
                </c:pt>
                <c:pt idx="2496">
                  <c:v>-54.818268276939371</c:v>
                </c:pt>
                <c:pt idx="2497">
                  <c:v>-55.918298036001516</c:v>
                </c:pt>
                <c:pt idx="2498">
                  <c:v>-57.328646257411691</c:v>
                </c:pt>
                <c:pt idx="2499">
                  <c:v>-59.159839564999821</c:v>
                </c:pt>
                <c:pt idx="2500">
                  <c:v>-61.62299707004658</c:v>
                </c:pt>
                <c:pt idx="2501">
                  <c:v>-65.200169981824317</c:v>
                </c:pt>
                <c:pt idx="2502">
                  <c:v>-71.472840813839326</c:v>
                </c:pt>
                <c:pt idx="2503">
                  <c:v>-97.753951321699546</c:v>
                </c:pt>
                <c:pt idx="2504">
                  <c:v>-70.906621051722681</c:v>
                </c:pt>
                <c:pt idx="2505">
                  <c:v>-65.287302203058744</c:v>
                </c:pt>
                <c:pt idx="2506">
                  <c:v>-62.091743718106322</c:v>
                </c:pt>
                <c:pt idx="2507">
                  <c:v>-59.941742709523268</c:v>
                </c:pt>
                <c:pt idx="2508">
                  <c:v>-58.395596017509405</c:v>
                </c:pt>
                <c:pt idx="2509">
                  <c:v>-57.255359634516935</c:v>
                </c:pt>
                <c:pt idx="2510">
                  <c:v>-56.415847900379141</c:v>
                </c:pt>
                <c:pt idx="2511">
                  <c:v>-55.815221547092129</c:v>
                </c:pt>
                <c:pt idx="2512">
                  <c:v>-55.414841316473691</c:v>
                </c:pt>
                <c:pt idx="2513">
                  <c:v>-55.189822603569361</c:v>
                </c:pt>
                <c:pt idx="2514">
                  <c:v>-55.124179163448972</c:v>
                </c:pt>
                <c:pt idx="2515">
                  <c:v>-55.208188113913259</c:v>
                </c:pt>
                <c:pt idx="2516">
                  <c:v>-55.436952365897774</c:v>
                </c:pt>
                <c:pt idx="2517">
                  <c:v>-55.809690527535516</c:v>
                </c:pt>
                <c:pt idx="2518">
                  <c:v>-56.329546283275377</c:v>
                </c:pt>
                <c:pt idx="2519">
                  <c:v>-57.003860534111219</c:v>
                </c:pt>
                <c:pt idx="2520">
                  <c:v>-57.844972662701153</c:v>
                </c:pt>
                <c:pt idx="2521">
                  <c:v>-58.871771950680454</c:v>
                </c:pt>
                <c:pt idx="2522">
                  <c:v>-60.11249140255066</c:v>
                </c:pt>
                <c:pt idx="2523">
                  <c:v>-61.609813510667507</c:v>
                </c:pt>
                <c:pt idx="2524">
                  <c:v>-63.430765370200426</c:v>
                </c:pt>
                <c:pt idx="2525">
                  <c:v>-65.687828045835928</c:v>
                </c:pt>
                <c:pt idx="2526">
                  <c:v>-68.590936789095437</c:v>
                </c:pt>
                <c:pt idx="2527">
                  <c:v>-72.608136538506059</c:v>
                </c:pt>
                <c:pt idx="2528">
                  <c:v>-79.222816033901552</c:v>
                </c:pt>
                <c:pt idx="2529">
                  <c:v>-178.02771940223795</c:v>
                </c:pt>
                <c:pt idx="2530">
                  <c:v>-80.752050640924566</c:v>
                </c:pt>
                <c:pt idx="2531">
                  <c:v>-75.700886594794</c:v>
                </c:pt>
                <c:pt idx="2532">
                  <c:v>-73.319631524532682</c:v>
                </c:pt>
                <c:pt idx="2533">
                  <c:v>-72.17427140894857</c:v>
                </c:pt>
                <c:pt idx="2534">
                  <c:v>-71.867403579093505</c:v>
                </c:pt>
                <c:pt idx="2535">
                  <c:v>-72.302484476115225</c:v>
                </c:pt>
                <c:pt idx="2536">
                  <c:v>-73.575279640529942</c:v>
                </c:pt>
                <c:pt idx="2537">
                  <c:v>-76.082400969010578</c:v>
                </c:pt>
                <c:pt idx="2538">
                  <c:v>-81.257044802219283</c:v>
                </c:pt>
                <c:pt idx="2539">
                  <c:v>-178.10922192813959</c:v>
                </c:pt>
                <c:pt idx="2540">
                  <c:v>-79.964162361654672</c:v>
                </c:pt>
                <c:pt idx="2541">
                  <c:v>-73.460442441973967</c:v>
                </c:pt>
                <c:pt idx="2542">
                  <c:v>-69.547999450109856</c:v>
                </c:pt>
                <c:pt idx="2543">
                  <c:v>-66.74225345400157</c:v>
                </c:pt>
                <c:pt idx="2544">
                  <c:v>-64.573825532598036</c:v>
                </c:pt>
                <c:pt idx="2545">
                  <c:v>-62.831267457981539</c:v>
                </c:pt>
                <c:pt idx="2546">
                  <c:v>-61.400362362551171</c:v>
                </c:pt>
                <c:pt idx="2547">
                  <c:v>-60.212069231520537</c:v>
                </c:pt>
                <c:pt idx="2548">
                  <c:v>-59.221342557949498</c:v>
                </c:pt>
                <c:pt idx="2549">
                  <c:v>-58.397144652529214</c:v>
                </c:pt>
                <c:pt idx="2550">
                  <c:v>-57.717217141383053</c:v>
                </c:pt>
                <c:pt idx="2551">
                  <c:v>-57.165121528468383</c:v>
                </c:pt>
                <c:pt idx="2552">
                  <c:v>-56.728459947622895</c:v>
                </c:pt>
                <c:pt idx="2553">
                  <c:v>-56.397753623534015</c:v>
                </c:pt>
                <c:pt idx="2554">
                  <c:v>-56.165709301220083</c:v>
                </c:pt>
                <c:pt idx="2555">
                  <c:v>-56.026725948771549</c:v>
                </c:pt>
                <c:pt idx="2556">
                  <c:v>-55.976556941864182</c:v>
                </c:pt>
                <c:pt idx="2557">
                  <c:v>-56.012077223313035</c:v>
                </c:pt>
                <c:pt idx="2558">
                  <c:v>-56.131124589085772</c:v>
                </c:pt>
                <c:pt idx="2559">
                  <c:v>-56.332396109753553</c:v>
                </c:pt>
                <c:pt idx="2560">
                  <c:v>-56.615388281207245</c:v>
                </c:pt>
                <c:pt idx="2561">
                  <c:v>-56.980374751312439</c:v>
                </c:pt>
                <c:pt idx="2562">
                  <c:v>-57.428419553231898</c:v>
                </c:pt>
                <c:pt idx="2563">
                  <c:v>-57.961427495469486</c:v>
                </c:pt>
                <c:pt idx="2564">
                  <c:v>-58.58223741173768</c:v>
                </c:pt>
                <c:pt idx="2565">
                  <c:v>-59.294769161091565</c:v>
                </c:pt>
                <c:pt idx="2566">
                  <c:v>-60.104242746108234</c:v>
                </c:pt>
                <c:pt idx="2567">
                  <c:v>-61.017499612097417</c:v>
                </c:pt>
                <c:pt idx="2568">
                  <c:v>-62.043475610965196</c:v>
                </c:pt>
                <c:pt idx="2569">
                  <c:v>-63.193909053848657</c:v>
                </c:pt>
                <c:pt idx="2570">
                  <c:v>-64.484429680350331</c:v>
                </c:pt>
                <c:pt idx="2571">
                  <c:v>-65.936295684620376</c:v>
                </c:pt>
                <c:pt idx="2572">
                  <c:v>-67.579297590798959</c:v>
                </c:pt>
                <c:pt idx="2573">
                  <c:v>-69.456912521865263</c:v>
                </c:pt>
                <c:pt idx="2574">
                  <c:v>-71.636191124457</c:v>
                </c:pt>
                <c:pt idx="2575">
                  <c:v>-74.22879876598887</c:v>
                </c:pt>
                <c:pt idx="2576">
                  <c:v>-77.442875177564645</c:v>
                </c:pt>
                <c:pt idx="2577">
                  <c:v>-81.743451791927214</c:v>
                </c:pt>
                <c:pt idx="2578">
                  <c:v>-88.60930174734824</c:v>
                </c:pt>
                <c:pt idx="2579">
                  <c:v>-190.90923031391114</c:v>
                </c:pt>
                <c:pt idx="2580">
                  <c:v>-90.514051093590155</c:v>
                </c:pt>
                <c:pt idx="2581">
                  <c:v>-85.562525363560326</c:v>
                </c:pt>
                <c:pt idx="2582">
                  <c:v>-83.195262570528058</c:v>
                </c:pt>
                <c:pt idx="2583">
                  <c:v>-81.943911321827528</c:v>
                </c:pt>
                <c:pt idx="2584">
                  <c:v>-81.354964089331077</c:v>
                </c:pt>
                <c:pt idx="2585">
                  <c:v>-81.233484255796483</c:v>
                </c:pt>
                <c:pt idx="2586">
                  <c:v>-81.483439952948004</c:v>
                </c:pt>
                <c:pt idx="2587">
                  <c:v>-82.056912161372267</c:v>
                </c:pt>
                <c:pt idx="2588">
                  <c:v>-82.93465446983177</c:v>
                </c:pt>
                <c:pt idx="2589">
                  <c:v>-84.1187363839216</c:v>
                </c:pt>
                <c:pt idx="2590">
                  <c:v>-85.631631103904979</c:v>
                </c:pt>
                <c:pt idx="2591">
                  <c:v>-87.520949083556843</c:v>
                </c:pt>
                <c:pt idx="2592">
                  <c:v>-89.872766610588656</c:v>
                </c:pt>
                <c:pt idx="2593">
                  <c:v>-92.844184402897952</c:v>
                </c:pt>
                <c:pt idx="2594">
                  <c:v>-96.752776816557002</c:v>
                </c:pt>
                <c:pt idx="2595">
                  <c:v>-102.40302675623057</c:v>
                </c:pt>
                <c:pt idx="2596">
                  <c:v>-113.43463740258957</c:v>
                </c:pt>
                <c:pt idx="2597">
                  <c:v>-115.27836514741162</c:v>
                </c:pt>
                <c:pt idx="2598">
                  <c:v>-108.08364962342819</c:v>
                </c:pt>
                <c:pt idx="2599">
                  <c:v>-106.79419040375343</c:v>
                </c:pt>
                <c:pt idx="2600">
                  <c:v>-108.59284286964876</c:v>
                </c:pt>
                <c:pt idx="2601">
                  <c:v>-116.29472359623199</c:v>
                </c:pt>
                <c:pt idx="2602">
                  <c:v>-114.9560054815948</c:v>
                </c:pt>
                <c:pt idx="2603">
                  <c:v>-104.42230985501516</c:v>
                </c:pt>
                <c:pt idx="2604">
                  <c:v>-99.262229167010588</c:v>
                </c:pt>
                <c:pt idx="2605">
                  <c:v>-95.832946095851469</c:v>
                </c:pt>
                <c:pt idx="2606">
                  <c:v>-93.326386127394144</c:v>
                </c:pt>
                <c:pt idx="2607">
                  <c:v>-91.420411574078031</c:v>
                </c:pt>
                <c:pt idx="2608">
                  <c:v>-89.951945934525824</c:v>
                </c:pt>
                <c:pt idx="2609">
                  <c:v>-88.826884866205688</c:v>
                </c:pt>
                <c:pt idx="2610">
                  <c:v>-87.986547587877908</c:v>
                </c:pt>
                <c:pt idx="2611">
                  <c:v>-87.392746806837295</c:v>
                </c:pt>
                <c:pt idx="2612">
                  <c:v>-87.020334085937222</c:v>
                </c:pt>
                <c:pt idx="2613">
                  <c:v>-86.853204268453169</c:v>
                </c:pt>
                <c:pt idx="2614">
                  <c:v>-86.882100272389238</c:v>
                </c:pt>
                <c:pt idx="2615">
                  <c:v>-87.103474130569737</c:v>
                </c:pt>
                <c:pt idx="2616">
                  <c:v>-87.519069237866603</c:v>
                </c:pt>
                <c:pt idx="2617">
                  <c:v>-88.136108408934589</c:v>
                </c:pt>
                <c:pt idx="2618">
                  <c:v>-88.968132879030563</c:v>
                </c:pt>
                <c:pt idx="2619">
                  <c:v>-90.036718592639716</c:v>
                </c:pt>
                <c:pt idx="2620">
                  <c:v>-91.374594072794224</c:v>
                </c:pt>
                <c:pt idx="2621">
                  <c:v>-93.031298452765853</c:v>
                </c:pt>
                <c:pt idx="2622">
                  <c:v>-95.083988813296557</c:v>
                </c:pt>
                <c:pt idx="2623">
                  <c:v>-97.660072930251829</c:v>
                </c:pt>
                <c:pt idx="2624">
                  <c:v>-100.99184414569484</c:v>
                </c:pt>
                <c:pt idx="2625">
                  <c:v>-105.5819541397041</c:v>
                </c:pt>
                <c:pt idx="2626">
                  <c:v>-112.97027025902713</c:v>
                </c:pt>
                <c:pt idx="2627">
                  <c:v>-189.12462813584858</c:v>
                </c:pt>
                <c:pt idx="2628">
                  <c:v>-117.12705781810871</c:v>
                </c:pt>
                <c:pt idx="2629">
                  <c:v>-114.56659768837234</c:v>
                </c:pt>
                <c:pt idx="2630">
                  <c:v>-117.05220301270461</c:v>
                </c:pt>
                <c:pt idx="2631">
                  <c:v>-189.05147123773924</c:v>
                </c:pt>
                <c:pt idx="2632">
                  <c:v>-112.74037024763616</c:v>
                </c:pt>
                <c:pt idx="2633">
                  <c:v>-105.26919064969971</c:v>
                </c:pt>
                <c:pt idx="2634">
                  <c:v>-100.59072971535403</c:v>
                </c:pt>
                <c:pt idx="2635">
                  <c:v>-97.163584005068216</c:v>
                </c:pt>
                <c:pt idx="2636">
                  <c:v>-94.483439674793374</c:v>
                </c:pt>
                <c:pt idx="2637">
                  <c:v>-92.316181690871019</c:v>
                </c:pt>
                <c:pt idx="2638">
                  <c:v>-90.532377768205876</c:v>
                </c:pt>
                <c:pt idx="2639">
                  <c:v>-89.052589363514301</c:v>
                </c:pt>
                <c:pt idx="2640">
                  <c:v>-87.824670146861223</c:v>
                </c:pt>
                <c:pt idx="2641">
                  <c:v>-86.812869542424579</c:v>
                </c:pt>
                <c:pt idx="2642">
                  <c:v>-85.992056823031163</c:v>
                </c:pt>
                <c:pt idx="2643">
                  <c:v>-85.34444393376377</c:v>
                </c:pt>
                <c:pt idx="2644">
                  <c:v>-84.857648814381122</c:v>
                </c:pt>
                <c:pt idx="2645">
                  <c:v>-84.523543525529249</c:v>
                </c:pt>
                <c:pt idx="2646">
                  <c:v>-84.337608843996733</c:v>
                </c:pt>
                <c:pt idx="2647">
                  <c:v>-84.298660545591673</c:v>
                </c:pt>
                <c:pt idx="2648">
                  <c:v>-84.408900663629993</c:v>
                </c:pt>
                <c:pt idx="2649">
                  <c:v>-84.674318620239092</c:v>
                </c:pt>
                <c:pt idx="2650">
                  <c:v>-85.105551129431632</c:v>
                </c:pt>
                <c:pt idx="2651">
                  <c:v>-85.719443930382198</c:v>
                </c:pt>
                <c:pt idx="2652">
                  <c:v>-86.541817935563188</c:v>
                </c:pt>
                <c:pt idx="2653">
                  <c:v>-87.612512062265765</c:v>
                </c:pt>
                <c:pt idx="2654">
                  <c:v>-88.995176847021881</c:v>
                </c:pt>
                <c:pt idx="2655">
                  <c:v>-90.798234187341791</c:v>
                </c:pt>
                <c:pt idx="2656">
                  <c:v>-93.226661920305958</c:v>
                </c:pt>
                <c:pt idx="2657">
                  <c:v>-96.74233542248318</c:v>
                </c:pt>
                <c:pt idx="2658">
                  <c:v>-102.8207718094107</c:v>
                </c:pt>
                <c:pt idx="2659">
                  <c:v>-199.53779349674511</c:v>
                </c:pt>
                <c:pt idx="2660">
                  <c:v>-103.13037887478727</c:v>
                </c:pt>
                <c:pt idx="2661">
                  <c:v>-97.363051788276863</c:v>
                </c:pt>
                <c:pt idx="2662">
                  <c:v>-94.162445970740492</c:v>
                </c:pt>
                <c:pt idx="2663">
                  <c:v>-92.055167665657052</c:v>
                </c:pt>
                <c:pt idx="2664">
                  <c:v>-90.581844588294473</c:v>
                </c:pt>
                <c:pt idx="2665">
                  <c:v>-89.540497608555754</c:v>
                </c:pt>
                <c:pt idx="2666">
                  <c:v>-88.826404693063097</c:v>
                </c:pt>
                <c:pt idx="2667">
                  <c:v>-88.380609381625433</c:v>
                </c:pt>
                <c:pt idx="2668">
                  <c:v>-88.169386089543821</c:v>
                </c:pt>
                <c:pt idx="2669">
                  <c:v>-88.175083267115241</c:v>
                </c:pt>
                <c:pt idx="2670">
                  <c:v>-88.392069831103726</c:v>
                </c:pt>
                <c:pt idx="2671">
                  <c:v>-88.825570409171576</c:v>
                </c:pt>
                <c:pt idx="2672">
                  <c:v>-89.492824813863876</c:v>
                </c:pt>
                <c:pt idx="2673">
                  <c:v>-90.42713618083242</c:v>
                </c:pt>
                <c:pt idx="2674">
                  <c:v>-91.687022055967475</c:v>
                </c:pt>
                <c:pt idx="2675">
                  <c:v>-93.376742755824182</c:v>
                </c:pt>
                <c:pt idx="2676">
                  <c:v>-95.697785384296992</c:v>
                </c:pt>
                <c:pt idx="2677">
                  <c:v>-99.10898890854574</c:v>
                </c:pt>
                <c:pt idx="2678">
                  <c:v>-105.08313872519274</c:v>
                </c:pt>
                <c:pt idx="2679">
                  <c:v>-216.25757954086768</c:v>
                </c:pt>
                <c:pt idx="2680">
                  <c:v>-105.17390018158457</c:v>
                </c:pt>
                <c:pt idx="2681">
                  <c:v>-99.287094563307491</c:v>
                </c:pt>
                <c:pt idx="2682">
                  <c:v>-95.956435407526158</c:v>
                </c:pt>
                <c:pt idx="2683">
                  <c:v>-93.705393276345376</c:v>
                </c:pt>
                <c:pt idx="2684">
                  <c:v>-92.070975739713688</c:v>
                </c:pt>
                <c:pt idx="2685">
                  <c:v>-90.846929955654446</c:v>
                </c:pt>
                <c:pt idx="2686">
                  <c:v>-89.923363083465105</c:v>
                </c:pt>
                <c:pt idx="2687">
                  <c:v>-89.234913913156532</c:v>
                </c:pt>
                <c:pt idx="2688">
                  <c:v>-88.739738742461114</c:v>
                </c:pt>
                <c:pt idx="2689">
                  <c:v>-88.409648704436421</c:v>
                </c:pt>
                <c:pt idx="2690">
                  <c:v>-88.22497797337877</c:v>
                </c:pt>
                <c:pt idx="2691">
                  <c:v>-88.171701459060472</c:v>
                </c:pt>
                <c:pt idx="2692">
                  <c:v>-88.23971922999128</c:v>
                </c:pt>
                <c:pt idx="2693">
                  <c:v>-88.421789630733784</c:v>
                </c:pt>
                <c:pt idx="2694">
                  <c:v>-88.712844736894937</c:v>
                </c:pt>
                <c:pt idx="2695">
                  <c:v>-89.109543184769265</c:v>
                </c:pt>
                <c:pt idx="2696">
                  <c:v>-89.609977959853083</c:v>
                </c:pt>
                <c:pt idx="2697">
                  <c:v>-90.213490890781927</c:v>
                </c:pt>
                <c:pt idx="2698">
                  <c:v>-90.920565342119787</c:v>
                </c:pt>
                <c:pt idx="2699">
                  <c:v>-91.732780766461687</c:v>
                </c:pt>
                <c:pt idx="2700">
                  <c:v>-92.652820935480349</c:v>
                </c:pt>
                <c:pt idx="2701">
                  <c:v>-93.684533850226416</c:v>
                </c:pt>
                <c:pt idx="2702">
                  <c:v>-94.833046851352549</c:v>
                </c:pt>
                <c:pt idx="2703">
                  <c:v>-96.104946376216219</c:v>
                </c:pt>
                <c:pt idx="2704">
                  <c:v>-97.508539286183108</c:v>
                </c:pt>
                <c:pt idx="2705">
                  <c:v>-99.054223288000912</c:v>
                </c:pt>
                <c:pt idx="2706">
                  <c:v>-100.75501023700775</c:v>
                </c:pt>
                <c:pt idx="2707">
                  <c:v>-102.62727253268352</c:v>
                </c:pt>
                <c:pt idx="2708">
                  <c:v>-104.69182788411366</c:v>
                </c:pt>
                <c:pt idx="2709">
                  <c:v>-106.97555838610754</c:v>
                </c:pt>
                <c:pt idx="2710">
                  <c:v>-109.51391206225901</c:v>
                </c:pt>
                <c:pt idx="2711">
                  <c:v>-112.35494051204969</c:v>
                </c:pt>
                <c:pt idx="2712">
                  <c:v>-115.56618681120143</c:v>
                </c:pt>
                <c:pt idx="2713">
                  <c:v>-119.24730576460871</c:v>
                </c:pt>
                <c:pt idx="2714">
                  <c:v>-123.55550232500221</c:v>
                </c:pt>
                <c:pt idx="2715">
                  <c:v>-128.76419748420835</c:v>
                </c:pt>
                <c:pt idx="2716">
                  <c:v>-135.42957766292466</c:v>
                </c:pt>
                <c:pt idx="2717">
                  <c:v>-145.08297634571608</c:v>
                </c:pt>
                <c:pt idx="2718">
                  <c:v>-171.28629361692506</c:v>
                </c:pt>
                <c:pt idx="2719">
                  <c:v>-160.94290614541066</c:v>
                </c:pt>
                <c:pt idx="2720">
                  <c:v>-168.40851817243532</c:v>
                </c:pt>
                <c:pt idx="2721">
                  <c:v>-151.31955194490251</c:v>
                </c:pt>
                <c:pt idx="2722">
                  <c:v>-145.93593468961876</c:v>
                </c:pt>
                <c:pt idx="2723">
                  <c:v>-143.5443611701279</c:v>
                </c:pt>
                <c:pt idx="2724">
                  <c:v>-142.94343578583602</c:v>
                </c:pt>
                <c:pt idx="2725">
                  <c:v>-143.8678958188782</c:v>
                </c:pt>
                <c:pt idx="2726">
                  <c:v>-146.53550751128836</c:v>
                </c:pt>
                <c:pt idx="2727">
                  <c:v>-151.97558393612471</c:v>
                </c:pt>
                <c:pt idx="2728">
                  <c:v>-165.86792000203343</c:v>
                </c:pt>
                <c:pt idx="2729">
                  <c:v>-166.32654018295631</c:v>
                </c:pt>
                <c:pt idx="2730">
                  <c:v>-166.4739539510019</c:v>
                </c:pt>
                <c:pt idx="2731">
                  <c:v>-147.23797069742869</c:v>
                </c:pt>
                <c:pt idx="2732">
                  <c:v>-138.36336525019257</c:v>
                </c:pt>
                <c:pt idx="2733">
                  <c:v>-132.21025861653135</c:v>
                </c:pt>
                <c:pt idx="2734">
                  <c:v>-127.45050658479732</c:v>
                </c:pt>
                <c:pt idx="2735">
                  <c:v>-123.56887347030728</c:v>
                </c:pt>
                <c:pt idx="2736">
                  <c:v>-120.30488044053725</c:v>
                </c:pt>
                <c:pt idx="2737">
                  <c:v>-117.50652724137483</c:v>
                </c:pt>
                <c:pt idx="2738">
                  <c:v>-115.07660880064608</c:v>
                </c:pt>
                <c:pt idx="2739">
                  <c:v>-112.94887331886736</c:v>
                </c:pt>
                <c:pt idx="2740">
                  <c:v>-111.07600952677592</c:v>
                </c:pt>
                <c:pt idx="2741">
                  <c:v>-109.42301935535684</c:v>
                </c:pt>
                <c:pt idx="2742">
                  <c:v>-107.96330171383168</c:v>
                </c:pt>
                <c:pt idx="2743">
                  <c:v>-106.67621028833761</c:v>
                </c:pt>
                <c:pt idx="2744">
                  <c:v>-105.54546335038239</c:v>
                </c:pt>
                <c:pt idx="2745">
                  <c:v>-104.55807137362163</c:v>
                </c:pt>
                <c:pt idx="2746">
                  <c:v>-103.70359291153866</c:v>
                </c:pt>
                <c:pt idx="2747">
                  <c:v>-102.97360629873667</c:v>
                </c:pt>
                <c:pt idx="2748">
                  <c:v>-102.36132793194074</c:v>
                </c:pt>
                <c:pt idx="2749">
                  <c:v>-101.8613331372575</c:v>
                </c:pt>
                <c:pt idx="2750">
                  <c:v>-101.46935096005291</c:v>
                </c:pt>
                <c:pt idx="2751">
                  <c:v>-101.1821138501648</c:v>
                </c:pt>
                <c:pt idx="2752">
                  <c:v>-100.99724948202353</c:v>
                </c:pt>
                <c:pt idx="2753">
                  <c:v>-100.91320617537446</c:v>
                </c:pt>
                <c:pt idx="2754">
                  <c:v>-100.92920635746285</c:v>
                </c:pt>
                <c:pt idx="2755">
                  <c:v>-101.04522472245779</c:v>
                </c:pt>
                <c:pt idx="2756">
                  <c:v>-101.26198952163952</c:v>
                </c:pt>
                <c:pt idx="2757">
                  <c:v>-101.58100699090518</c:v>
                </c:pt>
                <c:pt idx="2758">
                  <c:v>-102.00461048088752</c:v>
                </c:pt>
                <c:pt idx="2759">
                  <c:v>-102.53603758463761</c:v>
                </c:pt>
                <c:pt idx="2760">
                  <c:v>-103.17954067268016</c:v>
                </c:pt>
                <c:pt idx="2761">
                  <c:v>-103.94053903045995</c:v>
                </c:pt>
                <c:pt idx="2762">
                  <c:v>-104.82582466569878</c:v>
                </c:pt>
                <c:pt idx="2763">
                  <c:v>-105.84383946062074</c:v>
                </c:pt>
                <c:pt idx="2764">
                  <c:v>-107.0050497369354</c:v>
                </c:pt>
                <c:pt idx="2765">
                  <c:v>-108.32245724513155</c:v>
                </c:pt>
                <c:pt idx="2766">
                  <c:v>-109.81230615286236</c:v>
                </c:pt>
                <c:pt idx="2767">
                  <c:v>-111.49507931748292</c:v>
                </c:pt>
                <c:pt idx="2768">
                  <c:v>-113.39693433790984</c:v>
                </c:pt>
                <c:pt idx="2769">
                  <c:v>-115.55183085706338</c:v>
                </c:pt>
                <c:pt idx="2770">
                  <c:v>-118.00478707297913</c:v>
                </c:pt>
                <c:pt idx="2771">
                  <c:v>-120.81706668317217</c:v>
                </c:pt>
                <c:pt idx="2772">
                  <c:v>-124.07485176654846</c:v>
                </c:pt>
                <c:pt idx="2773">
                  <c:v>-127.90465061567895</c:v>
                </c:pt>
                <c:pt idx="2774">
                  <c:v>-132.50288479274741</c:v>
                </c:pt>
                <c:pt idx="2775">
                  <c:v>-138.19891656247958</c:v>
                </c:pt>
                <c:pt idx="2776">
                  <c:v>-145.61050368975717</c:v>
                </c:pt>
                <c:pt idx="2777">
                  <c:v>-156.12488948319617</c:v>
                </c:pt>
                <c:pt idx="2778">
                  <c:v>-174.16911586883816</c:v>
                </c:pt>
                <c:pt idx="2779">
                  <c:v>-959.39168871261722</c:v>
                </c:pt>
                <c:pt idx="2780">
                  <c:v>-174.234257982114</c:v>
                </c:pt>
                <c:pt idx="2781">
                  <c:v>-156.25517391332338</c:v>
                </c:pt>
                <c:pt idx="2782">
                  <c:v>-145.80593084389011</c:v>
                </c:pt>
                <c:pt idx="2783">
                  <c:v>-138.45948705136394</c:v>
                </c:pt>
                <c:pt idx="2784">
                  <c:v>-132.82859943072941</c:v>
                </c:pt>
                <c:pt idx="2785">
                  <c:v>-128.29551042071549</c:v>
                </c:pt>
                <c:pt idx="2786">
                  <c:v>-124.53085796023274</c:v>
                </c:pt>
                <c:pt idx="2787">
                  <c:v>-121.33822069075343</c:v>
                </c:pt>
                <c:pt idx="2788">
                  <c:v>-118.59109052339028</c:v>
                </c:pt>
                <c:pt idx="2789">
                  <c:v>-116.20328558295063</c:v>
                </c:pt>
                <c:pt idx="2790">
                  <c:v>-114.11354237566738</c:v>
                </c:pt>
                <c:pt idx="2791">
                  <c:v>-112.27684290729371</c:v>
                </c:pt>
                <c:pt idx="2792">
                  <c:v>-110.65922773873531</c:v>
                </c:pt>
                <c:pt idx="2793">
                  <c:v>-109.23453947495128</c:v>
                </c:pt>
                <c:pt idx="2794">
                  <c:v>-107.98229546251039</c:v>
                </c:pt>
                <c:pt idx="2795">
                  <c:v>-106.88625173773707</c:v>
                </c:pt>
                <c:pt idx="2796">
                  <c:v>-105.93340675417765</c:v>
                </c:pt>
                <c:pt idx="2797">
                  <c:v>-105.11329439421809</c:v>
                </c:pt>
                <c:pt idx="2798">
                  <c:v>-104.41747297979653</c:v>
                </c:pt>
                <c:pt idx="2799">
                  <c:v>-103.83915070742054</c:v>
                </c:pt>
                <c:pt idx="2800">
                  <c:v>-103.37290849594801</c:v>
                </c:pt>
                <c:pt idx="2801">
                  <c:v>-103.01449417923416</c:v>
                </c:pt>
                <c:pt idx="2802">
                  <c:v>-102.76067036868768</c:v>
                </c:pt>
                <c:pt idx="2803">
                  <c:v>-102.60910391821969</c:v>
                </c:pt>
                <c:pt idx="2804">
                  <c:v>-102.55828879656535</c:v>
                </c:pt>
                <c:pt idx="2805">
                  <c:v>-102.60749695716871</c:v>
                </c:pt>
                <c:pt idx="2806">
                  <c:v>-102.75675391068134</c:v>
                </c:pt>
                <c:pt idx="2807">
                  <c:v>-103.00683743477704</c:v>
                </c:pt>
                <c:pt idx="2808">
                  <c:v>-103.35929941473508</c:v>
                </c:pt>
                <c:pt idx="2809">
                  <c:v>-103.81651238125571</c:v>
                </c:pt>
                <c:pt idx="2810">
                  <c:v>-104.38174408974355</c:v>
                </c:pt>
                <c:pt idx="2811">
                  <c:v>-105.05926570019065</c:v>
                </c:pt>
                <c:pt idx="2812">
                  <c:v>-105.85450209196762</c:v>
                </c:pt>
                <c:pt idx="2813">
                  <c:v>-106.77423707394979</c:v>
                </c:pt>
                <c:pt idx="2814">
                  <c:v>-107.82689251726082</c:v>
                </c:pt>
                <c:pt idx="2815">
                  <c:v>-109.02291007427587</c:v>
                </c:pt>
                <c:pt idx="2816">
                  <c:v>-110.37527947733264</c:v>
                </c:pt>
                <c:pt idx="2817">
                  <c:v>-111.90028266105477</c:v>
                </c:pt>
                <c:pt idx="2818">
                  <c:v>-113.61856614558005</c:v>
                </c:pt>
                <c:pt idx="2819">
                  <c:v>-115.55673122810873</c:v>
                </c:pt>
                <c:pt idx="2820">
                  <c:v>-117.74977618422761</c:v>
                </c:pt>
                <c:pt idx="2821">
                  <c:v>-120.24501248992534</c:v>
                </c:pt>
                <c:pt idx="2822">
                  <c:v>-123.10869215157132</c:v>
                </c:pt>
                <c:pt idx="2823">
                  <c:v>-126.43802044838736</c:v>
                </c:pt>
                <c:pt idx="2824">
                  <c:v>-130.38499784170003</c:v>
                </c:pt>
                <c:pt idx="2825">
                  <c:v>-135.21010337141743</c:v>
                </c:pt>
                <c:pt idx="2826">
                  <c:v>-141.42857292978331</c:v>
                </c:pt>
                <c:pt idx="2827">
                  <c:v>-150.36855093618459</c:v>
                </c:pt>
                <c:pt idx="2828">
                  <c:v>-169.66991659129519</c:v>
                </c:pt>
                <c:pt idx="2829">
                  <c:v>-169.58789527530539</c:v>
                </c:pt>
                <c:pt idx="2830">
                  <c:v>-169.19467780514327</c:v>
                </c:pt>
                <c:pt idx="2831">
                  <c:v>-155.36775491735037</c:v>
                </c:pt>
                <c:pt idx="2832">
                  <c:v>-149.99310234656085</c:v>
                </c:pt>
                <c:pt idx="2833">
                  <c:v>-147.39092539306381</c:v>
                </c:pt>
                <c:pt idx="2834">
                  <c:v>-146.53191119289477</c:v>
                </c:pt>
                <c:pt idx="2835">
                  <c:v>-147.19829371332779</c:v>
                </c:pt>
                <c:pt idx="2836">
                  <c:v>-149.655335881756</c:v>
                </c:pt>
                <c:pt idx="2837">
                  <c:v>-155.10443350853006</c:v>
                </c:pt>
                <c:pt idx="2838">
                  <c:v>-172.25889204008695</c:v>
                </c:pt>
                <c:pt idx="2839">
                  <c:v>-164.8587844597196</c:v>
                </c:pt>
                <c:pt idx="2840">
                  <c:v>-175.2676887310019</c:v>
                </c:pt>
                <c:pt idx="2841">
                  <c:v>-149.12990082350103</c:v>
                </c:pt>
                <c:pt idx="2842">
                  <c:v>-139.54204427903227</c:v>
                </c:pt>
                <c:pt idx="2843">
                  <c:v>-132.94221922449168</c:v>
                </c:pt>
                <c:pt idx="2844">
                  <c:v>-127.79909238669688</c:v>
                </c:pt>
                <c:pt idx="2845">
                  <c:v>-123.55647755660186</c:v>
                </c:pt>
                <c:pt idx="2846">
                  <c:v>-119.94095395428273</c:v>
                </c:pt>
                <c:pt idx="2847">
                  <c:v>-116.79531683917139</c:v>
                </c:pt>
                <c:pt idx="2848">
                  <c:v>-114.01991161880184</c:v>
                </c:pt>
                <c:pt idx="2849">
                  <c:v>-111.54719543015054</c:v>
                </c:pt>
                <c:pt idx="2850">
                  <c:v>-109.32911688670771</c:v>
                </c:pt>
                <c:pt idx="2851">
                  <c:v>-107.33022817812717</c:v>
                </c:pt>
                <c:pt idx="2852">
                  <c:v>-105.52364742313038</c:v>
                </c:pt>
                <c:pt idx="2853">
                  <c:v>-103.88855712644927</c:v>
                </c:pt>
                <c:pt idx="2854">
                  <c:v>-102.4085851027115</c:v>
                </c:pt>
                <c:pt idx="2855">
                  <c:v>-101.0707197109803</c:v>
                </c:pt>
                <c:pt idx="2856">
                  <c:v>-99.864563459210146</c:v>
                </c:pt>
                <c:pt idx="2857">
                  <c:v>-98.781809701040487</c:v>
                </c:pt>
                <c:pt idx="2858">
                  <c:v>-97.815872214426264</c:v>
                </c:pt>
                <c:pt idx="2859">
                  <c:v>-96.961623874340034</c:v>
                </c:pt>
                <c:pt idx="2860">
                  <c:v>-96.215216895672953</c:v>
                </c:pt>
                <c:pt idx="2861">
                  <c:v>-95.573967723015443</c:v>
                </c:pt>
                <c:pt idx="2862">
                  <c:v>-95.036297120360558</c:v>
                </c:pt>
                <c:pt idx="2863">
                  <c:v>-94.601721940062561</c:v>
                </c:pt>
                <c:pt idx="2864">
                  <c:v>-94.27090057073886</c:v>
                </c:pt>
                <c:pt idx="2865">
                  <c:v>-94.045740244484662</c:v>
                </c:pt>
                <c:pt idx="2866">
                  <c:v>-93.929582542940139</c:v>
                </c:pt>
                <c:pt idx="2867">
                  <c:v>-93.927495608781356</c:v>
                </c:pt>
                <c:pt idx="2868">
                  <c:v>-94.046721316080735</c:v>
                </c:pt>
                <c:pt idx="2869">
                  <c:v>-94.297359815320689</c:v>
                </c:pt>
                <c:pt idx="2870">
                  <c:v>-94.693436416082648</c:v>
                </c:pt>
                <c:pt idx="2871">
                  <c:v>-95.254617163789717</c:v>
                </c:pt>
                <c:pt idx="2872">
                  <c:v>-96.009091145474542</c:v>
                </c:pt>
                <c:pt idx="2873">
                  <c:v>-96.998702283870685</c:v>
                </c:pt>
                <c:pt idx="2874">
                  <c:v>-98.288812009813142</c:v>
                </c:pt>
                <c:pt idx="2875">
                  <c:v>-99.98931338523343</c:v>
                </c:pt>
                <c:pt idx="2876">
                  <c:v>-102.306459473728</c:v>
                </c:pt>
                <c:pt idx="2877">
                  <c:v>-105.70324292736228</c:v>
                </c:pt>
                <c:pt idx="2878">
                  <c:v>-111.65619340644328</c:v>
                </c:pt>
                <c:pt idx="2879">
                  <c:v>-222.8060389257904</c:v>
                </c:pt>
                <c:pt idx="2880">
                  <c:v>-111.69778425217865</c:v>
                </c:pt>
                <c:pt idx="2881">
                  <c:v>-105.78984232371272</c:v>
                </c:pt>
                <c:pt idx="2882">
                  <c:v>-102.4448681443257</c:v>
                </c:pt>
                <c:pt idx="2883">
                  <c:v>-100.19007654187043</c:v>
                </c:pt>
                <c:pt idx="2884">
                  <c:v>-98.566628774089708</c:v>
                </c:pt>
                <c:pt idx="2885">
                  <c:v>-97.373037962425229</c:v>
                </c:pt>
                <c:pt idx="2886">
                  <c:v>-96.505044016095326</c:v>
                </c:pt>
                <c:pt idx="2887">
                  <c:v>-95.904129615424111</c:v>
                </c:pt>
                <c:pt idx="2888">
                  <c:v>-95.536991851421291</c:v>
                </c:pt>
                <c:pt idx="2889">
                  <c:v>-95.386391138655654</c:v>
                </c:pt>
                <c:pt idx="2890">
                  <c:v>-95.44710307703491</c:v>
                </c:pt>
                <c:pt idx="2891">
                  <c:v>-95.724758977827165</c:v>
                </c:pt>
                <c:pt idx="2892">
                  <c:v>-96.237010619234198</c:v>
                </c:pt>
                <c:pt idx="2893">
                  <c:v>-97.017583814925331</c:v>
                </c:pt>
                <c:pt idx="2894">
                  <c:v>-98.125435254538957</c:v>
                </c:pt>
                <c:pt idx="2895">
                  <c:v>-99.665287201382654</c:v>
                </c:pt>
                <c:pt idx="2896">
                  <c:v>-101.83911901597045</c:v>
                </c:pt>
                <c:pt idx="2897">
                  <c:v>-105.10630321394115</c:v>
                </c:pt>
                <c:pt idx="2898">
                  <c:v>-110.94023378322296</c:v>
                </c:pt>
                <c:pt idx="2899">
                  <c:v>-207.41427720100756</c:v>
                </c:pt>
                <c:pt idx="2900">
                  <c:v>-110.76390991854568</c:v>
                </c:pt>
                <c:pt idx="2901">
                  <c:v>-104.75215371489099</c:v>
                </c:pt>
                <c:pt idx="2902">
                  <c:v>-101.30318642902421</c:v>
                </c:pt>
                <c:pt idx="2903">
                  <c:v>-98.941491179380137</c:v>
                </c:pt>
                <c:pt idx="2904">
                  <c:v>-97.205192823890911</c:v>
                </c:pt>
                <c:pt idx="2905">
                  <c:v>-95.889313760509921</c:v>
                </c:pt>
                <c:pt idx="2906">
                  <c:v>-94.885432327300066</c:v>
                </c:pt>
                <c:pt idx="2907">
                  <c:v>-94.129898223848301</c:v>
                </c:pt>
                <c:pt idx="2908">
                  <c:v>-93.58287276953304</c:v>
                </c:pt>
                <c:pt idx="2909">
                  <c:v>-93.218535289106356</c:v>
                </c:pt>
                <c:pt idx="2910">
                  <c:v>-93.020040281180272</c:v>
                </c:pt>
                <c:pt idx="2911">
                  <c:v>-92.976751270095249</c:v>
                </c:pt>
                <c:pt idx="2912">
                  <c:v>-93.082679072649469</c:v>
                </c:pt>
                <c:pt idx="2913">
                  <c:v>-93.33562189503084</c:v>
                </c:pt>
                <c:pt idx="2914">
                  <c:v>-93.736764201518298</c:v>
                </c:pt>
                <c:pt idx="2915">
                  <c:v>-94.290625455999702</c:v>
                </c:pt>
                <c:pt idx="2916">
                  <c:v>-95.005333839100274</c:v>
                </c:pt>
                <c:pt idx="2917">
                  <c:v>-95.893271652933393</c:v>
                </c:pt>
                <c:pt idx="2918">
                  <c:v>-96.972227194894955</c:v>
                </c:pt>
                <c:pt idx="2919">
                  <c:v>-98.267331435247456</c:v>
                </c:pt>
                <c:pt idx="2920">
                  <c:v>-99.814335193522211</c:v>
                </c:pt>
                <c:pt idx="2921">
                  <c:v>-101.66538504398643</c:v>
                </c:pt>
                <c:pt idx="2922">
                  <c:v>-103.89991977488444</c:v>
                </c:pt>
                <c:pt idx="2923">
                  <c:v>-106.64737191690855</c:v>
                </c:pt>
                <c:pt idx="2924">
                  <c:v>-110.14185674995653</c:v>
                </c:pt>
                <c:pt idx="2925">
                  <c:v>-114.88768836496448</c:v>
                </c:pt>
                <c:pt idx="2926">
                  <c:v>-122.42627044899896</c:v>
                </c:pt>
                <c:pt idx="2927">
                  <c:v>-198.80480598804525</c:v>
                </c:pt>
                <c:pt idx="2928">
                  <c:v>-126.87300459603773</c:v>
                </c:pt>
                <c:pt idx="2929">
                  <c:v>-124.45489866597585</c:v>
                </c:pt>
                <c:pt idx="2930">
                  <c:v>-127.08289099223344</c:v>
                </c:pt>
                <c:pt idx="2931">
                  <c:v>-199.14802655260499</c:v>
                </c:pt>
                <c:pt idx="2932">
                  <c:v>-123.06126723722298</c:v>
                </c:pt>
                <c:pt idx="2933">
                  <c:v>-115.74058322932162</c:v>
                </c:pt>
                <c:pt idx="2934">
                  <c:v>-111.21813915673843</c:v>
                </c:pt>
                <c:pt idx="2935">
                  <c:v>-107.95406792642208</c:v>
                </c:pt>
                <c:pt idx="2936">
                  <c:v>-105.44571811270409</c:v>
                </c:pt>
                <c:pt idx="2937">
                  <c:v>-103.46079662865571</c:v>
                </c:pt>
                <c:pt idx="2938">
                  <c:v>-101.87189595427112</c:v>
                </c:pt>
                <c:pt idx="2939">
                  <c:v>-100.6018592654047</c:v>
                </c:pt>
                <c:pt idx="2940">
                  <c:v>-99.601147686121138</c:v>
                </c:pt>
                <c:pt idx="2941">
                  <c:v>-98.837032951473134</c:v>
                </c:pt>
                <c:pt idx="2942">
                  <c:v>-98.2879393758151</c:v>
                </c:pt>
                <c:pt idx="2943">
                  <c:v>-97.940325983489842</c:v>
                </c:pt>
                <c:pt idx="2944">
                  <c:v>-97.786970220210975</c:v>
                </c:pt>
                <c:pt idx="2945">
                  <c:v>-97.826128952249363</c:v>
                </c:pt>
                <c:pt idx="2946">
                  <c:v>-98.061350408704143</c:v>
                </c:pt>
                <c:pt idx="2947">
                  <c:v>-98.501891934283691</c:v>
                </c:pt>
                <c:pt idx="2948">
                  <c:v>-99.163858949219218</c:v>
                </c:pt>
                <c:pt idx="2949">
                  <c:v>-100.0724001549665</c:v>
                </c:pt>
                <c:pt idx="2950">
                  <c:v>-101.26570310934879</c:v>
                </c:pt>
                <c:pt idx="2951">
                  <c:v>-102.80244885953897</c:v>
                </c:pt>
                <c:pt idx="2952">
                  <c:v>-104.77674201482601</c:v>
                </c:pt>
                <c:pt idx="2953">
                  <c:v>-107.35165934417364</c:v>
                </c:pt>
                <c:pt idx="2954">
                  <c:v>-110.84933880356721</c:v>
                </c:pt>
                <c:pt idx="2955">
                  <c:v>-116.07785517641773</c:v>
                </c:pt>
                <c:pt idx="2956">
                  <c:v>-126.6800260545734</c:v>
                </c:pt>
                <c:pt idx="2957">
                  <c:v>-128.08725925850155</c:v>
                </c:pt>
                <c:pt idx="2958">
                  <c:v>-120.45393373076118</c:v>
                </c:pt>
                <c:pt idx="2959">
                  <c:v>-118.72387684598456</c:v>
                </c:pt>
                <c:pt idx="2960">
                  <c:v>-120.08197230265131</c:v>
                </c:pt>
                <c:pt idx="2961">
                  <c:v>-127.34536499399015</c:v>
                </c:pt>
                <c:pt idx="2962">
                  <c:v>-125.57035562227119</c:v>
                </c:pt>
                <c:pt idx="2963">
                  <c:v>-114.60750483105186</c:v>
                </c:pt>
                <c:pt idx="2964">
                  <c:v>-109.02605650575261</c:v>
                </c:pt>
                <c:pt idx="2965">
                  <c:v>-105.18630774382048</c:v>
                </c:pt>
                <c:pt idx="2966">
                  <c:v>-102.28377591963961</c:v>
                </c:pt>
                <c:pt idx="2967">
                  <c:v>-100.0008869571156</c:v>
                </c:pt>
                <c:pt idx="2968">
                  <c:v>-98.180540419274593</c:v>
                </c:pt>
                <c:pt idx="2969">
                  <c:v>-96.736660300277535</c:v>
                </c:pt>
                <c:pt idx="2970">
                  <c:v>-95.621636429181947</c:v>
                </c:pt>
                <c:pt idx="2971">
                  <c:v>-94.812995889522242</c:v>
                </c:pt>
                <c:pt idx="2972">
                  <c:v>-94.308669460475755</c:v>
                </c:pt>
                <c:pt idx="2973">
                  <c:v>-94.127903839035525</c:v>
                </c:pt>
                <c:pt idx="2974">
                  <c:v>-94.318618331360895</c:v>
                </c:pt>
                <c:pt idx="2975">
                  <c:v>-94.976845093472932</c:v>
                </c:pt>
                <c:pt idx="2976">
                  <c:v>-96.297521031366941</c:v>
                </c:pt>
                <c:pt idx="2977">
                  <c:v>-98.734153962938422</c:v>
                </c:pt>
                <c:pt idx="2978">
                  <c:v>-103.75509557164673</c:v>
                </c:pt>
                <c:pt idx="2979">
                  <c:v>-204.21973651156915</c:v>
                </c:pt>
                <c:pt idx="2980">
                  <c:v>-77.20163126456589</c:v>
                </c:pt>
                <c:pt idx="2981">
                  <c:v>-71.04226635454485</c:v>
                </c:pt>
                <c:pt idx="2982">
                  <c:v>-73.814405417904979</c:v>
                </c:pt>
                <c:pt idx="2983">
                  <c:v>-194.23943839909691</c:v>
                </c:pt>
                <c:pt idx="2984">
                  <c:v>-194.87679278130059</c:v>
                </c:pt>
                <c:pt idx="2985">
                  <c:v>-74.578042695703729</c:v>
                </c:pt>
                <c:pt idx="2986">
                  <c:v>-75.561269025216831</c:v>
                </c:pt>
                <c:pt idx="2987">
                  <c:v>-78.20447825231021</c:v>
                </c:pt>
                <c:pt idx="2988">
                  <c:v>-72.39286813142283</c:v>
                </c:pt>
                <c:pt idx="2989">
                  <c:v>-197.41273307182982</c:v>
                </c:pt>
                <c:pt idx="2990">
                  <c:v>-75.05346236808532</c:v>
                </c:pt>
                <c:pt idx="2991">
                  <c:v>-101.494732394889</c:v>
                </c:pt>
                <c:pt idx="2992">
                  <c:v>-72.522901232902882</c:v>
                </c:pt>
                <c:pt idx="2993">
                  <c:v>-75.393611483292162</c:v>
                </c:pt>
                <c:pt idx="2994">
                  <c:v>-194.04186097195409</c:v>
                </c:pt>
                <c:pt idx="2995">
                  <c:v>-206.40606781954446</c:v>
                </c:pt>
                <c:pt idx="2996">
                  <c:v>-88.47128927601662</c:v>
                </c:pt>
                <c:pt idx="2997">
                  <c:v>-84.163460400047938</c:v>
                </c:pt>
                <c:pt idx="2998">
                  <c:v>-77.943994379050778</c:v>
                </c:pt>
                <c:pt idx="2999">
                  <c:v>-361.70238384014823</c:v>
                </c:pt>
                <c:pt idx="3000">
                  <c:v>-78.378267520125377</c:v>
                </c:pt>
                <c:pt idx="3001">
                  <c:v>-85.032067013444077</c:v>
                </c:pt>
                <c:pt idx="3002">
                  <c:v>-89.774350074528201</c:v>
                </c:pt>
                <c:pt idx="3003">
                  <c:v>-208.1437641164261</c:v>
                </c:pt>
                <c:pt idx="3004">
                  <c:v>-196.21443431848223</c:v>
                </c:pt>
                <c:pt idx="3005">
                  <c:v>-78.001364743987082</c:v>
                </c:pt>
                <c:pt idx="3006">
                  <c:v>-75.566198120720074</c:v>
                </c:pt>
                <c:pt idx="3007">
                  <c:v>-104.97399805864659</c:v>
                </c:pt>
                <c:pt idx="3008">
                  <c:v>-78.969183709572434</c:v>
                </c:pt>
                <c:pt idx="3009">
                  <c:v>-201.76545934953737</c:v>
                </c:pt>
                <c:pt idx="3010">
                  <c:v>-77.183210656322757</c:v>
                </c:pt>
                <c:pt idx="3011">
                  <c:v>-83.433112063061884</c:v>
                </c:pt>
                <c:pt idx="3012">
                  <c:v>-81.228932695372237</c:v>
                </c:pt>
                <c:pt idx="3013">
                  <c:v>-80.685539160571011</c:v>
                </c:pt>
                <c:pt idx="3014">
                  <c:v>-201.42498994398832</c:v>
                </c:pt>
                <c:pt idx="3015">
                  <c:v>-201.22927017648317</c:v>
                </c:pt>
                <c:pt idx="3016">
                  <c:v>-81.246872260694261</c:v>
                </c:pt>
                <c:pt idx="3017">
                  <c:v>-78.918436134229438</c:v>
                </c:pt>
                <c:pt idx="3018">
                  <c:v>-85.522640359785257</c:v>
                </c:pt>
                <c:pt idx="3019">
                  <c:v>-212.98679121180322</c:v>
                </c:pt>
                <c:pt idx="3020">
                  <c:v>-105.95103610188289</c:v>
                </c:pt>
                <c:pt idx="3021">
                  <c:v>-128.38692229114898</c:v>
                </c:pt>
                <c:pt idx="3022">
                  <c:v>-110.18553627621822</c:v>
                </c:pt>
                <c:pt idx="3023">
                  <c:v>-111.16658134365528</c:v>
                </c:pt>
                <c:pt idx="3024">
                  <c:v>-135.47277762323549</c:v>
                </c:pt>
                <c:pt idx="3025">
                  <c:v>-109.74001531240214</c:v>
                </c:pt>
                <c:pt idx="3026">
                  <c:v>-105.14775081240421</c:v>
                </c:pt>
                <c:pt idx="3027">
                  <c:v>-219.80183144956018</c:v>
                </c:pt>
                <c:pt idx="3028">
                  <c:v>-108.23417326690037</c:v>
                </c:pt>
                <c:pt idx="3029">
                  <c:v>-236.11602146403277</c:v>
                </c:pt>
                <c:pt idx="3030">
                  <c:v>-108.07160302809851</c:v>
                </c:pt>
                <c:pt idx="3031">
                  <c:v>-111.20227420144414</c:v>
                </c:pt>
                <c:pt idx="3032">
                  <c:v>-126.25649010705689</c:v>
                </c:pt>
                <c:pt idx="3033">
                  <c:v>-180.03905322580394</c:v>
                </c:pt>
                <c:pt idx="3034">
                  <c:v>-185.24156281869244</c:v>
                </c:pt>
                <c:pt idx="3035">
                  <c:v>-131.68631976721142</c:v>
                </c:pt>
                <c:pt idx="3036">
                  <c:v>-120.42464439030644</c:v>
                </c:pt>
                <c:pt idx="3037">
                  <c:v>-120.92855179423042</c:v>
                </c:pt>
                <c:pt idx="3038">
                  <c:v>-133.77678752752453</c:v>
                </c:pt>
                <c:pt idx="3039">
                  <c:v>-959.39043293617601</c:v>
                </c:pt>
                <c:pt idx="3040">
                  <c:v>-134.10247077059108</c:v>
                </c:pt>
                <c:pt idx="3041">
                  <c:v>-121.57994373028642</c:v>
                </c:pt>
                <c:pt idx="3042">
                  <c:v>-121.40179593113415</c:v>
                </c:pt>
                <c:pt idx="3043">
                  <c:v>-132.98930731033008</c:v>
                </c:pt>
                <c:pt idx="3044">
                  <c:v>-186.87048828321025</c:v>
                </c:pt>
                <c:pt idx="3045">
                  <c:v>-181.99404410027552</c:v>
                </c:pt>
                <c:pt idx="3046">
                  <c:v>-128.53769950951462</c:v>
                </c:pt>
                <c:pt idx="3047">
                  <c:v>-113.80988095134268</c:v>
                </c:pt>
                <c:pt idx="3048">
                  <c:v>-111.00581173073452</c:v>
                </c:pt>
                <c:pt idx="3049">
                  <c:v>-239.37706366961041</c:v>
                </c:pt>
                <c:pt idx="3050">
                  <c:v>-111.82230332983734</c:v>
                </c:pt>
                <c:pt idx="3051">
                  <c:v>-223.71733309716126</c:v>
                </c:pt>
                <c:pt idx="3052">
                  <c:v>-109.39093274011272</c:v>
                </c:pt>
                <c:pt idx="3053">
                  <c:v>-114.31121282752224</c:v>
                </c:pt>
                <c:pt idx="3054">
                  <c:v>-140.37235251590133</c:v>
                </c:pt>
                <c:pt idx="3055">
                  <c:v>-116.39492213272649</c:v>
                </c:pt>
                <c:pt idx="3056">
                  <c:v>-115.74305839630759</c:v>
                </c:pt>
                <c:pt idx="3057">
                  <c:v>-134.2740682933273</c:v>
                </c:pt>
                <c:pt idx="3058">
                  <c:v>-112.16827586831994</c:v>
                </c:pt>
                <c:pt idx="3059">
                  <c:v>-219.53462182249251</c:v>
                </c:pt>
                <c:pt idx="3060">
                  <c:v>-92.401587784320043</c:v>
                </c:pt>
                <c:pt idx="3061">
                  <c:v>-86.129053317212282</c:v>
                </c:pt>
                <c:pt idx="3062">
                  <c:v>-88.789740843405895</c:v>
                </c:pt>
                <c:pt idx="3063">
                  <c:v>-209.1050003575503</c:v>
                </c:pt>
                <c:pt idx="3064">
                  <c:v>-209.63422111707473</c:v>
                </c:pt>
                <c:pt idx="3065">
                  <c:v>-89.228939560946458</c:v>
                </c:pt>
                <c:pt idx="3066">
                  <c:v>-90.107200419019108</c:v>
                </c:pt>
                <c:pt idx="3067">
                  <c:v>-92.646975076300834</c:v>
                </c:pt>
                <c:pt idx="3068">
                  <c:v>-86.733427237419264</c:v>
                </c:pt>
                <c:pt idx="3069">
                  <c:v>-211.65281820216219</c:v>
                </c:pt>
                <c:pt idx="3070">
                  <c:v>-89.194505477065491</c:v>
                </c:pt>
                <c:pt idx="3071">
                  <c:v>-115.53813409283916</c:v>
                </c:pt>
                <c:pt idx="3072">
                  <c:v>-86.470032034918844</c:v>
                </c:pt>
                <c:pt idx="3073">
                  <c:v>-89.245812604076747</c:v>
                </c:pt>
                <c:pt idx="3074">
                  <c:v>-207.80044508995263</c:v>
                </c:pt>
                <c:pt idx="3075">
                  <c:v>-220.07232018717619</c:v>
                </c:pt>
                <c:pt idx="3076">
                  <c:v>-102.04646814985816</c:v>
                </c:pt>
                <c:pt idx="3077">
                  <c:v>-97.648797920853866</c:v>
                </c:pt>
                <c:pt idx="3078">
                  <c:v>-91.340697358118604</c:v>
                </c:pt>
                <c:pt idx="3079">
                  <c:v>-358.75111622359532</c:v>
                </c:pt>
                <c:pt idx="3080">
                  <c:v>-91.601223893486292</c:v>
                </c:pt>
                <c:pt idx="3081">
                  <c:v>-98.169864021400173</c:v>
                </c:pt>
                <c:pt idx="3082">
                  <c:v>-102.82809987911631</c:v>
                </c:pt>
                <c:pt idx="3083">
                  <c:v>-221.114556549329</c:v>
                </c:pt>
                <c:pt idx="3084">
                  <c:v>-209.10333837364738</c:v>
                </c:pt>
                <c:pt idx="3085">
                  <c:v>-90.809428078725887</c:v>
                </c:pt>
                <c:pt idx="3086">
                  <c:v>-88.294447944894671</c:v>
                </c:pt>
                <c:pt idx="3087">
                  <c:v>-117.62344186611934</c:v>
                </c:pt>
                <c:pt idx="3088">
                  <c:v>-91.54080968131359</c:v>
                </c:pt>
                <c:pt idx="3089">
                  <c:v>-214.26023646593899</c:v>
                </c:pt>
                <c:pt idx="3090">
                  <c:v>-89.602090726744663</c:v>
                </c:pt>
                <c:pt idx="3091">
                  <c:v>-95.777027872763455</c:v>
                </c:pt>
                <c:pt idx="3092">
                  <c:v>-93.498800004407912</c:v>
                </c:pt>
                <c:pt idx="3093">
                  <c:v>-92.882256754769301</c:v>
                </c:pt>
                <c:pt idx="3094">
                  <c:v>-213.54944023097883</c:v>
                </c:pt>
                <c:pt idx="3095">
                  <c:v>-213.28231888297171</c:v>
                </c:pt>
                <c:pt idx="3096">
                  <c:v>-93.22936996048665</c:v>
                </c:pt>
                <c:pt idx="3097">
                  <c:v>-90.83121779905116</c:v>
                </c:pt>
                <c:pt idx="3098">
                  <c:v>-97.366526001909236</c:v>
                </c:pt>
                <c:pt idx="3099">
                  <c:v>-224.76258577943929</c:v>
                </c:pt>
                <c:pt idx="3100">
                  <c:v>-117.65953159928191</c:v>
                </c:pt>
                <c:pt idx="3101">
                  <c:v>-140.0288954651293</c:v>
                </c:pt>
                <c:pt idx="3102">
                  <c:v>-121.76175071542693</c:v>
                </c:pt>
                <c:pt idx="3103">
                  <c:v>-122.67778735649877</c:v>
                </c:pt>
                <c:pt idx="3104">
                  <c:v>-146.91971254860249</c:v>
                </c:pt>
                <c:pt idx="3105">
                  <c:v>-121.12340382122622</c:v>
                </c:pt>
                <c:pt idx="3106">
                  <c:v>-116.4683052003984</c:v>
                </c:pt>
                <c:pt idx="3107">
                  <c:v>-231.06025203246327</c:v>
                </c:pt>
                <c:pt idx="3108">
                  <c:v>-119.43114821232174</c:v>
                </c:pt>
                <c:pt idx="3109">
                  <c:v>-247.25222761668209</c:v>
                </c:pt>
                <c:pt idx="3110">
                  <c:v>-119.14770616222079</c:v>
                </c:pt>
                <c:pt idx="3111">
                  <c:v>-122.21892873058709</c:v>
                </c:pt>
                <c:pt idx="3112">
                  <c:v>-137.21433976611689</c:v>
                </c:pt>
                <c:pt idx="3113">
                  <c:v>-190.93873120092073</c:v>
                </c:pt>
                <c:pt idx="3114">
                  <c:v>-196.08369197962904</c:v>
                </c:pt>
                <c:pt idx="3115">
                  <c:v>-142.47151289316974</c:v>
                </c:pt>
                <c:pt idx="3116">
                  <c:v>-131.15350438950938</c:v>
                </c:pt>
                <c:pt idx="3117">
                  <c:v>-131.60167191762446</c:v>
                </c:pt>
                <c:pt idx="3118">
                  <c:v>-144.39475157656051</c:v>
                </c:pt>
                <c:pt idx="3119">
                  <c:v>-984.53390211417991</c:v>
                </c:pt>
                <c:pt idx="3120">
                  <c:v>-144.61183728271999</c:v>
                </c:pt>
                <c:pt idx="3121">
                  <c:v>-132.03585087016978</c:v>
                </c:pt>
                <c:pt idx="3122">
                  <c:v>-131.80479167046528</c:v>
                </c:pt>
                <c:pt idx="3123">
                  <c:v>-143.33993112950506</c:v>
                </c:pt>
                <c:pt idx="3124">
                  <c:v>-197.16927134798556</c:v>
                </c:pt>
                <c:pt idx="3125">
                  <c:v>-192.24150943384575</c:v>
                </c:pt>
                <c:pt idx="3126">
                  <c:v>-138.73436216000141</c:v>
                </c:pt>
                <c:pt idx="3127">
                  <c:v>-123.95624815511613</c:v>
                </c:pt>
                <c:pt idx="3128">
                  <c:v>-121.10238307138773</c:v>
                </c:pt>
                <c:pt idx="3129">
                  <c:v>-249.42433065443893</c:v>
                </c:pt>
                <c:pt idx="3130">
                  <c:v>-121.82075185481486</c:v>
                </c:pt>
                <c:pt idx="3131">
                  <c:v>-233.66744000423537</c:v>
                </c:pt>
                <c:pt idx="3132">
                  <c:v>-119.29316875044023</c:v>
                </c:pt>
                <c:pt idx="3133">
                  <c:v>-124.16604138917893</c:v>
                </c:pt>
                <c:pt idx="3134">
                  <c:v>-150.18023041607398</c:v>
                </c:pt>
                <c:pt idx="3135">
                  <c:v>-126.15629951178617</c:v>
                </c:pt>
                <c:pt idx="3136">
                  <c:v>-125.45837887754453</c:v>
                </c:pt>
                <c:pt idx="3137">
                  <c:v>-143.94376910951183</c:v>
                </c:pt>
                <c:pt idx="3138">
                  <c:v>-121.79278798516833</c:v>
                </c:pt>
                <c:pt idx="3139">
                  <c:v>-229.11436979723717</c:v>
                </c:pt>
                <c:pt idx="3140">
                  <c:v>-101.93699093087648</c:v>
                </c:pt>
                <c:pt idx="3141">
                  <c:v>-95.6205242495042</c:v>
                </c:pt>
                <c:pt idx="3142">
                  <c:v>-98.237686634964248</c:v>
                </c:pt>
                <c:pt idx="3143">
                  <c:v>-218.50982284849493</c:v>
                </c:pt>
                <c:pt idx="3144">
                  <c:v>-218.99631515907856</c:v>
                </c:pt>
                <c:pt idx="3145">
                  <c:v>-98.548695973010467</c:v>
                </c:pt>
                <c:pt idx="3146">
                  <c:v>-99.385004109709172</c:v>
                </c:pt>
                <c:pt idx="3147">
                  <c:v>-101.88320569692951</c:v>
                </c:pt>
                <c:pt idx="3148">
                  <c:v>-95.928459255592387</c:v>
                </c:pt>
                <c:pt idx="3149">
                  <c:v>-220.80702138266139</c:v>
                </c:pt>
                <c:pt idx="3150">
                  <c:v>-98.308243430449537</c:v>
                </c:pt>
                <c:pt idx="3151">
                  <c:v>-124.61176668211388</c:v>
                </c:pt>
                <c:pt idx="3152">
                  <c:v>-95.503913919982949</c:v>
                </c:pt>
                <c:pt idx="3153">
                  <c:v>-98.240293714200277</c:v>
                </c:pt>
                <c:pt idx="3154">
                  <c:v>-216.75587091762441</c:v>
                </c:pt>
                <c:pt idx="3155">
                  <c:v>-228.98903128510875</c:v>
                </c:pt>
                <c:pt idx="3156">
                  <c:v>-110.92480046154172</c:v>
                </c:pt>
                <c:pt idx="3157">
                  <c:v>-106.48908353132845</c:v>
                </c:pt>
                <c:pt idx="3158">
                  <c:v>-100.14326377458795</c:v>
                </c:pt>
                <c:pt idx="3159">
                  <c:v>-362.19074135126249</c:v>
                </c:pt>
                <c:pt idx="3160">
                  <c:v>-100.32931751426133</c:v>
                </c:pt>
                <c:pt idx="3161">
                  <c:v>-106.86119575897345</c:v>
                </c:pt>
                <c:pt idx="3162">
                  <c:v>-111.48298067448344</c:v>
                </c:pt>
                <c:pt idx="3163">
                  <c:v>-229.73329399410264</c:v>
                </c:pt>
                <c:pt idx="3164">
                  <c:v>-217.68623430448326</c:v>
                </c:pt>
                <c:pt idx="3165">
                  <c:v>-99.356782383410632</c:v>
                </c:pt>
                <c:pt idx="3166">
                  <c:v>-96.806556094043188</c:v>
                </c:pt>
                <c:pt idx="3167">
                  <c:v>-126.10059563984741</c:v>
                </c:pt>
                <c:pt idx="3168">
                  <c:v>-99.983297219384582</c:v>
                </c:pt>
                <c:pt idx="3169">
                  <c:v>-222.66834325573012</c:v>
                </c:pt>
                <c:pt idx="3170">
                  <c:v>-97.976095954133655</c:v>
                </c:pt>
                <c:pt idx="3171">
                  <c:v>-104.1172100433932</c:v>
                </c:pt>
                <c:pt idx="3172">
                  <c:v>-101.80543329211721</c:v>
                </c:pt>
                <c:pt idx="3173">
                  <c:v>-101.1556119846563</c:v>
                </c:pt>
                <c:pt idx="3174">
                  <c:v>-221.78978495864786</c:v>
                </c:pt>
                <c:pt idx="3175">
                  <c:v>-221.48991732883826</c:v>
                </c:pt>
                <c:pt idx="3176">
                  <c:v>-101.40448329458606</c:v>
                </c:pt>
                <c:pt idx="3177">
                  <c:v>-98.974103966585915</c:v>
                </c:pt>
                <c:pt idx="3178">
                  <c:v>-105.47743988344524</c:v>
                </c:pt>
                <c:pt idx="3179">
                  <c:v>-232.84177972375443</c:v>
                </c:pt>
                <c:pt idx="3180">
                  <c:v>-125.7072534527157</c:v>
                </c:pt>
                <c:pt idx="3181">
                  <c:v>-148.04539164762167</c:v>
                </c:pt>
                <c:pt idx="3182">
                  <c:v>-129.74726424795233</c:v>
                </c:pt>
                <c:pt idx="3183">
                  <c:v>-130.63255841141012</c:v>
                </c:pt>
                <c:pt idx="3184">
                  <c:v>-154.84397849430621</c:v>
                </c:pt>
                <c:pt idx="3185">
                  <c:v>-129.01739926598057</c:v>
                </c:pt>
                <c:pt idx="3186">
                  <c:v>-124.33226203525436</c:v>
                </c:pt>
                <c:pt idx="3187">
                  <c:v>-238.89439945694903</c:v>
                </c:pt>
                <c:pt idx="3188">
                  <c:v>-127.23571284139734</c:v>
                </c:pt>
                <c:pt idx="3189">
                  <c:v>-255.02743333791426</c:v>
                </c:pt>
                <c:pt idx="3190">
                  <c:v>-126.89377458038024</c:v>
                </c:pt>
                <c:pt idx="3191">
                  <c:v>-129.93607868134126</c:v>
                </c:pt>
                <c:pt idx="3192">
                  <c:v>-144.90278769344994</c:v>
                </c:pt>
                <c:pt idx="3193">
                  <c:v>-198.59869110980409</c:v>
                </c:pt>
                <c:pt idx="3194">
                  <c:v>-203.71537547281093</c:v>
                </c:pt>
                <c:pt idx="3195">
                  <c:v>-150.07512920709382</c:v>
                </c:pt>
                <c:pt idx="3196">
                  <c:v>-138.729260429931</c:v>
                </c:pt>
                <c:pt idx="3197">
                  <c:v>-139.14977229418145</c:v>
                </c:pt>
                <c:pt idx="3198">
                  <c:v>-151.91539863688888</c:v>
                </c:pt>
                <c:pt idx="3199">
                  <c:v>-959.385409588313</c:v>
                </c:pt>
                <c:pt idx="3200">
                  <c:v>-152.07817587205716</c:v>
                </c:pt>
                <c:pt idx="3201">
                  <c:v>-139.47532994548013</c:v>
                </c:pt>
                <c:pt idx="3202">
                  <c:v>-139.2176048596512</c:v>
                </c:pt>
                <c:pt idx="3203">
                  <c:v>-150.72626995960894</c:v>
                </c:pt>
                <c:pt idx="3204">
                  <c:v>-204.52932527567057</c:v>
                </c:pt>
                <c:pt idx="3205">
                  <c:v>-199.57546587532084</c:v>
                </c:pt>
                <c:pt idx="3206">
                  <c:v>-146.04240652040448</c:v>
                </c:pt>
                <c:pt idx="3207">
                  <c:v>-131.23856385735147</c:v>
                </c:pt>
                <c:pt idx="3208">
                  <c:v>-128.3591515844731</c:v>
                </c:pt>
                <c:pt idx="3209">
                  <c:v>-256.65573158777386</c:v>
                </c:pt>
                <c:pt idx="3210">
                  <c:v>-129.02696271971934</c:v>
                </c:pt>
                <c:pt idx="3211">
                  <c:v>-240.84863665660438</c:v>
                </c:pt>
                <c:pt idx="3212">
                  <c:v>-126.44952508281337</c:v>
                </c:pt>
                <c:pt idx="3213">
                  <c:v>-131.29772952585142</c:v>
                </c:pt>
                <c:pt idx="3214">
                  <c:v>-157.28742067003682</c:v>
                </c:pt>
                <c:pt idx="3215">
                  <c:v>-133.23916042684891</c:v>
                </c:pt>
                <c:pt idx="3216">
                  <c:v>-132.51707725290632</c:v>
                </c:pt>
                <c:pt idx="3217">
                  <c:v>-150.97847002389381</c:v>
                </c:pt>
                <c:pt idx="3218">
                  <c:v>-128.80365482053378</c:v>
                </c:pt>
                <c:pt idx="3219">
                  <c:v>-236.10156422776686</c:v>
                </c:pt>
                <c:pt idx="3220">
                  <c:v>-108.90067308320462</c:v>
                </c:pt>
                <c:pt idx="3221">
                  <c:v>-102.5608525192449</c:v>
                </c:pt>
                <c:pt idx="3222">
                  <c:v>-105.15481784616513</c:v>
                </c:pt>
                <c:pt idx="3223">
                  <c:v>-225.40391196796381</c:v>
                </c:pt>
                <c:pt idx="3224">
                  <c:v>-225.86751607281889</c:v>
                </c:pt>
                <c:pt idx="3225">
                  <c:v>-105.39716121800667</c:v>
                </c:pt>
                <c:pt idx="3226">
                  <c:v>-106.21088396296658</c:v>
                </c:pt>
                <c:pt idx="3227">
                  <c:v>-108.68664927204229</c:v>
                </c:pt>
                <c:pt idx="3228">
                  <c:v>-102.709614185392</c:v>
                </c:pt>
                <c:pt idx="3229">
                  <c:v>-227.56603291242726</c:v>
                </c:pt>
                <c:pt idx="3230">
                  <c:v>-105.04525814296375</c:v>
                </c:pt>
                <c:pt idx="3231">
                  <c:v>-131.3269269580685</c:v>
                </c:pt>
                <c:pt idx="3232">
                  <c:v>-102.19736166239342</c:v>
                </c:pt>
                <c:pt idx="3233">
                  <c:v>-104.91216944036017</c:v>
                </c:pt>
                <c:pt idx="3234">
                  <c:v>-223.40631379063549</c:v>
                </c:pt>
                <c:pt idx="3235">
                  <c:v>-235.61817847336854</c:v>
                </c:pt>
                <c:pt idx="3236">
                  <c:v>-117.5327896548701</c:v>
                </c:pt>
                <c:pt idx="3237">
                  <c:v>-113.0760492775088</c:v>
                </c:pt>
                <c:pt idx="3238">
                  <c:v>-106.70933992765396</c:v>
                </c:pt>
                <c:pt idx="3239">
                  <c:v>-380.77969894660504</c:v>
                </c:pt>
                <c:pt idx="3240">
                  <c:v>-106.8540109333172</c:v>
                </c:pt>
                <c:pt idx="3241">
                  <c:v>-113.36539352291091</c:v>
                </c:pt>
                <c:pt idx="3242">
                  <c:v>-117.96681160837144</c:v>
                </c:pt>
                <c:pt idx="3243">
                  <c:v>-236.19688519278913</c:v>
                </c:pt>
                <c:pt idx="3244">
                  <c:v>-224.12971318321954</c:v>
                </c:pt>
                <c:pt idx="3245">
                  <c:v>-105.78027367859507</c:v>
                </c:pt>
                <c:pt idx="3246">
                  <c:v>-103.21018383637751</c:v>
                </c:pt>
                <c:pt idx="3247">
                  <c:v>-132.48448271793205</c:v>
                </c:pt>
                <c:pt idx="3248">
                  <c:v>-106.34756537869556</c:v>
                </c:pt>
                <c:pt idx="3249">
                  <c:v>-229.01311229597863</c:v>
                </c:pt>
                <c:pt idx="3250">
                  <c:v>-104.30148701087069</c:v>
                </c:pt>
                <c:pt idx="3251">
                  <c:v>-110.42334070027266</c:v>
                </c:pt>
                <c:pt idx="3252">
                  <c:v>-108.09242086212619</c:v>
                </c:pt>
                <c:pt idx="3253">
                  <c:v>-107.42357270653071</c:v>
                </c:pt>
                <c:pt idx="3254">
                  <c:v>-228.03883403243879</c:v>
                </c:pt>
                <c:pt idx="3255">
                  <c:v>-227.72016882014015</c:v>
                </c:pt>
                <c:pt idx="3256">
                  <c:v>-107.61605035787201</c:v>
                </c:pt>
                <c:pt idx="3257">
                  <c:v>-105.16709865397158</c:v>
                </c:pt>
                <c:pt idx="3258">
                  <c:v>-111.65197325552641</c:v>
                </c:pt>
                <c:pt idx="3259">
                  <c:v>-238.99796140855202</c:v>
                </c:pt>
                <c:pt idx="3260">
                  <c:v>-131.84519339449085</c:v>
                </c:pt>
                <c:pt idx="3261">
                  <c:v>-154.16519751343449</c:v>
                </c:pt>
                <c:pt idx="3262">
                  <c:v>-135.84904317612032</c:v>
                </c:pt>
                <c:pt idx="3263">
                  <c:v>-136.71641658875225</c:v>
                </c:pt>
                <c:pt idx="3264">
                  <c:v>-160.91002116743084</c:v>
                </c:pt>
                <c:pt idx="3265">
                  <c:v>-135.06573075239703</c:v>
                </c:pt>
                <c:pt idx="3266">
                  <c:v>-130.36298573432612</c:v>
                </c:pt>
                <c:pt idx="3267">
                  <c:v>-244.90761757105943</c:v>
                </c:pt>
                <c:pt idx="3268">
                  <c:v>-133.23152754507672</c:v>
                </c:pt>
                <c:pt idx="3269">
                  <c:v>-261.00594631942096</c:v>
                </c:pt>
                <c:pt idx="3270">
                  <c:v>-132.85508313511966</c:v>
                </c:pt>
                <c:pt idx="3271">
                  <c:v>-135.88028304551202</c:v>
                </c:pt>
                <c:pt idx="3272">
                  <c:v>-150.82998597866941</c:v>
                </c:pt>
                <c:pt idx="3273">
                  <c:v>-204.50898058184004</c:v>
                </c:pt>
                <c:pt idx="3274">
                  <c:v>-209.60885256127412</c:v>
                </c:pt>
                <c:pt idx="3275">
                  <c:v>-155.95188951515536</c:v>
                </c:pt>
                <c:pt idx="3276">
                  <c:v>-144.58939874362824</c:v>
                </c:pt>
                <c:pt idx="3277">
                  <c:v>-144.99338259183176</c:v>
                </c:pt>
                <c:pt idx="3278">
                  <c:v>-157.74257409825165</c:v>
                </c:pt>
                <c:pt idx="3279">
                  <c:v>-949.06451017911036</c:v>
                </c:pt>
                <c:pt idx="3280">
                  <c:v>-157.87275805108737</c:v>
                </c:pt>
                <c:pt idx="3281">
                  <c:v>-145.25375212613912</c:v>
                </c:pt>
                <c:pt idx="3282">
                  <c:v>-144.9799571167963</c:v>
                </c:pt>
                <c:pt idx="3283">
                  <c:v>-156.4726416135745</c:v>
                </c:pt>
                <c:pt idx="3284">
                  <c:v>-210.25980490068051</c:v>
                </c:pt>
                <c:pt idx="3285">
                  <c:v>-205.29014130789164</c:v>
                </c:pt>
                <c:pt idx="3286">
                  <c:v>-151.74136486743313</c:v>
                </c:pt>
                <c:pt idx="3287">
                  <c:v>-136.92189150426532</c:v>
                </c:pt>
                <c:pt idx="3288">
                  <c:v>-134.02693420320358</c:v>
                </c:pt>
                <c:pt idx="3289">
                  <c:v>-262.30805568074675</c:v>
                </c:pt>
                <c:pt idx="3290">
                  <c:v>-134.66390948309106</c:v>
                </c:pt>
                <c:pt idx="3291">
                  <c:v>-246.47029148935445</c:v>
                </c:pt>
                <c:pt idx="3292">
                  <c:v>-132.05597031113757</c:v>
                </c:pt>
                <c:pt idx="3293">
                  <c:v>-136.88904765468007</c:v>
                </c:pt>
                <c:pt idx="3294">
                  <c:v>-162.86369325174479</c:v>
                </c:pt>
                <c:pt idx="3295">
                  <c:v>-138.80046835315895</c:v>
                </c:pt>
                <c:pt idx="3296">
                  <c:v>-138.06350076202608</c:v>
                </c:pt>
                <c:pt idx="3297">
                  <c:v>-156.51008870756516</c:v>
                </c:pt>
                <c:pt idx="3298">
                  <c:v>-134.32054763098563</c:v>
                </c:pt>
                <c:pt idx="3299">
                  <c:v>-241.6038099278793</c:v>
                </c:pt>
                <c:pt idx="3300">
                  <c:v>-114.38834848004379</c:v>
                </c:pt>
                <c:pt idx="3301">
                  <c:v>-108.0340351305844</c:v>
                </c:pt>
                <c:pt idx="3302">
                  <c:v>-110.61358413384298</c:v>
                </c:pt>
                <c:pt idx="3303">
                  <c:v>-230.84833750324026</c:v>
                </c:pt>
                <c:pt idx="3304">
                  <c:v>-231.29767697403068</c:v>
                </c:pt>
                <c:pt idx="3305">
                  <c:v>-110.81313127640344</c:v>
                </c:pt>
                <c:pt idx="3306">
                  <c:v>-111.61273754745298</c:v>
                </c:pt>
                <c:pt idx="3307">
                  <c:v>-114.07445987708741</c:v>
                </c:pt>
                <c:pt idx="3308">
                  <c:v>-108.08345473056386</c:v>
                </c:pt>
                <c:pt idx="3309">
                  <c:v>-232.92597568537442</c:v>
                </c:pt>
                <c:pt idx="3310">
                  <c:v>-110.39137505740084</c:v>
                </c:pt>
                <c:pt idx="3311">
                  <c:v>-136.65928918153361</c:v>
                </c:pt>
                <c:pt idx="3312">
                  <c:v>-107.51603987407366</c:v>
                </c:pt>
                <c:pt idx="3313">
                  <c:v>-110.21723377377634</c:v>
                </c:pt>
                <c:pt idx="3314">
                  <c:v>-228.69783384589579</c:v>
                </c:pt>
                <c:pt idx="3315">
                  <c:v>-240.89622381306978</c:v>
                </c:pt>
                <c:pt idx="3316">
                  <c:v>-122.79742778182273</c:v>
                </c:pt>
                <c:pt idx="3317">
                  <c:v>-118.32734871494878</c:v>
                </c:pt>
                <c:pt idx="3318">
                  <c:v>-111.94736816364717</c:v>
                </c:pt>
                <c:pt idx="3319">
                  <c:v>-379.97904645468077</c:v>
                </c:pt>
                <c:pt idx="3320">
                  <c:v>-112.0656971838183</c:v>
                </c:pt>
                <c:pt idx="3321">
                  <c:v>-118.56400797890137</c:v>
                </c:pt>
                <c:pt idx="3322">
                  <c:v>-123.15241973686312</c:v>
                </c:pt>
                <c:pt idx="3323">
                  <c:v>-241.36955143764365</c:v>
                </c:pt>
                <c:pt idx="3324">
                  <c:v>-229.28950327565622</c:v>
                </c:pt>
                <c:pt idx="3325">
                  <c:v>-110.92725072549837</c:v>
                </c:pt>
                <c:pt idx="3326">
                  <c:v>-108.3444115471451</c:v>
                </c:pt>
                <c:pt idx="3327">
                  <c:v>-137.60602414548299</c:v>
                </c:pt>
                <c:pt idx="3328">
                  <c:v>-111.45648310752526</c:v>
                </c:pt>
                <c:pt idx="3329">
                  <c:v>-234.10946853073972</c:v>
                </c:pt>
                <c:pt idx="3330">
                  <c:v>-109.38534324491371</c:v>
                </c:pt>
                <c:pt idx="3331">
                  <c:v>-115.49475822431887</c:v>
                </c:pt>
                <c:pt idx="3332">
                  <c:v>-113.15146043263339</c:v>
                </c:pt>
                <c:pt idx="3333">
                  <c:v>-112.47029463414221</c:v>
                </c:pt>
                <c:pt idx="3334">
                  <c:v>-233.07329820905608</c:v>
                </c:pt>
                <c:pt idx="3335">
                  <c:v>-232.74243490077225</c:v>
                </c:pt>
                <c:pt idx="3336">
                  <c:v>-112.62617682764176</c:v>
                </c:pt>
                <c:pt idx="3337">
                  <c:v>-110.16514435174783</c:v>
                </c:pt>
                <c:pt idx="3338">
                  <c:v>-116.63799632728016</c:v>
                </c:pt>
                <c:pt idx="3339">
                  <c:v>-243.97202008296173</c:v>
                </c:pt>
                <c:pt idx="3340">
                  <c:v>-136.80734397450607</c:v>
                </c:pt>
                <c:pt idx="3341">
                  <c:v>-159.11549739901758</c:v>
                </c:pt>
                <c:pt idx="3342">
                  <c:v>-140.78754885571692</c:v>
                </c:pt>
                <c:pt idx="3343">
                  <c:v>-141.64318414632299</c:v>
                </c:pt>
                <c:pt idx="3344">
                  <c:v>-165.8251062863128</c:v>
                </c:pt>
                <c:pt idx="3345">
                  <c:v>-139.96918871912504</c:v>
                </c:pt>
                <c:pt idx="3346">
                  <c:v>-135.25487144240299</c:v>
                </c:pt>
                <c:pt idx="3347">
                  <c:v>-249.78798576965912</c:v>
                </c:pt>
                <c:pt idx="3348">
                  <c:v>-138.10043186282667</c:v>
                </c:pt>
                <c:pt idx="3349">
                  <c:v>-265.86343780190367</c:v>
                </c:pt>
                <c:pt idx="3350">
                  <c:v>-137.70122101252304</c:v>
                </c:pt>
                <c:pt idx="3351">
                  <c:v>-140.71511736522794</c:v>
                </c:pt>
                <c:pt idx="3352">
                  <c:v>-155.65356935275955</c:v>
                </c:pt>
                <c:pt idx="3353">
                  <c:v>-209.32136525450514</c:v>
                </c:pt>
                <c:pt idx="3354">
                  <c:v>-214.41009041233804</c:v>
                </c:pt>
                <c:pt idx="3355">
                  <c:v>-160.74203206338538</c:v>
                </c:pt>
                <c:pt idx="3356">
                  <c:v>-149.36849715011738</c:v>
                </c:pt>
                <c:pt idx="3357">
                  <c:v>-149.76148766331906</c:v>
                </c:pt>
                <c:pt idx="3358">
                  <c:v>-162.49973629038718</c:v>
                </c:pt>
                <c:pt idx="3359">
                  <c:v>-984.52259867343446</c:v>
                </c:pt>
                <c:pt idx="3360">
                  <c:v>-162.60818446325953</c:v>
                </c:pt>
                <c:pt idx="3361">
                  <c:v>-149.97838495155318</c:v>
                </c:pt>
                <c:pt idx="3362">
                  <c:v>-149.69384543874634</c:v>
                </c:pt>
                <c:pt idx="3363">
                  <c:v>-161.17583418007374</c:v>
                </c:pt>
                <c:pt idx="3364">
                  <c:v>-214.95235012754338</c:v>
                </c:pt>
                <c:pt idx="3365">
                  <c:v>-209.9720872816751</c:v>
                </c:pt>
                <c:pt idx="3366">
                  <c:v>-156.41275934853519</c:v>
                </c:pt>
                <c:pt idx="3367">
                  <c:v>-141.58278192980478</c:v>
                </c:pt>
                <c:pt idx="3368">
                  <c:v>-138.67736768995417</c:v>
                </c:pt>
                <c:pt idx="3369">
                  <c:v>-266.94807908529828</c:v>
                </c:pt>
                <c:pt idx="3370">
                  <c:v>-139.29356917560264</c:v>
                </c:pt>
                <c:pt idx="3371">
                  <c:v>-251.089633717054</c:v>
                </c:pt>
                <c:pt idx="3372">
                  <c:v>-136.66504090389481</c:v>
                </c:pt>
                <c:pt idx="3373">
                  <c:v>-141.4878921872145</c:v>
                </c:pt>
                <c:pt idx="3374">
                  <c:v>-167.45235697823634</c:v>
                </c:pt>
                <c:pt idx="3375">
                  <c:v>-143.37899622697401</c:v>
                </c:pt>
                <c:pt idx="3376">
                  <c:v>-142.63193743838326</c:v>
                </c:pt>
                <c:pt idx="3377">
                  <c:v>-161.06847854617689</c:v>
                </c:pt>
                <c:pt idx="3378">
                  <c:v>-138.86893469865933</c:v>
                </c:pt>
                <c:pt idx="3379">
                  <c:v>-246.14223795729362</c:v>
                </c:pt>
                <c:pt idx="3380">
                  <c:v>-118.916861047537</c:v>
                </c:pt>
                <c:pt idx="3381">
                  <c:v>-112.55267539581469</c:v>
                </c:pt>
                <c:pt idx="3382">
                  <c:v>-115.12239501752768</c:v>
                </c:pt>
                <c:pt idx="3383">
                  <c:v>-235.34736167354421</c:v>
                </c:pt>
                <c:pt idx="3384">
                  <c:v>-235.78695671375957</c:v>
                </c:pt>
                <c:pt idx="3385">
                  <c:v>-115.29270874909028</c:v>
                </c:pt>
                <c:pt idx="3386">
                  <c:v>-116.08265454289837</c:v>
                </c:pt>
                <c:pt idx="3387">
                  <c:v>-118.53475793873615</c:v>
                </c:pt>
                <c:pt idx="3388">
                  <c:v>-112.53417513351332</c:v>
                </c:pt>
                <c:pt idx="3389">
                  <c:v>-237.36715938197955</c:v>
                </c:pt>
                <c:pt idx="3390">
                  <c:v>-114.82306290643012</c:v>
                </c:pt>
                <c:pt idx="3391">
                  <c:v>-141.08152161011648</c:v>
                </c:pt>
                <c:pt idx="3392">
                  <c:v>-111.92885710681482</c:v>
                </c:pt>
                <c:pt idx="3393">
                  <c:v>-114.62067577825339</c:v>
                </c:pt>
                <c:pt idx="3394">
                  <c:v>-233.09193995950636</c:v>
                </c:pt>
                <c:pt idx="3395">
                  <c:v>-245.28103422299785</c:v>
                </c:pt>
                <c:pt idx="3396">
                  <c:v>-127.17298136939678</c:v>
                </c:pt>
                <c:pt idx="3397">
                  <c:v>-122.69368441773508</c:v>
                </c:pt>
                <c:pt idx="3398">
                  <c:v>-116.3045246964742</c:v>
                </c:pt>
                <c:pt idx="3399">
                  <c:v>-376.97031286884913</c:v>
                </c:pt>
                <c:pt idx="3400">
                  <c:v>-116.40461054632938</c:v>
                </c:pt>
                <c:pt idx="3401">
                  <c:v>-122.89385685873748</c:v>
                </c:pt>
                <c:pt idx="3402">
                  <c:v>-127.47324188416704</c:v>
                </c:pt>
                <c:pt idx="3403">
                  <c:v>-245.68138552403323</c:v>
                </c:pt>
                <c:pt idx="3404">
                  <c:v>-233.5923838613397</c:v>
                </c:pt>
                <c:pt idx="3405">
                  <c:v>-115.22121682447958</c:v>
                </c:pt>
                <c:pt idx="3406">
                  <c:v>-112.62949957235</c:v>
                </c:pt>
                <c:pt idx="3407">
                  <c:v>-141.88227068581571</c:v>
                </c:pt>
                <c:pt idx="3408">
                  <c:v>-115.72392452548004</c:v>
                </c:pt>
                <c:pt idx="3409">
                  <c:v>-238.36814099424717</c:v>
                </c:pt>
                <c:pt idx="3410">
                  <c:v>-113.63528260871792</c:v>
                </c:pt>
                <c:pt idx="3411">
                  <c:v>-119.73600021266178</c:v>
                </c:pt>
                <c:pt idx="3412">
                  <c:v>-117.38404052047885</c:v>
                </c:pt>
                <c:pt idx="3413">
                  <c:v>-116.69424807911767</c:v>
                </c:pt>
                <c:pt idx="3414">
                  <c:v>-237.28866006738065</c:v>
                </c:pt>
                <c:pt idx="3415">
                  <c:v>-236.94923936773085</c:v>
                </c:pt>
                <c:pt idx="3416">
                  <c:v>-116.82445974292513</c:v>
                </c:pt>
                <c:pt idx="3417">
                  <c:v>-114.35493951654175</c:v>
                </c:pt>
                <c:pt idx="3418">
                  <c:v>-120.81933793880084</c:v>
                </c:pt>
                <c:pt idx="3419">
                  <c:v>-248.14494124162343</c:v>
                </c:pt>
                <c:pt idx="3420">
                  <c:v>-140.97188024500053</c:v>
                </c:pt>
                <c:pt idx="3421">
                  <c:v>-163.27168147284817</c:v>
                </c:pt>
                <c:pt idx="3422">
                  <c:v>-144.9354141122495</c:v>
                </c:pt>
                <c:pt idx="3423">
                  <c:v>-145.78276376455202</c:v>
                </c:pt>
                <c:pt idx="3424">
                  <c:v>-169.95643324646539</c:v>
                </c:pt>
                <c:pt idx="3425">
                  <c:v>-144.09229580424943</c:v>
                </c:pt>
                <c:pt idx="3426">
                  <c:v>-139.36979123993879</c:v>
                </c:pt>
                <c:pt idx="3427">
                  <c:v>-253.89475012653307</c:v>
                </c:pt>
                <c:pt idx="3428">
                  <c:v>-142.19907407284103</c:v>
                </c:pt>
                <c:pt idx="3429">
                  <c:v>-269.95398928255446</c:v>
                </c:pt>
                <c:pt idx="3430">
                  <c:v>-141.78371367609839</c:v>
                </c:pt>
                <c:pt idx="3431">
                  <c:v>-144.78958279823334</c:v>
                </c:pt>
                <c:pt idx="3432">
                  <c:v>-159.72003900113475</c:v>
                </c:pt>
                <c:pt idx="3433">
                  <c:v>-213.37987037918694</c:v>
                </c:pt>
                <c:pt idx="3434">
                  <c:v>-218.46066209059705</c:v>
                </c:pt>
                <c:pt idx="3435">
                  <c:v>-164.78470119043789</c:v>
                </c:pt>
                <c:pt idx="3436">
                  <c:v>-153.40329444042669</c:v>
                </c:pt>
                <c:pt idx="3437">
                  <c:v>-153.78844365204014</c:v>
                </c:pt>
                <c:pt idx="3438">
                  <c:v>-166.51888133475859</c:v>
                </c:pt>
                <c:pt idx="3439">
                  <c:v>-984.51715557633202</c:v>
                </c:pt>
                <c:pt idx="3440">
                  <c:v>-166.61179798589984</c:v>
                </c:pt>
                <c:pt idx="3441">
                  <c:v>-153.97427754783629</c:v>
                </c:pt>
                <c:pt idx="3442">
                  <c:v>-153.68204676794301</c:v>
                </c:pt>
                <c:pt idx="3443">
                  <c:v>-165.15637373032098</c:v>
                </c:pt>
                <c:pt idx="3444">
                  <c:v>-218.92525721717152</c:v>
                </c:pt>
                <c:pt idx="3445">
                  <c:v>-213.93739106045496</c:v>
                </c:pt>
                <c:pt idx="3446">
                  <c:v>-160.37048879905609</c:v>
                </c:pt>
                <c:pt idx="3447">
                  <c:v>-145.5329658687001</c:v>
                </c:pt>
                <c:pt idx="3448">
                  <c:v>-142.62003476917556</c:v>
                </c:pt>
                <c:pt idx="3449">
                  <c:v>-270.88325796469957</c:v>
                </c:pt>
                <c:pt idx="3450">
                  <c:v>-143.22128783888519</c:v>
                </c:pt>
                <c:pt idx="3451">
                  <c:v>-255.0099199932568</c:v>
                </c:pt>
                <c:pt idx="3452">
                  <c:v>-140.57792381405591</c:v>
                </c:pt>
                <c:pt idx="3453">
                  <c:v>-145.39339907079733</c:v>
                </c:pt>
                <c:pt idx="3454">
                  <c:v>-171.35051552505888</c:v>
                </c:pt>
                <c:pt idx="3455">
                  <c:v>-147.26983397071641</c:v>
                </c:pt>
                <c:pt idx="3456">
                  <c:v>-146.51548175775764</c:v>
                </c:pt>
                <c:pt idx="3457">
                  <c:v>-164.94475666609156</c:v>
                </c:pt>
                <c:pt idx="3458">
                  <c:v>-142.73797369137031</c:v>
                </c:pt>
                <c:pt idx="3459">
                  <c:v>-250.00406381435039</c:v>
                </c:pt>
                <c:pt idx="3460">
                  <c:v>-122.77150239768945</c:v>
                </c:pt>
                <c:pt idx="3461">
                  <c:v>-116.40015793097322</c:v>
                </c:pt>
                <c:pt idx="3462">
                  <c:v>-118.96274521064461</c:v>
                </c:pt>
                <c:pt idx="3463">
                  <c:v>-239.18060586533966</c:v>
                </c:pt>
                <c:pt idx="3464">
                  <c:v>-239.61312103429194</c:v>
                </c:pt>
                <c:pt idx="3465">
                  <c:v>-119.11181928870654</c:v>
                </c:pt>
                <c:pt idx="3466">
                  <c:v>-119.89473717260167</c:v>
                </c:pt>
                <c:pt idx="3467">
                  <c:v>-122.33983840700861</c:v>
                </c:pt>
                <c:pt idx="3468">
                  <c:v>-116.33227904713164</c:v>
                </c:pt>
                <c:pt idx="3469">
                  <c:v>-241.15831215281415</c:v>
                </c:pt>
                <c:pt idx="3470">
                  <c:v>-118.60728996943229</c:v>
                </c:pt>
                <c:pt idx="3471">
                  <c:v>-144.85884809890661</c:v>
                </c:pt>
                <c:pt idx="3472">
                  <c:v>-115.69930807164432</c:v>
                </c:pt>
                <c:pt idx="3473">
                  <c:v>-118.38427613277534</c:v>
                </c:pt>
                <c:pt idx="3474">
                  <c:v>-236.84871449563332</c:v>
                </c:pt>
                <c:pt idx="3475">
                  <c:v>-249.03100749920978</c:v>
                </c:pt>
                <c:pt idx="3476">
                  <c:v>-130.91617802373176</c:v>
                </c:pt>
                <c:pt idx="3477">
                  <c:v>-126.43012877007912</c:v>
                </c:pt>
                <c:pt idx="3478">
                  <c:v>-120.03424099218742</c:v>
                </c:pt>
                <c:pt idx="3479">
                  <c:v>-380.28935250354897</c:v>
                </c:pt>
                <c:pt idx="3480">
                  <c:v>-120.12094294269575</c:v>
                </c:pt>
                <c:pt idx="3481">
                  <c:v>-126.60353315364725</c:v>
                </c:pt>
                <c:pt idx="3482">
                  <c:v>-131.17628580548359</c:v>
                </c:pt>
                <c:pt idx="3483">
                  <c:v>-249.37782070509132</c:v>
                </c:pt>
                <c:pt idx="3484">
                  <c:v>-237.28223408887874</c:v>
                </c:pt>
                <c:pt idx="3485">
                  <c:v>-118.90450472606277</c:v>
                </c:pt>
                <c:pt idx="3486">
                  <c:v>-116.30624875016878</c:v>
                </c:pt>
                <c:pt idx="3487">
                  <c:v>-145.55250424142224</c:v>
                </c:pt>
                <c:pt idx="3488">
                  <c:v>-119.38766543773893</c:v>
                </c:pt>
                <c:pt idx="3489">
                  <c:v>-242.0254121966293</c:v>
                </c:pt>
                <c:pt idx="3490">
                  <c:v>-117.28610668497882</c:v>
                </c:pt>
                <c:pt idx="3491">
                  <c:v>-123.38039985533297</c:v>
                </c:pt>
                <c:pt idx="3492">
                  <c:v>-121.02203822663876</c:v>
                </c:pt>
                <c:pt idx="3493">
                  <c:v>-120.32586622749578</c:v>
                </c:pt>
                <c:pt idx="3494">
                  <c:v>-240.91392157609391</c:v>
                </c:pt>
                <c:pt idx="3495">
                  <c:v>-240.56816564046133</c:v>
                </c:pt>
                <c:pt idx="3496">
                  <c:v>-120.43707231926874</c:v>
                </c:pt>
                <c:pt idx="3497">
                  <c:v>-117.96126088303711</c:v>
                </c:pt>
                <c:pt idx="3498">
                  <c:v>-124.41938989474514</c:v>
                </c:pt>
                <c:pt idx="3499">
                  <c:v>-251.73874641454134</c:v>
                </c:pt>
                <c:pt idx="3500">
                  <c:v>-144.55945832461359</c:v>
                </c:pt>
                <c:pt idx="3501">
                  <c:v>-166.85305486208745</c:v>
                </c:pt>
                <c:pt idx="3502">
                  <c:v>-148.51060416120757</c:v>
                </c:pt>
                <c:pt idx="3503">
                  <c:v>-149.35179171295158</c:v>
                </c:pt>
                <c:pt idx="3504">
                  <c:v>-173.51932022442782</c:v>
                </c:pt>
                <c:pt idx="3505">
                  <c:v>-147.64906283304143</c:v>
                </c:pt>
                <c:pt idx="3506">
                  <c:v>-142.92045923272198</c:v>
                </c:pt>
                <c:pt idx="3507">
                  <c:v>-257.43934040144393</c:v>
                </c:pt>
                <c:pt idx="3508">
                  <c:v>-145.7376063043794</c:v>
                </c:pt>
                <c:pt idx="3509">
                  <c:v>-273.48648729414003</c:v>
                </c:pt>
                <c:pt idx="3510">
                  <c:v>-145.31019252020076</c:v>
                </c:pt>
                <c:pt idx="3511">
                  <c:v>-148.31006557629524</c:v>
                </c:pt>
                <c:pt idx="3512">
                  <c:v>-163.23454599303886</c:v>
                </c:pt>
                <c:pt idx="3513">
                  <c:v>-216.8884217617676</c:v>
                </c:pt>
                <c:pt idx="3514">
                  <c:v>-221.96327793834033</c:v>
                </c:pt>
                <c:pt idx="3515">
                  <c:v>-168.28140147615835</c:v>
                </c:pt>
                <c:pt idx="3516">
                  <c:v>-156.89409903598795</c:v>
                </c:pt>
                <c:pt idx="3517">
                  <c:v>-157.27337232900373</c:v>
                </c:pt>
                <c:pt idx="3518">
                  <c:v>-169.99795376507495</c:v>
                </c:pt>
                <c:pt idx="3519">
                  <c:v>-959.36531232180096</c:v>
                </c:pt>
                <c:pt idx="3520">
                  <c:v>-170.0792165436371</c:v>
                </c:pt>
                <c:pt idx="3521">
                  <c:v>-157.43589828373533</c:v>
                </c:pt>
                <c:pt idx="3522">
                  <c:v>-157.13788896212256</c:v>
                </c:pt>
                <c:pt idx="3523">
                  <c:v>-168.60645656657437</c:v>
                </c:pt>
                <c:pt idx="3524">
                  <c:v>-222.36959978362233</c:v>
                </c:pt>
                <c:pt idx="3525">
                  <c:v>-217.37601235013457</c:v>
                </c:pt>
                <c:pt idx="3526">
                  <c:v>-163.80340771061427</c:v>
                </c:pt>
                <c:pt idx="3527">
                  <c:v>-148.96020120698938</c:v>
                </c:pt>
                <c:pt idx="3528">
                  <c:v>-146.04160524587451</c:v>
                </c:pt>
                <c:pt idx="3529">
                  <c:v>-274.29917944216663</c:v>
                </c:pt>
                <c:pt idx="3530">
                  <c:v>-146.63158435782466</c:v>
                </c:pt>
                <c:pt idx="3531">
                  <c:v>-258.41460777203707</c:v>
                </c:pt>
                <c:pt idx="3532">
                  <c:v>-143.97702011917937</c:v>
                </c:pt>
                <c:pt idx="3533">
                  <c:v>-148.78692269650938</c:v>
                </c:pt>
                <c:pt idx="3534">
                  <c:v>-174.73848463675782</c:v>
                </c:pt>
                <c:pt idx="3535">
                  <c:v>-150.65226664483009</c:v>
                </c:pt>
                <c:pt idx="3536">
                  <c:v>-149.8923959823245</c:v>
                </c:pt>
                <c:pt idx="3537">
                  <c:v>-168.31617034133853</c:v>
                </c:pt>
                <c:pt idx="3538">
                  <c:v>-146.10390463028583</c:v>
                </c:pt>
                <c:pt idx="3539">
                  <c:v>-253.36453061490005</c:v>
                </c:pt>
                <c:pt idx="3540">
                  <c:v>-126.12652095676886</c:v>
                </c:pt>
                <c:pt idx="3541">
                  <c:v>-119.74974667488523</c:v>
                </c:pt>
                <c:pt idx="3542">
                  <c:v>-122.30692160903524</c:v>
                </c:pt>
                <c:pt idx="3543">
                  <c:v>-242.51938732882837</c:v>
                </c:pt>
                <c:pt idx="3544">
                  <c:v>-242.94652478995206</c:v>
                </c:pt>
                <c:pt idx="3545">
                  <c:v>-122.43986262661633</c:v>
                </c:pt>
                <c:pt idx="3546">
                  <c:v>-123.21743720447878</c:v>
                </c:pt>
                <c:pt idx="3547">
                  <c:v>-125.65721218563931</c:v>
                </c:pt>
                <c:pt idx="3548">
                  <c:v>-119.64434354352612</c:v>
                </c:pt>
                <c:pt idx="3549">
                  <c:v>-244.46508594151459</c:v>
                </c:pt>
                <c:pt idx="3550">
                  <c:v>-121.90878648989936</c:v>
                </c:pt>
                <c:pt idx="3551">
                  <c:v>-148.15508576473061</c:v>
                </c:pt>
                <c:pt idx="3552">
                  <c:v>-118.99030353192168</c:v>
                </c:pt>
                <c:pt idx="3553">
                  <c:v>-121.67004595740379</c:v>
                </c:pt>
                <c:pt idx="3554">
                  <c:v>-240.12927558050768</c:v>
                </c:pt>
                <c:pt idx="3555">
                  <c:v>-252.30637543162882</c:v>
                </c:pt>
                <c:pt idx="3556">
                  <c:v>-134.1863695762768</c:v>
                </c:pt>
                <c:pt idx="3557">
                  <c:v>-129.6951601845241</c:v>
                </c:pt>
                <c:pt idx="3558">
                  <c:v>-123.29412844986808</c:v>
                </c:pt>
                <c:pt idx="3559">
                  <c:v>-383.15809574824493</c:v>
                </c:pt>
                <c:pt idx="3560">
                  <c:v>-123.37059072635688</c:v>
                </c:pt>
                <c:pt idx="3561">
                  <c:v>-129.84808506899063</c:v>
                </c:pt>
                <c:pt idx="3562">
                  <c:v>-134.41575773171166</c:v>
                </c:pt>
                <c:pt idx="3563">
                  <c:v>-252.61222738387278</c:v>
                </c:pt>
                <c:pt idx="3564">
                  <c:v>-240.51159336580491</c:v>
                </c:pt>
                <c:pt idx="3565">
                  <c:v>-122.1288312189636</c:v>
                </c:pt>
                <c:pt idx="3566">
                  <c:v>-119.52555803185858</c:v>
                </c:pt>
                <c:pt idx="3567">
                  <c:v>-148.76681182394032</c:v>
                </c:pt>
                <c:pt idx="3568">
                  <c:v>-122.59698676105495</c:v>
                </c:pt>
                <c:pt idx="3569">
                  <c:v>-245.22976446530518</c:v>
                </c:pt>
                <c:pt idx="3570">
                  <c:v>-120.4855015237429</c:v>
                </c:pt>
                <c:pt idx="3571">
                  <c:v>-126.57485432682577</c:v>
                </c:pt>
                <c:pt idx="3572">
                  <c:v>-124.21156748697678</c:v>
                </c:pt>
                <c:pt idx="3573">
                  <c:v>-123.51048536292616</c:v>
                </c:pt>
                <c:pt idx="3574">
                  <c:v>-244.09364499942563</c:v>
                </c:pt>
                <c:pt idx="3575">
                  <c:v>-243.74300948184128</c:v>
                </c:pt>
                <c:pt idx="3576">
                  <c:v>-123.60705090513457</c:v>
                </c:pt>
                <c:pt idx="3577">
                  <c:v>-121.12638899878505</c:v>
                </c:pt>
                <c:pt idx="3578">
                  <c:v>-127.5796822836321</c:v>
                </c:pt>
                <c:pt idx="3579">
                  <c:v>-254.89421778074333</c:v>
                </c:pt>
                <c:pt idx="3580">
                  <c:v>-147.7101232205774</c:v>
                </c:pt>
                <c:pt idx="3581">
                  <c:v>-169.99892785852774</c:v>
                </c:pt>
                <c:pt idx="3582">
                  <c:v>-151.65169973444603</c:v>
                </c:pt>
                <c:pt idx="3583">
                  <c:v>-152.4881242735903</c:v>
                </c:pt>
                <c:pt idx="3584">
                  <c:v>-176.6509041177396</c:v>
                </c:pt>
                <c:pt idx="3585">
                  <c:v>-150.7759123393684</c:v>
                </c:pt>
                <c:pt idx="3586">
                  <c:v>-146.0425885678697</c:v>
                </c:pt>
                <c:pt idx="3587">
                  <c:v>-260.55676370122046</c:v>
                </c:pt>
                <c:pt idx="3588">
                  <c:v>-148.85033768835987</c:v>
                </c:pt>
                <c:pt idx="3589">
                  <c:v>-276.5945378604423</c:v>
                </c:pt>
                <c:pt idx="3590">
                  <c:v>-148.41358205141808</c:v>
                </c:pt>
                <c:pt idx="3591">
                  <c:v>-151.40880506076275</c:v>
                </c:pt>
                <c:pt idx="3592">
                  <c:v>-166.32864926738418</c:v>
                </c:pt>
                <c:pt idx="3593">
                  <c:v>-219.97790260072208</c:v>
                </c:pt>
                <c:pt idx="3594">
                  <c:v>-225.04815005520854</c:v>
                </c:pt>
                <c:pt idx="3595">
                  <c:v>-171.36167852297635</c:v>
                </c:pt>
                <c:pt idx="3596">
                  <c:v>-159.96979460409474</c:v>
                </c:pt>
                <c:pt idx="3597">
                  <c:v>-160.34449994929713</c:v>
                </c:pt>
                <c:pt idx="3598">
                  <c:v>-173.06452690838952</c:v>
                </c:pt>
                <c:pt idx="3599">
                  <c:v>-946.97250372068299</c:v>
                </c:pt>
                <c:pt idx="3600">
                  <c:v>-173.13672090703312</c:v>
                </c:pt>
                <c:pt idx="3601">
                  <c:v>-160.48888822583453</c:v>
                </c:pt>
                <c:pt idx="3602">
                  <c:v>-160.18637771704243</c:v>
                </c:pt>
                <c:pt idx="3603">
                  <c:v>-171.65045731012015</c:v>
                </c:pt>
                <c:pt idx="3604">
                  <c:v>-225.40912563362437</c:v>
                </c:pt>
                <c:pt idx="3605">
                  <c:v>-220.41107636682571</c:v>
                </c:pt>
                <c:pt idx="3606">
                  <c:v>-166.83402289690088</c:v>
                </c:pt>
                <c:pt idx="3607">
                  <c:v>-151.98638050883486</c:v>
                </c:pt>
                <c:pt idx="3608">
                  <c:v>-149.06336155261985</c:v>
                </c:pt>
                <c:pt idx="3609">
                  <c:v>-277.31652851503975</c:v>
                </c:pt>
                <c:pt idx="3610">
                  <c:v>-149.64453311754249</c:v>
                </c:pt>
                <c:pt idx="3611">
                  <c:v>-261.42317189104364</c:v>
                </c:pt>
                <c:pt idx="3612">
                  <c:v>-146.98121221795373</c:v>
                </c:pt>
                <c:pt idx="3613">
                  <c:v>-151.78675540899968</c:v>
                </c:pt>
                <c:pt idx="3614">
                  <c:v>-177.73397051941302</c:v>
                </c:pt>
                <c:pt idx="3615">
                  <c:v>-153.64341819973231</c:v>
                </c:pt>
                <c:pt idx="3616">
                  <c:v>-152.87922565751416</c:v>
                </c:pt>
                <c:pt idx="3617">
                  <c:v>-171.29869053111179</c:v>
                </c:pt>
                <c:pt idx="3618">
                  <c:v>-149.08212767551268</c:v>
                </c:pt>
                <c:pt idx="3619">
                  <c:v>-256.33846876609431</c:v>
                </c:pt>
                <c:pt idx="3620">
                  <c:v>-129.09618652334032</c:v>
                </c:pt>
                <c:pt idx="3621">
                  <c:v>-122.71515180201276</c:v>
                </c:pt>
                <c:pt idx="3622">
                  <c:v>-125.26807842692529</c:v>
                </c:pt>
                <c:pt idx="3623">
                  <c:v>-245.47630852955672</c:v>
                </c:pt>
                <c:pt idx="3624">
                  <c:v>-245.89922052151255</c:v>
                </c:pt>
                <c:pt idx="3625">
                  <c:v>-125.38834678035636</c:v>
                </c:pt>
                <c:pt idx="3626">
                  <c:v>-126.16172105360384</c:v>
                </c:pt>
                <c:pt idx="3627">
                  <c:v>-128.59730760371809</c:v>
                </c:pt>
                <c:pt idx="3628">
                  <c:v>-122.58026235367738</c:v>
                </c:pt>
                <c:pt idx="3629">
                  <c:v>-247.39683810601818</c:v>
                </c:pt>
                <c:pt idx="3630">
                  <c:v>-124.83638735314142</c:v>
                </c:pt>
                <c:pt idx="3631">
                  <c:v>-151.07854518950424</c:v>
                </c:pt>
                <c:pt idx="3632">
                  <c:v>-121.90963314235624</c:v>
                </c:pt>
                <c:pt idx="3633">
                  <c:v>-124.58525732858402</c:v>
                </c:pt>
                <c:pt idx="3634">
                  <c:v>-243.04038025330749</c:v>
                </c:pt>
                <c:pt idx="3635">
                  <c:v>-255.21338368852645</c:v>
                </c:pt>
                <c:pt idx="3636">
                  <c:v>-137.08929519386086</c:v>
                </c:pt>
                <c:pt idx="3637">
                  <c:v>-132.59401337821149</c:v>
                </c:pt>
                <c:pt idx="3638">
                  <c:v>-126.18892055361235</c:v>
                </c:pt>
                <c:pt idx="3639">
                  <c:v>-399.29712734993564</c:v>
                </c:pt>
                <c:pt idx="3640">
                  <c:v>-126.25729446264528</c:v>
                </c:pt>
                <c:pt idx="3641">
                  <c:v>-132.73076143371645</c:v>
                </c:pt>
                <c:pt idx="3642">
                  <c:v>-137.29441787072665</c:v>
                </c:pt>
                <c:pt idx="3643">
                  <c:v>-255.48688353080664</c:v>
                </c:pt>
                <c:pt idx="3644">
                  <c:v>-243.38225390378625</c:v>
                </c:pt>
                <c:pt idx="3645">
                  <c:v>-124.9955090934757</c:v>
                </c:pt>
                <c:pt idx="3646">
                  <c:v>-122.38826380287603</c:v>
                </c:pt>
                <c:pt idx="3647">
                  <c:v>-151.62555640796822</c:v>
                </c:pt>
                <c:pt idx="3648">
                  <c:v>-125.4517810295782</c:v>
                </c:pt>
                <c:pt idx="3649">
                  <c:v>-248.0806175305998</c:v>
                </c:pt>
                <c:pt idx="3650">
                  <c:v>-123.33242759630215</c:v>
                </c:pt>
                <c:pt idx="3651">
                  <c:v>-129.41786242997867</c:v>
                </c:pt>
                <c:pt idx="3652">
                  <c:v>-127.05066831419703</c:v>
                </c:pt>
                <c:pt idx="3653">
                  <c:v>-126.34568956380431</c:v>
                </c:pt>
                <c:pt idx="3654">
                  <c:v>-246.92496319900988</c:v>
                </c:pt>
                <c:pt idx="3655">
                  <c:v>-246.57045159964983</c:v>
                </c:pt>
                <c:pt idx="3656">
                  <c:v>-126.43062868932915</c:v>
                </c:pt>
                <c:pt idx="3657">
                  <c:v>-123.94611232097878</c:v>
                </c:pt>
                <c:pt idx="3658">
                  <c:v>-130.39556157758227</c:v>
                </c:pt>
                <c:pt idx="3659">
                  <c:v>-257.70626255686261</c:v>
                </c:pt>
                <c:pt idx="3660">
                  <c:v>-150.51834558968415</c:v>
                </c:pt>
                <c:pt idx="3661">
                  <c:v>-172.80333724679241</c:v>
                </c:pt>
                <c:pt idx="3662">
                  <c:v>-154.45230640714283</c:v>
                </c:pt>
                <c:pt idx="3663">
                  <c:v>-155.28493845444052</c:v>
                </c:pt>
                <c:pt idx="3664">
                  <c:v>-179.44393598913504</c:v>
                </c:pt>
                <c:pt idx="3665">
                  <c:v>-153.56517204259609</c:v>
                </c:pt>
                <c:pt idx="3666">
                  <c:v>-148.82808620333032</c:v>
                </c:pt>
                <c:pt idx="3667">
                  <c:v>-263.33850878132444</c:v>
                </c:pt>
                <c:pt idx="3668">
                  <c:v>-151.6283413270497</c:v>
                </c:pt>
                <c:pt idx="3669">
                  <c:v>-279.3688121961776</c:v>
                </c:pt>
                <c:pt idx="3670">
                  <c:v>-151.18413160978929</c:v>
                </c:pt>
                <c:pt idx="3671">
                  <c:v>-154.17564244774144</c:v>
                </c:pt>
                <c:pt idx="3672">
                  <c:v>-169.09178434262546</c:v>
                </c:pt>
                <c:pt idx="3673">
                  <c:v>-222.73734518452559</c:v>
                </c:pt>
                <c:pt idx="3674">
                  <c:v>-227.80390992862496</c:v>
                </c:pt>
                <c:pt idx="3675">
                  <c:v>-174.11376542820324</c:v>
                </c:pt>
                <c:pt idx="3676">
                  <c:v>-162.7182182445149</c:v>
                </c:pt>
                <c:pt idx="3677">
                  <c:v>-163.08926998975861</c:v>
                </c:pt>
                <c:pt idx="3678">
                  <c:v>-175.80565297539974</c:v>
                </c:pt>
                <c:pt idx="3679">
                  <c:v>-949.03310365664652</c:v>
                </c:pt>
                <c:pt idx="3680">
                  <c:v>-175.87058775429921</c:v>
                </c:pt>
                <c:pt idx="3681">
                  <c:v>-163.21913975112906</c:v>
                </c:pt>
                <c:pt idx="3682">
                  <c:v>-162.91302339551268</c:v>
                </c:pt>
                <c:pt idx="3683">
                  <c:v>-174.37350657956995</c:v>
                </c:pt>
                <c:pt idx="3684">
                  <c:v>-228.12858789469789</c:v>
                </c:pt>
                <c:pt idx="3685">
                  <c:v>-223.12696098326029</c:v>
                </c:pt>
                <c:pt idx="3686">
                  <c:v>-169.54633919560703</c:v>
                </c:pt>
                <c:pt idx="3687">
                  <c:v>-154.69513778020746</c:v>
                </c:pt>
                <c:pt idx="3688">
                  <c:v>-151.76856905066285</c:v>
                </c:pt>
                <c:pt idx="3689">
                  <c:v>-280.01819552912701</c:v>
                </c:pt>
                <c:pt idx="3690">
                  <c:v>-152.34266868639173</c:v>
                </c:pt>
                <c:pt idx="3691">
                  <c:v>-264.11778472095227</c:v>
                </c:pt>
                <c:pt idx="3692">
                  <c:v>-149.67231244185311</c:v>
                </c:pt>
                <c:pt idx="3693">
                  <c:v>-154.47435159057309</c:v>
                </c:pt>
                <c:pt idx="3694">
                  <c:v>-180.4180716983592</c:v>
                </c:pt>
                <c:pt idx="3695">
                  <c:v>-156.32403338067797</c:v>
                </c:pt>
                <c:pt idx="3696">
                  <c:v>-155.55636381019528</c:v>
                </c:pt>
                <c:pt idx="3697">
                  <c:v>-173.97236059055507</c:v>
                </c:pt>
                <c:pt idx="3698">
                  <c:v>-151.7523385422125</c:v>
                </c:pt>
                <c:pt idx="3699">
                  <c:v>-259.00522835070677</c:v>
                </c:pt>
                <c:pt idx="3700">
                  <c:v>-131.75950556879786</c:v>
                </c:pt>
                <c:pt idx="3701">
                  <c:v>-125.37503815079296</c:v>
                </c:pt>
                <c:pt idx="3702">
                  <c:v>-127.92454084316559</c:v>
                </c:pt>
                <c:pt idx="3703">
                  <c:v>-248.12935576671418</c:v>
                </c:pt>
                <c:pt idx="3704">
                  <c:v>-248.54886247205911</c:v>
                </c:pt>
                <c:pt idx="3705">
                  <c:v>-128.03458964811955</c:v>
                </c:pt>
                <c:pt idx="3706">
                  <c:v>-128.80457471055519</c:v>
                </c:pt>
                <c:pt idx="3707">
                  <c:v>-131.23678064743928</c:v>
                </c:pt>
                <c:pt idx="3708">
                  <c:v>-125.21636334894154</c:v>
                </c:pt>
                <c:pt idx="3709">
                  <c:v>-250.02957375426942</c:v>
                </c:pt>
                <c:pt idx="3710">
                  <c:v>-127.46576981544794</c:v>
                </c:pt>
                <c:pt idx="3711">
                  <c:v>-153.70458110253216</c:v>
                </c:pt>
                <c:pt idx="3712">
                  <c:v>-124.53233094132541</c:v>
                </c:pt>
                <c:pt idx="3713">
                  <c:v>-127.20462541673834</c:v>
                </c:pt>
                <c:pt idx="3714">
                  <c:v>-245.65642662721734</c:v>
                </c:pt>
                <c:pt idx="3715">
                  <c:v>-257.82611852060762</c:v>
                </c:pt>
                <c:pt idx="3716">
                  <c:v>-139.69872425164172</c:v>
                </c:pt>
                <c:pt idx="3717">
                  <c:v>-135.20014602156681</c:v>
                </c:pt>
                <c:pt idx="3718">
                  <c:v>-128.79176502828608</c:v>
                </c:pt>
                <c:pt idx="3719">
                  <c:v>-403.83269954341927</c:v>
                </c:pt>
              </c:numCache>
            </c:numRef>
          </c:yVal>
          <c:smooth val="1"/>
        </c:ser>
        <c:ser>
          <c:idx val="1"/>
          <c:order val="1"/>
          <c:tx>
            <c:v>Lower Limit</c:v>
          </c:tx>
          <c:spPr>
            <a:ln>
              <a:solidFill>
                <a:srgbClr val="FF0000"/>
              </a:solidFill>
              <a:prstDash val="sysDash"/>
            </a:ln>
          </c:spPr>
          <c:marker>
            <c:symbol val="none"/>
          </c:marker>
          <c:xVal>
            <c:numRef>
              <c:f>'Digital Filter'!$V$62:$V$63</c:f>
              <c:numCache>
                <c:formatCode>General</c:formatCode>
                <c:ptCount val="2"/>
                <c:pt idx="0">
                  <c:v>58.990000000000997</c:v>
                </c:pt>
                <c:pt idx="1">
                  <c:v>58.990000000000997</c:v>
                </c:pt>
              </c:numCache>
            </c:numRef>
          </c:xVal>
          <c:yVal>
            <c:numRef>
              <c:f>'Digital Filter'!$W$62:$W$63</c:f>
              <c:numCache>
                <c:formatCode>0.0</c:formatCode>
                <c:ptCount val="2"/>
                <c:pt idx="0">
                  <c:v>-1000</c:v>
                </c:pt>
                <c:pt idx="1">
                  <c:v>-5</c:v>
                </c:pt>
              </c:numCache>
            </c:numRef>
          </c:yVal>
          <c:smooth val="1"/>
        </c:ser>
        <c:ser>
          <c:idx val="2"/>
          <c:order val="2"/>
          <c:tx>
            <c:v>Normal Mode Range</c:v>
          </c:tx>
          <c:spPr>
            <a:ln>
              <a:solidFill>
                <a:srgbClr val="DE0000"/>
              </a:solidFill>
              <a:prstDash val="sysDash"/>
            </a:ln>
          </c:spPr>
          <c:marker>
            <c:symbol val="none"/>
          </c:marker>
          <c:dLbls>
            <c:dLbl>
              <c:idx val="1"/>
              <c:tx>
                <c:rich>
                  <a:bodyPr/>
                  <a:lstStyle/>
                  <a:p>
                    <a:r>
                      <a:rPr lang="en-US" b="0">
                        <a:solidFill>
                          <a:srgbClr val="FF0000"/>
                        </a:solidFill>
                      </a:rPr>
                      <a:t>Normal Mode Range</a:t>
                    </a:r>
                  </a:p>
                </c:rich>
              </c:tx>
              <c:dLblPos val="r"/>
              <c:showLegendKey val="0"/>
              <c:showVal val="0"/>
              <c:showCatName val="0"/>
              <c:showSerName val="1"/>
              <c:showPercent val="0"/>
              <c:showBubbleSize val="0"/>
              <c:separator>
</c:separator>
            </c:dLbl>
            <c:dLblPos val="r"/>
            <c:showLegendKey val="0"/>
            <c:showVal val="0"/>
            <c:showCatName val="0"/>
            <c:showSerName val="1"/>
            <c:showPercent val="0"/>
            <c:showBubbleSize val="0"/>
            <c:separator>
</c:separator>
            <c:showLeaderLines val="0"/>
          </c:dLbls>
          <c:xVal>
            <c:numRef>
              <c:f>'Digital Filter'!$V$64:$V$65</c:f>
              <c:numCache>
                <c:formatCode>General</c:formatCode>
                <c:ptCount val="2"/>
                <c:pt idx="0">
                  <c:v>60.990000000001999</c:v>
                </c:pt>
                <c:pt idx="1">
                  <c:v>60.990000000001999</c:v>
                </c:pt>
              </c:numCache>
            </c:numRef>
          </c:xVal>
          <c:yVal>
            <c:numRef>
              <c:f>'Digital Filter'!$W$64:$W$65</c:f>
              <c:numCache>
                <c:formatCode>0.0</c:formatCode>
                <c:ptCount val="2"/>
                <c:pt idx="0">
                  <c:v>-1000</c:v>
                </c:pt>
                <c:pt idx="1">
                  <c:v>-5</c:v>
                </c:pt>
              </c:numCache>
            </c:numRef>
          </c:yVal>
          <c:smooth val="1"/>
        </c:ser>
        <c:dLbls>
          <c:showLegendKey val="0"/>
          <c:showVal val="0"/>
          <c:showCatName val="0"/>
          <c:showSerName val="0"/>
          <c:showPercent val="0"/>
          <c:showBubbleSize val="0"/>
        </c:dLbls>
        <c:axId val="133188992"/>
        <c:axId val="133195264"/>
      </c:scatterChart>
      <c:valAx>
        <c:axId val="133188992"/>
        <c:scaling>
          <c:orientation val="minMax"/>
          <c:max val="100"/>
          <c:min val="0"/>
        </c:scaling>
        <c:delete val="0"/>
        <c:axPos val="b"/>
        <c:majorGridlines/>
        <c:title>
          <c:tx>
            <c:rich>
              <a:bodyPr/>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Frequency (Hz)</a:t>
                </a:r>
              </a:p>
            </c:rich>
          </c:tx>
          <c:overlay val="0"/>
        </c:title>
        <c:numFmt formatCode="#,##0" sourceLinked="0"/>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3195264"/>
        <c:crossesAt val="-2000"/>
        <c:crossBetween val="midCat"/>
      </c:valAx>
      <c:valAx>
        <c:axId val="133195264"/>
        <c:scaling>
          <c:orientation val="minMax"/>
          <c:max val="0"/>
          <c:min val="-140"/>
        </c:scaling>
        <c:delete val="0"/>
        <c:axPos val="l"/>
        <c:majorGridlines/>
        <c:title>
          <c:tx>
            <c:rich>
              <a:bodyPr/>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Magnitude (dB)</a:t>
                </a:r>
              </a:p>
            </c:rich>
          </c:tx>
          <c:overlay val="0"/>
        </c:title>
        <c:numFmt formatCode="General" sourceLinked="0"/>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3188992"/>
        <c:crosses val="autoZero"/>
        <c:crossBetween val="midCat"/>
      </c:valAx>
    </c:plotArea>
    <c:plotVisOnly val="0"/>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en-US" sz="1200" baseline="0">
                <a:latin typeface="Arial" panose="020B0604020202020204" pitchFamily="34" charset="0"/>
                <a:cs typeface="Arial" panose="020B0604020202020204" pitchFamily="34" charset="0"/>
              </a:rPr>
              <a:t>Time to Conversion</a:t>
            </a:r>
            <a:r>
              <a:rPr lang="en-US" sz="1200" baseline="30000">
                <a:latin typeface="Arial" panose="020B0604020202020204" pitchFamily="34" charset="0"/>
                <a:cs typeface="Arial" panose="020B0604020202020204" pitchFamily="34" charset="0"/>
              </a:rPr>
              <a:t>(1)</a:t>
            </a:r>
            <a:r>
              <a:rPr lang="en-US" sz="1200" baseline="0">
                <a:latin typeface="Arial" panose="020B0604020202020204" pitchFamily="34" charset="0"/>
                <a:cs typeface="Arial" panose="020B0604020202020204" pitchFamily="34" charset="0"/>
              </a:rPr>
              <a:t> (ms)</a:t>
            </a:r>
            <a:endParaRPr lang="en-US" sz="12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5.7041557305336825E-2"/>
          <c:y val="0.20356470302456114"/>
          <c:w val="0.89961132983377079"/>
          <c:h val="0.54672082699297009"/>
        </c:manualLayout>
      </c:layout>
      <c:scatterChart>
        <c:scatterStyle val="smoothMarker"/>
        <c:varyColors val="0"/>
        <c:ser>
          <c:idx val="0"/>
          <c:order val="0"/>
          <c:tx>
            <c:v>1</c:v>
          </c:tx>
          <c:spPr>
            <a:ln>
              <a:solidFill>
                <a:srgbClr val="DE0000"/>
              </a:solidFill>
              <a:headEnd type="triangle"/>
            </a:ln>
          </c:spPr>
          <c:marker>
            <c:symbol val="none"/>
          </c:marker>
          <c:dLbls>
            <c:dLbl>
              <c:idx val="0"/>
              <c:delete val="1"/>
            </c:dLbl>
            <c:dLbl>
              <c:idx val="1"/>
              <c:tx>
                <c:rich>
                  <a:bodyPr/>
                  <a:lstStyle/>
                  <a:p>
                    <a:r>
                      <a:rPr lang="en-US" sz="1200" b="1">
                        <a:latin typeface="Arial" panose="020B0604020202020204" pitchFamily="34" charset="0"/>
                        <a:cs typeface="Arial" panose="020B0604020202020204" pitchFamily="34" charset="0"/>
                      </a:rPr>
                      <a:t>1</a:t>
                    </a:r>
                    <a:r>
                      <a:rPr lang="en-US" sz="1200" b="1" baseline="30000">
                        <a:latin typeface="Arial" panose="020B0604020202020204" pitchFamily="34" charset="0"/>
                        <a:cs typeface="Arial" panose="020B0604020202020204" pitchFamily="34" charset="0"/>
                      </a:rPr>
                      <a:t>st</a:t>
                    </a:r>
                    <a:endParaRPr lang="en-US" baseline="30000"/>
                  </a:p>
                </c:rich>
              </c:tx>
              <c:dLblPos val="t"/>
              <c:showLegendKey val="0"/>
              <c:showVal val="1"/>
              <c:showCatName val="0"/>
              <c:showSerName val="0"/>
              <c:showPercent val="0"/>
              <c:showBubbleSize val="0"/>
            </c:dLbl>
            <c:spPr>
              <a:solidFill>
                <a:schemeClr val="bg1">
                  <a:lumMod val="95000"/>
                  <a:alpha val="75000"/>
                </a:schemeClr>
              </a:solidFill>
            </c:spPr>
            <c:txPr>
              <a:bodyPr/>
              <a:lstStyle/>
              <a:p>
                <a:pPr>
                  <a:defRPr sz="12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xVal>
            <c:numRef>
              <c:f>'Digital Filter'!$X$106:$X$107</c:f>
              <c:numCache>
                <c:formatCode>0.00</c:formatCode>
                <c:ptCount val="2"/>
                <c:pt idx="0">
                  <c:v>56.55859375</c:v>
                </c:pt>
                <c:pt idx="1">
                  <c:v>56.55859375</c:v>
                </c:pt>
              </c:numCache>
            </c:numRef>
          </c:xVal>
          <c:yVal>
            <c:numRef>
              <c:f>'Digital Filter'!$X$108:$X$109</c:f>
              <c:numCache>
                <c:formatCode>0.00</c:formatCode>
                <c:ptCount val="2"/>
                <c:pt idx="0">
                  <c:v>0</c:v>
                </c:pt>
                <c:pt idx="1">
                  <c:v>1</c:v>
                </c:pt>
              </c:numCache>
            </c:numRef>
          </c:yVal>
          <c:smooth val="1"/>
        </c:ser>
        <c:ser>
          <c:idx val="1"/>
          <c:order val="1"/>
          <c:tx>
            <c:v>2</c:v>
          </c:tx>
          <c:spPr>
            <a:ln>
              <a:solidFill>
                <a:srgbClr val="DE0000"/>
              </a:solidFill>
              <a:headEnd type="triangle"/>
            </a:ln>
          </c:spPr>
          <c:marker>
            <c:symbol val="none"/>
          </c:marker>
          <c:dLbls>
            <c:dLbl>
              <c:idx val="0"/>
              <c:delete val="1"/>
            </c:dLbl>
            <c:dLbl>
              <c:idx val="1"/>
              <c:tx>
                <c:rich>
                  <a:bodyPr/>
                  <a:lstStyle/>
                  <a:p>
                    <a:r>
                      <a:rPr lang="en-US" sz="1200" b="1">
                        <a:latin typeface="Arial" panose="020B0604020202020204" pitchFamily="34" charset="0"/>
                        <a:cs typeface="Arial" panose="020B0604020202020204" pitchFamily="34" charset="0"/>
                      </a:rPr>
                      <a:t>2</a:t>
                    </a:r>
                    <a:r>
                      <a:rPr lang="en-US" sz="1200" b="1" baseline="30000">
                        <a:latin typeface="Arial" panose="020B0604020202020204" pitchFamily="34" charset="0"/>
                        <a:cs typeface="Arial" panose="020B0604020202020204" pitchFamily="34" charset="0"/>
                      </a:rPr>
                      <a:t>nd</a:t>
                    </a:r>
                    <a:endParaRPr lang="en-US" baseline="30000"/>
                  </a:p>
                </c:rich>
              </c:tx>
              <c:dLblPos val="t"/>
              <c:showLegendKey val="0"/>
              <c:showVal val="1"/>
              <c:showCatName val="0"/>
              <c:showSerName val="0"/>
              <c:showPercent val="0"/>
              <c:showBubbleSize val="0"/>
            </c:dLbl>
            <c:spPr>
              <a:solidFill>
                <a:schemeClr val="bg1">
                  <a:lumMod val="95000"/>
                  <a:alpha val="75000"/>
                </a:schemeClr>
              </a:solidFill>
            </c:spPr>
            <c:txPr>
              <a:bodyPr/>
              <a:lstStyle/>
              <a:p>
                <a:pPr>
                  <a:defRPr sz="12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xVal>
            <c:numRef>
              <c:f>'Digital Filter'!$Y$106:$Y$107</c:f>
              <c:numCache>
                <c:formatCode>0.00</c:formatCode>
                <c:ptCount val="2"/>
                <c:pt idx="0">
                  <c:v>106.55859375</c:v>
                </c:pt>
                <c:pt idx="1">
                  <c:v>106.55859375</c:v>
                </c:pt>
              </c:numCache>
            </c:numRef>
          </c:xVal>
          <c:yVal>
            <c:numRef>
              <c:f>'Digital Filter'!$Y$108:$Y$109</c:f>
              <c:numCache>
                <c:formatCode>0.00</c:formatCode>
                <c:ptCount val="2"/>
                <c:pt idx="0">
                  <c:v>0</c:v>
                </c:pt>
                <c:pt idx="1">
                  <c:v>1</c:v>
                </c:pt>
              </c:numCache>
            </c:numRef>
          </c:yVal>
          <c:smooth val="1"/>
        </c:ser>
        <c:ser>
          <c:idx val="2"/>
          <c:order val="2"/>
          <c:tx>
            <c:v>3</c:v>
          </c:tx>
          <c:spPr>
            <a:ln>
              <a:solidFill>
                <a:srgbClr val="DE0000"/>
              </a:solidFill>
              <a:headEnd type="triangle"/>
            </a:ln>
          </c:spPr>
          <c:marker>
            <c:symbol val="none"/>
          </c:marker>
          <c:dLbls>
            <c:dLbl>
              <c:idx val="0"/>
              <c:delete val="1"/>
            </c:dLbl>
            <c:dLbl>
              <c:idx val="1"/>
              <c:tx>
                <c:rich>
                  <a:bodyPr/>
                  <a:lstStyle/>
                  <a:p>
                    <a:r>
                      <a:rPr lang="en-US" sz="1200" b="1">
                        <a:latin typeface="Arial" panose="020B0604020202020204" pitchFamily="34" charset="0"/>
                        <a:cs typeface="Arial" panose="020B0604020202020204" pitchFamily="34" charset="0"/>
                      </a:rPr>
                      <a:t>3</a:t>
                    </a:r>
                    <a:r>
                      <a:rPr lang="en-US" sz="1200" b="1" baseline="30000">
                        <a:latin typeface="Arial" panose="020B0604020202020204" pitchFamily="34" charset="0"/>
                        <a:cs typeface="Arial" panose="020B0604020202020204" pitchFamily="34" charset="0"/>
                      </a:rPr>
                      <a:t>rd</a:t>
                    </a:r>
                    <a:endParaRPr lang="en-US" baseline="30000"/>
                  </a:p>
                </c:rich>
              </c:tx>
              <c:dLblPos val="t"/>
              <c:showLegendKey val="0"/>
              <c:showVal val="1"/>
              <c:showCatName val="0"/>
              <c:showSerName val="0"/>
              <c:showPercent val="0"/>
              <c:showBubbleSize val="0"/>
            </c:dLbl>
            <c:spPr>
              <a:solidFill>
                <a:schemeClr val="bg1">
                  <a:lumMod val="95000"/>
                  <a:alpha val="75000"/>
                </a:schemeClr>
              </a:solidFill>
            </c:spPr>
            <c:txPr>
              <a:bodyPr/>
              <a:lstStyle/>
              <a:p>
                <a:pPr>
                  <a:defRPr sz="12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xVal>
            <c:numRef>
              <c:f>'Digital Filter'!$Z$106:$Z$107</c:f>
              <c:numCache>
                <c:formatCode>0.00</c:formatCode>
                <c:ptCount val="2"/>
                <c:pt idx="0">
                  <c:v>156.55859375</c:v>
                </c:pt>
                <c:pt idx="1">
                  <c:v>156.55859375</c:v>
                </c:pt>
              </c:numCache>
            </c:numRef>
          </c:xVal>
          <c:yVal>
            <c:numRef>
              <c:f>'Digital Filter'!$Z$108:$Z$109</c:f>
              <c:numCache>
                <c:formatCode>0.00</c:formatCode>
                <c:ptCount val="2"/>
                <c:pt idx="0">
                  <c:v>0</c:v>
                </c:pt>
                <c:pt idx="1">
                  <c:v>1</c:v>
                </c:pt>
              </c:numCache>
            </c:numRef>
          </c:yVal>
          <c:smooth val="1"/>
        </c:ser>
        <c:ser>
          <c:idx val="3"/>
          <c:order val="3"/>
          <c:tx>
            <c:v>4</c:v>
          </c:tx>
          <c:spPr>
            <a:ln>
              <a:solidFill>
                <a:srgbClr val="DE0000"/>
              </a:solidFill>
              <a:headEnd type="triangle"/>
            </a:ln>
          </c:spPr>
          <c:marker>
            <c:symbol val="none"/>
          </c:marker>
          <c:dLbls>
            <c:dLbl>
              <c:idx val="0"/>
              <c:delete val="1"/>
            </c:dLbl>
            <c:dLbl>
              <c:idx val="1"/>
              <c:tx>
                <c:rich>
                  <a:bodyPr/>
                  <a:lstStyle/>
                  <a:p>
                    <a:r>
                      <a:rPr lang="en-US" sz="1200" b="1">
                        <a:latin typeface="Arial" panose="020B0604020202020204" pitchFamily="34" charset="0"/>
                        <a:cs typeface="Arial" panose="020B0604020202020204" pitchFamily="34" charset="0"/>
                      </a:rPr>
                      <a:t>4</a:t>
                    </a:r>
                    <a:r>
                      <a:rPr lang="en-US" sz="1200" b="1" baseline="30000">
                        <a:latin typeface="Arial" panose="020B0604020202020204" pitchFamily="34" charset="0"/>
                        <a:cs typeface="Arial" panose="020B0604020202020204" pitchFamily="34" charset="0"/>
                      </a:rPr>
                      <a:t>th</a:t>
                    </a:r>
                    <a:endParaRPr lang="en-US" baseline="30000"/>
                  </a:p>
                </c:rich>
              </c:tx>
              <c:dLblPos val="t"/>
              <c:showLegendKey val="0"/>
              <c:showVal val="1"/>
              <c:showCatName val="0"/>
              <c:showSerName val="0"/>
              <c:showPercent val="0"/>
              <c:showBubbleSize val="0"/>
            </c:dLbl>
            <c:spPr>
              <a:solidFill>
                <a:schemeClr val="bg1">
                  <a:lumMod val="95000"/>
                  <a:alpha val="75000"/>
                </a:schemeClr>
              </a:solidFill>
            </c:spPr>
            <c:txPr>
              <a:bodyPr/>
              <a:lstStyle/>
              <a:p>
                <a:pPr>
                  <a:defRPr sz="12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xVal>
            <c:numRef>
              <c:f>'Digital Filter'!$AA$106:$AA$107</c:f>
              <c:numCache>
                <c:formatCode>0.00</c:formatCode>
                <c:ptCount val="2"/>
                <c:pt idx="0">
                  <c:v>206.55859375</c:v>
                </c:pt>
                <c:pt idx="1">
                  <c:v>206.55859375</c:v>
                </c:pt>
              </c:numCache>
            </c:numRef>
          </c:xVal>
          <c:yVal>
            <c:numRef>
              <c:f>'Digital Filter'!$AA$108:$AA$109</c:f>
              <c:numCache>
                <c:formatCode>0.00</c:formatCode>
                <c:ptCount val="2"/>
                <c:pt idx="0">
                  <c:v>0</c:v>
                </c:pt>
                <c:pt idx="1">
                  <c:v>1</c:v>
                </c:pt>
              </c:numCache>
            </c:numRef>
          </c:yVal>
          <c:smooth val="1"/>
        </c:ser>
        <c:ser>
          <c:idx val="4"/>
          <c:order val="4"/>
          <c:tx>
            <c:v>5</c:v>
          </c:tx>
          <c:spPr>
            <a:ln>
              <a:solidFill>
                <a:srgbClr val="DE0000"/>
              </a:solidFill>
              <a:headEnd type="triangle"/>
            </a:ln>
          </c:spPr>
          <c:marker>
            <c:symbol val="none"/>
          </c:marker>
          <c:dLbls>
            <c:dLbl>
              <c:idx val="0"/>
              <c:delete val="1"/>
            </c:dLbl>
            <c:dLbl>
              <c:idx val="1"/>
              <c:tx>
                <c:rich>
                  <a:bodyPr/>
                  <a:lstStyle/>
                  <a:p>
                    <a:r>
                      <a:rPr lang="en-US" sz="1200" b="1">
                        <a:latin typeface="Arial" panose="020B0604020202020204" pitchFamily="34" charset="0"/>
                        <a:cs typeface="Arial" panose="020B0604020202020204" pitchFamily="34" charset="0"/>
                      </a:rPr>
                      <a:t>5</a:t>
                    </a:r>
                    <a:r>
                      <a:rPr lang="en-US" sz="1200" b="1" baseline="30000">
                        <a:latin typeface="Arial" panose="020B0604020202020204" pitchFamily="34" charset="0"/>
                        <a:cs typeface="Arial" panose="020B0604020202020204" pitchFamily="34" charset="0"/>
                      </a:rPr>
                      <a:t>th</a:t>
                    </a:r>
                    <a:endParaRPr lang="en-US" baseline="30000"/>
                  </a:p>
                </c:rich>
              </c:tx>
              <c:dLblPos val="t"/>
              <c:showLegendKey val="0"/>
              <c:showVal val="1"/>
              <c:showCatName val="0"/>
              <c:showSerName val="0"/>
              <c:showPercent val="0"/>
              <c:showBubbleSize val="0"/>
            </c:dLbl>
            <c:spPr>
              <a:solidFill>
                <a:schemeClr val="bg1">
                  <a:lumMod val="95000"/>
                  <a:alpha val="75000"/>
                </a:schemeClr>
              </a:solidFill>
            </c:spPr>
            <c:txPr>
              <a:bodyPr/>
              <a:lstStyle/>
              <a:p>
                <a:pPr>
                  <a:defRPr sz="12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dLbls>
          <c:xVal>
            <c:numRef>
              <c:f>'Digital Filter'!$AB$106:$AB$107</c:f>
              <c:numCache>
                <c:formatCode>0.00</c:formatCode>
                <c:ptCount val="2"/>
                <c:pt idx="0">
                  <c:v>256.55859375</c:v>
                </c:pt>
                <c:pt idx="1">
                  <c:v>256.55859375</c:v>
                </c:pt>
              </c:numCache>
            </c:numRef>
          </c:xVal>
          <c:yVal>
            <c:numRef>
              <c:f>'Digital Filter'!$AB$108:$AB$109</c:f>
              <c:numCache>
                <c:formatCode>0.00</c:formatCode>
                <c:ptCount val="2"/>
                <c:pt idx="0">
                  <c:v>0</c:v>
                </c:pt>
                <c:pt idx="1">
                  <c:v>1</c:v>
                </c:pt>
              </c:numCache>
            </c:numRef>
          </c:yVal>
          <c:smooth val="1"/>
        </c:ser>
        <c:ser>
          <c:idx val="5"/>
          <c:order val="5"/>
          <c:tx>
            <c:v>START</c:v>
          </c:tx>
          <c:spPr>
            <a:ln w="34925">
              <a:solidFill>
                <a:schemeClr val="tx1"/>
              </a:solidFill>
              <a:headEnd type="triangle"/>
            </a:ln>
          </c:spPr>
          <c:marker>
            <c:symbol val="none"/>
          </c:marker>
          <c:dLbls>
            <c:dLbl>
              <c:idx val="0"/>
              <c:delete val="1"/>
            </c:dLbl>
            <c:dLbl>
              <c:idx val="1"/>
              <c:layout>
                <c:manualLayout>
                  <c:x val="-9.3922684620936919E-3"/>
                  <c:y val="5.2538638652363231E-2"/>
                </c:manualLayout>
              </c:layout>
              <c:tx>
                <c:rich>
                  <a:bodyPr/>
                  <a:lstStyle/>
                  <a:p>
                    <a:r>
                      <a:rPr lang="en-US" sz="1100" b="1">
                        <a:latin typeface="Arial" panose="020B0604020202020204" pitchFamily="34" charset="0"/>
                        <a:cs typeface="Arial" panose="020B0604020202020204" pitchFamily="34" charset="0"/>
                      </a:rPr>
                      <a:t>START</a:t>
                    </a:r>
                    <a:endParaRPr lang="en-US"/>
                  </a:p>
                </c:rich>
              </c:tx>
              <c:dLblPos val="r"/>
              <c:showLegendKey val="0"/>
              <c:showVal val="1"/>
              <c:showCatName val="0"/>
              <c:showSerName val="0"/>
              <c:showPercent val="0"/>
              <c:showBubbleSize val="0"/>
            </c:dLbl>
            <c:spPr>
              <a:solidFill>
                <a:schemeClr val="bg1">
                  <a:lumMod val="95000"/>
                  <a:alpha val="75000"/>
                </a:schemeClr>
              </a:solidFill>
            </c:spPr>
            <c:txPr>
              <a:bodyPr rot="-5400000" vert="horz"/>
              <a:lstStyle/>
              <a:p>
                <a:pPr>
                  <a:defRPr sz="1100" b="1">
                    <a:latin typeface="Arial" panose="020B0604020202020204" pitchFamily="34" charset="0"/>
                    <a:cs typeface="Arial" panose="020B0604020202020204" pitchFamily="34" charset="0"/>
                  </a:defRPr>
                </a:pPr>
                <a:endParaRPr lang="en-US"/>
              </a:p>
            </c:txPr>
            <c:dLblPos val="r"/>
            <c:showLegendKey val="0"/>
            <c:showVal val="1"/>
            <c:showCatName val="0"/>
            <c:showSerName val="0"/>
            <c:showPercent val="0"/>
            <c:showBubbleSize val="0"/>
            <c:showLeaderLines val="0"/>
          </c:dLbls>
          <c:xVal>
            <c:numRef>
              <c:f>'Digital Filter'!$W$106:$W$107</c:f>
              <c:numCache>
                <c:formatCode>0.00</c:formatCode>
                <c:ptCount val="2"/>
                <c:pt idx="0">
                  <c:v>0</c:v>
                </c:pt>
                <c:pt idx="1">
                  <c:v>0</c:v>
                </c:pt>
              </c:numCache>
            </c:numRef>
          </c:xVal>
          <c:yVal>
            <c:numRef>
              <c:f>'Digital Filter'!$W$108:$W$109</c:f>
              <c:numCache>
                <c:formatCode>0.00</c:formatCode>
                <c:ptCount val="2"/>
                <c:pt idx="0">
                  <c:v>0</c:v>
                </c:pt>
                <c:pt idx="1">
                  <c:v>1</c:v>
                </c:pt>
              </c:numCache>
            </c:numRef>
          </c:yVal>
          <c:smooth val="1"/>
        </c:ser>
        <c:dLbls>
          <c:showLegendKey val="0"/>
          <c:showVal val="0"/>
          <c:showCatName val="0"/>
          <c:showSerName val="0"/>
          <c:showPercent val="0"/>
          <c:showBubbleSize val="0"/>
        </c:dLbls>
        <c:axId val="133746688"/>
        <c:axId val="133748608"/>
      </c:scatterChart>
      <c:valAx>
        <c:axId val="133746688"/>
        <c:scaling>
          <c:orientation val="minMax"/>
        </c:scaling>
        <c:delete val="0"/>
        <c:axPos val="b"/>
        <c:majorGridlines/>
        <c:minorGridlines/>
        <c:title>
          <c:tx>
            <c:rich>
              <a:bodyPr/>
              <a:lstStyle/>
              <a:p>
                <a:pPr>
                  <a:defRPr sz="1000" b="1">
                    <a:latin typeface="Arial" panose="020B0604020202020204" pitchFamily="34" charset="0"/>
                    <a:cs typeface="Arial" panose="020B0604020202020204" pitchFamily="34" charset="0"/>
                  </a:defRPr>
                </a:pPr>
                <a:r>
                  <a:rPr lang="en-US" sz="1000" b="1">
                    <a:latin typeface="Arial" panose="020B0604020202020204" pitchFamily="34" charset="0"/>
                    <a:cs typeface="Arial" panose="020B0604020202020204" pitchFamily="34" charset="0"/>
                  </a:rPr>
                  <a:t>Time</a:t>
                </a:r>
                <a:r>
                  <a:rPr lang="en-US" sz="1000" b="1" baseline="0">
                    <a:latin typeface="Arial" panose="020B0604020202020204" pitchFamily="34" charset="0"/>
                    <a:cs typeface="Arial" panose="020B0604020202020204" pitchFamily="34" charset="0"/>
                  </a:rPr>
                  <a:t> (ms)</a:t>
                </a:r>
                <a:endParaRPr lang="en-US" sz="1000" b="1">
                  <a:latin typeface="Arial" panose="020B0604020202020204" pitchFamily="34" charset="0"/>
                  <a:cs typeface="Arial" panose="020B0604020202020204" pitchFamily="34" charset="0"/>
                </a:endParaRPr>
              </a:p>
            </c:rich>
          </c:tx>
          <c:overlay val="0"/>
        </c:title>
        <c:numFmt formatCode="General" sourceLinked="0"/>
        <c:majorTickMark val="out"/>
        <c:minorTickMark val="none"/>
        <c:tickLblPos val="nextTo"/>
        <c:txPr>
          <a:bodyPr/>
          <a:lstStyle/>
          <a:p>
            <a:pPr>
              <a:defRPr b="0">
                <a:latin typeface="Arial" panose="020B0604020202020204" pitchFamily="34" charset="0"/>
                <a:cs typeface="Arial" panose="020B0604020202020204" pitchFamily="34" charset="0"/>
              </a:defRPr>
            </a:pPr>
            <a:endParaRPr lang="en-US"/>
          </a:p>
        </c:txPr>
        <c:crossAx val="133748608"/>
        <c:crosses val="autoZero"/>
        <c:crossBetween val="midCat"/>
      </c:valAx>
      <c:valAx>
        <c:axId val="133748608"/>
        <c:scaling>
          <c:orientation val="minMax"/>
          <c:max val="1.5"/>
          <c:min val="0"/>
        </c:scaling>
        <c:delete val="0"/>
        <c:axPos val="l"/>
        <c:majorGridlines>
          <c:spPr>
            <a:ln>
              <a:noFill/>
            </a:ln>
          </c:spPr>
        </c:majorGridlines>
        <c:numFmt formatCode="0.00" sourceLinked="1"/>
        <c:majorTickMark val="none"/>
        <c:minorTickMark val="none"/>
        <c:tickLblPos val="none"/>
        <c:spPr>
          <a:ln>
            <a:noFill/>
          </a:ln>
        </c:spPr>
        <c:crossAx val="133746688"/>
        <c:crosses val="autoZero"/>
        <c:crossBetween val="midCat"/>
      </c:valAx>
      <c:spPr>
        <a:solidFill>
          <a:schemeClr val="bg1">
            <a:lumMod val="95000"/>
          </a:schemeClr>
        </a:solidFill>
        <a:ln>
          <a:solidFill>
            <a:schemeClr val="tx1"/>
          </a:solidFill>
        </a:ln>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04055925048204"/>
          <c:y val="5.9034505503565975E-2"/>
          <c:w val="0.89314545333732021"/>
          <c:h val="0.91683505853903091"/>
        </c:manualLayout>
      </c:layout>
      <c:scatterChart>
        <c:scatterStyle val="lineMarker"/>
        <c:varyColors val="0"/>
        <c:ser>
          <c:idx val="3"/>
          <c:order val="0"/>
          <c:tx>
            <c:v>VINP</c:v>
          </c:tx>
          <c:spPr>
            <a:ln>
              <a:solidFill>
                <a:schemeClr val="tx2"/>
              </a:solidFill>
            </a:ln>
          </c:spPr>
          <c:marker>
            <c:symbol val="none"/>
          </c:marker>
          <c:dLbls>
            <c:dLbl>
              <c:idx val="0"/>
              <c:layout>
                <c:manualLayout>
                  <c:x val="-1.941644453976327E-2"/>
                  <c:y val="-3.75116652085156E-2"/>
                </c:manualLayout>
              </c:layout>
              <c:tx>
                <c:rich>
                  <a:bodyPr/>
                  <a:lstStyle/>
                  <a:p>
                    <a:r>
                      <a:rPr lang="en-US" b="1">
                        <a:solidFill>
                          <a:schemeClr val="tx2"/>
                        </a:solidFill>
                        <a:latin typeface="Arial" panose="020B0604020202020204" pitchFamily="34" charset="0"/>
                        <a:cs typeface="Arial" panose="020B0604020202020204" pitchFamily="34" charset="0"/>
                      </a:rPr>
                      <a:t>V</a:t>
                    </a:r>
                    <a:r>
                      <a:rPr lang="en-US" b="1" baseline="-25000">
                        <a:solidFill>
                          <a:schemeClr val="tx2"/>
                        </a:solidFill>
                        <a:latin typeface="Arial" panose="020B0604020202020204" pitchFamily="34" charset="0"/>
                        <a:cs typeface="Arial" panose="020B0604020202020204" pitchFamily="34" charset="0"/>
                      </a:rPr>
                      <a:t>AINP</a:t>
                    </a:r>
                    <a:endParaRPr lang="en-US" b="1" baseline="-25000">
                      <a:solidFill>
                        <a:schemeClr val="tx2"/>
                      </a:solidFill>
                    </a:endParaRPr>
                  </a:p>
                </c:rich>
              </c:tx>
              <c:dLblPos val="r"/>
              <c:showLegendKey val="0"/>
              <c:showVal val="0"/>
              <c:showCatName val="0"/>
              <c:showSerName val="1"/>
              <c:showPercent val="0"/>
              <c:showBubbleSize val="0"/>
            </c:dLbl>
            <c:dLbl>
              <c:idx val="1"/>
              <c:delete val="1"/>
            </c:dLbl>
            <c:txPr>
              <a:bodyPr/>
              <a:lstStyle/>
              <a:p>
                <a:pPr>
                  <a:defRPr>
                    <a:latin typeface="Arial" panose="020B0604020202020204" pitchFamily="34" charset="0"/>
                    <a:cs typeface="Arial" panose="020B0604020202020204" pitchFamily="34" charset="0"/>
                  </a:defRPr>
                </a:pPr>
                <a:endParaRPr lang="en-US"/>
              </a:p>
            </c:txPr>
            <c:dLblPos val="t"/>
            <c:showLegendKey val="0"/>
            <c:showVal val="0"/>
            <c:showCatName val="0"/>
            <c:showSerName val="1"/>
            <c:showPercent val="0"/>
            <c:showBubbleSize val="0"/>
            <c:showLeaderLines val="0"/>
          </c:dLbls>
          <c:xVal>
            <c:numRef>
              <c:f>'(CM Range)'!$B$6:$B$7</c:f>
              <c:numCache>
                <c:formatCode>General</c:formatCode>
                <c:ptCount val="2"/>
                <c:pt idx="0">
                  <c:v>0.4</c:v>
                </c:pt>
                <c:pt idx="1">
                  <c:v>0.6</c:v>
                </c:pt>
              </c:numCache>
            </c:numRef>
          </c:xVal>
          <c:yVal>
            <c:numRef>
              <c:f>'(CM Range)'!$F$6:$F$7</c:f>
              <c:numCache>
                <c:formatCode>General</c:formatCode>
                <c:ptCount val="2"/>
                <c:pt idx="0">
                  <c:v>2.8</c:v>
                </c:pt>
                <c:pt idx="1">
                  <c:v>2.8</c:v>
                </c:pt>
              </c:numCache>
            </c:numRef>
          </c:yVal>
          <c:smooth val="0"/>
        </c:ser>
        <c:ser>
          <c:idx val="2"/>
          <c:order val="1"/>
          <c:tx>
            <c:v>VINN</c:v>
          </c:tx>
          <c:spPr>
            <a:ln>
              <a:solidFill>
                <a:schemeClr val="accent5"/>
              </a:solidFill>
            </a:ln>
          </c:spPr>
          <c:marker>
            <c:symbol val="none"/>
          </c:marker>
          <c:dLbls>
            <c:dLbl>
              <c:idx val="0"/>
              <c:layout>
                <c:manualLayout>
                  <c:x val="-1.2321864436206175E-2"/>
                  <c:y val="3.75116652085156E-2"/>
                </c:manualLayout>
              </c:layout>
              <c:tx>
                <c:rich>
                  <a:bodyPr/>
                  <a:lstStyle/>
                  <a:p>
                    <a:r>
                      <a:rPr lang="en-US" b="1">
                        <a:solidFill>
                          <a:schemeClr val="accent5"/>
                        </a:solidFill>
                        <a:latin typeface="Arial" panose="020B0604020202020204" pitchFamily="34" charset="0"/>
                        <a:cs typeface="Arial" panose="020B0604020202020204" pitchFamily="34" charset="0"/>
                      </a:rPr>
                      <a:t>V</a:t>
                    </a:r>
                    <a:r>
                      <a:rPr lang="en-US" b="1" baseline="-25000">
                        <a:solidFill>
                          <a:schemeClr val="accent5"/>
                        </a:solidFill>
                        <a:latin typeface="Arial" panose="020B0604020202020204" pitchFamily="34" charset="0"/>
                        <a:cs typeface="Arial" panose="020B0604020202020204" pitchFamily="34" charset="0"/>
                      </a:rPr>
                      <a:t>AINN</a:t>
                    </a:r>
                    <a:endParaRPr lang="en-US" b="1" baseline="-25000">
                      <a:solidFill>
                        <a:schemeClr val="accent4"/>
                      </a:solidFill>
                    </a:endParaRPr>
                  </a:p>
                </c:rich>
              </c:tx>
              <c:dLblPos val="r"/>
              <c:showLegendKey val="0"/>
              <c:showVal val="0"/>
              <c:showCatName val="0"/>
              <c:showSerName val="1"/>
              <c:showPercent val="0"/>
              <c:showBubbleSize val="0"/>
            </c:dLbl>
            <c:dLbl>
              <c:idx val="1"/>
              <c:delete val="1"/>
            </c:dLbl>
            <c:txPr>
              <a:bodyPr/>
              <a:lstStyle/>
              <a:p>
                <a:pPr>
                  <a:defRPr>
                    <a:solidFill>
                      <a:schemeClr val="accent5"/>
                    </a:solidFill>
                    <a:latin typeface="Arial" panose="020B0604020202020204" pitchFamily="34" charset="0"/>
                    <a:cs typeface="Arial" panose="020B0604020202020204" pitchFamily="34" charset="0"/>
                  </a:defRPr>
                </a:pPr>
                <a:endParaRPr lang="en-US"/>
              </a:p>
            </c:txPr>
            <c:dLblPos val="b"/>
            <c:showLegendKey val="0"/>
            <c:showVal val="0"/>
            <c:showCatName val="0"/>
            <c:showSerName val="1"/>
            <c:showPercent val="0"/>
            <c:showBubbleSize val="0"/>
            <c:showLeaderLines val="0"/>
          </c:dLbls>
          <c:xVal>
            <c:numRef>
              <c:f>'(CM Range)'!$B$6:$B$7</c:f>
              <c:numCache>
                <c:formatCode>General</c:formatCode>
                <c:ptCount val="2"/>
                <c:pt idx="0">
                  <c:v>0.4</c:v>
                </c:pt>
                <c:pt idx="1">
                  <c:v>0.6</c:v>
                </c:pt>
              </c:numCache>
            </c:numRef>
          </c:xVal>
          <c:yVal>
            <c:numRef>
              <c:f>'(CM Range)'!$E$6:$E$7</c:f>
              <c:numCache>
                <c:formatCode>General</c:formatCode>
                <c:ptCount val="2"/>
                <c:pt idx="0">
                  <c:v>2.2999999999999998</c:v>
                </c:pt>
                <c:pt idx="1">
                  <c:v>2.2999999999999998</c:v>
                </c:pt>
              </c:numCache>
            </c:numRef>
          </c:yVal>
          <c:smooth val="0"/>
        </c:ser>
        <c:ser>
          <c:idx val="6"/>
          <c:order val="2"/>
          <c:tx>
            <c:v>Diff. Voltage</c:v>
          </c:tx>
          <c:spPr>
            <a:ln>
              <a:solidFill>
                <a:srgbClr val="3399FF"/>
              </a:solidFill>
              <a:prstDash val="sysDash"/>
            </a:ln>
          </c:spPr>
          <c:marker>
            <c:symbol val="none"/>
          </c:marker>
          <c:xVal>
            <c:numRef>
              <c:f>'(CM Range)'!$N$8:$N$9</c:f>
              <c:numCache>
                <c:formatCode>General</c:formatCode>
                <c:ptCount val="2"/>
                <c:pt idx="0">
                  <c:v>0.5</c:v>
                </c:pt>
                <c:pt idx="1">
                  <c:v>0.5</c:v>
                </c:pt>
              </c:numCache>
            </c:numRef>
          </c:xVal>
          <c:yVal>
            <c:numRef>
              <c:f>'(CM Range)'!$O$8:$O$9</c:f>
              <c:numCache>
                <c:formatCode>General</c:formatCode>
                <c:ptCount val="2"/>
                <c:pt idx="0">
                  <c:v>2.8</c:v>
                </c:pt>
                <c:pt idx="1">
                  <c:v>2.2999999999999998</c:v>
                </c:pt>
              </c:numCache>
            </c:numRef>
          </c:yVal>
          <c:smooth val="0"/>
        </c:ser>
        <c:ser>
          <c:idx val="0"/>
          <c:order val="3"/>
          <c:tx>
            <c:v>AGND</c:v>
          </c:tx>
          <c:spPr>
            <a:ln>
              <a:solidFill>
                <a:schemeClr val="tx1"/>
              </a:solidFill>
              <a:prstDash val="sysDash"/>
            </a:ln>
          </c:spPr>
          <c:marker>
            <c:symbol val="none"/>
          </c:marker>
          <c:dLbls>
            <c:dLbl>
              <c:idx val="0"/>
              <c:delete val="1"/>
            </c:dLbl>
            <c:dLbl>
              <c:idx val="1"/>
              <c:layout>
                <c:manualLayout>
                  <c:x val="-8.9887640449438748E-3"/>
                  <c:y val="0"/>
                </c:manualLayout>
              </c:layout>
              <c:tx>
                <c:rich>
                  <a:bodyPr/>
                  <a:lstStyle/>
                  <a:p>
                    <a:r>
                      <a:rPr lang="en-US" b="1">
                        <a:solidFill>
                          <a:schemeClr val="tx1"/>
                        </a:solidFill>
                        <a:latin typeface="Arial" panose="020B0604020202020204" pitchFamily="34" charset="0"/>
                        <a:cs typeface="Arial" panose="020B0604020202020204" pitchFamily="34" charset="0"/>
                      </a:rPr>
                      <a:t>AVSS</a:t>
                    </a:r>
                    <a:endParaRPr lang="en-US" b="1">
                      <a:solidFill>
                        <a:schemeClr val="tx1"/>
                      </a:solidFill>
                    </a:endParaRPr>
                  </a:p>
                </c:rich>
              </c:tx>
              <c:showLegendKey val="0"/>
              <c:showVal val="0"/>
              <c:showCatName val="0"/>
              <c:showSerName val="1"/>
              <c:showPercent val="0"/>
              <c:showBubbleSize val="0"/>
            </c:dLbl>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xVal>
            <c:numRef>
              <c:f>'(CM Range)'!$B$8:$B$9</c:f>
              <c:numCache>
                <c:formatCode>General</c:formatCode>
                <c:ptCount val="2"/>
                <c:pt idx="0">
                  <c:v>0</c:v>
                </c:pt>
                <c:pt idx="1">
                  <c:v>1.8</c:v>
                </c:pt>
              </c:numCache>
            </c:numRef>
          </c:xVal>
          <c:yVal>
            <c:numRef>
              <c:f>'(CM Range)'!$C$8:$C$9</c:f>
              <c:numCache>
                <c:formatCode>General</c:formatCode>
                <c:ptCount val="2"/>
                <c:pt idx="0">
                  <c:v>0</c:v>
                </c:pt>
                <c:pt idx="1">
                  <c:v>0</c:v>
                </c:pt>
              </c:numCache>
            </c:numRef>
          </c:yVal>
          <c:smooth val="0"/>
        </c:ser>
        <c:ser>
          <c:idx val="1"/>
          <c:order val="4"/>
          <c:tx>
            <c:v>AVDD</c:v>
          </c:tx>
          <c:spPr>
            <a:ln>
              <a:solidFill>
                <a:schemeClr val="tx1"/>
              </a:solidFill>
              <a:prstDash val="sysDash"/>
            </a:ln>
          </c:spPr>
          <c:marker>
            <c:symbol val="none"/>
          </c:marker>
          <c:dLbls>
            <c:dLbl>
              <c:idx val="0"/>
              <c:delete val="1"/>
            </c:dLbl>
            <c:dLbl>
              <c:idx val="1"/>
              <c:layout>
                <c:manualLayout>
                  <c:x val="-9.5243005947585335E-3"/>
                  <c:y val="-4.6297443156684062E-3"/>
                </c:manualLayout>
              </c:layout>
              <c:tx>
                <c:rich>
                  <a:bodyPr/>
                  <a:lstStyle/>
                  <a:p>
                    <a:r>
                      <a:rPr lang="en-US" b="1">
                        <a:solidFill>
                          <a:schemeClr val="tx1"/>
                        </a:solidFill>
                        <a:latin typeface="Arial" panose="020B0604020202020204" pitchFamily="34" charset="0"/>
                        <a:cs typeface="Arial" panose="020B0604020202020204" pitchFamily="34" charset="0"/>
                      </a:rPr>
                      <a:t>AVDD</a:t>
                    </a:r>
                    <a:endParaRPr lang="en-US" b="1">
                      <a:solidFill>
                        <a:schemeClr val="tx1"/>
                      </a:solidFill>
                    </a:endParaRPr>
                  </a:p>
                </c:rich>
              </c:tx>
              <c:dLblPos val="r"/>
              <c:showLegendKey val="0"/>
              <c:showVal val="0"/>
              <c:showCatName val="0"/>
              <c:showSerName val="1"/>
              <c:showPercent val="0"/>
              <c:showBubbleSize val="0"/>
            </c:dLbl>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xVal>
            <c:numRef>
              <c:f>'(CM Range)'!$B$8:$B$9</c:f>
              <c:numCache>
                <c:formatCode>General</c:formatCode>
                <c:ptCount val="2"/>
                <c:pt idx="0">
                  <c:v>0</c:v>
                </c:pt>
                <c:pt idx="1">
                  <c:v>1.8</c:v>
                </c:pt>
              </c:numCache>
            </c:numRef>
          </c:xVal>
          <c:yVal>
            <c:numRef>
              <c:f>'(CM Range)'!$D$8:$D$9</c:f>
              <c:numCache>
                <c:formatCode>General</c:formatCode>
                <c:ptCount val="2"/>
                <c:pt idx="0">
                  <c:v>5</c:v>
                </c:pt>
                <c:pt idx="1">
                  <c:v>5</c:v>
                </c:pt>
              </c:numCache>
            </c:numRef>
          </c:yVal>
          <c:smooth val="0"/>
        </c:ser>
        <c:ser>
          <c:idx val="7"/>
          <c:order val="5"/>
          <c:tx>
            <c:v>Center</c:v>
          </c:tx>
          <c:spPr>
            <a:ln w="19050">
              <a:solidFill>
                <a:schemeClr val="tx1"/>
              </a:solidFill>
            </a:ln>
          </c:spPr>
          <c:marker>
            <c:symbol val="none"/>
          </c:marker>
          <c:xVal>
            <c:numRef>
              <c:f>'(CM Range)'!$N$6:$N$7</c:f>
              <c:numCache>
                <c:formatCode>General</c:formatCode>
                <c:ptCount val="2"/>
                <c:pt idx="0">
                  <c:v>1</c:v>
                </c:pt>
                <c:pt idx="1">
                  <c:v>1</c:v>
                </c:pt>
              </c:numCache>
            </c:numRef>
          </c:xVal>
          <c:yVal>
            <c:numRef>
              <c:f>'(CM Range)'!$O$6:$O$7</c:f>
              <c:numCache>
                <c:formatCode>General</c:formatCode>
                <c:ptCount val="2"/>
                <c:pt idx="0">
                  <c:v>-0.5</c:v>
                </c:pt>
                <c:pt idx="1">
                  <c:v>5.5</c:v>
                </c:pt>
              </c:numCache>
            </c:numRef>
          </c:yVal>
          <c:smooth val="0"/>
        </c:ser>
        <c:ser>
          <c:idx val="8"/>
          <c:order val="6"/>
          <c:tx>
            <c:v>VOUTP</c:v>
          </c:tx>
          <c:spPr>
            <a:ln>
              <a:solidFill>
                <a:schemeClr val="tx2"/>
              </a:solidFill>
            </a:ln>
          </c:spPr>
          <c:marker>
            <c:symbol val="none"/>
          </c:marker>
          <c:dLbls>
            <c:dLbl>
              <c:idx val="0"/>
              <c:delete val="1"/>
            </c:dLbl>
            <c:dLbl>
              <c:idx val="1"/>
              <c:layout>
                <c:manualLayout>
                  <c:x val="-5.3973013493253376E-2"/>
                  <c:y val="-3.3284083871538528E-2"/>
                </c:manualLayout>
              </c:layout>
              <c:tx>
                <c:rich>
                  <a:bodyPr/>
                  <a:lstStyle/>
                  <a:p>
                    <a:r>
                      <a:rPr lang="en-US" b="1">
                        <a:solidFill>
                          <a:schemeClr val="tx2"/>
                        </a:solidFill>
                        <a:latin typeface="Arial" panose="020B0604020202020204" pitchFamily="34" charset="0"/>
                        <a:cs typeface="Arial" panose="020B0604020202020204" pitchFamily="34" charset="0"/>
                      </a:rPr>
                      <a:t>V</a:t>
                    </a:r>
                    <a:r>
                      <a:rPr lang="en-US" b="1" baseline="-25000">
                        <a:solidFill>
                          <a:schemeClr val="tx2"/>
                        </a:solidFill>
                        <a:latin typeface="Arial" panose="020B0604020202020204" pitchFamily="34" charset="0"/>
                        <a:cs typeface="Arial" panose="020B0604020202020204" pitchFamily="34" charset="0"/>
                      </a:rPr>
                      <a:t>OUT</a:t>
                    </a:r>
                    <a:r>
                      <a:rPr lang="en-US" b="1" baseline="-25000">
                        <a:latin typeface="Arial" panose="020B0604020202020204" pitchFamily="34" charset="0"/>
                        <a:cs typeface="Arial" panose="020B0604020202020204" pitchFamily="34" charset="0"/>
                      </a:rPr>
                      <a:t>P</a:t>
                    </a:r>
                    <a:endParaRPr lang="en-US" b="1" baseline="-25000"/>
                  </a:p>
                </c:rich>
              </c:tx>
              <c:showLegendKey val="0"/>
              <c:showVal val="1"/>
              <c:showCatName val="0"/>
              <c:showSerName val="0"/>
              <c:showPercent val="0"/>
              <c:showBubbleSize val="0"/>
            </c:dLbl>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xVal>
            <c:numRef>
              <c:f>'(CM Range)'!$B$10:$B$11</c:f>
              <c:numCache>
                <c:formatCode>General</c:formatCode>
                <c:ptCount val="2"/>
                <c:pt idx="0">
                  <c:v>1.4</c:v>
                </c:pt>
                <c:pt idx="1">
                  <c:v>1.6</c:v>
                </c:pt>
              </c:numCache>
            </c:numRef>
          </c:xVal>
          <c:yVal>
            <c:numRef>
              <c:f>'(CM Range)'!$H$10:$H$11</c:f>
              <c:numCache>
                <c:formatCode>General</c:formatCode>
                <c:ptCount val="2"/>
                <c:pt idx="0">
                  <c:v>3.55</c:v>
                </c:pt>
                <c:pt idx="1">
                  <c:v>3.55</c:v>
                </c:pt>
              </c:numCache>
            </c:numRef>
          </c:yVal>
          <c:smooth val="0"/>
        </c:ser>
        <c:ser>
          <c:idx val="9"/>
          <c:order val="7"/>
          <c:tx>
            <c:v>VOUTN</c:v>
          </c:tx>
          <c:spPr>
            <a:ln>
              <a:solidFill>
                <a:schemeClr val="accent5"/>
              </a:solidFill>
            </a:ln>
          </c:spPr>
          <c:marker>
            <c:symbol val="none"/>
          </c:marker>
          <c:dLbls>
            <c:dLbl>
              <c:idx val="0"/>
              <c:delete val="1"/>
            </c:dLbl>
            <c:dLbl>
              <c:idx val="1"/>
              <c:layout>
                <c:manualLayout>
                  <c:x val="-5.59720139930035E-2"/>
                  <c:y val="2.138340853460733E-2"/>
                </c:manualLayout>
              </c:layout>
              <c:tx>
                <c:rich>
                  <a:bodyPr/>
                  <a:lstStyle/>
                  <a:p>
                    <a:r>
                      <a:rPr lang="en-US" b="1">
                        <a:solidFill>
                          <a:schemeClr val="accent5"/>
                        </a:solidFill>
                        <a:latin typeface="Arial" panose="020B0604020202020204" pitchFamily="34" charset="0"/>
                        <a:cs typeface="Arial" panose="020B0604020202020204" pitchFamily="34" charset="0"/>
                      </a:rPr>
                      <a:t>V</a:t>
                    </a:r>
                    <a:r>
                      <a:rPr lang="en-US" b="1" baseline="-25000">
                        <a:solidFill>
                          <a:schemeClr val="accent5"/>
                        </a:solidFill>
                        <a:latin typeface="Arial" panose="020B0604020202020204" pitchFamily="34" charset="0"/>
                        <a:cs typeface="Arial" panose="020B0604020202020204" pitchFamily="34" charset="0"/>
                      </a:rPr>
                      <a:t>OUTN</a:t>
                    </a:r>
                    <a:endParaRPr lang="en-US" b="1" baseline="-25000">
                      <a:solidFill>
                        <a:schemeClr val="accent5"/>
                      </a:solidFill>
                    </a:endParaRPr>
                  </a:p>
                </c:rich>
              </c:tx>
              <c:showLegendKey val="0"/>
              <c:showVal val="1"/>
              <c:showCatName val="0"/>
              <c:showSerName val="0"/>
              <c:showPercent val="0"/>
              <c:showBubbleSize val="0"/>
            </c:dLbl>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dLbls>
          <c:xVal>
            <c:numRef>
              <c:f>'(CM Range)'!$B$10:$B$11</c:f>
              <c:numCache>
                <c:formatCode>General</c:formatCode>
                <c:ptCount val="2"/>
                <c:pt idx="0">
                  <c:v>1.4</c:v>
                </c:pt>
                <c:pt idx="1">
                  <c:v>1.6</c:v>
                </c:pt>
              </c:numCache>
            </c:numRef>
          </c:xVal>
          <c:yVal>
            <c:numRef>
              <c:f>'(CM Range)'!$G$10:$G$11</c:f>
              <c:numCache>
                <c:formatCode>General</c:formatCode>
                <c:ptCount val="2"/>
                <c:pt idx="0">
                  <c:v>1.5499999999999998</c:v>
                </c:pt>
                <c:pt idx="1">
                  <c:v>1.5499999999999998</c:v>
                </c:pt>
              </c:numCache>
            </c:numRef>
          </c:yVal>
          <c:smooth val="0"/>
        </c:ser>
        <c:ser>
          <c:idx val="10"/>
          <c:order val="8"/>
          <c:tx>
            <c:v>Diff. O/P</c:v>
          </c:tx>
          <c:spPr>
            <a:ln>
              <a:solidFill>
                <a:srgbClr val="3399FF"/>
              </a:solidFill>
              <a:prstDash val="sysDash"/>
            </a:ln>
          </c:spPr>
          <c:marker>
            <c:symbol val="none"/>
          </c:marker>
          <c:xVal>
            <c:numRef>
              <c:f>'(CM Range)'!$N$10:$N$11</c:f>
              <c:numCache>
                <c:formatCode>General</c:formatCode>
                <c:ptCount val="2"/>
                <c:pt idx="0">
                  <c:v>1.5</c:v>
                </c:pt>
                <c:pt idx="1">
                  <c:v>1.5</c:v>
                </c:pt>
              </c:numCache>
            </c:numRef>
          </c:xVal>
          <c:yVal>
            <c:numRef>
              <c:f>'(CM Range)'!$O$10:$O$11</c:f>
              <c:numCache>
                <c:formatCode>General</c:formatCode>
                <c:ptCount val="2"/>
                <c:pt idx="0">
                  <c:v>3.55</c:v>
                </c:pt>
                <c:pt idx="1">
                  <c:v>1.5499999999999998</c:v>
                </c:pt>
              </c:numCache>
            </c:numRef>
          </c:yVal>
          <c:smooth val="0"/>
        </c:ser>
        <c:ser>
          <c:idx val="11"/>
          <c:order val="9"/>
          <c:tx>
            <c:v>iop</c:v>
          </c:tx>
          <c:spPr>
            <a:ln w="12700">
              <a:solidFill>
                <a:schemeClr val="tx1"/>
              </a:solidFill>
              <a:prstDash val="sysDash"/>
              <a:tailEnd type="triangle"/>
            </a:ln>
          </c:spPr>
          <c:marker>
            <c:symbol val="none"/>
          </c:marker>
          <c:xVal>
            <c:numRef>
              <c:f>'(CM Range)'!$N$12:$N$13</c:f>
              <c:numCache>
                <c:formatCode>General</c:formatCode>
                <c:ptCount val="2"/>
                <c:pt idx="0">
                  <c:v>0.6</c:v>
                </c:pt>
                <c:pt idx="1">
                  <c:v>1.4</c:v>
                </c:pt>
              </c:numCache>
            </c:numRef>
          </c:xVal>
          <c:yVal>
            <c:numRef>
              <c:f>'(CM Range)'!$O$12:$O$13</c:f>
              <c:numCache>
                <c:formatCode>General</c:formatCode>
                <c:ptCount val="2"/>
                <c:pt idx="0">
                  <c:v>2.8</c:v>
                </c:pt>
                <c:pt idx="1">
                  <c:v>3.55</c:v>
                </c:pt>
              </c:numCache>
            </c:numRef>
          </c:yVal>
          <c:smooth val="0"/>
        </c:ser>
        <c:ser>
          <c:idx val="12"/>
          <c:order val="10"/>
          <c:tx>
            <c:v>ion</c:v>
          </c:tx>
          <c:spPr>
            <a:ln w="12700">
              <a:solidFill>
                <a:schemeClr val="tx1"/>
              </a:solidFill>
              <a:prstDash val="sysDash"/>
              <a:tailEnd type="triangle"/>
            </a:ln>
          </c:spPr>
          <c:marker>
            <c:symbol val="none"/>
          </c:marker>
          <c:xVal>
            <c:numRef>
              <c:f>'(CM Range)'!$N$14:$N$15</c:f>
              <c:numCache>
                <c:formatCode>General</c:formatCode>
                <c:ptCount val="2"/>
                <c:pt idx="0">
                  <c:v>0.6</c:v>
                </c:pt>
                <c:pt idx="1">
                  <c:v>1.4</c:v>
                </c:pt>
              </c:numCache>
            </c:numRef>
          </c:xVal>
          <c:yVal>
            <c:numRef>
              <c:f>'(CM Range)'!$O$14:$O$15</c:f>
              <c:numCache>
                <c:formatCode>General</c:formatCode>
                <c:ptCount val="2"/>
                <c:pt idx="0">
                  <c:v>2.2999999999999998</c:v>
                </c:pt>
                <c:pt idx="1">
                  <c:v>1.5499999999999998</c:v>
                </c:pt>
              </c:numCache>
            </c:numRef>
          </c:yVal>
          <c:smooth val="0"/>
        </c:ser>
        <c:ser>
          <c:idx val="13"/>
          <c:order val="11"/>
          <c:tx>
            <c:v>Keep Out P</c:v>
          </c:tx>
          <c:spPr>
            <a:ln w="25400">
              <a:solidFill>
                <a:srgbClr val="FF0000"/>
              </a:solidFill>
            </a:ln>
          </c:spPr>
          <c:marker>
            <c:symbol val="none"/>
          </c:marker>
          <c:xVal>
            <c:numRef>
              <c:f>'(CM Range)'!$N$16:$N$17</c:f>
              <c:numCache>
                <c:formatCode>General</c:formatCode>
                <c:ptCount val="2"/>
                <c:pt idx="0">
                  <c:v>1</c:v>
                </c:pt>
                <c:pt idx="1">
                  <c:v>1.8</c:v>
                </c:pt>
              </c:numCache>
            </c:numRef>
          </c:xVal>
          <c:yVal>
            <c:numRef>
              <c:f>'(CM Range)'!$O$16:$O$17</c:f>
              <c:numCache>
                <c:formatCode>General</c:formatCode>
                <c:ptCount val="2"/>
                <c:pt idx="0">
                  <c:v>4.8499999999999996</c:v>
                </c:pt>
                <c:pt idx="1">
                  <c:v>4.8499999999999996</c:v>
                </c:pt>
              </c:numCache>
            </c:numRef>
          </c:yVal>
          <c:smooth val="0"/>
        </c:ser>
        <c:ser>
          <c:idx val="14"/>
          <c:order val="12"/>
          <c:tx>
            <c:v>Keep Out N</c:v>
          </c:tx>
          <c:spPr>
            <a:ln w="25400" cmpd="sng">
              <a:solidFill>
                <a:srgbClr val="FF0000"/>
              </a:solidFill>
            </a:ln>
          </c:spPr>
          <c:marker>
            <c:symbol val="none"/>
          </c:marker>
          <c:xVal>
            <c:numRef>
              <c:f>'(CM Range)'!$N$18:$N$19</c:f>
              <c:numCache>
                <c:formatCode>General</c:formatCode>
                <c:ptCount val="2"/>
                <c:pt idx="0">
                  <c:v>1</c:v>
                </c:pt>
                <c:pt idx="1">
                  <c:v>1.8</c:v>
                </c:pt>
              </c:numCache>
            </c:numRef>
          </c:xVal>
          <c:yVal>
            <c:numRef>
              <c:f>'(CM Range)'!$O$18:$O$19</c:f>
              <c:numCache>
                <c:formatCode>General</c:formatCode>
                <c:ptCount val="2"/>
                <c:pt idx="0">
                  <c:v>0.15</c:v>
                </c:pt>
                <c:pt idx="1">
                  <c:v>0.15</c:v>
                </c:pt>
              </c:numCache>
            </c:numRef>
          </c:yVal>
          <c:smooth val="0"/>
        </c:ser>
        <c:dLbls>
          <c:showLegendKey val="0"/>
          <c:showVal val="0"/>
          <c:showCatName val="0"/>
          <c:showSerName val="0"/>
          <c:showPercent val="0"/>
          <c:showBubbleSize val="0"/>
        </c:dLbls>
        <c:axId val="124821504"/>
        <c:axId val="124823040"/>
      </c:scatterChart>
      <c:valAx>
        <c:axId val="124821504"/>
        <c:scaling>
          <c:orientation val="minMax"/>
          <c:max val="2.5"/>
          <c:min val="0"/>
        </c:scaling>
        <c:delete val="0"/>
        <c:axPos val="b"/>
        <c:numFmt formatCode="General" sourceLinked="1"/>
        <c:majorTickMark val="none"/>
        <c:minorTickMark val="none"/>
        <c:tickLblPos val="none"/>
        <c:spPr>
          <a:ln>
            <a:noFill/>
          </a:ln>
        </c:spPr>
        <c:crossAx val="124823040"/>
        <c:crosses val="autoZero"/>
        <c:crossBetween val="midCat"/>
        <c:majorUnit val="1"/>
        <c:minorUnit val="1"/>
      </c:valAx>
      <c:valAx>
        <c:axId val="124823040"/>
        <c:scaling>
          <c:orientation val="minMax"/>
          <c:max val="6"/>
          <c:min val="-3"/>
        </c:scaling>
        <c:delete val="0"/>
        <c:axPos val="l"/>
        <c:title>
          <c:tx>
            <c:rich>
              <a:bodyPr rot="-5400000" vert="horz"/>
              <a:lstStyle/>
              <a:p>
                <a:pPr>
                  <a:defRPr>
                    <a:latin typeface="Arial" panose="020B0604020202020204" pitchFamily="34" charset="0"/>
                    <a:cs typeface="Arial" panose="020B0604020202020204" pitchFamily="34" charset="0"/>
                  </a:defRPr>
                </a:pPr>
                <a:r>
                  <a:rPr lang="en-US">
                    <a:latin typeface="Arial" panose="020B0604020202020204" pitchFamily="34" charset="0"/>
                    <a:cs typeface="Arial" panose="020B0604020202020204" pitchFamily="34" charset="0"/>
                  </a:rPr>
                  <a:t>Voltage (V)</a:t>
                </a:r>
              </a:p>
            </c:rich>
          </c:tx>
          <c:layout/>
          <c:overlay val="0"/>
        </c:title>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24821504"/>
        <c:crosses val="autoZero"/>
        <c:crossBetween val="midCat"/>
        <c:majorUnit val="1"/>
        <c:minorUnit val="1"/>
      </c:valAx>
      <c:spPr>
        <a:noFill/>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e2e.ti.com/" TargetMode="External"/><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gif"/><Relationship Id="rId1" Type="http://schemas.openxmlformats.org/officeDocument/2006/relationships/hyperlink" Target="http://www.ti.com" TargetMode="External"/><Relationship Id="rId6" Type="http://schemas.openxmlformats.org/officeDocument/2006/relationships/image" Target="../media/image2.emf"/><Relationship Id="rId5" Type="http://schemas.openxmlformats.org/officeDocument/2006/relationships/chart" Target="../charts/chart3.xml"/><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1.gif"/><Relationship Id="rId2" Type="http://schemas.openxmlformats.org/officeDocument/2006/relationships/hyperlink" Target="http://www.ti.com" TargetMode="Externa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hyperlink" Target="http://www.ti.com"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3</xdr:col>
      <xdr:colOff>571500</xdr:colOff>
      <xdr:row>2</xdr:row>
      <xdr:rowOff>66626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152400</xdr:colOff>
      <xdr:row>0</xdr:row>
      <xdr:rowOff>133350</xdr:rowOff>
    </xdr:from>
    <xdr:ext cx="5600700" cy="381708"/>
    <xdr:sp macro="" textlink="">
      <xdr:nvSpPr>
        <xdr:cNvPr id="3" name="TextBox 2"/>
        <xdr:cNvSpPr txBox="1"/>
      </xdr:nvSpPr>
      <xdr:spPr>
        <a:xfrm>
          <a:off x="3200400" y="133350"/>
          <a:ext cx="560070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ADS1x4S0x</a:t>
          </a:r>
          <a:r>
            <a:rPr lang="en-US" sz="1600" baseline="0">
              <a:latin typeface="Arial Black" panose="020B0A04020102020204" pitchFamily="34" charset="0"/>
            </a:rPr>
            <a:t> Calculators: </a:t>
          </a:r>
          <a:r>
            <a:rPr lang="en-US" sz="1600">
              <a:latin typeface="Arial Black" panose="020B0A04020102020204" pitchFamily="34" charset="0"/>
            </a:rPr>
            <a:t>Table of Contents</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600075</xdr:colOff>
      <xdr:row>2</xdr:row>
      <xdr:rowOff>85676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xdr:cNvSpPr txBox="1"/>
      </xdr:nvSpPr>
      <xdr:spPr>
        <a:xfrm>
          <a:off x="353377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562531" cy="254557"/>
    <xdr:sp macro="" textlink="">
      <xdr:nvSpPr>
        <xdr:cNvPr id="4" name="TextBox 3">
          <a:hlinkClick xmlns:r="http://schemas.openxmlformats.org/officeDocument/2006/relationships" r:id="rId3"/>
        </xdr:cNvPr>
        <xdr:cNvSpPr txBox="1"/>
      </xdr:nvSpPr>
      <xdr:spPr>
        <a:xfrm>
          <a:off x="6419850" y="209550"/>
          <a:ext cx="45625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2016</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924427"/>
    <xdr:sp macro="" textlink="">
      <xdr:nvSpPr>
        <xdr:cNvPr id="5" name="TextBox 4"/>
        <xdr:cNvSpPr txBox="1"/>
      </xdr:nvSpPr>
      <xdr:spPr>
        <a:xfrm>
          <a:off x="95247" y="942973"/>
          <a:ext cx="11229977" cy="4924427"/>
        </a:xfrm>
        <a:prstGeom prst="rect">
          <a:avLst/>
        </a:prstGeom>
        <a:solidFill>
          <a:srgbClr val="AAAAAA"/>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latin typeface="Arial" panose="020B0604020202020204" pitchFamily="34" charset="0"/>
              <a:cs typeface="Arial" panose="020B0604020202020204" pitchFamily="34" charset="0"/>
            </a:rPr>
            <a:t>LICENSE INFORMATION:</a:t>
          </a:r>
        </a:p>
        <a:p>
          <a:r>
            <a:rPr lang="en-US" sz="900">
              <a:solidFill>
                <a:schemeClr val="tx1"/>
              </a:solidFill>
              <a:effectLst/>
              <a:latin typeface="Arial" panose="020B0604020202020204" pitchFamily="34" charset="0"/>
              <a:ea typeface="+mn-ea"/>
              <a:cs typeface="Arial" panose="020B0604020202020204" pitchFamily="34" charset="0"/>
            </a:rPr>
            <a:t>Copyright (c) 2016 Texas Instruments Incorporated</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All rights reserved not granted herein.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Limited License.  </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 and use in binary form, without modification,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No reverse engineering, decompilation, or disassembly of this software is permitted with respect to any software provided in binary form. </a:t>
          </a:r>
        </a:p>
        <a:p>
          <a:r>
            <a:rPr lang="en-US" sz="900">
              <a:solidFill>
                <a:schemeClr val="tx1"/>
              </a:solidFill>
              <a:effectLst/>
              <a:latin typeface="Arial" panose="020B0604020202020204" pitchFamily="34" charset="0"/>
              <a:ea typeface="+mn-ea"/>
              <a:cs typeface="Arial" panose="020B0604020202020204" pitchFamily="34" charset="0"/>
            </a:rPr>
            <a:t>*	Any redistribution and use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Nothing shall obligate TI to provide you with source code for the software licensed and provided to you in object code.</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If software source code is provided to you, modification and redistribution of the source code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the source code, including any resulting derivative works,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any object code compiled from the source code and any resulting derivative works, are licensed by TI for use only with TI Devices.</a:t>
          </a:r>
        </a:p>
        <a:p>
          <a:endParaRPr lang="en-US" sz="900">
            <a:solidFill>
              <a:schemeClr val="tx1"/>
            </a:solidFill>
            <a:effectLst/>
            <a:latin typeface="Arial" panose="020B0604020202020204" pitchFamily="34" charset="0"/>
            <a:ea typeface="+mn-ea"/>
            <a:cs typeface="Arial" panose="020B0604020202020204" pitchFamily="34" charset="0"/>
          </a:endParaRPr>
        </a:p>
        <a:p>
          <a:r>
            <a:rPr lang="en-US" sz="900">
              <a:solidFill>
                <a:schemeClr val="tx1"/>
              </a:solidFill>
              <a:effectLst/>
              <a:latin typeface="Arial" panose="020B0604020202020204" pitchFamily="34" charset="0"/>
              <a:ea typeface="+mn-ea"/>
              <a:cs typeface="Arial" panose="020B0604020202020204" pitchFamily="34" charset="0"/>
            </a:rPr>
            <a:t>Neither the name of Texas Instruments Incorporated nor the names of its suppliers may be used to endorse or promote products derived from this software without specific prior written permission.</a:t>
          </a:r>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IMPORTANT</a:t>
          </a:r>
          <a:r>
            <a:rPr lang="en-US" sz="1000" b="1" baseline="0">
              <a:latin typeface="Arial" panose="020B0604020202020204" pitchFamily="34" charset="0"/>
              <a:cs typeface="Arial" panose="020B0604020202020204" pitchFamily="34" charset="0"/>
            </a:rPr>
            <a:t>:   </a:t>
          </a:r>
        </a:p>
        <a:p>
          <a:r>
            <a:rPr lang="en-US" sz="1000" baseline="0">
              <a:latin typeface="Arial" panose="020B0604020202020204" pitchFamily="34" charset="0"/>
              <a:cs typeface="Arial" panose="020B0604020202020204" pitchFamily="34" charset="0"/>
            </a:rPr>
            <a:t>1.  Do NOT delete this worksheet!</a:t>
          </a:r>
        </a:p>
        <a:p>
          <a:r>
            <a:rPr lang="en-US" sz="1000" baseline="0">
              <a:latin typeface="Arial" panose="020B0604020202020204" pitchFamily="34" charset="0"/>
              <a:cs typeface="Arial" panose="020B0604020202020204" pitchFamily="34" charset="0"/>
            </a:rPr>
            <a:t>2.  Refer to the help tab for additional device information and support.</a:t>
          </a:r>
        </a:p>
        <a:p>
          <a:pPr marL="0" marR="0" indent="0" defTabSz="914400" eaLnBrk="1" fontAlgn="auto" latinLnBrk="0" hangingPunct="1">
            <a:lnSpc>
              <a:spcPct val="100000"/>
            </a:lnSpc>
            <a:spcBef>
              <a:spcPts val="0"/>
            </a:spcBef>
            <a:spcAft>
              <a:spcPts val="0"/>
            </a:spcAft>
            <a:buClrTx/>
            <a:buSzTx/>
            <a:buFontTx/>
            <a:buNone/>
            <a:tabLst/>
            <a:defRPr/>
          </a:pPr>
          <a:r>
            <a:rPr lang="en-US" sz="1000" baseline="0">
              <a:latin typeface="Arial" panose="020B0604020202020204" pitchFamily="34" charset="0"/>
              <a:cs typeface="Arial" panose="020B0604020202020204" pitchFamily="34" charset="0"/>
            </a:rPr>
            <a:t>3.  Redistributions must retain the above copyright and the following disclaimer.</a:t>
          </a: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latin typeface="Arial" panose="020B0604020202020204" pitchFamily="34" charset="0"/>
              <a:cs typeface="Arial" panose="020B0604020202020204" pitchFamily="34" charset="0"/>
            </a:rPr>
            <a:t>DISCLAMER:</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anose="020B0604020202020204" pitchFamily="34" charset="0"/>
              <a:cs typeface="Arial" panose="020B0604020202020204" pitchFamily="34" charset="0"/>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3</xdr:col>
      <xdr:colOff>571500</xdr:colOff>
      <xdr:row>2</xdr:row>
      <xdr:rowOff>66626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561975</xdr:colOff>
      <xdr:row>0</xdr:row>
      <xdr:rowOff>85725</xdr:rowOff>
    </xdr:from>
    <xdr:ext cx="3752850" cy="381708"/>
    <xdr:sp macro="" textlink="">
      <xdr:nvSpPr>
        <xdr:cNvPr id="3" name="TextBox 2"/>
        <xdr:cNvSpPr txBox="1"/>
      </xdr:nvSpPr>
      <xdr:spPr>
        <a:xfrm>
          <a:off x="4219575" y="85725"/>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How to use this tool...</a:t>
          </a:r>
        </a:p>
      </xdr:txBody>
    </xdr:sp>
    <xdr:clientData/>
  </xdr:oneCellAnchor>
  <xdr:oneCellAnchor>
    <xdr:from>
      <xdr:col>0</xdr:col>
      <xdr:colOff>47625</xdr:colOff>
      <xdr:row>5</xdr:row>
      <xdr:rowOff>76200</xdr:rowOff>
    </xdr:from>
    <xdr:ext cx="184731" cy="264560"/>
    <xdr:sp macro="" textlink="">
      <xdr:nvSpPr>
        <xdr:cNvPr id="5" name="TextBox 4">
          <a:hlinkClick xmlns:r="http://schemas.openxmlformats.org/officeDocument/2006/relationships" r:id="rId3"/>
        </xdr:cNvPr>
        <xdr:cNvSpPr txBox="1"/>
      </xdr:nvSpPr>
      <xdr:spPr>
        <a:xfrm>
          <a:off x="47625" y="100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3</xdr:col>
      <xdr:colOff>438827</xdr:colOff>
      <xdr:row>2</xdr:row>
      <xdr:rowOff>66626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6750</xdr:colOff>
      <xdr:row>0</xdr:row>
      <xdr:rowOff>97554</xdr:rowOff>
    </xdr:from>
    <xdr:ext cx="6409764" cy="381708"/>
    <xdr:sp macro="" textlink="">
      <xdr:nvSpPr>
        <xdr:cNvPr id="3" name="TextBox 2"/>
        <xdr:cNvSpPr txBox="1"/>
      </xdr:nvSpPr>
      <xdr:spPr>
        <a:xfrm>
          <a:off x="4208333" y="97554"/>
          <a:ext cx="6409764"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ADS1x4S0x Register Map</a:t>
          </a:r>
        </a:p>
      </xdr:txBody>
    </xdr:sp>
    <xdr:clientData/>
  </xdr:oneCellAnchor>
  <xdr:twoCellAnchor>
    <xdr:from>
      <xdr:col>5</xdr:col>
      <xdr:colOff>21363</xdr:colOff>
      <xdr:row>9</xdr:row>
      <xdr:rowOff>0</xdr:rowOff>
    </xdr:from>
    <xdr:to>
      <xdr:col>12</xdr:col>
      <xdr:colOff>1008153</xdr:colOff>
      <xdr:row>9</xdr:row>
      <xdr:rowOff>123261</xdr:rowOff>
    </xdr:to>
    <xdr:sp macro="" textlink="">
      <xdr:nvSpPr>
        <xdr:cNvPr id="6" name="Right Brace 5"/>
        <xdr:cNvSpPr/>
      </xdr:nvSpPr>
      <xdr:spPr>
        <a:xfrm rot="16200000">
          <a:off x="7244276" y="-2054366"/>
          <a:ext cx="182880" cy="8321040"/>
        </a:xfrm>
        <a:prstGeom prst="rightBrace">
          <a:avLst>
            <a:gd name="adj1" fmla="val 14047"/>
            <a:gd name="adj2" fmla="val 49603"/>
          </a:avLst>
        </a:prstGeom>
        <a:noFill/>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3</xdr:col>
      <xdr:colOff>100161</xdr:colOff>
      <xdr:row>2</xdr:row>
      <xdr:rowOff>130126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04669"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487866</xdr:colOff>
      <xdr:row>0</xdr:row>
      <xdr:rowOff>108137</xdr:rowOff>
    </xdr:from>
    <xdr:ext cx="6409764" cy="381708"/>
    <xdr:sp macro="" textlink="">
      <xdr:nvSpPr>
        <xdr:cNvPr id="3" name="TextBox 2"/>
        <xdr:cNvSpPr txBox="1"/>
      </xdr:nvSpPr>
      <xdr:spPr>
        <a:xfrm>
          <a:off x="3038449" y="108137"/>
          <a:ext cx="6409764"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ADS1x4S0x Register Map Options</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2</xdr:col>
      <xdr:colOff>382120</xdr:colOff>
      <xdr:row>2</xdr:row>
      <xdr:rowOff>85676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942975</xdr:colOff>
      <xdr:row>0</xdr:row>
      <xdr:rowOff>85725</xdr:rowOff>
    </xdr:from>
    <xdr:ext cx="5972175" cy="381708"/>
    <xdr:sp macro="" textlink="">
      <xdr:nvSpPr>
        <xdr:cNvPr id="3" name="TextBox 2"/>
        <xdr:cNvSpPr txBox="1"/>
      </xdr:nvSpPr>
      <xdr:spPr>
        <a:xfrm>
          <a:off x="3886200" y="85725"/>
          <a:ext cx="5972175"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ADS1x4S0x Digital Filter Calculations</a:t>
          </a:r>
        </a:p>
      </xdr:txBody>
    </xdr:sp>
    <xdr:clientData/>
  </xdr:oneCellAnchor>
  <xdr:twoCellAnchor>
    <xdr:from>
      <xdr:col>6</xdr:col>
      <xdr:colOff>0</xdr:colOff>
      <xdr:row>24</xdr:row>
      <xdr:rowOff>0</xdr:rowOff>
    </xdr:from>
    <xdr:to>
      <xdr:col>13</xdr:col>
      <xdr:colOff>476250</xdr:colOff>
      <xdr:row>42</xdr:row>
      <xdr:rowOff>38660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6</xdr:col>
      <xdr:colOff>0</xdr:colOff>
      <xdr:row>5</xdr:row>
      <xdr:rowOff>0</xdr:rowOff>
    </xdr:from>
    <xdr:to>
      <xdr:col>13</xdr:col>
      <xdr:colOff>466726</xdr:colOff>
      <xdr:row>23</xdr:row>
      <xdr:rowOff>61072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1</xdr:col>
      <xdr:colOff>1</xdr:colOff>
      <xdr:row>28</xdr:row>
      <xdr:rowOff>0</xdr:rowOff>
    </xdr:from>
    <xdr:to>
      <xdr:col>4</xdr:col>
      <xdr:colOff>974912</xdr:colOff>
      <xdr:row>36</xdr:row>
      <xdr:rowOff>168088</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459443</xdr:colOff>
      <xdr:row>41</xdr:row>
      <xdr:rowOff>78442</xdr:rowOff>
    </xdr:from>
    <xdr:to>
      <xdr:col>5</xdr:col>
      <xdr:colOff>713160</xdr:colOff>
      <xdr:row>57</xdr:row>
      <xdr:rowOff>33617</xdr:rowOff>
    </xdr:to>
    <xdr:pic>
      <xdr:nvPicPr>
        <xdr:cNvPr id="16" name="Picture 1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9443" y="7911354"/>
          <a:ext cx="5307570" cy="2823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481854</xdr:colOff>
      <xdr:row>31</xdr:row>
      <xdr:rowOff>78443</xdr:rowOff>
    </xdr:from>
    <xdr:to>
      <xdr:col>4</xdr:col>
      <xdr:colOff>896471</xdr:colOff>
      <xdr:row>33</xdr:row>
      <xdr:rowOff>67237</xdr:rowOff>
    </xdr:to>
    <xdr:sp macro="" textlink="">
      <xdr:nvSpPr>
        <xdr:cNvPr id="17" name="TextBox 16"/>
        <xdr:cNvSpPr txBox="1"/>
      </xdr:nvSpPr>
      <xdr:spPr>
        <a:xfrm>
          <a:off x="4549589" y="6017561"/>
          <a:ext cx="414617" cy="36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FF0000"/>
              </a:solidFill>
            </a:rPr>
            <a:t>...</a:t>
          </a:r>
          <a:endParaRPr lang="en-US" sz="11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390525</xdr:colOff>
      <xdr:row>7</xdr:row>
      <xdr:rowOff>47625</xdr:rowOff>
    </xdr:from>
    <xdr:to>
      <xdr:col>18</xdr:col>
      <xdr:colOff>190500</xdr:colOff>
      <xdr:row>23</xdr:row>
      <xdr:rowOff>28575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xdr:colOff>
      <xdr:row>0</xdr:row>
      <xdr:rowOff>152400</xdr:rowOff>
    </xdr:from>
    <xdr:to>
      <xdr:col>3</xdr:col>
      <xdr:colOff>605678</xdr:colOff>
      <xdr:row>2</xdr:row>
      <xdr:rowOff>85676</xdr:rowOff>
    </xdr:to>
    <xdr:pic>
      <xdr:nvPicPr>
        <xdr:cNvPr id="4" name="Picture 3" descr="ti logo">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847725</xdr:colOff>
      <xdr:row>0</xdr:row>
      <xdr:rowOff>85725</xdr:rowOff>
    </xdr:from>
    <xdr:ext cx="5834903" cy="381708"/>
    <xdr:sp macro="" textlink="">
      <xdr:nvSpPr>
        <xdr:cNvPr id="5" name="TextBox 4"/>
        <xdr:cNvSpPr txBox="1"/>
      </xdr:nvSpPr>
      <xdr:spPr>
        <a:xfrm>
          <a:off x="4905375" y="85725"/>
          <a:ext cx="583490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ADS1x4S0x Common-Mode</a:t>
          </a:r>
          <a:r>
            <a:rPr lang="en-US" sz="1600" baseline="0">
              <a:latin typeface="Arial Black" panose="020B0A04020102020204" pitchFamily="34" charset="0"/>
            </a:rPr>
            <a:t> </a:t>
          </a:r>
          <a:r>
            <a:rPr lang="en-US" sz="1600">
              <a:latin typeface="Arial Black" panose="020B0A04020102020204" pitchFamily="34" charset="0"/>
            </a:rPr>
            <a:t>Range Calculator</a:t>
          </a:r>
        </a:p>
      </xdr:txBody>
    </xdr:sp>
    <xdr:clientData/>
  </xdr:oneCellAnchor>
  <mc:AlternateContent xmlns:mc="http://schemas.openxmlformats.org/markup-compatibility/2006">
    <mc:Choice xmlns:a14="http://schemas.microsoft.com/office/drawing/2010/main" Requires="a14">
      <xdr:twoCellAnchor editAs="oneCell">
        <xdr:from>
          <xdr:col>12</xdr:col>
          <xdr:colOff>771525</xdr:colOff>
          <xdr:row>12</xdr:row>
          <xdr:rowOff>66675</xdr:rowOff>
        </xdr:from>
        <xdr:to>
          <xdr:col>13</xdr:col>
          <xdr:colOff>790575</xdr:colOff>
          <xdr:row>15</xdr:row>
          <xdr:rowOff>38100</xdr:rowOff>
        </xdr:to>
        <xdr:sp macro="" textlink="">
          <xdr:nvSpPr>
            <xdr:cNvPr id="4100" name="Object 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3</xdr:col>
      <xdr:colOff>438150</xdr:colOff>
      <xdr:row>0</xdr:row>
      <xdr:rowOff>85725</xdr:rowOff>
    </xdr:from>
    <xdr:ext cx="5972175" cy="381708"/>
    <xdr:sp macro="" textlink="">
      <xdr:nvSpPr>
        <xdr:cNvPr id="2" name="TextBox 1"/>
        <xdr:cNvSpPr txBox="1"/>
      </xdr:nvSpPr>
      <xdr:spPr>
        <a:xfrm>
          <a:off x="3314700" y="85725"/>
          <a:ext cx="5972175"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ADS1x4S0x Code Conversions</a:t>
          </a:r>
        </a:p>
      </xdr:txBody>
    </xdr:sp>
    <xdr:clientData/>
  </xdr:oneCellAnchor>
  <xdr:twoCellAnchor editAs="oneCell">
    <xdr:from>
      <xdr:col>0</xdr:col>
      <xdr:colOff>95250</xdr:colOff>
      <xdr:row>0</xdr:row>
      <xdr:rowOff>133350</xdr:rowOff>
    </xdr:from>
    <xdr:to>
      <xdr:col>2</xdr:col>
      <xdr:colOff>361950</xdr:colOff>
      <xdr:row>2</xdr:row>
      <xdr:rowOff>66626</xdr:rowOff>
    </xdr:to>
    <xdr:pic>
      <xdr:nvPicPr>
        <xdr:cNvPr id="3" name="Picture 2"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335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5</xdr:col>
      <xdr:colOff>209550</xdr:colOff>
      <xdr:row>2</xdr:row>
      <xdr:rowOff>85676</xdr:rowOff>
    </xdr:to>
    <xdr:pic>
      <xdr:nvPicPr>
        <xdr:cNvPr id="2" name="Picture 1"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47625</xdr:colOff>
      <xdr:row>0</xdr:row>
      <xdr:rowOff>85725</xdr:rowOff>
    </xdr:from>
    <xdr:ext cx="5972175" cy="381708"/>
    <xdr:sp macro="" textlink="">
      <xdr:nvSpPr>
        <xdr:cNvPr id="3" name="TextBox 2"/>
        <xdr:cNvSpPr txBox="1"/>
      </xdr:nvSpPr>
      <xdr:spPr>
        <a:xfrm>
          <a:off x="3305175" y="85725"/>
          <a:ext cx="5972175"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ADS1x4S0x CRC Calculation</a:t>
          </a:r>
        </a:p>
      </xdr:txBody>
    </xdr:sp>
    <xdr:clientData/>
  </xdr:oneCellAnchor>
  <mc:AlternateContent xmlns:mc="http://schemas.openxmlformats.org/markup-compatibility/2006">
    <mc:Choice xmlns:a14="http://schemas.microsoft.com/office/drawing/2010/main" Requires="a14">
      <xdr:twoCellAnchor editAs="oneCell">
        <xdr:from>
          <xdr:col>6</xdr:col>
          <xdr:colOff>9525</xdr:colOff>
          <xdr:row>24</xdr:row>
          <xdr:rowOff>9525</xdr:rowOff>
        </xdr:from>
        <xdr:to>
          <xdr:col>37</xdr:col>
          <xdr:colOff>200025</xdr:colOff>
          <xdr:row>31</xdr:row>
          <xdr:rowOff>171450</xdr:rowOff>
        </xdr:to>
        <xdr:sp macro="" textlink="">
          <xdr:nvSpPr>
            <xdr:cNvPr id="12289" name="Object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3</xdr:col>
      <xdr:colOff>438150</xdr:colOff>
      <xdr:row>0</xdr:row>
      <xdr:rowOff>85725</xdr:rowOff>
    </xdr:from>
    <xdr:ext cx="5972175" cy="381708"/>
    <xdr:sp macro="" textlink="">
      <xdr:nvSpPr>
        <xdr:cNvPr id="2" name="TextBox 1"/>
        <xdr:cNvSpPr txBox="1"/>
      </xdr:nvSpPr>
      <xdr:spPr>
        <a:xfrm>
          <a:off x="4019550" y="85725"/>
          <a:ext cx="5972175"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ADS1x4S0x Calibration Calculations</a:t>
          </a:r>
        </a:p>
      </xdr:txBody>
    </xdr:sp>
    <xdr:clientData/>
  </xdr:oneCellAnchor>
  <xdr:twoCellAnchor editAs="oneCell">
    <xdr:from>
      <xdr:col>0</xdr:col>
      <xdr:colOff>95250</xdr:colOff>
      <xdr:row>0</xdr:row>
      <xdr:rowOff>133350</xdr:rowOff>
    </xdr:from>
    <xdr:to>
      <xdr:col>1</xdr:col>
      <xdr:colOff>1800225</xdr:colOff>
      <xdr:row>2</xdr:row>
      <xdr:rowOff>66626</xdr:rowOff>
    </xdr:to>
    <xdr:pic>
      <xdr:nvPicPr>
        <xdr:cNvPr id="3" name="Picture 2"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335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438150</xdr:colOff>
      <xdr:row>0</xdr:row>
      <xdr:rowOff>85725</xdr:rowOff>
    </xdr:from>
    <xdr:ext cx="5972175" cy="381708"/>
    <xdr:sp macro="" textlink="">
      <xdr:nvSpPr>
        <xdr:cNvPr id="2" name="TextBox 1"/>
        <xdr:cNvSpPr txBox="1"/>
      </xdr:nvSpPr>
      <xdr:spPr>
        <a:xfrm>
          <a:off x="3314700" y="85725"/>
          <a:ext cx="5972175"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ADS1x4S0x SINC3 Noise Table</a:t>
          </a:r>
        </a:p>
      </xdr:txBody>
    </xdr:sp>
    <xdr:clientData/>
  </xdr:oneCellAnchor>
  <xdr:twoCellAnchor editAs="oneCell">
    <xdr:from>
      <xdr:col>0</xdr:col>
      <xdr:colOff>95250</xdr:colOff>
      <xdr:row>0</xdr:row>
      <xdr:rowOff>133350</xdr:rowOff>
    </xdr:from>
    <xdr:to>
      <xdr:col>1</xdr:col>
      <xdr:colOff>1800225</xdr:colOff>
      <xdr:row>2</xdr:row>
      <xdr:rowOff>66626</xdr:rowOff>
    </xdr:to>
    <xdr:pic>
      <xdr:nvPicPr>
        <xdr:cNvPr id="3" name="Picture 2" descr="ti logo">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335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82860/AppData/Local/Temp/OneNote/14.0/NT/15-2/ADS1262-3%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Register Map"/>
      <sheetName val="PGA1 Input Range"/>
      <sheetName val="PGA2 Input Range"/>
      <sheetName val="ADC1 Digital Filter"/>
      <sheetName val="ADC2 SINC Filter"/>
      <sheetName val="ADC1 Code Conversions"/>
      <sheetName val="ADC2 Code Conversions"/>
      <sheetName val="CRC-CHKSUM"/>
      <sheetName val="ADC1 Noise Table"/>
      <sheetName val="System Noise Est."/>
      <sheetName val="About"/>
      <sheetName val="He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3">
          <cell r="C33">
            <v>0.33574624539999998</v>
          </cell>
        </row>
      </sheetData>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ti.com/lit/gpn/ads114S06" TargetMode="External"/><Relationship Id="rId7" Type="http://schemas.openxmlformats.org/officeDocument/2006/relationships/drawing" Target="../drawings/drawing11.xml"/><Relationship Id="rId2" Type="http://schemas.openxmlformats.org/officeDocument/2006/relationships/hyperlink" Target="http://www.ti.com/lit/gpn/ads124S08" TargetMode="External"/><Relationship Id="rId1" Type="http://schemas.openxmlformats.org/officeDocument/2006/relationships/hyperlink" Target="http://e2e.ti.com/support/data_converters/precision_data_converters/" TargetMode="External"/><Relationship Id="rId6" Type="http://schemas.openxmlformats.org/officeDocument/2006/relationships/printerSettings" Target="../printerSettings/printerSettings12.bin"/><Relationship Id="rId5" Type="http://schemas.openxmlformats.org/officeDocument/2006/relationships/hyperlink" Target="http://www.ti.com/lit/gpn/ads114S08" TargetMode="External"/><Relationship Id="rId4" Type="http://schemas.openxmlformats.org/officeDocument/2006/relationships/hyperlink" Target="http://www.ti.com/lit/gpn/ads124s0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V87"/>
  <sheetViews>
    <sheetView showGridLines="0" showRowColHeaders="0" tabSelected="1" workbookViewId="0">
      <selection activeCell="C9" sqref="C9:E9"/>
    </sheetView>
  </sheetViews>
  <sheetFormatPr defaultRowHeight="14.25" x14ac:dyDescent="0.45"/>
  <sheetData>
    <row r="1" spans="1:22" x14ac:dyDescent="0.45">
      <c r="A1" s="637"/>
      <c r="B1" s="637"/>
      <c r="C1" s="637"/>
      <c r="D1" s="637"/>
      <c r="E1" s="637"/>
      <c r="F1" s="637"/>
      <c r="G1" s="637"/>
      <c r="H1" s="637"/>
      <c r="I1" s="637"/>
      <c r="J1" s="637"/>
      <c r="K1" s="637"/>
      <c r="L1" s="637"/>
      <c r="M1" s="637"/>
      <c r="N1" s="637"/>
      <c r="O1" s="637"/>
      <c r="P1" s="637"/>
      <c r="Q1" s="637"/>
      <c r="R1" s="637"/>
      <c r="S1" s="637"/>
      <c r="T1" s="637"/>
      <c r="U1" s="637"/>
    </row>
    <row r="2" spans="1:22" x14ac:dyDescent="0.45">
      <c r="A2" s="637"/>
      <c r="B2" s="637"/>
      <c r="C2" s="637"/>
      <c r="D2" s="637"/>
      <c r="E2" s="637"/>
      <c r="F2" s="637"/>
      <c r="G2" s="637"/>
      <c r="H2" s="637"/>
      <c r="I2" s="637"/>
      <c r="J2" s="637"/>
      <c r="K2" s="637"/>
      <c r="L2" s="637"/>
      <c r="M2" s="637"/>
      <c r="N2" s="637"/>
      <c r="O2" s="637"/>
      <c r="P2" s="637"/>
      <c r="Q2" s="637"/>
      <c r="R2" s="637"/>
      <c r="S2" s="637"/>
      <c r="T2" s="637"/>
      <c r="U2" s="637"/>
    </row>
    <row r="3" spans="1:22" x14ac:dyDescent="0.45">
      <c r="A3" s="637"/>
      <c r="B3" s="637"/>
      <c r="C3" s="637"/>
      <c r="D3" s="637"/>
      <c r="E3" s="637"/>
      <c r="F3" s="637"/>
      <c r="G3" s="637"/>
      <c r="H3" s="637"/>
      <c r="I3" s="637"/>
      <c r="J3" s="637"/>
      <c r="K3" s="637"/>
      <c r="L3" s="637"/>
      <c r="M3" s="637"/>
      <c r="N3" s="637"/>
      <c r="O3" s="637"/>
      <c r="P3" s="637"/>
      <c r="Q3" s="637"/>
      <c r="R3" s="637"/>
      <c r="S3" s="637"/>
      <c r="T3" s="637"/>
      <c r="U3" s="637"/>
    </row>
    <row r="4" spans="1:22" ht="12.75" customHeight="1" x14ac:dyDescent="0.25">
      <c r="A4" s="638"/>
      <c r="B4" s="638"/>
      <c r="C4" s="638"/>
      <c r="D4" s="638"/>
      <c r="E4" s="638"/>
      <c r="F4" s="638"/>
      <c r="G4" s="638"/>
      <c r="H4" s="638"/>
      <c r="I4" s="638"/>
      <c r="J4" s="638"/>
      <c r="K4" s="638"/>
      <c r="L4" s="638"/>
      <c r="M4" s="638"/>
      <c r="N4" s="638"/>
      <c r="O4" s="638"/>
      <c r="P4" s="638"/>
      <c r="Q4" s="638"/>
      <c r="R4" s="638"/>
      <c r="S4" s="638"/>
      <c r="T4" s="638"/>
      <c r="U4" s="638"/>
    </row>
    <row r="5" spans="1:22" ht="15" x14ac:dyDescent="0.25">
      <c r="A5" s="182"/>
      <c r="B5" s="182"/>
      <c r="C5" s="182"/>
      <c r="D5" s="182"/>
      <c r="E5" s="182"/>
      <c r="F5" s="182"/>
      <c r="G5" s="182"/>
      <c r="H5" s="182"/>
      <c r="I5" s="182"/>
      <c r="J5" s="182"/>
      <c r="K5" s="182"/>
      <c r="L5" s="182"/>
      <c r="M5" s="182"/>
      <c r="N5" s="182"/>
      <c r="O5" s="182"/>
      <c r="P5" s="182"/>
      <c r="Q5" s="182"/>
      <c r="R5" s="182"/>
      <c r="S5" s="182"/>
      <c r="T5" s="182"/>
      <c r="U5" s="182"/>
      <c r="V5" s="182"/>
    </row>
    <row r="6" spans="1:22" ht="15" x14ac:dyDescent="0.25">
      <c r="A6" s="182"/>
      <c r="B6" s="182"/>
      <c r="C6" s="182"/>
      <c r="D6" s="182"/>
      <c r="E6" s="182"/>
      <c r="F6" s="182"/>
      <c r="G6" s="182"/>
      <c r="H6" s="182"/>
      <c r="I6" s="182"/>
      <c r="J6" s="182"/>
      <c r="K6" s="182"/>
      <c r="L6" s="182"/>
      <c r="M6" s="182"/>
      <c r="N6" s="182"/>
      <c r="O6" s="182"/>
      <c r="P6" s="182"/>
      <c r="Q6" s="182"/>
      <c r="R6" s="182"/>
      <c r="S6" s="182"/>
      <c r="T6" s="182"/>
      <c r="U6" s="182"/>
      <c r="V6" s="182"/>
    </row>
    <row r="7" spans="1:22" ht="15.75" thickBot="1" x14ac:dyDescent="0.3">
      <c r="A7" s="182"/>
      <c r="B7" s="182"/>
      <c r="C7" s="641" t="s">
        <v>41</v>
      </c>
      <c r="D7" s="641"/>
      <c r="E7" s="641"/>
      <c r="F7" s="182"/>
      <c r="G7" s="183" t="s">
        <v>42</v>
      </c>
      <c r="H7" s="184"/>
      <c r="I7" s="184"/>
      <c r="J7" s="184"/>
      <c r="K7" s="184"/>
      <c r="L7" s="184"/>
      <c r="M7" s="184"/>
      <c r="N7" s="184"/>
      <c r="O7" s="184"/>
      <c r="P7" s="184"/>
      <c r="Q7" s="182"/>
      <c r="R7" s="182"/>
      <c r="S7" s="182"/>
      <c r="T7" s="182"/>
      <c r="U7" s="182"/>
      <c r="V7" s="182"/>
    </row>
    <row r="8" spans="1:22" ht="15" x14ac:dyDescent="0.25">
      <c r="A8" s="182"/>
      <c r="B8" s="182"/>
      <c r="C8" s="182"/>
      <c r="D8" s="182"/>
      <c r="E8" s="182"/>
      <c r="F8" s="182"/>
      <c r="G8" s="185"/>
      <c r="H8" s="182"/>
      <c r="I8" s="182"/>
      <c r="J8" s="182"/>
      <c r="K8" s="182"/>
      <c r="L8" s="182"/>
      <c r="M8" s="182"/>
      <c r="N8" s="182"/>
      <c r="O8" s="182"/>
      <c r="P8" s="182"/>
      <c r="Q8" s="182"/>
      <c r="R8" s="182"/>
      <c r="S8" s="182"/>
      <c r="T8" s="182"/>
      <c r="U8" s="182"/>
      <c r="V8" s="182"/>
    </row>
    <row r="9" spans="1:22" ht="15" x14ac:dyDescent="0.25">
      <c r="A9" s="182"/>
      <c r="B9" s="182"/>
      <c r="C9" s="639" t="s">
        <v>15</v>
      </c>
      <c r="D9" s="639"/>
      <c r="E9" s="639"/>
      <c r="F9" s="182"/>
      <c r="G9" s="2" t="s">
        <v>545</v>
      </c>
      <c r="H9" s="182"/>
      <c r="I9" s="182"/>
      <c r="J9" s="182"/>
      <c r="K9" s="182"/>
      <c r="L9" s="182"/>
      <c r="M9" s="182"/>
      <c r="N9" s="182"/>
      <c r="O9" s="182"/>
      <c r="P9" s="182"/>
      <c r="Q9" s="182"/>
      <c r="R9" s="182"/>
      <c r="S9" s="182"/>
      <c r="T9" s="182"/>
      <c r="U9" s="182"/>
      <c r="V9" s="182"/>
    </row>
    <row r="10" spans="1:22" ht="15" x14ac:dyDescent="0.25">
      <c r="A10" s="182"/>
      <c r="B10" s="182"/>
      <c r="C10" s="582"/>
      <c r="D10" s="582"/>
      <c r="E10" s="582"/>
      <c r="F10" s="182"/>
      <c r="G10" s="2"/>
      <c r="H10" s="182"/>
      <c r="I10" s="182"/>
      <c r="J10" s="182"/>
      <c r="K10" s="182"/>
      <c r="L10" s="182"/>
      <c r="M10" s="182"/>
      <c r="N10" s="182"/>
      <c r="O10" s="182"/>
      <c r="P10" s="182"/>
      <c r="Q10" s="182"/>
      <c r="R10" s="182"/>
      <c r="S10" s="182"/>
      <c r="T10" s="182"/>
      <c r="U10" s="182"/>
      <c r="V10" s="182"/>
    </row>
    <row r="11" spans="1:22" x14ac:dyDescent="0.45">
      <c r="A11" s="182"/>
      <c r="B11" s="182"/>
      <c r="C11" s="640" t="s">
        <v>152</v>
      </c>
      <c r="D11" s="640"/>
      <c r="E11" s="640"/>
      <c r="F11" s="182"/>
      <c r="G11" s="2" t="s">
        <v>546</v>
      </c>
      <c r="H11" s="182"/>
      <c r="I11" s="182"/>
      <c r="J11" s="182"/>
      <c r="K11" s="182"/>
      <c r="L11" s="182"/>
      <c r="M11" s="182"/>
      <c r="N11" s="182"/>
      <c r="O11" s="182"/>
      <c r="P11" s="182"/>
      <c r="Q11" s="182"/>
      <c r="R11" s="182"/>
      <c r="S11" s="182"/>
      <c r="T11" s="182"/>
      <c r="U11" s="182"/>
      <c r="V11" s="182"/>
    </row>
    <row r="12" spans="1:22" x14ac:dyDescent="0.45">
      <c r="A12" s="182"/>
      <c r="B12" s="182"/>
      <c r="C12" s="582"/>
      <c r="D12" s="582"/>
      <c r="E12" s="582"/>
      <c r="F12" s="182"/>
      <c r="G12" s="2"/>
      <c r="H12" s="182"/>
      <c r="I12" s="182"/>
      <c r="J12" s="182"/>
      <c r="K12" s="182"/>
      <c r="L12" s="182"/>
      <c r="M12" s="182"/>
      <c r="N12" s="182"/>
      <c r="O12" s="182"/>
      <c r="P12" s="182"/>
      <c r="Q12" s="182"/>
      <c r="R12" s="182"/>
      <c r="S12" s="182"/>
      <c r="T12" s="182"/>
      <c r="U12" s="182"/>
      <c r="V12" s="182"/>
    </row>
    <row r="13" spans="1:22" x14ac:dyDescent="0.45">
      <c r="A13" s="182"/>
      <c r="B13" s="182"/>
      <c r="C13" s="639" t="s">
        <v>204</v>
      </c>
      <c r="D13" s="639"/>
      <c r="E13" s="639"/>
      <c r="F13" s="182"/>
      <c r="G13" s="2" t="s">
        <v>547</v>
      </c>
      <c r="H13" s="182"/>
      <c r="I13" s="182"/>
      <c r="J13" s="182"/>
      <c r="K13" s="182"/>
      <c r="L13" s="182"/>
      <c r="M13" s="182"/>
      <c r="N13" s="182"/>
      <c r="O13" s="182"/>
      <c r="P13" s="182"/>
      <c r="Q13" s="182"/>
      <c r="R13" s="182"/>
      <c r="S13" s="182"/>
      <c r="T13" s="182"/>
      <c r="U13" s="182"/>
      <c r="V13" s="182"/>
    </row>
    <row r="14" spans="1:22" x14ac:dyDescent="0.45">
      <c r="A14" s="182"/>
      <c r="B14" s="182"/>
      <c r="C14" s="189"/>
      <c r="D14" s="189"/>
      <c r="E14" s="189"/>
      <c r="F14" s="182"/>
      <c r="G14" s="161"/>
      <c r="H14" s="182"/>
      <c r="I14" s="182"/>
      <c r="J14" s="182"/>
      <c r="K14" s="182"/>
      <c r="L14" s="182"/>
      <c r="M14" s="182"/>
      <c r="N14" s="182"/>
      <c r="O14" s="182"/>
      <c r="P14" s="182"/>
      <c r="Q14" s="182"/>
      <c r="R14" s="182"/>
      <c r="S14" s="182"/>
      <c r="T14" s="182"/>
      <c r="U14" s="182"/>
      <c r="V14" s="182"/>
    </row>
    <row r="15" spans="1:22" x14ac:dyDescent="0.45">
      <c r="A15" s="182"/>
      <c r="B15" s="182"/>
      <c r="C15" s="188" t="s">
        <v>156</v>
      </c>
      <c r="D15" s="188"/>
      <c r="E15" s="188"/>
      <c r="F15" s="182"/>
      <c r="G15" s="161" t="s">
        <v>153</v>
      </c>
      <c r="H15" s="182"/>
      <c r="I15" s="182"/>
      <c r="J15" s="182"/>
      <c r="K15" s="182"/>
      <c r="L15" s="182"/>
      <c r="M15" s="182"/>
      <c r="N15" s="182"/>
      <c r="O15" s="182"/>
      <c r="P15" s="182"/>
      <c r="Q15" s="182"/>
      <c r="R15" s="182"/>
      <c r="S15" s="182"/>
      <c r="T15" s="182"/>
      <c r="U15" s="182"/>
      <c r="V15" s="182"/>
    </row>
    <row r="16" spans="1:22" x14ac:dyDescent="0.45">
      <c r="A16" s="182"/>
      <c r="B16" s="182"/>
      <c r="C16" s="160"/>
      <c r="D16" s="160"/>
      <c r="E16" s="160"/>
      <c r="F16" s="182"/>
      <c r="G16" s="2"/>
      <c r="H16" s="182"/>
      <c r="I16" s="182"/>
      <c r="J16" s="182"/>
      <c r="K16" s="182"/>
      <c r="L16" s="182"/>
      <c r="M16" s="182"/>
      <c r="N16" s="182"/>
      <c r="O16" s="182"/>
      <c r="P16" s="182"/>
      <c r="Q16" s="182"/>
      <c r="R16" s="182"/>
      <c r="S16" s="182"/>
      <c r="T16" s="182"/>
      <c r="U16" s="182"/>
      <c r="V16" s="182"/>
    </row>
    <row r="17" spans="1:22" ht="15" customHeight="1" x14ac:dyDescent="0.45">
      <c r="A17" s="182"/>
      <c r="B17" s="182"/>
      <c r="C17" s="639" t="s">
        <v>151</v>
      </c>
      <c r="D17" s="639"/>
      <c r="E17" s="639"/>
      <c r="F17" s="182"/>
      <c r="G17" s="161" t="s">
        <v>548</v>
      </c>
      <c r="H17" s="186"/>
      <c r="I17" s="186"/>
      <c r="J17" s="186"/>
      <c r="K17" s="186"/>
      <c r="L17" s="186"/>
      <c r="M17" s="186"/>
      <c r="N17" s="186"/>
      <c r="O17" s="186"/>
      <c r="P17" s="186"/>
      <c r="Q17" s="186"/>
      <c r="R17" s="186"/>
      <c r="S17" s="186"/>
      <c r="T17" s="186"/>
      <c r="U17" s="186"/>
      <c r="V17" s="182"/>
    </row>
    <row r="18" spans="1:22" x14ac:dyDescent="0.45">
      <c r="A18" s="182"/>
      <c r="B18" s="182"/>
      <c r="C18" s="160"/>
      <c r="D18" s="160"/>
      <c r="E18" s="160"/>
      <c r="F18" s="182"/>
      <c r="G18" s="182"/>
      <c r="H18" s="182"/>
      <c r="I18" s="182"/>
      <c r="J18" s="182"/>
      <c r="K18" s="182"/>
      <c r="L18" s="182"/>
      <c r="M18" s="182"/>
      <c r="N18" s="182"/>
      <c r="O18" s="182"/>
      <c r="P18" s="182"/>
      <c r="Q18" s="182"/>
      <c r="R18" s="182"/>
      <c r="S18" s="182"/>
      <c r="T18" s="182"/>
      <c r="U18" s="182"/>
      <c r="V18" s="182"/>
    </row>
    <row r="19" spans="1:22" ht="15" hidden="1" x14ac:dyDescent="0.25">
      <c r="A19" s="182"/>
      <c r="B19" s="182"/>
      <c r="C19" s="640" t="s">
        <v>154</v>
      </c>
      <c r="D19" s="640"/>
      <c r="E19" s="640"/>
      <c r="F19" s="182"/>
      <c r="G19" s="2" t="s">
        <v>155</v>
      </c>
      <c r="H19" s="182"/>
      <c r="I19" s="182"/>
      <c r="J19" s="182"/>
      <c r="K19" s="182"/>
      <c r="L19" s="182"/>
      <c r="M19" s="182"/>
      <c r="N19" s="182"/>
      <c r="O19" s="182"/>
      <c r="P19" s="182"/>
      <c r="Q19" s="182"/>
      <c r="R19" s="182"/>
      <c r="S19" s="182"/>
      <c r="T19" s="182"/>
      <c r="U19" s="182"/>
      <c r="V19" s="182"/>
    </row>
    <row r="20" spans="1:22" ht="15" hidden="1" x14ac:dyDescent="0.25">
      <c r="A20" s="182"/>
      <c r="B20" s="182"/>
      <c r="C20" s="642"/>
      <c r="D20" s="642"/>
      <c r="E20" s="642"/>
      <c r="F20" s="182"/>
      <c r="G20" s="185"/>
      <c r="H20" s="182"/>
      <c r="I20" s="182"/>
      <c r="J20" s="182"/>
      <c r="K20" s="182"/>
      <c r="L20" s="182"/>
      <c r="M20" s="182"/>
      <c r="N20" s="182"/>
      <c r="O20" s="182"/>
      <c r="P20" s="182"/>
      <c r="Q20" s="182"/>
      <c r="R20" s="182"/>
      <c r="S20" s="182"/>
      <c r="T20" s="182"/>
      <c r="U20" s="182"/>
      <c r="V20" s="182"/>
    </row>
    <row r="21" spans="1:22" x14ac:dyDescent="0.45">
      <c r="A21" s="182"/>
      <c r="B21" s="182"/>
      <c r="C21" s="640" t="s">
        <v>339</v>
      </c>
      <c r="D21" s="640"/>
      <c r="E21" s="640"/>
      <c r="F21" s="182"/>
      <c r="G21" s="2" t="s">
        <v>573</v>
      </c>
      <c r="H21" s="182"/>
      <c r="I21" s="182"/>
      <c r="J21" s="182"/>
      <c r="K21" s="182"/>
      <c r="L21" s="182"/>
      <c r="M21" s="182"/>
      <c r="N21" s="182"/>
      <c r="O21" s="182"/>
      <c r="P21" s="182"/>
      <c r="Q21" s="182"/>
      <c r="R21" s="182"/>
      <c r="S21" s="182"/>
      <c r="T21" s="182"/>
      <c r="U21" s="182"/>
      <c r="V21" s="182"/>
    </row>
    <row r="22" spans="1:22" x14ac:dyDescent="0.45">
      <c r="A22" s="182"/>
      <c r="B22" s="182"/>
      <c r="C22" s="582"/>
      <c r="D22" s="582"/>
      <c r="E22" s="582"/>
      <c r="F22" s="182"/>
      <c r="G22" s="185"/>
      <c r="H22" s="182"/>
      <c r="I22" s="182"/>
      <c r="J22" s="182"/>
      <c r="K22" s="182"/>
      <c r="L22" s="182"/>
      <c r="M22" s="182"/>
      <c r="N22" s="182"/>
      <c r="O22" s="182"/>
      <c r="P22" s="182"/>
      <c r="Q22" s="182"/>
      <c r="R22" s="182"/>
      <c r="S22" s="182"/>
      <c r="T22" s="182"/>
      <c r="U22" s="182"/>
      <c r="V22" s="182"/>
    </row>
    <row r="23" spans="1:22" x14ac:dyDescent="0.45">
      <c r="A23" s="182"/>
      <c r="B23" s="182"/>
      <c r="C23" s="640" t="s">
        <v>18</v>
      </c>
      <c r="D23" s="640"/>
      <c r="E23" s="640"/>
      <c r="F23" s="182"/>
      <c r="G23" s="2" t="s">
        <v>549</v>
      </c>
      <c r="H23" s="182"/>
      <c r="I23" s="182"/>
      <c r="J23" s="182"/>
      <c r="K23" s="182"/>
      <c r="L23" s="182"/>
      <c r="M23" s="182"/>
      <c r="N23" s="182"/>
      <c r="O23" s="182"/>
      <c r="P23" s="182"/>
      <c r="Q23" s="182"/>
      <c r="R23" s="182"/>
      <c r="S23" s="182"/>
      <c r="T23" s="182"/>
      <c r="U23" s="182"/>
      <c r="V23" s="182"/>
    </row>
    <row r="24" spans="1:22" x14ac:dyDescent="0.45">
      <c r="A24" s="182"/>
      <c r="B24" s="182"/>
      <c r="C24" s="582"/>
      <c r="D24" s="582"/>
      <c r="E24" s="582"/>
      <c r="F24" s="182"/>
      <c r="G24" s="185"/>
      <c r="H24" s="182"/>
      <c r="I24" s="182"/>
      <c r="J24" s="182"/>
      <c r="K24" s="182"/>
      <c r="L24" s="182"/>
      <c r="M24" s="182"/>
      <c r="N24" s="182"/>
      <c r="O24" s="182"/>
      <c r="P24" s="182"/>
      <c r="Q24" s="182"/>
      <c r="R24" s="182"/>
      <c r="S24" s="182"/>
      <c r="T24" s="182"/>
      <c r="U24" s="182"/>
      <c r="V24" s="182"/>
    </row>
    <row r="25" spans="1:22" x14ac:dyDescent="0.45">
      <c r="A25" s="182"/>
      <c r="B25" s="182"/>
      <c r="C25" s="583" t="s">
        <v>19</v>
      </c>
      <c r="D25" s="583"/>
      <c r="E25" s="583"/>
      <c r="F25" s="182"/>
      <c r="G25" s="2" t="s">
        <v>550</v>
      </c>
      <c r="H25" s="182"/>
      <c r="I25" s="182"/>
      <c r="J25" s="182"/>
      <c r="K25" s="182"/>
      <c r="L25" s="182"/>
      <c r="M25" s="182"/>
      <c r="N25" s="182"/>
      <c r="O25" s="182"/>
      <c r="P25" s="182"/>
      <c r="Q25" s="182"/>
      <c r="R25" s="182"/>
      <c r="S25" s="182"/>
      <c r="T25" s="182"/>
      <c r="U25" s="182"/>
      <c r="V25" s="182"/>
    </row>
    <row r="26" spans="1:22" x14ac:dyDescent="0.45">
      <c r="A26" s="182"/>
      <c r="B26" s="182"/>
      <c r="C26" s="2"/>
      <c r="D26" s="182"/>
      <c r="E26" s="182"/>
      <c r="F26" s="182"/>
      <c r="G26" s="182"/>
      <c r="H26" s="182"/>
      <c r="I26" s="182"/>
      <c r="J26" s="182"/>
      <c r="K26" s="182"/>
      <c r="L26" s="182"/>
      <c r="M26" s="182"/>
      <c r="N26" s="182"/>
      <c r="O26" s="182"/>
      <c r="P26" s="182"/>
      <c r="Q26" s="182"/>
      <c r="R26" s="182"/>
      <c r="S26" s="182"/>
      <c r="T26" s="182"/>
      <c r="U26" s="182"/>
      <c r="V26" s="182"/>
    </row>
    <row r="27" spans="1:22" x14ac:dyDescent="0.45">
      <c r="A27" s="182"/>
      <c r="B27" s="182"/>
      <c r="H27" s="182"/>
      <c r="I27" s="182"/>
      <c r="J27" s="182"/>
      <c r="K27" s="182"/>
      <c r="L27" s="182"/>
      <c r="M27" s="182"/>
      <c r="N27" s="182"/>
      <c r="O27" s="182"/>
      <c r="P27" s="182"/>
      <c r="Q27" s="182"/>
      <c r="R27" s="182"/>
      <c r="S27" s="182"/>
      <c r="T27" s="182"/>
      <c r="U27" s="182"/>
      <c r="V27" s="182"/>
    </row>
    <row r="28" spans="1:22" x14ac:dyDescent="0.45">
      <c r="A28" s="182"/>
      <c r="B28" s="182"/>
      <c r="C28" s="182"/>
      <c r="D28" s="182"/>
      <c r="E28" s="182"/>
      <c r="F28" s="182"/>
      <c r="G28" s="182"/>
      <c r="H28" s="182"/>
      <c r="I28" s="182"/>
      <c r="J28" s="182"/>
      <c r="K28" s="182"/>
      <c r="L28" s="182"/>
      <c r="M28" s="182"/>
      <c r="N28" s="182"/>
      <c r="O28" s="182"/>
      <c r="P28" s="182"/>
      <c r="Q28" s="182"/>
      <c r="R28" s="182"/>
      <c r="S28" s="182"/>
      <c r="T28" s="182"/>
      <c r="U28" s="182"/>
      <c r="V28" s="182"/>
    </row>
    <row r="29" spans="1:22" x14ac:dyDescent="0.45">
      <c r="A29" s="182"/>
      <c r="B29" s="182"/>
      <c r="C29" s="187"/>
      <c r="D29" s="182"/>
      <c r="E29" s="182"/>
      <c r="F29" s="182"/>
      <c r="G29" s="182"/>
      <c r="H29" s="182"/>
      <c r="I29" s="182"/>
      <c r="J29" s="182"/>
      <c r="K29" s="182"/>
      <c r="L29" s="182"/>
      <c r="M29" s="182"/>
      <c r="N29" s="182"/>
      <c r="O29" s="182"/>
      <c r="P29" s="182"/>
      <c r="Q29" s="182"/>
      <c r="R29" s="182"/>
      <c r="S29" s="182"/>
      <c r="T29" s="182"/>
      <c r="U29" s="182"/>
      <c r="V29" s="182"/>
    </row>
    <row r="30" spans="1:22" x14ac:dyDescent="0.45">
      <c r="A30" s="182"/>
      <c r="B30" s="182"/>
      <c r="C30" s="182"/>
      <c r="D30" s="182"/>
      <c r="E30" s="182"/>
      <c r="F30" s="182"/>
      <c r="G30" s="182"/>
      <c r="H30" s="182"/>
      <c r="I30" s="182"/>
      <c r="J30" s="182"/>
      <c r="K30" s="182"/>
      <c r="L30" s="182"/>
      <c r="M30" s="182"/>
      <c r="N30" s="182"/>
      <c r="O30" s="182"/>
      <c r="P30" s="182"/>
      <c r="Q30" s="182"/>
      <c r="R30" s="182"/>
      <c r="S30" s="182"/>
      <c r="T30" s="182"/>
      <c r="U30" s="182"/>
      <c r="V30" s="182"/>
    </row>
    <row r="31" spans="1:22" x14ac:dyDescent="0.45">
      <c r="A31" s="182"/>
      <c r="B31" s="182"/>
      <c r="C31" s="182"/>
      <c r="D31" s="182"/>
      <c r="E31" s="182"/>
      <c r="F31" s="182"/>
      <c r="G31" s="182"/>
      <c r="H31" s="182"/>
      <c r="I31" s="182"/>
      <c r="J31" s="182"/>
      <c r="K31" s="182"/>
      <c r="L31" s="182"/>
      <c r="M31" s="182"/>
      <c r="N31" s="182"/>
      <c r="O31" s="182"/>
      <c r="P31" s="182"/>
      <c r="Q31" s="182"/>
      <c r="R31" s="182"/>
      <c r="S31" s="182"/>
      <c r="T31" s="182"/>
      <c r="U31" s="182"/>
      <c r="V31" s="182"/>
    </row>
    <row r="32" spans="1:22" x14ac:dyDescent="0.45">
      <c r="A32" s="182"/>
      <c r="B32" s="182"/>
      <c r="C32" s="182"/>
      <c r="D32" s="182"/>
      <c r="E32" s="182"/>
      <c r="F32" s="182"/>
      <c r="G32" s="182"/>
      <c r="H32" s="182"/>
      <c r="I32" s="182"/>
      <c r="J32" s="182"/>
      <c r="K32" s="182"/>
      <c r="L32" s="182"/>
      <c r="M32" s="182"/>
      <c r="N32" s="182"/>
      <c r="O32" s="182"/>
      <c r="P32" s="182"/>
      <c r="Q32" s="182"/>
      <c r="R32" s="182"/>
      <c r="S32" s="182"/>
      <c r="T32" s="182"/>
      <c r="U32" s="182"/>
      <c r="V32" s="182"/>
    </row>
    <row r="33" spans="1:22" x14ac:dyDescent="0.45">
      <c r="A33" s="182"/>
      <c r="B33" s="182"/>
      <c r="H33" s="182"/>
      <c r="I33" s="182"/>
      <c r="J33" s="182"/>
      <c r="K33" s="182"/>
      <c r="L33" s="182"/>
      <c r="M33" s="182"/>
      <c r="N33" s="182"/>
      <c r="O33" s="182"/>
      <c r="P33" s="182"/>
      <c r="Q33" s="182"/>
      <c r="R33" s="182"/>
      <c r="S33" s="182"/>
      <c r="T33" s="182"/>
      <c r="U33" s="182"/>
      <c r="V33" s="182"/>
    </row>
    <row r="34" spans="1:22" x14ac:dyDescent="0.45">
      <c r="A34" s="182"/>
      <c r="B34" s="182"/>
      <c r="C34" s="182"/>
      <c r="D34" s="182"/>
      <c r="E34" s="182"/>
      <c r="F34" s="182"/>
      <c r="G34" s="182"/>
      <c r="H34" s="182"/>
      <c r="I34" s="182"/>
      <c r="J34" s="182"/>
      <c r="K34" s="182"/>
      <c r="L34" s="182"/>
      <c r="M34" s="182"/>
      <c r="N34" s="182"/>
      <c r="O34" s="182"/>
      <c r="P34" s="182"/>
      <c r="Q34" s="182"/>
      <c r="R34" s="182"/>
      <c r="S34" s="182"/>
      <c r="T34" s="182"/>
      <c r="U34" s="182"/>
      <c r="V34" s="182"/>
    </row>
    <row r="35" spans="1:22" x14ac:dyDescent="0.45">
      <c r="A35" s="182"/>
      <c r="B35" s="182"/>
      <c r="C35" s="182"/>
      <c r="D35" s="182"/>
      <c r="E35" s="182"/>
      <c r="F35" s="182"/>
      <c r="G35" s="182"/>
      <c r="H35" s="182"/>
      <c r="I35" s="182"/>
      <c r="J35" s="182"/>
      <c r="K35" s="182"/>
      <c r="L35" s="182"/>
      <c r="M35" s="182"/>
      <c r="N35" s="182"/>
      <c r="O35" s="182"/>
      <c r="P35" s="182"/>
      <c r="Q35" s="182"/>
      <c r="R35" s="182"/>
      <c r="S35" s="182"/>
      <c r="T35" s="182"/>
      <c r="U35" s="182"/>
      <c r="V35" s="182"/>
    </row>
    <row r="36" spans="1:22" x14ac:dyDescent="0.45">
      <c r="A36" s="182"/>
      <c r="B36" s="182"/>
      <c r="C36" s="182"/>
      <c r="D36" s="182"/>
      <c r="E36" s="182"/>
      <c r="F36" s="182"/>
      <c r="G36" s="182"/>
      <c r="H36" s="182"/>
      <c r="I36" s="182"/>
      <c r="J36" s="182"/>
      <c r="K36" s="182"/>
      <c r="L36" s="182"/>
      <c r="M36" s="182"/>
      <c r="N36" s="182"/>
      <c r="O36" s="182"/>
      <c r="P36" s="182"/>
      <c r="Q36" s="182"/>
      <c r="R36" s="182"/>
      <c r="S36" s="182"/>
      <c r="T36" s="182"/>
      <c r="U36" s="182"/>
      <c r="V36" s="182"/>
    </row>
    <row r="37" spans="1:22" x14ac:dyDescent="0.45">
      <c r="A37" s="182"/>
      <c r="B37" s="182"/>
      <c r="C37" s="182"/>
      <c r="D37" s="182"/>
      <c r="E37" s="182"/>
      <c r="F37" s="182"/>
      <c r="G37" s="182"/>
      <c r="H37" s="182"/>
      <c r="I37" s="182"/>
      <c r="J37" s="182"/>
      <c r="K37" s="182"/>
      <c r="L37" s="182"/>
      <c r="M37" s="182"/>
      <c r="N37" s="182"/>
      <c r="O37" s="182"/>
      <c r="P37" s="182"/>
      <c r="Q37" s="182"/>
      <c r="R37" s="182"/>
      <c r="S37" s="182"/>
      <c r="T37" s="182"/>
      <c r="U37" s="182"/>
      <c r="V37" s="182"/>
    </row>
    <row r="38" spans="1:22" x14ac:dyDescent="0.45">
      <c r="A38" s="182"/>
      <c r="B38" s="182"/>
      <c r="C38" s="182"/>
      <c r="D38" s="182"/>
      <c r="E38" s="182"/>
      <c r="F38" s="182"/>
      <c r="G38" s="182"/>
      <c r="H38" s="182"/>
      <c r="I38" s="182"/>
      <c r="J38" s="182"/>
      <c r="K38" s="182"/>
      <c r="L38" s="182"/>
      <c r="M38" s="182"/>
      <c r="N38" s="182"/>
      <c r="O38" s="182"/>
      <c r="P38" s="182"/>
      <c r="Q38" s="182"/>
      <c r="R38" s="182"/>
      <c r="S38" s="182"/>
      <c r="T38" s="182"/>
      <c r="U38" s="182"/>
      <c r="V38" s="182"/>
    </row>
    <row r="39" spans="1:22" x14ac:dyDescent="0.45">
      <c r="A39" s="182"/>
      <c r="B39" s="182"/>
      <c r="C39" s="182"/>
      <c r="D39" s="182"/>
      <c r="E39" s="182"/>
      <c r="F39" s="182"/>
      <c r="G39" s="182"/>
      <c r="H39" s="182"/>
      <c r="I39" s="182"/>
      <c r="J39" s="182"/>
      <c r="K39" s="182"/>
      <c r="L39" s="182"/>
      <c r="M39" s="182"/>
      <c r="N39" s="182"/>
      <c r="O39" s="182"/>
      <c r="P39" s="182"/>
      <c r="Q39" s="182"/>
      <c r="R39" s="182"/>
      <c r="S39" s="182"/>
      <c r="T39" s="182"/>
      <c r="U39" s="182"/>
      <c r="V39" s="182"/>
    </row>
    <row r="40" spans="1:22" x14ac:dyDescent="0.45">
      <c r="A40" s="182"/>
      <c r="B40" s="182"/>
      <c r="C40" s="182"/>
      <c r="D40" s="182"/>
      <c r="E40" s="182"/>
      <c r="F40" s="182"/>
      <c r="G40" s="182"/>
      <c r="H40" s="182"/>
      <c r="I40" s="182"/>
      <c r="J40" s="182"/>
      <c r="K40" s="182"/>
      <c r="L40" s="182"/>
      <c r="M40" s="182"/>
      <c r="N40" s="182"/>
      <c r="O40" s="182"/>
      <c r="P40" s="182"/>
      <c r="Q40" s="182"/>
      <c r="R40" s="182"/>
      <c r="S40" s="182"/>
      <c r="T40" s="182"/>
      <c r="U40" s="182"/>
      <c r="V40" s="182"/>
    </row>
    <row r="41" spans="1:22" x14ac:dyDescent="0.45">
      <c r="A41" s="182"/>
      <c r="B41" s="182"/>
      <c r="C41" s="182"/>
      <c r="D41" s="182"/>
      <c r="E41" s="182"/>
      <c r="F41" s="182"/>
      <c r="G41" s="182"/>
      <c r="H41" s="182"/>
      <c r="I41" s="182"/>
      <c r="J41" s="182"/>
      <c r="K41" s="182"/>
      <c r="L41" s="182"/>
      <c r="M41" s="182"/>
      <c r="N41" s="182"/>
      <c r="O41" s="182"/>
      <c r="P41" s="182"/>
      <c r="Q41" s="182"/>
      <c r="R41" s="182"/>
      <c r="S41" s="182"/>
      <c r="T41" s="182"/>
      <c r="U41" s="182"/>
      <c r="V41" s="182"/>
    </row>
    <row r="42" spans="1:22" x14ac:dyDescent="0.45">
      <c r="A42" s="182"/>
      <c r="B42" s="182"/>
      <c r="C42" s="182"/>
      <c r="D42" s="182"/>
      <c r="E42" s="182"/>
      <c r="F42" s="182"/>
      <c r="G42" s="182"/>
      <c r="H42" s="182"/>
      <c r="I42" s="182"/>
      <c r="J42" s="182"/>
      <c r="K42" s="182"/>
      <c r="L42" s="182"/>
      <c r="M42" s="182"/>
      <c r="N42" s="182"/>
      <c r="O42" s="182"/>
      <c r="P42" s="182"/>
      <c r="Q42" s="182"/>
      <c r="R42" s="182"/>
      <c r="S42" s="182"/>
      <c r="T42" s="182"/>
      <c r="U42" s="182"/>
      <c r="V42" s="182"/>
    </row>
    <row r="43" spans="1:22" x14ac:dyDescent="0.45">
      <c r="A43" s="182"/>
      <c r="B43" s="182"/>
      <c r="C43" s="182"/>
      <c r="D43" s="182"/>
      <c r="E43" s="182"/>
      <c r="F43" s="182"/>
      <c r="G43" s="182"/>
      <c r="H43" s="182"/>
      <c r="I43" s="182"/>
      <c r="J43" s="182"/>
      <c r="K43" s="182"/>
      <c r="L43" s="182"/>
      <c r="M43" s="182"/>
      <c r="N43" s="182"/>
      <c r="O43" s="182"/>
      <c r="P43" s="182"/>
      <c r="Q43" s="182"/>
      <c r="R43" s="182"/>
      <c r="S43" s="182"/>
      <c r="T43" s="182"/>
      <c r="U43" s="182"/>
      <c r="V43" s="182"/>
    </row>
    <row r="44" spans="1:22" x14ac:dyDescent="0.45">
      <c r="A44" s="182"/>
      <c r="B44" s="182"/>
      <c r="C44" s="182"/>
      <c r="D44" s="182"/>
      <c r="E44" s="182"/>
      <c r="F44" s="182"/>
      <c r="G44" s="182"/>
      <c r="H44" s="182"/>
      <c r="I44" s="182"/>
      <c r="J44" s="182"/>
      <c r="K44" s="182"/>
      <c r="L44" s="182"/>
      <c r="M44" s="182"/>
      <c r="N44" s="182"/>
      <c r="O44" s="182"/>
      <c r="P44" s="182"/>
      <c r="Q44" s="182"/>
      <c r="R44" s="182"/>
      <c r="S44" s="182"/>
      <c r="T44" s="182"/>
      <c r="U44" s="182"/>
      <c r="V44" s="182"/>
    </row>
    <row r="45" spans="1:22" x14ac:dyDescent="0.45">
      <c r="A45" s="182"/>
      <c r="B45" s="182"/>
      <c r="C45" s="182"/>
      <c r="D45" s="182"/>
      <c r="E45" s="182"/>
      <c r="F45" s="182"/>
      <c r="G45" s="182"/>
      <c r="H45" s="182"/>
      <c r="I45" s="182"/>
      <c r="J45" s="182"/>
      <c r="K45" s="182"/>
      <c r="L45" s="182"/>
      <c r="M45" s="182"/>
      <c r="N45" s="182"/>
      <c r="O45" s="182"/>
      <c r="P45" s="182"/>
      <c r="Q45" s="182"/>
      <c r="R45" s="182"/>
      <c r="S45" s="182"/>
      <c r="T45" s="182"/>
      <c r="U45" s="182"/>
      <c r="V45" s="182"/>
    </row>
    <row r="46" spans="1:22" x14ac:dyDescent="0.45">
      <c r="A46" s="182"/>
      <c r="B46" s="182"/>
      <c r="C46" s="182"/>
      <c r="D46" s="182"/>
      <c r="E46" s="182"/>
      <c r="F46" s="182"/>
      <c r="G46" s="182"/>
      <c r="H46" s="182"/>
      <c r="I46" s="182"/>
      <c r="J46" s="182"/>
      <c r="K46" s="182"/>
      <c r="L46" s="182"/>
      <c r="M46" s="182"/>
      <c r="N46" s="182"/>
      <c r="O46" s="182"/>
      <c r="P46" s="182"/>
      <c r="Q46" s="182"/>
      <c r="R46" s="182"/>
      <c r="S46" s="182"/>
      <c r="T46" s="182"/>
      <c r="U46" s="182"/>
      <c r="V46" s="182"/>
    </row>
    <row r="47" spans="1:22" x14ac:dyDescent="0.45">
      <c r="A47" s="182"/>
      <c r="B47" s="182"/>
      <c r="C47" s="182"/>
      <c r="D47" s="182"/>
      <c r="E47" s="182"/>
      <c r="F47" s="182"/>
      <c r="G47" s="182"/>
      <c r="H47" s="182"/>
      <c r="I47" s="182"/>
      <c r="J47" s="182"/>
      <c r="K47" s="182"/>
      <c r="L47" s="182"/>
      <c r="M47" s="182"/>
      <c r="N47" s="182"/>
      <c r="O47" s="182"/>
      <c r="P47" s="182"/>
      <c r="Q47" s="182"/>
      <c r="R47" s="182"/>
      <c r="S47" s="182"/>
      <c r="T47" s="182"/>
      <c r="U47" s="182"/>
      <c r="V47" s="182"/>
    </row>
    <row r="48" spans="1:22" x14ac:dyDescent="0.45">
      <c r="A48" s="182"/>
      <c r="B48" s="182"/>
      <c r="C48" s="182"/>
      <c r="D48" s="182"/>
      <c r="E48" s="182"/>
      <c r="F48" s="182"/>
      <c r="G48" s="182"/>
      <c r="H48" s="182"/>
      <c r="I48" s="182"/>
      <c r="J48" s="182"/>
      <c r="K48" s="182"/>
      <c r="L48" s="182"/>
      <c r="M48" s="182"/>
      <c r="N48" s="182"/>
      <c r="O48" s="182"/>
      <c r="P48" s="182"/>
      <c r="Q48" s="182"/>
      <c r="R48" s="182"/>
      <c r="S48" s="182"/>
      <c r="T48" s="182"/>
      <c r="U48" s="182"/>
      <c r="V48" s="182"/>
    </row>
    <row r="49" spans="1:22" x14ac:dyDescent="0.45">
      <c r="A49" s="182"/>
      <c r="B49" s="182"/>
      <c r="C49" s="182"/>
      <c r="D49" s="182"/>
      <c r="E49" s="182"/>
      <c r="F49" s="182"/>
      <c r="G49" s="182"/>
      <c r="H49" s="182"/>
      <c r="I49" s="182"/>
      <c r="J49" s="182"/>
      <c r="K49" s="182"/>
      <c r="L49" s="182"/>
      <c r="M49" s="182"/>
      <c r="N49" s="182"/>
      <c r="O49" s="182"/>
      <c r="P49" s="182"/>
      <c r="Q49" s="182"/>
      <c r="R49" s="182"/>
      <c r="S49" s="182"/>
      <c r="T49" s="182"/>
      <c r="U49" s="182"/>
      <c r="V49" s="182"/>
    </row>
    <row r="50" spans="1:22" x14ac:dyDescent="0.45">
      <c r="A50" s="182"/>
      <c r="B50" s="182"/>
      <c r="C50" s="182"/>
      <c r="D50" s="182"/>
      <c r="E50" s="182"/>
      <c r="F50" s="182"/>
      <c r="G50" s="182"/>
      <c r="H50" s="182"/>
      <c r="I50" s="182"/>
      <c r="J50" s="182"/>
      <c r="K50" s="182"/>
      <c r="L50" s="182"/>
      <c r="M50" s="182"/>
      <c r="N50" s="182"/>
      <c r="O50" s="182"/>
      <c r="P50" s="182"/>
      <c r="Q50" s="182"/>
      <c r="R50" s="182"/>
      <c r="S50" s="182"/>
      <c r="T50" s="182"/>
      <c r="U50" s="182"/>
      <c r="V50" s="182"/>
    </row>
    <row r="51" spans="1:22" x14ac:dyDescent="0.45">
      <c r="A51" s="182"/>
      <c r="B51" s="182"/>
      <c r="C51" s="182"/>
      <c r="D51" s="182"/>
      <c r="E51" s="182"/>
      <c r="F51" s="182"/>
      <c r="G51" s="182"/>
      <c r="H51" s="182"/>
      <c r="I51" s="182"/>
      <c r="J51" s="182"/>
      <c r="K51" s="182"/>
      <c r="L51" s="182"/>
      <c r="M51" s="182"/>
      <c r="N51" s="182"/>
      <c r="O51" s="182"/>
      <c r="P51" s="182"/>
      <c r="Q51" s="182"/>
      <c r="R51" s="182"/>
      <c r="S51" s="182"/>
      <c r="T51" s="182"/>
      <c r="U51" s="182"/>
      <c r="V51" s="182"/>
    </row>
    <row r="52" spans="1:22" x14ac:dyDescent="0.45">
      <c r="A52" s="182"/>
      <c r="B52" s="182"/>
      <c r="C52" s="182"/>
      <c r="D52" s="182"/>
      <c r="E52" s="182"/>
      <c r="F52" s="182"/>
      <c r="G52" s="182"/>
      <c r="H52" s="182"/>
      <c r="I52" s="182"/>
      <c r="J52" s="182"/>
      <c r="K52" s="182"/>
      <c r="L52" s="182"/>
      <c r="M52" s="182"/>
      <c r="N52" s="182"/>
      <c r="O52" s="182"/>
      <c r="P52" s="182"/>
      <c r="Q52" s="182"/>
      <c r="R52" s="182"/>
      <c r="S52" s="182"/>
      <c r="T52" s="182"/>
      <c r="U52" s="182"/>
      <c r="V52" s="182"/>
    </row>
    <row r="53" spans="1:22" x14ac:dyDescent="0.45">
      <c r="A53" s="182"/>
      <c r="B53" s="182"/>
      <c r="C53" s="182"/>
      <c r="D53" s="182"/>
      <c r="E53" s="182"/>
      <c r="F53" s="182"/>
      <c r="G53" s="182"/>
      <c r="H53" s="182"/>
      <c r="I53" s="182"/>
      <c r="J53" s="182"/>
      <c r="K53" s="182"/>
      <c r="L53" s="182"/>
      <c r="M53" s="182"/>
      <c r="N53" s="182"/>
      <c r="O53" s="182"/>
      <c r="P53" s="182"/>
      <c r="Q53" s="182"/>
      <c r="R53" s="182"/>
      <c r="S53" s="182"/>
      <c r="T53" s="182"/>
      <c r="U53" s="182"/>
      <c r="V53" s="182"/>
    </row>
    <row r="54" spans="1:22" x14ac:dyDescent="0.45">
      <c r="A54" s="182"/>
      <c r="B54" s="182"/>
      <c r="C54" s="182"/>
      <c r="D54" s="182"/>
      <c r="E54" s="182"/>
      <c r="F54" s="182"/>
      <c r="G54" s="182"/>
      <c r="H54" s="182"/>
      <c r="I54" s="182"/>
      <c r="J54" s="182"/>
      <c r="K54" s="182"/>
      <c r="L54" s="182"/>
      <c r="M54" s="182"/>
      <c r="N54" s="182"/>
      <c r="O54" s="182"/>
      <c r="P54" s="182"/>
      <c r="Q54" s="182"/>
      <c r="R54" s="182"/>
      <c r="S54" s="182"/>
      <c r="T54" s="182"/>
      <c r="U54" s="182"/>
      <c r="V54" s="182"/>
    </row>
    <row r="55" spans="1:22" x14ac:dyDescent="0.45">
      <c r="A55" s="182"/>
      <c r="B55" s="182"/>
      <c r="C55" s="182"/>
      <c r="D55" s="182"/>
      <c r="E55" s="182"/>
      <c r="F55" s="182"/>
      <c r="G55" s="182"/>
      <c r="H55" s="182"/>
      <c r="I55" s="182"/>
      <c r="J55" s="182"/>
      <c r="K55" s="182"/>
      <c r="L55" s="182"/>
      <c r="M55" s="182"/>
      <c r="N55" s="182"/>
      <c r="O55" s="182"/>
      <c r="P55" s="182"/>
      <c r="Q55" s="182"/>
      <c r="R55" s="182"/>
      <c r="S55" s="182"/>
      <c r="T55" s="182"/>
      <c r="U55" s="182"/>
      <c r="V55" s="182"/>
    </row>
    <row r="56" spans="1:22" x14ac:dyDescent="0.45">
      <c r="A56" s="182"/>
      <c r="B56" s="182"/>
      <c r="C56" s="182"/>
      <c r="D56" s="182"/>
      <c r="E56" s="182"/>
      <c r="F56" s="182"/>
      <c r="G56" s="182"/>
      <c r="H56" s="182"/>
      <c r="I56" s="182"/>
      <c r="J56" s="182"/>
      <c r="K56" s="182"/>
      <c r="L56" s="182"/>
      <c r="M56" s="182"/>
      <c r="N56" s="182"/>
      <c r="O56" s="182"/>
      <c r="P56" s="182"/>
      <c r="Q56" s="182"/>
      <c r="R56" s="182"/>
      <c r="S56" s="182"/>
      <c r="T56" s="182"/>
      <c r="U56" s="182"/>
      <c r="V56" s="182"/>
    </row>
    <row r="57" spans="1:22" x14ac:dyDescent="0.45">
      <c r="A57" s="182"/>
      <c r="B57" s="182"/>
      <c r="C57" s="182"/>
      <c r="D57" s="182"/>
      <c r="E57" s="182"/>
      <c r="F57" s="182"/>
      <c r="G57" s="182"/>
      <c r="H57" s="182"/>
      <c r="I57" s="182"/>
      <c r="J57" s="182"/>
      <c r="K57" s="182"/>
      <c r="L57" s="182"/>
      <c r="M57" s="182"/>
      <c r="N57" s="182"/>
      <c r="O57" s="182"/>
      <c r="P57" s="182"/>
      <c r="Q57" s="182"/>
      <c r="R57" s="182"/>
      <c r="S57" s="182"/>
      <c r="T57" s="182"/>
      <c r="U57" s="182"/>
      <c r="V57" s="182"/>
    </row>
    <row r="58" spans="1:22" x14ac:dyDescent="0.45">
      <c r="A58" s="182"/>
      <c r="B58" s="182"/>
      <c r="C58" s="182"/>
      <c r="D58" s="182"/>
      <c r="E58" s="182"/>
      <c r="F58" s="182"/>
      <c r="G58" s="182"/>
      <c r="H58" s="182"/>
      <c r="I58" s="182"/>
      <c r="J58" s="182"/>
      <c r="K58" s="182"/>
      <c r="L58" s="182"/>
      <c r="M58" s="182"/>
      <c r="N58" s="182"/>
      <c r="O58" s="182"/>
      <c r="P58" s="182"/>
      <c r="Q58" s="182"/>
      <c r="R58" s="182"/>
      <c r="S58" s="182"/>
      <c r="T58" s="182"/>
      <c r="U58" s="182"/>
      <c r="V58" s="182"/>
    </row>
    <row r="59" spans="1:22" x14ac:dyDescent="0.45">
      <c r="A59" s="182"/>
      <c r="B59" s="182"/>
      <c r="C59" s="182"/>
      <c r="D59" s="182"/>
      <c r="E59" s="182"/>
      <c r="F59" s="182"/>
      <c r="G59" s="182"/>
      <c r="H59" s="182"/>
      <c r="I59" s="182"/>
      <c r="J59" s="182"/>
      <c r="K59" s="182"/>
      <c r="L59" s="182"/>
      <c r="M59" s="182"/>
      <c r="N59" s="182"/>
      <c r="O59" s="182"/>
      <c r="P59" s="182"/>
      <c r="Q59" s="182"/>
      <c r="R59" s="182"/>
      <c r="S59" s="182"/>
      <c r="T59" s="182"/>
      <c r="U59" s="182"/>
      <c r="V59" s="182"/>
    </row>
    <row r="60" spans="1:22" x14ac:dyDescent="0.45">
      <c r="A60" s="182"/>
      <c r="B60" s="182"/>
      <c r="C60" s="182"/>
      <c r="D60" s="182"/>
      <c r="E60" s="182"/>
      <c r="F60" s="182"/>
      <c r="G60" s="182"/>
      <c r="H60" s="182"/>
      <c r="I60" s="182"/>
      <c r="J60" s="182"/>
      <c r="K60" s="182"/>
      <c r="L60" s="182"/>
      <c r="M60" s="182"/>
      <c r="N60" s="182"/>
      <c r="O60" s="182"/>
      <c r="P60" s="182"/>
      <c r="Q60" s="182"/>
      <c r="R60" s="182"/>
      <c r="S60" s="182"/>
      <c r="T60" s="182"/>
      <c r="U60" s="182"/>
      <c r="V60" s="182"/>
    </row>
    <row r="61" spans="1:22" x14ac:dyDescent="0.45">
      <c r="A61" s="182"/>
      <c r="B61" s="182"/>
      <c r="C61" s="182"/>
      <c r="D61" s="182"/>
      <c r="E61" s="182"/>
      <c r="F61" s="182"/>
      <c r="G61" s="182"/>
      <c r="H61" s="182"/>
      <c r="I61" s="182"/>
      <c r="J61" s="182"/>
      <c r="K61" s="182"/>
      <c r="L61" s="182"/>
      <c r="M61" s="182"/>
      <c r="N61" s="182"/>
      <c r="O61" s="182"/>
      <c r="P61" s="182"/>
      <c r="Q61" s="182"/>
      <c r="R61" s="182"/>
      <c r="S61" s="182"/>
      <c r="T61" s="182"/>
      <c r="U61" s="182"/>
      <c r="V61" s="182"/>
    </row>
    <row r="62" spans="1:22" x14ac:dyDescent="0.45">
      <c r="A62" s="182"/>
      <c r="B62" s="182"/>
      <c r="C62" s="182"/>
      <c r="D62" s="182"/>
      <c r="E62" s="182"/>
      <c r="F62" s="182"/>
      <c r="G62" s="182"/>
      <c r="H62" s="182"/>
      <c r="I62" s="182"/>
      <c r="J62" s="182"/>
      <c r="K62" s="182"/>
      <c r="L62" s="182"/>
      <c r="M62" s="182"/>
      <c r="N62" s="182"/>
      <c r="O62" s="182"/>
      <c r="P62" s="182"/>
      <c r="Q62" s="182"/>
      <c r="R62" s="182"/>
      <c r="S62" s="182"/>
      <c r="T62" s="182"/>
      <c r="U62" s="182"/>
      <c r="V62" s="182"/>
    </row>
    <row r="63" spans="1:22" x14ac:dyDescent="0.45">
      <c r="A63" s="182"/>
      <c r="B63" s="182"/>
      <c r="C63" s="182"/>
      <c r="D63" s="182"/>
      <c r="E63" s="182"/>
      <c r="F63" s="182"/>
      <c r="G63" s="182"/>
      <c r="H63" s="182"/>
      <c r="I63" s="182"/>
      <c r="J63" s="182"/>
      <c r="K63" s="182"/>
      <c r="L63" s="182"/>
      <c r="M63" s="182"/>
      <c r="N63" s="182"/>
      <c r="O63" s="182"/>
      <c r="P63" s="182"/>
      <c r="Q63" s="182"/>
      <c r="R63" s="182"/>
      <c r="S63" s="182"/>
      <c r="T63" s="182"/>
      <c r="U63" s="182"/>
      <c r="V63" s="182"/>
    </row>
    <row r="64" spans="1:22" x14ac:dyDescent="0.45">
      <c r="A64" s="182"/>
      <c r="B64" s="182"/>
      <c r="C64" s="182"/>
      <c r="D64" s="182"/>
      <c r="E64" s="182"/>
      <c r="F64" s="182"/>
      <c r="G64" s="182"/>
      <c r="H64" s="182"/>
      <c r="I64" s="182"/>
      <c r="J64" s="182"/>
      <c r="K64" s="182"/>
      <c r="L64" s="182"/>
      <c r="M64" s="182"/>
      <c r="N64" s="182"/>
      <c r="O64" s="182"/>
      <c r="P64" s="182"/>
      <c r="Q64" s="182"/>
      <c r="R64" s="182"/>
      <c r="S64" s="182"/>
      <c r="T64" s="182"/>
      <c r="U64" s="182"/>
      <c r="V64" s="182"/>
    </row>
    <row r="65" spans="1:22" x14ac:dyDescent="0.45">
      <c r="A65" s="182"/>
      <c r="B65" s="182"/>
      <c r="C65" s="182"/>
      <c r="D65" s="182"/>
      <c r="E65" s="182"/>
      <c r="F65" s="182"/>
      <c r="G65" s="182"/>
      <c r="H65" s="182"/>
      <c r="I65" s="182"/>
      <c r="J65" s="182"/>
      <c r="K65" s="182"/>
      <c r="L65" s="182"/>
      <c r="M65" s="182"/>
      <c r="N65" s="182"/>
      <c r="O65" s="182"/>
      <c r="P65" s="182"/>
      <c r="Q65" s="182"/>
      <c r="R65" s="182"/>
      <c r="S65" s="182"/>
      <c r="T65" s="182"/>
      <c r="U65" s="182"/>
      <c r="V65" s="182"/>
    </row>
    <row r="66" spans="1:22" x14ac:dyDescent="0.45">
      <c r="A66" s="182"/>
      <c r="B66" s="182"/>
      <c r="C66" s="182"/>
      <c r="D66" s="182"/>
      <c r="E66" s="182"/>
      <c r="F66" s="182"/>
      <c r="G66" s="182"/>
      <c r="H66" s="182"/>
      <c r="I66" s="182"/>
      <c r="J66" s="182"/>
      <c r="K66" s="182"/>
      <c r="L66" s="182"/>
      <c r="M66" s="182"/>
      <c r="N66" s="182"/>
      <c r="O66" s="182"/>
      <c r="P66" s="182"/>
      <c r="Q66" s="182"/>
      <c r="R66" s="182"/>
      <c r="S66" s="182"/>
      <c r="T66" s="182"/>
      <c r="U66" s="182"/>
      <c r="V66" s="182"/>
    </row>
    <row r="67" spans="1:22" x14ac:dyDescent="0.45">
      <c r="A67" s="182"/>
      <c r="B67" s="182"/>
      <c r="C67" s="182"/>
      <c r="D67" s="182"/>
      <c r="E67" s="182"/>
      <c r="F67" s="182"/>
      <c r="G67" s="182"/>
      <c r="H67" s="182"/>
      <c r="I67" s="182"/>
      <c r="J67" s="182"/>
      <c r="K67" s="182"/>
      <c r="L67" s="182"/>
      <c r="M67" s="182"/>
      <c r="N67" s="182"/>
      <c r="O67" s="182"/>
      <c r="P67" s="182"/>
      <c r="Q67" s="182"/>
      <c r="R67" s="182"/>
      <c r="S67" s="182"/>
      <c r="T67" s="182"/>
      <c r="U67" s="182"/>
      <c r="V67" s="182"/>
    </row>
    <row r="68" spans="1:22" x14ac:dyDescent="0.45">
      <c r="A68" s="182"/>
      <c r="B68" s="182"/>
      <c r="C68" s="182"/>
      <c r="D68" s="182"/>
      <c r="E68" s="182"/>
      <c r="F68" s="182"/>
      <c r="G68" s="182"/>
      <c r="H68" s="182"/>
      <c r="I68" s="182"/>
      <c r="J68" s="182"/>
      <c r="K68" s="182"/>
      <c r="L68" s="182"/>
      <c r="M68" s="182"/>
      <c r="N68" s="182"/>
      <c r="O68" s="182"/>
      <c r="P68" s="182"/>
      <c r="Q68" s="182"/>
      <c r="R68" s="182"/>
      <c r="S68" s="182"/>
      <c r="T68" s="182"/>
      <c r="U68" s="182"/>
      <c r="V68" s="182"/>
    </row>
    <row r="69" spans="1:22" x14ac:dyDescent="0.45">
      <c r="A69" s="182"/>
      <c r="B69" s="182"/>
      <c r="C69" s="182"/>
      <c r="D69" s="182"/>
      <c r="E69" s="182"/>
      <c r="F69" s="182"/>
      <c r="G69" s="182"/>
      <c r="H69" s="182"/>
      <c r="I69" s="182"/>
      <c r="J69" s="182"/>
      <c r="K69" s="182"/>
      <c r="L69" s="182"/>
      <c r="M69" s="182"/>
      <c r="N69" s="182"/>
      <c r="O69" s="182"/>
      <c r="P69" s="182"/>
      <c r="Q69" s="182"/>
      <c r="R69" s="182"/>
      <c r="S69" s="182"/>
      <c r="T69" s="182"/>
      <c r="U69" s="182"/>
      <c r="V69" s="182"/>
    </row>
    <row r="70" spans="1:22" x14ac:dyDescent="0.45">
      <c r="A70" s="182"/>
      <c r="B70" s="182"/>
      <c r="C70" s="182"/>
      <c r="D70" s="182"/>
      <c r="E70" s="182"/>
      <c r="F70" s="182"/>
      <c r="G70" s="182"/>
      <c r="H70" s="182"/>
      <c r="I70" s="182"/>
      <c r="J70" s="182"/>
      <c r="K70" s="182"/>
      <c r="L70" s="182"/>
      <c r="M70" s="182"/>
      <c r="N70" s="182"/>
      <c r="O70" s="182"/>
      <c r="P70" s="182"/>
      <c r="Q70" s="182"/>
      <c r="R70" s="182"/>
      <c r="S70" s="182"/>
      <c r="T70" s="182"/>
      <c r="U70" s="182"/>
      <c r="V70" s="182"/>
    </row>
    <row r="71" spans="1:22" x14ac:dyDescent="0.45">
      <c r="A71" s="182"/>
      <c r="B71" s="182"/>
      <c r="C71" s="182"/>
      <c r="D71" s="182"/>
      <c r="E71" s="182"/>
      <c r="F71" s="182"/>
      <c r="G71" s="182"/>
      <c r="H71" s="182"/>
      <c r="I71" s="182"/>
      <c r="J71" s="182"/>
      <c r="K71" s="182"/>
      <c r="L71" s="182"/>
      <c r="M71" s="182"/>
      <c r="N71" s="182"/>
      <c r="O71" s="182"/>
      <c r="P71" s="182"/>
      <c r="Q71" s="182"/>
      <c r="R71" s="182"/>
      <c r="S71" s="182"/>
      <c r="T71" s="182"/>
      <c r="U71" s="182"/>
      <c r="V71" s="182"/>
    </row>
    <row r="72" spans="1:22" x14ac:dyDescent="0.45">
      <c r="A72" s="182"/>
      <c r="B72" s="182"/>
      <c r="C72" s="182"/>
      <c r="D72" s="182"/>
      <c r="E72" s="182"/>
      <c r="F72" s="182"/>
      <c r="G72" s="182"/>
      <c r="H72" s="182"/>
      <c r="I72" s="182"/>
      <c r="J72" s="182"/>
      <c r="K72" s="182"/>
      <c r="L72" s="182"/>
      <c r="M72" s="182"/>
      <c r="N72" s="182"/>
      <c r="O72" s="182"/>
      <c r="P72" s="182"/>
      <c r="Q72" s="182"/>
      <c r="R72" s="182"/>
      <c r="S72" s="182"/>
      <c r="T72" s="182"/>
      <c r="U72" s="182"/>
      <c r="V72" s="182"/>
    </row>
    <row r="73" spans="1:22" x14ac:dyDescent="0.45">
      <c r="A73" s="182"/>
      <c r="B73" s="182"/>
      <c r="C73" s="182"/>
      <c r="D73" s="182"/>
      <c r="E73" s="182"/>
      <c r="F73" s="182"/>
      <c r="G73" s="182"/>
      <c r="H73" s="182"/>
      <c r="I73" s="182"/>
      <c r="J73" s="182"/>
      <c r="K73" s="182"/>
      <c r="L73" s="182"/>
      <c r="M73" s="182"/>
      <c r="N73" s="182"/>
      <c r="O73" s="182"/>
      <c r="P73" s="182"/>
      <c r="Q73" s="182"/>
      <c r="R73" s="182"/>
      <c r="S73" s="182"/>
      <c r="T73" s="182"/>
      <c r="U73" s="182"/>
      <c r="V73" s="182"/>
    </row>
    <row r="74" spans="1:22" x14ac:dyDescent="0.45">
      <c r="A74" s="182"/>
      <c r="B74" s="182"/>
      <c r="C74" s="182"/>
      <c r="D74" s="182"/>
      <c r="E74" s="182"/>
      <c r="F74" s="182"/>
      <c r="G74" s="182"/>
      <c r="H74" s="182"/>
      <c r="I74" s="182"/>
      <c r="J74" s="182"/>
      <c r="K74" s="182"/>
      <c r="L74" s="182"/>
      <c r="M74" s="182"/>
      <c r="N74" s="182"/>
      <c r="O74" s="182"/>
      <c r="P74" s="182"/>
      <c r="Q74" s="182"/>
      <c r="R74" s="182"/>
      <c r="S74" s="182"/>
      <c r="T74" s="182"/>
      <c r="U74" s="182"/>
      <c r="V74" s="182"/>
    </row>
    <row r="75" spans="1:22" x14ac:dyDescent="0.45">
      <c r="A75" s="182"/>
      <c r="B75" s="182"/>
      <c r="C75" s="182"/>
      <c r="D75" s="182"/>
      <c r="E75" s="182"/>
      <c r="F75" s="182"/>
      <c r="G75" s="182"/>
      <c r="H75" s="182"/>
      <c r="I75" s="182"/>
      <c r="J75" s="182"/>
      <c r="K75" s="182"/>
      <c r="L75" s="182"/>
      <c r="M75" s="182"/>
      <c r="N75" s="182"/>
      <c r="O75" s="182"/>
      <c r="P75" s="182"/>
      <c r="Q75" s="182"/>
      <c r="R75" s="182"/>
      <c r="S75" s="182"/>
      <c r="T75" s="182"/>
      <c r="U75" s="182"/>
      <c r="V75" s="182"/>
    </row>
    <row r="76" spans="1:22" x14ac:dyDescent="0.45">
      <c r="A76" s="182"/>
      <c r="B76" s="182"/>
      <c r="C76" s="182"/>
      <c r="D76" s="182"/>
      <c r="E76" s="182"/>
      <c r="F76" s="182"/>
      <c r="G76" s="182"/>
      <c r="H76" s="182"/>
      <c r="I76" s="182"/>
      <c r="J76" s="182"/>
      <c r="K76" s="182"/>
      <c r="L76" s="182"/>
      <c r="M76" s="182"/>
      <c r="N76" s="182"/>
      <c r="O76" s="182"/>
      <c r="P76" s="182"/>
      <c r="Q76" s="182"/>
      <c r="R76" s="182"/>
      <c r="S76" s="182"/>
      <c r="T76" s="182"/>
      <c r="U76" s="182"/>
      <c r="V76" s="182"/>
    </row>
    <row r="77" spans="1:22" x14ac:dyDescent="0.45">
      <c r="A77" s="182"/>
      <c r="B77" s="182"/>
      <c r="C77" s="182"/>
      <c r="D77" s="182"/>
      <c r="E77" s="182"/>
      <c r="F77" s="182"/>
      <c r="G77" s="182"/>
      <c r="H77" s="182"/>
      <c r="I77" s="182"/>
      <c r="J77" s="182"/>
      <c r="K77" s="182"/>
      <c r="L77" s="182"/>
      <c r="M77" s="182"/>
      <c r="N77" s="182"/>
      <c r="O77" s="182"/>
      <c r="P77" s="182"/>
      <c r="Q77" s="182"/>
      <c r="R77" s="182"/>
      <c r="S77" s="182"/>
      <c r="T77" s="182"/>
      <c r="U77" s="182"/>
      <c r="V77" s="182"/>
    </row>
    <row r="78" spans="1:22" x14ac:dyDescent="0.45">
      <c r="A78" s="182"/>
      <c r="B78" s="182"/>
      <c r="C78" s="182"/>
      <c r="D78" s="182"/>
      <c r="E78" s="182"/>
      <c r="F78" s="182"/>
      <c r="G78" s="182"/>
      <c r="H78" s="182"/>
      <c r="I78" s="182"/>
      <c r="J78" s="182"/>
      <c r="K78" s="182"/>
      <c r="L78" s="182"/>
      <c r="M78" s="182"/>
      <c r="N78" s="182"/>
      <c r="O78" s="182"/>
      <c r="P78" s="182"/>
      <c r="Q78" s="182"/>
      <c r="R78" s="182"/>
      <c r="S78" s="182"/>
      <c r="T78" s="182"/>
      <c r="U78" s="182"/>
      <c r="V78" s="182"/>
    </row>
    <row r="79" spans="1:22" x14ac:dyDescent="0.45">
      <c r="A79" s="182"/>
      <c r="B79" s="182"/>
      <c r="C79" s="182"/>
      <c r="D79" s="182"/>
      <c r="E79" s="182"/>
      <c r="F79" s="182"/>
      <c r="G79" s="182"/>
      <c r="H79" s="182"/>
      <c r="I79" s="182"/>
      <c r="J79" s="182"/>
      <c r="K79" s="182"/>
      <c r="L79" s="182"/>
      <c r="M79" s="182"/>
      <c r="N79" s="182"/>
      <c r="O79" s="182"/>
      <c r="P79" s="182"/>
      <c r="Q79" s="182"/>
      <c r="R79" s="182"/>
      <c r="S79" s="182"/>
      <c r="T79" s="182"/>
      <c r="U79" s="182"/>
      <c r="V79" s="182"/>
    </row>
    <row r="80" spans="1:22" x14ac:dyDescent="0.45">
      <c r="A80" s="182"/>
      <c r="B80" s="182"/>
      <c r="C80" s="182"/>
      <c r="D80" s="182"/>
      <c r="E80" s="182"/>
      <c r="F80" s="182"/>
      <c r="G80" s="182"/>
      <c r="H80" s="182"/>
      <c r="I80" s="182"/>
      <c r="J80" s="182"/>
      <c r="K80" s="182"/>
      <c r="L80" s="182"/>
      <c r="M80" s="182"/>
      <c r="N80" s="182"/>
      <c r="O80" s="182"/>
      <c r="P80" s="182"/>
      <c r="Q80" s="182"/>
      <c r="R80" s="182"/>
      <c r="S80" s="182"/>
      <c r="T80" s="182"/>
      <c r="U80" s="182"/>
      <c r="V80" s="182"/>
    </row>
    <row r="81" spans="1:22" x14ac:dyDescent="0.45">
      <c r="A81" s="182"/>
      <c r="B81" s="182"/>
      <c r="C81" s="182"/>
      <c r="D81" s="182"/>
      <c r="E81" s="182"/>
      <c r="F81" s="182"/>
      <c r="G81" s="182"/>
      <c r="H81" s="182"/>
      <c r="I81" s="182"/>
      <c r="J81" s="182"/>
      <c r="K81" s="182"/>
      <c r="L81" s="182"/>
      <c r="M81" s="182"/>
      <c r="N81" s="182"/>
      <c r="O81" s="182"/>
      <c r="P81" s="182"/>
      <c r="Q81" s="182"/>
      <c r="R81" s="182"/>
      <c r="S81" s="182"/>
      <c r="T81" s="182"/>
      <c r="U81" s="182"/>
      <c r="V81" s="182"/>
    </row>
    <row r="82" spans="1:22" x14ac:dyDescent="0.45">
      <c r="A82" s="182"/>
      <c r="B82" s="182"/>
      <c r="C82" s="182"/>
      <c r="D82" s="182"/>
      <c r="E82" s="182"/>
      <c r="F82" s="182"/>
      <c r="G82" s="182"/>
      <c r="H82" s="182"/>
      <c r="I82" s="182"/>
      <c r="J82" s="182"/>
      <c r="K82" s="182"/>
      <c r="L82" s="182"/>
      <c r="M82" s="182"/>
      <c r="N82" s="182"/>
      <c r="O82" s="182"/>
      <c r="P82" s="182"/>
      <c r="Q82" s="182"/>
      <c r="R82" s="182"/>
      <c r="S82" s="182"/>
      <c r="T82" s="182"/>
      <c r="U82" s="182"/>
      <c r="V82" s="182"/>
    </row>
    <row r="83" spans="1:22" x14ac:dyDescent="0.45">
      <c r="A83" s="182"/>
      <c r="B83" s="182"/>
      <c r="C83" s="182"/>
      <c r="D83" s="182"/>
      <c r="E83" s="182"/>
      <c r="F83" s="182"/>
      <c r="G83" s="182"/>
      <c r="H83" s="182"/>
      <c r="I83" s="182"/>
      <c r="J83" s="182"/>
      <c r="K83" s="182"/>
      <c r="L83" s="182"/>
      <c r="M83" s="182"/>
      <c r="N83" s="182"/>
      <c r="O83" s="182"/>
      <c r="P83" s="182"/>
      <c r="Q83" s="182"/>
      <c r="R83" s="182"/>
      <c r="S83" s="182"/>
      <c r="T83" s="182"/>
      <c r="U83" s="182"/>
      <c r="V83" s="182"/>
    </row>
    <row r="84" spans="1:22" x14ac:dyDescent="0.45">
      <c r="A84" s="182"/>
      <c r="B84" s="182"/>
      <c r="C84" s="182"/>
      <c r="D84" s="182"/>
      <c r="E84" s="182"/>
      <c r="F84" s="182"/>
      <c r="G84" s="182"/>
      <c r="H84" s="182"/>
      <c r="I84" s="182"/>
      <c r="J84" s="182"/>
      <c r="K84" s="182"/>
      <c r="L84" s="182"/>
      <c r="M84" s="182"/>
      <c r="N84" s="182"/>
      <c r="O84" s="182"/>
      <c r="P84" s="182"/>
      <c r="Q84" s="182"/>
      <c r="R84" s="182"/>
      <c r="S84" s="182"/>
      <c r="T84" s="182"/>
      <c r="U84" s="182"/>
      <c r="V84" s="182"/>
    </row>
    <row r="85" spans="1:22" x14ac:dyDescent="0.45">
      <c r="A85" s="182"/>
      <c r="B85" s="182"/>
      <c r="C85" s="182"/>
      <c r="D85" s="182"/>
      <c r="E85" s="182"/>
      <c r="F85" s="182"/>
      <c r="G85" s="182"/>
      <c r="H85" s="182"/>
      <c r="I85" s="182"/>
      <c r="J85" s="182"/>
      <c r="K85" s="182"/>
      <c r="L85" s="182"/>
      <c r="M85" s="182"/>
      <c r="N85" s="182"/>
      <c r="O85" s="182"/>
      <c r="P85" s="182"/>
      <c r="Q85" s="182"/>
      <c r="R85" s="182"/>
      <c r="S85" s="182"/>
      <c r="T85" s="182"/>
      <c r="U85" s="182"/>
      <c r="V85" s="182"/>
    </row>
    <row r="86" spans="1:22" x14ac:dyDescent="0.45">
      <c r="A86" s="182"/>
      <c r="B86" s="182"/>
      <c r="C86" s="182"/>
      <c r="D86" s="182"/>
      <c r="E86" s="182"/>
      <c r="F86" s="182"/>
      <c r="G86" s="182"/>
      <c r="H86" s="182"/>
      <c r="I86" s="182"/>
      <c r="J86" s="182"/>
      <c r="K86" s="182"/>
      <c r="L86" s="182"/>
      <c r="M86" s="182"/>
      <c r="N86" s="182"/>
      <c r="O86" s="182"/>
      <c r="P86" s="182"/>
      <c r="Q86" s="182"/>
      <c r="R86" s="182"/>
      <c r="S86" s="182"/>
      <c r="T86" s="182"/>
      <c r="U86" s="182"/>
      <c r="V86" s="182"/>
    </row>
    <row r="87" spans="1:22" x14ac:dyDescent="0.45">
      <c r="A87" s="182"/>
      <c r="B87" s="182"/>
      <c r="C87" s="182"/>
      <c r="D87" s="182"/>
      <c r="E87" s="182"/>
      <c r="F87" s="182"/>
      <c r="G87" s="182"/>
      <c r="H87" s="182"/>
      <c r="I87" s="182"/>
      <c r="J87" s="182"/>
      <c r="K87" s="182"/>
      <c r="L87" s="182"/>
      <c r="M87" s="182"/>
      <c r="N87" s="182"/>
      <c r="O87" s="182"/>
      <c r="P87" s="182"/>
      <c r="Q87" s="182"/>
      <c r="R87" s="182"/>
      <c r="S87" s="182"/>
      <c r="T87" s="182"/>
      <c r="U87" s="182"/>
      <c r="V87" s="182"/>
    </row>
  </sheetData>
  <sheetProtection sheet="1" objects="1" scenarios="1"/>
  <mergeCells count="11">
    <mergeCell ref="A1:U3"/>
    <mergeCell ref="A4:U4"/>
    <mergeCell ref="C9:E9"/>
    <mergeCell ref="C13:E13"/>
    <mergeCell ref="C23:E23"/>
    <mergeCell ref="C7:E7"/>
    <mergeCell ref="C19:E19"/>
    <mergeCell ref="C20:E20"/>
    <mergeCell ref="C21:E21"/>
    <mergeCell ref="C17:E17"/>
    <mergeCell ref="C11:E11"/>
  </mergeCells>
  <hyperlinks>
    <hyperlink ref="C9" location="'Register Map'!A1" display="Register Map"/>
    <hyperlink ref="C21" location="About!A1" display="About"/>
    <hyperlink ref="C13" location="'PGA1 Input Range'!A1" display="PGA1 Input Range"/>
    <hyperlink ref="C17" location="'ADC1 SINCx Filter'!A1" display="ADC1 SINCx Filter"/>
    <hyperlink ref="C15" location="'Code Conversions'!N5" display="Code Conversions"/>
    <hyperlink ref="C11:E11" location="'Digital Filter'!N5" display="Digital Filter"/>
    <hyperlink ref="C19:E19" location="'Noise Table'!Q5" display="Noise Table"/>
    <hyperlink ref="C13:E13" location="'Common-Mode Range'!U5" display="Common-Mode Range"/>
    <hyperlink ref="C17:E17" location="Calibration!N5" display="Calibration"/>
    <hyperlink ref="C21:E21" location="CRC!AQ5" display="CRC"/>
    <hyperlink ref="C9:E9" location="'Register Map'!P5" display="Register Map"/>
    <hyperlink ref="C23" location="About!A1" display="About"/>
    <hyperlink ref="C25" location="'PGA1 Input Range'!A1" display="PGA1 Input Range"/>
    <hyperlink ref="C23:E23" location="'Register Map'!P5" display="Register Map"/>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33"/>
  <sheetViews>
    <sheetView showGridLines="0" showRowColHeaders="0" zoomScaleNormal="100" workbookViewId="0">
      <selection activeCell="K19" sqref="K19:L19"/>
    </sheetView>
  </sheetViews>
  <sheetFormatPr defaultColWidth="9.1328125" defaultRowHeight="14.25" x14ac:dyDescent="0.45"/>
  <cols>
    <col min="1" max="1" width="9.1328125" style="12"/>
    <col min="2" max="2" width="28.59765625" style="12" customWidth="1"/>
    <col min="3" max="16" width="10.73046875" style="12" customWidth="1"/>
    <col min="17" max="17" width="20.59765625" style="12" customWidth="1"/>
    <col min="18" max="16384" width="9.1328125" style="12"/>
  </cols>
  <sheetData>
    <row r="1" spans="1:20" s="20" customFormat="1" ht="13.5" x14ac:dyDescent="0.35">
      <c r="A1" s="841"/>
      <c r="B1" s="841"/>
      <c r="C1" s="841"/>
      <c r="D1" s="841"/>
      <c r="E1" s="841"/>
      <c r="F1" s="841"/>
      <c r="G1" s="841"/>
      <c r="H1" s="841"/>
      <c r="I1" s="841"/>
      <c r="J1" s="841"/>
      <c r="K1" s="841"/>
      <c r="L1" s="841"/>
      <c r="M1" s="841"/>
      <c r="N1" s="841"/>
      <c r="O1" s="841"/>
      <c r="P1" s="841"/>
      <c r="Q1" s="841"/>
    </row>
    <row r="2" spans="1:20" s="20" customFormat="1" ht="13.5" x14ac:dyDescent="0.35">
      <c r="A2" s="841"/>
      <c r="B2" s="841"/>
      <c r="C2" s="841"/>
      <c r="D2" s="841"/>
      <c r="E2" s="841"/>
      <c r="F2" s="841"/>
      <c r="G2" s="841"/>
      <c r="H2" s="841"/>
      <c r="I2" s="841"/>
      <c r="J2" s="841"/>
      <c r="K2" s="841"/>
      <c r="L2" s="841"/>
      <c r="M2" s="841"/>
      <c r="N2" s="841"/>
      <c r="O2" s="841"/>
      <c r="P2" s="841"/>
      <c r="Q2" s="841"/>
    </row>
    <row r="3" spans="1:20" s="20" customFormat="1" ht="13.5" x14ac:dyDescent="0.35">
      <c r="A3" s="841"/>
      <c r="B3" s="841"/>
      <c r="C3" s="841"/>
      <c r="D3" s="841"/>
      <c r="E3" s="841"/>
      <c r="F3" s="841"/>
      <c r="G3" s="841"/>
      <c r="H3" s="841"/>
      <c r="I3" s="841"/>
      <c r="J3" s="841"/>
      <c r="K3" s="841"/>
      <c r="L3" s="841"/>
      <c r="M3" s="841"/>
      <c r="N3" s="841"/>
      <c r="O3" s="841"/>
      <c r="P3" s="841"/>
      <c r="Q3" s="841"/>
    </row>
    <row r="4" spans="1:20" s="20" customFormat="1" ht="12.75" customHeight="1" x14ac:dyDescent="0.2">
      <c r="A4" s="938"/>
      <c r="B4" s="938"/>
      <c r="C4" s="938"/>
      <c r="D4" s="938"/>
      <c r="E4" s="938"/>
      <c r="F4" s="938"/>
      <c r="G4" s="938"/>
      <c r="H4" s="938"/>
      <c r="I4" s="938"/>
      <c r="J4" s="938"/>
      <c r="K4" s="938"/>
      <c r="L4" s="938"/>
      <c r="M4" s="938"/>
      <c r="N4" s="938"/>
      <c r="O4" s="938"/>
      <c r="P4" s="938"/>
      <c r="Q4" s="938"/>
      <c r="R4" s="21"/>
      <c r="S4" s="21"/>
      <c r="T4" s="21"/>
    </row>
    <row r="5" spans="1:20" s="20" customFormat="1" ht="15" customHeight="1" x14ac:dyDescent="0.2">
      <c r="A5" s="21"/>
      <c r="B5" s="23"/>
      <c r="C5" s="23"/>
      <c r="D5" s="23"/>
      <c r="E5" s="23"/>
      <c r="F5" s="23"/>
      <c r="G5" s="23"/>
      <c r="H5" s="23"/>
      <c r="I5" s="23"/>
      <c r="J5" s="23"/>
      <c r="K5" s="23"/>
      <c r="L5" s="23"/>
      <c r="M5" s="23"/>
      <c r="N5" s="23"/>
      <c r="O5" s="23"/>
      <c r="Q5" s="130" t="s">
        <v>16</v>
      </c>
      <c r="R5" s="23"/>
      <c r="S5" s="23"/>
      <c r="T5" s="23"/>
    </row>
    <row r="6" spans="1:20" ht="15.75" thickBot="1" x14ac:dyDescent="0.3">
      <c r="A6" s="17"/>
      <c r="H6" s="24"/>
      <c r="I6" s="24"/>
      <c r="J6" s="25"/>
      <c r="K6" s="25"/>
      <c r="L6" s="25"/>
      <c r="M6" s="25"/>
      <c r="N6" s="25"/>
      <c r="O6" s="26"/>
      <c r="P6" s="26"/>
      <c r="Q6" s="26"/>
      <c r="R6" s="18"/>
      <c r="S6" s="18"/>
      <c r="T6" s="18"/>
    </row>
    <row r="7" spans="1:20" ht="15.75" thickBot="1" x14ac:dyDescent="0.3">
      <c r="A7" s="17"/>
      <c r="B7" s="234" t="s">
        <v>24</v>
      </c>
      <c r="C7" s="41">
        <v>20</v>
      </c>
      <c r="D7" s="234" t="s">
        <v>53</v>
      </c>
      <c r="E7" s="24"/>
      <c r="F7" s="24"/>
      <c r="G7" s="24"/>
      <c r="H7" s="24"/>
      <c r="I7" s="24"/>
      <c r="J7" s="28"/>
      <c r="K7" s="28"/>
      <c r="L7" s="28"/>
      <c r="M7" s="25"/>
      <c r="N7" s="25"/>
      <c r="O7" s="24"/>
      <c r="P7" s="24"/>
      <c r="Q7" s="24"/>
    </row>
    <row r="8" spans="1:20" ht="15.75" thickBot="1" x14ac:dyDescent="0.3">
      <c r="A8" s="17"/>
      <c r="B8" s="234" t="s">
        <v>49</v>
      </c>
      <c r="C8" s="41">
        <v>1</v>
      </c>
      <c r="D8" s="234" t="s">
        <v>37</v>
      </c>
      <c r="E8" s="24"/>
      <c r="F8" s="42"/>
      <c r="G8" s="25"/>
      <c r="H8" s="24"/>
      <c r="I8" s="24"/>
      <c r="J8" s="27"/>
      <c r="K8" s="27"/>
      <c r="L8" s="29"/>
      <c r="M8" s="30"/>
      <c r="N8" s="25"/>
      <c r="O8" s="24"/>
      <c r="P8" s="24"/>
      <c r="Q8" s="24"/>
    </row>
    <row r="9" spans="1:20" ht="14.65" thickBot="1" x14ac:dyDescent="0.5">
      <c r="A9" s="17"/>
      <c r="B9" s="233" t="s">
        <v>50</v>
      </c>
      <c r="C9" s="235">
        <f>VLOOKUP(C7,B19:J32,MATCH(C8,C18:J18,0)+1,FALSE)</f>
        <v>0.71599999999999997</v>
      </c>
      <c r="D9" s="233" t="s">
        <v>51</v>
      </c>
      <c r="F9" s="236" t="s">
        <v>149</v>
      </c>
      <c r="G9" s="43"/>
      <c r="H9" s="24"/>
      <c r="I9" s="24"/>
      <c r="J9" s="27"/>
      <c r="K9" s="27"/>
      <c r="L9" s="25"/>
      <c r="M9" s="27"/>
      <c r="N9" s="31"/>
      <c r="O9" s="24"/>
      <c r="P9" s="24"/>
      <c r="Q9" s="24"/>
    </row>
    <row r="10" spans="1:20" ht="15" x14ac:dyDescent="0.25">
      <c r="A10" s="17"/>
    </row>
    <row r="11" spans="1:20" x14ac:dyDescent="0.45">
      <c r="A11" s="17"/>
    </row>
    <row r="12" spans="1:20" ht="14.65" thickBot="1" x14ac:dyDescent="0.5">
      <c r="A12" s="930" t="s">
        <v>59</v>
      </c>
      <c r="B12" s="930"/>
      <c r="C12" s="930"/>
      <c r="D12" s="930"/>
      <c r="E12" s="930"/>
      <c r="F12" s="930"/>
      <c r="G12" s="930"/>
      <c r="H12" s="930"/>
      <c r="I12" s="930"/>
      <c r="J12" s="930"/>
      <c r="K12" s="930"/>
      <c r="L12" s="930"/>
      <c r="M12" s="930"/>
      <c r="N12" s="930"/>
      <c r="O12" s="930"/>
      <c r="P12" s="930"/>
      <c r="Q12" s="930"/>
    </row>
    <row r="13" spans="1:20" ht="14.65" thickTop="1" x14ac:dyDescent="0.45">
      <c r="A13" s="17"/>
    </row>
    <row r="14" spans="1:20" x14ac:dyDescent="0.45">
      <c r="A14" s="17"/>
    </row>
    <row r="15" spans="1:20" ht="14.65" thickBot="1" x14ac:dyDescent="0.5">
      <c r="A15" s="17"/>
      <c r="L15" s="28"/>
      <c r="M15" s="28"/>
      <c r="N15" s="28"/>
      <c r="O15" s="28"/>
      <c r="P15" s="28"/>
      <c r="Q15" s="28"/>
    </row>
    <row r="16" spans="1:20" ht="15.75" customHeight="1" thickBot="1" x14ac:dyDescent="0.5">
      <c r="A16" s="17"/>
      <c r="B16" s="943" t="s">
        <v>199</v>
      </c>
      <c r="C16" s="944"/>
      <c r="D16" s="944"/>
      <c r="E16" s="944"/>
      <c r="F16" s="944"/>
      <c r="G16" s="944"/>
      <c r="H16" s="944"/>
      <c r="I16" s="944"/>
      <c r="J16" s="944"/>
      <c r="K16" s="944"/>
      <c r="L16" s="945"/>
      <c r="Q16" s="17"/>
    </row>
    <row r="17" spans="1:17" ht="15.75" customHeight="1" thickBot="1" x14ac:dyDescent="0.5">
      <c r="A17" s="17"/>
      <c r="B17" s="257"/>
      <c r="C17" s="877" t="s">
        <v>49</v>
      </c>
      <c r="D17" s="878"/>
      <c r="E17" s="878"/>
      <c r="F17" s="878"/>
      <c r="G17" s="878"/>
      <c r="H17" s="878"/>
      <c r="I17" s="878"/>
      <c r="J17" s="879"/>
      <c r="K17" s="939" t="s">
        <v>55</v>
      </c>
      <c r="L17" s="940"/>
      <c r="Q17" s="17"/>
    </row>
    <row r="18" spans="1:17" ht="14.65" thickBot="1" x14ac:dyDescent="0.5">
      <c r="A18" s="17"/>
      <c r="B18" s="244" t="s">
        <v>52</v>
      </c>
      <c r="C18" s="242">
        <v>1</v>
      </c>
      <c r="D18" s="243">
        <v>2</v>
      </c>
      <c r="E18" s="243">
        <v>4</v>
      </c>
      <c r="F18" s="243">
        <v>8</v>
      </c>
      <c r="G18" s="243">
        <v>16</v>
      </c>
      <c r="H18" s="243">
        <v>32</v>
      </c>
      <c r="I18" s="243">
        <v>64</v>
      </c>
      <c r="J18" s="256">
        <v>128</v>
      </c>
      <c r="K18" s="941"/>
      <c r="L18" s="942"/>
      <c r="N18" s="249"/>
      <c r="Q18" s="17"/>
    </row>
    <row r="19" spans="1:17" x14ac:dyDescent="0.45">
      <c r="A19" s="17"/>
      <c r="B19" s="252">
        <v>2.5</v>
      </c>
      <c r="C19" s="255">
        <v>0.28599999999999998</v>
      </c>
      <c r="D19" s="32">
        <v>0.125</v>
      </c>
      <c r="E19" s="32">
        <v>6.5000000000000002E-2</v>
      </c>
      <c r="F19" s="32">
        <v>3.6999999999999998E-2</v>
      </c>
      <c r="G19" s="32">
        <v>0.03</v>
      </c>
      <c r="H19" s="32">
        <v>2.3E-2</v>
      </c>
      <c r="I19" s="32">
        <v>1.9E-2</v>
      </c>
      <c r="J19" s="33">
        <v>1.9E-2</v>
      </c>
      <c r="K19" s="946"/>
      <c r="L19" s="947"/>
      <c r="N19" s="250"/>
      <c r="Q19" s="17"/>
    </row>
    <row r="20" spans="1:17" x14ac:dyDescent="0.45">
      <c r="A20" s="17"/>
      <c r="B20" s="253">
        <v>5</v>
      </c>
      <c r="C20" s="36">
        <v>0.35799999999999998</v>
      </c>
      <c r="D20" s="34">
        <v>0.186</v>
      </c>
      <c r="E20" s="34">
        <v>0.09</v>
      </c>
      <c r="F20" s="34">
        <v>5.8000000000000003E-2</v>
      </c>
      <c r="G20" s="34">
        <v>3.6999999999999998E-2</v>
      </c>
      <c r="H20" s="34">
        <v>3.3000000000000002E-2</v>
      </c>
      <c r="I20" s="34">
        <v>2.8000000000000001E-2</v>
      </c>
      <c r="J20" s="35">
        <v>2.8000000000000001E-2</v>
      </c>
      <c r="K20" s="936"/>
      <c r="L20" s="937"/>
      <c r="N20" s="250"/>
      <c r="Q20" s="17"/>
    </row>
    <row r="21" spans="1:17" x14ac:dyDescent="0.45">
      <c r="A21" s="17"/>
      <c r="B21" s="253">
        <v>10</v>
      </c>
      <c r="C21" s="36">
        <v>0.499</v>
      </c>
      <c r="D21" s="34">
        <v>0.249</v>
      </c>
      <c r="E21" s="34">
        <v>0.128</v>
      </c>
      <c r="F21" s="34">
        <v>8.3000000000000004E-2</v>
      </c>
      <c r="G21" s="34">
        <v>5.0999999999999997E-2</v>
      </c>
      <c r="H21" s="34">
        <v>4.4999999999999998E-2</v>
      </c>
      <c r="I21" s="34">
        <v>4.1000000000000002E-2</v>
      </c>
      <c r="J21" s="35">
        <v>3.7999999999999999E-2</v>
      </c>
      <c r="K21" s="936"/>
      <c r="L21" s="937"/>
      <c r="N21" s="250"/>
      <c r="Q21" s="17"/>
    </row>
    <row r="22" spans="1:17" x14ac:dyDescent="0.45">
      <c r="A22" s="17"/>
      <c r="B22" s="253">
        <v>16.600000000000001</v>
      </c>
      <c r="C22" s="36">
        <v>0.65700000000000003</v>
      </c>
      <c r="D22" s="34">
        <v>0.33900000000000002</v>
      </c>
      <c r="E22" s="34">
        <v>0.16700000000000001</v>
      </c>
      <c r="F22" s="34">
        <v>0.104</v>
      </c>
      <c r="G22" s="34">
        <v>7.1999999999999995E-2</v>
      </c>
      <c r="H22" s="34">
        <v>5.8000000000000003E-2</v>
      </c>
      <c r="I22" s="34">
        <v>5.0999999999999997E-2</v>
      </c>
      <c r="J22" s="35">
        <v>4.2999999999999997E-2</v>
      </c>
      <c r="K22" s="936"/>
      <c r="L22" s="937"/>
      <c r="N22" s="250"/>
      <c r="Q22" s="17"/>
    </row>
    <row r="23" spans="1:17" x14ac:dyDescent="0.45">
      <c r="A23" s="17"/>
      <c r="B23" s="253">
        <v>20</v>
      </c>
      <c r="C23" s="36">
        <v>0.71599999999999997</v>
      </c>
      <c r="D23" s="34">
        <v>0.379</v>
      </c>
      <c r="E23" s="34">
        <v>0.185</v>
      </c>
      <c r="F23" s="34">
        <v>0.112</v>
      </c>
      <c r="G23" s="34">
        <v>7.6999999999999999E-2</v>
      </c>
      <c r="H23" s="34">
        <v>6.2E-2</v>
      </c>
      <c r="I23" s="34">
        <v>5.6000000000000001E-2</v>
      </c>
      <c r="J23" s="35">
        <v>4.9000000000000002E-2</v>
      </c>
      <c r="K23" s="936"/>
      <c r="L23" s="937"/>
      <c r="N23" s="250"/>
      <c r="Q23" s="17"/>
    </row>
    <row r="24" spans="1:17" x14ac:dyDescent="0.45">
      <c r="A24" s="17"/>
      <c r="B24" s="253">
        <v>50</v>
      </c>
      <c r="C24" s="36">
        <v>1.0880000000000001</v>
      </c>
      <c r="D24" s="34">
        <v>0.58599999999999997</v>
      </c>
      <c r="E24" s="34">
        <v>0.308</v>
      </c>
      <c r="F24" s="34">
        <v>0.186</v>
      </c>
      <c r="G24" s="34">
        <v>0.11799999999999999</v>
      </c>
      <c r="H24" s="34">
        <v>9.7000000000000003E-2</v>
      </c>
      <c r="I24" s="34">
        <v>8.6999999999999994E-2</v>
      </c>
      <c r="J24" s="35">
        <v>7.9000000000000001E-2</v>
      </c>
      <c r="K24" s="936"/>
      <c r="L24" s="937"/>
      <c r="N24" s="250"/>
      <c r="Q24" s="17"/>
    </row>
    <row r="25" spans="1:17" x14ac:dyDescent="0.45">
      <c r="A25" s="17"/>
      <c r="B25" s="253">
        <v>60</v>
      </c>
      <c r="C25" s="36">
        <v>1.25</v>
      </c>
      <c r="D25" s="34">
        <v>0.63700000000000001</v>
      </c>
      <c r="E25" s="34">
        <v>0.33900000000000002</v>
      </c>
      <c r="F25" s="34">
        <v>0.20200000000000001</v>
      </c>
      <c r="G25" s="34">
        <v>0.123</v>
      </c>
      <c r="H25" s="34">
        <v>0.111</v>
      </c>
      <c r="I25" s="34">
        <v>9.6000000000000002E-2</v>
      </c>
      <c r="J25" s="35">
        <v>8.5000000000000006E-2</v>
      </c>
      <c r="K25" s="936"/>
      <c r="L25" s="937"/>
      <c r="N25" s="250"/>
      <c r="Q25" s="17"/>
    </row>
    <row r="26" spans="1:17" x14ac:dyDescent="0.45">
      <c r="B26" s="253">
        <v>100</v>
      </c>
      <c r="C26" s="36">
        <v>1.532</v>
      </c>
      <c r="D26" s="34">
        <v>0.78900000000000003</v>
      </c>
      <c r="E26" s="34">
        <v>0.439</v>
      </c>
      <c r="F26" s="34">
        <v>0.255</v>
      </c>
      <c r="G26" s="34">
        <v>0.16900000000000001</v>
      </c>
      <c r="H26" s="34">
        <v>0.13900000000000001</v>
      </c>
      <c r="I26" s="34">
        <v>0.13</v>
      </c>
      <c r="J26" s="35">
        <v>0.112</v>
      </c>
      <c r="K26" s="936"/>
      <c r="L26" s="937"/>
      <c r="N26" s="250"/>
      <c r="Q26" s="17"/>
    </row>
    <row r="27" spans="1:17" x14ac:dyDescent="0.45">
      <c r="B27" s="253">
        <v>200</v>
      </c>
      <c r="C27" s="36">
        <v>2.16</v>
      </c>
      <c r="D27" s="34">
        <v>1.121</v>
      </c>
      <c r="E27" s="34">
        <v>0.58399999999999996</v>
      </c>
      <c r="F27" s="34">
        <v>0.36799999999999999</v>
      </c>
      <c r="G27" s="34">
        <v>0.24</v>
      </c>
      <c r="H27" s="34">
        <v>0.19700000000000001</v>
      </c>
      <c r="I27" s="34">
        <v>0.17299999999999999</v>
      </c>
      <c r="J27" s="35">
        <v>0.16300000000000001</v>
      </c>
      <c r="K27" s="936"/>
      <c r="L27" s="937"/>
      <c r="N27" s="250"/>
      <c r="Q27" s="17"/>
    </row>
    <row r="28" spans="1:17" x14ac:dyDescent="0.45">
      <c r="B28" s="253">
        <v>400</v>
      </c>
      <c r="C28" s="36">
        <v>3.157</v>
      </c>
      <c r="D28" s="34">
        <v>1.605</v>
      </c>
      <c r="E28" s="34">
        <v>0.85699999999999998</v>
      </c>
      <c r="F28" s="34">
        <v>0.5</v>
      </c>
      <c r="G28" s="34">
        <v>0.32200000000000001</v>
      </c>
      <c r="H28" s="34">
        <v>0.27800000000000002</v>
      </c>
      <c r="I28" s="34">
        <v>0.24099999999999999</v>
      </c>
      <c r="J28" s="35">
        <v>0.22800000000000001</v>
      </c>
      <c r="K28" s="936"/>
      <c r="L28" s="937"/>
      <c r="N28" s="250"/>
      <c r="Q28" s="17"/>
    </row>
    <row r="29" spans="1:17" x14ac:dyDescent="0.45">
      <c r="B29" s="253">
        <v>800</v>
      </c>
      <c r="C29" s="36">
        <v>4.4450000000000003</v>
      </c>
      <c r="D29" s="34">
        <v>2.2770000000000001</v>
      </c>
      <c r="E29" s="34">
        <v>1.1659999999999999</v>
      </c>
      <c r="F29" s="34">
        <v>0.748</v>
      </c>
      <c r="G29" s="34">
        <v>0.48099999999999998</v>
      </c>
      <c r="H29" s="34">
        <v>0.39900000000000002</v>
      </c>
      <c r="I29" s="34">
        <v>0.34100000000000003</v>
      </c>
      <c r="J29" s="35">
        <v>0.30499999999999999</v>
      </c>
      <c r="K29" s="936"/>
      <c r="L29" s="937"/>
      <c r="N29" s="250"/>
      <c r="Q29" s="17"/>
    </row>
    <row r="30" spans="1:17" x14ac:dyDescent="0.45">
      <c r="B30" s="253">
        <v>1000</v>
      </c>
      <c r="C30" s="36">
        <v>4.8250000000000002</v>
      </c>
      <c r="D30" s="34">
        <v>2.4910000000000001</v>
      </c>
      <c r="E30" s="34">
        <v>1.325</v>
      </c>
      <c r="F30" s="34">
        <v>0.81200000000000006</v>
      </c>
      <c r="G30" s="34">
        <v>0.52100000000000002</v>
      </c>
      <c r="H30" s="34">
        <v>0.443</v>
      </c>
      <c r="I30" s="34">
        <v>0.4</v>
      </c>
      <c r="J30" s="35">
        <v>0.36</v>
      </c>
      <c r="K30" s="936"/>
      <c r="L30" s="937"/>
      <c r="N30" s="250"/>
      <c r="Q30" s="17"/>
    </row>
    <row r="31" spans="1:17" x14ac:dyDescent="0.45">
      <c r="B31" s="253">
        <v>2000</v>
      </c>
      <c r="C31" s="36">
        <v>6.9960000000000004</v>
      </c>
      <c r="D31" s="34">
        <v>3.637</v>
      </c>
      <c r="E31" s="34">
        <v>1.9670000000000001</v>
      </c>
      <c r="F31" s="34">
        <v>1.1579999999999999</v>
      </c>
      <c r="G31" s="34">
        <v>0.75800000000000001</v>
      </c>
      <c r="H31" s="34">
        <v>0.622</v>
      </c>
      <c r="I31" s="34">
        <v>0.52100000000000002</v>
      </c>
      <c r="J31" s="35">
        <v>0.48899999999999999</v>
      </c>
      <c r="K31" s="936"/>
      <c r="L31" s="937"/>
      <c r="N31" s="250"/>
      <c r="Q31" s="17"/>
    </row>
    <row r="32" spans="1:17" ht="14.65" thickBot="1" x14ac:dyDescent="0.5">
      <c r="B32" s="254">
        <v>4000</v>
      </c>
      <c r="C32" s="39">
        <v>12.894</v>
      </c>
      <c r="D32" s="37">
        <v>6.5540000000000003</v>
      </c>
      <c r="E32" s="37">
        <v>3.46</v>
      </c>
      <c r="F32" s="37">
        <v>1.9139999999999999</v>
      </c>
      <c r="G32" s="37">
        <v>1.155</v>
      </c>
      <c r="H32" s="37">
        <v>0.90700000000000003</v>
      </c>
      <c r="I32" s="37">
        <v>0.78700000000000003</v>
      </c>
      <c r="J32" s="38">
        <v>0.72099999999999997</v>
      </c>
      <c r="K32" s="934"/>
      <c r="L32" s="935"/>
      <c r="N32" s="250"/>
      <c r="Q32" s="17"/>
    </row>
    <row r="33" spans="2:17" ht="15.75" x14ac:dyDescent="0.45">
      <c r="B33" s="251" t="s">
        <v>58</v>
      </c>
      <c r="C33" s="40"/>
      <c r="D33" s="40"/>
      <c r="E33" s="40"/>
      <c r="F33" s="40"/>
      <c r="G33" s="40"/>
      <c r="H33" s="40"/>
      <c r="I33" s="40"/>
      <c r="J33" s="40"/>
      <c r="K33" s="40"/>
      <c r="L33" s="40"/>
      <c r="M33" s="40"/>
      <c r="N33" s="40"/>
      <c r="O33" s="40"/>
      <c r="P33" s="40"/>
      <c r="Q33" s="40"/>
    </row>
  </sheetData>
  <mergeCells count="20">
    <mergeCell ref="K21:L21"/>
    <mergeCell ref="K22:L22"/>
    <mergeCell ref="K23:L23"/>
    <mergeCell ref="A4:Q4"/>
    <mergeCell ref="A1:Q3"/>
    <mergeCell ref="A12:Q12"/>
    <mergeCell ref="C17:J17"/>
    <mergeCell ref="K17:L18"/>
    <mergeCell ref="B16:L16"/>
    <mergeCell ref="K19:L19"/>
    <mergeCell ref="K20:L20"/>
    <mergeCell ref="K32:L32"/>
    <mergeCell ref="K24:L24"/>
    <mergeCell ref="K25:L25"/>
    <mergeCell ref="K26:L26"/>
    <mergeCell ref="K27:L27"/>
    <mergeCell ref="K28:L28"/>
    <mergeCell ref="K29:L29"/>
    <mergeCell ref="K30:L30"/>
    <mergeCell ref="K31:L31"/>
  </mergeCells>
  <dataValidations count="4">
    <dataValidation allowBlank="1" showInputMessage="1" showErrorMessage="1" promptTitle="ADC2 Reference Voltage" prompt="The ADC2 conversion result scales with the applied reference voltage. The internal ADS126x reference is 2.5V." sqref="J9"/>
    <dataValidation allowBlank="1" showInputMessage="1" showErrorMessage="1" promptTitle="24-Bit ADC2 Data" prompt="Input the raw conversion data result from ADC2. Do NOT include the STATUS, fixed data byte 4 (00h), or CRC/CHKSUM bytes." sqref="J8"/>
    <dataValidation type="list" allowBlank="1" showInputMessage="1" showErrorMessage="1" sqref="C7">
      <formula1>B19:B32</formula1>
    </dataValidation>
    <dataValidation type="list" allowBlank="1" showInputMessage="1" showErrorMessage="1" sqref="C8">
      <formula1>$C$18:$I$18</formula1>
    </dataValidation>
  </dataValidations>
  <hyperlinks>
    <hyperlink ref="Q5" location="'Table of Contents '!A1" display="Table of Contents"/>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M44"/>
  <sheetViews>
    <sheetView showGridLines="0" showRowColHeaders="0" zoomScaleNormal="100" workbookViewId="0">
      <selection activeCell="L5" sqref="L5"/>
    </sheetView>
  </sheetViews>
  <sheetFormatPr defaultColWidth="9.1328125" defaultRowHeight="13.5" x14ac:dyDescent="0.35"/>
  <cols>
    <col min="1" max="1" width="25.73046875" style="4" bestFit="1" customWidth="1"/>
    <col min="2" max="2" width="56.59765625" style="6" customWidth="1"/>
    <col min="3" max="11" width="9.1328125" style="1"/>
    <col min="12" max="12" width="20.3984375" style="1" customWidth="1"/>
    <col min="13" max="16384" width="9.1328125" style="1"/>
  </cols>
  <sheetData>
    <row r="1" spans="1:12" x14ac:dyDescent="0.35">
      <c r="A1" s="949"/>
      <c r="B1" s="949"/>
      <c r="C1" s="949"/>
      <c r="D1" s="949"/>
      <c r="E1" s="949"/>
      <c r="F1" s="949"/>
      <c r="G1" s="949"/>
      <c r="H1" s="949"/>
      <c r="I1" s="949"/>
      <c r="J1" s="949"/>
      <c r="K1" s="949"/>
      <c r="L1" s="949"/>
    </row>
    <row r="2" spans="1:12" x14ac:dyDescent="0.35">
      <c r="A2" s="949"/>
      <c r="B2" s="949"/>
      <c r="C2" s="949"/>
      <c r="D2" s="949"/>
      <c r="E2" s="949"/>
      <c r="F2" s="949"/>
      <c r="G2" s="949"/>
      <c r="H2" s="949"/>
      <c r="I2" s="949"/>
      <c r="J2" s="949"/>
      <c r="K2" s="949"/>
      <c r="L2" s="949"/>
    </row>
    <row r="3" spans="1:12" x14ac:dyDescent="0.35">
      <c r="A3" s="949"/>
      <c r="B3" s="949"/>
      <c r="C3" s="949"/>
      <c r="D3" s="949"/>
      <c r="E3" s="949"/>
      <c r="F3" s="949"/>
      <c r="G3" s="949"/>
      <c r="H3" s="949"/>
      <c r="I3" s="949"/>
      <c r="J3" s="949"/>
      <c r="K3" s="949"/>
      <c r="L3" s="949"/>
    </row>
    <row r="4" spans="1:12" ht="12.75" customHeight="1" x14ac:dyDescent="0.2">
      <c r="A4" s="950"/>
      <c r="B4" s="950"/>
      <c r="C4" s="950"/>
      <c r="D4" s="950"/>
      <c r="E4" s="950"/>
      <c r="F4" s="950"/>
      <c r="G4" s="950"/>
      <c r="H4" s="950"/>
      <c r="I4" s="950"/>
      <c r="J4" s="950"/>
      <c r="K4" s="950"/>
      <c r="L4" s="950"/>
    </row>
    <row r="5" spans="1:12" ht="15" x14ac:dyDescent="0.25">
      <c r="A5" s="9" t="s">
        <v>0</v>
      </c>
      <c r="B5" s="10" t="s">
        <v>571</v>
      </c>
      <c r="K5" s="3"/>
      <c r="L5" s="112" t="s">
        <v>16</v>
      </c>
    </row>
    <row r="6" spans="1:12" ht="15" x14ac:dyDescent="0.25">
      <c r="A6" s="9" t="s">
        <v>118</v>
      </c>
      <c r="B6" s="10" t="s">
        <v>117</v>
      </c>
      <c r="J6" s="94"/>
      <c r="K6" s="94"/>
      <c r="L6" s="94"/>
    </row>
    <row r="13" spans="1:12" x14ac:dyDescent="0.35">
      <c r="A13" s="11"/>
    </row>
    <row r="14" spans="1:12" x14ac:dyDescent="0.35">
      <c r="A14" s="11"/>
    </row>
    <row r="15" spans="1:12" x14ac:dyDescent="0.35">
      <c r="A15" s="11"/>
    </row>
    <row r="16" spans="1:12" x14ac:dyDescent="0.35">
      <c r="A16" s="11"/>
    </row>
    <row r="17" spans="1:1" x14ac:dyDescent="0.35">
      <c r="A17" s="11"/>
    </row>
    <row r="18" spans="1:1" x14ac:dyDescent="0.35">
      <c r="A18" s="11"/>
    </row>
    <row r="19" spans="1:1" x14ac:dyDescent="0.35">
      <c r="A19" s="11"/>
    </row>
    <row r="20" spans="1:1" x14ac:dyDescent="0.35">
      <c r="A20" s="11"/>
    </row>
    <row r="21" spans="1:1" x14ac:dyDescent="0.35">
      <c r="A21" s="11"/>
    </row>
    <row r="33" spans="1:39" x14ac:dyDescent="0.35">
      <c r="B33" s="7"/>
    </row>
    <row r="34" spans="1:39" x14ac:dyDescent="0.35">
      <c r="B34" s="7"/>
    </row>
    <row r="35" spans="1:39" x14ac:dyDescent="0.35">
      <c r="A35" s="4" t="s">
        <v>1</v>
      </c>
      <c r="B35" s="8"/>
    </row>
    <row r="36" spans="1:39" x14ac:dyDescent="0.35">
      <c r="A36" s="5" t="s">
        <v>2</v>
      </c>
      <c r="B36" s="951" t="s">
        <v>3</v>
      </c>
      <c r="C36" s="951"/>
      <c r="D36" s="951"/>
      <c r="E36" s="951"/>
      <c r="F36" s="951"/>
      <c r="G36" s="951"/>
      <c r="H36" s="951"/>
      <c r="I36" s="951"/>
      <c r="J36" s="951"/>
      <c r="K36" s="951"/>
    </row>
    <row r="37" spans="1:39" x14ac:dyDescent="0.35">
      <c r="A37" s="4" t="s">
        <v>17</v>
      </c>
      <c r="B37" s="952" t="s">
        <v>40</v>
      </c>
      <c r="C37" s="952"/>
      <c r="D37" s="952"/>
      <c r="E37" s="952"/>
      <c r="F37" s="952"/>
      <c r="G37" s="952"/>
      <c r="H37" s="952"/>
      <c r="I37" s="952"/>
      <c r="J37" s="952"/>
      <c r="K37" s="952"/>
    </row>
    <row r="38" spans="1:39" ht="14.25" customHeight="1" x14ac:dyDescent="0.35">
      <c r="A38" s="4" t="s">
        <v>543</v>
      </c>
      <c r="B38" s="948" t="s">
        <v>544</v>
      </c>
      <c r="C38" s="948"/>
      <c r="D38" s="948"/>
      <c r="E38" s="948"/>
      <c r="F38" s="948"/>
      <c r="G38" s="948"/>
      <c r="H38" s="948"/>
      <c r="I38" s="948"/>
      <c r="J38" s="948"/>
      <c r="K38" s="948"/>
    </row>
    <row r="39" spans="1:39" ht="14.25" customHeight="1" x14ac:dyDescent="0.35">
      <c r="A39" s="4" t="s">
        <v>571</v>
      </c>
      <c r="B39" s="948" t="s">
        <v>572</v>
      </c>
      <c r="C39" s="948"/>
      <c r="D39" s="948"/>
      <c r="E39" s="948"/>
      <c r="F39" s="948"/>
      <c r="G39" s="948"/>
      <c r="H39" s="948"/>
      <c r="I39" s="948"/>
      <c r="J39" s="948"/>
      <c r="K39" s="948"/>
    </row>
    <row r="40" spans="1:39" ht="14.25" customHeight="1" x14ac:dyDescent="0.35">
      <c r="A40" s="4" t="s">
        <v>574</v>
      </c>
      <c r="B40" s="948" t="s">
        <v>575</v>
      </c>
      <c r="C40" s="948"/>
      <c r="D40" s="948"/>
      <c r="E40" s="948"/>
      <c r="F40" s="948"/>
      <c r="G40" s="948"/>
      <c r="H40" s="948"/>
      <c r="I40" s="948"/>
      <c r="J40" s="948"/>
      <c r="K40" s="948"/>
    </row>
    <row r="41" spans="1:39" ht="14.25" customHeight="1" x14ac:dyDescent="0.35"/>
    <row r="44" spans="1:39" s="2" customFormat="1" ht="13.9" x14ac:dyDescent="0.35">
      <c r="A44" s="4"/>
      <c r="B44" s="7"/>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row>
  </sheetData>
  <sheetProtection sheet="1" objects="1" scenarios="1"/>
  <mergeCells count="7">
    <mergeCell ref="B40:K40"/>
    <mergeCell ref="B38:K38"/>
    <mergeCell ref="B39:K39"/>
    <mergeCell ref="A1:L3"/>
    <mergeCell ref="A4:L4"/>
    <mergeCell ref="B36:K36"/>
    <mergeCell ref="B37:K37"/>
  </mergeCells>
  <hyperlinks>
    <hyperlink ref="L5" location="'Table of Contents '!A1" display="Table of Contents"/>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V29"/>
  <sheetViews>
    <sheetView showGridLines="0" showRowColHeaders="0" zoomScaleNormal="100" workbookViewId="0">
      <selection sqref="A1:U3"/>
    </sheetView>
  </sheetViews>
  <sheetFormatPr defaultRowHeight="14.25" x14ac:dyDescent="0.45"/>
  <cols>
    <col min="21" max="21" width="18.86328125" customWidth="1"/>
  </cols>
  <sheetData>
    <row r="1" spans="1:22" x14ac:dyDescent="0.45">
      <c r="A1" s="637"/>
      <c r="B1" s="637"/>
      <c r="C1" s="637"/>
      <c r="D1" s="637"/>
      <c r="E1" s="637"/>
      <c r="F1" s="637"/>
      <c r="G1" s="637"/>
      <c r="H1" s="637"/>
      <c r="I1" s="637"/>
      <c r="J1" s="637"/>
      <c r="K1" s="637"/>
      <c r="L1" s="637"/>
      <c r="M1" s="637"/>
      <c r="N1" s="637"/>
      <c r="O1" s="637"/>
      <c r="P1" s="637"/>
      <c r="Q1" s="637"/>
      <c r="R1" s="637"/>
      <c r="S1" s="637"/>
      <c r="T1" s="637"/>
      <c r="U1" s="637"/>
    </row>
    <row r="2" spans="1:22" x14ac:dyDescent="0.45">
      <c r="A2" s="637"/>
      <c r="B2" s="637"/>
      <c r="C2" s="637"/>
      <c r="D2" s="637"/>
      <c r="E2" s="637"/>
      <c r="F2" s="637"/>
      <c r="G2" s="637"/>
      <c r="H2" s="637"/>
      <c r="I2" s="637"/>
      <c r="J2" s="637"/>
      <c r="K2" s="637"/>
      <c r="L2" s="637"/>
      <c r="M2" s="637"/>
      <c r="N2" s="637"/>
      <c r="O2" s="637"/>
      <c r="P2" s="637"/>
      <c r="Q2" s="637"/>
      <c r="R2" s="637"/>
      <c r="S2" s="637"/>
      <c r="T2" s="637"/>
      <c r="U2" s="637"/>
    </row>
    <row r="3" spans="1:22" x14ac:dyDescent="0.45">
      <c r="A3" s="637"/>
      <c r="B3" s="637"/>
      <c r="C3" s="637"/>
      <c r="D3" s="637"/>
      <c r="E3" s="637"/>
      <c r="F3" s="637"/>
      <c r="G3" s="637"/>
      <c r="H3" s="637"/>
      <c r="I3" s="637"/>
      <c r="J3" s="637"/>
      <c r="K3" s="637"/>
      <c r="L3" s="637"/>
      <c r="M3" s="637"/>
      <c r="N3" s="637"/>
      <c r="O3" s="637"/>
      <c r="P3" s="637"/>
      <c r="Q3" s="637"/>
      <c r="R3" s="637"/>
      <c r="S3" s="637"/>
      <c r="T3" s="637"/>
      <c r="U3" s="637"/>
    </row>
    <row r="4" spans="1:22" ht="12.75" customHeight="1" x14ac:dyDescent="0.25">
      <c r="A4" s="638"/>
      <c r="B4" s="638"/>
      <c r="C4" s="638"/>
      <c r="D4" s="638"/>
      <c r="E4" s="638"/>
      <c r="F4" s="638"/>
      <c r="G4" s="638"/>
      <c r="H4" s="638"/>
      <c r="I4" s="638"/>
      <c r="J4" s="638"/>
      <c r="K4" s="638"/>
      <c r="L4" s="638"/>
      <c r="M4" s="638"/>
      <c r="N4" s="638"/>
      <c r="O4" s="638"/>
      <c r="P4" s="638"/>
      <c r="Q4" s="638"/>
      <c r="R4" s="638"/>
      <c r="S4" s="638"/>
      <c r="T4" s="638"/>
      <c r="U4" s="638"/>
    </row>
    <row r="5" spans="1:22" ht="15" x14ac:dyDescent="0.25">
      <c r="A5" s="957" t="s">
        <v>442</v>
      </c>
      <c r="B5" s="957"/>
      <c r="C5" s="957"/>
      <c r="D5" s="957"/>
      <c r="E5" s="957"/>
      <c r="F5" s="957"/>
      <c r="G5" s="957"/>
      <c r="H5" s="957"/>
      <c r="I5" s="957"/>
      <c r="J5" s="957"/>
      <c r="K5" s="957"/>
      <c r="L5" s="957"/>
      <c r="M5" s="957"/>
      <c r="N5" s="957"/>
      <c r="O5" s="957"/>
      <c r="P5" s="957"/>
      <c r="Q5" s="957"/>
      <c r="R5" s="957"/>
      <c r="S5" s="182"/>
      <c r="T5" s="3"/>
      <c r="U5" s="112" t="s">
        <v>16</v>
      </c>
      <c r="V5" s="182"/>
    </row>
    <row r="6" spans="1:22" ht="15" x14ac:dyDescent="0.25">
      <c r="A6" s="182"/>
      <c r="B6" s="182"/>
      <c r="C6" s="182"/>
      <c r="D6" s="182"/>
      <c r="E6" s="182"/>
      <c r="F6" s="182"/>
      <c r="G6" s="182"/>
      <c r="H6" s="182"/>
      <c r="I6" s="182"/>
      <c r="J6" s="182"/>
      <c r="K6" s="182"/>
      <c r="L6" s="182"/>
      <c r="M6" s="182"/>
      <c r="N6" s="182"/>
      <c r="O6" s="182"/>
      <c r="P6" s="182"/>
      <c r="Q6" s="182"/>
      <c r="R6" s="182"/>
      <c r="S6" s="182"/>
      <c r="T6" s="182"/>
      <c r="U6" s="182"/>
      <c r="V6" s="182"/>
    </row>
    <row r="7" spans="1:22" ht="15" x14ac:dyDescent="0.25">
      <c r="A7" s="182"/>
      <c r="B7" s="182"/>
      <c r="C7" s="182"/>
      <c r="D7" s="182"/>
      <c r="E7" s="182"/>
      <c r="F7" s="182"/>
      <c r="G7" s="182"/>
      <c r="H7" s="182"/>
      <c r="I7" s="182"/>
      <c r="J7" s="182"/>
      <c r="K7" s="182"/>
      <c r="L7" s="182"/>
      <c r="M7" s="182"/>
      <c r="N7" s="182"/>
      <c r="O7" s="182"/>
      <c r="P7" s="182"/>
      <c r="Q7" s="182"/>
      <c r="R7" s="182"/>
      <c r="S7" s="182"/>
      <c r="T7" s="182"/>
      <c r="U7" s="182"/>
      <c r="V7" s="182"/>
    </row>
    <row r="8" spans="1:22" ht="25.5" x14ac:dyDescent="0.35">
      <c r="A8" s="955" t="s">
        <v>4</v>
      </c>
      <c r="B8" s="955"/>
      <c r="C8" s="955"/>
      <c r="D8" s="955"/>
      <c r="E8" s="955"/>
      <c r="F8" s="955"/>
      <c r="G8" s="955"/>
      <c r="H8" s="955"/>
      <c r="I8" s="955"/>
      <c r="J8" s="955"/>
      <c r="K8" s="955"/>
      <c r="L8" s="955"/>
      <c r="M8" s="955"/>
      <c r="N8" s="955"/>
      <c r="O8" s="955"/>
      <c r="P8" s="955"/>
      <c r="Q8" s="955"/>
      <c r="R8" s="955"/>
      <c r="S8" s="955"/>
      <c r="T8" s="955"/>
      <c r="U8" s="955"/>
      <c r="V8" s="182"/>
    </row>
    <row r="9" spans="1:22" ht="15" x14ac:dyDescent="0.25">
      <c r="A9" s="182"/>
      <c r="B9" s="182"/>
      <c r="C9" s="182"/>
      <c r="D9" s="182"/>
      <c r="E9" s="182"/>
      <c r="F9" s="182"/>
      <c r="G9" s="182"/>
      <c r="H9" s="182"/>
      <c r="I9" s="182"/>
      <c r="J9" s="182"/>
      <c r="K9" s="182"/>
      <c r="L9" s="182"/>
      <c r="M9" s="182"/>
      <c r="N9" s="182"/>
      <c r="O9" s="182"/>
      <c r="P9" s="182"/>
      <c r="Q9" s="182"/>
      <c r="R9" s="182"/>
      <c r="S9" s="182"/>
      <c r="T9" s="182"/>
      <c r="U9" s="182"/>
      <c r="V9" s="182"/>
    </row>
    <row r="10" spans="1:22" ht="20.25" customHeight="1" x14ac:dyDescent="0.3">
      <c r="A10" s="182"/>
      <c r="B10" s="208" t="s">
        <v>119</v>
      </c>
      <c r="C10" s="182"/>
      <c r="D10" s="182"/>
      <c r="E10" s="182"/>
      <c r="F10" s="182"/>
      <c r="G10" s="182"/>
      <c r="H10" s="182"/>
      <c r="I10" s="182"/>
      <c r="J10" s="182"/>
      <c r="K10" s="182"/>
      <c r="L10" s="182"/>
      <c r="M10" s="182"/>
      <c r="N10" s="182"/>
      <c r="O10" s="182"/>
      <c r="P10" s="182"/>
      <c r="Q10" s="182"/>
      <c r="R10" s="182"/>
      <c r="S10" s="182"/>
      <c r="T10" s="182"/>
      <c r="U10" s="182"/>
      <c r="V10" s="182"/>
    </row>
    <row r="11" spans="1:22" ht="20.25" customHeight="1" x14ac:dyDescent="0.65">
      <c r="A11" s="182"/>
      <c r="B11" s="182"/>
      <c r="C11" s="956" t="s">
        <v>443</v>
      </c>
      <c r="D11" s="956"/>
      <c r="E11" s="476" t="s">
        <v>445</v>
      </c>
      <c r="F11" s="182"/>
      <c r="G11" s="182"/>
      <c r="H11" s="182"/>
      <c r="I11" s="182"/>
      <c r="J11" s="182"/>
      <c r="K11" s="182"/>
      <c r="L11" s="182"/>
      <c r="M11" s="182"/>
      <c r="N11" s="182"/>
      <c r="O11" s="182"/>
      <c r="P11" s="182"/>
      <c r="Q11" s="182"/>
      <c r="R11" s="182"/>
      <c r="S11" s="182"/>
      <c r="T11" s="182"/>
      <c r="U11" s="182"/>
      <c r="V11" s="182"/>
    </row>
    <row r="12" spans="1:22" ht="20.25" customHeight="1" x14ac:dyDescent="0.65">
      <c r="A12" s="182"/>
      <c r="B12" s="182"/>
      <c r="C12" s="956" t="s">
        <v>444</v>
      </c>
      <c r="D12" s="956"/>
      <c r="E12" s="476" t="s">
        <v>446</v>
      </c>
      <c r="F12" s="182"/>
      <c r="G12" s="182"/>
      <c r="H12" s="182"/>
      <c r="I12" s="182"/>
      <c r="J12" s="182"/>
      <c r="K12" s="182"/>
      <c r="L12" s="182"/>
      <c r="M12" s="182"/>
      <c r="N12" s="182"/>
      <c r="O12" s="182"/>
      <c r="P12" s="182"/>
      <c r="Q12" s="182"/>
      <c r="R12" s="182"/>
      <c r="S12" s="182"/>
      <c r="T12" s="182"/>
      <c r="U12" s="182"/>
      <c r="V12" s="182"/>
    </row>
    <row r="13" spans="1:22" ht="20.25" customHeight="1" x14ac:dyDescent="0.65">
      <c r="A13" s="182"/>
      <c r="B13" s="182"/>
      <c r="C13" s="956" t="s">
        <v>447</v>
      </c>
      <c r="D13" s="956"/>
      <c r="E13" s="476" t="s">
        <v>449</v>
      </c>
      <c r="F13" s="182"/>
      <c r="G13" s="182"/>
      <c r="H13" s="182"/>
      <c r="I13" s="182"/>
      <c r="J13" s="182"/>
      <c r="K13" s="182"/>
      <c r="L13" s="182"/>
      <c r="M13" s="182"/>
      <c r="N13" s="182"/>
      <c r="O13" s="182"/>
      <c r="P13" s="182"/>
      <c r="Q13" s="182"/>
      <c r="R13" s="182"/>
      <c r="S13" s="182"/>
      <c r="T13" s="182"/>
      <c r="U13" s="182"/>
      <c r="V13" s="182"/>
    </row>
    <row r="14" spans="1:22" ht="20.25" customHeight="1" x14ac:dyDescent="0.65">
      <c r="A14" s="182"/>
      <c r="B14" s="182"/>
      <c r="C14" s="956" t="s">
        <v>448</v>
      </c>
      <c r="D14" s="956"/>
      <c r="E14" s="476" t="s">
        <v>450</v>
      </c>
      <c r="F14" s="182"/>
      <c r="G14" s="182"/>
      <c r="H14" s="182"/>
      <c r="I14" s="182"/>
      <c r="J14" s="182"/>
      <c r="K14" s="182"/>
      <c r="L14" s="182"/>
      <c r="M14" s="182"/>
      <c r="N14" s="182"/>
      <c r="O14" s="182"/>
      <c r="P14" s="182"/>
      <c r="Q14" s="182"/>
      <c r="R14" s="182"/>
      <c r="S14" s="182"/>
      <c r="T14" s="182"/>
      <c r="U14" s="182"/>
      <c r="V14" s="182"/>
    </row>
    <row r="15" spans="1:22" ht="20.25" customHeight="1" x14ac:dyDescent="0.45">
      <c r="A15" s="182"/>
      <c r="B15" s="182"/>
      <c r="C15" s="182"/>
      <c r="D15" s="182"/>
      <c r="E15" s="182"/>
      <c r="F15" s="182"/>
      <c r="G15" s="182"/>
      <c r="H15" s="182"/>
      <c r="I15" s="182"/>
      <c r="J15" s="182"/>
      <c r="K15" s="182"/>
      <c r="L15" s="182"/>
      <c r="M15" s="182"/>
      <c r="N15" s="182"/>
      <c r="O15" s="182"/>
      <c r="P15" s="182"/>
      <c r="Q15" s="182"/>
      <c r="R15" s="182"/>
      <c r="S15" s="182"/>
      <c r="T15" s="182"/>
      <c r="U15" s="182"/>
      <c r="V15" s="182"/>
    </row>
    <row r="16" spans="1:22" ht="20.25" customHeight="1" x14ac:dyDescent="0.55000000000000004">
      <c r="A16" s="182"/>
      <c r="B16" s="208" t="s">
        <v>43</v>
      </c>
      <c r="C16" s="182"/>
      <c r="D16" s="182"/>
      <c r="E16" s="182"/>
      <c r="F16" s="182"/>
      <c r="G16" s="182"/>
      <c r="H16" s="182"/>
      <c r="I16" s="182"/>
      <c r="J16" s="182"/>
      <c r="K16" s="182"/>
      <c r="L16" s="182"/>
      <c r="M16" s="182"/>
      <c r="N16" s="182"/>
      <c r="O16" s="182"/>
      <c r="P16" s="182"/>
      <c r="Q16" s="182"/>
      <c r="R16" s="182"/>
      <c r="S16" s="182"/>
      <c r="T16" s="182"/>
      <c r="U16" s="182"/>
      <c r="V16" s="182"/>
    </row>
    <row r="17" spans="1:22" ht="20.25" customHeight="1" x14ac:dyDescent="0.6">
      <c r="A17" s="182"/>
      <c r="B17" s="182"/>
      <c r="C17" s="956" t="s">
        <v>44</v>
      </c>
      <c r="D17" s="956"/>
      <c r="E17" s="209" t="s">
        <v>16</v>
      </c>
      <c r="F17" s="182"/>
      <c r="G17" s="182"/>
      <c r="H17" s="182"/>
      <c r="I17" s="182"/>
      <c r="J17" s="182"/>
      <c r="K17" s="182"/>
      <c r="L17" s="182"/>
      <c r="M17" s="182"/>
      <c r="N17" s="182"/>
      <c r="O17" s="182"/>
      <c r="P17" s="182"/>
      <c r="Q17" s="182"/>
      <c r="R17" s="182"/>
      <c r="S17" s="182"/>
      <c r="T17" s="182"/>
      <c r="U17" s="182"/>
      <c r="V17" s="182"/>
    </row>
    <row r="18" spans="1:22" ht="20.25" customHeight="1" x14ac:dyDescent="0.45">
      <c r="A18" s="182"/>
      <c r="B18" s="182"/>
      <c r="C18" s="182"/>
      <c r="D18" s="182"/>
      <c r="E18" s="182"/>
      <c r="F18" s="182"/>
      <c r="G18" s="182"/>
      <c r="H18" s="182"/>
      <c r="I18" s="182"/>
      <c r="J18" s="182"/>
      <c r="K18" s="182"/>
      <c r="L18" s="182"/>
      <c r="M18" s="182"/>
      <c r="N18" s="182"/>
      <c r="O18" s="182"/>
      <c r="P18" s="182"/>
      <c r="Q18" s="182"/>
      <c r="R18" s="182"/>
      <c r="S18" s="182"/>
      <c r="T18" s="182"/>
      <c r="U18" s="182"/>
      <c r="V18" s="182"/>
    </row>
    <row r="19" spans="1:22" ht="20.25" customHeight="1" x14ac:dyDescent="0.55000000000000004">
      <c r="A19" s="182"/>
      <c r="B19" s="208" t="s">
        <v>120</v>
      </c>
      <c r="C19" s="182"/>
      <c r="D19" s="182"/>
      <c r="E19" s="182"/>
      <c r="F19" s="182"/>
      <c r="G19" s="182"/>
      <c r="H19" s="182"/>
      <c r="I19" s="182"/>
      <c r="J19" s="182"/>
      <c r="K19" s="182"/>
      <c r="L19" s="182"/>
      <c r="M19" s="182"/>
      <c r="N19" s="182"/>
      <c r="O19" s="182"/>
      <c r="P19" s="182"/>
      <c r="Q19" s="182"/>
      <c r="R19" s="182"/>
      <c r="S19" s="182"/>
      <c r="T19" s="182"/>
      <c r="U19" s="182"/>
      <c r="V19" s="182"/>
    </row>
    <row r="20" spans="1:22" ht="20.25" customHeight="1" x14ac:dyDescent="0.45">
      <c r="A20" s="182"/>
      <c r="B20" s="182"/>
      <c r="C20" s="954"/>
      <c r="D20" s="954"/>
      <c r="E20" s="21"/>
      <c r="F20" s="182"/>
      <c r="G20" s="182"/>
      <c r="H20" s="182"/>
      <c r="I20" s="182"/>
      <c r="J20" s="182"/>
      <c r="K20" s="182"/>
      <c r="L20" s="182"/>
      <c r="M20" s="182"/>
      <c r="N20" s="182"/>
      <c r="O20" s="182"/>
      <c r="P20" s="182"/>
      <c r="Q20" s="182"/>
      <c r="R20" s="182"/>
      <c r="S20" s="182"/>
      <c r="T20" s="182"/>
      <c r="U20" s="182"/>
      <c r="V20" s="182"/>
    </row>
    <row r="21" spans="1:22" ht="20.25" customHeight="1" x14ac:dyDescent="0.6">
      <c r="A21" s="182"/>
      <c r="B21" s="182"/>
      <c r="C21" s="958" t="s">
        <v>7</v>
      </c>
      <c r="D21" s="958"/>
      <c r="E21" s="145" t="s">
        <v>73</v>
      </c>
      <c r="F21" s="182"/>
      <c r="G21" s="182"/>
      <c r="H21" s="182"/>
      <c r="I21" s="182"/>
      <c r="J21" s="182"/>
      <c r="K21" s="182"/>
      <c r="L21" s="182"/>
      <c r="M21" s="182"/>
      <c r="N21" s="182"/>
      <c r="O21" s="182"/>
      <c r="P21" s="182"/>
      <c r="Q21" s="182"/>
      <c r="R21" s="182"/>
      <c r="S21" s="182"/>
      <c r="T21" s="182"/>
      <c r="U21" s="182"/>
      <c r="V21" s="182"/>
    </row>
    <row r="22" spans="1:22" ht="20.25" customHeight="1" x14ac:dyDescent="0.6">
      <c r="A22" s="182"/>
      <c r="B22" s="182"/>
      <c r="C22" s="953" t="s">
        <v>7</v>
      </c>
      <c r="D22" s="953"/>
      <c r="E22" s="145" t="s">
        <v>74</v>
      </c>
      <c r="F22" s="182"/>
      <c r="G22" s="182"/>
      <c r="H22" s="182"/>
      <c r="I22" s="182"/>
      <c r="J22" s="182"/>
      <c r="K22" s="182"/>
      <c r="L22" s="182"/>
      <c r="M22" s="182"/>
      <c r="N22" s="182"/>
      <c r="O22" s="182"/>
      <c r="P22" s="182"/>
      <c r="Q22" s="182"/>
      <c r="R22" s="182"/>
      <c r="S22" s="182"/>
      <c r="T22" s="182"/>
      <c r="U22" s="182"/>
      <c r="V22" s="182"/>
    </row>
    <row r="23" spans="1:22" x14ac:dyDescent="0.45">
      <c r="A23" s="182"/>
      <c r="B23" s="182"/>
      <c r="C23" s="182"/>
      <c r="D23" s="182"/>
      <c r="E23" s="182"/>
      <c r="F23" s="182"/>
      <c r="G23" s="182"/>
      <c r="H23" s="182"/>
      <c r="I23" s="182"/>
      <c r="J23" s="182"/>
      <c r="K23" s="182"/>
      <c r="L23" s="182"/>
      <c r="M23" s="182"/>
      <c r="N23" s="182"/>
      <c r="O23" s="182"/>
      <c r="P23" s="182"/>
      <c r="Q23" s="182"/>
      <c r="R23" s="182"/>
      <c r="S23" s="182"/>
      <c r="T23" s="182"/>
      <c r="U23" s="182"/>
      <c r="V23" s="182"/>
    </row>
    <row r="24" spans="1:22" x14ac:dyDescent="0.45">
      <c r="A24" s="182"/>
      <c r="B24" s="182"/>
      <c r="C24" s="182"/>
      <c r="D24" s="182"/>
      <c r="E24" s="182"/>
      <c r="F24" s="182"/>
      <c r="G24" s="182"/>
      <c r="H24" s="182"/>
      <c r="I24" s="182"/>
      <c r="J24" s="182"/>
      <c r="K24" s="182"/>
      <c r="L24" s="182"/>
      <c r="M24" s="182"/>
      <c r="N24" s="182"/>
      <c r="O24" s="182"/>
      <c r="P24" s="182"/>
      <c r="Q24" s="182"/>
      <c r="R24" s="182"/>
      <c r="S24" s="182"/>
      <c r="T24" s="182"/>
      <c r="U24" s="182"/>
      <c r="V24" s="182"/>
    </row>
    <row r="25" spans="1:22" x14ac:dyDescent="0.45">
      <c r="A25" s="182"/>
      <c r="B25" s="182"/>
      <c r="C25" s="182"/>
      <c r="D25" s="182"/>
      <c r="E25" s="182"/>
      <c r="F25" s="182"/>
      <c r="G25" s="182"/>
      <c r="H25" s="182"/>
      <c r="I25" s="182"/>
      <c r="J25" s="182"/>
      <c r="K25" s="182"/>
      <c r="L25" s="182"/>
      <c r="M25" s="182"/>
      <c r="N25" s="182"/>
      <c r="O25" s="182"/>
      <c r="P25" s="182"/>
      <c r="Q25" s="182"/>
      <c r="R25" s="182"/>
      <c r="S25" s="182"/>
      <c r="T25" s="182"/>
      <c r="U25" s="182"/>
      <c r="V25" s="182"/>
    </row>
    <row r="26" spans="1:22" x14ac:dyDescent="0.45">
      <c r="A26" s="182"/>
      <c r="B26" s="182"/>
      <c r="C26" s="182"/>
      <c r="D26" s="182"/>
      <c r="E26" s="182"/>
      <c r="F26" s="182"/>
      <c r="G26" s="182"/>
      <c r="H26" s="182"/>
      <c r="I26" s="182"/>
      <c r="J26" s="182"/>
      <c r="K26" s="182"/>
      <c r="L26" s="182"/>
      <c r="M26" s="182"/>
      <c r="N26" s="182"/>
      <c r="O26" s="182"/>
      <c r="P26" s="182"/>
      <c r="Q26" s="182"/>
      <c r="R26" s="182"/>
      <c r="S26" s="182"/>
      <c r="T26" s="182"/>
      <c r="U26" s="182"/>
      <c r="V26" s="182"/>
    </row>
    <row r="27" spans="1:22" x14ac:dyDescent="0.45">
      <c r="A27" s="182"/>
      <c r="B27" s="182"/>
      <c r="C27" s="182"/>
      <c r="D27" s="182"/>
      <c r="E27" s="182"/>
      <c r="F27" s="182"/>
      <c r="G27" s="182"/>
      <c r="H27" s="182"/>
      <c r="I27" s="182"/>
      <c r="J27" s="182"/>
      <c r="K27" s="182"/>
      <c r="L27" s="182"/>
      <c r="M27" s="182"/>
      <c r="N27" s="182"/>
      <c r="O27" s="182"/>
      <c r="P27" s="182"/>
      <c r="Q27" s="182"/>
      <c r="R27" s="182"/>
      <c r="S27" s="182"/>
      <c r="T27" s="182"/>
      <c r="U27" s="182"/>
      <c r="V27" s="182"/>
    </row>
    <row r="28" spans="1:22" x14ac:dyDescent="0.45">
      <c r="A28" s="182"/>
      <c r="B28" s="182"/>
      <c r="C28" s="182"/>
      <c r="D28" s="182"/>
      <c r="E28" s="182"/>
      <c r="F28" s="182"/>
      <c r="G28" s="182"/>
      <c r="H28" s="182"/>
      <c r="I28" s="182"/>
      <c r="J28" s="182"/>
      <c r="K28" s="182"/>
      <c r="L28" s="182"/>
      <c r="M28" s="182"/>
      <c r="N28" s="182"/>
      <c r="O28" s="182"/>
      <c r="P28" s="182"/>
      <c r="Q28" s="182"/>
      <c r="R28" s="182"/>
      <c r="S28" s="182"/>
      <c r="T28" s="182"/>
      <c r="U28" s="182"/>
      <c r="V28" s="182"/>
    </row>
    <row r="29" spans="1:22" x14ac:dyDescent="0.45">
      <c r="A29" s="182"/>
      <c r="B29" s="182"/>
      <c r="C29" s="182"/>
      <c r="D29" s="182"/>
      <c r="E29" s="182"/>
      <c r="F29" s="182"/>
      <c r="G29" s="182"/>
      <c r="H29" s="182"/>
      <c r="I29" s="182"/>
      <c r="J29" s="182"/>
      <c r="K29" s="182"/>
      <c r="L29" s="182"/>
      <c r="M29" s="182"/>
      <c r="N29" s="182"/>
      <c r="O29" s="182"/>
      <c r="P29" s="182"/>
      <c r="Q29" s="182"/>
      <c r="R29" s="182"/>
      <c r="S29" s="182"/>
      <c r="T29" s="182"/>
      <c r="U29" s="182"/>
      <c r="V29" s="182"/>
    </row>
  </sheetData>
  <sheetProtection sheet="1" objects="1" scenarios="1"/>
  <mergeCells count="12">
    <mergeCell ref="A1:U3"/>
    <mergeCell ref="A4:U4"/>
    <mergeCell ref="A5:R5"/>
    <mergeCell ref="C14:D14"/>
    <mergeCell ref="C21:D21"/>
    <mergeCell ref="C13:D13"/>
    <mergeCell ref="C22:D22"/>
    <mergeCell ref="C20:D20"/>
    <mergeCell ref="A8:U8"/>
    <mergeCell ref="C17:D17"/>
    <mergeCell ref="C11:D11"/>
    <mergeCell ref="C12:D12"/>
  </mergeCells>
  <hyperlinks>
    <hyperlink ref="A5:O5" r:id="rId1" display="For any futher assistance on this tool, please post your question in the following forum Room - E2E Precision Data Converters Forum"/>
    <hyperlink ref="U5" location="'Table of Contents '!A1" display="Table of Contents"/>
    <hyperlink ref="E17" location="'Table of Contents '!A1" display="'Table of Contents"/>
    <hyperlink ref="E11" r:id="rId2"/>
    <hyperlink ref="E14" r:id="rId3"/>
    <hyperlink ref="E12" r:id="rId4"/>
    <hyperlink ref="E13" r:id="rId5"/>
  </hyperlinks>
  <pageMargins left="0.7" right="0.7" top="0.75" bottom="0.75" header="0.3" footer="0.3"/>
  <pageSetup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X96"/>
  <sheetViews>
    <sheetView showGridLines="0" showRowColHeaders="0" zoomScale="85" zoomScaleNormal="85" workbookViewId="0">
      <selection sqref="A1:Q3"/>
    </sheetView>
  </sheetViews>
  <sheetFormatPr defaultColWidth="9.1328125" defaultRowHeight="14.25" x14ac:dyDescent="0.45"/>
  <cols>
    <col min="1" max="1" width="3.59765625" style="12" customWidth="1"/>
    <col min="2" max="2" width="10.59765625" style="12" customWidth="1"/>
    <col min="3" max="3" width="15" style="12" customWidth="1"/>
    <col min="4" max="4" width="7.265625" style="12" customWidth="1"/>
    <col min="5" max="5" width="10.59765625" style="12" customWidth="1"/>
    <col min="6" max="13" width="18.265625" style="12" customWidth="1"/>
    <col min="14" max="14" width="13.265625" style="12" customWidth="1"/>
    <col min="15" max="15" width="5" style="12" customWidth="1"/>
    <col min="16" max="17" width="14.265625" style="12" customWidth="1"/>
    <col min="18" max="18" width="24" style="18" customWidth="1"/>
    <col min="19" max="19" width="9.1328125" style="18"/>
    <col min="20" max="16384" width="9.1328125" style="12"/>
  </cols>
  <sheetData>
    <row r="1" spans="1:19" x14ac:dyDescent="0.45">
      <c r="A1" s="716"/>
      <c r="B1" s="716"/>
      <c r="C1" s="716"/>
      <c r="D1" s="716"/>
      <c r="E1" s="716"/>
      <c r="F1" s="716"/>
      <c r="G1" s="716"/>
      <c r="H1" s="716"/>
      <c r="I1" s="716"/>
      <c r="J1" s="716"/>
      <c r="K1" s="716"/>
      <c r="L1" s="716"/>
      <c r="M1" s="716"/>
      <c r="N1" s="716"/>
      <c r="O1" s="716"/>
      <c r="P1" s="716"/>
      <c r="Q1" s="716"/>
      <c r="R1" s="217"/>
    </row>
    <row r="2" spans="1:19" x14ac:dyDescent="0.45">
      <c r="A2" s="716"/>
      <c r="B2" s="716"/>
      <c r="C2" s="716"/>
      <c r="D2" s="716"/>
      <c r="E2" s="716"/>
      <c r="F2" s="716"/>
      <c r="G2" s="716"/>
      <c r="H2" s="716"/>
      <c r="I2" s="716"/>
      <c r="J2" s="716"/>
      <c r="K2" s="716"/>
      <c r="L2" s="716"/>
      <c r="M2" s="716"/>
      <c r="N2" s="716"/>
      <c r="O2" s="716"/>
      <c r="P2" s="716"/>
      <c r="Q2" s="716"/>
      <c r="R2" s="217"/>
    </row>
    <row r="3" spans="1:19" x14ac:dyDescent="0.45">
      <c r="A3" s="716"/>
      <c r="B3" s="716"/>
      <c r="C3" s="716"/>
      <c r="D3" s="716"/>
      <c r="E3" s="716"/>
      <c r="F3" s="716"/>
      <c r="G3" s="716"/>
      <c r="H3" s="716"/>
      <c r="I3" s="716"/>
      <c r="J3" s="716"/>
      <c r="K3" s="716"/>
      <c r="L3" s="716"/>
      <c r="M3" s="716"/>
      <c r="N3" s="716"/>
      <c r="O3" s="716"/>
      <c r="P3" s="716"/>
      <c r="Q3" s="716"/>
      <c r="R3" s="217"/>
    </row>
    <row r="4" spans="1:19" ht="12.75" customHeight="1" x14ac:dyDescent="0.25">
      <c r="A4" s="717"/>
      <c r="B4" s="717"/>
      <c r="C4" s="717"/>
      <c r="D4" s="717"/>
      <c r="E4" s="717"/>
      <c r="F4" s="717"/>
      <c r="G4" s="717"/>
      <c r="H4" s="717"/>
      <c r="I4" s="717"/>
      <c r="J4" s="717"/>
      <c r="K4" s="717"/>
      <c r="L4" s="717"/>
      <c r="M4" s="717"/>
      <c r="N4" s="717"/>
      <c r="O4" s="717"/>
      <c r="P4" s="717"/>
      <c r="Q4" s="717"/>
      <c r="R4" s="61"/>
    </row>
    <row r="5" spans="1:19" ht="15.75" thickBot="1" x14ac:dyDescent="0.3">
      <c r="A5" s="18"/>
      <c r="B5" s="190"/>
      <c r="C5" s="190"/>
      <c r="D5" s="190"/>
      <c r="E5" s="190"/>
      <c r="F5" s="190"/>
      <c r="G5" s="190"/>
      <c r="H5" s="190"/>
      <c r="I5" s="190"/>
      <c r="J5" s="190"/>
      <c r="K5" s="190"/>
      <c r="L5" s="190"/>
      <c r="P5" s="715" t="s">
        <v>16</v>
      </c>
      <c r="Q5" s="715"/>
      <c r="R5" s="190"/>
    </row>
    <row r="6" spans="1:19" ht="15" customHeight="1" x14ac:dyDescent="0.45">
      <c r="A6" s="275"/>
      <c r="B6" s="719" t="s">
        <v>56</v>
      </c>
      <c r="C6" s="720"/>
      <c r="D6" s="720"/>
      <c r="E6" s="721"/>
      <c r="F6" s="730" t="s">
        <v>220</v>
      </c>
      <c r="G6" s="731"/>
      <c r="H6" s="736" t="s">
        <v>57</v>
      </c>
      <c r="I6" s="737"/>
    </row>
    <row r="7" spans="1:19" ht="15" customHeight="1" x14ac:dyDescent="0.45">
      <c r="A7" s="275"/>
      <c r="B7" s="722"/>
      <c r="C7" s="723"/>
      <c r="D7" s="723"/>
      <c r="E7" s="724"/>
      <c r="F7" s="732"/>
      <c r="G7" s="733"/>
      <c r="H7" s="736"/>
      <c r="I7" s="737"/>
    </row>
    <row r="8" spans="1:19" ht="15" customHeight="1" thickBot="1" x14ac:dyDescent="0.5">
      <c r="A8" s="275"/>
      <c r="B8" s="725"/>
      <c r="C8" s="726"/>
      <c r="D8" s="726"/>
      <c r="E8" s="727"/>
      <c r="F8" s="734"/>
      <c r="G8" s="735"/>
      <c r="H8" s="736"/>
      <c r="I8" s="737"/>
    </row>
    <row r="9" spans="1:19" ht="15" x14ac:dyDescent="0.25">
      <c r="A9" s="275"/>
      <c r="B9" s="202"/>
      <c r="C9" s="202"/>
      <c r="D9" s="202"/>
      <c r="E9" s="275"/>
      <c r="F9" s="275"/>
      <c r="G9" s="275"/>
      <c r="H9" s="275"/>
      <c r="I9" s="216" t="s">
        <v>159</v>
      </c>
      <c r="J9" s="59"/>
      <c r="K9" s="59"/>
      <c r="L9" s="59"/>
      <c r="R9" s="275"/>
    </row>
    <row r="10" spans="1:19" ht="15.75" thickBot="1" x14ac:dyDescent="0.3">
      <c r="A10" s="26"/>
      <c r="B10" s="26"/>
      <c r="C10" s="26"/>
      <c r="D10" s="26"/>
      <c r="E10" s="26"/>
      <c r="F10" s="26"/>
      <c r="G10" s="26"/>
      <c r="H10" s="26"/>
      <c r="I10" s="26"/>
      <c r="J10" s="26"/>
      <c r="K10" s="26"/>
      <c r="L10" s="26"/>
      <c r="M10" s="26"/>
      <c r="N10" s="26"/>
      <c r="O10" s="26"/>
      <c r="P10" s="199"/>
      <c r="Q10" s="199"/>
      <c r="R10" s="26"/>
    </row>
    <row r="11" spans="1:19" ht="14.65" thickBot="1" x14ac:dyDescent="0.5">
      <c r="A11" s="26"/>
      <c r="B11" s="694" t="s">
        <v>11</v>
      </c>
      <c r="C11" s="696" t="s">
        <v>12</v>
      </c>
      <c r="D11" s="696" t="s">
        <v>13</v>
      </c>
      <c r="E11" s="698" t="s">
        <v>20</v>
      </c>
      <c r="F11" s="700" t="s">
        <v>6</v>
      </c>
      <c r="G11" s="701"/>
      <c r="H11" s="701"/>
      <c r="I11" s="701"/>
      <c r="J11" s="701"/>
      <c r="K11" s="701"/>
      <c r="L11" s="701"/>
      <c r="M11" s="702"/>
      <c r="N11" s="728" t="s">
        <v>60</v>
      </c>
      <c r="O11" s="60"/>
      <c r="P11" s="703" t="s">
        <v>21</v>
      </c>
      <c r="Q11" s="705" t="s">
        <v>22</v>
      </c>
    </row>
    <row r="12" spans="1:19" ht="14.65" thickBot="1" x14ac:dyDescent="0.5">
      <c r="A12" s="200"/>
      <c r="B12" s="695"/>
      <c r="C12" s="697"/>
      <c r="D12" s="697"/>
      <c r="E12" s="699"/>
      <c r="F12" s="237">
        <v>7</v>
      </c>
      <c r="G12" s="238">
        <v>6</v>
      </c>
      <c r="H12" s="238">
        <v>5</v>
      </c>
      <c r="I12" s="238">
        <v>4</v>
      </c>
      <c r="J12" s="238">
        <v>3</v>
      </c>
      <c r="K12" s="238">
        <v>2</v>
      </c>
      <c r="L12" s="238">
        <v>1</v>
      </c>
      <c r="M12" s="239">
        <v>0</v>
      </c>
      <c r="N12" s="729"/>
      <c r="O12" s="60"/>
      <c r="P12" s="704"/>
      <c r="Q12" s="706"/>
    </row>
    <row r="13" spans="1:19" s="17" customFormat="1" ht="6" customHeight="1" thickBot="1" x14ac:dyDescent="0.5">
      <c r="A13" s="201"/>
      <c r="B13" s="231"/>
      <c r="C13" s="231"/>
      <c r="D13" s="231"/>
      <c r="E13" s="231"/>
      <c r="F13" s="60"/>
      <c r="G13" s="60"/>
      <c r="H13" s="60"/>
      <c r="I13" s="60"/>
      <c r="J13" s="60"/>
      <c r="K13" s="60"/>
      <c r="L13" s="60"/>
      <c r="M13" s="60"/>
      <c r="N13" s="60"/>
      <c r="O13" s="60"/>
      <c r="P13" s="231"/>
      <c r="Q13" s="231"/>
      <c r="R13" s="191"/>
    </row>
    <row r="14" spans="1:19" x14ac:dyDescent="0.45">
      <c r="A14" s="661">
        <v>0</v>
      </c>
      <c r="B14" s="684" t="str">
        <f>CONCATENATE("0x",DEC2HEX(A14,2))</f>
        <v>0x00</v>
      </c>
      <c r="C14" s="666" t="s">
        <v>173</v>
      </c>
      <c r="D14" s="666" t="s">
        <v>269</v>
      </c>
      <c r="E14" s="650" t="s">
        <v>465</v>
      </c>
      <c r="F14" s="681" t="s">
        <v>9</v>
      </c>
      <c r="G14" s="682"/>
      <c r="H14" s="682"/>
      <c r="I14" s="682"/>
      <c r="J14" s="683"/>
      <c r="K14" s="313" t="s">
        <v>265</v>
      </c>
      <c r="L14" s="311" t="s">
        <v>266</v>
      </c>
      <c r="M14" s="312" t="s">
        <v>267</v>
      </c>
      <c r="N14" s="692" t="str">
        <f>CONCATENATE(DEC2HEX(M15+2*L15+4*K15+8*J15+16*I15+32*H15+64*G15+128*F15,2),"h")</f>
        <v>00h</v>
      </c>
      <c r="O14" s="281"/>
      <c r="P14" s="672" t="str">
        <f>CONCATENATE(DEC2HEX(HEX2DEC(RIGHT(B14,2))+RREG_COMMAND),"h, 00h, 00h")</f>
        <v>20h, 00h, 00h</v>
      </c>
      <c r="Q14" s="672" t="str">
        <f>CONCATENATE(DEC2HEX(HEX2DEC(RIGHT(B14,2))+WREG_COMMAND,2),"h, 00h, ",DEC2HEX(M15+2*L15+4*K15+8*J15+16*I15+32*H15+64*G15+128*F15,2),"h")</f>
        <v>40h, 00h, 00h</v>
      </c>
      <c r="S14" s="192"/>
    </row>
    <row r="15" spans="1:19" ht="15" customHeight="1" x14ac:dyDescent="0.45">
      <c r="A15" s="661"/>
      <c r="B15" s="685"/>
      <c r="C15" s="667"/>
      <c r="D15" s="667"/>
      <c r="E15" s="651"/>
      <c r="F15" s="402">
        <v>0</v>
      </c>
      <c r="G15" s="292">
        <v>0</v>
      </c>
      <c r="H15" s="292">
        <v>0</v>
      </c>
      <c r="I15" s="292">
        <v>0</v>
      </c>
      <c r="J15" s="525">
        <v>0</v>
      </c>
      <c r="K15" s="526">
        <f>'(RegMap)'!D20</f>
        <v>0</v>
      </c>
      <c r="L15" s="297">
        <f>'(RegMap)'!D21</f>
        <v>0</v>
      </c>
      <c r="M15" s="298">
        <f>'(RegMap)'!D22</f>
        <v>0</v>
      </c>
      <c r="N15" s="718"/>
      <c r="O15" s="281"/>
      <c r="P15" s="673"/>
      <c r="Q15" s="673"/>
      <c r="S15" s="193"/>
    </row>
    <row r="16" spans="1:19" ht="15" customHeight="1" thickBot="1" x14ac:dyDescent="0.5">
      <c r="A16" s="661"/>
      <c r="B16" s="686"/>
      <c r="C16" s="668"/>
      <c r="D16" s="668"/>
      <c r="E16" s="652"/>
      <c r="F16" s="678" t="s">
        <v>78</v>
      </c>
      <c r="G16" s="679"/>
      <c r="H16" s="679"/>
      <c r="I16" s="679"/>
      <c r="J16" s="679"/>
      <c r="K16" s="707" t="str">
        <f>F6</f>
        <v>ADS124S08</v>
      </c>
      <c r="L16" s="708"/>
      <c r="M16" s="709"/>
      <c r="N16" s="693"/>
      <c r="O16" s="281"/>
      <c r="P16" s="674"/>
      <c r="Q16" s="674"/>
      <c r="S16" s="193"/>
    </row>
    <row r="17" spans="1:24" s="17" customFormat="1" ht="6" customHeight="1" thickBot="1" x14ac:dyDescent="0.5">
      <c r="A17" s="299"/>
      <c r="B17" s="232"/>
      <c r="C17" s="281"/>
      <c r="D17" s="281"/>
      <c r="E17" s="317"/>
      <c r="F17" s="203"/>
      <c r="G17" s="203"/>
      <c r="H17" s="203"/>
      <c r="I17" s="203"/>
      <c r="J17" s="203"/>
      <c r="K17" s="203"/>
      <c r="L17" s="203"/>
      <c r="M17" s="203"/>
      <c r="N17" s="317"/>
      <c r="O17" s="281"/>
      <c r="P17" s="205"/>
      <c r="Q17" s="205"/>
      <c r="R17" s="191"/>
      <c r="S17" s="194"/>
    </row>
    <row r="18" spans="1:24" x14ac:dyDescent="0.45">
      <c r="A18" s="661">
        <f>1+A14</f>
        <v>1</v>
      </c>
      <c r="B18" s="684" t="str">
        <f>CONCATENATE("0x",DEC2HEX(A18,2))</f>
        <v>0x01</v>
      </c>
      <c r="C18" s="666" t="s">
        <v>10</v>
      </c>
      <c r="D18" s="666" t="s">
        <v>395</v>
      </c>
      <c r="E18" s="650" t="s">
        <v>466</v>
      </c>
      <c r="F18" s="516" t="s">
        <v>397</v>
      </c>
      <c r="G18" s="516" t="s">
        <v>224</v>
      </c>
      <c r="H18" s="516" t="s">
        <v>279</v>
      </c>
      <c r="I18" s="478" t="s">
        <v>225</v>
      </c>
      <c r="J18" s="478" t="s">
        <v>226</v>
      </c>
      <c r="K18" s="478" t="s">
        <v>280</v>
      </c>
      <c r="L18" s="478" t="s">
        <v>227</v>
      </c>
      <c r="M18" s="522" t="s">
        <v>228</v>
      </c>
      <c r="N18" s="669" t="str">
        <f>CONCATENATE(DEC2HEX(M19+2*L19+4*K19+8*J19+16*I19+32*H19+64*G19+128*F19,2),"h")</f>
        <v>80h</v>
      </c>
      <c r="O18" s="281"/>
      <c r="P18" s="672" t="str">
        <f>CONCATENATE(DEC2HEX(HEX2DEC(RIGHT(B18,2))+RREG_COMMAND),"h, 00h, 00h")</f>
        <v>21h, 00h, 00h</v>
      </c>
      <c r="Q18" s="672" t="str">
        <f>CONCATENATE(DEC2HEX(HEX2DEC(RIGHT(B18,2))+WREG_COMMAND,2),"h, 00h, ",DEC2HEX(M19+2*L19+4*K19+8*J19+16*I19+32*H19+64*G19+128*F19,2),"h")</f>
        <v>41h, 00h, 80h</v>
      </c>
      <c r="S18" s="192"/>
    </row>
    <row r="19" spans="1:24" x14ac:dyDescent="0.45">
      <c r="A19" s="661"/>
      <c r="B19" s="685"/>
      <c r="C19" s="667"/>
      <c r="D19" s="667"/>
      <c r="E19" s="651"/>
      <c r="F19" s="517">
        <f>'(RegMap)'!H12</f>
        <v>1</v>
      </c>
      <c r="G19" s="519">
        <v>0</v>
      </c>
      <c r="H19" s="519">
        <v>0</v>
      </c>
      <c r="I19" s="521">
        <v>0</v>
      </c>
      <c r="J19" s="519">
        <v>0</v>
      </c>
      <c r="K19" s="519">
        <v>0</v>
      </c>
      <c r="L19" s="521">
        <f>'(RegMap)'!H63</f>
        <v>0</v>
      </c>
      <c r="M19" s="523">
        <v>0</v>
      </c>
      <c r="N19" s="670"/>
      <c r="O19" s="281"/>
      <c r="P19" s="673"/>
      <c r="Q19" s="673"/>
      <c r="R19" s="195"/>
    </row>
    <row r="20" spans="1:24" ht="14.65" thickBot="1" x14ac:dyDescent="0.5">
      <c r="A20" s="661"/>
      <c r="B20" s="686"/>
      <c r="C20" s="668"/>
      <c r="D20" s="668"/>
      <c r="E20" s="652"/>
      <c r="F20" s="518" t="s">
        <v>278</v>
      </c>
      <c r="G20" s="520" t="str">
        <f>'(RegMap)'!G17:H17</f>
        <v>Ready</v>
      </c>
      <c r="H20" s="520" t="str">
        <f>'(RegMap)'!G22</f>
        <v>No Error</v>
      </c>
      <c r="I20" s="520" t="str">
        <f>'(RegMap)'!G27</f>
        <v>No Error</v>
      </c>
      <c r="J20" s="520" t="str">
        <f>'(RegMap)'!G32</f>
        <v>No Error</v>
      </c>
      <c r="K20" s="520" t="str">
        <f>'(RegMap)'!G37</f>
        <v>No Error</v>
      </c>
      <c r="L20" s="520" t="str">
        <f>'(RegMap)'!G42</f>
        <v>No Error</v>
      </c>
      <c r="M20" s="524" t="str">
        <f>'(RegMap)'!G47</f>
        <v>No Error</v>
      </c>
      <c r="N20" s="671"/>
      <c r="O20" s="281"/>
      <c r="P20" s="674"/>
      <c r="Q20" s="674"/>
      <c r="R20" s="195"/>
    </row>
    <row r="21" spans="1:24" s="17" customFormat="1" ht="6" customHeight="1" thickBot="1" x14ac:dyDescent="0.5">
      <c r="A21" s="299"/>
      <c r="B21" s="281"/>
      <c r="C21" s="281"/>
      <c r="D21" s="281"/>
      <c r="E21" s="317"/>
      <c r="F21" s="204"/>
      <c r="G21" s="204"/>
      <c r="H21" s="204"/>
      <c r="I21" s="203"/>
      <c r="J21" s="204"/>
      <c r="K21" s="204"/>
      <c r="L21" s="203"/>
      <c r="M21" s="203"/>
      <c r="N21" s="317"/>
      <c r="O21" s="281"/>
      <c r="P21" s="205"/>
      <c r="Q21" s="205"/>
      <c r="R21" s="25"/>
    </row>
    <row r="22" spans="1:24" x14ac:dyDescent="0.45">
      <c r="A22" s="661">
        <f>1+A18</f>
        <v>2</v>
      </c>
      <c r="B22" s="684" t="str">
        <f>CONCATENATE("0x",DEC2HEX(A22,2))</f>
        <v>0x02</v>
      </c>
      <c r="C22" s="666" t="s">
        <v>174</v>
      </c>
      <c r="D22" s="666" t="s">
        <v>8</v>
      </c>
      <c r="E22" s="650" t="s">
        <v>462</v>
      </c>
      <c r="F22" s="710" t="s">
        <v>471</v>
      </c>
      <c r="G22" s="711"/>
      <c r="H22" s="711"/>
      <c r="I22" s="712"/>
      <c r="J22" s="657" t="s">
        <v>470</v>
      </c>
      <c r="K22" s="657"/>
      <c r="L22" s="657"/>
      <c r="M22" s="654"/>
      <c r="N22" s="669" t="str">
        <f>CONCATENATE(DEC2HEX(M23+2*L23+4*K23+8*J23+16*I23+32*H23+64*G23+128*F23,2),"h")</f>
        <v>01h</v>
      </c>
      <c r="O22" s="281"/>
      <c r="P22" s="672" t="str">
        <f>CONCATENATE(DEC2HEX(HEX2DEC(RIGHT(B22,2))+RREG_COMMAND),"h, 00h, 00h")</f>
        <v>22h, 00h, 00h</v>
      </c>
      <c r="Q22" s="672" t="str">
        <f>CONCATENATE(DEC2HEX(HEX2DEC(RIGHT(B22,2))+WREG_COMMAND,2),"h, 00h, ",DEC2HEX(M23+2*L23+4*K23+8*J23+16*I23+32*H23+64*G23+128*F23,2),"h")</f>
        <v>42h, 00h, 01h</v>
      </c>
      <c r="R22" s="195"/>
    </row>
    <row r="23" spans="1:24" x14ac:dyDescent="0.45">
      <c r="A23" s="661"/>
      <c r="B23" s="685"/>
      <c r="C23" s="667"/>
      <c r="D23" s="667"/>
      <c r="E23" s="651"/>
      <c r="F23" s="91">
        <f>'(RegMap)'!L13</f>
        <v>0</v>
      </c>
      <c r="G23" s="85">
        <f>'(RegMap)'!L14</f>
        <v>0</v>
      </c>
      <c r="H23" s="85">
        <f>'(RegMap)'!L15</f>
        <v>0</v>
      </c>
      <c r="I23" s="499">
        <f>'(RegMap)'!L16</f>
        <v>0</v>
      </c>
      <c r="J23" s="498">
        <f>'(RegMap)'!L20</f>
        <v>0</v>
      </c>
      <c r="K23" s="222">
        <f>'(RegMap)'!L21</f>
        <v>0</v>
      </c>
      <c r="L23" s="222">
        <f>'(RegMap)'!L22</f>
        <v>0</v>
      </c>
      <c r="M23" s="88">
        <f>'(RegMap)'!L23</f>
        <v>1</v>
      </c>
      <c r="N23" s="670"/>
      <c r="O23" s="281"/>
      <c r="P23" s="673"/>
      <c r="Q23" s="673"/>
      <c r="R23" s="195"/>
    </row>
    <row r="24" spans="1:24" ht="14.65" thickBot="1" x14ac:dyDescent="0.5">
      <c r="A24" s="661"/>
      <c r="B24" s="686"/>
      <c r="C24" s="668"/>
      <c r="D24" s="668"/>
      <c r="E24" s="652"/>
      <c r="F24" s="647" t="s">
        <v>62</v>
      </c>
      <c r="G24" s="648"/>
      <c r="H24" s="648"/>
      <c r="I24" s="649"/>
      <c r="J24" s="645" t="s">
        <v>63</v>
      </c>
      <c r="K24" s="645"/>
      <c r="L24" s="645"/>
      <c r="M24" s="646"/>
      <c r="N24" s="671"/>
      <c r="O24" s="281"/>
      <c r="P24" s="674"/>
      <c r="Q24" s="674"/>
      <c r="R24" s="195"/>
    </row>
    <row r="25" spans="1:24" s="17" customFormat="1" ht="6" customHeight="1" thickBot="1" x14ac:dyDescent="0.5">
      <c r="A25" s="299"/>
      <c r="B25" s="281"/>
      <c r="C25" s="281"/>
      <c r="D25" s="281"/>
      <c r="E25" s="317"/>
      <c r="F25" s="204"/>
      <c r="G25" s="204"/>
      <c r="H25" s="204"/>
      <c r="I25" s="204"/>
      <c r="J25" s="203"/>
      <c r="K25" s="203"/>
      <c r="L25" s="203"/>
      <c r="M25" s="203"/>
      <c r="N25" s="317"/>
      <c r="O25" s="281"/>
      <c r="P25" s="205"/>
      <c r="Q25" s="205"/>
      <c r="R25" s="25"/>
    </row>
    <row r="26" spans="1:24" x14ac:dyDescent="0.45">
      <c r="A26" s="661">
        <f>1+A22</f>
        <v>3</v>
      </c>
      <c r="B26" s="684" t="str">
        <f>CONCATENATE("0x",DEC2HEX(A26,2))</f>
        <v>0x03</v>
      </c>
      <c r="C26" s="666" t="s">
        <v>175</v>
      </c>
      <c r="D26" s="666" t="s">
        <v>8</v>
      </c>
      <c r="E26" s="650" t="s">
        <v>463</v>
      </c>
      <c r="F26" s="688" t="s">
        <v>472</v>
      </c>
      <c r="G26" s="655"/>
      <c r="H26" s="656"/>
      <c r="I26" s="655" t="s">
        <v>473</v>
      </c>
      <c r="J26" s="655"/>
      <c r="K26" s="688" t="s">
        <v>185</v>
      </c>
      <c r="L26" s="655"/>
      <c r="M26" s="656"/>
      <c r="N26" s="669" t="str">
        <f>CONCATENATE(DEC2HEX(M27+2*L27+4*K27+8*J27+16*I27+32*H27+64*G27+128*F27,2),"h")</f>
        <v>00h</v>
      </c>
      <c r="O26" s="281"/>
      <c r="P26" s="672" t="str">
        <f>CONCATENATE(DEC2HEX(HEX2DEC(RIGHT(B26,2))+RREG_COMMAND),"h, 00h, 00h")</f>
        <v>23h, 00h, 00h</v>
      </c>
      <c r="Q26" s="672" t="str">
        <f>CONCATENATE(DEC2HEX(HEX2DEC(RIGHT(B26,2))+WREG_COMMAND,2),"h, 00h, ",DEC2HEX(M27+2*L27+4*K27+8*J27+16*I27+32*H27+64*G27+128*F27,2),"h")</f>
        <v>43h, 00h, 00h</v>
      </c>
      <c r="R26" s="26"/>
    </row>
    <row r="27" spans="1:24" x14ac:dyDescent="0.45">
      <c r="A27" s="661"/>
      <c r="B27" s="685"/>
      <c r="C27" s="667"/>
      <c r="D27" s="667"/>
      <c r="E27" s="651"/>
      <c r="F27" s="221">
        <f>'(RegMap)'!P13</f>
        <v>0</v>
      </c>
      <c r="G27" s="222">
        <f>'(RegMap)'!P14</f>
        <v>0</v>
      </c>
      <c r="H27" s="88">
        <f>'(RegMap)'!P15</f>
        <v>0</v>
      </c>
      <c r="I27" s="498">
        <f>'(RegMap)'!P27</f>
        <v>0</v>
      </c>
      <c r="J27" s="515">
        <f>'(RegMap)'!P28</f>
        <v>0</v>
      </c>
      <c r="K27" s="221">
        <f>'(RegMap)'!P36</f>
        <v>0</v>
      </c>
      <c r="L27" s="222">
        <f>'(RegMap)'!P37</f>
        <v>0</v>
      </c>
      <c r="M27" s="88">
        <f>'(RegMap)'!P38</f>
        <v>0</v>
      </c>
      <c r="N27" s="670"/>
      <c r="O27" s="281"/>
      <c r="P27" s="673"/>
      <c r="Q27" s="673"/>
      <c r="R27" s="26"/>
    </row>
    <row r="28" spans="1:24" ht="14.65" thickBot="1" x14ac:dyDescent="0.5">
      <c r="A28" s="661"/>
      <c r="B28" s="686"/>
      <c r="C28" s="668"/>
      <c r="D28" s="668"/>
      <c r="E28" s="652"/>
      <c r="F28" s="644" t="s">
        <v>292</v>
      </c>
      <c r="G28" s="645"/>
      <c r="H28" s="646"/>
      <c r="I28" s="645" t="s">
        <v>291</v>
      </c>
      <c r="J28" s="645"/>
      <c r="K28" s="644" t="s">
        <v>186</v>
      </c>
      <c r="L28" s="645"/>
      <c r="M28" s="646"/>
      <c r="N28" s="671"/>
      <c r="O28" s="281"/>
      <c r="P28" s="674"/>
      <c r="Q28" s="674"/>
      <c r="R28" s="26"/>
      <c r="T28" s="17"/>
      <c r="U28" s="17"/>
      <c r="V28" s="17"/>
      <c r="W28" s="17"/>
      <c r="X28" s="17"/>
    </row>
    <row r="29" spans="1:24" s="17" customFormat="1" ht="6" customHeight="1" thickBot="1" x14ac:dyDescent="0.5">
      <c r="A29" s="299"/>
      <c r="B29" s="281"/>
      <c r="C29" s="281"/>
      <c r="D29" s="281"/>
      <c r="E29" s="317"/>
      <c r="F29" s="203"/>
      <c r="G29" s="203"/>
      <c r="H29" s="203"/>
      <c r="I29" s="203"/>
      <c r="J29" s="203"/>
      <c r="K29" s="203"/>
      <c r="L29" s="203"/>
      <c r="M29" s="203"/>
      <c r="N29" s="317"/>
      <c r="O29" s="281"/>
      <c r="P29" s="205"/>
      <c r="Q29" s="205"/>
      <c r="R29" s="25"/>
    </row>
    <row r="30" spans="1:24" x14ac:dyDescent="0.45">
      <c r="A30" s="661">
        <f>1+A26</f>
        <v>4</v>
      </c>
      <c r="B30" s="684" t="str">
        <f>CONCATENATE("0x",DEC2HEX(A30,2))</f>
        <v>0x04</v>
      </c>
      <c r="C30" s="666" t="s">
        <v>270</v>
      </c>
      <c r="D30" s="666" t="s">
        <v>8</v>
      </c>
      <c r="E30" s="650" t="s">
        <v>467</v>
      </c>
      <c r="F30" s="516" t="s">
        <v>243</v>
      </c>
      <c r="G30" s="516" t="s">
        <v>244</v>
      </c>
      <c r="H30" s="478" t="s">
        <v>245</v>
      </c>
      <c r="I30" s="531" t="s">
        <v>246</v>
      </c>
      <c r="J30" s="653" t="s">
        <v>407</v>
      </c>
      <c r="K30" s="657"/>
      <c r="L30" s="657"/>
      <c r="M30" s="654"/>
      <c r="N30" s="669" t="str">
        <f>CONCATENATE(DEC2HEX(M31+2*L31+4*K31+8*J31+16*I31+32*H31+64*G31+128*F31,2),"h")</f>
        <v>14h</v>
      </c>
      <c r="O30" s="281"/>
      <c r="P30" s="672" t="str">
        <f>CONCATENATE(DEC2HEX(HEX2DEC(RIGHT(B30,2))+RREG_COMMAND),"h, 00h, 00h")</f>
        <v>24h, 00h, 00h</v>
      </c>
      <c r="Q30" s="672" t="str">
        <f>CONCATENATE(DEC2HEX(HEX2DEC(RIGHT(B30,2))+WREG_COMMAND,2),"h, 00h, ",DEC2HEX(M31+2*L31+4*K31+8*J31+16*I31+32*H31+64*G31+128*F31,2),"h")</f>
        <v>44h, 00h, 14h</v>
      </c>
      <c r="R30" s="26"/>
      <c r="T30" s="17"/>
      <c r="U30" s="17"/>
      <c r="V30" s="17"/>
      <c r="W30" s="17"/>
      <c r="X30" s="17"/>
    </row>
    <row r="31" spans="1:24" x14ac:dyDescent="0.45">
      <c r="A31" s="661"/>
      <c r="B31" s="685"/>
      <c r="C31" s="667"/>
      <c r="D31" s="667"/>
      <c r="E31" s="651"/>
      <c r="F31" s="528">
        <f>'(RegMap)'!T11</f>
        <v>0</v>
      </c>
      <c r="G31" s="528">
        <f>'(RegMap)'!T16</f>
        <v>0</v>
      </c>
      <c r="H31" s="529">
        <f>'(RegMap)'!T21</f>
        <v>0</v>
      </c>
      <c r="I31" s="532">
        <f>'(RegMap)'!T26</f>
        <v>1</v>
      </c>
      <c r="J31" s="91">
        <f>'(RegMap)'!T33</f>
        <v>0</v>
      </c>
      <c r="K31" s="85">
        <f>'(RegMap)'!T34</f>
        <v>1</v>
      </c>
      <c r="L31" s="222">
        <f>'(RegMap)'!T35</f>
        <v>0</v>
      </c>
      <c r="M31" s="88">
        <f>'(RegMap)'!T36</f>
        <v>0</v>
      </c>
      <c r="N31" s="670"/>
      <c r="O31" s="281"/>
      <c r="P31" s="673"/>
      <c r="Q31" s="673"/>
      <c r="R31" s="26"/>
      <c r="T31" s="17"/>
      <c r="U31" s="17"/>
      <c r="V31" s="17"/>
      <c r="W31" s="17"/>
      <c r="X31" s="17"/>
    </row>
    <row r="32" spans="1:24" ht="14.65" thickBot="1" x14ac:dyDescent="0.5">
      <c r="A32" s="661"/>
      <c r="B32" s="686"/>
      <c r="C32" s="668"/>
      <c r="D32" s="668"/>
      <c r="E32" s="652"/>
      <c r="F32" s="518" t="s">
        <v>247</v>
      </c>
      <c r="G32" s="518" t="s">
        <v>249</v>
      </c>
      <c r="H32" s="530" t="s">
        <v>251</v>
      </c>
      <c r="I32" s="482" t="s">
        <v>254</v>
      </c>
      <c r="J32" s="647" t="s">
        <v>294</v>
      </c>
      <c r="K32" s="648"/>
      <c r="L32" s="648"/>
      <c r="M32" s="649"/>
      <c r="N32" s="671"/>
      <c r="O32" s="281"/>
      <c r="P32" s="674"/>
      <c r="Q32" s="674"/>
      <c r="R32" s="26"/>
      <c r="T32" s="17"/>
      <c r="U32" s="17"/>
      <c r="V32" s="17"/>
      <c r="W32" s="17"/>
      <c r="X32" s="17"/>
    </row>
    <row r="33" spans="1:24" s="17" customFormat="1" ht="6" customHeight="1" thickBot="1" x14ac:dyDescent="0.5">
      <c r="A33" s="299"/>
      <c r="B33" s="281"/>
      <c r="C33" s="281"/>
      <c r="D33" s="281"/>
      <c r="E33" s="317"/>
      <c r="F33" s="203"/>
      <c r="G33" s="203"/>
      <c r="H33" s="203"/>
      <c r="I33" s="203"/>
      <c r="J33" s="203"/>
      <c r="K33" s="203"/>
      <c r="L33" s="203"/>
      <c r="M33" s="203"/>
      <c r="N33" s="317"/>
      <c r="O33" s="281"/>
      <c r="P33" s="205"/>
      <c r="Q33" s="205"/>
      <c r="R33" s="25"/>
    </row>
    <row r="34" spans="1:24" x14ac:dyDescent="0.45">
      <c r="A34" s="661">
        <f>1+A30</f>
        <v>5</v>
      </c>
      <c r="B34" s="684" t="str">
        <f>CONCATENATE("0x",DEC2HEX(A34,2))</f>
        <v>0x05</v>
      </c>
      <c r="C34" s="666" t="s">
        <v>255</v>
      </c>
      <c r="D34" s="666" t="s">
        <v>8</v>
      </c>
      <c r="E34" s="650" t="s">
        <v>468</v>
      </c>
      <c r="F34" s="653" t="s">
        <v>505</v>
      </c>
      <c r="G34" s="654"/>
      <c r="H34" s="531" t="s">
        <v>295</v>
      </c>
      <c r="I34" s="478" t="s">
        <v>296</v>
      </c>
      <c r="J34" s="653" t="s">
        <v>506</v>
      </c>
      <c r="K34" s="654"/>
      <c r="L34" s="655" t="s">
        <v>507</v>
      </c>
      <c r="M34" s="656"/>
      <c r="N34" s="669" t="str">
        <f>CONCATENATE(DEC2HEX(M35+2*L35+4*K35+8*J35+16*I35+32*H35+64*G35+128*F35,2),"h")</f>
        <v>10h</v>
      </c>
      <c r="O34" s="281"/>
      <c r="P34" s="672" t="str">
        <f>CONCATENATE(DEC2HEX(HEX2DEC(RIGHT(B34,2))+RREG_COMMAND),"h, 00h, 00h")</f>
        <v>25h, 00h, 00h</v>
      </c>
      <c r="Q34" s="672" t="str">
        <f>CONCATENATE(DEC2HEX(HEX2DEC(RIGHT(B34,2))+WREG_COMMAND,2),"h, 00h, ",DEC2HEX(M35+2*L35+4*K35+8*J35+16*I35+32*H35+64*G35+128*F35,2),"h")</f>
        <v>45h, 00h, 10h</v>
      </c>
      <c r="R34" s="26"/>
      <c r="T34" s="17"/>
      <c r="U34" s="403"/>
      <c r="V34" s="403"/>
      <c r="W34" s="403"/>
      <c r="X34" s="403"/>
    </row>
    <row r="35" spans="1:24" x14ac:dyDescent="0.45">
      <c r="A35" s="661"/>
      <c r="B35" s="685"/>
      <c r="C35" s="667"/>
      <c r="D35" s="667"/>
      <c r="E35" s="651"/>
      <c r="F35" s="91">
        <f>'(RegMap)'!X13</f>
        <v>0</v>
      </c>
      <c r="G35" s="499">
        <f>'(RegMap)'!X14</f>
        <v>0</v>
      </c>
      <c r="H35" s="532">
        <f>'(RegMap)'!X21</f>
        <v>0</v>
      </c>
      <c r="I35" s="529">
        <f>'(RegMap)'!X26</f>
        <v>1</v>
      </c>
      <c r="J35" s="91">
        <f>'(RegMap)'!X32</f>
        <v>0</v>
      </c>
      <c r="K35" s="499">
        <f>'(RegMap)'!X33</f>
        <v>0</v>
      </c>
      <c r="L35" s="498">
        <f>'(RegMap)'!X41</f>
        <v>0</v>
      </c>
      <c r="M35" s="88">
        <f>'(RegMap)'!X42</f>
        <v>0</v>
      </c>
      <c r="N35" s="670"/>
      <c r="O35" s="281"/>
      <c r="P35" s="673"/>
      <c r="Q35" s="673"/>
      <c r="R35" s="26"/>
      <c r="T35" s="17"/>
      <c r="U35" s="17"/>
      <c r="V35" s="17"/>
      <c r="W35" s="17"/>
      <c r="X35" s="17"/>
    </row>
    <row r="36" spans="1:24" ht="14.65" thickBot="1" x14ac:dyDescent="0.5">
      <c r="A36" s="661"/>
      <c r="B36" s="686"/>
      <c r="C36" s="668"/>
      <c r="D36" s="668"/>
      <c r="E36" s="652"/>
      <c r="F36" s="647" t="s">
        <v>297</v>
      </c>
      <c r="G36" s="649"/>
      <c r="H36" s="482" t="s">
        <v>305</v>
      </c>
      <c r="I36" s="530" t="s">
        <v>306</v>
      </c>
      <c r="J36" s="647" t="s">
        <v>301</v>
      </c>
      <c r="K36" s="649"/>
      <c r="L36" s="645" t="s">
        <v>304</v>
      </c>
      <c r="M36" s="646"/>
      <c r="N36" s="671"/>
      <c r="O36" s="281"/>
      <c r="P36" s="674"/>
      <c r="Q36" s="674"/>
      <c r="R36" s="26"/>
      <c r="T36" s="17"/>
      <c r="U36" s="17"/>
      <c r="V36" s="17"/>
      <c r="W36" s="17"/>
      <c r="X36" s="17"/>
    </row>
    <row r="37" spans="1:24" s="17" customFormat="1" ht="6" customHeight="1" thickBot="1" x14ac:dyDescent="0.5">
      <c r="A37" s="299"/>
      <c r="B37" s="281"/>
      <c r="C37" s="281"/>
      <c r="D37" s="281"/>
      <c r="E37" s="317"/>
      <c r="F37" s="203"/>
      <c r="G37" s="203"/>
      <c r="H37" s="203"/>
      <c r="I37" s="203"/>
      <c r="J37" s="203"/>
      <c r="K37" s="203"/>
      <c r="L37" s="203"/>
      <c r="M37" s="203"/>
      <c r="N37" s="317"/>
      <c r="O37" s="281"/>
      <c r="P37" s="205"/>
      <c r="Q37" s="205"/>
      <c r="R37" s="25"/>
    </row>
    <row r="38" spans="1:24" x14ac:dyDescent="0.45">
      <c r="A38" s="661">
        <f>1+A34</f>
        <v>6</v>
      </c>
      <c r="B38" s="684" t="str">
        <f>CONCATENATE("0x",DEC2HEX(A38,2))</f>
        <v>0x06</v>
      </c>
      <c r="C38" s="666" t="s">
        <v>256</v>
      </c>
      <c r="D38" s="666" t="s">
        <v>8</v>
      </c>
      <c r="E38" s="650" t="s">
        <v>463</v>
      </c>
      <c r="F38" s="516" t="s">
        <v>310</v>
      </c>
      <c r="G38" s="516" t="s">
        <v>311</v>
      </c>
      <c r="H38" s="681" t="s">
        <v>9</v>
      </c>
      <c r="I38" s="683"/>
      <c r="J38" s="653" t="s">
        <v>512</v>
      </c>
      <c r="K38" s="657"/>
      <c r="L38" s="657"/>
      <c r="M38" s="654"/>
      <c r="N38" s="669" t="str">
        <f>CONCATENATE(DEC2HEX(M39+2*L39+4*K39+8*J39+16*I39+32*H39+64*G39+128*F39,2),"h")</f>
        <v>00h</v>
      </c>
      <c r="O38" s="281"/>
      <c r="P38" s="672" t="str">
        <f>CONCATENATE(DEC2HEX(HEX2DEC(RIGHT(B38,2))+RREG_COMMAND),"h, 00h, 00h")</f>
        <v>26h, 00h, 00h</v>
      </c>
      <c r="Q38" s="672" t="str">
        <f>CONCATENATE(DEC2HEX(HEX2DEC(RIGHT(B38,2))+WREG_COMMAND,2),"h, 00h, ",DEC2HEX(M39+2*L39+4*K39+8*J39+16*I39+32*H39+64*G39+128*F39,2),"h")</f>
        <v>46h, 00h, 00h</v>
      </c>
      <c r="R38" s="26"/>
    </row>
    <row r="39" spans="1:24" x14ac:dyDescent="0.45">
      <c r="A39" s="661"/>
      <c r="B39" s="685"/>
      <c r="C39" s="667"/>
      <c r="D39" s="667"/>
      <c r="E39" s="651"/>
      <c r="F39" s="517">
        <f>'(RegMap)'!AB12</f>
        <v>0</v>
      </c>
      <c r="G39" s="517">
        <f>'(RegMap)'!AB17</f>
        <v>0</v>
      </c>
      <c r="H39" s="402">
        <v>0</v>
      </c>
      <c r="I39" s="533">
        <v>0</v>
      </c>
      <c r="J39" s="75">
        <f>'(RegMap)'!AB32</f>
        <v>0</v>
      </c>
      <c r="K39" s="74">
        <f>'(RegMap)'!AB33</f>
        <v>0</v>
      </c>
      <c r="L39" s="71">
        <f>'(RegMap)'!AB34</f>
        <v>0</v>
      </c>
      <c r="M39" s="72">
        <f>'(RegMap)'!AB35</f>
        <v>0</v>
      </c>
      <c r="N39" s="670"/>
      <c r="O39" s="281"/>
      <c r="P39" s="673"/>
      <c r="Q39" s="673"/>
      <c r="R39" s="26"/>
    </row>
    <row r="40" spans="1:24" ht="14.65" thickBot="1" x14ac:dyDescent="0.5">
      <c r="A40" s="661"/>
      <c r="B40" s="686"/>
      <c r="C40" s="668"/>
      <c r="D40" s="668"/>
      <c r="E40" s="652"/>
      <c r="F40" s="518" t="s">
        <v>312</v>
      </c>
      <c r="G40" s="518" t="s">
        <v>314</v>
      </c>
      <c r="H40" s="678" t="s">
        <v>78</v>
      </c>
      <c r="I40" s="680"/>
      <c r="J40" s="647" t="s">
        <v>316</v>
      </c>
      <c r="K40" s="648"/>
      <c r="L40" s="648"/>
      <c r="M40" s="649"/>
      <c r="N40" s="671"/>
      <c r="O40" s="281"/>
      <c r="P40" s="674"/>
      <c r="Q40" s="674"/>
      <c r="R40" s="26"/>
    </row>
    <row r="41" spans="1:24" s="17" customFormat="1" ht="6" customHeight="1" thickBot="1" x14ac:dyDescent="0.5">
      <c r="A41" s="299"/>
      <c r="B41" s="281"/>
      <c r="C41" s="281"/>
      <c r="D41" s="281"/>
      <c r="E41" s="317"/>
      <c r="F41" s="203"/>
      <c r="G41" s="203"/>
      <c r="H41" s="203"/>
      <c r="I41" s="203"/>
      <c r="J41" s="203"/>
      <c r="K41" s="203"/>
      <c r="L41" s="203"/>
      <c r="M41" s="203"/>
      <c r="N41" s="317"/>
      <c r="O41" s="281"/>
      <c r="P41" s="205"/>
      <c r="Q41" s="205"/>
      <c r="R41" s="25"/>
    </row>
    <row r="42" spans="1:24" x14ac:dyDescent="0.45">
      <c r="A42" s="661">
        <f>1+A38</f>
        <v>7</v>
      </c>
      <c r="B42" s="684" t="str">
        <f>CONCATENATE("0x",DEC2HEX(A42,2))</f>
        <v>0x07</v>
      </c>
      <c r="C42" s="666" t="s">
        <v>257</v>
      </c>
      <c r="D42" s="666" t="s">
        <v>8</v>
      </c>
      <c r="E42" s="650" t="s">
        <v>464</v>
      </c>
      <c r="F42" s="653" t="s">
        <v>508</v>
      </c>
      <c r="G42" s="657"/>
      <c r="H42" s="657"/>
      <c r="I42" s="654"/>
      <c r="J42" s="657" t="s">
        <v>509</v>
      </c>
      <c r="K42" s="657"/>
      <c r="L42" s="657"/>
      <c r="M42" s="654"/>
      <c r="N42" s="669" t="str">
        <f>CONCATENATE(DEC2HEX(M43+2*L43+4*K43+8*J43+16*I43+32*H43+64*G43+128*F43,2),"h")</f>
        <v>FFh</v>
      </c>
      <c r="O42" s="281"/>
      <c r="P42" s="672" t="str">
        <f>CONCATENATE(DEC2HEX(HEX2DEC(RIGHT(B42,2))+RREG_COMMAND),"h, 00h, 00h")</f>
        <v>27h, 00h, 00h</v>
      </c>
      <c r="Q42" s="672" t="str">
        <f>CONCATENATE(DEC2HEX(HEX2DEC(RIGHT(B42,2))+WREG_COMMAND,2),"h, 00h, ",DEC2HEX(M43+2*L43+4*K43+8*J43+16*I43+32*H43+64*G43+128*F43,2),"h")</f>
        <v>47h, 00h, FFh</v>
      </c>
      <c r="R42" s="26"/>
    </row>
    <row r="43" spans="1:24" x14ac:dyDescent="0.45">
      <c r="A43" s="661"/>
      <c r="B43" s="685"/>
      <c r="C43" s="667"/>
      <c r="D43" s="667"/>
      <c r="E43" s="651"/>
      <c r="F43" s="91">
        <f>'(RegMap)'!D58</f>
        <v>1</v>
      </c>
      <c r="G43" s="85">
        <f>'(RegMap)'!D59</f>
        <v>1</v>
      </c>
      <c r="H43" s="222">
        <f>'(RegMap)'!D60</f>
        <v>1</v>
      </c>
      <c r="I43" s="88">
        <f>'(RegMap)'!D61</f>
        <v>1</v>
      </c>
      <c r="J43" s="527">
        <f>'(RegMap)'!D64</f>
        <v>1</v>
      </c>
      <c r="K43" s="85">
        <f>'(RegMap)'!D65</f>
        <v>1</v>
      </c>
      <c r="L43" s="222">
        <f>'(RegMap)'!D66</f>
        <v>1</v>
      </c>
      <c r="M43" s="88">
        <f>'(RegMap)'!D67</f>
        <v>1</v>
      </c>
      <c r="N43" s="670"/>
      <c r="O43" s="281"/>
      <c r="P43" s="673"/>
      <c r="Q43" s="673"/>
      <c r="R43" s="26"/>
    </row>
    <row r="44" spans="1:24" ht="14.65" thickBot="1" x14ac:dyDescent="0.5">
      <c r="A44" s="661"/>
      <c r="B44" s="686"/>
      <c r="C44" s="668"/>
      <c r="D44" s="668"/>
      <c r="E44" s="652"/>
      <c r="F44" s="647" t="s">
        <v>369</v>
      </c>
      <c r="G44" s="648"/>
      <c r="H44" s="648"/>
      <c r="I44" s="649"/>
      <c r="J44" s="648" t="s">
        <v>369</v>
      </c>
      <c r="K44" s="648"/>
      <c r="L44" s="648"/>
      <c r="M44" s="649"/>
      <c r="N44" s="671"/>
      <c r="O44" s="281"/>
      <c r="P44" s="674"/>
      <c r="Q44" s="674"/>
      <c r="R44" s="26"/>
    </row>
    <row r="45" spans="1:24" s="17" customFormat="1" ht="6" customHeight="1" thickBot="1" x14ac:dyDescent="0.5">
      <c r="A45" s="299"/>
      <c r="B45" s="281"/>
      <c r="C45" s="281"/>
      <c r="D45" s="281"/>
      <c r="E45" s="317"/>
      <c r="F45" s="203"/>
      <c r="G45" s="203"/>
      <c r="H45" s="203"/>
      <c r="I45" s="203"/>
      <c r="J45" s="203"/>
      <c r="K45" s="203"/>
      <c r="L45" s="203"/>
      <c r="M45" s="203"/>
      <c r="N45" s="317"/>
      <c r="O45" s="281"/>
      <c r="P45" s="205"/>
      <c r="Q45" s="205"/>
      <c r="R45" s="25"/>
    </row>
    <row r="46" spans="1:24" x14ac:dyDescent="0.45">
      <c r="A46" s="661">
        <f>1+A42</f>
        <v>8</v>
      </c>
      <c r="B46" s="684" t="str">
        <f>CONCATENATE("0x",DEC2HEX(A46,2))</f>
        <v>0x08</v>
      </c>
      <c r="C46" s="666" t="s">
        <v>258</v>
      </c>
      <c r="D46" s="666" t="s">
        <v>8</v>
      </c>
      <c r="E46" s="650" t="s">
        <v>463</v>
      </c>
      <c r="F46" s="516" t="s">
        <v>331</v>
      </c>
      <c r="G46" s="538" t="s">
        <v>332</v>
      </c>
      <c r="H46" s="478" t="s">
        <v>476</v>
      </c>
      <c r="I46" s="531" t="s">
        <v>333</v>
      </c>
      <c r="J46" s="516" t="s">
        <v>334</v>
      </c>
      <c r="K46" s="538" t="s">
        <v>335</v>
      </c>
      <c r="L46" s="478" t="s">
        <v>336</v>
      </c>
      <c r="M46" s="522" t="s">
        <v>337</v>
      </c>
      <c r="N46" s="669" t="str">
        <f>CONCATENATE(DEC2HEX(M47+2*L47+4*K47+8*J47+16*I47+32*H47+64*G47+128*F47,2),"h")</f>
        <v>00h</v>
      </c>
      <c r="O46" s="281"/>
      <c r="P46" s="672" t="str">
        <f>CONCATENATE(DEC2HEX(HEX2DEC(RIGHT(B46,2))+RREG_COMMAND),"h, 00h, 00h")</f>
        <v>28h, 00h, 00h</v>
      </c>
      <c r="Q46" s="672" t="str">
        <f>CONCATENATE(DEC2HEX(HEX2DEC(RIGHT(B46,2))+WREG_COMMAND,2),"h, 00h, ",DEC2HEX(M47+2*L47+4*K47+8*J47+16*I47+32*H47+64*G47+128*F47,2),"h")</f>
        <v>48h, 00h, 00h</v>
      </c>
      <c r="R46" s="26"/>
    </row>
    <row r="47" spans="1:24" x14ac:dyDescent="0.45">
      <c r="A47" s="661"/>
      <c r="B47" s="685"/>
      <c r="C47" s="667"/>
      <c r="D47" s="667"/>
      <c r="E47" s="651"/>
      <c r="F47" s="528">
        <f>'(RegMap)'!H58</f>
        <v>0</v>
      </c>
      <c r="G47" s="539">
        <f>'(RegMap)'!H63</f>
        <v>0</v>
      </c>
      <c r="H47" s="529">
        <f>'(RegMap)'!H68</f>
        <v>0</v>
      </c>
      <c r="I47" s="532">
        <f>'(RegMap)'!H73</f>
        <v>0</v>
      </c>
      <c r="J47" s="528">
        <f>'(RegMap)'!H78</f>
        <v>0</v>
      </c>
      <c r="K47" s="539">
        <f>'(RegMap)'!H83</f>
        <v>0</v>
      </c>
      <c r="L47" s="529">
        <f>'(RegMap)'!H88</f>
        <v>0</v>
      </c>
      <c r="M47" s="535">
        <f>'(RegMap)'!H93</f>
        <v>0</v>
      </c>
      <c r="N47" s="670"/>
      <c r="O47" s="281"/>
      <c r="P47" s="673"/>
      <c r="Q47" s="673"/>
      <c r="R47" s="26"/>
    </row>
    <row r="48" spans="1:24" ht="14.65" thickBot="1" x14ac:dyDescent="0.5">
      <c r="A48" s="661"/>
      <c r="B48" s="686"/>
      <c r="C48" s="668"/>
      <c r="D48" s="668"/>
      <c r="E48" s="652"/>
      <c r="F48" s="518" t="s">
        <v>343</v>
      </c>
      <c r="G48" s="480" t="s">
        <v>342</v>
      </c>
      <c r="H48" s="530" t="s">
        <v>342</v>
      </c>
      <c r="I48" s="482" t="s">
        <v>342</v>
      </c>
      <c r="J48" s="518" t="s">
        <v>342</v>
      </c>
      <c r="K48" s="480" t="s">
        <v>342</v>
      </c>
      <c r="L48" s="530" t="s">
        <v>342</v>
      </c>
      <c r="M48" s="483" t="s">
        <v>342</v>
      </c>
      <c r="N48" s="671"/>
      <c r="O48" s="281"/>
      <c r="P48" s="674"/>
      <c r="Q48" s="674"/>
      <c r="R48" s="26"/>
    </row>
    <row r="49" spans="1:19" s="17" customFormat="1" ht="6" customHeight="1" thickBot="1" x14ac:dyDescent="0.5">
      <c r="A49" s="299"/>
      <c r="B49" s="281"/>
      <c r="C49" s="281"/>
      <c r="D49" s="281"/>
      <c r="E49" s="317"/>
      <c r="F49" s="203"/>
      <c r="G49" s="203"/>
      <c r="H49" s="203"/>
      <c r="I49" s="203"/>
      <c r="J49" s="203"/>
      <c r="K49" s="203"/>
      <c r="L49" s="203"/>
      <c r="M49" s="203"/>
      <c r="N49" s="317"/>
      <c r="O49" s="281"/>
      <c r="P49" s="205"/>
      <c r="Q49" s="205"/>
      <c r="R49" s="25"/>
    </row>
    <row r="50" spans="1:19" x14ac:dyDescent="0.45">
      <c r="A50" s="661">
        <f>1+A46</f>
        <v>9</v>
      </c>
      <c r="B50" s="684" t="str">
        <f>CONCATENATE("0x",DEC2HEX(A50,2))</f>
        <v>0x09</v>
      </c>
      <c r="C50" s="666" t="s">
        <v>259</v>
      </c>
      <c r="D50" s="666" t="s">
        <v>8</v>
      </c>
      <c r="E50" s="650" t="s">
        <v>468</v>
      </c>
      <c r="F50" s="653" t="s">
        <v>510</v>
      </c>
      <c r="G50" s="657"/>
      <c r="H50" s="654"/>
      <c r="I50" s="655" t="s">
        <v>511</v>
      </c>
      <c r="J50" s="655"/>
      <c r="K50" s="536" t="s">
        <v>338</v>
      </c>
      <c r="L50" s="478" t="s">
        <v>339</v>
      </c>
      <c r="M50" s="522" t="s">
        <v>340</v>
      </c>
      <c r="N50" s="669" t="str">
        <f>CONCATENATE(DEC2HEX(M51+2*L51+4*K51+8*J51+16*I51+32*H51+64*G51+128*F51,2),"h")</f>
        <v>10h</v>
      </c>
      <c r="O50" s="281"/>
      <c r="P50" s="672" t="str">
        <f>CONCATENATE(DEC2HEX(HEX2DEC(RIGHT(B50,2))+RREG_COMMAND),"h, 00h, 00h")</f>
        <v>29h, 00h, 00h</v>
      </c>
      <c r="Q50" s="672" t="str">
        <f>CONCATENATE(DEC2HEX(HEX2DEC(RIGHT(B50,2))+WREG_COMMAND,2),"h, 00h, ",DEC2HEX(M51+2*L51+4*K51+8*J51+16*I51+32*H51+64*G51+128*F51,2),"h")</f>
        <v>49h, 00h, 10h</v>
      </c>
      <c r="R50" s="26"/>
    </row>
    <row r="51" spans="1:19" x14ac:dyDescent="0.45">
      <c r="A51" s="661"/>
      <c r="B51" s="685"/>
      <c r="C51" s="667"/>
      <c r="D51" s="667"/>
      <c r="E51" s="651"/>
      <c r="F51" s="91">
        <f>'(RegMap)'!L58</f>
        <v>0</v>
      </c>
      <c r="G51" s="85">
        <f>'(RegMap)'!L59</f>
        <v>0</v>
      </c>
      <c r="H51" s="88">
        <f>'(RegMap)'!L60</f>
        <v>0</v>
      </c>
      <c r="I51" s="498">
        <f>'(RegMap)'!L71</f>
        <v>1</v>
      </c>
      <c r="J51" s="534">
        <f>'(RegMap)'!L72</f>
        <v>0</v>
      </c>
      <c r="K51" s="537">
        <f>'(RegMap)'!L79</f>
        <v>0</v>
      </c>
      <c r="L51" s="529">
        <f>'(RegMap)'!L84</f>
        <v>0</v>
      </c>
      <c r="M51" s="535">
        <f>'(RegMap)'!L89</f>
        <v>0</v>
      </c>
      <c r="N51" s="670"/>
      <c r="O51" s="281"/>
      <c r="P51" s="673"/>
      <c r="Q51" s="673"/>
      <c r="R51" s="26"/>
    </row>
    <row r="52" spans="1:19" ht="14.65" thickBot="1" x14ac:dyDescent="0.5">
      <c r="A52" s="661"/>
      <c r="B52" s="686"/>
      <c r="C52" s="668"/>
      <c r="D52" s="668"/>
      <c r="E52" s="652"/>
      <c r="F52" s="647" t="s">
        <v>351</v>
      </c>
      <c r="G52" s="648"/>
      <c r="H52" s="649"/>
      <c r="I52" s="645" t="s">
        <v>361</v>
      </c>
      <c r="J52" s="645"/>
      <c r="K52" s="479" t="s">
        <v>363</v>
      </c>
      <c r="L52" s="530" t="s">
        <v>365</v>
      </c>
      <c r="M52" s="483" t="s">
        <v>367</v>
      </c>
      <c r="N52" s="671"/>
      <c r="O52" s="281"/>
      <c r="P52" s="674"/>
      <c r="Q52" s="674"/>
      <c r="R52" s="26"/>
    </row>
    <row r="53" spans="1:19" s="17" customFormat="1" ht="28.5" customHeight="1" thickBot="1" x14ac:dyDescent="0.5">
      <c r="A53" s="299"/>
      <c r="B53" s="687" t="s">
        <v>370</v>
      </c>
      <c r="C53" s="687"/>
      <c r="D53" s="687"/>
      <c r="E53" s="687"/>
      <c r="F53" s="687"/>
      <c r="G53" s="687"/>
      <c r="H53" s="687"/>
      <c r="I53" s="203"/>
      <c r="J53" s="204"/>
      <c r="K53" s="204"/>
      <c r="L53" s="203"/>
      <c r="M53" s="203"/>
      <c r="N53" s="317"/>
      <c r="O53" s="281"/>
      <c r="P53" s="205"/>
      <c r="Q53" s="205"/>
      <c r="R53" s="25"/>
    </row>
    <row r="54" spans="1:19" x14ac:dyDescent="0.45">
      <c r="A54" s="661">
        <f>1+A50</f>
        <v>10</v>
      </c>
      <c r="B54" s="663" t="str">
        <f>CONCATENATE("0x",DEC2HEX(A54,2))</f>
        <v>0x0A</v>
      </c>
      <c r="C54" s="666" t="s">
        <v>271</v>
      </c>
      <c r="D54" s="713" t="s">
        <v>8</v>
      </c>
      <c r="E54" s="650" t="s">
        <v>463</v>
      </c>
      <c r="F54" s="658" t="s">
        <v>513</v>
      </c>
      <c r="G54" s="659"/>
      <c r="H54" s="659"/>
      <c r="I54" s="659"/>
      <c r="J54" s="659"/>
      <c r="K54" s="659"/>
      <c r="L54" s="659"/>
      <c r="M54" s="660"/>
      <c r="N54" s="692" t="str">
        <f>CONCATENATE(DEC2HEX(M55+2*L55+4*K55+8*J55+16*I55+32*H55+64*G55+128*F55,2),"h")</f>
        <v>00h</v>
      </c>
      <c r="O54" s="281"/>
      <c r="P54" s="688" t="str">
        <f>CONCATENATE(DEC2HEX(HEX2DEC(RIGHT(B54,2))+RREG_COMMAND),"h, 00h, 00h")</f>
        <v>2Ah, 00h, 00h</v>
      </c>
      <c r="Q54" s="690" t="str">
        <f>CONCATENATE(DEC2HEX(HEX2DEC(RIGHT(B54,2))+WREG_COMMAND,2),"h, 00h, ",DEC2HEX(M55+2*L55+4*K55+8*J55+16*I55+32*H55+64*G55+128*F55,2),"h")</f>
        <v>4Ah, 00h, 00h</v>
      </c>
      <c r="R54" s="26"/>
    </row>
    <row r="55" spans="1:19" ht="14.65" thickBot="1" x14ac:dyDescent="0.5">
      <c r="A55" s="661"/>
      <c r="B55" s="665"/>
      <c r="C55" s="668"/>
      <c r="D55" s="714"/>
      <c r="E55" s="652"/>
      <c r="F55" s="19">
        <f>'(RegMap)'!P82</f>
        <v>0</v>
      </c>
      <c r="G55" s="13">
        <f>'(RegMap)'!P83</f>
        <v>0</v>
      </c>
      <c r="H55" s="13">
        <f>'(RegMap)'!P84</f>
        <v>0</v>
      </c>
      <c r="I55" s="13">
        <f>'(RegMap)'!P85</f>
        <v>0</v>
      </c>
      <c r="J55" s="13">
        <f>'(RegMap)'!P86</f>
        <v>0</v>
      </c>
      <c r="K55" s="13">
        <f>'(RegMap)'!P87</f>
        <v>0</v>
      </c>
      <c r="L55" s="13">
        <f>'(RegMap)'!P88</f>
        <v>0</v>
      </c>
      <c r="M55" s="14">
        <f>'(RegMap)'!P89</f>
        <v>0</v>
      </c>
      <c r="N55" s="693"/>
      <c r="O55" s="281"/>
      <c r="P55" s="689"/>
      <c r="Q55" s="691"/>
      <c r="R55" s="26"/>
    </row>
    <row r="56" spans="1:19" s="17" customFormat="1" ht="6" customHeight="1" thickBot="1" x14ac:dyDescent="0.5">
      <c r="A56" s="299"/>
      <c r="B56" s="281"/>
      <c r="C56" s="281"/>
      <c r="D56" s="281"/>
      <c r="E56" s="317"/>
      <c r="F56" s="204"/>
      <c r="G56" s="203"/>
      <c r="H56" s="203"/>
      <c r="I56" s="203"/>
      <c r="J56" s="203"/>
      <c r="K56" s="203"/>
      <c r="L56" s="203"/>
      <c r="M56" s="203"/>
      <c r="N56" s="317"/>
      <c r="O56" s="281"/>
      <c r="P56" s="205"/>
      <c r="Q56" s="205"/>
      <c r="R56" s="25"/>
    </row>
    <row r="57" spans="1:19" x14ac:dyDescent="0.45">
      <c r="A57" s="662">
        <f>1+A54</f>
        <v>11</v>
      </c>
      <c r="B57" s="663" t="str">
        <f>CONCATENATE("0x",DEC2HEX(A57,2))</f>
        <v>0x0B</v>
      </c>
      <c r="C57" s="666" t="s">
        <v>272</v>
      </c>
      <c r="D57" s="713" t="s">
        <v>8</v>
      </c>
      <c r="E57" s="650" t="s">
        <v>463</v>
      </c>
      <c r="F57" s="658" t="s">
        <v>514</v>
      </c>
      <c r="G57" s="659"/>
      <c r="H57" s="659"/>
      <c r="I57" s="659"/>
      <c r="J57" s="659"/>
      <c r="K57" s="659"/>
      <c r="L57" s="659"/>
      <c r="M57" s="660"/>
      <c r="N57" s="692" t="str">
        <f>CONCATENATE(DEC2HEX(M58+2*L58+4*K58+8*J58+16*I58+32*H58+64*G58+128*F58,2),"h")</f>
        <v>00h</v>
      </c>
      <c r="O57" s="281"/>
      <c r="P57" s="688" t="str">
        <f>CONCATENATE(DEC2HEX(HEX2DEC(RIGHT(B57,2))+RREG_COMMAND),"h, 00h, 00h")</f>
        <v>2Bh, 00h, 00h</v>
      </c>
      <c r="Q57" s="690" t="str">
        <f>CONCATENATE(DEC2HEX(HEX2DEC(RIGHT(B57,2))+WREG_COMMAND,2),"h, 00h, ",DEC2HEX(M58+2*L58+4*K58+8*J58+16*I58+32*H58+64*G58+128*F58,2),"h")</f>
        <v>4Bh, 00h, 00h</v>
      </c>
      <c r="R57" s="26"/>
    </row>
    <row r="58" spans="1:19" ht="14.65" thickBot="1" x14ac:dyDescent="0.5">
      <c r="A58" s="662"/>
      <c r="B58" s="665"/>
      <c r="C58" s="668"/>
      <c r="D58" s="714"/>
      <c r="E58" s="652"/>
      <c r="F58" s="15">
        <f>'(RegMap)'!P71</f>
        <v>0</v>
      </c>
      <c r="G58" s="13">
        <f>'(RegMap)'!P72</f>
        <v>0</v>
      </c>
      <c r="H58" s="13">
        <f>'(RegMap)'!P73</f>
        <v>0</v>
      </c>
      <c r="I58" s="13">
        <f>'(RegMap)'!P74</f>
        <v>0</v>
      </c>
      <c r="J58" s="13">
        <f>'(RegMap)'!P75</f>
        <v>0</v>
      </c>
      <c r="K58" s="13">
        <f>'(RegMap)'!P76</f>
        <v>0</v>
      </c>
      <c r="L58" s="13">
        <f>'(RegMap)'!P77</f>
        <v>0</v>
      </c>
      <c r="M58" s="14">
        <f>'(RegMap)'!P78</f>
        <v>0</v>
      </c>
      <c r="N58" s="693"/>
      <c r="O58" s="281"/>
      <c r="P58" s="689"/>
      <c r="Q58" s="691"/>
      <c r="R58" s="26"/>
    </row>
    <row r="59" spans="1:19" s="17" customFormat="1" ht="6" customHeight="1" thickBot="1" x14ac:dyDescent="0.5">
      <c r="A59" s="299"/>
      <c r="B59" s="281"/>
      <c r="C59" s="281"/>
      <c r="D59" s="281"/>
      <c r="E59" s="317"/>
      <c r="F59" s="203"/>
      <c r="G59" s="203"/>
      <c r="H59" s="203"/>
      <c r="I59" s="203"/>
      <c r="J59" s="203"/>
      <c r="K59" s="203"/>
      <c r="L59" s="203"/>
      <c r="M59" s="203"/>
      <c r="N59" s="317"/>
      <c r="O59" s="281"/>
      <c r="P59" s="205"/>
      <c r="Q59" s="205"/>
      <c r="R59" s="25"/>
    </row>
    <row r="60" spans="1:19" x14ac:dyDescent="0.45">
      <c r="A60" s="662">
        <f>1+A57</f>
        <v>12</v>
      </c>
      <c r="B60" s="663" t="str">
        <f>CONCATENATE("0x",DEC2HEX(A60,2))</f>
        <v>0x0C</v>
      </c>
      <c r="C60" s="666" t="s">
        <v>273</v>
      </c>
      <c r="D60" s="713" t="s">
        <v>8</v>
      </c>
      <c r="E60" s="650" t="s">
        <v>463</v>
      </c>
      <c r="F60" s="658" t="s">
        <v>515</v>
      </c>
      <c r="G60" s="659"/>
      <c r="H60" s="659"/>
      <c r="I60" s="659"/>
      <c r="J60" s="659"/>
      <c r="K60" s="659"/>
      <c r="L60" s="659"/>
      <c r="M60" s="660"/>
      <c r="N60" s="692" t="str">
        <f>CONCATENATE(DEC2HEX(M61+2*L61+4*K61+8*J61+16*I61+32*H61+64*G61+128*F61,2),"h")</f>
        <v>00h</v>
      </c>
      <c r="O60" s="281"/>
      <c r="P60" s="688" t="str">
        <f>CONCATENATE(DEC2HEX(HEX2DEC(RIGHT(B60,2))+RREG_COMMAND),"h, 00h, 00h")</f>
        <v>2Ch, 00h, 00h</v>
      </c>
      <c r="Q60" s="690" t="str">
        <f>CONCATENATE(DEC2HEX(HEX2DEC(RIGHT(B60,2))+WREG_COMMAND,2),"h, 00h, ",DEC2HEX(M61+2*L61+4*K61+8*J61+16*I61+32*H61+64*G61+128*F61,2),"h")</f>
        <v>4Ch, 00h, 00h</v>
      </c>
      <c r="R60" s="26"/>
    </row>
    <row r="61" spans="1:19" ht="14.65" thickBot="1" x14ac:dyDescent="0.5">
      <c r="A61" s="662"/>
      <c r="B61" s="665"/>
      <c r="C61" s="668"/>
      <c r="D61" s="714"/>
      <c r="E61" s="652"/>
      <c r="F61" s="15">
        <f>'(RegMap)'!P60</f>
        <v>0</v>
      </c>
      <c r="G61" s="13">
        <f>'(RegMap)'!P61</f>
        <v>0</v>
      </c>
      <c r="H61" s="13">
        <f>'(RegMap)'!P62</f>
        <v>0</v>
      </c>
      <c r="I61" s="13">
        <f>'(RegMap)'!P63</f>
        <v>0</v>
      </c>
      <c r="J61" s="13">
        <f>'(RegMap)'!P64</f>
        <v>0</v>
      </c>
      <c r="K61" s="13">
        <f>'(RegMap)'!P65</f>
        <v>0</v>
      </c>
      <c r="L61" s="13">
        <f>'(RegMap)'!P66</f>
        <v>0</v>
      </c>
      <c r="M61" s="14">
        <f>'(RegMap)'!P67</f>
        <v>0</v>
      </c>
      <c r="N61" s="693"/>
      <c r="O61" s="281"/>
      <c r="P61" s="689"/>
      <c r="Q61" s="691"/>
      <c r="R61" s="26"/>
    </row>
    <row r="62" spans="1:19" s="17" customFormat="1" ht="8.25" customHeight="1" thickBot="1" x14ac:dyDescent="0.5">
      <c r="A62" s="299"/>
      <c r="B62" s="281"/>
      <c r="C62" s="281"/>
      <c r="D62" s="281"/>
      <c r="E62" s="317"/>
      <c r="F62" s="203"/>
      <c r="G62" s="203"/>
      <c r="H62" s="203"/>
      <c r="I62" s="203"/>
      <c r="J62" s="203"/>
      <c r="K62" s="203"/>
      <c r="L62" s="203"/>
      <c r="M62" s="203"/>
      <c r="N62" s="317"/>
      <c r="O62" s="281"/>
      <c r="P62" s="205"/>
      <c r="Q62" s="205"/>
      <c r="R62" s="25"/>
    </row>
    <row r="63" spans="1:19" x14ac:dyDescent="0.45">
      <c r="A63" s="662">
        <f>1+A60</f>
        <v>13</v>
      </c>
      <c r="B63" s="663" t="str">
        <f>CONCATENATE("0x",DEC2HEX(A63,2))</f>
        <v>0x0D</v>
      </c>
      <c r="C63" s="666" t="s">
        <v>274</v>
      </c>
      <c r="D63" s="713" t="s">
        <v>8</v>
      </c>
      <c r="E63" s="650" t="s">
        <v>463</v>
      </c>
      <c r="F63" s="658" t="s">
        <v>516</v>
      </c>
      <c r="G63" s="659"/>
      <c r="H63" s="659"/>
      <c r="I63" s="659"/>
      <c r="J63" s="659"/>
      <c r="K63" s="659"/>
      <c r="L63" s="659"/>
      <c r="M63" s="660"/>
      <c r="N63" s="692" t="str">
        <f>CONCATENATE(DEC2HEX(M64+2*L64+4*K64+8*J64+16*I64+32*H64+64*G64+128*F64,2),"h")</f>
        <v>00h</v>
      </c>
      <c r="O63" s="281"/>
      <c r="P63" s="688" t="str">
        <f>CONCATENATE(DEC2HEX(HEX2DEC(RIGHT(B63,2))+RREG_COMMAND),"h, 00h, 00h")</f>
        <v>2Dh, 00h, 00h</v>
      </c>
      <c r="Q63" s="690" t="str">
        <f>CONCATENATE(DEC2HEX(HEX2DEC(RIGHT(B63,2))+WREG_COMMAND,2),"h, 00h, ",DEC2HEX(M64+2*L64+4*K64+8*J64+16*I64+32*H64+64*G64+128*F64,2),"h")</f>
        <v>4Dh, 00h, 00h</v>
      </c>
      <c r="R63" s="26"/>
    </row>
    <row r="64" spans="1:19" ht="14.65" thickBot="1" x14ac:dyDescent="0.5">
      <c r="A64" s="662"/>
      <c r="B64" s="665"/>
      <c r="C64" s="668"/>
      <c r="D64" s="714"/>
      <c r="E64" s="652"/>
      <c r="F64" s="15">
        <f>'(RegMap)'!T82</f>
        <v>0</v>
      </c>
      <c r="G64" s="13">
        <f>'(RegMap)'!T83</f>
        <v>0</v>
      </c>
      <c r="H64" s="13">
        <f>'(RegMap)'!T84</f>
        <v>0</v>
      </c>
      <c r="I64" s="13">
        <f>'(RegMap)'!T85</f>
        <v>0</v>
      </c>
      <c r="J64" s="13">
        <f>'(RegMap)'!T86</f>
        <v>0</v>
      </c>
      <c r="K64" s="13">
        <f>'(RegMap)'!T87</f>
        <v>0</v>
      </c>
      <c r="L64" s="13">
        <f>'(RegMap)'!T88</f>
        <v>0</v>
      </c>
      <c r="M64" s="14">
        <f>'(RegMap)'!T89</f>
        <v>0</v>
      </c>
      <c r="N64" s="693"/>
      <c r="O64" s="281"/>
      <c r="P64" s="689"/>
      <c r="Q64" s="691"/>
      <c r="R64" s="26"/>
      <c r="S64" s="196"/>
    </row>
    <row r="65" spans="1:19" s="17" customFormat="1" ht="6" customHeight="1" thickBot="1" x14ac:dyDescent="0.5">
      <c r="A65" s="299"/>
      <c r="B65" s="281"/>
      <c r="C65" s="281"/>
      <c r="D65" s="281"/>
      <c r="E65" s="317"/>
      <c r="F65" s="203"/>
      <c r="G65" s="203"/>
      <c r="H65" s="203"/>
      <c r="I65" s="203"/>
      <c r="J65" s="203"/>
      <c r="K65" s="203"/>
      <c r="L65" s="203"/>
      <c r="M65" s="203"/>
      <c r="N65" s="317"/>
      <c r="O65" s="281"/>
      <c r="P65" s="205"/>
      <c r="Q65" s="205"/>
      <c r="R65" s="25"/>
      <c r="S65" s="197"/>
    </row>
    <row r="66" spans="1:19" x14ac:dyDescent="0.45">
      <c r="A66" s="662">
        <f>1+A63</f>
        <v>14</v>
      </c>
      <c r="B66" s="663" t="str">
        <f>CONCATENATE("0x",DEC2HEX(A66,2))</f>
        <v>0x0E</v>
      </c>
      <c r="C66" s="666" t="s">
        <v>275</v>
      </c>
      <c r="D66" s="713" t="s">
        <v>8</v>
      </c>
      <c r="E66" s="650" t="s">
        <v>463</v>
      </c>
      <c r="F66" s="658" t="s">
        <v>517</v>
      </c>
      <c r="G66" s="659"/>
      <c r="H66" s="659"/>
      <c r="I66" s="659"/>
      <c r="J66" s="659"/>
      <c r="K66" s="659"/>
      <c r="L66" s="659"/>
      <c r="M66" s="660"/>
      <c r="N66" s="692" t="str">
        <f>CONCATENATE(DEC2HEX(M67+2*L67+4*K67+8*J67+16*I67+32*H67+64*G67+128*F67,2),"h")</f>
        <v>00h</v>
      </c>
      <c r="O66" s="281"/>
      <c r="P66" s="688" t="str">
        <f>CONCATENATE(DEC2HEX(HEX2DEC(RIGHT(B66,2))+RREG_COMMAND),"h, 00h, 00h")</f>
        <v>2Eh, 00h, 00h</v>
      </c>
      <c r="Q66" s="690" t="str">
        <f>CONCATENATE(DEC2HEX(HEX2DEC(RIGHT(B66,2))+WREG_COMMAND,2),"h, 00h, ",DEC2HEX(M67+2*L67+4*K67+8*J67+16*I67+32*H67+64*G67+128*F67,2),"h")</f>
        <v>4Eh, 00h, 00h</v>
      </c>
      <c r="R66" s="26"/>
    </row>
    <row r="67" spans="1:19" ht="14.65" thickBot="1" x14ac:dyDescent="0.5">
      <c r="A67" s="662"/>
      <c r="B67" s="665"/>
      <c r="C67" s="668"/>
      <c r="D67" s="714"/>
      <c r="E67" s="652"/>
      <c r="F67" s="15">
        <f>'(RegMap)'!T71</f>
        <v>0</v>
      </c>
      <c r="G67" s="13">
        <f>'(RegMap)'!T72</f>
        <v>0</v>
      </c>
      <c r="H67" s="13">
        <f>'(RegMap)'!T73</f>
        <v>0</v>
      </c>
      <c r="I67" s="13">
        <f>'(RegMap)'!T74</f>
        <v>0</v>
      </c>
      <c r="J67" s="13">
        <f>'(RegMap)'!T75</f>
        <v>0</v>
      </c>
      <c r="K67" s="13">
        <f>'(RegMap)'!T76</f>
        <v>0</v>
      </c>
      <c r="L67" s="13">
        <f>'(RegMap)'!T77</f>
        <v>0</v>
      </c>
      <c r="M67" s="14">
        <f>'(RegMap)'!T78</f>
        <v>0</v>
      </c>
      <c r="N67" s="693"/>
      <c r="O67" s="281"/>
      <c r="P67" s="689"/>
      <c r="Q67" s="691"/>
      <c r="R67" s="26"/>
    </row>
    <row r="68" spans="1:19" s="17" customFormat="1" ht="6" customHeight="1" thickBot="1" x14ac:dyDescent="0.5">
      <c r="A68" s="299"/>
      <c r="B68" s="281"/>
      <c r="C68" s="281"/>
      <c r="D68" s="281"/>
      <c r="E68" s="317"/>
      <c r="F68" s="203"/>
      <c r="G68" s="203"/>
      <c r="H68" s="203"/>
      <c r="I68" s="203"/>
      <c r="J68" s="203"/>
      <c r="K68" s="203"/>
      <c r="L68" s="203"/>
      <c r="M68" s="203"/>
      <c r="N68" s="317"/>
      <c r="O68" s="281"/>
      <c r="P68" s="205"/>
      <c r="Q68" s="205"/>
      <c r="R68" s="25"/>
    </row>
    <row r="69" spans="1:19" x14ac:dyDescent="0.45">
      <c r="A69" s="662">
        <f>1+A66</f>
        <v>15</v>
      </c>
      <c r="B69" s="663" t="str">
        <f>CONCATENATE("0x",DEC2HEX(A69,2))</f>
        <v>0x0F</v>
      </c>
      <c r="C69" s="666" t="s">
        <v>276</v>
      </c>
      <c r="D69" s="713" t="s">
        <v>8</v>
      </c>
      <c r="E69" s="650" t="s">
        <v>469</v>
      </c>
      <c r="F69" s="658" t="s">
        <v>518</v>
      </c>
      <c r="G69" s="659"/>
      <c r="H69" s="659"/>
      <c r="I69" s="659"/>
      <c r="J69" s="659"/>
      <c r="K69" s="659"/>
      <c r="L69" s="659"/>
      <c r="M69" s="660"/>
      <c r="N69" s="692" t="str">
        <f>CONCATENATE(DEC2HEX(M70+2*L70+4*K70+8*J70+16*I70+32*H70+64*G70+128*F70,2),"h")</f>
        <v>40h</v>
      </c>
      <c r="O69" s="281"/>
      <c r="P69" s="688" t="str">
        <f>CONCATENATE(DEC2HEX(HEX2DEC(RIGHT(B69,2))+RREG_COMMAND),"h, 00h, 00h")</f>
        <v>2Fh, 00h, 00h</v>
      </c>
      <c r="Q69" s="690" t="str">
        <f>CONCATENATE(DEC2HEX(HEX2DEC(RIGHT(B69,2))+WREG_COMMAND,2),"h, 00h, ",DEC2HEX(M70+2*L70+4*K70+8*J70+16*I70+32*H70+64*G70+128*F70,2),"h")</f>
        <v>4Fh, 00h, 40h</v>
      </c>
      <c r="R69" s="26"/>
    </row>
    <row r="70" spans="1:19" ht="14.65" thickBot="1" x14ac:dyDescent="0.5">
      <c r="A70" s="662"/>
      <c r="B70" s="665"/>
      <c r="C70" s="668"/>
      <c r="D70" s="714"/>
      <c r="E70" s="652"/>
      <c r="F70" s="15">
        <f>'(RegMap)'!T60</f>
        <v>0</v>
      </c>
      <c r="G70" s="13">
        <f>'(RegMap)'!T61</f>
        <v>1</v>
      </c>
      <c r="H70" s="13">
        <f>'(RegMap)'!T62</f>
        <v>0</v>
      </c>
      <c r="I70" s="13">
        <f>'(RegMap)'!T63</f>
        <v>0</v>
      </c>
      <c r="J70" s="13">
        <f>'(RegMap)'!T64</f>
        <v>0</v>
      </c>
      <c r="K70" s="13">
        <f>'(RegMap)'!T65</f>
        <v>0</v>
      </c>
      <c r="L70" s="13">
        <f>'(RegMap)'!T66</f>
        <v>0</v>
      </c>
      <c r="M70" s="14">
        <f>'(RegMap)'!T67</f>
        <v>0</v>
      </c>
      <c r="N70" s="693"/>
      <c r="O70" s="281"/>
      <c r="P70" s="689"/>
      <c r="Q70" s="691"/>
      <c r="R70" s="198"/>
    </row>
    <row r="71" spans="1:19" ht="28.5" customHeight="1" thickBot="1" x14ac:dyDescent="0.5">
      <c r="A71" s="300"/>
      <c r="B71" s="18"/>
      <c r="C71" s="18"/>
      <c r="D71" s="18"/>
      <c r="E71" s="18"/>
      <c r="F71" s="18"/>
      <c r="G71" s="18"/>
      <c r="H71" s="18"/>
      <c r="I71" s="18"/>
      <c r="J71" s="18"/>
      <c r="K71" s="18"/>
      <c r="L71" s="18"/>
      <c r="M71" s="18"/>
      <c r="N71" s="18"/>
      <c r="O71" s="18"/>
      <c r="P71" s="18"/>
      <c r="Q71" s="18"/>
    </row>
    <row r="72" spans="1:19" x14ac:dyDescent="0.45">
      <c r="A72" s="661">
        <f>1+A69</f>
        <v>16</v>
      </c>
      <c r="B72" s="663" t="str">
        <f>CONCATENATE("0x",DEC2HEX(A72,2))</f>
        <v>0x10</v>
      </c>
      <c r="C72" s="666" t="s">
        <v>262</v>
      </c>
      <c r="D72" s="666" t="s">
        <v>8</v>
      </c>
      <c r="E72" s="650" t="s">
        <v>463</v>
      </c>
      <c r="F72" s="675" t="s">
        <v>519</v>
      </c>
      <c r="G72" s="676"/>
      <c r="H72" s="676"/>
      <c r="I72" s="677"/>
      <c r="J72" s="676" t="s">
        <v>520</v>
      </c>
      <c r="K72" s="676"/>
      <c r="L72" s="676"/>
      <c r="M72" s="677"/>
      <c r="N72" s="669" t="str">
        <f>CONCATENATE(DEC2HEX(M73+2*L73+4*K73+8*J73+16*I73+32*H73+64*G73+128*F73,2),"h")</f>
        <v>00h</v>
      </c>
      <c r="O72" s="281"/>
      <c r="P72" s="672" t="str">
        <f>CONCATENATE(DEC2HEX(HEX2DEC(RIGHT(B72,2))+RREG_COMMAND),"h, 00h, 00h")</f>
        <v>30h, 00h, 00h</v>
      </c>
      <c r="Q72" s="672" t="str">
        <f>CONCATENATE(DEC2HEX(HEX2DEC(RIGHT(B72,2))+WREG_COMMAND,2),"h, 00h, ",DEC2HEX(M73+2*L73+4*K73+8*J73+16*I73+32*H73+64*G73+128*F73,2),"h")</f>
        <v>50h, 00h, 00h</v>
      </c>
      <c r="R72" s="26"/>
    </row>
    <row r="73" spans="1:19" x14ac:dyDescent="0.45">
      <c r="A73" s="661"/>
      <c r="B73" s="664"/>
      <c r="C73" s="667"/>
      <c r="D73" s="667"/>
      <c r="E73" s="651"/>
      <c r="F73" s="91">
        <f>'(RegMap)'!X58</f>
        <v>0</v>
      </c>
      <c r="G73" s="85">
        <f>'(RegMap)'!X63</f>
        <v>0</v>
      </c>
      <c r="H73" s="222">
        <f>'(RegMap)'!X68</f>
        <v>0</v>
      </c>
      <c r="I73" s="88">
        <f>'(RegMap)'!X73</f>
        <v>0</v>
      </c>
      <c r="J73" s="527">
        <f>'(RegMap)'!X78</f>
        <v>0</v>
      </c>
      <c r="K73" s="85">
        <f>'(RegMap)'!X83</f>
        <v>0</v>
      </c>
      <c r="L73" s="222">
        <f>'(RegMap)'!X88</f>
        <v>0</v>
      </c>
      <c r="M73" s="88">
        <f>'(RegMap)'!X93</f>
        <v>0</v>
      </c>
      <c r="N73" s="670"/>
      <c r="O73" s="281"/>
      <c r="P73" s="673"/>
      <c r="Q73" s="673"/>
      <c r="R73" s="26"/>
    </row>
    <row r="74" spans="1:19" ht="14.65" thickBot="1" x14ac:dyDescent="0.5">
      <c r="A74" s="661"/>
      <c r="B74" s="665"/>
      <c r="C74" s="668"/>
      <c r="D74" s="668"/>
      <c r="E74" s="652"/>
      <c r="F74" s="269" t="s">
        <v>379</v>
      </c>
      <c r="G74" s="270" t="s">
        <v>381</v>
      </c>
      <c r="H74" s="223" t="s">
        <v>391</v>
      </c>
      <c r="I74" s="224" t="s">
        <v>393</v>
      </c>
      <c r="J74" s="481" t="s">
        <v>382</v>
      </c>
      <c r="K74" s="270" t="s">
        <v>384</v>
      </c>
      <c r="L74" s="223" t="s">
        <v>386</v>
      </c>
      <c r="M74" s="224" t="s">
        <v>388</v>
      </c>
      <c r="N74" s="671"/>
      <c r="O74" s="281"/>
      <c r="P74" s="674"/>
      <c r="Q74" s="674"/>
      <c r="R74" s="26"/>
    </row>
    <row r="75" spans="1:19" s="17" customFormat="1" ht="6" customHeight="1" thickBot="1" x14ac:dyDescent="0.5">
      <c r="A75" s="299"/>
      <c r="B75" s="281"/>
      <c r="C75" s="281"/>
      <c r="D75" s="281"/>
      <c r="E75" s="317"/>
      <c r="F75" s="203"/>
      <c r="G75" s="203"/>
      <c r="H75" s="203"/>
      <c r="I75" s="203"/>
      <c r="J75" s="203"/>
      <c r="K75" s="203"/>
      <c r="L75" s="203"/>
      <c r="M75" s="203"/>
      <c r="N75" s="317"/>
      <c r="O75" s="281"/>
      <c r="P75" s="205"/>
      <c r="Q75" s="205"/>
      <c r="R75" s="25"/>
    </row>
    <row r="76" spans="1:19" x14ac:dyDescent="0.45">
      <c r="A76" s="661">
        <f>1+A72</f>
        <v>17</v>
      </c>
      <c r="B76" s="663" t="str">
        <f>CONCATENATE("0x",DEC2HEX(A76,2))</f>
        <v>0x11</v>
      </c>
      <c r="C76" s="666" t="s">
        <v>263</v>
      </c>
      <c r="D76" s="666" t="s">
        <v>8</v>
      </c>
      <c r="E76" s="650" t="s">
        <v>288</v>
      </c>
      <c r="F76" s="681" t="s">
        <v>9</v>
      </c>
      <c r="G76" s="682"/>
      <c r="H76" s="682"/>
      <c r="I76" s="683"/>
      <c r="J76" s="675" t="s">
        <v>521</v>
      </c>
      <c r="K76" s="676"/>
      <c r="L76" s="676"/>
      <c r="M76" s="677"/>
      <c r="N76" s="669" t="str">
        <f>CONCATENATE(DEC2HEX(M77+2*L77+4*K77+8*J77+16*I77+32*H77+64*G77+128*F77,2),"h")</f>
        <v>00h</v>
      </c>
      <c r="O76" s="281"/>
      <c r="P76" s="672" t="str">
        <f>CONCATENATE(DEC2HEX(HEX2DEC(RIGHT(B76,2))+RREG_COMMAND),"h, 00h, 00h")</f>
        <v>31h, 00h, 00h</v>
      </c>
      <c r="Q76" s="672" t="str">
        <f>CONCATENATE(DEC2HEX(HEX2DEC(RIGHT(B76,2))+WREG_COMMAND,2),"h, 00h, ",DEC2HEX(M77+2*L77+4*K77+8*J77+16*I77+32*H77+64*G77+128*F77,2),"h")</f>
        <v>51h, 00h, 00h</v>
      </c>
      <c r="R76" s="26"/>
    </row>
    <row r="77" spans="1:19" x14ac:dyDescent="0.45">
      <c r="A77" s="661"/>
      <c r="B77" s="664"/>
      <c r="C77" s="667"/>
      <c r="D77" s="667"/>
      <c r="E77" s="651"/>
      <c r="F77" s="402">
        <v>0</v>
      </c>
      <c r="G77" s="292">
        <v>0</v>
      </c>
      <c r="H77" s="292">
        <v>0</v>
      </c>
      <c r="I77" s="525">
        <v>0</v>
      </c>
      <c r="J77" s="91">
        <f>'(RegMap)'!AB64</f>
        <v>0</v>
      </c>
      <c r="K77" s="85">
        <f>'(RegMap)'!AB69</f>
        <v>0</v>
      </c>
      <c r="L77" s="222">
        <f>'(RegMap)'!AB74</f>
        <v>0</v>
      </c>
      <c r="M77" s="88">
        <f>'(RegMap)'!AB79</f>
        <v>0</v>
      </c>
      <c r="N77" s="670"/>
      <c r="O77" s="281"/>
      <c r="P77" s="673"/>
      <c r="Q77" s="673"/>
      <c r="R77" s="26"/>
    </row>
    <row r="78" spans="1:19" ht="14.65" thickBot="1" x14ac:dyDescent="0.5">
      <c r="A78" s="661"/>
      <c r="B78" s="665"/>
      <c r="C78" s="668"/>
      <c r="D78" s="668"/>
      <c r="E78" s="652"/>
      <c r="F78" s="678" t="s">
        <v>78</v>
      </c>
      <c r="G78" s="679"/>
      <c r="H78" s="679"/>
      <c r="I78" s="680"/>
      <c r="J78" s="269" t="s">
        <v>371</v>
      </c>
      <c r="K78" s="270" t="s">
        <v>373</v>
      </c>
      <c r="L78" s="223" t="s">
        <v>375</v>
      </c>
      <c r="M78" s="224" t="s">
        <v>377</v>
      </c>
      <c r="N78" s="671"/>
      <c r="O78" s="281"/>
      <c r="P78" s="674"/>
      <c r="Q78" s="674"/>
      <c r="R78" s="26"/>
    </row>
    <row r="79" spans="1:19" x14ac:dyDescent="0.45">
      <c r="A79" s="18"/>
      <c r="B79" s="206" t="s">
        <v>14</v>
      </c>
      <c r="C79" s="18"/>
      <c r="D79" s="18"/>
      <c r="E79" s="18"/>
      <c r="F79" s="18"/>
      <c r="G79" s="18"/>
      <c r="H79" s="18"/>
      <c r="I79" s="18"/>
      <c r="J79" s="18"/>
      <c r="K79" s="18"/>
      <c r="L79" s="18"/>
      <c r="M79" s="18"/>
      <c r="N79" s="18"/>
      <c r="O79" s="18"/>
    </row>
    <row r="80" spans="1:19" x14ac:dyDescent="0.45">
      <c r="A80" s="18"/>
      <c r="B80" s="207" t="s">
        <v>396</v>
      </c>
      <c r="C80" s="18"/>
      <c r="D80" s="18"/>
      <c r="E80" s="18"/>
      <c r="F80" s="18"/>
      <c r="G80" s="18"/>
      <c r="H80" s="18"/>
      <c r="I80" s="18"/>
      <c r="J80" s="18"/>
      <c r="K80" s="18"/>
      <c r="L80" s="18"/>
      <c r="M80" s="18"/>
      <c r="N80" s="18"/>
      <c r="O80" s="18"/>
      <c r="Q80" s="220" t="s">
        <v>5</v>
      </c>
    </row>
    <row r="81" spans="1:19" x14ac:dyDescent="0.45">
      <c r="A81" s="18"/>
      <c r="B81" s="207"/>
      <c r="C81" s="18"/>
      <c r="D81" s="18"/>
      <c r="E81" s="18"/>
      <c r="F81" s="18"/>
      <c r="G81" s="18"/>
      <c r="H81" s="18"/>
      <c r="I81" s="18"/>
      <c r="J81" s="18"/>
      <c r="K81" s="18"/>
      <c r="N81" s="18"/>
      <c r="O81" s="18"/>
      <c r="P81" s="215" t="s">
        <v>136</v>
      </c>
      <c r="Q81" s="218" t="s">
        <v>7</v>
      </c>
    </row>
    <row r="82" spans="1:19" x14ac:dyDescent="0.45">
      <c r="A82" s="18"/>
      <c r="B82" s="18"/>
      <c r="C82" s="18"/>
      <c r="D82" s="18"/>
      <c r="E82" s="18"/>
      <c r="F82" s="18"/>
      <c r="G82" s="18"/>
      <c r="H82" s="18"/>
      <c r="I82" s="18"/>
      <c r="J82" s="18"/>
      <c r="K82" s="18"/>
      <c r="N82" s="18"/>
      <c r="O82" s="18"/>
      <c r="P82" s="215" t="s">
        <v>100</v>
      </c>
      <c r="Q82" s="219" t="s">
        <v>7</v>
      </c>
      <c r="R82" s="12"/>
      <c r="S82" s="12"/>
    </row>
    <row r="83" spans="1:19" x14ac:dyDescent="0.45">
      <c r="A83" s="18"/>
      <c r="B83" s="18"/>
      <c r="C83" s="18"/>
      <c r="D83" s="18"/>
      <c r="E83" s="17"/>
      <c r="F83" s="17"/>
      <c r="G83" s="17"/>
      <c r="H83" s="17"/>
      <c r="I83" s="17"/>
      <c r="J83" s="17"/>
      <c r="K83" s="17"/>
      <c r="L83" s="17"/>
      <c r="M83" s="17"/>
      <c r="N83" s="17"/>
      <c r="O83" s="18"/>
      <c r="P83" s="214" t="s">
        <v>162</v>
      </c>
      <c r="Q83" s="211" t="s">
        <v>7</v>
      </c>
      <c r="R83" s="12"/>
      <c r="S83" s="12"/>
    </row>
    <row r="84" spans="1:19" x14ac:dyDescent="0.45">
      <c r="A84" s="18"/>
      <c r="B84" s="18"/>
      <c r="C84" s="18"/>
      <c r="D84" s="18"/>
      <c r="E84" s="17"/>
      <c r="F84" s="17"/>
      <c r="G84" s="17"/>
      <c r="H84" s="17"/>
      <c r="I84" s="17"/>
      <c r="J84" s="17"/>
      <c r="K84" s="17"/>
      <c r="L84" s="17"/>
      <c r="M84" s="17"/>
      <c r="N84" s="17"/>
      <c r="O84" s="18"/>
      <c r="P84" s="215" t="s">
        <v>160</v>
      </c>
      <c r="Q84" s="212" t="s">
        <v>7</v>
      </c>
      <c r="R84" s="12"/>
      <c r="S84" s="12"/>
    </row>
    <row r="85" spans="1:19" x14ac:dyDescent="0.45">
      <c r="A85" s="18"/>
      <c r="B85" s="18"/>
      <c r="C85" s="18"/>
      <c r="D85" s="18"/>
      <c r="E85" s="643"/>
      <c r="F85" s="318"/>
      <c r="G85" s="318"/>
      <c r="H85" s="318"/>
      <c r="I85" s="318"/>
      <c r="J85" s="318"/>
      <c r="K85" s="318"/>
      <c r="L85" s="318"/>
      <c r="M85" s="318"/>
      <c r="N85" s="17"/>
      <c r="O85" s="18"/>
      <c r="P85" s="215" t="s">
        <v>161</v>
      </c>
      <c r="Q85" s="213" t="s">
        <v>7</v>
      </c>
    </row>
    <row r="86" spans="1:19" x14ac:dyDescent="0.45">
      <c r="A86" s="18"/>
      <c r="B86" s="18"/>
      <c r="C86" s="18"/>
      <c r="D86" s="18"/>
      <c r="E86" s="643"/>
      <c r="F86" s="204"/>
      <c r="G86" s="204"/>
      <c r="H86" s="203"/>
      <c r="I86" s="203"/>
      <c r="J86" s="204"/>
      <c r="K86" s="204"/>
      <c r="L86" s="203"/>
      <c r="M86" s="203"/>
      <c r="N86" s="17"/>
      <c r="O86" s="18"/>
      <c r="P86" s="215" t="s">
        <v>163</v>
      </c>
      <c r="Q86" s="210" t="s">
        <v>7</v>
      </c>
    </row>
    <row r="87" spans="1:19" x14ac:dyDescent="0.45">
      <c r="E87" s="643"/>
      <c r="F87" s="204"/>
      <c r="G87" s="204"/>
      <c r="H87" s="203"/>
      <c r="I87" s="203"/>
      <c r="J87" s="204"/>
      <c r="K87" s="204"/>
      <c r="L87" s="203"/>
      <c r="M87" s="203"/>
      <c r="N87" s="203"/>
      <c r="O87" s="107"/>
    </row>
    <row r="88" spans="1:19" x14ac:dyDescent="0.45">
      <c r="E88" s="317"/>
      <c r="F88" s="204"/>
      <c r="G88" s="204"/>
      <c r="H88" s="204"/>
      <c r="I88" s="204"/>
      <c r="J88" s="204"/>
      <c r="K88" s="204"/>
      <c r="L88" s="203"/>
      <c r="M88" s="203"/>
      <c r="N88" s="203"/>
    </row>
    <row r="89" spans="1:19" x14ac:dyDescent="0.45">
      <c r="E89" s="317"/>
      <c r="F89" s="204"/>
      <c r="G89" s="204"/>
      <c r="H89" s="203"/>
      <c r="I89" s="203"/>
      <c r="J89" s="204"/>
      <c r="K89" s="204"/>
      <c r="L89" s="204"/>
      <c r="M89" s="204"/>
      <c r="N89" s="203"/>
    </row>
    <row r="90" spans="1:19" x14ac:dyDescent="0.45">
      <c r="E90" s="17"/>
      <c r="F90" s="17"/>
      <c r="G90" s="17"/>
      <c r="H90" s="17"/>
      <c r="I90" s="17"/>
      <c r="J90" s="17"/>
      <c r="K90" s="17"/>
      <c r="L90" s="17"/>
      <c r="M90" s="17"/>
      <c r="N90" s="17"/>
    </row>
    <row r="91" spans="1:19" x14ac:dyDescent="0.45">
      <c r="D91" s="17"/>
      <c r="E91" s="17"/>
      <c r="F91" s="17"/>
      <c r="G91" s="17"/>
      <c r="H91" s="17"/>
      <c r="I91" s="17"/>
      <c r="J91" s="17"/>
      <c r="K91" s="17"/>
      <c r="L91" s="17"/>
      <c r="M91" s="17"/>
      <c r="N91" s="17"/>
    </row>
    <row r="92" spans="1:19" x14ac:dyDescent="0.45">
      <c r="D92" s="17"/>
      <c r="E92" s="17"/>
      <c r="F92" s="17"/>
      <c r="G92" s="17"/>
      <c r="H92" s="17"/>
      <c r="I92" s="17"/>
      <c r="J92" s="17"/>
      <c r="K92" s="17"/>
      <c r="L92" s="17"/>
      <c r="M92" s="17"/>
      <c r="N92" s="17"/>
    </row>
    <row r="93" spans="1:19" x14ac:dyDescent="0.45">
      <c r="D93" s="17"/>
    </row>
    <row r="94" spans="1:19" x14ac:dyDescent="0.45">
      <c r="D94" s="17"/>
      <c r="E94" s="314"/>
    </row>
    <row r="95" spans="1:19" x14ac:dyDescent="0.45">
      <c r="D95" s="17"/>
    </row>
    <row r="96" spans="1:19" x14ac:dyDescent="0.45">
      <c r="D96" s="17"/>
    </row>
  </sheetData>
  <sheetProtection sheet="1" objects="1" scenarios="1"/>
  <mergeCells count="204">
    <mergeCell ref="A1:Q3"/>
    <mergeCell ref="B22:B24"/>
    <mergeCell ref="C22:C24"/>
    <mergeCell ref="D22:D24"/>
    <mergeCell ref="E22:E24"/>
    <mergeCell ref="E18:E20"/>
    <mergeCell ref="D18:D20"/>
    <mergeCell ref="C18:C20"/>
    <mergeCell ref="B18:B20"/>
    <mergeCell ref="A4:Q4"/>
    <mergeCell ref="B14:B16"/>
    <mergeCell ref="C14:C16"/>
    <mergeCell ref="D14:D16"/>
    <mergeCell ref="E14:E16"/>
    <mergeCell ref="N14:N16"/>
    <mergeCell ref="P14:P16"/>
    <mergeCell ref="Q14:Q16"/>
    <mergeCell ref="B6:E8"/>
    <mergeCell ref="N11:N12"/>
    <mergeCell ref="F6:G8"/>
    <mergeCell ref="H6:I8"/>
    <mergeCell ref="P18:P20"/>
    <mergeCell ref="Q18:Q20"/>
    <mergeCell ref="N18:N20"/>
    <mergeCell ref="D54:D55"/>
    <mergeCell ref="P30:P32"/>
    <mergeCell ref="P5:Q5"/>
    <mergeCell ref="Q69:Q70"/>
    <mergeCell ref="D69:D70"/>
    <mergeCell ref="B69:B70"/>
    <mergeCell ref="C69:C70"/>
    <mergeCell ref="E69:E70"/>
    <mergeCell ref="P69:P70"/>
    <mergeCell ref="N69:N70"/>
    <mergeCell ref="Q63:Q64"/>
    <mergeCell ref="B66:B67"/>
    <mergeCell ref="C66:C67"/>
    <mergeCell ref="E66:E67"/>
    <mergeCell ref="P66:P67"/>
    <mergeCell ref="Q66:Q67"/>
    <mergeCell ref="D63:D64"/>
    <mergeCell ref="D66:D67"/>
    <mergeCell ref="B63:B64"/>
    <mergeCell ref="C63:C64"/>
    <mergeCell ref="E63:E64"/>
    <mergeCell ref="P63:P64"/>
    <mergeCell ref="N63:N64"/>
    <mergeCell ref="F52:H52"/>
    <mergeCell ref="Q57:Q58"/>
    <mergeCell ref="A60:A61"/>
    <mergeCell ref="B60:B61"/>
    <mergeCell ref="C60:C61"/>
    <mergeCell ref="E60:E61"/>
    <mergeCell ref="P60:P61"/>
    <mergeCell ref="Q60:Q61"/>
    <mergeCell ref="A57:A58"/>
    <mergeCell ref="B57:B58"/>
    <mergeCell ref="C57:C58"/>
    <mergeCell ref="E57:E58"/>
    <mergeCell ref="P57:P58"/>
    <mergeCell ref="D57:D58"/>
    <mergeCell ref="D60:D61"/>
    <mergeCell ref="N57:N58"/>
    <mergeCell ref="N60:N61"/>
    <mergeCell ref="F57:M57"/>
    <mergeCell ref="F60:M60"/>
    <mergeCell ref="N22:N24"/>
    <mergeCell ref="P22:P24"/>
    <mergeCell ref="Q22:Q24"/>
    <mergeCell ref="F24:I24"/>
    <mergeCell ref="J24:M24"/>
    <mergeCell ref="B11:B12"/>
    <mergeCell ref="C11:C12"/>
    <mergeCell ref="E11:E12"/>
    <mergeCell ref="F11:M11"/>
    <mergeCell ref="P11:P12"/>
    <mergeCell ref="Q11:Q12"/>
    <mergeCell ref="D11:D12"/>
    <mergeCell ref="F16:J16"/>
    <mergeCell ref="K16:M16"/>
    <mergeCell ref="J22:M22"/>
    <mergeCell ref="F22:I22"/>
    <mergeCell ref="F14:J14"/>
    <mergeCell ref="Q30:Q32"/>
    <mergeCell ref="N26:N28"/>
    <mergeCell ref="N30:N32"/>
    <mergeCell ref="B30:B32"/>
    <mergeCell ref="A34:A36"/>
    <mergeCell ref="B34:B36"/>
    <mergeCell ref="C34:C36"/>
    <mergeCell ref="D34:D36"/>
    <mergeCell ref="P34:P36"/>
    <mergeCell ref="Q34:Q36"/>
    <mergeCell ref="B26:B28"/>
    <mergeCell ref="C26:C28"/>
    <mergeCell ref="D26:D28"/>
    <mergeCell ref="E26:E28"/>
    <mergeCell ref="E30:E32"/>
    <mergeCell ref="D30:D32"/>
    <mergeCell ref="C30:C32"/>
    <mergeCell ref="N34:N36"/>
    <mergeCell ref="Q26:Q28"/>
    <mergeCell ref="P26:P28"/>
    <mergeCell ref="F26:H26"/>
    <mergeCell ref="I26:J26"/>
    <mergeCell ref="K26:M26"/>
    <mergeCell ref="J30:M30"/>
    <mergeCell ref="B42:B44"/>
    <mergeCell ref="C42:C44"/>
    <mergeCell ref="D42:D44"/>
    <mergeCell ref="E42:E44"/>
    <mergeCell ref="N42:N44"/>
    <mergeCell ref="P42:P44"/>
    <mergeCell ref="Q42:Q44"/>
    <mergeCell ref="B38:B40"/>
    <mergeCell ref="C38:C40"/>
    <mergeCell ref="D38:D40"/>
    <mergeCell ref="E38:E40"/>
    <mergeCell ref="N38:N40"/>
    <mergeCell ref="P38:P40"/>
    <mergeCell ref="Q38:Q40"/>
    <mergeCell ref="F42:I42"/>
    <mergeCell ref="J42:M42"/>
    <mergeCell ref="J38:M38"/>
    <mergeCell ref="H38:I38"/>
    <mergeCell ref="H40:I40"/>
    <mergeCell ref="A76:A78"/>
    <mergeCell ref="N46:N48"/>
    <mergeCell ref="P46:P48"/>
    <mergeCell ref="Q46:Q48"/>
    <mergeCell ref="B50:B52"/>
    <mergeCell ref="C50:C52"/>
    <mergeCell ref="D50:D52"/>
    <mergeCell ref="E50:E52"/>
    <mergeCell ref="N50:N52"/>
    <mergeCell ref="P50:P52"/>
    <mergeCell ref="Q50:Q52"/>
    <mergeCell ref="B53:H53"/>
    <mergeCell ref="A54:A55"/>
    <mergeCell ref="B54:B55"/>
    <mergeCell ref="C54:C55"/>
    <mergeCell ref="E54:E55"/>
    <mergeCell ref="P54:P55"/>
    <mergeCell ref="Q54:Q55"/>
    <mergeCell ref="B46:B48"/>
    <mergeCell ref="C46:C48"/>
    <mergeCell ref="D46:D48"/>
    <mergeCell ref="E46:E48"/>
    <mergeCell ref="N66:N67"/>
    <mergeCell ref="N54:N55"/>
    <mergeCell ref="B72:B74"/>
    <mergeCell ref="C72:C74"/>
    <mergeCell ref="D72:D74"/>
    <mergeCell ref="E72:E74"/>
    <mergeCell ref="N72:N74"/>
    <mergeCell ref="P72:P74"/>
    <mergeCell ref="Q72:Q74"/>
    <mergeCell ref="B76:B78"/>
    <mergeCell ref="C76:C78"/>
    <mergeCell ref="D76:D78"/>
    <mergeCell ref="E76:E78"/>
    <mergeCell ref="N76:N78"/>
    <mergeCell ref="P76:P78"/>
    <mergeCell ref="Q76:Q78"/>
    <mergeCell ref="F72:I72"/>
    <mergeCell ref="J72:M72"/>
    <mergeCell ref="J76:M76"/>
    <mergeCell ref="F78:I78"/>
    <mergeCell ref="F76:I76"/>
    <mergeCell ref="A14:A16"/>
    <mergeCell ref="A18:A20"/>
    <mergeCell ref="A22:A24"/>
    <mergeCell ref="A26:A28"/>
    <mergeCell ref="A30:A32"/>
    <mergeCell ref="A42:A44"/>
    <mergeCell ref="A46:A48"/>
    <mergeCell ref="A50:A52"/>
    <mergeCell ref="A72:A74"/>
    <mergeCell ref="A38:A40"/>
    <mergeCell ref="A69:A70"/>
    <mergeCell ref="A66:A67"/>
    <mergeCell ref="A63:A64"/>
    <mergeCell ref="E85:E87"/>
    <mergeCell ref="F28:H28"/>
    <mergeCell ref="I28:J28"/>
    <mergeCell ref="K28:M28"/>
    <mergeCell ref="J32:M32"/>
    <mergeCell ref="F36:G36"/>
    <mergeCell ref="J36:K36"/>
    <mergeCell ref="L36:M36"/>
    <mergeCell ref="J40:M40"/>
    <mergeCell ref="F44:I44"/>
    <mergeCell ref="J44:M44"/>
    <mergeCell ref="E34:E36"/>
    <mergeCell ref="I52:J52"/>
    <mergeCell ref="F34:G34"/>
    <mergeCell ref="J34:K34"/>
    <mergeCell ref="L34:M34"/>
    <mergeCell ref="F50:H50"/>
    <mergeCell ref="I50:J50"/>
    <mergeCell ref="F54:M54"/>
    <mergeCell ref="F63:M63"/>
    <mergeCell ref="F66:M66"/>
    <mergeCell ref="F69:M69"/>
  </mergeCells>
  <conditionalFormatting sqref="F15:M15 F19:M19 F23:M23 F27:M27 F31:M31 F35:M35 F39:G39 F43:M43 F47:M47 F51:M51 F55:M55 F58:M58 F61:M61 F64:M64 F67:M67 F70:M70 F73:M73 J77:M77 J39:M39">
    <cfRule type="cellIs" dxfId="25" priority="19" operator="equal">
      <formula>1</formula>
    </cfRule>
  </conditionalFormatting>
  <conditionalFormatting sqref="F54:N55 F63:N64">
    <cfRule type="expression" dxfId="24" priority="20">
      <formula>IF(OR($F$6="ADS114S08",$F$6="ADS114S06"),1,0)</formula>
    </cfRule>
  </conditionalFormatting>
  <conditionalFormatting sqref="F14 F18:M18 F22 F26 F30:J30 F34 F38:G38 F42 F46:M46 F50 F54 F57 F60 F63 F66 F69 F72 J76 J38 J22 I26 K26 H34:J34 L34 J42 I50 K50:M50 J72 K14:M14">
    <cfRule type="expression" dxfId="23" priority="14">
      <formula>IF(AND(Bit_Num&lt;4,ISNUMBER(HEX2DEC(RIGHT(DefaultRegisterValue,1)))),IF(ValueBelowCurrentCell=IF(ISODD(HEX2DEC(RIGHT(DefaultRegisterValue,1))/2^Bit_Num),1,0),FALSE,TRUE),IF(AND(Bit_Num&gt;3,ISNUMBER(HEX2DEC(LEFT(DefaultRegisterValue,1)))),IF(ValueBelowCurrentCell=IF(ISODD((HEX2DEC(LEFT(DefaultRegisterValue,1))*2^4)/2^Bit_Num),1,0),FALSE,TRUE),FALSE))</formula>
    </cfRule>
  </conditionalFormatting>
  <dataValidations count="2">
    <dataValidation type="list" allowBlank="1" showInputMessage="1" showErrorMessage="1" sqref="F16:J16 H40 U34:X34 F78">
      <formula1>"Reserved"</formula1>
    </dataValidation>
    <dataValidation type="list" allowBlank="1" showInputMessage="1" showErrorMessage="1" sqref="G19:M19">
      <formula1>"0,1"</formula1>
    </dataValidation>
  </dataValidations>
  <hyperlinks>
    <hyperlink ref="P5" location="'Table of Contents '!A1" display="Table of Contents"/>
    <hyperlink ref="B53:G53" location="Calibration!A1" display="OFC[2:0] and FSC[2:0] Register values on programmed on the &quot;Calibration&quot; tab…"/>
  </hyperlinks>
  <pageMargins left="0.7" right="0.7" top="0.75" bottom="0.75" header="0.3" footer="0.3"/>
  <pageSetup orientation="portrait" r:id="rId1"/>
  <ignoredErrors>
    <ignoredError sqref="K16 G20:M20" unlockedFormula="1"/>
    <ignoredError sqref="E76" numberStoredAsText="1"/>
  </ignoredErrors>
  <drawing r:id="rId2"/>
  <extLst>
    <ext xmlns:x14="http://schemas.microsoft.com/office/spreadsheetml/2009/9/main" uri="{CCE6A557-97BC-4b89-ADB6-D9C93CAAB3DF}">
      <x14:dataValidations xmlns:xm="http://schemas.microsoft.com/office/excel/2006/main" count="46">
        <x14:dataValidation type="list" allowBlank="1" showInputMessage="1" showErrorMessage="1">
          <x14:formula1>
            <xm:f>'(RegMap)'!$K$106:$K$109</xm:f>
          </x14:formula1>
          <xm:sqref>F6:G8</xm:sqref>
        </x14:dataValidation>
        <x14:dataValidation type="list" allowBlank="1" showInputMessage="1" showErrorMessage="1">
          <x14:formula1>
            <xm:f>'(RegMap)'!$W$59:$W$60</xm:f>
          </x14:formula1>
          <xm:sqref>F74</xm:sqref>
        </x14:dataValidation>
        <x14:dataValidation type="list" allowBlank="1" showInputMessage="1" showErrorMessage="1">
          <x14:formula1>
            <xm:f>'(RegMap)'!$W$64:$W$65</xm:f>
          </x14:formula1>
          <xm:sqref>G74</xm:sqref>
        </x14:dataValidation>
        <x14:dataValidation type="list" allowBlank="1" showInputMessage="1" showErrorMessage="1">
          <x14:formula1>
            <xm:f>'(RegMap)'!$AA$65:$AA$66</xm:f>
          </x14:formula1>
          <xm:sqref>J78</xm:sqref>
        </x14:dataValidation>
        <x14:dataValidation type="list" allowBlank="1" showInputMessage="1" showErrorMessage="1">
          <x14:formula1>
            <xm:f>'(RegMap)'!$AA$70:$AA$71</xm:f>
          </x14:formula1>
          <xm:sqref>K78</xm:sqref>
        </x14:dataValidation>
        <x14:dataValidation type="list" allowBlank="1" showInputMessage="1" showErrorMessage="1">
          <x14:formula1>
            <xm:f>'(RegMap)'!$W$69:$W$70</xm:f>
          </x14:formula1>
          <xm:sqref>H74</xm:sqref>
        </x14:dataValidation>
        <x14:dataValidation type="list" allowBlank="1" showInputMessage="1" showErrorMessage="1">
          <x14:formula1>
            <xm:f>'(RegMap)'!$W$74:$W$75</xm:f>
          </x14:formula1>
          <xm:sqref>I74</xm:sqref>
        </x14:dataValidation>
        <x14:dataValidation type="list" allowBlank="1" showInputMessage="1" showErrorMessage="1">
          <x14:formula1>
            <xm:f>'(RegMap)'!$AA$75:$AA$76</xm:f>
          </x14:formula1>
          <xm:sqref>L78</xm:sqref>
        </x14:dataValidation>
        <x14:dataValidation type="list" allowBlank="1" showInputMessage="1" showErrorMessage="1">
          <x14:formula1>
            <xm:f>'(RegMap)'!$AA$80:$AA$81</xm:f>
          </x14:formula1>
          <xm:sqref>M78</xm:sqref>
        </x14:dataValidation>
        <x14:dataValidation type="list" allowBlank="1" showInputMessage="1" showErrorMessage="1">
          <x14:formula1>
            <xm:f>'(RegMap)'!$S$13:$S$14</xm:f>
          </x14:formula1>
          <xm:sqref>F32</xm:sqref>
        </x14:dataValidation>
        <x14:dataValidation type="list" allowBlank="1" showInputMessage="1" showErrorMessage="1">
          <x14:formula1>
            <xm:f>'(RegMap)'!$S$18:$S$19</xm:f>
          </x14:formula1>
          <xm:sqref>G32</xm:sqref>
        </x14:dataValidation>
        <x14:dataValidation type="list" allowBlank="1" showInputMessage="1" showErrorMessage="1">
          <x14:formula1>
            <xm:f>'(RegMap)'!$S$23:$S$24</xm:f>
          </x14:formula1>
          <xm:sqref>H32</xm:sqref>
        </x14:dataValidation>
        <x14:dataValidation type="list" allowBlank="1" showInputMessage="1" showErrorMessage="1">
          <x14:formula1>
            <xm:f>'(RegMap)'!$S$28:$S$29</xm:f>
          </x14:formula1>
          <xm:sqref>I32</xm:sqref>
        </x14:dataValidation>
        <x14:dataValidation type="list" allowBlank="1" showInputMessage="1" showErrorMessage="1">
          <x14:formula1>
            <xm:f>IF(OR($F$6="ADS124S08",$F$6="ADS114S08"),'(RegMap)'!$K$27:$K$39,IF(OR($F$6="ADS124S06",$F$6="ADS114S06"),'(RegMap)'!$K$27:$K$32,"Unknown Device"))</xm:f>
          </x14:formula1>
          <xm:sqref>F24:M24</xm:sqref>
        </x14:dataValidation>
        <x14:dataValidation type="list" allowBlank="1" showInputMessage="1" showErrorMessage="1">
          <x14:formula1>
            <xm:f>'(RegMap)'!$O$16:$O$23</xm:f>
          </x14:formula1>
          <xm:sqref>F28:H28</xm:sqref>
        </x14:dataValidation>
        <x14:dataValidation type="list" allowBlank="1" showInputMessage="1" showErrorMessage="1">
          <x14:formula1>
            <xm:f>'(RegMap)'!$O$29:$O$31</xm:f>
          </x14:formula1>
          <xm:sqref>I28:J28</xm:sqref>
        </x14:dataValidation>
        <x14:dataValidation type="list" allowBlank="1" showInputMessage="1" showErrorMessage="1">
          <x14:formula1>
            <xm:f>'(RegMap)'!$O$39:$O$46</xm:f>
          </x14:formula1>
          <xm:sqref>K28:M28</xm:sqref>
        </x14:dataValidation>
        <x14:dataValidation type="list" allowBlank="1" showInputMessage="1" showErrorMessage="1">
          <x14:formula1>
            <xm:f>'(RegMap)'!$S$37:$S$50</xm:f>
          </x14:formula1>
          <xm:sqref>J32:M32</xm:sqref>
        </x14:dataValidation>
        <x14:dataValidation type="list" allowBlank="1" showInputMessage="1" showErrorMessage="1">
          <x14:formula1>
            <xm:f>'(RegMap)'!$W$15:$W$18</xm:f>
          </x14:formula1>
          <xm:sqref>F36:G36</xm:sqref>
        </x14:dataValidation>
        <x14:dataValidation type="list" allowBlank="1" showInputMessage="1" showErrorMessage="1">
          <x14:formula1>
            <xm:f>'(RegMap)'!$W$22:$W$23</xm:f>
          </x14:formula1>
          <xm:sqref>H36</xm:sqref>
        </x14:dataValidation>
        <x14:dataValidation type="list" allowBlank="1" showInputMessage="1" showErrorMessage="1">
          <x14:formula1>
            <xm:f>'(RegMap)'!$W$27:$W$28</xm:f>
          </x14:formula1>
          <xm:sqref>I36</xm:sqref>
        </x14:dataValidation>
        <x14:dataValidation type="list" allowBlank="1" showInputMessage="1" showErrorMessage="1">
          <x14:formula1>
            <xm:f>'(RegMap)'!$W$34:$W$36</xm:f>
          </x14:formula1>
          <xm:sqref>J36:K36</xm:sqref>
        </x14:dataValidation>
        <x14:dataValidation type="list" allowBlank="1" showInputMessage="1" showErrorMessage="1">
          <x14:formula1>
            <xm:f>'(RegMap)'!$W$43:$W$45</xm:f>
          </x14:formula1>
          <xm:sqref>L36:M36</xm:sqref>
        </x14:dataValidation>
        <x14:dataValidation type="list" allowBlank="1" showInputMessage="1" showErrorMessage="1">
          <x14:formula1>
            <xm:f>'(RegMap)'!$AA$13:$AA$14</xm:f>
          </x14:formula1>
          <xm:sqref>F40</xm:sqref>
        </x14:dataValidation>
        <x14:dataValidation type="list" allowBlank="1" showInputMessage="1" showErrorMessage="1">
          <x14:formula1>
            <xm:f>'(RegMap)'!$AA$18:$AA$19</xm:f>
          </x14:formula1>
          <xm:sqref>G40</xm:sqref>
        </x14:dataValidation>
        <x14:dataValidation type="list" allowBlank="1" showInputMessage="1" showErrorMessage="1">
          <x14:formula1>
            <xm:f>'(RegMap)'!$AA$36:$AA$45</xm:f>
          </x14:formula1>
          <xm:sqref>J40:M40</xm:sqref>
        </x14:dataValidation>
        <x14:dataValidation type="list" allowBlank="1" showInputMessage="1" showErrorMessage="1">
          <x14:formula1>
            <xm:f>'(RegMap)'!$G$59:$G$60</xm:f>
          </x14:formula1>
          <xm:sqref>F48</xm:sqref>
        </x14:dataValidation>
        <x14:dataValidation type="list" allowBlank="1" showInputMessage="1" showErrorMessage="1">
          <x14:formula1>
            <xm:f>'(RegMap)'!$G$64:$G$65</xm:f>
          </x14:formula1>
          <xm:sqref>G48</xm:sqref>
        </x14:dataValidation>
        <x14:dataValidation type="list" allowBlank="1" showInputMessage="1" showErrorMessage="1">
          <x14:formula1>
            <xm:f>'(RegMap)'!$G$69:$G$70</xm:f>
          </x14:formula1>
          <xm:sqref>H48</xm:sqref>
        </x14:dataValidation>
        <x14:dataValidation type="list" allowBlank="1" showInputMessage="1" showErrorMessage="1">
          <x14:formula1>
            <xm:f>'(RegMap)'!$G$74:$G$75</xm:f>
          </x14:formula1>
          <xm:sqref>I48</xm:sqref>
        </x14:dataValidation>
        <x14:dataValidation type="list" allowBlank="1" showInputMessage="1" showErrorMessage="1">
          <x14:formula1>
            <xm:f>'(RegMap)'!$G$79:$G$80</xm:f>
          </x14:formula1>
          <xm:sqref>J48</xm:sqref>
        </x14:dataValidation>
        <x14:dataValidation type="list" allowBlank="1" showInputMessage="1" showErrorMessage="1">
          <x14:formula1>
            <xm:f>'(RegMap)'!$G$84:$G$85</xm:f>
          </x14:formula1>
          <xm:sqref>K48</xm:sqref>
        </x14:dataValidation>
        <x14:dataValidation type="list" allowBlank="1" showInputMessage="1" showErrorMessage="1">
          <x14:formula1>
            <xm:f>'(RegMap)'!$G$89:$G$90</xm:f>
          </x14:formula1>
          <xm:sqref>L48</xm:sqref>
        </x14:dataValidation>
        <x14:dataValidation type="list" allowBlank="1" showInputMessage="1" showErrorMessage="1">
          <x14:formula1>
            <xm:f>'(RegMap)'!$G$94:$G$95</xm:f>
          </x14:formula1>
          <xm:sqref>M48</xm:sqref>
        </x14:dataValidation>
        <x14:dataValidation type="list" allowBlank="1" showInputMessage="1" showErrorMessage="1">
          <x14:formula1>
            <xm:f>'(RegMap)'!$K$61:$K$68</xm:f>
          </x14:formula1>
          <xm:sqref>F52:H52</xm:sqref>
        </x14:dataValidation>
        <x14:dataValidation type="list" allowBlank="1" showInputMessage="1" showErrorMessage="1">
          <x14:formula1>
            <xm:f>'(RegMap)'!$K$73:$K$76</xm:f>
          </x14:formula1>
          <xm:sqref>I52:J52</xm:sqref>
        </x14:dataValidation>
        <x14:dataValidation type="list" allowBlank="1" showInputMessage="1" showErrorMessage="1">
          <x14:formula1>
            <xm:f>'(RegMap)'!$K$80:$K$81</xm:f>
          </x14:formula1>
          <xm:sqref>K52</xm:sqref>
        </x14:dataValidation>
        <x14:dataValidation type="list" allowBlank="1" showInputMessage="1" showErrorMessage="1">
          <x14:formula1>
            <xm:f>'(RegMap)'!$K$85:$K$86</xm:f>
          </x14:formula1>
          <xm:sqref>L52</xm:sqref>
        </x14:dataValidation>
        <x14:dataValidation type="list" allowBlank="1" showInputMessage="1" showErrorMessage="1">
          <x14:formula1>
            <xm:f>'(RegMap)'!$K$90:$K$91</xm:f>
          </x14:formula1>
          <xm:sqref>M52</xm:sqref>
        </x14:dataValidation>
        <x14:dataValidation type="list" allowBlank="1" showInputMessage="1" showErrorMessage="1">
          <x14:formula1>
            <xm:f>'(RegMap)'!$W$79:$W$80</xm:f>
          </x14:formula1>
          <xm:sqref>J74</xm:sqref>
        </x14:dataValidation>
        <x14:dataValidation type="list" allowBlank="1" showInputMessage="1" showErrorMessage="1">
          <x14:formula1>
            <xm:f>'(RegMap)'!$W$84:$W$85</xm:f>
          </x14:formula1>
          <xm:sqref>K74</xm:sqref>
        </x14:dataValidation>
        <x14:dataValidation type="list" allowBlank="1" showInputMessage="1" showErrorMessage="1">
          <x14:formula1>
            <xm:f>'(RegMap)'!$W$89:$W$90</xm:f>
          </x14:formula1>
          <xm:sqref>L74</xm:sqref>
        </x14:dataValidation>
        <x14:dataValidation type="list" allowBlank="1" showInputMessage="1" showErrorMessage="1">
          <x14:formula1>
            <xm:f>'(RegMap)'!$W$94:$W$95</xm:f>
          </x14:formula1>
          <xm:sqref>M74</xm:sqref>
        </x14:dataValidation>
        <x14:dataValidation type="list" allowBlank="1" showInputMessage="1" showErrorMessage="1">
          <x14:formula1>
            <xm:f>'(RegMap)'!$G$13:$G$14</xm:f>
          </x14:formula1>
          <xm:sqref>F20</xm:sqref>
        </x14:dataValidation>
        <x14:dataValidation type="list" allowBlank="1" showInputMessage="1" showErrorMessage="1">
          <x14:formula1>
            <xm:f>IF(OR($F$6="ADS124S08",$F$6="ADS114S08"),'(RegMap)'!C82:C95,IF(OR($F$6="ADS124S06",$F$6="ADS114S06"),'(RegMap)'!C70:C79,"Unknown Device"))</xm:f>
          </x14:formula1>
          <xm:sqref>F44:I44</xm:sqref>
        </x14:dataValidation>
        <x14:dataValidation type="list" allowBlank="1" showInputMessage="1" showErrorMessage="1">
          <x14:formula1>
            <xm:f>IF(OR($F$6="ADS124S08",$F$6="ADS114S08"),'(RegMap)'!C82:C95,IF(OR($F$6="ADS124S06",$F$6="ADS114S06"),'(RegMap)'!C70:C79,"Unknown Device"))</xm:f>
          </x14:formula1>
          <xm:sqref>J44:M44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38"/>
  <sheetViews>
    <sheetView topLeftCell="C1" zoomScale="90" zoomScaleNormal="90" workbookViewId="0">
      <selection sqref="A1:U3"/>
    </sheetView>
  </sheetViews>
  <sheetFormatPr defaultColWidth="9.1328125" defaultRowHeight="12.75" x14ac:dyDescent="0.35"/>
  <cols>
    <col min="1" max="1" width="3.59765625" style="24" customWidth="1"/>
    <col min="2" max="2" width="4.3984375" style="24" customWidth="1"/>
    <col min="3" max="3" width="26.265625" style="24" customWidth="1"/>
    <col min="4" max="4" width="13.73046875" style="24" customWidth="1"/>
    <col min="5" max="5" width="2.59765625" style="24" customWidth="1"/>
    <col min="6" max="6" width="5" style="24" customWidth="1"/>
    <col min="7" max="7" width="26.86328125" style="24" customWidth="1"/>
    <col min="8" max="8" width="19.86328125" style="24" customWidth="1"/>
    <col min="9" max="9" width="3.59765625" style="26" customWidth="1"/>
    <col min="10" max="10" width="3" style="24" customWidth="1"/>
    <col min="11" max="11" width="26" style="24" customWidth="1"/>
    <col min="12" max="12" width="15.265625" style="24" customWidth="1"/>
    <col min="13" max="14" width="4.265625" style="26" customWidth="1"/>
    <col min="15" max="15" width="25.86328125" style="24" customWidth="1"/>
    <col min="16" max="16" width="17.3984375" style="24" customWidth="1"/>
    <col min="17" max="17" width="4.3984375" style="26" customWidth="1"/>
    <col min="18" max="18" width="5.265625" style="24" customWidth="1"/>
    <col min="19" max="19" width="27.73046875" style="24" customWidth="1"/>
    <col min="20" max="20" width="12" style="24" customWidth="1"/>
    <col min="21" max="21" width="5" style="24" customWidth="1"/>
    <col min="22" max="22" width="5.265625" style="26" customWidth="1"/>
    <col min="23" max="23" width="31" style="26" customWidth="1"/>
    <col min="24" max="24" width="15.73046875" style="24" customWidth="1"/>
    <col min="25" max="25" width="7.265625" style="24" customWidth="1"/>
    <col min="26" max="26" width="6.1328125" style="24" customWidth="1"/>
    <col min="27" max="27" width="19.59765625" style="24" customWidth="1"/>
    <col min="28" max="28" width="16.3984375" style="24" customWidth="1"/>
    <col min="29" max="29" width="4.86328125" style="24" customWidth="1"/>
    <col min="30" max="16384" width="9.1328125" style="24"/>
  </cols>
  <sheetData>
    <row r="1" spans="1:29" x14ac:dyDescent="0.35">
      <c r="A1" s="748"/>
      <c r="B1" s="748"/>
      <c r="C1" s="748"/>
      <c r="D1" s="748"/>
      <c r="E1" s="748"/>
      <c r="F1" s="748"/>
      <c r="G1" s="748"/>
      <c r="H1" s="748"/>
      <c r="I1" s="748"/>
      <c r="J1" s="748"/>
      <c r="K1" s="748"/>
      <c r="L1" s="748"/>
      <c r="M1" s="748"/>
      <c r="N1" s="748"/>
      <c r="O1" s="748"/>
      <c r="P1" s="748"/>
      <c r="Q1" s="748"/>
      <c r="R1" s="748"/>
      <c r="S1" s="748"/>
      <c r="T1" s="748"/>
      <c r="U1" s="748"/>
    </row>
    <row r="2" spans="1:29" x14ac:dyDescent="0.35">
      <c r="A2" s="748"/>
      <c r="B2" s="748"/>
      <c r="C2" s="748"/>
      <c r="D2" s="748"/>
      <c r="E2" s="748"/>
      <c r="F2" s="748"/>
      <c r="G2" s="748"/>
      <c r="H2" s="748"/>
      <c r="I2" s="748"/>
      <c r="J2" s="748"/>
      <c r="K2" s="748"/>
      <c r="L2" s="748"/>
      <c r="M2" s="748"/>
      <c r="N2" s="748"/>
      <c r="O2" s="748"/>
      <c r="P2" s="748"/>
      <c r="Q2" s="748"/>
      <c r="R2" s="748"/>
      <c r="S2" s="748"/>
      <c r="T2" s="748"/>
      <c r="U2" s="748"/>
    </row>
    <row r="3" spans="1:29" x14ac:dyDescent="0.35">
      <c r="A3" s="748"/>
      <c r="B3" s="748"/>
      <c r="C3" s="748"/>
      <c r="D3" s="748"/>
      <c r="E3" s="748"/>
      <c r="F3" s="748"/>
      <c r="G3" s="748"/>
      <c r="H3" s="748"/>
      <c r="I3" s="748"/>
      <c r="J3" s="748"/>
      <c r="K3" s="748"/>
      <c r="L3" s="748"/>
      <c r="M3" s="748"/>
      <c r="N3" s="748"/>
      <c r="O3" s="748"/>
      <c r="P3" s="748"/>
      <c r="Q3" s="748"/>
      <c r="R3" s="748"/>
      <c r="S3" s="748"/>
      <c r="T3" s="748"/>
      <c r="U3" s="748"/>
    </row>
    <row r="4" spans="1:29" ht="12.75" customHeight="1" x14ac:dyDescent="0.2">
      <c r="A4" s="754"/>
      <c r="B4" s="754"/>
      <c r="C4" s="754"/>
      <c r="D4" s="754"/>
      <c r="E4" s="754"/>
      <c r="F4" s="754"/>
      <c r="G4" s="754"/>
      <c r="H4" s="754"/>
      <c r="I4" s="754"/>
      <c r="J4" s="754"/>
      <c r="K4" s="754"/>
      <c r="L4" s="754"/>
      <c r="M4" s="754"/>
      <c r="N4" s="754"/>
      <c r="O4" s="754"/>
      <c r="P4" s="754"/>
      <c r="Q4" s="754"/>
      <c r="R4" s="754"/>
      <c r="S4" s="754"/>
      <c r="T4" s="754"/>
      <c r="U4" s="754"/>
    </row>
    <row r="5" spans="1:29" ht="15" customHeight="1" thickBot="1" x14ac:dyDescent="0.25">
      <c r="A5" s="240"/>
      <c r="B5" s="59"/>
      <c r="C5" s="59"/>
      <c r="E5" s="73"/>
      <c r="F5" s="73"/>
      <c r="G5" s="16"/>
      <c r="H5" s="16"/>
      <c r="I5" s="16"/>
      <c r="J5" s="16"/>
      <c r="K5" s="59"/>
      <c r="L5" s="59"/>
      <c r="M5" s="59"/>
      <c r="N5" s="240"/>
      <c r="O5" s="59"/>
      <c r="P5" s="59"/>
      <c r="Q5" s="59"/>
      <c r="R5" s="59"/>
      <c r="S5" s="240"/>
      <c r="T5" s="240"/>
      <c r="U5" s="26"/>
    </row>
    <row r="6" spans="1:29" ht="15" customHeight="1" thickBot="1" x14ac:dyDescent="0.25">
      <c r="A6" s="240"/>
      <c r="B6" s="749" t="s">
        <v>61</v>
      </c>
      <c r="C6" s="750"/>
      <c r="D6" s="295" t="str">
        <f>'Register Map'!F6</f>
        <v>ADS124S08</v>
      </c>
      <c r="E6" s="73"/>
      <c r="F6" s="73"/>
      <c r="G6" s="293"/>
      <c r="H6" s="16" t="s">
        <v>264</v>
      </c>
      <c r="I6" s="16"/>
      <c r="J6" s="16"/>
      <c r="K6" s="294"/>
      <c r="L6" s="296" t="s">
        <v>268</v>
      </c>
      <c r="M6" s="59"/>
      <c r="N6" s="240"/>
      <c r="O6" s="59"/>
      <c r="P6" s="59"/>
      <c r="Q6" s="59"/>
      <c r="R6" s="59"/>
      <c r="S6" s="240"/>
      <c r="T6" s="240"/>
      <c r="U6" s="26"/>
    </row>
    <row r="7" spans="1:29" s="26" customFormat="1" ht="15" customHeight="1" x14ac:dyDescent="0.2">
      <c r="A7" s="240"/>
      <c r="B7" s="59"/>
      <c r="C7" s="59"/>
      <c r="E7" s="73"/>
      <c r="F7" s="73"/>
      <c r="G7" s="16"/>
      <c r="J7" s="16"/>
      <c r="K7" s="59"/>
      <c r="L7" s="59"/>
      <c r="M7" s="59"/>
      <c r="N7" s="240"/>
      <c r="O7" s="59"/>
      <c r="P7" s="59"/>
      <c r="Q7" s="59"/>
      <c r="R7" s="59"/>
      <c r="S7" s="240"/>
      <c r="T7" s="240"/>
    </row>
    <row r="8" spans="1:29" s="26" customFormat="1" ht="13.5" thickBot="1" x14ac:dyDescent="0.25"/>
    <row r="9" spans="1:29" ht="15" customHeight="1" thickBot="1" x14ac:dyDescent="0.25">
      <c r="A9" s="26"/>
      <c r="B9" s="751" t="str">
        <f>'Register Map'!C14</f>
        <v>ID</v>
      </c>
      <c r="C9" s="752"/>
      <c r="D9" s="752"/>
      <c r="E9" s="753"/>
      <c r="F9" s="746" t="str">
        <f>'Register Map'!C18</f>
        <v>STATUS</v>
      </c>
      <c r="G9" s="746"/>
      <c r="H9" s="746"/>
      <c r="I9" s="747"/>
      <c r="J9" s="751" t="str">
        <f>'Register Map'!C22</f>
        <v>INPMUX</v>
      </c>
      <c r="K9" s="752"/>
      <c r="L9" s="752"/>
      <c r="M9" s="753"/>
      <c r="N9" s="751" t="str">
        <f>'Register Map'!C26</f>
        <v>PGA</v>
      </c>
      <c r="O9" s="752"/>
      <c r="P9" s="752"/>
      <c r="Q9" s="753"/>
      <c r="R9" s="751" t="str">
        <f>'Register Map'!C30</f>
        <v>DATARATE</v>
      </c>
      <c r="S9" s="752"/>
      <c r="T9" s="752"/>
      <c r="U9" s="753"/>
      <c r="V9" s="745" t="str">
        <f>'Register Map'!C34</f>
        <v>REF</v>
      </c>
      <c r="W9" s="746"/>
      <c r="X9" s="746"/>
      <c r="Y9" s="747"/>
      <c r="Z9" s="745" t="str">
        <f>'Register Map'!C38</f>
        <v>IDACMAG</v>
      </c>
      <c r="AA9" s="746"/>
      <c r="AB9" s="746"/>
      <c r="AC9" s="747"/>
    </row>
    <row r="10" spans="1:29" ht="13.5" thickBot="1" x14ac:dyDescent="0.25">
      <c r="A10" s="26"/>
      <c r="B10" s="228"/>
      <c r="C10" s="64"/>
      <c r="D10" s="64"/>
      <c r="E10" s="64"/>
      <c r="F10" s="228"/>
      <c r="G10" s="64"/>
      <c r="H10" s="77"/>
      <c r="I10" s="64"/>
      <c r="J10" s="81"/>
      <c r="K10" s="64"/>
      <c r="L10" s="82"/>
      <c r="M10" s="83"/>
      <c r="N10" s="64"/>
      <c r="O10" s="64"/>
      <c r="P10" s="82"/>
      <c r="Q10" s="83"/>
      <c r="R10" s="64"/>
      <c r="S10" s="64"/>
      <c r="T10" s="82"/>
      <c r="U10" s="83"/>
      <c r="V10" s="81"/>
      <c r="W10" s="77"/>
      <c r="X10" s="77"/>
      <c r="Y10" s="90"/>
      <c r="Z10" s="81"/>
      <c r="AA10" s="77"/>
      <c r="AB10" s="77"/>
      <c r="AC10" s="90"/>
    </row>
    <row r="11" spans="1:29" ht="13.5" thickBot="1" x14ac:dyDescent="0.25">
      <c r="A11" s="26"/>
      <c r="B11" s="229"/>
      <c r="C11" s="361" t="s">
        <v>242</v>
      </c>
      <c r="D11" s="342"/>
      <c r="E11" s="63"/>
      <c r="F11" s="229"/>
      <c r="G11" s="381" t="str">
        <f>'Register Map'!F20</f>
        <v>POR Alert</v>
      </c>
      <c r="H11" s="383">
        <f>VLOOKUP(G11,G13:H14,2,FALSE)</f>
        <v>1</v>
      </c>
      <c r="I11" s="25"/>
      <c r="J11" s="287"/>
      <c r="K11" s="370"/>
      <c r="M11" s="65"/>
      <c r="N11" s="290"/>
      <c r="O11" s="271"/>
      <c r="Q11" s="65"/>
      <c r="R11" s="25"/>
      <c r="S11" s="381" t="str">
        <f>'Register Map'!F32</f>
        <v>Chop Off</v>
      </c>
      <c r="T11" s="383">
        <f>VLOOKUP(S11,S13:T14,2,FALSE)</f>
        <v>0</v>
      </c>
      <c r="U11" s="65"/>
      <c r="V11" s="67"/>
      <c r="W11" s="271"/>
      <c r="Y11" s="65"/>
      <c r="Z11" s="67"/>
      <c r="AA11" s="381" t="str">
        <f>'Register Map'!F40</f>
        <v>CM Detect OFF</v>
      </c>
      <c r="AB11" s="383">
        <f>VLOOKUP(AA11,AA13:AB14,2,FALSE)</f>
        <v>0</v>
      </c>
      <c r="AC11" s="65"/>
    </row>
    <row r="12" spans="1:29" ht="15" customHeight="1" thickBot="1" x14ac:dyDescent="0.4">
      <c r="A12" s="26"/>
      <c r="B12" s="229"/>
      <c r="C12" s="343" t="str">
        <f>CONCATENATE($C$11,"[",4,"]")</f>
        <v>RESERVED[4]</v>
      </c>
      <c r="D12" s="344">
        <f>'Register Map'!F15</f>
        <v>0</v>
      </c>
      <c r="E12" s="63"/>
      <c r="F12" s="229"/>
      <c r="G12" s="384" t="str">
        <f>'Register Map'!F18</f>
        <v>FL_POR(1)</v>
      </c>
      <c r="H12" s="385">
        <f>IF(ISODD(BIN2DEC(H11)/2^0),1,0)</f>
        <v>1</v>
      </c>
      <c r="I12" s="25"/>
      <c r="J12" s="67"/>
      <c r="K12" s="371" t="str">
        <f>'Register Map'!F24</f>
        <v>AIN0</v>
      </c>
      <c r="L12" s="372">
        <f>VLOOKUP(K12,K27:L39,2,FALSE)</f>
        <v>0</v>
      </c>
      <c r="M12" s="65"/>
      <c r="N12" s="63"/>
      <c r="O12" s="371" t="str">
        <f>'Register Map'!F28</f>
        <v>14 · tMOD (default)</v>
      </c>
      <c r="P12" s="374">
        <f>VLOOKUP(O12,O16:P23,2,FALSE)</f>
        <v>0</v>
      </c>
      <c r="Q12" s="65"/>
      <c r="R12" s="25"/>
      <c r="S12" s="384" t="str">
        <f>'Register Map'!F30</f>
        <v>G_CHOP</v>
      </c>
      <c r="T12" s="385">
        <f>IF(ISODD(BIN2DEC(T11)/2^0),1,0)</f>
        <v>0</v>
      </c>
      <c r="U12" s="65"/>
      <c r="V12" s="67"/>
      <c r="W12" s="371" t="str">
        <f>'Register Map'!F36</f>
        <v>REF Monitor OFF (default)</v>
      </c>
      <c r="X12" s="375">
        <f>VLOOKUP(W12,W15:X18,2,FALSE)</f>
        <v>0</v>
      </c>
      <c r="Y12" s="65"/>
      <c r="Z12" s="67"/>
      <c r="AA12" s="384" t="str">
        <f>'Register Map'!F38</f>
        <v>FL_RAIL_EN</v>
      </c>
      <c r="AB12" s="385">
        <f>IF(ISODD(BIN2DEC(AB11)/2^0),1,0)</f>
        <v>0</v>
      </c>
      <c r="AC12" s="65"/>
    </row>
    <row r="13" spans="1:29" ht="15" customHeight="1" x14ac:dyDescent="0.35">
      <c r="A13" s="26"/>
      <c r="B13" s="229"/>
      <c r="C13" s="343" t="str">
        <f>CONCATENATE($C$11,"[",3,"]")</f>
        <v>RESERVED[3]</v>
      </c>
      <c r="D13" s="344">
        <f>'Register Map'!G15</f>
        <v>0</v>
      </c>
      <c r="E13" s="63"/>
      <c r="F13" s="229"/>
      <c r="G13" s="356" t="s">
        <v>277</v>
      </c>
      <c r="H13" s="357">
        <v>0</v>
      </c>
      <c r="I13" s="25"/>
      <c r="J13" s="288"/>
      <c r="K13" s="337" t="str">
        <f>'Register Map'!F22</f>
        <v>MUXP[3:0]</v>
      </c>
      <c r="L13" s="339">
        <f>IF(ISODD(BIN2DEC(L12)/2^(3)),1,0)</f>
        <v>0</v>
      </c>
      <c r="M13" s="65"/>
      <c r="N13" s="63"/>
      <c r="O13" s="337" t="str">
        <f>'Register Map'!F26</f>
        <v>DELAY[2:0]</v>
      </c>
      <c r="P13" s="373">
        <f>IF(ISODD(BIN2DEC(P12)/2^2),1,0)</f>
        <v>0</v>
      </c>
      <c r="Q13" s="65"/>
      <c r="R13" s="25"/>
      <c r="S13" s="356" t="s">
        <v>247</v>
      </c>
      <c r="T13" s="357">
        <v>0</v>
      </c>
      <c r="U13" s="65"/>
      <c r="V13" s="67"/>
      <c r="W13" s="337" t="str">
        <f>'Register Map'!F34</f>
        <v>FL_REF[1:0]</v>
      </c>
      <c r="X13" s="373">
        <f>IF(ISODD(BIN2DEC(X12)/2^1),1,0)</f>
        <v>0</v>
      </c>
      <c r="Y13" s="65"/>
      <c r="Z13" s="67"/>
      <c r="AA13" s="356" t="s">
        <v>312</v>
      </c>
      <c r="AB13" s="357">
        <v>0</v>
      </c>
      <c r="AC13" s="65"/>
    </row>
    <row r="14" spans="1:29" ht="15" customHeight="1" thickBot="1" x14ac:dyDescent="0.4">
      <c r="A14" s="26"/>
      <c r="B14" s="230"/>
      <c r="C14" s="343" t="str">
        <f>CONCATENATE($C$11,"[",2,"]")</f>
        <v>RESERVED[2]</v>
      </c>
      <c r="D14" s="344">
        <f>'Register Map'!H15</f>
        <v>0</v>
      </c>
      <c r="E14" s="63"/>
      <c r="F14" s="229"/>
      <c r="G14" s="303" t="s">
        <v>278</v>
      </c>
      <c r="H14" s="304">
        <v>1</v>
      </c>
      <c r="I14" s="25"/>
      <c r="J14" s="67"/>
      <c r="K14" s="305" t="s">
        <v>526</v>
      </c>
      <c r="L14" s="306">
        <f>IF(ISODD(BIN2DEC(L12)/2^(2)),1,0)</f>
        <v>0</v>
      </c>
      <c r="M14" s="65"/>
      <c r="N14" s="63"/>
      <c r="O14" s="305" t="s">
        <v>524</v>
      </c>
      <c r="P14" s="332">
        <f>IF(ISODD(BIN2DEC(P12)/2^1),1,0)</f>
        <v>0</v>
      </c>
      <c r="Q14" s="65"/>
      <c r="R14" s="25"/>
      <c r="S14" s="303" t="s">
        <v>248</v>
      </c>
      <c r="T14" s="304">
        <v>1</v>
      </c>
      <c r="U14" s="65"/>
      <c r="V14" s="67"/>
      <c r="W14" s="307" t="s">
        <v>525</v>
      </c>
      <c r="X14" s="335">
        <f>IF(ISODD(BIN2DEC(X12)/2^0),1,0)</f>
        <v>0</v>
      </c>
      <c r="Y14" s="65"/>
      <c r="Z14" s="67"/>
      <c r="AA14" s="303" t="s">
        <v>313</v>
      </c>
      <c r="AB14" s="304">
        <v>1</v>
      </c>
      <c r="AC14" s="65"/>
    </row>
    <row r="15" spans="1:29" ht="13.5" thickBot="1" x14ac:dyDescent="0.4">
      <c r="A15" s="26"/>
      <c r="B15" s="229"/>
      <c r="C15" s="343" t="str">
        <f>CONCATENATE($C$11,"[",1,"]")</f>
        <v>RESERVED[1]</v>
      </c>
      <c r="D15" s="344">
        <f>'Register Map'!I15</f>
        <v>0</v>
      </c>
      <c r="E15" s="63"/>
      <c r="F15" s="229"/>
      <c r="I15" s="63"/>
      <c r="J15" s="67"/>
      <c r="K15" s="305" t="s">
        <v>524</v>
      </c>
      <c r="L15" s="306">
        <f>IF(ISODD(BIN2DEC(L12)/2^(1)),1,0)</f>
        <v>0</v>
      </c>
      <c r="M15" s="65"/>
      <c r="N15" s="63"/>
      <c r="O15" s="307" t="s">
        <v>525</v>
      </c>
      <c r="P15" s="335">
        <f>IF(ISODD(BIN2DEC(P12)/2^0),1,0)</f>
        <v>0</v>
      </c>
      <c r="Q15" s="65"/>
      <c r="R15" s="25"/>
      <c r="S15" s="25"/>
      <c r="T15" s="63"/>
      <c r="U15" s="65"/>
      <c r="V15" s="67"/>
      <c r="W15" s="333" t="s">
        <v>297</v>
      </c>
      <c r="X15" s="336">
        <v>0</v>
      </c>
      <c r="Y15" s="65"/>
      <c r="Z15" s="67"/>
      <c r="AA15" s="25"/>
      <c r="AB15" s="84"/>
      <c r="AC15" s="65"/>
    </row>
    <row r="16" spans="1:29" ht="15" customHeight="1" thickBot="1" x14ac:dyDescent="0.55000000000000004">
      <c r="A16" s="26"/>
      <c r="B16" s="229"/>
      <c r="C16" s="345" t="str">
        <f>CONCATENATE($C$11,"[",0,"]")</f>
        <v>RESERVED[0]</v>
      </c>
      <c r="D16" s="346">
        <f>'Register Map'!J15</f>
        <v>0</v>
      </c>
      <c r="E16" s="63"/>
      <c r="F16" s="229"/>
      <c r="G16" s="358" t="str">
        <f>'Register Map'!G18</f>
        <v>nRDY</v>
      </c>
      <c r="H16" s="359">
        <f>'Register Map'!G19</f>
        <v>0</v>
      </c>
      <c r="I16" s="25"/>
      <c r="J16" s="67"/>
      <c r="K16" s="307" t="s">
        <v>525</v>
      </c>
      <c r="L16" s="308">
        <f>IF(ISODD(BIN2DEC(L12)/2^(0)),1,0)</f>
        <v>0</v>
      </c>
      <c r="M16" s="65"/>
      <c r="N16" s="63"/>
      <c r="O16" s="333" t="s">
        <v>176</v>
      </c>
      <c r="P16" s="334">
        <v>0</v>
      </c>
      <c r="Q16" s="65"/>
      <c r="R16" s="25"/>
      <c r="S16" s="381" t="str">
        <f>'Register Map'!G32</f>
        <v>INT Oscillator</v>
      </c>
      <c r="T16" s="383">
        <f>VLOOKUP(S16,S18:T19,2,FALSE)</f>
        <v>0</v>
      </c>
      <c r="U16" s="65"/>
      <c r="V16" s="67"/>
      <c r="W16" s="321" t="s">
        <v>298</v>
      </c>
      <c r="X16" s="325">
        <v>1</v>
      </c>
      <c r="Y16" s="65"/>
      <c r="Z16" s="67"/>
      <c r="AA16" s="381" t="str">
        <f>'Register Map'!G40</f>
        <v>LS -Switch Open</v>
      </c>
      <c r="AB16" s="383">
        <f>VLOOKUP(AA16,AA18:AB19,2,FALSE)</f>
        <v>0</v>
      </c>
      <c r="AC16" s="65"/>
    </row>
    <row r="17" spans="1:29" ht="15" customHeight="1" thickBot="1" x14ac:dyDescent="0.55000000000000004">
      <c r="A17" s="26"/>
      <c r="B17" s="229"/>
      <c r="C17" s="63"/>
      <c r="D17" s="225"/>
      <c r="E17" s="63"/>
      <c r="F17" s="229"/>
      <c r="G17" s="740" t="str">
        <f>VLOOKUP(H16,G18:H19,2,FALSE)</f>
        <v>Ready</v>
      </c>
      <c r="H17" s="741"/>
      <c r="I17" s="25"/>
      <c r="J17" s="67"/>
      <c r="K17" s="63"/>
      <c r="L17" s="63"/>
      <c r="M17" s="65"/>
      <c r="N17" s="63"/>
      <c r="O17" s="321" t="s">
        <v>177</v>
      </c>
      <c r="P17" s="322">
        <v>1</v>
      </c>
      <c r="Q17" s="65"/>
      <c r="R17" s="25"/>
      <c r="S17" s="367" t="str">
        <f>'Register Map'!G30</f>
        <v>CLK</v>
      </c>
      <c r="T17" s="385">
        <f>IF(ISODD(BIN2DEC(T16)/2^0),1,0)</f>
        <v>0</v>
      </c>
      <c r="U17" s="65"/>
      <c r="V17" s="67"/>
      <c r="W17" s="321" t="s">
        <v>299</v>
      </c>
      <c r="X17" s="325">
        <v>10</v>
      </c>
      <c r="Y17" s="65"/>
      <c r="Z17" s="67"/>
      <c r="AA17" s="384" t="str">
        <f>'Register Map'!G38</f>
        <v>PSW</v>
      </c>
      <c r="AB17" s="385">
        <f>IF(ISODD(BIN2DEC(AB16)/2^0),1,0)</f>
        <v>0</v>
      </c>
      <c r="AC17" s="65"/>
    </row>
    <row r="18" spans="1:29" ht="15" customHeight="1" thickBot="1" x14ac:dyDescent="0.55000000000000004">
      <c r="A18" s="26"/>
      <c r="B18" s="245"/>
      <c r="C18" s="362" t="s">
        <v>219</v>
      </c>
      <c r="D18" s="363">
        <f>VLOOKUP(C19,C23:D30,2,FALSE)</f>
        <v>0</v>
      </c>
      <c r="E18" s="63"/>
      <c r="F18" s="229"/>
      <c r="G18" s="340">
        <v>0</v>
      </c>
      <c r="H18" s="341" t="s">
        <v>230</v>
      </c>
      <c r="I18" s="25"/>
      <c r="J18" s="289"/>
      <c r="K18" s="370"/>
      <c r="M18" s="65"/>
      <c r="N18" s="63"/>
      <c r="O18" s="321" t="s">
        <v>178</v>
      </c>
      <c r="P18" s="322">
        <v>10</v>
      </c>
      <c r="Q18" s="65"/>
      <c r="R18" s="25"/>
      <c r="S18" s="356" t="s">
        <v>249</v>
      </c>
      <c r="T18" s="357">
        <v>0</v>
      </c>
      <c r="U18" s="65"/>
      <c r="V18" s="67"/>
      <c r="W18" s="368" t="s">
        <v>300</v>
      </c>
      <c r="X18" s="369">
        <v>11</v>
      </c>
      <c r="Y18" s="65"/>
      <c r="Z18" s="67"/>
      <c r="AA18" s="356" t="s">
        <v>314</v>
      </c>
      <c r="AB18" s="357">
        <v>0</v>
      </c>
      <c r="AC18" s="65"/>
    </row>
    <row r="19" spans="1:29" ht="15.4" thickBot="1" x14ac:dyDescent="0.55000000000000004">
      <c r="B19" s="67"/>
      <c r="C19" s="738" t="str">
        <f>'Register Map'!K16</f>
        <v>ADS124S08</v>
      </c>
      <c r="D19" s="739"/>
      <c r="E19" s="63"/>
      <c r="F19" s="229"/>
      <c r="G19" s="303">
        <v>1</v>
      </c>
      <c r="H19" s="304" t="s">
        <v>229</v>
      </c>
      <c r="I19" s="63"/>
      <c r="J19" s="67"/>
      <c r="K19" s="371" t="str">
        <f>'Register Map'!J24</f>
        <v>AIN1</v>
      </c>
      <c r="L19" s="372">
        <f>VLOOKUP(K19,K27:L39,2,FALSE)</f>
        <v>1</v>
      </c>
      <c r="M19" s="65"/>
      <c r="N19" s="63"/>
      <c r="O19" s="321" t="s">
        <v>179</v>
      </c>
      <c r="P19" s="322">
        <v>11</v>
      </c>
      <c r="Q19" s="65"/>
      <c r="R19" s="25"/>
      <c r="S19" s="303" t="s">
        <v>250</v>
      </c>
      <c r="T19" s="304">
        <v>1</v>
      </c>
      <c r="U19" s="65"/>
      <c r="V19" s="67"/>
      <c r="W19" s="63"/>
      <c r="X19" s="63"/>
      <c r="Y19" s="65"/>
      <c r="Z19" s="67"/>
      <c r="AA19" s="303" t="s">
        <v>315</v>
      </c>
      <c r="AB19" s="304">
        <v>1</v>
      </c>
      <c r="AC19" s="65"/>
    </row>
    <row r="20" spans="1:29" ht="15.4" thickBot="1" x14ac:dyDescent="0.55000000000000004">
      <c r="B20" s="67"/>
      <c r="C20" s="305" t="str">
        <f>'Register Map'!K14</f>
        <v>DEV_ID[2]</v>
      </c>
      <c r="D20" s="332">
        <f>IF(ISODD(BIN2DEC($D$18)/2^2),1,0)</f>
        <v>0</v>
      </c>
      <c r="E20" s="63"/>
      <c r="F20" s="229"/>
      <c r="I20" s="25"/>
      <c r="J20" s="288"/>
      <c r="K20" s="337" t="str">
        <f>'Register Map'!J22</f>
        <v>MUXN[3:0]</v>
      </c>
      <c r="L20" s="338">
        <f>IF(ISODD(BIN2DEC(L19)/2^(3)),1,0)</f>
        <v>0</v>
      </c>
      <c r="M20" s="65"/>
      <c r="N20" s="63"/>
      <c r="O20" s="321" t="s">
        <v>180</v>
      </c>
      <c r="P20" s="322">
        <v>100</v>
      </c>
      <c r="Q20" s="65"/>
      <c r="R20" s="25"/>
      <c r="S20" s="25"/>
      <c r="T20" s="87"/>
      <c r="U20" s="65"/>
      <c r="V20" s="67"/>
      <c r="W20" s="381" t="str">
        <f>'Register Map'!H36</f>
        <v>Buffer Enabled</v>
      </c>
      <c r="X20" s="383">
        <f>VLOOKUP(W20,W22:X23,2,FALSE)</f>
        <v>0</v>
      </c>
      <c r="Y20" s="65"/>
      <c r="Z20" s="67"/>
      <c r="AA20" s="271"/>
      <c r="AB20" s="27"/>
      <c r="AC20" s="65"/>
    </row>
    <row r="21" spans="1:29" ht="15.4" thickBot="1" x14ac:dyDescent="0.55000000000000004">
      <c r="B21" s="67"/>
      <c r="C21" s="305" t="str">
        <f>'Register Map'!L14</f>
        <v>DEV_ID[1]</v>
      </c>
      <c r="D21" s="332">
        <f>IF(ISODD(BIN2DEC($D$18)/2^1),1,0)</f>
        <v>0</v>
      </c>
      <c r="E21" s="63"/>
      <c r="F21" s="229"/>
      <c r="G21" s="358" t="str">
        <f>'Register Map'!H18</f>
        <v>FL_P_RAILP</v>
      </c>
      <c r="H21" s="359">
        <f>'Register Map'!H19</f>
        <v>0</v>
      </c>
      <c r="I21" s="25"/>
      <c r="J21" s="67"/>
      <c r="K21" s="305" t="s">
        <v>526</v>
      </c>
      <c r="L21" s="309">
        <f>IF(ISODD(BIN2DEC(L19)/2^(2)),1,0)</f>
        <v>0</v>
      </c>
      <c r="M21" s="65"/>
      <c r="N21" s="63"/>
      <c r="O21" s="321" t="s">
        <v>181</v>
      </c>
      <c r="P21" s="322">
        <v>101</v>
      </c>
      <c r="Q21" s="65"/>
      <c r="R21" s="25"/>
      <c r="S21" s="381" t="str">
        <f>'Register Map'!H32</f>
        <v>Continuous</v>
      </c>
      <c r="T21" s="383">
        <f>VLOOKUP(S21,S23:T24,2,FALSE)</f>
        <v>0</v>
      </c>
      <c r="U21" s="65"/>
      <c r="V21" s="67"/>
      <c r="W21" s="367" t="str">
        <f>'Register Map'!H34</f>
        <v>nREFP_BUF</v>
      </c>
      <c r="X21" s="385">
        <f>IF(ISODD(BIN2DEC(X20)/2^0),1,0)</f>
        <v>0</v>
      </c>
      <c r="Y21" s="65"/>
      <c r="Z21" s="67"/>
      <c r="AA21" s="381" t="str">
        <f>'Register Map'!H40</f>
        <v>Reserved</v>
      </c>
      <c r="AB21" s="383">
        <f>VLOOKUP(AA21,AA23:AB24,2,FALSE)</f>
        <v>0</v>
      </c>
      <c r="AC21" s="65"/>
    </row>
    <row r="22" spans="1:29" ht="15.4" thickBot="1" x14ac:dyDescent="0.55000000000000004">
      <c r="B22" s="67"/>
      <c r="C22" s="307" t="str">
        <f>'Register Map'!M14</f>
        <v>DEV_ID[0]</v>
      </c>
      <c r="D22" s="335">
        <f>IF(ISODD(BIN2DEC($D$18)/2^0),1,0)</f>
        <v>0</v>
      </c>
      <c r="E22" s="63"/>
      <c r="F22" s="229"/>
      <c r="G22" s="740" t="str">
        <f>VLOOKUP(H21,G23:H24,2,FALSE)</f>
        <v>No Error</v>
      </c>
      <c r="H22" s="741"/>
      <c r="I22" s="25"/>
      <c r="J22" s="67"/>
      <c r="K22" s="305" t="s">
        <v>524</v>
      </c>
      <c r="L22" s="309">
        <f>IF(ISODD(BIN2DEC(L19)/2^(1)),1,0)</f>
        <v>0</v>
      </c>
      <c r="M22" s="65"/>
      <c r="N22" s="63"/>
      <c r="O22" s="321" t="s">
        <v>182</v>
      </c>
      <c r="P22" s="322">
        <v>110</v>
      </c>
      <c r="Q22" s="65"/>
      <c r="R22" s="25"/>
      <c r="S22" s="367" t="str">
        <f>'Register Map'!H30</f>
        <v>MODE</v>
      </c>
      <c r="T22" s="385">
        <f>IF(ISODD(BIN2DEC(T21)/2^0),1,0)</f>
        <v>0</v>
      </c>
      <c r="U22" s="65"/>
      <c r="V22" s="67"/>
      <c r="W22" s="356" t="s">
        <v>305</v>
      </c>
      <c r="X22" s="357">
        <v>0</v>
      </c>
      <c r="Y22" s="65"/>
      <c r="Z22" s="67"/>
      <c r="AA22" s="384" t="str">
        <f>'Register Map'!H38</f>
        <v>----</v>
      </c>
      <c r="AB22" s="385">
        <f>IF(ISODD(BIN2DEC(AB21)/2^0),1,0)</f>
        <v>0</v>
      </c>
      <c r="AC22" s="65"/>
    </row>
    <row r="23" spans="1:29" ht="15.4" thickBot="1" x14ac:dyDescent="0.55000000000000004">
      <c r="B23" s="67"/>
      <c r="C23" s="333" t="s">
        <v>220</v>
      </c>
      <c r="D23" s="334">
        <v>0</v>
      </c>
      <c r="E23" s="63"/>
      <c r="F23" s="229"/>
      <c r="G23" s="340">
        <v>0</v>
      </c>
      <c r="H23" s="341" t="s">
        <v>231</v>
      </c>
      <c r="I23" s="63"/>
      <c r="J23" s="67"/>
      <c r="K23" s="307" t="s">
        <v>525</v>
      </c>
      <c r="L23" s="310">
        <f>IF(ISODD(BIN2DEC(L19)/2^(0)),1,0)</f>
        <v>1</v>
      </c>
      <c r="M23" s="65"/>
      <c r="N23" s="63"/>
      <c r="O23" s="323" t="s">
        <v>183</v>
      </c>
      <c r="P23" s="324">
        <v>111</v>
      </c>
      <c r="Q23" s="65"/>
      <c r="R23" s="25"/>
      <c r="S23" s="356" t="s">
        <v>251</v>
      </c>
      <c r="T23" s="357">
        <v>0</v>
      </c>
      <c r="U23" s="65"/>
      <c r="V23" s="67"/>
      <c r="W23" s="303" t="s">
        <v>306</v>
      </c>
      <c r="X23" s="304">
        <v>1</v>
      </c>
      <c r="Y23" s="65"/>
      <c r="Z23" s="67"/>
      <c r="AA23" s="356" t="s">
        <v>78</v>
      </c>
      <c r="AB23" s="357">
        <v>0</v>
      </c>
      <c r="AC23" s="65"/>
    </row>
    <row r="24" spans="1:29" ht="13.15" thickBot="1" x14ac:dyDescent="0.4">
      <c r="B24" s="67"/>
      <c r="C24" s="321" t="s">
        <v>221</v>
      </c>
      <c r="D24" s="322">
        <v>1</v>
      </c>
      <c r="E24" s="63"/>
      <c r="F24" s="229"/>
      <c r="G24" s="303">
        <v>1</v>
      </c>
      <c r="H24" s="304" t="s">
        <v>232</v>
      </c>
      <c r="I24" s="25"/>
      <c r="J24" s="287"/>
      <c r="K24" s="62"/>
      <c r="L24" s="76"/>
      <c r="M24" s="65"/>
      <c r="N24" s="290"/>
      <c r="O24" s="25"/>
      <c r="P24" s="84"/>
      <c r="Q24" s="65"/>
      <c r="R24" s="25"/>
      <c r="S24" s="303" t="s">
        <v>252</v>
      </c>
      <c r="T24" s="304">
        <v>1</v>
      </c>
      <c r="U24" s="65"/>
      <c r="V24" s="67"/>
      <c r="W24" s="63"/>
      <c r="X24" s="63"/>
      <c r="Y24" s="65"/>
      <c r="Z24" s="67"/>
      <c r="AA24" s="303"/>
      <c r="AB24" s="304"/>
      <c r="AC24" s="65"/>
    </row>
    <row r="25" spans="1:29" ht="13.15" thickBot="1" x14ac:dyDescent="0.4">
      <c r="B25" s="67"/>
      <c r="C25" s="321" t="s">
        <v>222</v>
      </c>
      <c r="D25" s="322">
        <v>100</v>
      </c>
      <c r="E25" s="63"/>
      <c r="F25" s="229"/>
      <c r="I25" s="25"/>
      <c r="J25" s="287"/>
      <c r="K25" s="62"/>
      <c r="L25" s="76"/>
      <c r="M25" s="65"/>
      <c r="N25" s="63"/>
      <c r="O25" s="271"/>
      <c r="Q25" s="65"/>
      <c r="R25" s="25"/>
      <c r="S25" s="25"/>
      <c r="T25" s="25"/>
      <c r="U25" s="65"/>
      <c r="V25" s="67"/>
      <c r="W25" s="381" t="str">
        <f>'Register Map'!I36</f>
        <v>Buffer Disabled</v>
      </c>
      <c r="X25" s="383">
        <f>VLOOKUP(W25,W27:X28,2,FALSE)</f>
        <v>1</v>
      </c>
      <c r="Y25" s="65"/>
      <c r="Z25" s="67"/>
      <c r="AA25" s="25"/>
      <c r="AB25" s="84"/>
      <c r="AC25" s="65"/>
    </row>
    <row r="26" spans="1:29" ht="13.15" thickBot="1" x14ac:dyDescent="0.4">
      <c r="B26" s="67"/>
      <c r="C26" s="321" t="s">
        <v>223</v>
      </c>
      <c r="D26" s="322">
        <v>101</v>
      </c>
      <c r="E26" s="63"/>
      <c r="F26" s="229"/>
      <c r="G26" s="358" t="str">
        <f>'Register Map'!I18</f>
        <v>FL_P_RAILN</v>
      </c>
      <c r="H26" s="359">
        <f>'Register Map'!I19</f>
        <v>0</v>
      </c>
      <c r="I26" s="25"/>
      <c r="J26" s="287"/>
      <c r="K26" s="742" t="s">
        <v>293</v>
      </c>
      <c r="L26" s="742"/>
      <c r="M26" s="65"/>
      <c r="N26" s="63"/>
      <c r="O26" s="371" t="str">
        <f>'Register Map'!I28</f>
        <v>PGA Bypassed</v>
      </c>
      <c r="P26" s="375">
        <f>VLOOKUP(O26,O29:P32,2,FALSE)</f>
        <v>0</v>
      </c>
      <c r="Q26" s="65"/>
      <c r="R26" s="25"/>
      <c r="S26" s="381" t="str">
        <f>'Register Map'!I32</f>
        <v>Low-latency</v>
      </c>
      <c r="T26" s="383">
        <f>VLOOKUP(S26,S28:T29,2,FALSE)</f>
        <v>1</v>
      </c>
      <c r="U26" s="65"/>
      <c r="V26" s="67"/>
      <c r="W26" s="367" t="str">
        <f>'Register Map'!I34</f>
        <v>nREFN_BUF</v>
      </c>
      <c r="X26" s="385">
        <f>IF(ISODD(BIN2DEC(X25)/2^0),1,0)</f>
        <v>1</v>
      </c>
      <c r="Y26" s="65"/>
      <c r="Z26" s="67"/>
      <c r="AA26" s="381">
        <f>'Register Map'!I40</f>
        <v>0</v>
      </c>
      <c r="AB26" s="383" t="e">
        <f>VLOOKUP(AA26,AA28:AB29,2,FALSE)</f>
        <v>#N/A</v>
      </c>
      <c r="AC26" s="65"/>
    </row>
    <row r="27" spans="1:29" ht="13.15" thickBot="1" x14ac:dyDescent="0.4">
      <c r="B27" s="67"/>
      <c r="C27" s="347" t="s">
        <v>78</v>
      </c>
      <c r="D27" s="348">
        <v>10</v>
      </c>
      <c r="E27" s="63"/>
      <c r="F27" s="229"/>
      <c r="G27" s="740" t="str">
        <f>VLOOKUP(H26,G28:H29,2,FALSE)</f>
        <v>No Error</v>
      </c>
      <c r="H27" s="741"/>
      <c r="I27" s="63"/>
      <c r="J27" s="319" t="s">
        <v>290</v>
      </c>
      <c r="K27" s="326" t="s">
        <v>62</v>
      </c>
      <c r="L27" s="327">
        <v>0</v>
      </c>
      <c r="M27" s="65"/>
      <c r="N27" s="63"/>
      <c r="O27" s="337" t="str">
        <f>'Register Map'!I26</f>
        <v>PGA_EN[1:0]</v>
      </c>
      <c r="P27" s="373">
        <f>IF(ISODD(BIN2DEC(P26)/2^1),1,0)</f>
        <v>0</v>
      </c>
      <c r="Q27" s="65"/>
      <c r="R27" s="25"/>
      <c r="S27" s="367" t="str">
        <f>'Register Map'!I30</f>
        <v>FILTER</v>
      </c>
      <c r="T27" s="385">
        <f>IF(ISODD(BIN2DEC(T26)/2^0),1,0)</f>
        <v>1</v>
      </c>
      <c r="U27" s="65"/>
      <c r="V27" s="67"/>
      <c r="W27" s="356" t="s">
        <v>305</v>
      </c>
      <c r="X27" s="357">
        <v>0</v>
      </c>
      <c r="Y27" s="65"/>
      <c r="Z27" s="67"/>
      <c r="AA27" s="384">
        <f>'Register Map'!I38</f>
        <v>0</v>
      </c>
      <c r="AB27" s="385" t="e">
        <f>IF(ISODD(BIN2DEC(AB26)/2^0),1,0)</f>
        <v>#N/A</v>
      </c>
      <c r="AC27" s="65"/>
    </row>
    <row r="28" spans="1:29" ht="13.15" thickBot="1" x14ac:dyDescent="0.4">
      <c r="B28" s="67"/>
      <c r="C28" s="347" t="s">
        <v>78</v>
      </c>
      <c r="D28" s="348">
        <v>11</v>
      </c>
      <c r="E28" s="63"/>
      <c r="F28" s="229"/>
      <c r="G28" s="340">
        <v>0</v>
      </c>
      <c r="H28" s="341" t="s">
        <v>231</v>
      </c>
      <c r="I28" s="25"/>
      <c r="J28" s="287"/>
      <c r="K28" s="328" t="s">
        <v>63</v>
      </c>
      <c r="L28" s="329">
        <v>1</v>
      </c>
      <c r="M28" s="65"/>
      <c r="N28" s="63"/>
      <c r="O28" s="307" t="s">
        <v>525</v>
      </c>
      <c r="P28" s="335">
        <f>IF(ISODD(BIN2DEC(P26)/2^0),1,0)</f>
        <v>0</v>
      </c>
      <c r="Q28" s="65"/>
      <c r="R28" s="63"/>
      <c r="S28" s="356" t="s">
        <v>253</v>
      </c>
      <c r="T28" s="357">
        <v>0</v>
      </c>
      <c r="U28" s="65"/>
      <c r="V28" s="67"/>
      <c r="W28" s="303" t="s">
        <v>306</v>
      </c>
      <c r="X28" s="304">
        <v>1</v>
      </c>
      <c r="Y28" s="65"/>
      <c r="Z28" s="67"/>
      <c r="AA28" s="356" t="s">
        <v>78</v>
      </c>
      <c r="AB28" s="357">
        <v>0</v>
      </c>
      <c r="AC28" s="65"/>
    </row>
    <row r="29" spans="1:29" ht="13.15" thickBot="1" x14ac:dyDescent="0.4">
      <c r="B29" s="67"/>
      <c r="C29" s="347" t="s">
        <v>78</v>
      </c>
      <c r="D29" s="348">
        <v>110</v>
      </c>
      <c r="E29" s="63"/>
      <c r="F29" s="229"/>
      <c r="G29" s="303">
        <v>1</v>
      </c>
      <c r="H29" s="304" t="s">
        <v>233</v>
      </c>
      <c r="I29" s="25"/>
      <c r="J29" s="287"/>
      <c r="K29" s="328" t="s">
        <v>64</v>
      </c>
      <c r="L29" s="329">
        <v>10</v>
      </c>
      <c r="M29" s="65"/>
      <c r="N29" s="63"/>
      <c r="O29" s="333" t="s">
        <v>291</v>
      </c>
      <c r="P29" s="336">
        <v>0</v>
      </c>
      <c r="Q29" s="65"/>
      <c r="R29" s="63"/>
      <c r="S29" s="303" t="s">
        <v>254</v>
      </c>
      <c r="T29" s="304">
        <v>1</v>
      </c>
      <c r="U29" s="65"/>
      <c r="V29" s="67"/>
      <c r="W29" s="63"/>
      <c r="X29" s="63"/>
      <c r="Y29" s="65"/>
      <c r="Z29" s="67"/>
      <c r="AA29" s="303"/>
      <c r="AB29" s="304"/>
      <c r="AC29" s="65"/>
    </row>
    <row r="30" spans="1:29" ht="13.15" thickBot="1" x14ac:dyDescent="0.4">
      <c r="B30" s="67"/>
      <c r="C30" s="349" t="s">
        <v>78</v>
      </c>
      <c r="D30" s="350">
        <v>111</v>
      </c>
      <c r="E30" s="63"/>
      <c r="F30" s="229"/>
      <c r="I30" s="63"/>
      <c r="J30" s="287"/>
      <c r="K30" s="328" t="s">
        <v>65</v>
      </c>
      <c r="L30" s="329">
        <v>11</v>
      </c>
      <c r="M30" s="65"/>
      <c r="N30" s="63"/>
      <c r="O30" s="321" t="s">
        <v>184</v>
      </c>
      <c r="P30" s="325">
        <v>1</v>
      </c>
      <c r="Q30" s="65"/>
      <c r="R30" s="63"/>
      <c r="S30" s="63"/>
      <c r="T30" s="63"/>
      <c r="U30" s="65"/>
      <c r="V30" s="67"/>
      <c r="W30" s="271"/>
      <c r="Y30" s="65"/>
      <c r="Z30" s="67"/>
      <c r="AA30" s="370"/>
      <c r="AB30" s="27"/>
      <c r="AC30" s="65"/>
    </row>
    <row r="31" spans="1:29" ht="13.15" thickBot="1" x14ac:dyDescent="0.4">
      <c r="B31" s="67"/>
      <c r="E31" s="63"/>
      <c r="F31" s="229"/>
      <c r="G31" s="364" t="str">
        <f>'Register Map'!J18</f>
        <v>FL_N_RAILP</v>
      </c>
      <c r="H31" s="365">
        <f>'Register Map'!J19</f>
        <v>0</v>
      </c>
      <c r="I31" s="63"/>
      <c r="J31" s="287"/>
      <c r="K31" s="328" t="s">
        <v>67</v>
      </c>
      <c r="L31" s="329">
        <v>100</v>
      </c>
      <c r="M31" s="65"/>
      <c r="N31" s="63"/>
      <c r="O31" s="321" t="s">
        <v>309</v>
      </c>
      <c r="P31" s="325">
        <v>10</v>
      </c>
      <c r="Q31" s="65"/>
      <c r="R31" s="63"/>
      <c r="S31" s="89"/>
      <c r="U31" s="65"/>
      <c r="V31" s="67"/>
      <c r="W31" s="371" t="str">
        <f>'Register Map'!J36</f>
        <v>REFP0, REFN0 (default)</v>
      </c>
      <c r="X31" s="375">
        <f>VLOOKUP(W31,W34:X37,2,FALSE)</f>
        <v>0</v>
      </c>
      <c r="Y31" s="65"/>
      <c r="Z31" s="67"/>
      <c r="AA31" s="381" t="str">
        <f>'Register Map'!J40</f>
        <v>IDACs OFF (default)</v>
      </c>
      <c r="AB31" s="382">
        <f>VLOOKUP(AA31,AA36:AB45,2,FALSE)</f>
        <v>0</v>
      </c>
      <c r="AC31" s="65"/>
    </row>
    <row r="32" spans="1:29" ht="13.15" thickBot="1" x14ac:dyDescent="0.4">
      <c r="B32" s="67"/>
      <c r="E32" s="63"/>
      <c r="F32" s="229"/>
      <c r="G32" s="743" t="str">
        <f>VLOOKUP(H31,G33:H34,2,FALSE)</f>
        <v>No Error</v>
      </c>
      <c r="H32" s="744"/>
      <c r="I32" s="25"/>
      <c r="J32" s="287"/>
      <c r="K32" s="330" t="s">
        <v>68</v>
      </c>
      <c r="L32" s="331">
        <v>101</v>
      </c>
      <c r="M32" s="65"/>
      <c r="N32" s="290"/>
      <c r="O32" s="349" t="s">
        <v>78</v>
      </c>
      <c r="P32" s="351">
        <v>11</v>
      </c>
      <c r="Q32" s="65"/>
      <c r="R32" s="285"/>
      <c r="S32" s="381" t="str">
        <f>'Register Map'!J32</f>
        <v>Data Rate = 20 SPS (default)</v>
      </c>
      <c r="T32" s="382">
        <f>VLOOKUP(S32,S37:T50,2,FALSE)</f>
        <v>100</v>
      </c>
      <c r="U32" s="65"/>
      <c r="V32" s="67"/>
      <c r="W32" s="337" t="str">
        <f>'Register Map'!J34</f>
        <v>REFSEL[1:0]</v>
      </c>
      <c r="X32" s="373">
        <f>IF(ISODD(BIN2DEC(X31)/2^1),1,0)</f>
        <v>0</v>
      </c>
      <c r="Y32" s="65"/>
      <c r="Z32" s="67"/>
      <c r="AA32" s="337" t="str">
        <f>'Register Map'!J38</f>
        <v>IMAG[3:0]</v>
      </c>
      <c r="AB32" s="380">
        <f>IF(ISODD(BIN2DEC(AB31)/2^3),1,0)</f>
        <v>0</v>
      </c>
      <c r="AC32" s="65"/>
    </row>
    <row r="33" spans="2:29" ht="13.15" thickBot="1" x14ac:dyDescent="0.4">
      <c r="B33" s="229"/>
      <c r="E33" s="63"/>
      <c r="F33" s="229"/>
      <c r="G33" s="301">
        <v>0</v>
      </c>
      <c r="H33" s="302" t="s">
        <v>231</v>
      </c>
      <c r="I33" s="25"/>
      <c r="J33" s="319" t="s">
        <v>289</v>
      </c>
      <c r="K33" s="328" t="s">
        <v>69</v>
      </c>
      <c r="L33" s="329">
        <v>110</v>
      </c>
      <c r="M33" s="65"/>
      <c r="N33" s="63"/>
      <c r="O33" s="25"/>
      <c r="P33" s="86"/>
      <c r="Q33" s="65"/>
      <c r="R33" s="25"/>
      <c r="S33" s="337" t="str">
        <f>'Register Map'!J30</f>
        <v>DR[3:0]</v>
      </c>
      <c r="T33" s="380">
        <f>IF(ISODD(BIN2DEC(T32)/2^3),1,0)</f>
        <v>0</v>
      </c>
      <c r="U33" s="65"/>
      <c r="V33" s="67"/>
      <c r="W33" s="307" t="s">
        <v>525</v>
      </c>
      <c r="X33" s="335">
        <f>IF(ISODD(BIN2DEC(X31)/2^0),1,0)</f>
        <v>0</v>
      </c>
      <c r="Y33" s="65"/>
      <c r="Z33" s="67"/>
      <c r="AA33" s="305" t="s">
        <v>526</v>
      </c>
      <c r="AB33" s="320">
        <f>IF(ISODD(BIN2DEC(AB31)/2^2),1,0)</f>
        <v>0</v>
      </c>
      <c r="AC33" s="65"/>
    </row>
    <row r="34" spans="2:29" ht="13.15" thickBot="1" x14ac:dyDescent="0.4">
      <c r="B34" s="67"/>
      <c r="E34" s="63"/>
      <c r="F34" s="229"/>
      <c r="G34" s="303">
        <v>1</v>
      </c>
      <c r="H34" s="304" t="s">
        <v>234</v>
      </c>
      <c r="I34" s="25"/>
      <c r="J34" s="287"/>
      <c r="K34" s="328" t="s">
        <v>70</v>
      </c>
      <c r="L34" s="329">
        <v>111</v>
      </c>
      <c r="M34" s="65"/>
      <c r="N34" s="63"/>
      <c r="O34" s="271"/>
      <c r="Q34" s="65"/>
      <c r="R34" s="25"/>
      <c r="S34" s="305" t="s">
        <v>526</v>
      </c>
      <c r="T34" s="320">
        <f>IF(ISODD(BIN2DEC(T32)/2^2),1,0)</f>
        <v>1</v>
      </c>
      <c r="U34" s="65"/>
      <c r="V34" s="67"/>
      <c r="W34" s="333" t="s">
        <v>301</v>
      </c>
      <c r="X34" s="336">
        <v>0</v>
      </c>
      <c r="Y34" s="65"/>
      <c r="Z34" s="67"/>
      <c r="AA34" s="305" t="s">
        <v>524</v>
      </c>
      <c r="AB34" s="320">
        <f>IF(ISODD(BIN2DEC(AB31)/2^1),1,0)</f>
        <v>0</v>
      </c>
      <c r="AC34" s="65"/>
    </row>
    <row r="35" spans="2:29" ht="13.15" thickBot="1" x14ac:dyDescent="0.4">
      <c r="B35" s="67"/>
      <c r="E35" s="63"/>
      <c r="F35" s="229"/>
      <c r="I35" s="63"/>
      <c r="J35" s="287"/>
      <c r="K35" s="328" t="s">
        <v>238</v>
      </c>
      <c r="L35" s="329">
        <v>1000</v>
      </c>
      <c r="M35" s="65"/>
      <c r="N35" s="63"/>
      <c r="O35" s="371" t="str">
        <f>'Register Map'!K28</f>
        <v>1 V/V</v>
      </c>
      <c r="P35" s="374">
        <f>VLOOKUP(O35,O39:P46,2,FALSE)</f>
        <v>0</v>
      </c>
      <c r="Q35" s="65"/>
      <c r="R35" s="25"/>
      <c r="S35" s="305" t="s">
        <v>524</v>
      </c>
      <c r="T35" s="320">
        <f>IF(ISODD(BIN2DEC(T32)/2^1),1,0)</f>
        <v>0</v>
      </c>
      <c r="U35" s="65"/>
      <c r="V35" s="67"/>
      <c r="W35" s="321" t="s">
        <v>302</v>
      </c>
      <c r="X35" s="325">
        <v>1</v>
      </c>
      <c r="Y35" s="65"/>
      <c r="Z35" s="67"/>
      <c r="AA35" s="307" t="s">
        <v>525</v>
      </c>
      <c r="AB35" s="109">
        <f>IF(ISODD(BIN2DEC(AB31)/2^0),1,0)</f>
        <v>0</v>
      </c>
      <c r="AC35" s="65"/>
    </row>
    <row r="36" spans="2:29" ht="13.15" thickBot="1" x14ac:dyDescent="0.4">
      <c r="B36" s="67"/>
      <c r="E36" s="63"/>
      <c r="F36" s="67"/>
      <c r="G36" s="358" t="str">
        <f>'Register Map'!K18</f>
        <v>FL_N_RAILN</v>
      </c>
      <c r="H36" s="359">
        <f>'Register Map'!K19</f>
        <v>0</v>
      </c>
      <c r="I36" s="25"/>
      <c r="J36" s="287"/>
      <c r="K36" s="328" t="s">
        <v>239</v>
      </c>
      <c r="L36" s="329">
        <v>1001</v>
      </c>
      <c r="M36" s="65"/>
      <c r="N36" s="63"/>
      <c r="O36" s="337" t="str">
        <f>'Register Map'!K26</f>
        <v>GAIN[2:0]</v>
      </c>
      <c r="P36" s="373">
        <f>IF(ISODD(BIN2DEC(P35)/2^2),1,0)</f>
        <v>0</v>
      </c>
      <c r="Q36" s="65"/>
      <c r="R36" s="25"/>
      <c r="S36" s="307" t="s">
        <v>525</v>
      </c>
      <c r="T36" s="109">
        <f>IF(ISODD(BIN2DEC(T32)/2^0),1,0)</f>
        <v>0</v>
      </c>
      <c r="U36" s="65"/>
      <c r="V36" s="67"/>
      <c r="W36" s="321" t="s">
        <v>303</v>
      </c>
      <c r="X36" s="325">
        <v>10</v>
      </c>
      <c r="Y36" s="65"/>
      <c r="Z36" s="67"/>
      <c r="AA36" s="376" t="s">
        <v>316</v>
      </c>
      <c r="AB36" s="355">
        <v>0</v>
      </c>
      <c r="AC36" s="65"/>
    </row>
    <row r="37" spans="2:29" ht="13.15" thickBot="1" x14ac:dyDescent="0.4">
      <c r="B37" s="67"/>
      <c r="E37" s="63"/>
      <c r="F37" s="67"/>
      <c r="G37" s="740" t="str">
        <f>VLOOKUP(H36,G38:H39,2,FALSE)</f>
        <v>No Error</v>
      </c>
      <c r="H37" s="741"/>
      <c r="I37" s="25"/>
      <c r="J37" s="287"/>
      <c r="K37" s="328" t="s">
        <v>240</v>
      </c>
      <c r="L37" s="329">
        <v>1010</v>
      </c>
      <c r="M37" s="65"/>
      <c r="N37" s="63"/>
      <c r="O37" s="305" t="s">
        <v>524</v>
      </c>
      <c r="P37" s="332">
        <f>IF(ISODD(BIN2DEC(P35)/2^1),1,0)</f>
        <v>0</v>
      </c>
      <c r="Q37" s="65"/>
      <c r="R37" s="25"/>
      <c r="S37" s="376" t="str">
        <f>CONCATENATE("Data Rate = ",2.5," SPS")</f>
        <v>Data Rate = 2.5 SPS</v>
      </c>
      <c r="T37" s="355">
        <v>0</v>
      </c>
      <c r="U37" s="65"/>
      <c r="V37" s="67"/>
      <c r="W37" s="349" t="s">
        <v>78</v>
      </c>
      <c r="X37" s="351">
        <v>11</v>
      </c>
      <c r="Y37" s="65"/>
      <c r="Z37" s="67"/>
      <c r="AA37" s="377" t="s">
        <v>317</v>
      </c>
      <c r="AB37" s="352">
        <v>1</v>
      </c>
      <c r="AC37" s="65"/>
    </row>
    <row r="38" spans="2:29" ht="13.15" thickBot="1" x14ac:dyDescent="0.4">
      <c r="B38" s="67"/>
      <c r="E38" s="63"/>
      <c r="F38" s="67"/>
      <c r="G38" s="340">
        <v>0</v>
      </c>
      <c r="H38" s="341" t="s">
        <v>231</v>
      </c>
      <c r="I38" s="25"/>
      <c r="J38" s="287"/>
      <c r="K38" s="328" t="s">
        <v>241</v>
      </c>
      <c r="L38" s="329">
        <v>1011</v>
      </c>
      <c r="M38" s="65"/>
      <c r="N38" s="63"/>
      <c r="O38" s="307" t="s">
        <v>525</v>
      </c>
      <c r="P38" s="335">
        <f>IF(ISODD(BIN2DEC(P35)/2^0),1,0)</f>
        <v>0</v>
      </c>
      <c r="Q38" s="65"/>
      <c r="R38" s="25"/>
      <c r="S38" s="377" t="str">
        <f>CONCATENATE("Data Rate = ",5," SPS")</f>
        <v>Data Rate = 5 SPS</v>
      </c>
      <c r="T38" s="352">
        <v>1</v>
      </c>
      <c r="U38" s="65"/>
      <c r="V38" s="67"/>
      <c r="W38" s="63"/>
      <c r="X38" s="63"/>
      <c r="Y38" s="65"/>
      <c r="Z38" s="67"/>
      <c r="AA38" s="377" t="s">
        <v>318</v>
      </c>
      <c r="AB38" s="352">
        <v>10</v>
      </c>
      <c r="AC38" s="65"/>
    </row>
    <row r="39" spans="2:29" ht="13.15" thickBot="1" x14ac:dyDescent="0.4">
      <c r="B39" s="67"/>
      <c r="E39" s="63"/>
      <c r="F39" s="67"/>
      <c r="G39" s="303">
        <v>1</v>
      </c>
      <c r="H39" s="304" t="s">
        <v>235</v>
      </c>
      <c r="I39" s="63"/>
      <c r="J39" s="287"/>
      <c r="K39" s="330" t="s">
        <v>66</v>
      </c>
      <c r="L39" s="331">
        <v>1100</v>
      </c>
      <c r="M39" s="65"/>
      <c r="N39" s="63"/>
      <c r="O39" s="333" t="s">
        <v>186</v>
      </c>
      <c r="P39" s="334">
        <v>0</v>
      </c>
      <c r="Q39" s="65"/>
      <c r="R39" s="25"/>
      <c r="S39" s="377" t="str">
        <f>CONCATENATE("Data Rate = ",10," SPS")</f>
        <v>Data Rate = 10 SPS</v>
      </c>
      <c r="T39" s="352">
        <v>10</v>
      </c>
      <c r="U39" s="65"/>
      <c r="V39" s="229"/>
      <c r="W39" s="271"/>
      <c r="Y39" s="66"/>
      <c r="Z39" s="67"/>
      <c r="AA39" s="377" t="s">
        <v>319</v>
      </c>
      <c r="AB39" s="352">
        <v>11</v>
      </c>
      <c r="AC39" s="66"/>
    </row>
    <row r="40" spans="2:29" ht="13.15" thickBot="1" x14ac:dyDescent="0.4">
      <c r="B40" s="67"/>
      <c r="E40" s="63"/>
      <c r="F40" s="67"/>
      <c r="I40" s="25"/>
      <c r="J40" s="67"/>
      <c r="K40" s="63"/>
      <c r="L40" s="63"/>
      <c r="M40" s="65"/>
      <c r="N40" s="63"/>
      <c r="O40" s="321" t="s">
        <v>187</v>
      </c>
      <c r="P40" s="322">
        <v>1</v>
      </c>
      <c r="Q40" s="65"/>
      <c r="R40" s="25"/>
      <c r="S40" s="377" t="str">
        <f>CONCATENATE("Data Rate = ",16.6," SPS")</f>
        <v>Data Rate = 16.6 SPS</v>
      </c>
      <c r="T40" s="352">
        <v>11</v>
      </c>
      <c r="U40" s="65"/>
      <c r="V40" s="229"/>
      <c r="W40" s="371" t="str">
        <f>'Register Map'!L36</f>
        <v>INT REF OFF</v>
      </c>
      <c r="X40" s="375">
        <f>VLOOKUP(W40,W43:X46,2,FALSE)</f>
        <v>0</v>
      </c>
      <c r="Y40" s="66"/>
      <c r="Z40" s="67"/>
      <c r="AA40" s="377" t="s">
        <v>320</v>
      </c>
      <c r="AB40" s="352">
        <v>100</v>
      </c>
      <c r="AC40" s="66"/>
    </row>
    <row r="41" spans="2:29" x14ac:dyDescent="0.35">
      <c r="B41" s="67"/>
      <c r="E41" s="63"/>
      <c r="F41" s="67"/>
      <c r="G41" s="358" t="str">
        <f>'Register Map'!L18</f>
        <v>FL_REF_L1</v>
      </c>
      <c r="H41" s="359">
        <f>'Register Map'!L19</f>
        <v>0</v>
      </c>
      <c r="I41" s="25"/>
      <c r="J41" s="67"/>
      <c r="K41" s="63"/>
      <c r="L41" s="63"/>
      <c r="M41" s="65"/>
      <c r="N41" s="63"/>
      <c r="O41" s="321" t="s">
        <v>188</v>
      </c>
      <c r="P41" s="322">
        <v>10</v>
      </c>
      <c r="Q41" s="65"/>
      <c r="R41" s="25"/>
      <c r="S41" s="377" t="str">
        <f>CONCATENATE("Data Rate = ",20," SPS"," (default)")</f>
        <v>Data Rate = 20 SPS (default)</v>
      </c>
      <c r="T41" s="352">
        <v>100</v>
      </c>
      <c r="U41" s="65"/>
      <c r="V41" s="229"/>
      <c r="W41" s="337" t="str">
        <f>'Register Map'!L34</f>
        <v>REFCON[1:0]</v>
      </c>
      <c r="X41" s="373">
        <f>IF(ISODD(BIN2DEC(X40)/2^1),1,0)</f>
        <v>0</v>
      </c>
      <c r="Y41" s="66"/>
      <c r="Z41" s="67"/>
      <c r="AA41" s="377" t="s">
        <v>321</v>
      </c>
      <c r="AB41" s="352">
        <v>101</v>
      </c>
      <c r="AC41" s="66"/>
    </row>
    <row r="42" spans="2:29" ht="13.15" thickBot="1" x14ac:dyDescent="0.4">
      <c r="B42" s="67"/>
      <c r="C42" s="63"/>
      <c r="D42" s="63"/>
      <c r="E42" s="63"/>
      <c r="F42" s="67"/>
      <c r="G42" s="740" t="str">
        <f>VLOOKUP(H41,G43:H44,2,FALSE)</f>
        <v>No Error</v>
      </c>
      <c r="H42" s="741"/>
      <c r="I42" s="25"/>
      <c r="J42" s="67"/>
      <c r="M42" s="65"/>
      <c r="N42" s="63"/>
      <c r="O42" s="321" t="s">
        <v>189</v>
      </c>
      <c r="P42" s="322">
        <v>11</v>
      </c>
      <c r="Q42" s="65"/>
      <c r="R42" s="25"/>
      <c r="S42" s="377" t="str">
        <f>CONCATENATE("Data Rate = ",50," SPS")</f>
        <v>Data Rate = 50 SPS</v>
      </c>
      <c r="T42" s="352">
        <v>101</v>
      </c>
      <c r="U42" s="65"/>
      <c r="V42" s="229"/>
      <c r="W42" s="307" t="s">
        <v>525</v>
      </c>
      <c r="X42" s="335">
        <f>IF(ISODD(BIN2DEC(X40)/2^0),1,0)</f>
        <v>0</v>
      </c>
      <c r="Y42" s="66"/>
      <c r="Z42" s="67"/>
      <c r="AA42" s="377" t="s">
        <v>322</v>
      </c>
      <c r="AB42" s="352">
        <v>110</v>
      </c>
      <c r="AC42" s="66"/>
    </row>
    <row r="43" spans="2:29" x14ac:dyDescent="0.35">
      <c r="B43" s="67"/>
      <c r="C43" s="63"/>
      <c r="D43" s="63"/>
      <c r="E43" s="63"/>
      <c r="F43" s="229"/>
      <c r="G43" s="340">
        <v>0</v>
      </c>
      <c r="H43" s="341" t="s">
        <v>231</v>
      </c>
      <c r="I43" s="25"/>
      <c r="J43" s="67"/>
      <c r="M43" s="65"/>
      <c r="N43" s="63"/>
      <c r="O43" s="321" t="s">
        <v>190</v>
      </c>
      <c r="P43" s="322">
        <v>100</v>
      </c>
      <c r="Q43" s="65"/>
      <c r="R43" s="25"/>
      <c r="S43" s="377" t="str">
        <f>CONCATENATE("Data Rate = ",60," SPS")</f>
        <v>Data Rate = 60 SPS</v>
      </c>
      <c r="T43" s="352">
        <v>110</v>
      </c>
      <c r="U43" s="65"/>
      <c r="V43" s="229"/>
      <c r="W43" s="333" t="s">
        <v>304</v>
      </c>
      <c r="X43" s="336">
        <v>0</v>
      </c>
      <c r="Y43" s="66"/>
      <c r="Z43" s="67"/>
      <c r="AA43" s="377" t="s">
        <v>323</v>
      </c>
      <c r="AB43" s="352">
        <v>111</v>
      </c>
      <c r="AC43" s="66"/>
    </row>
    <row r="44" spans="2:29" ht="13.15" thickBot="1" x14ac:dyDescent="0.4">
      <c r="B44" s="67"/>
      <c r="C44" s="63"/>
      <c r="D44" s="63"/>
      <c r="E44" s="63"/>
      <c r="F44" s="229"/>
      <c r="G44" s="303">
        <v>1</v>
      </c>
      <c r="H44" s="304" t="s">
        <v>236</v>
      </c>
      <c r="I44" s="25"/>
      <c r="J44" s="67"/>
      <c r="M44" s="65"/>
      <c r="N44" s="63"/>
      <c r="O44" s="321" t="s">
        <v>191</v>
      </c>
      <c r="P44" s="322">
        <v>101</v>
      </c>
      <c r="Q44" s="65"/>
      <c r="R44" s="25"/>
      <c r="S44" s="377" t="str">
        <f>CONCATENATE("Data Rate = ",100," SPS")</f>
        <v>Data Rate = 100 SPS</v>
      </c>
      <c r="T44" s="352">
        <v>111</v>
      </c>
      <c r="U44" s="65"/>
      <c r="V44" s="229"/>
      <c r="W44" s="321" t="s">
        <v>307</v>
      </c>
      <c r="X44" s="325">
        <v>1</v>
      </c>
      <c r="Y44" s="66"/>
      <c r="Z44" s="67"/>
      <c r="AA44" s="377" t="s">
        <v>324</v>
      </c>
      <c r="AB44" s="352">
        <v>1000</v>
      </c>
      <c r="AC44" s="66"/>
    </row>
    <row r="45" spans="2:29" ht="13.15" thickBot="1" x14ac:dyDescent="0.4">
      <c r="B45" s="67"/>
      <c r="C45" s="63"/>
      <c r="D45" s="63"/>
      <c r="E45" s="63"/>
      <c r="F45" s="229"/>
      <c r="G45" s="25"/>
      <c r="H45" s="25"/>
      <c r="I45" s="25"/>
      <c r="J45" s="67"/>
      <c r="M45" s="65"/>
      <c r="N45" s="63"/>
      <c r="O45" s="321" t="s">
        <v>192</v>
      </c>
      <c r="P45" s="322">
        <v>110</v>
      </c>
      <c r="Q45" s="65"/>
      <c r="R45" s="25"/>
      <c r="S45" s="377" t="str">
        <f>CONCATENATE("Data Rate = ",200," SPS")</f>
        <v>Data Rate = 200 SPS</v>
      </c>
      <c r="T45" s="352">
        <v>1000</v>
      </c>
      <c r="U45" s="65"/>
      <c r="V45" s="229"/>
      <c r="W45" s="321" t="s">
        <v>308</v>
      </c>
      <c r="X45" s="325">
        <v>10</v>
      </c>
      <c r="Y45" s="66"/>
      <c r="Z45" s="67"/>
      <c r="AA45" s="377" t="s">
        <v>325</v>
      </c>
      <c r="AB45" s="352">
        <v>1001</v>
      </c>
      <c r="AC45" s="66"/>
    </row>
    <row r="46" spans="2:29" ht="13.15" thickBot="1" x14ac:dyDescent="0.4">
      <c r="B46" s="67"/>
      <c r="C46" s="63"/>
      <c r="D46" s="63"/>
      <c r="E46" s="63"/>
      <c r="F46" s="229"/>
      <c r="G46" s="358" t="str">
        <f>'Register Map'!M18</f>
        <v>FL_REF_L0</v>
      </c>
      <c r="H46" s="359">
        <f>'Register Map'!M19</f>
        <v>0</v>
      </c>
      <c r="I46" s="25"/>
      <c r="J46" s="67"/>
      <c r="K46" s="63"/>
      <c r="L46" s="63"/>
      <c r="M46" s="65"/>
      <c r="N46" s="63"/>
      <c r="O46" s="323" t="s">
        <v>193</v>
      </c>
      <c r="P46" s="324">
        <v>111</v>
      </c>
      <c r="Q46" s="65"/>
      <c r="R46" s="25"/>
      <c r="S46" s="377" t="str">
        <f>CONCATENATE("Data Rate = ",400," SPS")</f>
        <v>Data Rate = 400 SPS</v>
      </c>
      <c r="T46" s="352">
        <v>1001</v>
      </c>
      <c r="U46" s="65"/>
      <c r="V46" s="229"/>
      <c r="W46" s="349" t="s">
        <v>78</v>
      </c>
      <c r="X46" s="351">
        <v>11</v>
      </c>
      <c r="Y46" s="66"/>
      <c r="Z46" s="67"/>
      <c r="AA46" s="377"/>
      <c r="AB46" s="352"/>
      <c r="AC46" s="66"/>
    </row>
    <row r="47" spans="2:29" ht="13.15" thickBot="1" x14ac:dyDescent="0.4">
      <c r="B47" s="67"/>
      <c r="C47" s="63"/>
      <c r="D47" s="63"/>
      <c r="E47" s="63"/>
      <c r="F47" s="229"/>
      <c r="G47" s="740" t="str">
        <f>VLOOKUP(H46,G48:H49,2,FALSE)</f>
        <v>No Error</v>
      </c>
      <c r="H47" s="741"/>
      <c r="I47" s="25"/>
      <c r="J47" s="67"/>
      <c r="K47" s="63"/>
      <c r="L47" s="63"/>
      <c r="M47" s="65"/>
      <c r="N47" s="63"/>
      <c r="O47" s="63"/>
      <c r="P47" s="63"/>
      <c r="Q47" s="65"/>
      <c r="R47" s="25"/>
      <c r="S47" s="377" t="str">
        <f>CONCATENATE("Data Rate = ",800," SPS")</f>
        <v>Data Rate = 800 SPS</v>
      </c>
      <c r="T47" s="352">
        <v>1010</v>
      </c>
      <c r="U47" s="65"/>
      <c r="V47" s="229"/>
      <c r="W47" s="25"/>
      <c r="X47" s="63"/>
      <c r="Y47" s="66"/>
      <c r="Z47" s="67"/>
      <c r="AA47" s="377"/>
      <c r="AB47" s="352"/>
      <c r="AC47" s="66"/>
    </row>
    <row r="48" spans="2:29" x14ac:dyDescent="0.35">
      <c r="B48" s="67"/>
      <c r="C48" s="63"/>
      <c r="D48" s="63"/>
      <c r="E48" s="63"/>
      <c r="F48" s="229"/>
      <c r="G48" s="340">
        <v>0</v>
      </c>
      <c r="H48" s="341" t="s">
        <v>231</v>
      </c>
      <c r="I48" s="25"/>
      <c r="J48" s="67"/>
      <c r="K48" s="63"/>
      <c r="L48" s="63"/>
      <c r="M48" s="65"/>
      <c r="N48" s="63"/>
      <c r="O48" s="63"/>
      <c r="P48" s="63"/>
      <c r="Q48" s="65"/>
      <c r="R48" s="25"/>
      <c r="S48" s="377" t="str">
        <f>CONCATENATE("Data Rate = ",1000," SPS")</f>
        <v>Data Rate = 1000 SPS</v>
      </c>
      <c r="T48" s="352">
        <v>1011</v>
      </c>
      <c r="U48" s="65"/>
      <c r="V48" s="229"/>
      <c r="W48" s="25"/>
      <c r="X48" s="63"/>
      <c r="Y48" s="66"/>
      <c r="Z48" s="67"/>
      <c r="AA48" s="377"/>
      <c r="AB48" s="352"/>
      <c r="AC48" s="66"/>
    </row>
    <row r="49" spans="2:29" ht="13.15" thickBot="1" x14ac:dyDescent="0.4">
      <c r="B49" s="67"/>
      <c r="C49" s="63"/>
      <c r="D49" s="63"/>
      <c r="E49" s="63"/>
      <c r="F49" s="229"/>
      <c r="G49" s="303">
        <v>1</v>
      </c>
      <c r="H49" s="304" t="s">
        <v>237</v>
      </c>
      <c r="I49" s="25"/>
      <c r="J49" s="67"/>
      <c r="K49" s="63"/>
      <c r="L49" s="63"/>
      <c r="M49" s="65"/>
      <c r="N49" s="63"/>
      <c r="O49" s="63"/>
      <c r="P49" s="63"/>
      <c r="Q49" s="65"/>
      <c r="R49" s="273"/>
      <c r="S49" s="377" t="str">
        <f>CONCATENATE("Data Rate = ",2000," SPS")</f>
        <v>Data Rate = 2000 SPS</v>
      </c>
      <c r="T49" s="352">
        <v>1100</v>
      </c>
      <c r="U49" s="65"/>
      <c r="V49" s="229"/>
      <c r="W49" s="25"/>
      <c r="X49" s="63"/>
      <c r="Y49" s="66"/>
      <c r="Z49" s="67"/>
      <c r="AA49" s="377"/>
      <c r="AB49" s="352"/>
      <c r="AC49" s="66"/>
    </row>
    <row r="50" spans="2:29" x14ac:dyDescent="0.35">
      <c r="B50" s="67"/>
      <c r="C50" s="63"/>
      <c r="D50" s="63"/>
      <c r="E50" s="63"/>
      <c r="F50" s="229"/>
      <c r="G50" s="62"/>
      <c r="H50" s="62"/>
      <c r="I50" s="25"/>
      <c r="J50" s="67"/>
      <c r="K50" s="63"/>
      <c r="L50" s="63"/>
      <c r="M50" s="65"/>
      <c r="N50" s="63"/>
      <c r="O50" s="63"/>
      <c r="P50" s="63"/>
      <c r="Q50" s="65"/>
      <c r="R50" s="273"/>
      <c r="S50" s="377" t="str">
        <f>CONCATENATE("Data Rate = ",4000," SPS")</f>
        <v>Data Rate = 4000 SPS</v>
      </c>
      <c r="T50" s="352">
        <v>1101</v>
      </c>
      <c r="U50" s="65"/>
      <c r="V50" s="229"/>
      <c r="W50" s="25"/>
      <c r="X50" s="63"/>
      <c r="Y50" s="66"/>
      <c r="Z50" s="67"/>
      <c r="AA50" s="377"/>
      <c r="AB50" s="353"/>
      <c r="AC50" s="66"/>
    </row>
    <row r="51" spans="2:29" ht="13.15" thickBot="1" x14ac:dyDescent="0.4">
      <c r="B51" s="67"/>
      <c r="C51" s="63"/>
      <c r="D51" s="63"/>
      <c r="E51" s="63"/>
      <c r="F51" s="229"/>
      <c r="G51" s="62"/>
      <c r="H51" s="62"/>
      <c r="I51" s="25"/>
      <c r="J51" s="67"/>
      <c r="K51" s="63"/>
      <c r="L51" s="63"/>
      <c r="M51" s="65"/>
      <c r="N51" s="63"/>
      <c r="O51" s="63"/>
      <c r="P51" s="63"/>
      <c r="Q51" s="65"/>
      <c r="R51" s="273"/>
      <c r="S51" s="378" t="str">
        <f>CONCATENATE("Data Rate = ",4000," SPS")</f>
        <v>Data Rate = 4000 SPS</v>
      </c>
      <c r="T51" s="353">
        <v>1110</v>
      </c>
      <c r="U51" s="65"/>
      <c r="V51" s="229"/>
      <c r="W51" s="25"/>
      <c r="X51" s="63"/>
      <c r="Y51" s="66"/>
      <c r="Z51" s="67"/>
      <c r="AA51" s="379"/>
      <c r="AB51" s="354"/>
      <c r="AC51" s="66"/>
    </row>
    <row r="52" spans="2:29" ht="13.15" thickBot="1" x14ac:dyDescent="0.4">
      <c r="B52" s="67"/>
      <c r="C52" s="63"/>
      <c r="D52" s="63"/>
      <c r="E52" s="63"/>
      <c r="F52" s="229"/>
      <c r="G52" s="62"/>
      <c r="H52" s="62"/>
      <c r="I52" s="25"/>
      <c r="J52" s="67"/>
      <c r="K52" s="63"/>
      <c r="L52" s="63"/>
      <c r="M52" s="65"/>
      <c r="N52" s="63"/>
      <c r="O52" s="63"/>
      <c r="P52" s="63"/>
      <c r="Q52" s="65"/>
      <c r="R52" s="273"/>
      <c r="S52" s="379" t="s">
        <v>242</v>
      </c>
      <c r="T52" s="354">
        <v>1111</v>
      </c>
      <c r="U52" s="65"/>
      <c r="V52" s="229"/>
      <c r="W52" s="25"/>
      <c r="X52" s="63"/>
      <c r="Y52" s="66"/>
      <c r="Z52" s="67"/>
      <c r="AA52" s="63"/>
      <c r="AB52" s="63"/>
      <c r="AC52" s="66"/>
    </row>
    <row r="53" spans="2:29" x14ac:dyDescent="0.35">
      <c r="B53" s="67"/>
      <c r="C53" s="63"/>
      <c r="D53" s="63"/>
      <c r="E53" s="63"/>
      <c r="F53" s="229"/>
      <c r="G53" s="62"/>
      <c r="H53" s="62"/>
      <c r="I53" s="25"/>
      <c r="J53" s="67"/>
      <c r="K53" s="63"/>
      <c r="L53" s="63"/>
      <c r="M53" s="65"/>
      <c r="N53" s="63"/>
      <c r="O53" s="63"/>
      <c r="P53" s="63"/>
      <c r="Q53" s="65"/>
      <c r="R53" s="273"/>
      <c r="U53" s="65"/>
      <c r="V53" s="229"/>
      <c r="W53" s="25"/>
      <c r="X53" s="63"/>
      <c r="Y53" s="66"/>
      <c r="Z53" s="67"/>
      <c r="AA53" s="63"/>
      <c r="AB53" s="63"/>
      <c r="AC53" s="66"/>
    </row>
    <row r="54" spans="2:29" ht="13.15" thickBot="1" x14ac:dyDescent="0.4">
      <c r="B54" s="68"/>
      <c r="C54" s="69"/>
      <c r="D54" s="69"/>
      <c r="E54" s="69"/>
      <c r="F54" s="229"/>
      <c r="G54" s="25"/>
      <c r="H54" s="25"/>
      <c r="I54" s="25"/>
      <c r="J54" s="68"/>
      <c r="K54" s="69"/>
      <c r="L54" s="69"/>
      <c r="M54" s="227"/>
      <c r="N54" s="69"/>
      <c r="O54" s="69"/>
      <c r="P54" s="69"/>
      <c r="Q54" s="227"/>
      <c r="R54" s="286"/>
      <c r="S54" s="69"/>
      <c r="T54" s="272"/>
      <c r="U54" s="227"/>
      <c r="V54" s="291"/>
      <c r="W54" s="226"/>
      <c r="X54" s="69"/>
      <c r="Y54" s="70"/>
      <c r="Z54" s="68"/>
      <c r="AA54" s="69"/>
      <c r="AB54" s="69"/>
      <c r="AC54" s="70"/>
    </row>
    <row r="55" spans="2:29" ht="13.5" thickBot="1" x14ac:dyDescent="0.4">
      <c r="B55" s="751" t="str">
        <f>'Register Map'!C42</f>
        <v>IDACMUX</v>
      </c>
      <c r="C55" s="752"/>
      <c r="D55" s="752"/>
      <c r="E55" s="753"/>
      <c r="F55" s="745" t="str">
        <f>'Register Map'!C46</f>
        <v>VBIAS</v>
      </c>
      <c r="G55" s="746"/>
      <c r="H55" s="746"/>
      <c r="I55" s="747"/>
      <c r="J55" s="751" t="str">
        <f>'Register Map'!C50</f>
        <v>SYS</v>
      </c>
      <c r="K55" s="752"/>
      <c r="L55" s="752"/>
      <c r="M55" s="753"/>
      <c r="N55" s="751" t="s">
        <v>260</v>
      </c>
      <c r="O55" s="752"/>
      <c r="P55" s="752"/>
      <c r="Q55" s="753"/>
      <c r="R55" s="751" t="s">
        <v>261</v>
      </c>
      <c r="S55" s="752"/>
      <c r="T55" s="752"/>
      <c r="U55" s="753"/>
      <c r="V55" s="751" t="str">
        <f>'Register Map'!C72</f>
        <v>GPIODAT</v>
      </c>
      <c r="W55" s="752"/>
      <c r="X55" s="752"/>
      <c r="Y55" s="753"/>
      <c r="Z55" s="751" t="str">
        <f>'Register Map'!C76</f>
        <v>GPIOCON</v>
      </c>
      <c r="AA55" s="752"/>
      <c r="AB55" s="752"/>
      <c r="AC55" s="753"/>
    </row>
    <row r="56" spans="2:29" ht="13.15" thickBot="1" x14ac:dyDescent="0.4">
      <c r="B56" s="81"/>
      <c r="C56" s="77"/>
      <c r="D56" s="77"/>
      <c r="E56" s="90"/>
      <c r="F56" s="81"/>
      <c r="G56" s="77"/>
      <c r="H56" s="77"/>
      <c r="I56" s="90"/>
      <c r="J56" s="81"/>
      <c r="K56" s="77"/>
      <c r="L56" s="77"/>
      <c r="M56" s="90"/>
      <c r="N56" s="81"/>
      <c r="O56" s="77"/>
      <c r="P56" s="77"/>
      <c r="Q56" s="90"/>
      <c r="R56" s="81"/>
      <c r="S56" s="77"/>
      <c r="T56" s="77"/>
      <c r="U56" s="90"/>
      <c r="V56" s="81"/>
      <c r="W56" s="77"/>
      <c r="X56" s="77"/>
      <c r="Y56" s="90"/>
      <c r="Z56" s="81"/>
      <c r="AA56" s="77"/>
      <c r="AB56" s="77"/>
      <c r="AC56" s="90"/>
    </row>
    <row r="57" spans="2:29" ht="13.5" thickBot="1" x14ac:dyDescent="0.4">
      <c r="B57" s="67"/>
      <c r="C57" s="381" t="str">
        <f>'Register Map'!F44</f>
        <v>IDAC Disconnected (default)</v>
      </c>
      <c r="D57" s="382">
        <f>VLOOKUP(C57,C82:D95,2,FALSE)</f>
        <v>1111</v>
      </c>
      <c r="E57" s="65"/>
      <c r="F57" s="67"/>
      <c r="G57" s="381" t="str">
        <f>'Register Map'!F48</f>
        <v>VBIAS = Supply / 2</v>
      </c>
      <c r="H57" s="383">
        <f>VLOOKUP(G57,G59:H60,2,FALSE)</f>
        <v>0</v>
      </c>
      <c r="I57" s="65"/>
      <c r="J57" s="67"/>
      <c r="K57" s="371" t="str">
        <f>'Register Map'!F52</f>
        <v>Off (default)</v>
      </c>
      <c r="L57" s="374">
        <f>VLOOKUP(K57,K61:L68,2,FALSE)</f>
        <v>0</v>
      </c>
      <c r="M57" s="65"/>
      <c r="N57" s="67"/>
      <c r="O57" s="755" t="s">
        <v>406</v>
      </c>
      <c r="P57" s="755"/>
      <c r="Q57" s="65"/>
      <c r="R57" s="67"/>
      <c r="S57" s="755" t="s">
        <v>406</v>
      </c>
      <c r="T57" s="755"/>
      <c r="U57" s="65"/>
      <c r="V57" s="67"/>
      <c r="W57" s="381" t="str">
        <f>'Register Map'!F74</f>
        <v>GPIO[3] Output</v>
      </c>
      <c r="X57" s="383">
        <f>VLOOKUP(W57,W59:X60,2,FALSE)</f>
        <v>0</v>
      </c>
      <c r="Y57" s="65"/>
      <c r="Z57" s="67"/>
      <c r="AA57" s="395" t="s">
        <v>242</v>
      </c>
      <c r="AB57" s="396"/>
      <c r="AC57" s="65"/>
    </row>
    <row r="58" spans="2:29" ht="13.5" thickBot="1" x14ac:dyDescent="0.4">
      <c r="B58" s="67"/>
      <c r="C58" s="337" t="str">
        <f>'Register Map'!F42</f>
        <v>I2MUX[3:0]</v>
      </c>
      <c r="D58" s="380">
        <f>IF(ISODD(BIN2DEC(D57)/2^3),1,0)</f>
        <v>1</v>
      </c>
      <c r="E58" s="65"/>
      <c r="F58" s="67"/>
      <c r="G58" s="384" t="str">
        <f>'Register Map'!F46</f>
        <v>VB_LEVEL</v>
      </c>
      <c r="H58" s="385">
        <f>IF(ISODD(BIN2DEC(H57)/2^0),1,0)</f>
        <v>0</v>
      </c>
      <c r="I58" s="65"/>
      <c r="J58" s="67"/>
      <c r="K58" s="362" t="str">
        <f>'Register Map'!F50</f>
        <v>SYS_MON[2:0]</v>
      </c>
      <c r="L58" s="393">
        <f>IF(ISODD(BIN2DEC(L57)/2^2),1,0)</f>
        <v>0</v>
      </c>
      <c r="M58" s="65"/>
      <c r="N58" s="67"/>
      <c r="Q58" s="65"/>
      <c r="R58" s="67"/>
      <c r="S58" s="63"/>
      <c r="T58" s="63"/>
      <c r="U58" s="65"/>
      <c r="V58" s="67"/>
      <c r="W58" s="384" t="str">
        <f>'Register Map'!F72</f>
        <v>DIR[3:0]</v>
      </c>
      <c r="X58" s="385">
        <f>IF(ISODD(BIN2DEC(X57)/2^0),1,0)</f>
        <v>0</v>
      </c>
      <c r="Y58" s="65"/>
      <c r="Z58" s="67"/>
      <c r="AA58" s="367" t="str">
        <f>CONCATENATE(AA57,"[",3,"]")</f>
        <v>RESERVED[3]</v>
      </c>
      <c r="AB58" s="397">
        <f>'Register Map'!F77</f>
        <v>0</v>
      </c>
      <c r="AC58" s="65"/>
    </row>
    <row r="59" spans="2:29" ht="13.5" thickBot="1" x14ac:dyDescent="0.4">
      <c r="B59" s="67"/>
      <c r="C59" s="305" t="s">
        <v>526</v>
      </c>
      <c r="D59" s="320">
        <f>IF(ISODD(BIN2DEC(D57)/2^2),1,0)</f>
        <v>1</v>
      </c>
      <c r="E59" s="65"/>
      <c r="F59" s="67"/>
      <c r="G59" s="356" t="s">
        <v>343</v>
      </c>
      <c r="H59" s="357">
        <v>0</v>
      </c>
      <c r="I59" s="65"/>
      <c r="J59" s="67"/>
      <c r="K59" s="305" t="s">
        <v>524</v>
      </c>
      <c r="L59" s="332">
        <f>IF(ISODD(BIN2DEC(L57)/2^1),1,0)</f>
        <v>0</v>
      </c>
      <c r="M59" s="65"/>
      <c r="N59" s="67"/>
      <c r="O59" s="423" t="str">
        <f>'Register Map'!C60</f>
        <v>OFCAL2</v>
      </c>
      <c r="P59" s="425" t="str">
        <f>LEFT(OFCAL,2)</f>
        <v>00</v>
      </c>
      <c r="Q59" s="65"/>
      <c r="R59" s="67"/>
      <c r="S59" s="424" t="str">
        <f>'Register Map'!C69</f>
        <v>FSCAL2</v>
      </c>
      <c r="T59" s="426" t="str">
        <f>LEFT(FSCAL,2)</f>
        <v>40</v>
      </c>
      <c r="U59" s="65"/>
      <c r="V59" s="67"/>
      <c r="W59" s="356" t="s">
        <v>379</v>
      </c>
      <c r="X59" s="357">
        <v>0</v>
      </c>
      <c r="Y59" s="65"/>
      <c r="Z59" s="67"/>
      <c r="AA59" s="398" t="str">
        <f>CONCATENATE(AA57,"[",2,"]")</f>
        <v>RESERVED[2]</v>
      </c>
      <c r="AB59" s="399">
        <f>'Register Map'!G77</f>
        <v>0</v>
      </c>
      <c r="AC59" s="65"/>
    </row>
    <row r="60" spans="2:29" ht="13.5" thickBot="1" x14ac:dyDescent="0.4">
      <c r="B60" s="67"/>
      <c r="C60" s="305" t="s">
        <v>524</v>
      </c>
      <c r="D60" s="320">
        <f>IF(ISODD(BIN2DEC(D57)/2^1),1,0)</f>
        <v>1</v>
      </c>
      <c r="E60" s="65"/>
      <c r="F60" s="67"/>
      <c r="G60" s="303" t="s">
        <v>344</v>
      </c>
      <c r="H60" s="304">
        <v>1</v>
      </c>
      <c r="I60" s="65"/>
      <c r="J60" s="67"/>
      <c r="K60" s="307" t="s">
        <v>525</v>
      </c>
      <c r="L60" s="335">
        <f>IF(ISODD(BIN2DEC(L57)/2^0),1,0)</f>
        <v>0</v>
      </c>
      <c r="M60" s="65"/>
      <c r="N60" s="67"/>
      <c r="O60" s="376" t="str">
        <f>'Register Map'!F60</f>
        <v>OFC[23:16]</v>
      </c>
      <c r="P60" s="380">
        <f>IF(ISODD(HEX2DEC(P59)/2^7),1,0)</f>
        <v>0</v>
      </c>
      <c r="Q60" s="65"/>
      <c r="R60" s="67"/>
      <c r="S60" s="376" t="str">
        <f>'Register Map'!F69</f>
        <v>FSC[23:16]</v>
      </c>
      <c r="T60" s="380">
        <f>IF(ISODD(HEX2DEC(T59)/2^7),1,0)</f>
        <v>0</v>
      </c>
      <c r="U60" s="65"/>
      <c r="V60" s="67"/>
      <c r="W60" s="303" t="s">
        <v>380</v>
      </c>
      <c r="X60" s="304">
        <v>1</v>
      </c>
      <c r="Y60" s="65"/>
      <c r="Z60" s="67"/>
      <c r="AA60" s="398" t="str">
        <f>CONCATENATE(AA57,"[",1,"]")</f>
        <v>RESERVED[1]</v>
      </c>
      <c r="AB60" s="399">
        <f>'Register Map'!H77</f>
        <v>0</v>
      </c>
      <c r="AC60" s="65"/>
    </row>
    <row r="61" spans="2:29" ht="13.5" thickBot="1" x14ac:dyDescent="0.4">
      <c r="B61" s="67"/>
      <c r="C61" s="307" t="s">
        <v>525</v>
      </c>
      <c r="D61" s="360">
        <f>IF(ISODD(BIN2DEC(D57)/2^0),1,0)</f>
        <v>1</v>
      </c>
      <c r="E61" s="65"/>
      <c r="F61" s="67"/>
      <c r="G61" s="366"/>
      <c r="H61" s="366"/>
      <c r="I61" s="65"/>
      <c r="J61" s="67"/>
      <c r="K61" s="333" t="s">
        <v>351</v>
      </c>
      <c r="L61" s="334">
        <v>0</v>
      </c>
      <c r="M61" s="65"/>
      <c r="N61" s="67"/>
      <c r="O61" s="377">
        <f>'Register Map'!G60</f>
        <v>0</v>
      </c>
      <c r="P61" s="320">
        <f>IF(ISODD(HEX2DEC(P59)/2^6),1,0)</f>
        <v>0</v>
      </c>
      <c r="Q61" s="65"/>
      <c r="R61" s="67"/>
      <c r="S61" s="377">
        <f>'Register Map'!G69</f>
        <v>0</v>
      </c>
      <c r="T61" s="320">
        <f>IF(ISODD(HEX2DEC(T59)/2^6),1,0)</f>
        <v>1</v>
      </c>
      <c r="U61" s="65"/>
      <c r="V61" s="67"/>
      <c r="W61" s="366"/>
      <c r="X61" s="366"/>
      <c r="Y61" s="65"/>
      <c r="Z61" s="67"/>
      <c r="AA61" s="400" t="str">
        <f>CONCATENATE(AA57,"[",0,"]")</f>
        <v>RESERVED[0]</v>
      </c>
      <c r="AB61" s="401">
        <f>'Register Map'!I77</f>
        <v>0</v>
      </c>
      <c r="AC61" s="65"/>
    </row>
    <row r="62" spans="2:29" ht="13.15" thickBot="1" x14ac:dyDescent="0.4">
      <c r="B62" s="67"/>
      <c r="E62" s="65"/>
      <c r="F62" s="67"/>
      <c r="G62" s="381" t="str">
        <f>'Register Map'!G48</f>
        <v>Not Connected</v>
      </c>
      <c r="H62" s="383">
        <f>VLOOKUP(G62,G64:H65,2,FALSE)</f>
        <v>0</v>
      </c>
      <c r="I62" s="65"/>
      <c r="J62" s="287"/>
      <c r="K62" s="321" t="s">
        <v>352</v>
      </c>
      <c r="L62" s="322">
        <v>1</v>
      </c>
      <c r="M62" s="65"/>
      <c r="N62" s="67"/>
      <c r="O62" s="377">
        <f>'Register Map'!H60</f>
        <v>0</v>
      </c>
      <c r="P62" s="320">
        <f>IF(ISODD(HEX2DEC(P59)/2^5),1,0)</f>
        <v>0</v>
      </c>
      <c r="Q62" s="65"/>
      <c r="R62" s="67"/>
      <c r="S62" s="377">
        <f>'Register Map'!H69</f>
        <v>0</v>
      </c>
      <c r="T62" s="320">
        <f>IF(ISODD(HEX2DEC(T59)/2^5),1,0)</f>
        <v>0</v>
      </c>
      <c r="U62" s="65"/>
      <c r="V62" s="67"/>
      <c r="W62" s="381" t="str">
        <f>'Register Map'!G74</f>
        <v>GPIO[2] Output</v>
      </c>
      <c r="X62" s="383">
        <f>VLOOKUP(W62,W64:X65,2,FALSE)</f>
        <v>0</v>
      </c>
      <c r="Y62" s="65"/>
      <c r="Z62" s="67"/>
      <c r="AA62" s="394"/>
      <c r="AB62" s="394"/>
      <c r="AC62" s="65"/>
    </row>
    <row r="63" spans="2:29" ht="13.15" thickBot="1" x14ac:dyDescent="0.4">
      <c r="B63" s="67"/>
      <c r="C63" s="381" t="str">
        <f>'Register Map'!J44</f>
        <v>IDAC Disconnected (default)</v>
      </c>
      <c r="D63" s="382">
        <f>VLOOKUP(C63,C82:D95,2,FALSE)</f>
        <v>1111</v>
      </c>
      <c r="E63" s="65"/>
      <c r="F63" s="67"/>
      <c r="G63" s="384" t="str">
        <f>'Register Map'!G46</f>
        <v>VB_AINC</v>
      </c>
      <c r="H63" s="385">
        <f>IF(ISODD(BIN2DEC(H62)/2^0),1,0)</f>
        <v>0</v>
      </c>
      <c r="I63" s="65"/>
      <c r="J63" s="287"/>
      <c r="K63" s="321" t="s">
        <v>353</v>
      </c>
      <c r="L63" s="322">
        <v>10</v>
      </c>
      <c r="M63" s="65"/>
      <c r="N63" s="67"/>
      <c r="O63" s="377">
        <f>'Register Map'!I60</f>
        <v>0</v>
      </c>
      <c r="P63" s="320">
        <f>IF(ISODD(HEX2DEC(P59)/2^4),1,0)</f>
        <v>0</v>
      </c>
      <c r="Q63" s="65"/>
      <c r="R63" s="67"/>
      <c r="S63" s="377">
        <f>'Register Map'!I69</f>
        <v>0</v>
      </c>
      <c r="T63" s="320">
        <f>IF(ISODD(HEX2DEC(T59)/2^4),1,0)</f>
        <v>0</v>
      </c>
      <c r="U63" s="65"/>
      <c r="V63" s="67"/>
      <c r="W63" s="384">
        <f>'Register Map'!G72</f>
        <v>0</v>
      </c>
      <c r="X63" s="385">
        <f>IF(ISODD(BIN2DEC(X62)/2^0),1,0)</f>
        <v>0</v>
      </c>
      <c r="Y63" s="65"/>
      <c r="Z63" s="67"/>
      <c r="AA63" s="381" t="str">
        <f>'Register Map'!J78</f>
        <v>GPIO[3] disabled</v>
      </c>
      <c r="AB63" s="383">
        <f>VLOOKUP(AA63,AA65:AB66,2,FALSE)</f>
        <v>0</v>
      </c>
      <c r="AC63" s="65"/>
    </row>
    <row r="64" spans="2:29" ht="13.15" thickBot="1" x14ac:dyDescent="0.4">
      <c r="B64" s="67"/>
      <c r="C64" s="337" t="str">
        <f>'Register Map'!J42</f>
        <v>I1MUX[3:0]</v>
      </c>
      <c r="D64" s="380">
        <f>IF(ISODD(BIN2DEC(D63)/2^3),1,0)</f>
        <v>1</v>
      </c>
      <c r="E64" s="65"/>
      <c r="F64" s="67"/>
      <c r="G64" s="356" t="s">
        <v>342</v>
      </c>
      <c r="H64" s="357">
        <v>0</v>
      </c>
      <c r="I64" s="65"/>
      <c r="J64" s="287"/>
      <c r="K64" s="321" t="s">
        <v>354</v>
      </c>
      <c r="L64" s="322">
        <v>11</v>
      </c>
      <c r="M64" s="65"/>
      <c r="N64" s="67"/>
      <c r="O64" s="377">
        <f>'Register Map'!J60</f>
        <v>0</v>
      </c>
      <c r="P64" s="320">
        <f>IF(ISODD(HEX2DEC(P59)/2^3),1,0)</f>
        <v>0</v>
      </c>
      <c r="Q64" s="65"/>
      <c r="R64" s="67"/>
      <c r="S64" s="377">
        <f>'Register Map'!J69</f>
        <v>0</v>
      </c>
      <c r="T64" s="320">
        <f>IF(ISODD(HEX2DEC(T59)/2^3),1,0)</f>
        <v>0</v>
      </c>
      <c r="U64" s="65"/>
      <c r="V64" s="67"/>
      <c r="W64" s="356" t="s">
        <v>381</v>
      </c>
      <c r="X64" s="357">
        <v>0</v>
      </c>
      <c r="Y64" s="65"/>
      <c r="Z64" s="67"/>
      <c r="AA64" s="384" t="str">
        <f>'Register Map'!J76</f>
        <v>CON[3:0]</v>
      </c>
      <c r="AB64" s="385">
        <f>IF(ISODD(BIN2DEC(AB63)/2^0),1,0)</f>
        <v>0</v>
      </c>
      <c r="AC64" s="65"/>
    </row>
    <row r="65" spans="2:29" ht="13.15" thickBot="1" x14ac:dyDescent="0.4">
      <c r="B65" s="67"/>
      <c r="C65" s="305" t="s">
        <v>526</v>
      </c>
      <c r="D65" s="320">
        <f>IF(ISODD(BIN2DEC(D63)/2^2),1,0)</f>
        <v>1</v>
      </c>
      <c r="E65" s="65"/>
      <c r="F65" s="67"/>
      <c r="G65" s="303" t="s">
        <v>341</v>
      </c>
      <c r="H65" s="304">
        <v>1</v>
      </c>
      <c r="I65" s="65"/>
      <c r="J65" s="287"/>
      <c r="K65" s="321" t="s">
        <v>355</v>
      </c>
      <c r="L65" s="322">
        <v>100</v>
      </c>
      <c r="M65" s="65"/>
      <c r="N65" s="67"/>
      <c r="O65" s="377">
        <f>'Register Map'!K60</f>
        <v>0</v>
      </c>
      <c r="P65" s="320">
        <f>IF(ISODD(HEX2DEC(P59)/2^2),1,0)</f>
        <v>0</v>
      </c>
      <c r="Q65" s="65"/>
      <c r="R65" s="67"/>
      <c r="S65" s="377">
        <f>'Register Map'!K69</f>
        <v>0</v>
      </c>
      <c r="T65" s="320">
        <f>IF(ISODD(HEX2DEC(T59)/2^2),1,0)</f>
        <v>0</v>
      </c>
      <c r="U65" s="65"/>
      <c r="V65" s="67"/>
      <c r="W65" s="303" t="s">
        <v>390</v>
      </c>
      <c r="X65" s="304">
        <v>1</v>
      </c>
      <c r="Y65" s="65"/>
      <c r="Z65" s="67"/>
      <c r="AA65" s="356" t="s">
        <v>371</v>
      </c>
      <c r="AB65" s="357">
        <v>0</v>
      </c>
      <c r="AC65" s="65"/>
    </row>
    <row r="66" spans="2:29" ht="13.5" thickBot="1" x14ac:dyDescent="0.4">
      <c r="B66" s="67"/>
      <c r="C66" s="305" t="s">
        <v>524</v>
      </c>
      <c r="D66" s="320">
        <f>IF(ISODD(BIN2DEC(D63)/2^1),1,0)</f>
        <v>1</v>
      </c>
      <c r="E66" s="65"/>
      <c r="F66" s="67"/>
      <c r="G66" s="392"/>
      <c r="H66" s="281"/>
      <c r="I66" s="65"/>
      <c r="J66" s="287"/>
      <c r="K66" s="321" t="s">
        <v>356</v>
      </c>
      <c r="L66" s="322">
        <v>101</v>
      </c>
      <c r="M66" s="65"/>
      <c r="N66" s="67"/>
      <c r="O66" s="377">
        <f>'Register Map'!L60</f>
        <v>0</v>
      </c>
      <c r="P66" s="320">
        <f>IF(ISODD(HEX2DEC(P59)/2^1),1,0)</f>
        <v>0</v>
      </c>
      <c r="Q66" s="65"/>
      <c r="R66" s="67"/>
      <c r="S66" s="377">
        <f>'Register Map'!L69</f>
        <v>0</v>
      </c>
      <c r="T66" s="320">
        <f>IF(ISODD(HEX2DEC(T59)/2^1),1,0)</f>
        <v>0</v>
      </c>
      <c r="U66" s="65"/>
      <c r="V66" s="67"/>
      <c r="W66" s="392"/>
      <c r="X66" s="281"/>
      <c r="Y66" s="65"/>
      <c r="Z66" s="67"/>
      <c r="AA66" s="303" t="s">
        <v>372</v>
      </c>
      <c r="AB66" s="304">
        <v>1</v>
      </c>
      <c r="AC66" s="65"/>
    </row>
    <row r="67" spans="2:29" ht="13.15" thickBot="1" x14ac:dyDescent="0.4">
      <c r="B67" s="67"/>
      <c r="C67" s="307" t="s">
        <v>525</v>
      </c>
      <c r="D67" s="360">
        <f>IF(ISODD(BIN2DEC(D63)/2^0),1,0)</f>
        <v>1</v>
      </c>
      <c r="E67" s="65"/>
      <c r="F67" s="67"/>
      <c r="G67" s="381" t="str">
        <f>'Register Map'!H48</f>
        <v>Not Connected</v>
      </c>
      <c r="H67" s="383">
        <f>VLOOKUP(G67,G69:H70,2,FALSE)</f>
        <v>0</v>
      </c>
      <c r="I67" s="65"/>
      <c r="J67" s="287"/>
      <c r="K67" s="321" t="s">
        <v>357</v>
      </c>
      <c r="L67" s="322">
        <v>110</v>
      </c>
      <c r="M67" s="65"/>
      <c r="N67" s="67"/>
      <c r="O67" s="388">
        <f>'Register Map'!M60</f>
        <v>0</v>
      </c>
      <c r="P67" s="360">
        <f>IF(ISODD(HEX2DEC(P59)/2^0),1,0)</f>
        <v>0</v>
      </c>
      <c r="Q67" s="65"/>
      <c r="R67" s="67"/>
      <c r="S67" s="388">
        <f>'Register Map'!M69</f>
        <v>0</v>
      </c>
      <c r="T67" s="360">
        <f>IF(ISODD(HEX2DEC(T59)/2^0),1,0)</f>
        <v>0</v>
      </c>
      <c r="U67" s="65"/>
      <c r="V67" s="67"/>
      <c r="W67" s="381" t="str">
        <f>'Register Map'!H74</f>
        <v>GPIO[1] Output</v>
      </c>
      <c r="X67" s="383">
        <f>VLOOKUP(W67,W69:X70,2,FALSE)</f>
        <v>0</v>
      </c>
      <c r="Y67" s="65"/>
      <c r="Z67" s="67"/>
      <c r="AA67" s="25"/>
      <c r="AB67" s="366"/>
      <c r="AC67" s="65"/>
    </row>
    <row r="68" spans="2:29" ht="13.15" thickBot="1" x14ac:dyDescent="0.4">
      <c r="B68" s="67"/>
      <c r="E68" s="65"/>
      <c r="F68" s="67"/>
      <c r="G68" s="384" t="str">
        <f>'Register Map'!H46</f>
        <v>VB_AIN5</v>
      </c>
      <c r="H68" s="385">
        <f>IF(ISODD(BIN2DEC(H67)/2^0),1,0)</f>
        <v>0</v>
      </c>
      <c r="I68" s="65"/>
      <c r="J68" s="287"/>
      <c r="K68" s="323" t="s">
        <v>358</v>
      </c>
      <c r="L68" s="324">
        <v>111</v>
      </c>
      <c r="M68" s="65"/>
      <c r="N68" s="67"/>
      <c r="O68" s="276"/>
      <c r="P68" s="76"/>
      <c r="Q68" s="65"/>
      <c r="R68" s="67"/>
      <c r="S68" s="276"/>
      <c r="T68" s="76"/>
      <c r="U68" s="65"/>
      <c r="V68" s="67"/>
      <c r="W68" s="384">
        <f>'Register Map'!H72</f>
        <v>0</v>
      </c>
      <c r="X68" s="385">
        <f>IF(ISODD(BIN2DEC(X67)/2^0),1,0)</f>
        <v>0</v>
      </c>
      <c r="Y68" s="65"/>
      <c r="Z68" s="67"/>
      <c r="AA68" s="381" t="str">
        <f>'Register Map'!K78</f>
        <v>GPIO[2] disabled</v>
      </c>
      <c r="AB68" s="383">
        <f>VLOOKUP(AA68,AA70:AB71,2,FALSE)</f>
        <v>0</v>
      </c>
      <c r="AC68" s="65"/>
    </row>
    <row r="69" spans="2:29" ht="13.15" thickBot="1" x14ac:dyDescent="0.4">
      <c r="B69" s="67"/>
      <c r="C69" s="765" t="s">
        <v>329</v>
      </c>
      <c r="D69" s="765"/>
      <c r="E69" s="65"/>
      <c r="F69" s="67"/>
      <c r="G69" s="356" t="s">
        <v>342</v>
      </c>
      <c r="H69" s="357">
        <v>0</v>
      </c>
      <c r="I69" s="65"/>
      <c r="J69" s="287"/>
      <c r="K69" s="62"/>
      <c r="L69" s="76"/>
      <c r="M69" s="65"/>
      <c r="O69" s="276"/>
      <c r="P69" s="276"/>
      <c r="Q69" s="65"/>
      <c r="R69" s="26"/>
      <c r="S69" s="276"/>
      <c r="T69" s="276"/>
      <c r="U69" s="65"/>
      <c r="V69" s="67"/>
      <c r="W69" s="356" t="s">
        <v>391</v>
      </c>
      <c r="X69" s="357">
        <v>0</v>
      </c>
      <c r="Y69" s="65"/>
      <c r="Z69" s="67"/>
      <c r="AA69" s="384">
        <f>'Register Map'!K76</f>
        <v>0</v>
      </c>
      <c r="AB69" s="385">
        <f>IF(ISODD(BIN2DEC(AB68)/2^0),1,0)</f>
        <v>0</v>
      </c>
      <c r="AC69" s="65"/>
    </row>
    <row r="70" spans="2:29" ht="13.15" thickBot="1" x14ac:dyDescent="0.4">
      <c r="B70" s="319"/>
      <c r="C70" s="386" t="s">
        <v>62</v>
      </c>
      <c r="D70" s="762" t="s">
        <v>328</v>
      </c>
      <c r="E70" s="65"/>
      <c r="F70" s="67"/>
      <c r="G70" s="303" t="s">
        <v>345</v>
      </c>
      <c r="H70" s="304">
        <v>1</v>
      </c>
      <c r="I70" s="65"/>
      <c r="J70" s="287"/>
      <c r="K70" s="371" t="str">
        <f>'Register Map'!I52</f>
        <v>8 averages (default)</v>
      </c>
      <c r="L70" s="375">
        <f>VLOOKUP(K70,K73:L76,2,FALSE)</f>
        <v>10</v>
      </c>
      <c r="M70" s="65"/>
      <c r="O70" s="423" t="str">
        <f>'Register Map'!C57</f>
        <v>OFCAL1</v>
      </c>
      <c r="P70" s="425" t="str">
        <f>LEFT(RIGHT(OFCAL,4),2)</f>
        <v>00</v>
      </c>
      <c r="Q70" s="65"/>
      <c r="R70" s="26"/>
      <c r="S70" s="423" t="str">
        <f>'Register Map'!C66</f>
        <v>FSCAL1</v>
      </c>
      <c r="T70" s="425" t="str">
        <f>LEFT(RIGHT(FSCAL,4),2)</f>
        <v>00</v>
      </c>
      <c r="U70" s="65"/>
      <c r="V70" s="67"/>
      <c r="W70" s="303" t="s">
        <v>392</v>
      </c>
      <c r="X70" s="304">
        <v>1</v>
      </c>
      <c r="Y70" s="65"/>
      <c r="Z70" s="67"/>
      <c r="AA70" s="356" t="s">
        <v>373</v>
      </c>
      <c r="AB70" s="357">
        <v>0</v>
      </c>
      <c r="AC70" s="65"/>
    </row>
    <row r="71" spans="2:29" ht="15" customHeight="1" thickBot="1" x14ac:dyDescent="0.4">
      <c r="B71" s="319"/>
      <c r="C71" s="377" t="s">
        <v>63</v>
      </c>
      <c r="D71" s="763"/>
      <c r="E71" s="65"/>
      <c r="F71" s="67"/>
      <c r="G71" s="25"/>
      <c r="H71" s="366"/>
      <c r="I71" s="65"/>
      <c r="J71" s="287"/>
      <c r="K71" s="337" t="str">
        <f>'Register Map'!I50</f>
        <v>OFC_SAMP[1:0]</v>
      </c>
      <c r="L71" s="373">
        <f>IF(ISODD(BIN2DEC(L70)/2^1),1,0)</f>
        <v>1</v>
      </c>
      <c r="M71" s="65"/>
      <c r="N71" s="67"/>
      <c r="O71" s="376" t="str">
        <f>'Register Map'!F57</f>
        <v>OFC[15:8]</v>
      </c>
      <c r="P71" s="380">
        <f>IF(ISODD(HEX2DEC(P70)/2^7),1,0)</f>
        <v>0</v>
      </c>
      <c r="Q71" s="65"/>
      <c r="R71" s="67"/>
      <c r="S71" s="376" t="str">
        <f>'Register Map'!F66</f>
        <v>FSC[15:8]</v>
      </c>
      <c r="T71" s="380">
        <f>IF(ISODD(HEX2DEC(T70)/2^7),1,0)</f>
        <v>0</v>
      </c>
      <c r="U71" s="65"/>
      <c r="V71" s="67"/>
      <c r="W71" s="25"/>
      <c r="X71" s="366"/>
      <c r="Y71" s="65"/>
      <c r="Z71" s="67"/>
      <c r="AA71" s="303" t="s">
        <v>374</v>
      </c>
      <c r="AB71" s="304">
        <v>1</v>
      </c>
      <c r="AC71" s="65"/>
    </row>
    <row r="72" spans="2:29" ht="15" customHeight="1" thickBot="1" x14ac:dyDescent="0.4">
      <c r="B72" s="319"/>
      <c r="C72" s="377" t="s">
        <v>64</v>
      </c>
      <c r="D72" s="763"/>
      <c r="E72" s="65"/>
      <c r="F72" s="67"/>
      <c r="G72" s="381" t="str">
        <f>'Register Map'!I48</f>
        <v>Not Connected</v>
      </c>
      <c r="H72" s="383">
        <f>VLOOKUP(G72,G74:H75,2,FALSE)</f>
        <v>0</v>
      </c>
      <c r="I72" s="65"/>
      <c r="J72" s="287"/>
      <c r="K72" s="307">
        <f>'Register Map'!J50</f>
        <v>0</v>
      </c>
      <c r="L72" s="335">
        <f>IF(ISODD(BIN2DEC(L70)/2^0),1,0)</f>
        <v>0</v>
      </c>
      <c r="M72" s="65"/>
      <c r="N72" s="67"/>
      <c r="O72" s="377">
        <f>'Register Map'!G57</f>
        <v>0</v>
      </c>
      <c r="P72" s="320">
        <f>IF(ISODD(HEX2DEC(P70)/2^6),1,0)</f>
        <v>0</v>
      </c>
      <c r="Q72" s="65"/>
      <c r="R72" s="67"/>
      <c r="S72" s="377">
        <f>'Register Map'!G66</f>
        <v>0</v>
      </c>
      <c r="T72" s="320">
        <f>IF(ISODD(HEX2DEC(T70)/2^6),1,0)</f>
        <v>0</v>
      </c>
      <c r="U72" s="65"/>
      <c r="V72" s="67"/>
      <c r="W72" s="381" t="str">
        <f>'Register Map'!I74</f>
        <v>GPIO[0] Output</v>
      </c>
      <c r="X72" s="383">
        <f>VLOOKUP(W72,W74:X75,2,FALSE)</f>
        <v>0</v>
      </c>
      <c r="Y72" s="65"/>
      <c r="Z72" s="67"/>
      <c r="AA72" s="25"/>
      <c r="AB72" s="25"/>
      <c r="AC72" s="65"/>
    </row>
    <row r="73" spans="2:29" ht="15" customHeight="1" thickBot="1" x14ac:dyDescent="0.4">
      <c r="B73" s="319"/>
      <c r="C73" s="377" t="s">
        <v>65</v>
      </c>
      <c r="D73" s="763"/>
      <c r="E73" s="65"/>
      <c r="F73" s="67"/>
      <c r="G73" s="384" t="str">
        <f>'Register Map'!I46</f>
        <v>VB_AIN4</v>
      </c>
      <c r="H73" s="385">
        <f>IF(ISODD(BIN2DEC(H72)/2^0),1,0)</f>
        <v>0</v>
      </c>
      <c r="I73" s="65"/>
      <c r="J73" s="287"/>
      <c r="K73" s="333" t="s">
        <v>359</v>
      </c>
      <c r="L73" s="336">
        <v>0</v>
      </c>
      <c r="M73" s="65"/>
      <c r="N73" s="67"/>
      <c r="O73" s="377">
        <f>'Register Map'!H57</f>
        <v>0</v>
      </c>
      <c r="P73" s="320">
        <f>IF(ISODD(HEX2DEC(P70)/2^5),1,0)</f>
        <v>0</v>
      </c>
      <c r="Q73" s="65"/>
      <c r="R73" s="67"/>
      <c r="S73" s="377">
        <f>'Register Map'!H66</f>
        <v>0</v>
      </c>
      <c r="T73" s="320">
        <f>IF(ISODD(HEX2DEC(T70)/2^5),1,0)</f>
        <v>0</v>
      </c>
      <c r="U73" s="65"/>
      <c r="V73" s="67"/>
      <c r="W73" s="384">
        <f>'Register Map'!I72</f>
        <v>0</v>
      </c>
      <c r="X73" s="385">
        <f>IF(ISODD(BIN2DEC(X72)/2^0),1,0)</f>
        <v>0</v>
      </c>
      <c r="Y73" s="65"/>
      <c r="Z73" s="67"/>
      <c r="AA73" s="381" t="str">
        <f>'Register Map'!L78</f>
        <v>GPIO[1] disabled</v>
      </c>
      <c r="AB73" s="383">
        <f>VLOOKUP(AA73,AA75:AB76,2,FALSE)</f>
        <v>0</v>
      </c>
      <c r="AC73" s="65"/>
    </row>
    <row r="74" spans="2:29" ht="15" customHeight="1" thickBot="1" x14ac:dyDescent="0.4">
      <c r="B74" s="67"/>
      <c r="C74" s="377" t="s">
        <v>67</v>
      </c>
      <c r="D74" s="763"/>
      <c r="E74" s="65"/>
      <c r="F74" s="67"/>
      <c r="G74" s="356" t="s">
        <v>342</v>
      </c>
      <c r="H74" s="357">
        <v>0</v>
      </c>
      <c r="I74" s="65"/>
      <c r="J74" s="287"/>
      <c r="K74" s="321" t="s">
        <v>360</v>
      </c>
      <c r="L74" s="325">
        <v>1</v>
      </c>
      <c r="M74" s="65"/>
      <c r="N74" s="67"/>
      <c r="O74" s="377">
        <f>'Register Map'!I57</f>
        <v>0</v>
      </c>
      <c r="P74" s="320">
        <f>IF(ISODD(HEX2DEC(P70)/2^4),1,0)</f>
        <v>0</v>
      </c>
      <c r="Q74" s="65"/>
      <c r="R74" s="67"/>
      <c r="S74" s="377">
        <f>'Register Map'!I66</f>
        <v>0</v>
      </c>
      <c r="T74" s="320">
        <f>IF(ISODD(HEX2DEC(T70)/2^4),1,0)</f>
        <v>0</v>
      </c>
      <c r="U74" s="65"/>
      <c r="V74" s="67"/>
      <c r="W74" s="356" t="s">
        <v>393</v>
      </c>
      <c r="X74" s="357">
        <v>0</v>
      </c>
      <c r="Y74" s="65"/>
      <c r="Z74" s="67"/>
      <c r="AA74" s="384">
        <f>'Register Map'!L76</f>
        <v>0</v>
      </c>
      <c r="AB74" s="385">
        <f>IF(ISODD(BIN2DEC(AB73)/2^0),1,0)</f>
        <v>0</v>
      </c>
      <c r="AC74" s="65"/>
    </row>
    <row r="75" spans="2:29" ht="15" customHeight="1" thickBot="1" x14ac:dyDescent="0.4">
      <c r="B75" s="67"/>
      <c r="C75" s="377" t="s">
        <v>68</v>
      </c>
      <c r="D75" s="763"/>
      <c r="E75" s="65"/>
      <c r="F75" s="67"/>
      <c r="G75" s="303" t="s">
        <v>346</v>
      </c>
      <c r="H75" s="304">
        <v>1</v>
      </c>
      <c r="I75" s="65"/>
      <c r="J75" s="287"/>
      <c r="K75" s="321" t="s">
        <v>361</v>
      </c>
      <c r="L75" s="325">
        <v>10</v>
      </c>
      <c r="M75" s="65"/>
      <c r="N75" s="67"/>
      <c r="O75" s="377">
        <f>'Register Map'!J57</f>
        <v>0</v>
      </c>
      <c r="P75" s="320">
        <f>IF(ISODD(HEX2DEC(P70)/2^3),1,0)</f>
        <v>0</v>
      </c>
      <c r="Q75" s="65"/>
      <c r="R75" s="67"/>
      <c r="S75" s="377">
        <f>'Register Map'!J66</f>
        <v>0</v>
      </c>
      <c r="T75" s="320">
        <f>IF(ISODD(HEX2DEC(T70)/2^3),1,0)</f>
        <v>0</v>
      </c>
      <c r="U75" s="65"/>
      <c r="V75" s="67"/>
      <c r="W75" s="303" t="s">
        <v>394</v>
      </c>
      <c r="X75" s="304">
        <v>1</v>
      </c>
      <c r="Y75" s="65"/>
      <c r="Z75" s="67"/>
      <c r="AA75" s="356" t="s">
        <v>375</v>
      </c>
      <c r="AB75" s="357">
        <v>0</v>
      </c>
      <c r="AC75" s="65"/>
    </row>
    <row r="76" spans="2:29" ht="15" customHeight="1" thickBot="1" x14ac:dyDescent="0.4">
      <c r="B76" s="67"/>
      <c r="C76" s="377" t="s">
        <v>69</v>
      </c>
      <c r="D76" s="763"/>
      <c r="E76" s="65"/>
      <c r="F76" s="67"/>
      <c r="G76" s="392"/>
      <c r="H76" s="281"/>
      <c r="I76" s="65"/>
      <c r="J76" s="67"/>
      <c r="K76" s="368" t="s">
        <v>362</v>
      </c>
      <c r="L76" s="369">
        <v>11</v>
      </c>
      <c r="M76" s="65"/>
      <c r="N76" s="67"/>
      <c r="O76" s="377">
        <f>'Register Map'!K57</f>
        <v>0</v>
      </c>
      <c r="P76" s="320">
        <f>IF(ISODD(HEX2DEC(P70)/2^2),1,0)</f>
        <v>0</v>
      </c>
      <c r="Q76" s="65"/>
      <c r="R76" s="67"/>
      <c r="S76" s="377">
        <f>'Register Map'!K66</f>
        <v>0</v>
      </c>
      <c r="T76" s="320">
        <f>IF(ISODD(HEX2DEC(T70)/2^2),1,0)</f>
        <v>0</v>
      </c>
      <c r="U76" s="65"/>
      <c r="V76" s="67"/>
      <c r="W76" s="392"/>
      <c r="X76" s="281"/>
      <c r="Y76" s="65"/>
      <c r="Z76" s="67"/>
      <c r="AA76" s="303" t="s">
        <v>376</v>
      </c>
      <c r="AB76" s="304">
        <v>1</v>
      </c>
      <c r="AC76" s="65"/>
    </row>
    <row r="77" spans="2:29" ht="15" customHeight="1" thickBot="1" x14ac:dyDescent="0.4">
      <c r="B77" s="67"/>
      <c r="C77" s="377" t="s">
        <v>70</v>
      </c>
      <c r="D77" s="763"/>
      <c r="E77" s="65"/>
      <c r="F77" s="67"/>
      <c r="G77" s="381" t="str">
        <f>'Register Map'!J48</f>
        <v>Not Connected</v>
      </c>
      <c r="H77" s="383">
        <f>VLOOKUP(G77,G79:H80,2,FALSE)</f>
        <v>0</v>
      </c>
      <c r="I77" s="65"/>
      <c r="J77" s="67"/>
      <c r="K77" s="63"/>
      <c r="L77" s="63"/>
      <c r="M77" s="65"/>
      <c r="N77" s="67"/>
      <c r="O77" s="377">
        <f>'Register Map'!L57</f>
        <v>0</v>
      </c>
      <c r="P77" s="320">
        <f>IF(ISODD(HEX2DEC(P70)/2^1),1,0)</f>
        <v>0</v>
      </c>
      <c r="Q77" s="65"/>
      <c r="R77" s="67"/>
      <c r="S77" s="377">
        <f>'Register Map'!L66</f>
        <v>0</v>
      </c>
      <c r="T77" s="320">
        <f>IF(ISODD(HEX2DEC(T70)/2^1),1,0)</f>
        <v>0</v>
      </c>
      <c r="U77" s="65"/>
      <c r="V77" s="67"/>
      <c r="W77" s="381" t="str">
        <f>'Register Map'!J74</f>
        <v>GPIO[3] = HIGH</v>
      </c>
      <c r="X77" s="383">
        <f>VLOOKUP(W77,W79:X80,2,FALSE)</f>
        <v>0</v>
      </c>
      <c r="Y77" s="65"/>
      <c r="Z77" s="67"/>
      <c r="AA77" s="25"/>
      <c r="AB77" s="63"/>
      <c r="AC77" s="65"/>
    </row>
    <row r="78" spans="2:29" ht="15" customHeight="1" thickBot="1" x14ac:dyDescent="0.4">
      <c r="B78" s="67"/>
      <c r="C78" s="377" t="s">
        <v>66</v>
      </c>
      <c r="D78" s="763"/>
      <c r="E78" s="65"/>
      <c r="F78" s="67"/>
      <c r="G78" s="384" t="str">
        <f>'Register Map'!J46</f>
        <v>VB_AIN3</v>
      </c>
      <c r="H78" s="385">
        <f>IF(ISODD(BIN2DEC(H77)/2^0),1,0)</f>
        <v>0</v>
      </c>
      <c r="I78" s="65"/>
      <c r="J78" s="67"/>
      <c r="K78" s="381" t="str">
        <f>'Register Map'!K52</f>
        <v>Timeout Disabled</v>
      </c>
      <c r="L78" s="383">
        <f>VLOOKUP(K78,K80:L81,2,FALSE)</f>
        <v>0</v>
      </c>
      <c r="M78" s="65"/>
      <c r="N78" s="67"/>
      <c r="O78" s="388">
        <f>'Register Map'!M57</f>
        <v>0</v>
      </c>
      <c r="P78" s="360">
        <f>IF(ISODD(HEX2DEC(P70)/2^0),1,0)</f>
        <v>0</v>
      </c>
      <c r="Q78" s="65"/>
      <c r="R78" s="67"/>
      <c r="S78" s="388">
        <f>'Register Map'!M66</f>
        <v>0</v>
      </c>
      <c r="T78" s="360">
        <f>IF(ISODD(HEX2DEC(T70)/2^0),1,0)</f>
        <v>0</v>
      </c>
      <c r="U78" s="65"/>
      <c r="V78" s="67"/>
      <c r="W78" s="384" t="str">
        <f>'Register Map'!J72</f>
        <v>DAT[3:0]</v>
      </c>
      <c r="X78" s="385">
        <f>IF(ISODD(BIN2DEC(X77)/2^0),1,0)</f>
        <v>0</v>
      </c>
      <c r="Y78" s="65"/>
      <c r="Z78" s="67"/>
      <c r="AA78" s="381" t="str">
        <f>'Register Map'!M78</f>
        <v>GPIO[0] disabled</v>
      </c>
      <c r="AB78" s="383">
        <f>VLOOKUP(AA78,AA80:AB81,2,FALSE)</f>
        <v>0</v>
      </c>
      <c r="AC78" s="65"/>
    </row>
    <row r="79" spans="2:29" ht="15.75" customHeight="1" thickBot="1" x14ac:dyDescent="0.4">
      <c r="B79" s="67"/>
      <c r="C79" s="388" t="s">
        <v>326</v>
      </c>
      <c r="D79" s="764"/>
      <c r="E79" s="65"/>
      <c r="F79" s="67"/>
      <c r="G79" s="356" t="s">
        <v>342</v>
      </c>
      <c r="H79" s="357">
        <v>0</v>
      </c>
      <c r="I79" s="65"/>
      <c r="J79" s="67"/>
      <c r="K79" s="384" t="str">
        <f>'Register Map'!K50</f>
        <v>TIMEOUT</v>
      </c>
      <c r="L79" s="385">
        <f>IF(ISODD(BIN2DEC(L78)/2^0),1,0)</f>
        <v>0</v>
      </c>
      <c r="M79" s="65"/>
      <c r="O79" s="276"/>
      <c r="P79" s="276"/>
      <c r="Q79" s="65"/>
      <c r="R79" s="26"/>
      <c r="S79" s="276"/>
      <c r="T79" s="276"/>
      <c r="U79" s="65"/>
      <c r="V79" s="67"/>
      <c r="W79" s="356" t="s">
        <v>382</v>
      </c>
      <c r="X79" s="357">
        <v>0</v>
      </c>
      <c r="Y79" s="65"/>
      <c r="Z79" s="67"/>
      <c r="AA79" s="384">
        <f>'Register Map'!M76</f>
        <v>0</v>
      </c>
      <c r="AB79" s="385">
        <f>IF(ISODD(BIN2DEC(AB78)/2^0),1,0)</f>
        <v>0</v>
      </c>
      <c r="AC79" s="65"/>
    </row>
    <row r="80" spans="2:29" ht="13.15" thickBot="1" x14ac:dyDescent="0.4">
      <c r="B80" s="67"/>
      <c r="E80" s="65"/>
      <c r="F80" s="67"/>
      <c r="G80" s="303" t="s">
        <v>347</v>
      </c>
      <c r="H80" s="304">
        <v>1</v>
      </c>
      <c r="I80" s="65"/>
      <c r="J80" s="67"/>
      <c r="K80" s="356" t="s">
        <v>363</v>
      </c>
      <c r="L80" s="357">
        <v>0</v>
      </c>
      <c r="M80" s="65"/>
      <c r="O80" s="276"/>
      <c r="P80" s="276"/>
      <c r="Q80" s="65"/>
      <c r="R80" s="26"/>
      <c r="S80" s="276"/>
      <c r="T80" s="276"/>
      <c r="U80" s="65"/>
      <c r="V80" s="67"/>
      <c r="W80" s="303" t="s">
        <v>383</v>
      </c>
      <c r="X80" s="304">
        <v>1</v>
      </c>
      <c r="Y80" s="65"/>
      <c r="Z80" s="67"/>
      <c r="AA80" s="356" t="s">
        <v>377</v>
      </c>
      <c r="AB80" s="357">
        <v>0</v>
      </c>
      <c r="AC80" s="65"/>
    </row>
    <row r="81" spans="2:29" ht="13.15" thickBot="1" x14ac:dyDescent="0.4">
      <c r="B81" s="67"/>
      <c r="C81" s="765" t="s">
        <v>330</v>
      </c>
      <c r="D81" s="765"/>
      <c r="E81" s="65"/>
      <c r="F81" s="67"/>
      <c r="G81" s="25"/>
      <c r="H81" s="366"/>
      <c r="I81" s="65"/>
      <c r="J81" s="67"/>
      <c r="K81" s="303" t="s">
        <v>364</v>
      </c>
      <c r="L81" s="304">
        <v>1</v>
      </c>
      <c r="M81" s="65"/>
      <c r="N81" s="67"/>
      <c r="O81" s="423" t="str">
        <f>'Register Map'!C54</f>
        <v>OFCAL0</v>
      </c>
      <c r="P81" s="425" t="str">
        <f>IF(OR(D6=K108,D6=K109),0,RIGHT(OFCAL,2))</f>
        <v>00</v>
      </c>
      <c r="Q81" s="65"/>
      <c r="R81" s="67"/>
      <c r="S81" s="423" t="str">
        <f>'Register Map'!C63</f>
        <v>FSCAL0</v>
      </c>
      <c r="T81" s="425" t="str">
        <f>IF(OR(D6=K108,D6=K109),0,RIGHT(FSCAL,2))</f>
        <v>00</v>
      </c>
      <c r="U81" s="65"/>
      <c r="V81" s="67"/>
      <c r="W81" s="25"/>
      <c r="X81" s="366"/>
      <c r="Y81" s="65"/>
      <c r="Z81" s="67"/>
      <c r="AA81" s="303" t="s">
        <v>378</v>
      </c>
      <c r="AB81" s="304">
        <v>1</v>
      </c>
      <c r="AC81" s="65"/>
    </row>
    <row r="82" spans="2:29" ht="13.15" thickBot="1" x14ac:dyDescent="0.4">
      <c r="B82" s="67"/>
      <c r="C82" s="386" t="s">
        <v>62</v>
      </c>
      <c r="D82" s="387">
        <v>0</v>
      </c>
      <c r="E82" s="65"/>
      <c r="F82" s="67"/>
      <c r="G82" s="381" t="str">
        <f>'Register Map'!K48</f>
        <v>Not Connected</v>
      </c>
      <c r="H82" s="383">
        <f>VLOOKUP(G82,G84:H85,2,FALSE)</f>
        <v>0</v>
      </c>
      <c r="I82" s="65"/>
      <c r="J82" s="67"/>
      <c r="K82" s="63"/>
      <c r="L82" s="63"/>
      <c r="M82" s="65"/>
      <c r="N82" s="67"/>
      <c r="O82" s="376" t="str">
        <f>'Register Map'!F$54</f>
        <v>OFC[7:0]</v>
      </c>
      <c r="P82" s="380">
        <f>IF(ISODD(HEX2DEC(P81)/2^7),1,0)</f>
        <v>0</v>
      </c>
      <c r="Q82" s="65"/>
      <c r="R82" s="67"/>
      <c r="S82" s="376" t="str">
        <f>'Register Map'!F63</f>
        <v>FSC[7:0]</v>
      </c>
      <c r="T82" s="380">
        <f>IF(ISODD(HEX2DEC(T81)/2^7),1,0)</f>
        <v>0</v>
      </c>
      <c r="U82" s="65"/>
      <c r="V82" s="67"/>
      <c r="W82" s="381" t="str">
        <f>'Register Map'!K74</f>
        <v>GPIO[2] = HIGH</v>
      </c>
      <c r="X82" s="383">
        <f>VLOOKUP(W82,W84:X85,2,FALSE)</f>
        <v>0</v>
      </c>
      <c r="Y82" s="65"/>
      <c r="Z82" s="67"/>
      <c r="AA82" s="63"/>
      <c r="AB82" s="63"/>
      <c r="AC82" s="65"/>
    </row>
    <row r="83" spans="2:29" ht="13.15" thickBot="1" x14ac:dyDescent="0.4">
      <c r="B83" s="229"/>
      <c r="C83" s="377" t="s">
        <v>63</v>
      </c>
      <c r="D83" s="352">
        <v>1</v>
      </c>
      <c r="E83" s="66"/>
      <c r="F83" s="229"/>
      <c r="G83" s="384" t="str">
        <f>'Register Map'!K46</f>
        <v>VB_AIN2</v>
      </c>
      <c r="H83" s="385">
        <f>IF(ISODD(BIN2DEC(H82)/2^0),1,0)</f>
        <v>0</v>
      </c>
      <c r="I83" s="66"/>
      <c r="J83" s="229"/>
      <c r="K83" s="381" t="str">
        <f>'Register Map'!L52</f>
        <v>CRC Disabled</v>
      </c>
      <c r="L83" s="383">
        <f>VLOOKUP(K83,K85:L86,2,FALSE)</f>
        <v>0</v>
      </c>
      <c r="M83" s="66"/>
      <c r="N83" s="67"/>
      <c r="O83" s="377">
        <f>'Register Map'!G$54</f>
        <v>0</v>
      </c>
      <c r="P83" s="320">
        <f>IF(ISODD(HEX2DEC(P81)/2^6),1,0)</f>
        <v>0</v>
      </c>
      <c r="Q83" s="66"/>
      <c r="R83" s="67"/>
      <c r="S83" s="377">
        <f>'Register Map'!G63</f>
        <v>0</v>
      </c>
      <c r="T83" s="320">
        <f>IF(ISODD(HEX2DEC(T81)/2^6),1,0)</f>
        <v>0</v>
      </c>
      <c r="U83" s="66"/>
      <c r="V83" s="229"/>
      <c r="W83" s="384">
        <f>'Register Map'!K72</f>
        <v>0</v>
      </c>
      <c r="X83" s="385">
        <f>IF(ISODD(BIN2DEC(X82)/2^0),1,0)</f>
        <v>0</v>
      </c>
      <c r="Y83" s="66"/>
      <c r="Z83" s="229"/>
      <c r="AA83" s="63"/>
      <c r="AB83" s="63"/>
      <c r="AC83" s="66"/>
    </row>
    <row r="84" spans="2:29" ht="13.15" thickBot="1" x14ac:dyDescent="0.4">
      <c r="B84" s="229"/>
      <c r="C84" s="377" t="s">
        <v>64</v>
      </c>
      <c r="D84" s="352">
        <v>10</v>
      </c>
      <c r="E84" s="66"/>
      <c r="F84" s="229"/>
      <c r="G84" s="356" t="s">
        <v>342</v>
      </c>
      <c r="H84" s="357">
        <v>0</v>
      </c>
      <c r="I84" s="66"/>
      <c r="J84" s="229"/>
      <c r="K84" s="384" t="str">
        <f>'Register Map'!L50</f>
        <v>CRC</v>
      </c>
      <c r="L84" s="385">
        <f>IF(ISODD(BIN2DEC(L83)/2^0),1,0)</f>
        <v>0</v>
      </c>
      <c r="M84" s="66"/>
      <c r="N84" s="67"/>
      <c r="O84" s="377">
        <f>'Register Map'!H$54</f>
        <v>0</v>
      </c>
      <c r="P84" s="320">
        <f>IF(ISODD(HEX2DEC(P81)/2^5),1,0)</f>
        <v>0</v>
      </c>
      <c r="Q84" s="66"/>
      <c r="R84" s="67"/>
      <c r="S84" s="377">
        <f>'Register Map'!H63</f>
        <v>0</v>
      </c>
      <c r="T84" s="320">
        <f>IF(ISODD(HEX2DEC(T81)/2^5),1,0)</f>
        <v>0</v>
      </c>
      <c r="U84" s="66"/>
      <c r="V84" s="229"/>
      <c r="W84" s="356" t="s">
        <v>384</v>
      </c>
      <c r="X84" s="357">
        <v>0</v>
      </c>
      <c r="Y84" s="66"/>
      <c r="Z84" s="229"/>
      <c r="AA84" s="63"/>
      <c r="AB84" s="63"/>
      <c r="AC84" s="66"/>
    </row>
    <row r="85" spans="2:29" ht="13.15" thickBot="1" x14ac:dyDescent="0.4">
      <c r="B85" s="229"/>
      <c r="C85" s="377" t="s">
        <v>65</v>
      </c>
      <c r="D85" s="352">
        <v>11</v>
      </c>
      <c r="E85" s="66"/>
      <c r="F85" s="229"/>
      <c r="G85" s="303" t="s">
        <v>348</v>
      </c>
      <c r="H85" s="304">
        <v>1</v>
      </c>
      <c r="I85" s="66"/>
      <c r="J85" s="229"/>
      <c r="K85" s="356" t="s">
        <v>365</v>
      </c>
      <c r="L85" s="357">
        <v>0</v>
      </c>
      <c r="M85" s="66"/>
      <c r="N85" s="67"/>
      <c r="O85" s="377">
        <f>'Register Map'!I$54</f>
        <v>0</v>
      </c>
      <c r="P85" s="320">
        <f>IF(ISODD(HEX2DEC(P81)/2^4),1,0)</f>
        <v>0</v>
      </c>
      <c r="Q85" s="66"/>
      <c r="R85" s="67"/>
      <c r="S85" s="377">
        <f>'Register Map'!I63</f>
        <v>0</v>
      </c>
      <c r="T85" s="320">
        <f>IF(ISODD(HEX2DEC(T81)/2^4),1,0)</f>
        <v>0</v>
      </c>
      <c r="U85" s="66"/>
      <c r="V85" s="229"/>
      <c r="W85" s="303" t="s">
        <v>385</v>
      </c>
      <c r="X85" s="304">
        <v>1</v>
      </c>
      <c r="Y85" s="66"/>
      <c r="Z85" s="229"/>
      <c r="AA85" s="63"/>
      <c r="AB85" s="63"/>
      <c r="AC85" s="66"/>
    </row>
    <row r="86" spans="2:29" ht="13.15" thickBot="1" x14ac:dyDescent="0.4">
      <c r="B86" s="229"/>
      <c r="C86" s="377" t="s">
        <v>67</v>
      </c>
      <c r="D86" s="352">
        <v>100</v>
      </c>
      <c r="E86" s="66"/>
      <c r="F86" s="229"/>
      <c r="G86" s="25"/>
      <c r="H86" s="25"/>
      <c r="I86" s="66"/>
      <c r="J86" s="229"/>
      <c r="K86" s="303" t="s">
        <v>366</v>
      </c>
      <c r="L86" s="304">
        <v>1</v>
      </c>
      <c r="M86" s="66"/>
      <c r="N86" s="67"/>
      <c r="O86" s="377">
        <f>'Register Map'!J$54</f>
        <v>0</v>
      </c>
      <c r="P86" s="320">
        <f>IF(ISODD(HEX2DEC(P81)/2^3),1,0)</f>
        <v>0</v>
      </c>
      <c r="Q86" s="66"/>
      <c r="R86" s="67"/>
      <c r="S86" s="377">
        <f>'Register Map'!J63</f>
        <v>0</v>
      </c>
      <c r="T86" s="320">
        <f>IF(ISODD(HEX2DEC(T81)/2^3),1,0)</f>
        <v>0</v>
      </c>
      <c r="U86" s="66"/>
      <c r="V86" s="229"/>
      <c r="W86" s="25"/>
      <c r="X86" s="25"/>
      <c r="Y86" s="66"/>
      <c r="Z86" s="229"/>
      <c r="AA86" s="63"/>
      <c r="AB86" s="63"/>
      <c r="AC86" s="66"/>
    </row>
    <row r="87" spans="2:29" ht="13.15" thickBot="1" x14ac:dyDescent="0.4">
      <c r="B87" s="229"/>
      <c r="C87" s="377" t="s">
        <v>68</v>
      </c>
      <c r="D87" s="352">
        <v>101</v>
      </c>
      <c r="E87" s="66"/>
      <c r="F87" s="229"/>
      <c r="G87" s="381" t="str">
        <f>'Register Map'!L48</f>
        <v>Not Connected</v>
      </c>
      <c r="H87" s="383">
        <f>VLOOKUP(G87,G89:H90,2,FALSE)</f>
        <v>0</v>
      </c>
      <c r="I87" s="66"/>
      <c r="J87" s="229"/>
      <c r="K87" s="25"/>
      <c r="L87" s="63"/>
      <c r="M87" s="66"/>
      <c r="N87" s="67"/>
      <c r="O87" s="377">
        <f>'Register Map'!K$54</f>
        <v>0</v>
      </c>
      <c r="P87" s="320">
        <f>IF(ISODD(HEX2DEC(P81)/2^2),1,0)</f>
        <v>0</v>
      </c>
      <c r="Q87" s="66"/>
      <c r="R87" s="67"/>
      <c r="S87" s="377">
        <f>'Register Map'!K63</f>
        <v>0</v>
      </c>
      <c r="T87" s="320">
        <f>IF(ISODD(HEX2DEC(T81)/2^2),1,0)</f>
        <v>0</v>
      </c>
      <c r="U87" s="66"/>
      <c r="V87" s="229"/>
      <c r="W87" s="381" t="str">
        <f>'Register Map'!L74</f>
        <v>GPIO[1] = HIGH</v>
      </c>
      <c r="X87" s="383">
        <f>VLOOKUP(W87,W89:X90,2,FALSE)</f>
        <v>0</v>
      </c>
      <c r="Y87" s="66"/>
      <c r="Z87" s="229"/>
      <c r="AA87" s="63"/>
      <c r="AB87" s="63"/>
      <c r="AC87" s="66"/>
    </row>
    <row r="88" spans="2:29" ht="13.15" thickBot="1" x14ac:dyDescent="0.4">
      <c r="B88" s="229"/>
      <c r="C88" s="377" t="s">
        <v>69</v>
      </c>
      <c r="D88" s="352">
        <v>110</v>
      </c>
      <c r="E88" s="66"/>
      <c r="F88" s="229"/>
      <c r="G88" s="384" t="str">
        <f>'Register Map'!L46</f>
        <v>VB_AIN1</v>
      </c>
      <c r="H88" s="385">
        <f>IF(ISODD(BIN2DEC(H87)/2^0),1,0)</f>
        <v>0</v>
      </c>
      <c r="I88" s="66"/>
      <c r="J88" s="229"/>
      <c r="K88" s="381" t="str">
        <f>'Register Map'!M52</f>
        <v>Status Disabled</v>
      </c>
      <c r="L88" s="383">
        <f>VLOOKUP(K88,K90:L91,2,FALSE)</f>
        <v>0</v>
      </c>
      <c r="M88" s="66"/>
      <c r="N88" s="67"/>
      <c r="O88" s="377">
        <f>'Register Map'!L$54</f>
        <v>0</v>
      </c>
      <c r="P88" s="320">
        <f>IF(ISODD(HEX2DEC(P81)/2^1),1,0)</f>
        <v>0</v>
      </c>
      <c r="Q88" s="66"/>
      <c r="R88" s="67"/>
      <c r="S88" s="377">
        <f>'Register Map'!L63</f>
        <v>0</v>
      </c>
      <c r="T88" s="320">
        <f>IF(ISODD(HEX2DEC(T81)/2^1),1,0)</f>
        <v>0</v>
      </c>
      <c r="U88" s="66"/>
      <c r="V88" s="229"/>
      <c r="W88" s="384">
        <f>'Register Map'!L72</f>
        <v>0</v>
      </c>
      <c r="X88" s="385">
        <f>IF(ISODD(BIN2DEC(X87)/2^0),1,0)</f>
        <v>0</v>
      </c>
      <c r="Y88" s="66"/>
      <c r="Z88" s="229"/>
      <c r="AA88" s="63"/>
      <c r="AB88" s="63"/>
      <c r="AC88" s="66"/>
    </row>
    <row r="89" spans="2:29" ht="13.15" thickBot="1" x14ac:dyDescent="0.4">
      <c r="B89" s="229"/>
      <c r="C89" s="377" t="s">
        <v>70</v>
      </c>
      <c r="D89" s="352">
        <v>111</v>
      </c>
      <c r="E89" s="66"/>
      <c r="F89" s="229"/>
      <c r="G89" s="356" t="s">
        <v>342</v>
      </c>
      <c r="H89" s="357">
        <v>0</v>
      </c>
      <c r="I89" s="66"/>
      <c r="J89" s="229"/>
      <c r="K89" s="384" t="str">
        <f>'Register Map'!M50</f>
        <v>SENDSTAT</v>
      </c>
      <c r="L89" s="385">
        <f>IF(ISODD(BIN2DEC(L88)/2^0),1,0)</f>
        <v>0</v>
      </c>
      <c r="M89" s="66"/>
      <c r="N89" s="67"/>
      <c r="O89" s="388">
        <f>'Register Map'!M$54</f>
        <v>0</v>
      </c>
      <c r="P89" s="360">
        <f>IF(ISODD(HEX2DEC(P81)/2^0),1,0)</f>
        <v>0</v>
      </c>
      <c r="Q89" s="66"/>
      <c r="R89" s="67"/>
      <c r="S89" s="388">
        <f>'Register Map'!M63</f>
        <v>0</v>
      </c>
      <c r="T89" s="360">
        <f>IF(ISODD(HEX2DEC(T81)/2^0),1,0)</f>
        <v>0</v>
      </c>
      <c r="U89" s="66"/>
      <c r="V89" s="229"/>
      <c r="W89" s="356" t="s">
        <v>386</v>
      </c>
      <c r="X89" s="357">
        <v>0</v>
      </c>
      <c r="Y89" s="66"/>
      <c r="Z89" s="229"/>
      <c r="AA89" s="63"/>
      <c r="AB89" s="63"/>
      <c r="AC89" s="66"/>
    </row>
    <row r="90" spans="2:29" ht="13.15" thickBot="1" x14ac:dyDescent="0.4">
      <c r="B90" s="319"/>
      <c r="C90" s="377" t="s">
        <v>238</v>
      </c>
      <c r="D90" s="352">
        <v>1000</v>
      </c>
      <c r="E90" s="66"/>
      <c r="F90" s="229"/>
      <c r="G90" s="303" t="s">
        <v>349</v>
      </c>
      <c r="H90" s="304">
        <v>1</v>
      </c>
      <c r="I90" s="66"/>
      <c r="J90" s="229"/>
      <c r="K90" s="356" t="s">
        <v>367</v>
      </c>
      <c r="L90" s="357">
        <v>0</v>
      </c>
      <c r="M90" s="66"/>
      <c r="O90" s="24" t="s">
        <v>528</v>
      </c>
      <c r="Q90" s="66"/>
      <c r="S90" s="24" t="s">
        <v>528</v>
      </c>
      <c r="U90" s="66"/>
      <c r="V90" s="229"/>
      <c r="W90" s="303" t="s">
        <v>387</v>
      </c>
      <c r="X90" s="304">
        <v>1</v>
      </c>
      <c r="Y90" s="66"/>
      <c r="Z90" s="229"/>
      <c r="AA90" s="63"/>
      <c r="AB90" s="63"/>
      <c r="AC90" s="66"/>
    </row>
    <row r="91" spans="2:29" ht="13.15" thickBot="1" x14ac:dyDescent="0.4">
      <c r="B91" s="319"/>
      <c r="C91" s="377" t="s">
        <v>239</v>
      </c>
      <c r="D91" s="352">
        <v>1001</v>
      </c>
      <c r="E91" s="66"/>
      <c r="F91" s="229"/>
      <c r="G91" s="25"/>
      <c r="H91" s="63"/>
      <c r="I91" s="66"/>
      <c r="J91" s="229"/>
      <c r="K91" s="303" t="s">
        <v>368</v>
      </c>
      <c r="L91" s="304">
        <v>1</v>
      </c>
      <c r="M91" s="66"/>
      <c r="Q91" s="66"/>
      <c r="U91" s="66"/>
      <c r="V91" s="229"/>
      <c r="W91" s="25"/>
      <c r="X91" s="63"/>
      <c r="Y91" s="66"/>
      <c r="Z91" s="229"/>
      <c r="AA91" s="63"/>
      <c r="AB91" s="63"/>
      <c r="AC91" s="66"/>
    </row>
    <row r="92" spans="2:29" ht="13.15" thickBot="1" x14ac:dyDescent="0.4">
      <c r="B92" s="319"/>
      <c r="C92" s="377" t="s">
        <v>240</v>
      </c>
      <c r="D92" s="352">
        <v>1010</v>
      </c>
      <c r="E92" s="66"/>
      <c r="F92" s="229"/>
      <c r="G92" s="381" t="str">
        <f>'Register Map'!M48</f>
        <v>Not Connected</v>
      </c>
      <c r="H92" s="383">
        <f>VLOOKUP(G92,G94:H95,2,FALSE)</f>
        <v>0</v>
      </c>
      <c r="I92" s="66"/>
      <c r="J92" s="229"/>
      <c r="K92" s="25"/>
      <c r="L92" s="63"/>
      <c r="M92" s="66"/>
      <c r="Q92" s="66"/>
      <c r="U92" s="66"/>
      <c r="V92" s="229"/>
      <c r="W92" s="381" t="str">
        <f>'Register Map'!M74</f>
        <v>GPIO[0] = HIGH</v>
      </c>
      <c r="X92" s="383">
        <f>VLOOKUP(W92,W94:X95,2,FALSE)</f>
        <v>0</v>
      </c>
      <c r="Y92" s="66"/>
      <c r="Z92" s="229"/>
      <c r="AA92" s="63"/>
      <c r="AB92" s="63"/>
      <c r="AC92" s="66"/>
    </row>
    <row r="93" spans="2:29" ht="13.15" thickBot="1" x14ac:dyDescent="0.4">
      <c r="B93" s="319"/>
      <c r="C93" s="377" t="s">
        <v>241</v>
      </c>
      <c r="D93" s="352">
        <v>1011</v>
      </c>
      <c r="E93" s="66"/>
      <c r="F93" s="229"/>
      <c r="G93" s="384" t="str">
        <f>'Register Map'!M46</f>
        <v>VB_AIN0</v>
      </c>
      <c r="H93" s="385">
        <f>IF(ISODD(BIN2DEC(H92)/2^0),1,0)</f>
        <v>0</v>
      </c>
      <c r="I93" s="66"/>
      <c r="J93" s="229"/>
      <c r="K93" s="25"/>
      <c r="L93" s="63"/>
      <c r="M93" s="66"/>
      <c r="Q93" s="66"/>
      <c r="U93" s="66"/>
      <c r="V93" s="229"/>
      <c r="W93" s="384">
        <f>'Register Map'!M72</f>
        <v>0</v>
      </c>
      <c r="X93" s="385">
        <f>IF(ISODD(BIN2DEC(X92)/2^0),1,0)</f>
        <v>0</v>
      </c>
      <c r="Y93" s="66"/>
      <c r="Z93" s="229"/>
      <c r="AA93" s="63"/>
      <c r="AB93" s="63"/>
      <c r="AC93" s="66"/>
    </row>
    <row r="94" spans="2:29" x14ac:dyDescent="0.35">
      <c r="B94" s="229"/>
      <c r="C94" s="377" t="s">
        <v>66</v>
      </c>
      <c r="D94" s="352">
        <v>1100</v>
      </c>
      <c r="E94" s="66"/>
      <c r="F94" s="229"/>
      <c r="G94" s="356" t="s">
        <v>342</v>
      </c>
      <c r="H94" s="357">
        <v>0</v>
      </c>
      <c r="I94" s="66"/>
      <c r="J94" s="229"/>
      <c r="K94" s="25"/>
      <c r="L94" s="63"/>
      <c r="M94" s="66"/>
      <c r="N94" s="229"/>
      <c r="Q94" s="66"/>
      <c r="U94" s="66"/>
      <c r="V94" s="229"/>
      <c r="W94" s="356" t="s">
        <v>388</v>
      </c>
      <c r="X94" s="357">
        <v>0</v>
      </c>
      <c r="Y94" s="66"/>
      <c r="Z94" s="229"/>
      <c r="AA94" s="63"/>
      <c r="AB94" s="63"/>
      <c r="AC94" s="66"/>
    </row>
    <row r="95" spans="2:29" ht="13.15" thickBot="1" x14ac:dyDescent="0.4">
      <c r="B95" s="229"/>
      <c r="C95" s="388" t="s">
        <v>369</v>
      </c>
      <c r="D95" s="389">
        <v>1111</v>
      </c>
      <c r="E95" s="66"/>
      <c r="F95" s="229"/>
      <c r="G95" s="303" t="s">
        <v>350</v>
      </c>
      <c r="H95" s="304">
        <v>1</v>
      </c>
      <c r="I95" s="66"/>
      <c r="J95" s="229"/>
      <c r="K95" s="25"/>
      <c r="L95" s="63"/>
      <c r="M95" s="66"/>
      <c r="N95" s="229"/>
      <c r="Q95" s="66"/>
      <c r="R95" s="229"/>
      <c r="S95" s="63"/>
      <c r="T95" s="63"/>
      <c r="U95" s="66"/>
      <c r="V95" s="229"/>
      <c r="W95" s="303" t="s">
        <v>389</v>
      </c>
      <c r="X95" s="304">
        <v>1</v>
      </c>
      <c r="Y95" s="66"/>
      <c r="Z95" s="229"/>
      <c r="AA95" s="63"/>
      <c r="AB95" s="63"/>
      <c r="AC95" s="66"/>
    </row>
    <row r="96" spans="2:29" ht="15.75" customHeight="1" thickBot="1" x14ac:dyDescent="0.4">
      <c r="B96" s="229"/>
      <c r="C96" s="390"/>
      <c r="D96" s="390"/>
      <c r="E96" s="66"/>
      <c r="F96" s="229"/>
      <c r="G96" s="25"/>
      <c r="H96" s="63"/>
      <c r="I96" s="66"/>
      <c r="J96" s="229"/>
      <c r="K96" s="25"/>
      <c r="L96" s="63"/>
      <c r="M96" s="66"/>
      <c r="N96" s="229"/>
      <c r="Q96" s="66"/>
      <c r="R96" s="229"/>
      <c r="S96" s="63"/>
      <c r="T96" s="63"/>
      <c r="U96" s="66"/>
      <c r="V96" s="229"/>
      <c r="W96" s="25"/>
      <c r="X96" s="63"/>
      <c r="Y96" s="66"/>
      <c r="Z96" s="229"/>
      <c r="AA96" s="25"/>
      <c r="AB96" s="63"/>
      <c r="AC96" s="66"/>
    </row>
    <row r="97" spans="2:29" ht="15.75" customHeight="1" x14ac:dyDescent="0.35">
      <c r="B97" s="229"/>
      <c r="C97" s="756" t="s">
        <v>327</v>
      </c>
      <c r="D97" s="757"/>
      <c r="E97" s="66"/>
      <c r="F97" s="229"/>
      <c r="G97" s="25"/>
      <c r="H97" s="63"/>
      <c r="I97" s="66"/>
      <c r="J97" s="229"/>
      <c r="K97" s="25"/>
      <c r="L97" s="63"/>
      <c r="M97" s="66"/>
      <c r="N97" s="229"/>
      <c r="Q97" s="66"/>
      <c r="R97" s="229"/>
      <c r="S97" s="63"/>
      <c r="T97" s="63"/>
      <c r="U97" s="66"/>
      <c r="V97" s="229"/>
      <c r="W97" s="25"/>
      <c r="X97" s="63"/>
      <c r="Y97" s="66"/>
      <c r="Z97" s="229"/>
      <c r="AA97" s="25"/>
      <c r="AB97" s="63"/>
      <c r="AC97" s="66"/>
    </row>
    <row r="98" spans="2:29" ht="15.75" customHeight="1" x14ac:dyDescent="0.35">
      <c r="B98" s="229"/>
      <c r="C98" s="758"/>
      <c r="D98" s="759"/>
      <c r="E98" s="66"/>
      <c r="F98" s="229"/>
      <c r="G98" s="25"/>
      <c r="H98" s="63"/>
      <c r="I98" s="66"/>
      <c r="J98" s="229"/>
      <c r="K98" s="25"/>
      <c r="L98" s="63"/>
      <c r="M98" s="66"/>
      <c r="N98" s="229"/>
      <c r="Q98" s="66"/>
      <c r="R98" s="229"/>
      <c r="S98" s="63"/>
      <c r="T98" s="63"/>
      <c r="U98" s="66"/>
      <c r="V98" s="229"/>
      <c r="W98" s="25"/>
      <c r="X98" s="63"/>
      <c r="Y98" s="66"/>
      <c r="Z98" s="229"/>
      <c r="AA98" s="25"/>
      <c r="AB98" s="63"/>
      <c r="AC98" s="66"/>
    </row>
    <row r="99" spans="2:29" ht="15.75" customHeight="1" x14ac:dyDescent="0.35">
      <c r="B99" s="229"/>
      <c r="C99" s="758"/>
      <c r="D99" s="759"/>
      <c r="E99" s="66"/>
      <c r="F99" s="229"/>
      <c r="G99" s="25"/>
      <c r="H99" s="63"/>
      <c r="I99" s="66"/>
      <c r="J99" s="229"/>
      <c r="K99" s="25"/>
      <c r="L99" s="63"/>
      <c r="M99" s="66"/>
      <c r="N99" s="229"/>
      <c r="Q99" s="66"/>
      <c r="R99" s="229"/>
      <c r="S99" s="63"/>
      <c r="T99" s="63"/>
      <c r="U99" s="66"/>
      <c r="V99" s="229"/>
      <c r="W99" s="25"/>
      <c r="X99" s="63"/>
      <c r="Y99" s="66"/>
      <c r="Z99" s="229"/>
      <c r="AA99" s="25"/>
      <c r="AB99" s="63"/>
      <c r="AC99" s="66"/>
    </row>
    <row r="100" spans="2:29" ht="15" customHeight="1" thickBot="1" x14ac:dyDescent="0.4">
      <c r="B100" s="229"/>
      <c r="C100" s="760"/>
      <c r="D100" s="761"/>
      <c r="E100" s="66"/>
      <c r="F100" s="229"/>
      <c r="G100" s="25"/>
      <c r="H100" s="63"/>
      <c r="I100" s="66"/>
      <c r="J100" s="229"/>
      <c r="K100" s="25"/>
      <c r="L100" s="63"/>
      <c r="M100" s="66"/>
      <c r="N100" s="229"/>
      <c r="Q100" s="66"/>
      <c r="R100" s="229"/>
      <c r="S100" s="63"/>
      <c r="T100" s="63"/>
      <c r="U100" s="66"/>
      <c r="V100" s="229"/>
      <c r="W100" s="25"/>
      <c r="X100" s="63"/>
      <c r="Y100" s="66"/>
      <c r="Z100" s="229"/>
      <c r="AA100" s="25"/>
      <c r="AB100" s="63"/>
      <c r="AC100" s="66"/>
    </row>
    <row r="101" spans="2:29" ht="15.75" customHeight="1" thickBot="1" x14ac:dyDescent="0.4">
      <c r="B101" s="291"/>
      <c r="C101" s="391"/>
      <c r="D101" s="391"/>
      <c r="E101" s="70"/>
      <c r="F101" s="291"/>
      <c r="G101" s="226"/>
      <c r="H101" s="69"/>
      <c r="I101" s="70"/>
      <c r="J101" s="291"/>
      <c r="K101" s="226"/>
      <c r="L101" s="69"/>
      <c r="M101" s="70"/>
      <c r="N101" s="291"/>
      <c r="O101" s="226"/>
      <c r="P101" s="69"/>
      <c r="Q101" s="70"/>
      <c r="R101" s="291"/>
      <c r="S101" s="69"/>
      <c r="T101" s="69"/>
      <c r="U101" s="70"/>
      <c r="V101" s="291"/>
      <c r="W101" s="226"/>
      <c r="X101" s="69"/>
      <c r="Y101" s="70"/>
      <c r="Z101" s="291"/>
      <c r="AA101" s="226"/>
      <c r="AB101" s="69"/>
      <c r="AC101" s="70"/>
    </row>
    <row r="102" spans="2:29" x14ac:dyDescent="0.35">
      <c r="Z102" s="394"/>
      <c r="AA102" s="394"/>
      <c r="AB102" s="394"/>
      <c r="AC102" s="394"/>
    </row>
    <row r="103" spans="2:29" x14ac:dyDescent="0.35">
      <c r="Z103" s="394"/>
      <c r="AA103" s="394"/>
      <c r="AB103" s="394"/>
      <c r="AC103" s="394"/>
    </row>
    <row r="104" spans="2:29" x14ac:dyDescent="0.35">
      <c r="Z104" s="394"/>
      <c r="AA104" s="394"/>
      <c r="AB104" s="394"/>
      <c r="AC104" s="394"/>
    </row>
    <row r="105" spans="2:29" ht="13.15" x14ac:dyDescent="0.4">
      <c r="C105" s="316" t="s">
        <v>283</v>
      </c>
      <c r="K105" s="316" t="s">
        <v>527</v>
      </c>
      <c r="Z105" s="394"/>
      <c r="AA105" s="394"/>
      <c r="AB105" s="394"/>
      <c r="AC105" s="394"/>
    </row>
    <row r="106" spans="2:29" x14ac:dyDescent="0.35">
      <c r="K106" s="24" t="s">
        <v>220</v>
      </c>
      <c r="Z106" s="394"/>
      <c r="AA106" s="394"/>
      <c r="AB106" s="394"/>
      <c r="AC106" s="394"/>
    </row>
    <row r="107" spans="2:29" x14ac:dyDescent="0.35">
      <c r="C107" s="24" t="s">
        <v>282</v>
      </c>
      <c r="K107" s="24" t="s">
        <v>221</v>
      </c>
      <c r="Z107" s="394"/>
      <c r="AA107" s="394"/>
      <c r="AB107" s="394"/>
      <c r="AC107" s="394"/>
    </row>
    <row r="108" spans="2:29" x14ac:dyDescent="0.35">
      <c r="C108" s="315" t="s">
        <v>284</v>
      </c>
      <c r="K108" s="24" t="s">
        <v>222</v>
      </c>
      <c r="Z108" s="394"/>
      <c r="AA108" s="394"/>
      <c r="AB108" s="394"/>
      <c r="AC108" s="394"/>
    </row>
    <row r="109" spans="2:29" x14ac:dyDescent="0.35">
      <c r="K109" s="24" t="s">
        <v>223</v>
      </c>
      <c r="Z109" s="394"/>
      <c r="AA109" s="394"/>
      <c r="AB109" s="394"/>
      <c r="AC109" s="394"/>
    </row>
    <row r="110" spans="2:29" x14ac:dyDescent="0.35">
      <c r="C110" s="24" t="s">
        <v>285</v>
      </c>
      <c r="Z110" s="394"/>
      <c r="AA110" s="394"/>
      <c r="AB110" s="394"/>
      <c r="AC110" s="394"/>
    </row>
    <row r="111" spans="2:29" x14ac:dyDescent="0.35">
      <c r="C111" s="24" t="s">
        <v>286</v>
      </c>
      <c r="Z111" s="394"/>
      <c r="AA111" s="394"/>
      <c r="AB111" s="394"/>
      <c r="AC111" s="394"/>
    </row>
    <row r="112" spans="2:29" x14ac:dyDescent="0.35">
      <c r="Z112" s="394"/>
      <c r="AA112" s="394"/>
      <c r="AB112" s="394"/>
      <c r="AC112" s="394"/>
    </row>
    <row r="113" spans="3:29" x14ac:dyDescent="0.35">
      <c r="C113" s="24" t="s">
        <v>281</v>
      </c>
      <c r="Z113" s="394"/>
      <c r="AA113" s="394"/>
      <c r="AB113" s="394"/>
      <c r="AC113" s="394"/>
    </row>
    <row r="114" spans="3:29" x14ac:dyDescent="0.35">
      <c r="C114" s="24" t="s">
        <v>287</v>
      </c>
      <c r="Z114" s="394"/>
      <c r="AA114" s="394"/>
      <c r="AB114" s="394"/>
      <c r="AC114" s="394"/>
    </row>
    <row r="115" spans="3:29" x14ac:dyDescent="0.35">
      <c r="Z115" s="394"/>
      <c r="AA115" s="394"/>
      <c r="AB115" s="394"/>
      <c r="AC115" s="394"/>
    </row>
    <row r="116" spans="3:29" x14ac:dyDescent="0.35">
      <c r="C116" s="24" t="s">
        <v>474</v>
      </c>
      <c r="Z116" s="394"/>
      <c r="AA116" s="394"/>
      <c r="AB116" s="394"/>
      <c r="AC116" s="394"/>
    </row>
    <row r="117" spans="3:29" x14ac:dyDescent="0.35">
      <c r="C117" s="485">
        <v>32</v>
      </c>
      <c r="Z117" s="394"/>
      <c r="AA117" s="394"/>
      <c r="AB117" s="394"/>
      <c r="AC117" s="394"/>
    </row>
    <row r="118" spans="3:29" x14ac:dyDescent="0.35">
      <c r="Z118" s="394"/>
      <c r="AA118" s="394"/>
      <c r="AB118" s="394"/>
      <c r="AC118" s="394"/>
    </row>
    <row r="119" spans="3:29" x14ac:dyDescent="0.35">
      <c r="C119" s="24" t="s">
        <v>475</v>
      </c>
      <c r="M119" s="25"/>
      <c r="Z119" s="394"/>
      <c r="AA119" s="394"/>
      <c r="AB119" s="394"/>
      <c r="AC119" s="394"/>
    </row>
    <row r="120" spans="3:29" x14ac:dyDescent="0.35">
      <c r="C120" s="485">
        <v>64</v>
      </c>
      <c r="M120" s="25"/>
      <c r="Z120" s="394"/>
      <c r="AA120" s="394"/>
      <c r="AB120" s="394"/>
      <c r="AC120" s="394"/>
    </row>
    <row r="121" spans="3:29" x14ac:dyDescent="0.35">
      <c r="M121" s="25"/>
      <c r="Z121" s="394"/>
      <c r="AA121" s="394"/>
      <c r="AB121" s="394"/>
      <c r="AC121" s="394"/>
    </row>
    <row r="122" spans="3:29" x14ac:dyDescent="0.35">
      <c r="M122" s="25"/>
      <c r="Z122" s="394"/>
      <c r="AA122" s="394"/>
      <c r="AB122" s="394"/>
      <c r="AC122" s="394"/>
    </row>
    <row r="123" spans="3:29" x14ac:dyDescent="0.35">
      <c r="M123" s="25"/>
      <c r="Z123" s="394"/>
      <c r="AA123" s="394"/>
      <c r="AB123" s="394"/>
      <c r="AC123" s="394"/>
    </row>
    <row r="124" spans="3:29" x14ac:dyDescent="0.35">
      <c r="M124" s="25"/>
      <c r="Z124" s="394"/>
      <c r="AA124" s="394"/>
      <c r="AB124" s="394"/>
      <c r="AC124" s="394"/>
    </row>
    <row r="125" spans="3:29" x14ac:dyDescent="0.35">
      <c r="M125" s="25"/>
      <c r="Z125" s="394"/>
      <c r="AA125" s="394"/>
      <c r="AB125" s="394"/>
      <c r="AC125" s="394"/>
    </row>
    <row r="126" spans="3:29" x14ac:dyDescent="0.35">
      <c r="M126" s="25"/>
      <c r="Z126" s="394"/>
      <c r="AA126" s="394"/>
      <c r="AB126" s="394"/>
      <c r="AC126" s="394"/>
    </row>
    <row r="127" spans="3:29" x14ac:dyDescent="0.35">
      <c r="Z127" s="394"/>
      <c r="AA127" s="394"/>
      <c r="AB127" s="394"/>
      <c r="AC127" s="394"/>
    </row>
    <row r="128" spans="3:29" x14ac:dyDescent="0.35">
      <c r="Z128" s="394"/>
      <c r="AA128" s="394"/>
      <c r="AB128" s="394"/>
      <c r="AC128" s="394"/>
    </row>
    <row r="129" spans="26:29" x14ac:dyDescent="0.35">
      <c r="Z129" s="394"/>
      <c r="AA129" s="394"/>
      <c r="AB129" s="394"/>
      <c r="AC129" s="394"/>
    </row>
    <row r="130" spans="26:29" x14ac:dyDescent="0.35">
      <c r="Z130" s="394"/>
      <c r="AA130" s="394"/>
      <c r="AB130" s="394"/>
      <c r="AC130" s="394"/>
    </row>
    <row r="131" spans="26:29" x14ac:dyDescent="0.35">
      <c r="Z131" s="394"/>
      <c r="AA131" s="394"/>
      <c r="AB131" s="394"/>
      <c r="AC131" s="394"/>
    </row>
    <row r="132" spans="26:29" x14ac:dyDescent="0.35">
      <c r="Z132" s="394"/>
      <c r="AA132" s="394"/>
      <c r="AB132" s="394"/>
      <c r="AC132" s="394"/>
    </row>
    <row r="133" spans="26:29" x14ac:dyDescent="0.35">
      <c r="Z133" s="394"/>
      <c r="AA133" s="394"/>
      <c r="AB133" s="394"/>
      <c r="AC133" s="394"/>
    </row>
    <row r="134" spans="26:29" x14ac:dyDescent="0.35">
      <c r="Z134" s="394"/>
      <c r="AA134" s="394"/>
      <c r="AB134" s="394"/>
      <c r="AC134" s="394"/>
    </row>
    <row r="135" spans="26:29" x14ac:dyDescent="0.35">
      <c r="Z135" s="394"/>
      <c r="AA135" s="394"/>
      <c r="AB135" s="394"/>
      <c r="AC135" s="394"/>
    </row>
    <row r="136" spans="26:29" x14ac:dyDescent="0.35">
      <c r="Z136" s="394"/>
      <c r="AA136" s="394"/>
      <c r="AB136" s="394"/>
      <c r="AC136" s="394"/>
    </row>
    <row r="137" spans="26:29" x14ac:dyDescent="0.35">
      <c r="Z137" s="394"/>
      <c r="AA137" s="394"/>
      <c r="AB137" s="394"/>
      <c r="AC137" s="394"/>
    </row>
    <row r="138" spans="26:29" x14ac:dyDescent="0.35">
      <c r="Z138" s="394"/>
      <c r="AA138" s="394"/>
      <c r="AB138" s="394"/>
      <c r="AC138" s="394"/>
    </row>
  </sheetData>
  <mergeCells count="32">
    <mergeCell ref="O57:P57"/>
    <mergeCell ref="S57:T57"/>
    <mergeCell ref="V55:Y55"/>
    <mergeCell ref="Z55:AC55"/>
    <mergeCell ref="C97:D100"/>
    <mergeCell ref="D70:D79"/>
    <mergeCell ref="C81:D81"/>
    <mergeCell ref="C69:D69"/>
    <mergeCell ref="B55:E55"/>
    <mergeCell ref="G17:H17"/>
    <mergeCell ref="J55:M55"/>
    <mergeCell ref="N55:Q55"/>
    <mergeCell ref="R55:U55"/>
    <mergeCell ref="V9:Y9"/>
    <mergeCell ref="F55:I55"/>
    <mergeCell ref="Z9:AC9"/>
    <mergeCell ref="A1:U3"/>
    <mergeCell ref="B6:C6"/>
    <mergeCell ref="J9:M9"/>
    <mergeCell ref="R9:U9"/>
    <mergeCell ref="A4:U4"/>
    <mergeCell ref="N9:Q9"/>
    <mergeCell ref="B9:E9"/>
    <mergeCell ref="F9:I9"/>
    <mergeCell ref="C19:D19"/>
    <mergeCell ref="G47:H47"/>
    <mergeCell ref="K26:L26"/>
    <mergeCell ref="G22:H22"/>
    <mergeCell ref="G27:H27"/>
    <mergeCell ref="G32:H32"/>
    <mergeCell ref="G37:H37"/>
    <mergeCell ref="G42:H42"/>
  </mergeCells>
  <dataValidations disablePrompts="1" count="1">
    <dataValidation allowBlank="1" showInputMessage="1" showErrorMessage="1" promptTitle="DEVICE ID REGISTER" prompt="(Read Only)" sqref="B6"/>
  </dataValidations>
  <pageMargins left="0.7" right="0.7" top="0.75" bottom="0.75" header="0.3" footer="0.3"/>
  <pageSetup orientation="portrait" r:id="rId1"/>
  <ignoredErrors>
    <ignoredError sqref="J27 J3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workbookViewId="0">
      <selection sqref="A1:O1"/>
    </sheetView>
  </sheetViews>
  <sheetFormatPr defaultColWidth="9.1328125" defaultRowHeight="13.5" x14ac:dyDescent="0.35"/>
  <cols>
    <col min="1" max="1" width="9.1328125" style="1"/>
    <col min="2" max="2" width="13.3984375" style="1" customWidth="1"/>
    <col min="3" max="3" width="14" style="1" customWidth="1"/>
    <col min="4" max="4" width="13.3984375" style="1" customWidth="1"/>
    <col min="5" max="6" width="9.1328125" style="1"/>
    <col min="7" max="7" width="13.3984375" style="1" customWidth="1"/>
    <col min="8" max="8" width="15.3984375" style="1" customWidth="1"/>
    <col min="9" max="9" width="9.1328125" style="1"/>
    <col min="10" max="10" width="19.265625" style="1" customWidth="1"/>
    <col min="11" max="11" width="13.73046875" style="1" customWidth="1"/>
    <col min="12" max="12" width="9.1328125" style="1"/>
    <col min="13" max="13" width="17.73046875" style="1" customWidth="1"/>
    <col min="14" max="16384" width="9.1328125" style="1"/>
  </cols>
  <sheetData>
    <row r="1" spans="1:15" ht="14.25" thickBot="1" x14ac:dyDescent="0.45">
      <c r="A1" s="768" t="s">
        <v>398</v>
      </c>
      <c r="B1" s="768"/>
      <c r="C1" s="768"/>
      <c r="D1" s="768"/>
      <c r="E1" s="768"/>
      <c r="F1" s="768"/>
      <c r="G1" s="768"/>
      <c r="H1" s="768"/>
      <c r="I1" s="768"/>
      <c r="J1" s="768"/>
      <c r="K1" s="768"/>
      <c r="L1" s="768"/>
      <c r="M1" s="768"/>
      <c r="N1" s="768"/>
      <c r="O1" s="768"/>
    </row>
    <row r="2" spans="1:15" ht="15" thickTop="1" x14ac:dyDescent="0.2">
      <c r="A2" s="21"/>
      <c r="B2" s="21"/>
      <c r="C2" s="21"/>
      <c r="D2" s="21"/>
      <c r="E2" s="21"/>
      <c r="F2" s="21"/>
      <c r="G2" s="21"/>
      <c r="H2" s="21"/>
      <c r="I2" s="21"/>
      <c r="J2" s="21"/>
      <c r="K2" s="21"/>
      <c r="L2" s="21"/>
      <c r="M2" s="21"/>
      <c r="N2" s="21"/>
      <c r="O2" s="21"/>
    </row>
    <row r="3" spans="1:15" ht="14.25" x14ac:dyDescent="0.2">
      <c r="A3" s="21"/>
      <c r="B3" s="767" t="s">
        <v>138</v>
      </c>
      <c r="C3" s="767"/>
      <c r="D3" s="767"/>
      <c r="E3" s="767"/>
      <c r="F3" s="767"/>
      <c r="G3" s="21"/>
      <c r="H3" s="21"/>
      <c r="I3" s="20"/>
      <c r="J3" s="20"/>
      <c r="K3" s="20"/>
      <c r="L3" s="20"/>
      <c r="M3" s="767" t="s">
        <v>137</v>
      </c>
      <c r="N3" s="767"/>
      <c r="O3" s="767"/>
    </row>
    <row r="4" spans="1:15" ht="14.25" x14ac:dyDescent="0.2">
      <c r="A4" s="21"/>
      <c r="B4" s="21"/>
      <c r="C4" s="21"/>
      <c r="D4" s="21"/>
      <c r="E4" s="21"/>
      <c r="F4" s="21"/>
      <c r="G4" s="21"/>
      <c r="H4" s="21"/>
      <c r="I4" s="20"/>
      <c r="J4" s="20"/>
      <c r="K4" s="20"/>
      <c r="L4" s="20"/>
      <c r="M4" s="21"/>
      <c r="N4" s="21"/>
      <c r="O4" s="21"/>
    </row>
    <row r="5" spans="1:15" ht="15" x14ac:dyDescent="0.25">
      <c r="A5" s="21"/>
      <c r="B5" s="447" t="s">
        <v>133</v>
      </c>
      <c r="C5" s="447" t="s">
        <v>198</v>
      </c>
      <c r="D5" s="447" t="s">
        <v>29</v>
      </c>
      <c r="E5" s="447" t="s">
        <v>134</v>
      </c>
      <c r="F5" s="447" t="s">
        <v>135</v>
      </c>
      <c r="G5" s="447" t="s">
        <v>195</v>
      </c>
      <c r="H5" s="447" t="s">
        <v>194</v>
      </c>
      <c r="I5" s="20"/>
      <c r="J5" s="20"/>
      <c r="K5" s="20"/>
      <c r="L5" s="20"/>
      <c r="M5" s="504"/>
      <c r="N5" s="450" t="s">
        <v>133</v>
      </c>
      <c r="O5" s="450" t="s">
        <v>197</v>
      </c>
    </row>
    <row r="6" spans="1:15" ht="14.25" x14ac:dyDescent="0.2">
      <c r="A6" s="21"/>
      <c r="B6" s="438">
        <v>0.4</v>
      </c>
      <c r="C6" s="438"/>
      <c r="D6" s="438"/>
      <c r="E6" s="438">
        <f>VINN</f>
        <v>2.2999999999999998</v>
      </c>
      <c r="F6" s="438">
        <f>VINP</f>
        <v>2.8</v>
      </c>
      <c r="G6" s="448"/>
      <c r="H6" s="448"/>
      <c r="I6" s="20"/>
      <c r="J6" s="20"/>
      <c r="K6" s="20"/>
      <c r="L6" s="20"/>
      <c r="M6" s="449" t="s">
        <v>215</v>
      </c>
      <c r="N6" s="436">
        <v>1</v>
      </c>
      <c r="O6" s="436">
        <f>AVSS-0.5</f>
        <v>-0.5</v>
      </c>
    </row>
    <row r="7" spans="1:15" ht="14.25" x14ac:dyDescent="0.2">
      <c r="A7" s="21"/>
      <c r="B7" s="438">
        <v>0.6</v>
      </c>
      <c r="C7" s="438"/>
      <c r="D7" s="438"/>
      <c r="E7" s="438">
        <f>VINN</f>
        <v>2.2999999999999998</v>
      </c>
      <c r="F7" s="438">
        <f>VINP</f>
        <v>2.8</v>
      </c>
      <c r="G7" s="448"/>
      <c r="H7" s="448"/>
      <c r="I7" s="20"/>
      <c r="J7" s="20"/>
      <c r="K7" s="20"/>
      <c r="L7" s="20"/>
      <c r="M7" s="451"/>
      <c r="N7" s="436">
        <v>1</v>
      </c>
      <c r="O7" s="436">
        <f>AVDD+0.5</f>
        <v>5.5</v>
      </c>
    </row>
    <row r="8" spans="1:15" ht="14.25" x14ac:dyDescent="0.2">
      <c r="A8" s="21"/>
      <c r="B8" s="438">
        <v>0</v>
      </c>
      <c r="C8" s="438">
        <f>AVSS</f>
        <v>0</v>
      </c>
      <c r="D8" s="438">
        <f>AVDD</f>
        <v>5</v>
      </c>
      <c r="E8" s="438"/>
      <c r="F8" s="438"/>
      <c r="G8" s="449"/>
      <c r="H8" s="449"/>
      <c r="I8" s="20"/>
      <c r="J8" s="20"/>
      <c r="K8" s="20"/>
      <c r="L8" s="20"/>
      <c r="M8" s="449" t="s">
        <v>213</v>
      </c>
      <c r="N8" s="438">
        <f>(B7+B6)/2</f>
        <v>0.5</v>
      </c>
      <c r="O8" s="438">
        <f>VINP</f>
        <v>2.8</v>
      </c>
    </row>
    <row r="9" spans="1:15" ht="14.25" x14ac:dyDescent="0.2">
      <c r="A9" s="21"/>
      <c r="B9" s="438">
        <v>1.8</v>
      </c>
      <c r="C9" s="438">
        <f>AVSS</f>
        <v>0</v>
      </c>
      <c r="D9" s="438">
        <f>AVDD</f>
        <v>5</v>
      </c>
      <c r="E9" s="438"/>
      <c r="F9" s="438"/>
      <c r="G9" s="449"/>
      <c r="H9" s="449"/>
      <c r="I9" s="20"/>
      <c r="J9" s="20"/>
      <c r="K9" s="20"/>
      <c r="L9" s="20"/>
      <c r="M9" s="449"/>
      <c r="N9" s="438">
        <f>N8</f>
        <v>0.5</v>
      </c>
      <c r="O9" s="438">
        <f>VINN</f>
        <v>2.2999999999999998</v>
      </c>
    </row>
    <row r="10" spans="1:15" ht="14.25" x14ac:dyDescent="0.2">
      <c r="A10" s="21"/>
      <c r="B10" s="438">
        <v>1.4</v>
      </c>
      <c r="C10" s="449"/>
      <c r="D10" s="449"/>
      <c r="E10" s="449"/>
      <c r="F10" s="449"/>
      <c r="G10" s="438">
        <f>VOUTN</f>
        <v>1.5499999999999998</v>
      </c>
      <c r="H10" s="438">
        <f>VOUTP</f>
        <v>3.55</v>
      </c>
      <c r="I10" s="21"/>
      <c r="J10" s="21"/>
      <c r="K10" s="21"/>
      <c r="L10" s="21"/>
      <c r="M10" s="449" t="s">
        <v>214</v>
      </c>
      <c r="N10" s="438">
        <f>(B11+B10)/2</f>
        <v>1.5</v>
      </c>
      <c r="O10" s="438">
        <f>VOUTP</f>
        <v>3.55</v>
      </c>
    </row>
    <row r="11" spans="1:15" x14ac:dyDescent="0.35">
      <c r="A11" s="21"/>
      <c r="B11" s="436">
        <v>1.6</v>
      </c>
      <c r="C11" s="448"/>
      <c r="D11" s="448"/>
      <c r="E11" s="448"/>
      <c r="F11" s="448"/>
      <c r="G11" s="438">
        <f>VOUTN</f>
        <v>1.5499999999999998</v>
      </c>
      <c r="H11" s="438">
        <f>VOUTP</f>
        <v>3.55</v>
      </c>
      <c r="I11" s="21"/>
      <c r="J11" s="21"/>
      <c r="K11" s="21"/>
      <c r="L11" s="21"/>
      <c r="M11" s="449"/>
      <c r="N11" s="438">
        <f>N10</f>
        <v>1.5</v>
      </c>
      <c r="O11" s="438">
        <f>VOUTN</f>
        <v>1.5499999999999998</v>
      </c>
    </row>
    <row r="12" spans="1:15" x14ac:dyDescent="0.35">
      <c r="A12" s="21"/>
      <c r="B12" s="20"/>
      <c r="C12" s="20"/>
      <c r="D12" s="20"/>
      <c r="E12" s="20"/>
      <c r="F12" s="20"/>
      <c r="G12" s="20"/>
      <c r="H12" s="20"/>
      <c r="I12" s="21"/>
      <c r="J12" s="21"/>
      <c r="K12" s="21"/>
      <c r="L12" s="21"/>
      <c r="M12" s="452" t="s">
        <v>209</v>
      </c>
      <c r="N12" s="436">
        <f>B7</f>
        <v>0.6</v>
      </c>
      <c r="O12" s="436">
        <f>VINP</f>
        <v>2.8</v>
      </c>
    </row>
    <row r="13" spans="1:15" x14ac:dyDescent="0.35">
      <c r="A13" s="21"/>
      <c r="B13" s="20"/>
      <c r="C13" s="20"/>
      <c r="D13" s="20"/>
      <c r="E13" s="20"/>
      <c r="F13" s="20"/>
      <c r="G13" s="20"/>
      <c r="H13" s="20"/>
      <c r="I13" s="21"/>
      <c r="J13" s="21"/>
      <c r="K13" s="21"/>
      <c r="L13" s="21"/>
      <c r="M13" s="449"/>
      <c r="N13" s="438">
        <f>B10</f>
        <v>1.4</v>
      </c>
      <c r="O13" s="438">
        <f>VOUTP</f>
        <v>3.55</v>
      </c>
    </row>
    <row r="14" spans="1:15" x14ac:dyDescent="0.35">
      <c r="A14" s="21"/>
      <c r="B14" s="20"/>
      <c r="C14" s="20"/>
      <c r="D14" s="20"/>
      <c r="E14" s="20"/>
      <c r="F14" s="20"/>
      <c r="G14" s="20"/>
      <c r="H14" s="20"/>
      <c r="I14" s="21"/>
      <c r="J14" s="21"/>
      <c r="K14" s="21"/>
      <c r="L14" s="21"/>
      <c r="M14" s="452" t="s">
        <v>210</v>
      </c>
      <c r="N14" s="438">
        <f>B7</f>
        <v>0.6</v>
      </c>
      <c r="O14" s="438">
        <f>VINN</f>
        <v>2.2999999999999998</v>
      </c>
    </row>
    <row r="15" spans="1:15" ht="13.9" x14ac:dyDescent="0.4">
      <c r="A15" s="21"/>
      <c r="B15" s="773" t="s">
        <v>131</v>
      </c>
      <c r="C15" s="773"/>
      <c r="D15" s="773"/>
      <c r="E15" s="20"/>
      <c r="F15" s="20"/>
      <c r="G15" s="772" t="s">
        <v>409</v>
      </c>
      <c r="H15" s="772"/>
      <c r="I15" s="21"/>
      <c r="J15" s="772" t="s">
        <v>196</v>
      </c>
      <c r="K15" s="772"/>
      <c r="L15" s="21"/>
      <c r="M15" s="449"/>
      <c r="N15" s="438">
        <f>B10</f>
        <v>1.4</v>
      </c>
      <c r="O15" s="438">
        <f>VOUTN</f>
        <v>1.5499999999999998</v>
      </c>
    </row>
    <row r="16" spans="1:15" ht="15.75" x14ac:dyDescent="0.5">
      <c r="A16" s="21"/>
      <c r="B16" s="449"/>
      <c r="C16" s="454" t="s">
        <v>141</v>
      </c>
      <c r="D16" s="455">
        <f>AVDD-Swing_to_Rail-ABS(VIN_DIFF)*(Analog_Gain-1)/2</f>
        <v>4.0999999999999996</v>
      </c>
      <c r="E16" s="20"/>
      <c r="F16" s="20"/>
      <c r="G16" s="458" t="s">
        <v>49</v>
      </c>
      <c r="H16" s="437">
        <f>'Common-Mode Range'!D8</f>
        <v>4</v>
      </c>
      <c r="I16" s="21"/>
      <c r="J16" s="459" t="s">
        <v>419</v>
      </c>
      <c r="K16" s="437">
        <f>VLOOKUP(PGA_Gain,B29:D37,2,FALSE)</f>
        <v>4</v>
      </c>
      <c r="L16" s="21"/>
      <c r="M16" s="452" t="s">
        <v>211</v>
      </c>
      <c r="N16" s="438">
        <f>N6</f>
        <v>1</v>
      </c>
      <c r="O16" s="438">
        <f>AVDD-Swing_to_Rail</f>
        <v>4.8499999999999996</v>
      </c>
    </row>
    <row r="17" spans="1:15" ht="15.75" x14ac:dyDescent="0.5">
      <c r="A17" s="21"/>
      <c r="B17" s="449"/>
      <c r="C17" s="454" t="s">
        <v>144</v>
      </c>
      <c r="D17" s="455">
        <f>AVSS+Swing_to_Rail+ABS(VIN_DIFF)*(Analog_Gain-1)/2</f>
        <v>0.9</v>
      </c>
      <c r="E17" s="20"/>
      <c r="F17" s="20"/>
      <c r="G17" s="459" t="s">
        <v>29</v>
      </c>
      <c r="H17" s="437">
        <f>'Common-Mode Range'!D10</f>
        <v>5</v>
      </c>
      <c r="I17" s="21"/>
      <c r="J17" s="459" t="s">
        <v>418</v>
      </c>
      <c r="K17" s="437">
        <f>VLOOKUP(PGA_Gain,B29:D37,3,FALSE)</f>
        <v>1</v>
      </c>
      <c r="L17" s="21"/>
      <c r="M17" s="449"/>
      <c r="N17" s="438">
        <f>B9</f>
        <v>1.8</v>
      </c>
      <c r="O17" s="438">
        <f>AVDD-Swing_to_Rail</f>
        <v>4.8499999999999996</v>
      </c>
    </row>
    <row r="18" spans="1:15" x14ac:dyDescent="0.35">
      <c r="A18" s="21"/>
      <c r="B18" s="21"/>
      <c r="C18" s="21"/>
      <c r="D18" s="21"/>
      <c r="E18" s="21"/>
      <c r="F18" s="21"/>
      <c r="G18" s="458" t="s">
        <v>198</v>
      </c>
      <c r="H18" s="437">
        <f>'Common-Mode Range'!D11</f>
        <v>0</v>
      </c>
      <c r="I18" s="21"/>
      <c r="J18" s="458" t="s">
        <v>410</v>
      </c>
      <c r="K18" s="434">
        <f>IF(PGA_Gain=B29,-0.05,0.15)</f>
        <v>0.15</v>
      </c>
      <c r="L18" s="21"/>
      <c r="M18" s="452" t="s">
        <v>212</v>
      </c>
      <c r="N18" s="438">
        <f>N6</f>
        <v>1</v>
      </c>
      <c r="O18" s="438">
        <f>AVSS+Swing_to_Rail</f>
        <v>0.15</v>
      </c>
    </row>
    <row r="19" spans="1:15" ht="13.9" x14ac:dyDescent="0.35">
      <c r="A19" s="21"/>
      <c r="B19" s="766" t="s">
        <v>132</v>
      </c>
      <c r="C19" s="766"/>
      <c r="D19" s="766"/>
      <c r="E19" s="21"/>
      <c r="F19" s="21"/>
      <c r="G19" s="458" t="s">
        <v>411</v>
      </c>
      <c r="H19" s="437">
        <f>'Common-Mode Range'!D13</f>
        <v>5</v>
      </c>
      <c r="I19" s="21"/>
      <c r="J19" s="454" t="s">
        <v>413</v>
      </c>
      <c r="K19" s="438">
        <f>(VINP+VINN)/2</f>
        <v>2.5499999999999998</v>
      </c>
      <c r="L19" s="21"/>
      <c r="M19" s="449"/>
      <c r="N19" s="438">
        <f>B9</f>
        <v>1.8</v>
      </c>
      <c r="O19" s="438">
        <f>AVSS+Swing_to_Rail</f>
        <v>0.15</v>
      </c>
    </row>
    <row r="20" spans="1:15" ht="15.75" x14ac:dyDescent="0.5">
      <c r="A20" s="21"/>
      <c r="B20" s="449"/>
      <c r="C20" s="454" t="s">
        <v>142</v>
      </c>
      <c r="D20" s="456">
        <f>(FSR_MULT/2)*(VREF)/(Analog_Gain*Digital_Gain)</f>
        <v>1.25</v>
      </c>
      <c r="E20" s="21"/>
      <c r="F20" s="21"/>
      <c r="G20" s="458" t="s">
        <v>412</v>
      </c>
      <c r="H20" s="437">
        <f>'Common-Mode Range'!D14</f>
        <v>0</v>
      </c>
      <c r="I20" s="21"/>
      <c r="J20" s="454" t="s">
        <v>414</v>
      </c>
      <c r="K20" s="437">
        <f>VINP-VINN</f>
        <v>0.5</v>
      </c>
      <c r="L20" s="21"/>
    </row>
    <row r="21" spans="1:15" ht="15.75" x14ac:dyDescent="0.5">
      <c r="A21" s="21"/>
      <c r="B21" s="449"/>
      <c r="C21" s="454" t="s">
        <v>143</v>
      </c>
      <c r="D21" s="456">
        <f>-(FSR_MULT/2)*(VREF)/(Analog_Gain*Digital_Gain)</f>
        <v>-1.25</v>
      </c>
      <c r="E21" s="21"/>
      <c r="F21" s="21"/>
      <c r="G21" s="458" t="s">
        <v>135</v>
      </c>
      <c r="H21" s="437">
        <f>'Common-Mode Range'!D18</f>
        <v>2.8</v>
      </c>
      <c r="I21" s="21"/>
      <c r="J21" s="459" t="s">
        <v>415</v>
      </c>
      <c r="K21" s="437">
        <f>VIN_DIFF*Analog_Gain</f>
        <v>2</v>
      </c>
      <c r="L21" s="21"/>
      <c r="M21" s="767" t="s">
        <v>417</v>
      </c>
      <c r="N21" s="767"/>
      <c r="O21" s="767"/>
    </row>
    <row r="22" spans="1:15" x14ac:dyDescent="0.35">
      <c r="A22" s="21"/>
      <c r="B22" s="21"/>
      <c r="C22" s="21"/>
      <c r="D22" s="21"/>
      <c r="E22" s="21"/>
      <c r="F22" s="21"/>
      <c r="G22" s="458" t="s">
        <v>134</v>
      </c>
      <c r="H22" s="437">
        <f>'Common-Mode Range'!D19</f>
        <v>2.2999999999999998</v>
      </c>
      <c r="I22" s="21"/>
      <c r="J22" s="459" t="s">
        <v>416</v>
      </c>
      <c r="K22" s="437">
        <f>VREFP-VREFN</f>
        <v>5</v>
      </c>
      <c r="L22" s="21"/>
      <c r="M22" s="449" t="s">
        <v>208</v>
      </c>
      <c r="N22" s="438">
        <v>0.3</v>
      </c>
      <c r="O22" s="453">
        <f>D25</f>
        <v>1.1499999999999999</v>
      </c>
    </row>
    <row r="23" spans="1:15" ht="13.9" x14ac:dyDescent="0.35">
      <c r="A23" s="21"/>
      <c r="B23" s="766" t="s">
        <v>204</v>
      </c>
      <c r="C23" s="766"/>
      <c r="D23" s="766"/>
      <c r="E23" s="21"/>
      <c r="F23" s="21"/>
      <c r="I23" s="21"/>
      <c r="J23" s="459" t="s">
        <v>400</v>
      </c>
      <c r="K23" s="457">
        <v>2</v>
      </c>
      <c r="L23" s="21"/>
      <c r="M23" s="449"/>
      <c r="N23" s="438">
        <f>N22</f>
        <v>0.3</v>
      </c>
      <c r="O23" s="453">
        <f>D24</f>
        <v>3.8499999999999996</v>
      </c>
    </row>
    <row r="24" spans="1:15" ht="15.75" x14ac:dyDescent="0.5">
      <c r="A24" s="21"/>
      <c r="B24" s="449"/>
      <c r="C24" s="454" t="s">
        <v>205</v>
      </c>
      <c r="D24" s="456">
        <f>AVDD-Swing_to_Rail-(VIN_DIFF*Analog_Gain)/2</f>
        <v>3.8499999999999996</v>
      </c>
      <c r="E24" s="21"/>
      <c r="F24" s="21"/>
      <c r="I24" s="21"/>
      <c r="J24" s="459" t="s">
        <v>194</v>
      </c>
      <c r="K24" s="437">
        <f>(VCM+((VIN_DIFF*Analog_Gain)/2))</f>
        <v>3.55</v>
      </c>
      <c r="L24" s="21"/>
    </row>
    <row r="25" spans="1:15" ht="15.75" x14ac:dyDescent="0.5">
      <c r="A25" s="21"/>
      <c r="B25" s="449"/>
      <c r="C25" s="454" t="s">
        <v>206</v>
      </c>
      <c r="D25" s="456">
        <f>AVSS+Swing_to_Rail+(VIN_DIFF*Analog_Gain)/2</f>
        <v>1.1499999999999999</v>
      </c>
      <c r="E25" s="21"/>
      <c r="F25" s="21"/>
      <c r="I25" s="21"/>
      <c r="J25" s="459" t="s">
        <v>195</v>
      </c>
      <c r="K25" s="437">
        <f>(VCM-((VIN_DIFF*Analog_Gain)/2))</f>
        <v>1.5499999999999998</v>
      </c>
      <c r="L25" s="21"/>
    </row>
    <row r="26" spans="1:15" ht="13.9" thickBot="1" x14ac:dyDescent="0.4">
      <c r="A26" s="21"/>
      <c r="B26" s="21"/>
      <c r="C26" s="21"/>
      <c r="D26" s="21"/>
      <c r="E26" s="21"/>
      <c r="F26" s="21"/>
      <c r="L26" s="21"/>
    </row>
    <row r="27" spans="1:15" ht="13.9" x14ac:dyDescent="0.35">
      <c r="B27" s="769" t="s">
        <v>420</v>
      </c>
      <c r="C27" s="770"/>
      <c r="D27" s="771"/>
    </row>
    <row r="28" spans="1:15" ht="14.25" thickBot="1" x14ac:dyDescent="0.45">
      <c r="B28" s="512" t="s">
        <v>49</v>
      </c>
      <c r="C28" s="513" t="s">
        <v>419</v>
      </c>
      <c r="D28" s="514" t="s">
        <v>418</v>
      </c>
    </row>
    <row r="29" spans="1:15" x14ac:dyDescent="0.35">
      <c r="B29" s="440" t="s">
        <v>504</v>
      </c>
      <c r="C29" s="441">
        <v>1</v>
      </c>
      <c r="D29" s="442">
        <v>1</v>
      </c>
      <c r="M29" s="21"/>
      <c r="N29" s="432"/>
      <c r="O29" s="432"/>
    </row>
    <row r="30" spans="1:15" x14ac:dyDescent="0.35">
      <c r="B30" s="443">
        <v>1</v>
      </c>
      <c r="C30" s="437">
        <v>1</v>
      </c>
      <c r="D30" s="444">
        <v>1</v>
      </c>
      <c r="M30" s="174"/>
      <c r="N30" s="432"/>
      <c r="O30" s="432"/>
    </row>
    <row r="31" spans="1:15" x14ac:dyDescent="0.35">
      <c r="B31" s="443">
        <v>2</v>
      </c>
      <c r="C31" s="437">
        <v>2</v>
      </c>
      <c r="D31" s="444">
        <v>1</v>
      </c>
      <c r="M31" s="21"/>
      <c r="N31" s="432"/>
      <c r="O31" s="432"/>
    </row>
    <row r="32" spans="1:15" x14ac:dyDescent="0.35">
      <c r="B32" s="443">
        <v>4</v>
      </c>
      <c r="C32" s="437">
        <v>4</v>
      </c>
      <c r="D32" s="444">
        <v>1</v>
      </c>
    </row>
    <row r="33" spans="2:8" x14ac:dyDescent="0.35">
      <c r="B33" s="443">
        <v>8</v>
      </c>
      <c r="C33" s="437">
        <v>8</v>
      </c>
      <c r="D33" s="444">
        <v>1</v>
      </c>
    </row>
    <row r="34" spans="2:8" x14ac:dyDescent="0.35">
      <c r="B34" s="443">
        <v>16</v>
      </c>
      <c r="C34" s="437">
        <v>16</v>
      </c>
      <c r="D34" s="444">
        <v>1</v>
      </c>
    </row>
    <row r="35" spans="2:8" x14ac:dyDescent="0.35">
      <c r="B35" s="443">
        <v>32</v>
      </c>
      <c r="C35" s="437">
        <v>32</v>
      </c>
      <c r="D35" s="444">
        <v>1</v>
      </c>
      <c r="G35" s="44"/>
      <c r="H35" s="432"/>
    </row>
    <row r="36" spans="2:8" x14ac:dyDescent="0.35">
      <c r="B36" s="443">
        <v>64</v>
      </c>
      <c r="C36" s="437">
        <v>32</v>
      </c>
      <c r="D36" s="444">
        <v>2</v>
      </c>
      <c r="G36" s="179"/>
      <c r="H36" s="432"/>
    </row>
    <row r="37" spans="2:8" ht="13.9" thickBot="1" x14ac:dyDescent="0.4">
      <c r="B37" s="445">
        <v>128</v>
      </c>
      <c r="C37" s="439">
        <v>32</v>
      </c>
      <c r="D37" s="446">
        <v>4</v>
      </c>
      <c r="G37" s="180"/>
      <c r="H37" s="432"/>
    </row>
    <row r="38" spans="2:8" x14ac:dyDescent="0.35">
      <c r="G38" s="174"/>
      <c r="H38" s="432"/>
    </row>
    <row r="39" spans="2:8" ht="13.9" x14ac:dyDescent="0.35">
      <c r="B39" s="766" t="s">
        <v>539</v>
      </c>
      <c r="C39" s="766"/>
      <c r="D39" s="766"/>
      <c r="G39" s="44"/>
      <c r="H39" s="432"/>
    </row>
    <row r="40" spans="2:8" ht="15.75" x14ac:dyDescent="0.5">
      <c r="B40" s="449"/>
      <c r="C40" s="454" t="s">
        <v>542</v>
      </c>
      <c r="D40" s="456">
        <v>5.25</v>
      </c>
      <c r="G40" s="174"/>
      <c r="H40" s="432"/>
    </row>
    <row r="41" spans="2:8" ht="15.75" x14ac:dyDescent="0.5">
      <c r="B41" s="449"/>
      <c r="C41" s="454" t="s">
        <v>541</v>
      </c>
      <c r="D41" s="456">
        <v>2.7</v>
      </c>
    </row>
    <row r="42" spans="2:8" x14ac:dyDescent="0.35">
      <c r="B42" s="21"/>
      <c r="C42" s="21"/>
      <c r="D42" s="21"/>
    </row>
    <row r="43" spans="2:8" ht="13.9" x14ac:dyDescent="0.35">
      <c r="B43" s="766" t="s">
        <v>540</v>
      </c>
      <c r="C43" s="766"/>
      <c r="D43" s="766"/>
    </row>
    <row r="44" spans="2:8" ht="15.75" x14ac:dyDescent="0.5">
      <c r="B44" s="449"/>
      <c r="C44" s="454" t="s">
        <v>205</v>
      </c>
      <c r="D44" s="456">
        <f>AVDD</f>
        <v>5</v>
      </c>
    </row>
    <row r="45" spans="2:8" ht="15.75" x14ac:dyDescent="0.5">
      <c r="B45" s="449"/>
      <c r="C45" s="454" t="s">
        <v>206</v>
      </c>
      <c r="D45" s="456">
        <v>0.5</v>
      </c>
    </row>
  </sheetData>
  <mergeCells count="12">
    <mergeCell ref="B39:D39"/>
    <mergeCell ref="B43:D43"/>
    <mergeCell ref="B3:F3"/>
    <mergeCell ref="A1:O1"/>
    <mergeCell ref="M3:O3"/>
    <mergeCell ref="M21:O21"/>
    <mergeCell ref="B27:D27"/>
    <mergeCell ref="G15:H15"/>
    <mergeCell ref="J15:K15"/>
    <mergeCell ref="B23:D23"/>
    <mergeCell ref="B15:D15"/>
    <mergeCell ref="B19:D1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O4869"/>
  <sheetViews>
    <sheetView showGridLines="0" showRowColHeaders="0" zoomScale="85" zoomScaleNormal="85" workbookViewId="0">
      <selection sqref="A1:N3"/>
    </sheetView>
  </sheetViews>
  <sheetFormatPr defaultColWidth="9.1328125" defaultRowHeight="13.5" x14ac:dyDescent="0.35"/>
  <cols>
    <col min="1" max="1" width="14.73046875" style="20" customWidth="1"/>
    <col min="2" max="2" width="15.59765625" style="20" customWidth="1"/>
    <col min="3" max="3" width="15.86328125" style="20" customWidth="1"/>
    <col min="4" max="8" width="14.73046875" style="20" customWidth="1"/>
    <col min="9" max="9" width="14.73046875" style="430" customWidth="1"/>
    <col min="10" max="10" width="14.73046875" style="20" customWidth="1"/>
    <col min="11" max="11" width="15.73046875" style="20" customWidth="1"/>
    <col min="12" max="13" width="14.73046875" style="20" customWidth="1"/>
    <col min="14" max="14" width="18.86328125" style="20" customWidth="1"/>
    <col min="15" max="15" width="15.265625" style="20" customWidth="1"/>
    <col min="16" max="17" width="9.1328125" style="20"/>
    <col min="18" max="18" width="16" style="20" customWidth="1"/>
    <col min="19" max="19" width="9.1328125" style="20"/>
    <col min="20" max="20" width="16.3984375" style="20" customWidth="1"/>
    <col min="21" max="21" width="18.86328125" style="20" customWidth="1"/>
    <col min="22" max="22" width="14" style="20" customWidth="1"/>
    <col min="23" max="25" width="13.59765625" style="20" bestFit="1" customWidth="1"/>
    <col min="26" max="26" width="17.3984375" style="20" customWidth="1"/>
    <col min="27" max="28" width="17.73046875" style="20" customWidth="1"/>
    <col min="29" max="29" width="24.1328125" style="20" customWidth="1"/>
    <col min="30" max="16384" width="9.1328125" style="20"/>
  </cols>
  <sheetData>
    <row r="1" spans="1:17" x14ac:dyDescent="0.35">
      <c r="A1" s="791"/>
      <c r="B1" s="791"/>
      <c r="C1" s="791"/>
      <c r="D1" s="791"/>
      <c r="E1" s="791"/>
      <c r="F1" s="791"/>
      <c r="G1" s="791"/>
      <c r="H1" s="791"/>
      <c r="I1" s="791"/>
      <c r="J1" s="791"/>
      <c r="K1" s="791"/>
      <c r="L1" s="791"/>
      <c r="M1" s="791"/>
      <c r="N1" s="791"/>
      <c r="O1" s="44"/>
      <c r="P1" s="21"/>
      <c r="Q1" s="21"/>
    </row>
    <row r="2" spans="1:17" x14ac:dyDescent="0.35">
      <c r="A2" s="791"/>
      <c r="B2" s="791"/>
      <c r="C2" s="791"/>
      <c r="D2" s="791"/>
      <c r="E2" s="791"/>
      <c r="F2" s="791"/>
      <c r="G2" s="791"/>
      <c r="H2" s="791"/>
      <c r="I2" s="791"/>
      <c r="J2" s="791"/>
      <c r="K2" s="791"/>
      <c r="L2" s="791"/>
      <c r="M2" s="791"/>
      <c r="N2" s="791"/>
      <c r="O2" s="44"/>
      <c r="P2" s="21"/>
      <c r="Q2" s="21"/>
    </row>
    <row r="3" spans="1:17" x14ac:dyDescent="0.35">
      <c r="A3" s="791"/>
      <c r="B3" s="791"/>
      <c r="C3" s="791"/>
      <c r="D3" s="791"/>
      <c r="E3" s="791"/>
      <c r="F3" s="791"/>
      <c r="G3" s="791"/>
      <c r="H3" s="791"/>
      <c r="I3" s="791"/>
      <c r="J3" s="791"/>
      <c r="K3" s="791"/>
      <c r="L3" s="791"/>
      <c r="M3" s="791"/>
      <c r="N3" s="791"/>
      <c r="O3" s="44"/>
      <c r="P3" s="21"/>
      <c r="Q3" s="21"/>
    </row>
    <row r="4" spans="1:17" ht="12.75" customHeight="1" x14ac:dyDescent="0.2">
      <c r="A4" s="22"/>
      <c r="B4" s="22"/>
      <c r="C4" s="22"/>
      <c r="D4" s="22"/>
      <c r="E4" s="22"/>
      <c r="F4" s="22"/>
      <c r="G4" s="22"/>
      <c r="H4" s="22"/>
      <c r="I4" s="431"/>
      <c r="J4" s="22"/>
      <c r="K4" s="22"/>
      <c r="L4" s="22"/>
      <c r="M4" s="22"/>
      <c r="N4" s="22"/>
      <c r="O4" s="44"/>
      <c r="P4" s="44"/>
      <c r="Q4" s="21"/>
    </row>
    <row r="5" spans="1:17" ht="15" customHeight="1" x14ac:dyDescent="0.2">
      <c r="B5" s="23"/>
      <c r="C5" s="23"/>
      <c r="D5" s="23"/>
      <c r="E5" s="23"/>
      <c r="F5" s="23"/>
      <c r="G5" s="23"/>
      <c r="H5" s="23"/>
      <c r="I5" s="23"/>
      <c r="J5" s="23"/>
      <c r="K5" s="23"/>
      <c r="L5" s="23"/>
      <c r="M5" s="23"/>
      <c r="N5" s="93" t="s">
        <v>16</v>
      </c>
      <c r="O5" s="23"/>
      <c r="P5" s="23"/>
      <c r="Q5" s="21"/>
    </row>
    <row r="6" spans="1:17" ht="15" customHeight="1" x14ac:dyDescent="0.25">
      <c r="A6" s="93"/>
      <c r="B6" s="78" t="s">
        <v>5</v>
      </c>
      <c r="C6" s="21"/>
      <c r="D6" s="93"/>
      <c r="E6" s="93"/>
      <c r="F6" s="93"/>
      <c r="G6" s="93"/>
      <c r="H6" s="93"/>
      <c r="I6" s="93"/>
      <c r="J6" s="93"/>
      <c r="K6" s="93"/>
      <c r="L6" s="93"/>
      <c r="M6" s="93"/>
      <c r="N6" s="93"/>
      <c r="O6" s="23"/>
      <c r="P6" s="23"/>
      <c r="Q6" s="21"/>
    </row>
    <row r="7" spans="1:17" ht="15" customHeight="1" x14ac:dyDescent="0.25">
      <c r="A7" s="93"/>
      <c r="B7" s="434" t="s">
        <v>7</v>
      </c>
      <c r="C7" s="80" t="s">
        <v>73</v>
      </c>
      <c r="D7" s="93"/>
      <c r="E7" s="429"/>
      <c r="F7" s="93"/>
      <c r="G7" s="93"/>
      <c r="H7" s="93"/>
      <c r="I7" s="93"/>
      <c r="J7" s="93"/>
      <c r="K7" s="93"/>
      <c r="L7" s="93"/>
      <c r="M7" s="93"/>
      <c r="N7" s="93"/>
      <c r="O7" s="23"/>
      <c r="P7" s="23"/>
      <c r="Q7" s="21"/>
    </row>
    <row r="8" spans="1:17" ht="15" customHeight="1" x14ac:dyDescent="0.25">
      <c r="A8" s="93"/>
      <c r="B8" s="435" t="s">
        <v>7</v>
      </c>
      <c r="C8" s="80" t="s">
        <v>74</v>
      </c>
      <c r="D8" s="93"/>
      <c r="E8" s="93"/>
      <c r="F8" s="429"/>
      <c r="G8" s="93"/>
      <c r="H8" s="93"/>
      <c r="I8" s="93"/>
      <c r="J8" s="93"/>
      <c r="K8" s="93"/>
      <c r="L8" s="93"/>
      <c r="M8" s="93"/>
      <c r="N8" s="93"/>
      <c r="O8" s="23"/>
      <c r="P8" s="23"/>
      <c r="Q8" s="21"/>
    </row>
    <row r="9" spans="1:17" ht="15" customHeight="1" thickBot="1" x14ac:dyDescent="0.25">
      <c r="D9" s="21"/>
      <c r="E9" s="21"/>
      <c r="F9" s="21"/>
      <c r="G9" s="21"/>
      <c r="H9" s="21"/>
      <c r="I9" s="432"/>
      <c r="J9" s="21"/>
      <c r="K9" s="21"/>
      <c r="L9" s="21"/>
      <c r="M9" s="21"/>
      <c r="N9" s="21"/>
      <c r="O9" s="21"/>
      <c r="P9" s="21"/>
      <c r="Q9" s="21"/>
    </row>
    <row r="10" spans="1:17" ht="17.25" customHeight="1" thickBot="1" x14ac:dyDescent="0.3">
      <c r="B10" s="794" t="s">
        <v>455</v>
      </c>
      <c r="C10" s="795"/>
      <c r="D10" s="795"/>
      <c r="E10" s="796"/>
      <c r="G10" s="152"/>
      <c r="H10" s="152"/>
      <c r="I10" s="153"/>
      <c r="J10" s="152"/>
      <c r="O10" s="21"/>
      <c r="P10" s="21"/>
      <c r="Q10" s="21"/>
    </row>
    <row r="11" spans="1:17" ht="18" customHeight="1" x14ac:dyDescent="0.2">
      <c r="B11" s="801" t="s">
        <v>487</v>
      </c>
      <c r="C11" s="802"/>
      <c r="D11" s="817" t="s">
        <v>453</v>
      </c>
      <c r="E11" s="818"/>
      <c r="G11" s="152"/>
      <c r="H11" s="152"/>
      <c r="I11" s="153"/>
      <c r="J11" s="152"/>
    </row>
    <row r="12" spans="1:17" ht="18" customHeight="1" x14ac:dyDescent="0.2">
      <c r="B12" s="819" t="s">
        <v>485</v>
      </c>
      <c r="C12" s="820"/>
      <c r="D12" s="821">
        <f>4.096</f>
        <v>4.0960000000000001</v>
      </c>
      <c r="E12" s="822"/>
      <c r="G12" s="152"/>
      <c r="H12" s="152"/>
      <c r="I12" s="153"/>
      <c r="J12" s="152"/>
    </row>
    <row r="13" spans="1:17" ht="15" customHeight="1" x14ac:dyDescent="0.35">
      <c r="B13" s="799" t="s">
        <v>460</v>
      </c>
      <c r="C13" s="800"/>
      <c r="D13" s="797">
        <v>20</v>
      </c>
      <c r="E13" s="798"/>
      <c r="J13" s="152"/>
    </row>
    <row r="14" spans="1:17" ht="15" customHeight="1" x14ac:dyDescent="0.35">
      <c r="B14" s="799" t="s">
        <v>483</v>
      </c>
      <c r="C14" s="800"/>
      <c r="D14" s="797" t="s">
        <v>482</v>
      </c>
      <c r="E14" s="798"/>
      <c r="G14" s="46"/>
      <c r="H14" s="46"/>
    </row>
    <row r="15" spans="1:17" ht="15" customHeight="1" x14ac:dyDescent="0.35">
      <c r="B15" s="819" t="s">
        <v>461</v>
      </c>
      <c r="C15" s="820"/>
      <c r="D15" s="789">
        <f>VLOOKUP(D13,U69:AB82,8,FALSE)</f>
        <v>20</v>
      </c>
      <c r="E15" s="790"/>
      <c r="G15" s="46"/>
      <c r="H15" s="46"/>
    </row>
    <row r="16" spans="1:17" ht="15" customHeight="1" x14ac:dyDescent="0.35">
      <c r="B16" s="807" t="s">
        <v>484</v>
      </c>
      <c r="C16" s="808"/>
      <c r="D16" s="823">
        <f>INDEX(D62:D4869,MATCH(-3,O62:O3781,-1))</f>
        <v>13.2</v>
      </c>
      <c r="E16" s="824"/>
      <c r="G16" s="46"/>
      <c r="H16" s="46"/>
    </row>
    <row r="17" spans="2:14" ht="15" customHeight="1" thickBot="1" x14ac:dyDescent="0.4">
      <c r="B17" s="803" t="s">
        <v>477</v>
      </c>
      <c r="C17" s="804"/>
      <c r="D17" s="805">
        <f>S61</f>
        <v>-13.849981055334105</v>
      </c>
      <c r="E17" s="806"/>
      <c r="G17" s="46"/>
      <c r="H17" s="46"/>
    </row>
    <row r="18" spans="2:14" ht="15" customHeight="1" thickBot="1" x14ac:dyDescent="0.4"/>
    <row r="19" spans="2:14" ht="15" customHeight="1" thickBot="1" x14ac:dyDescent="0.45">
      <c r="B19" s="778" t="s">
        <v>71</v>
      </c>
      <c r="C19" s="779"/>
      <c r="D19" s="779"/>
      <c r="E19" s="780"/>
    </row>
    <row r="20" spans="2:14" ht="15" customHeight="1" x14ac:dyDescent="0.35">
      <c r="B20" s="781" t="s">
        <v>72</v>
      </c>
      <c r="C20" s="782"/>
      <c r="D20" s="783">
        <v>60</v>
      </c>
      <c r="E20" s="784"/>
    </row>
    <row r="21" spans="2:14" ht="15" customHeight="1" x14ac:dyDescent="0.35">
      <c r="B21" s="785" t="s">
        <v>452</v>
      </c>
      <c r="C21" s="786"/>
      <c r="D21" s="787">
        <v>1</v>
      </c>
      <c r="E21" s="788"/>
    </row>
    <row r="22" spans="2:14" ht="15" customHeight="1" x14ac:dyDescent="0.35">
      <c r="B22" s="809" t="s">
        <v>75</v>
      </c>
      <c r="C22" s="810"/>
      <c r="D22" s="811">
        <f ca="1">MAX(INDIRECT(CONCATENATE("O",MATCH(D20-D21,D62:D4869,1)+ROW(C61),":O",1+MATCH(D20+D21,D62:D4869,1)+ROW(C61))))</f>
        <v>-95.346418047502638</v>
      </c>
      <c r="E22" s="812"/>
    </row>
    <row r="23" spans="2:14" ht="15" customHeight="1" thickBot="1" x14ac:dyDescent="0.4">
      <c r="B23" s="815" t="str">
        <f>CONCATENATE("(",ROUND(INDEX(D62:D4869,MATCH(D20-D21,D62:D4869,1)),1)," - ",ROUND(INDEX(D62:D4869,MATCH(D20+D21,D62:D4869,1)),1)," Hz)")</f>
        <v>(59 - 61 Hz)</v>
      </c>
      <c r="C23" s="816"/>
      <c r="D23" s="813"/>
      <c r="E23" s="814"/>
    </row>
    <row r="24" spans="2:14" ht="15" customHeight="1" thickBot="1" x14ac:dyDescent="0.5">
      <c r="B24" s="497"/>
      <c r="C24" s="52"/>
      <c r="D24" s="121"/>
      <c r="E24" s="121"/>
      <c r="I24" s="432"/>
      <c r="J24" s="21"/>
      <c r="K24" s="21"/>
      <c r="L24" s="21"/>
      <c r="M24" s="21"/>
      <c r="N24" s="21"/>
    </row>
    <row r="25" spans="2:14" ht="15" customHeight="1" thickBot="1" x14ac:dyDescent="0.45">
      <c r="B25" s="778" t="s">
        <v>489</v>
      </c>
      <c r="C25" s="779"/>
      <c r="D25" s="779"/>
      <c r="E25" s="780"/>
      <c r="I25" s="432"/>
      <c r="J25" s="21"/>
      <c r="K25" s="21"/>
      <c r="L25" s="21"/>
      <c r="M25" s="21"/>
      <c r="N25" s="21"/>
    </row>
    <row r="26" spans="2:14" ht="15" customHeight="1" x14ac:dyDescent="0.35">
      <c r="B26" s="781" t="s">
        <v>492</v>
      </c>
      <c r="C26" s="782"/>
      <c r="D26" s="817" t="s">
        <v>292</v>
      </c>
      <c r="E26" s="818"/>
      <c r="F26" s="510"/>
      <c r="I26" s="432"/>
      <c r="J26" s="21"/>
      <c r="K26" s="21"/>
      <c r="L26" s="21"/>
      <c r="M26" s="21"/>
      <c r="N26" s="21"/>
    </row>
    <row r="27" spans="2:14" ht="15" customHeight="1" x14ac:dyDescent="0.35">
      <c r="B27" s="819" t="s">
        <v>490</v>
      </c>
      <c r="C27" s="820"/>
      <c r="D27" s="789">
        <f>X106</f>
        <v>56.55859375</v>
      </c>
      <c r="E27" s="790"/>
      <c r="I27" s="432"/>
      <c r="J27" s="21"/>
      <c r="K27" s="21"/>
      <c r="L27" s="21"/>
      <c r="M27" s="21"/>
      <c r="N27" s="21"/>
    </row>
    <row r="28" spans="2:14" ht="15" customHeight="1" thickBot="1" x14ac:dyDescent="0.4">
      <c r="B28" s="825" t="s">
        <v>488</v>
      </c>
      <c r="C28" s="826"/>
      <c r="D28" s="828">
        <f>IF($D$14=$Z$85,D27/2,(1000/D15))</f>
        <v>50</v>
      </c>
      <c r="E28" s="829"/>
      <c r="I28" s="432"/>
      <c r="J28" s="21"/>
      <c r="K28" s="21"/>
      <c r="L28" s="21"/>
      <c r="M28" s="21"/>
      <c r="N28" s="21"/>
    </row>
    <row r="29" spans="2:14" ht="15" customHeight="1" x14ac:dyDescent="0.35">
      <c r="B29" s="503"/>
      <c r="C29" s="504"/>
      <c r="D29" s="504"/>
      <c r="E29" s="505"/>
      <c r="I29" s="432"/>
      <c r="J29" s="21"/>
      <c r="K29" s="21"/>
      <c r="L29" s="21"/>
      <c r="M29" s="21"/>
      <c r="N29" s="21"/>
    </row>
    <row r="30" spans="2:14" ht="15" customHeight="1" x14ac:dyDescent="0.35">
      <c r="B30" s="503"/>
      <c r="C30" s="504"/>
      <c r="D30" s="504"/>
      <c r="E30" s="505"/>
      <c r="I30" s="432"/>
      <c r="J30" s="21"/>
      <c r="K30" s="21"/>
      <c r="L30" s="21"/>
      <c r="M30" s="21"/>
      <c r="N30" s="21"/>
    </row>
    <row r="31" spans="2:14" ht="15" customHeight="1" x14ac:dyDescent="0.35">
      <c r="B31" s="503"/>
      <c r="C31" s="504"/>
      <c r="D31" s="504"/>
      <c r="E31" s="505"/>
      <c r="I31" s="432"/>
      <c r="J31" s="21"/>
      <c r="K31" s="21"/>
      <c r="L31" s="21"/>
      <c r="M31" s="21"/>
      <c r="N31" s="21"/>
    </row>
    <row r="32" spans="2:14" ht="15" customHeight="1" x14ac:dyDescent="0.35">
      <c r="B32" s="503"/>
      <c r="C32" s="504"/>
      <c r="D32" s="504"/>
      <c r="E32" s="505"/>
      <c r="I32" s="432"/>
      <c r="J32" s="21"/>
      <c r="K32" s="21"/>
      <c r="L32" s="21"/>
      <c r="M32" s="21"/>
      <c r="N32" s="21"/>
    </row>
    <row r="33" spans="2:14" ht="15" customHeight="1" x14ac:dyDescent="0.35">
      <c r="B33" s="503"/>
      <c r="C33" s="504"/>
      <c r="D33" s="504"/>
      <c r="E33" s="505"/>
      <c r="I33" s="432"/>
      <c r="J33" s="21"/>
      <c r="K33" s="21"/>
      <c r="L33" s="21"/>
      <c r="M33" s="21"/>
      <c r="N33" s="21"/>
    </row>
    <row r="34" spans="2:14" ht="13.9" x14ac:dyDescent="0.4">
      <c r="B34" s="503"/>
      <c r="C34" s="504"/>
      <c r="D34" s="504"/>
      <c r="E34" s="505"/>
      <c r="F34" s="49"/>
      <c r="G34" s="49"/>
      <c r="H34" s="49"/>
      <c r="I34" s="432"/>
      <c r="J34" s="21"/>
      <c r="K34" s="21"/>
      <c r="L34" s="21"/>
      <c r="M34" s="21"/>
      <c r="N34" s="21"/>
    </row>
    <row r="35" spans="2:14" ht="15.75" customHeight="1" x14ac:dyDescent="0.4">
      <c r="B35" s="503"/>
      <c r="C35" s="504"/>
      <c r="D35" s="504"/>
      <c r="E35" s="505"/>
      <c r="F35" s="50"/>
      <c r="G35" s="50"/>
      <c r="H35" s="51"/>
      <c r="I35" s="432"/>
      <c r="J35" s="21"/>
      <c r="K35" s="21"/>
      <c r="L35" s="21"/>
      <c r="M35" s="21"/>
      <c r="N35" s="21"/>
    </row>
    <row r="36" spans="2:14" ht="14.25" customHeight="1" x14ac:dyDescent="0.35">
      <c r="B36" s="503"/>
      <c r="C36" s="504"/>
      <c r="D36" s="504"/>
      <c r="E36" s="505"/>
      <c r="G36" s="53"/>
      <c r="H36" s="53"/>
      <c r="I36" s="432"/>
      <c r="J36" s="21"/>
      <c r="K36" s="21"/>
      <c r="L36" s="21"/>
      <c r="M36" s="21"/>
      <c r="N36" s="21"/>
    </row>
    <row r="37" spans="2:14" ht="13.9" thickBot="1" x14ac:dyDescent="0.4">
      <c r="B37" s="506"/>
      <c r="C37" s="507"/>
      <c r="D37" s="507"/>
      <c r="E37" s="508"/>
      <c r="G37" s="53"/>
      <c r="H37" s="53"/>
      <c r="I37" s="432"/>
      <c r="J37" s="21"/>
      <c r="K37" s="21"/>
      <c r="L37" s="21"/>
      <c r="M37" s="21"/>
      <c r="N37" s="21"/>
    </row>
    <row r="38" spans="2:14" ht="15.4" x14ac:dyDescent="0.35">
      <c r="B38" s="20" t="s">
        <v>491</v>
      </c>
      <c r="I38" s="53"/>
      <c r="J38" s="432"/>
      <c r="K38" s="21"/>
      <c r="L38" s="21"/>
      <c r="M38" s="21"/>
      <c r="N38" s="21"/>
    </row>
    <row r="39" spans="2:14" x14ac:dyDescent="0.35">
      <c r="H39" s="53"/>
      <c r="I39" s="53"/>
      <c r="J39" s="432"/>
      <c r="K39" s="21"/>
      <c r="L39" s="21"/>
      <c r="M39" s="21"/>
      <c r="N39" s="21"/>
    </row>
    <row r="40" spans="2:14" ht="13.9" x14ac:dyDescent="0.4">
      <c r="B40" s="827" t="s">
        <v>47</v>
      </c>
      <c r="C40" s="827"/>
      <c r="D40" s="827"/>
      <c r="E40" s="827"/>
      <c r="H40" s="53"/>
      <c r="I40" s="53"/>
      <c r="J40" s="432"/>
      <c r="K40" s="21"/>
      <c r="L40" s="21"/>
      <c r="M40" s="21"/>
      <c r="N40" s="21"/>
    </row>
    <row r="41" spans="2:14" x14ac:dyDescent="0.35">
      <c r="H41" s="53"/>
      <c r="I41" s="53"/>
      <c r="J41" s="432"/>
      <c r="K41" s="21"/>
      <c r="L41" s="21"/>
      <c r="M41" s="21"/>
      <c r="N41" s="21"/>
    </row>
    <row r="42" spans="2:14" x14ac:dyDescent="0.35">
      <c r="H42" s="53"/>
      <c r="I42" s="53"/>
      <c r="J42" s="432"/>
      <c r="K42" s="21"/>
      <c r="L42" s="21"/>
      <c r="M42" s="21"/>
      <c r="N42" s="21"/>
    </row>
    <row r="43" spans="2:14" x14ac:dyDescent="0.35">
      <c r="H43" s="53"/>
      <c r="I43" s="53"/>
      <c r="J43" s="432"/>
      <c r="K43" s="21"/>
      <c r="L43" s="21"/>
      <c r="M43" s="21"/>
      <c r="N43" s="21"/>
    </row>
    <row r="44" spans="2:14" x14ac:dyDescent="0.35">
      <c r="H44" s="53"/>
      <c r="I44" s="53"/>
      <c r="J44" s="432"/>
      <c r="K44" s="21"/>
      <c r="L44" s="21"/>
      <c r="M44" s="21"/>
      <c r="N44" s="21"/>
    </row>
    <row r="45" spans="2:14" x14ac:dyDescent="0.35">
      <c r="H45" s="53"/>
      <c r="I45" s="53"/>
      <c r="J45" s="432"/>
      <c r="K45" s="21"/>
      <c r="L45" s="21"/>
      <c r="M45" s="21"/>
      <c r="N45" s="21"/>
    </row>
    <row r="46" spans="2:14" x14ac:dyDescent="0.35">
      <c r="H46" s="53"/>
      <c r="I46" s="53"/>
      <c r="J46" s="432"/>
      <c r="K46" s="21"/>
      <c r="L46" s="21"/>
      <c r="M46" s="21"/>
      <c r="N46" s="21"/>
    </row>
    <row r="47" spans="2:14" x14ac:dyDescent="0.35">
      <c r="H47" s="53"/>
      <c r="I47" s="53"/>
      <c r="J47" s="432"/>
      <c r="K47" s="21"/>
      <c r="L47" s="21"/>
      <c r="M47" s="21"/>
      <c r="N47" s="21"/>
    </row>
    <row r="48" spans="2:14" x14ac:dyDescent="0.35">
      <c r="H48" s="53"/>
      <c r="I48" s="53"/>
      <c r="J48" s="432"/>
      <c r="K48" s="21"/>
      <c r="L48" s="21"/>
      <c r="M48" s="21"/>
      <c r="N48" s="21"/>
    </row>
    <row r="49" spans="1:23" x14ac:dyDescent="0.35">
      <c r="H49" s="53"/>
      <c r="I49" s="53"/>
      <c r="J49" s="432"/>
      <c r="K49" s="21"/>
      <c r="L49" s="21"/>
      <c r="M49" s="21"/>
      <c r="N49" s="21"/>
    </row>
    <row r="50" spans="1:23" x14ac:dyDescent="0.35">
      <c r="H50" s="53"/>
      <c r="I50" s="53"/>
      <c r="J50" s="432"/>
      <c r="K50" s="21"/>
      <c r="L50" s="21"/>
      <c r="M50" s="21"/>
      <c r="N50" s="21"/>
    </row>
    <row r="51" spans="1:23" x14ac:dyDescent="0.35">
      <c r="H51" s="53"/>
      <c r="I51" s="53"/>
      <c r="J51" s="432"/>
      <c r="K51" s="21"/>
      <c r="L51" s="21"/>
      <c r="M51" s="21"/>
      <c r="N51" s="21"/>
    </row>
    <row r="52" spans="1:23" x14ac:dyDescent="0.35">
      <c r="H52" s="53"/>
      <c r="I52" s="53"/>
      <c r="J52" s="432"/>
      <c r="K52" s="21"/>
      <c r="L52" s="21"/>
      <c r="M52" s="21"/>
      <c r="N52" s="21"/>
    </row>
    <row r="53" spans="1:23" x14ac:dyDescent="0.35">
      <c r="H53" s="53"/>
      <c r="I53" s="53"/>
      <c r="J53" s="432"/>
      <c r="K53" s="21"/>
      <c r="L53" s="21"/>
      <c r="M53" s="21"/>
      <c r="N53" s="21"/>
    </row>
    <row r="54" spans="1:23" x14ac:dyDescent="0.35">
      <c r="I54" s="20"/>
      <c r="L54" s="21"/>
      <c r="M54" s="21"/>
      <c r="N54" s="21"/>
    </row>
    <row r="55" spans="1:23" x14ac:dyDescent="0.35">
      <c r="F55" s="52"/>
      <c r="G55" s="53"/>
      <c r="H55" s="53"/>
      <c r="I55" s="432"/>
      <c r="J55" s="21"/>
      <c r="K55" s="21"/>
      <c r="L55" s="21"/>
      <c r="M55" s="21"/>
      <c r="N55" s="21"/>
    </row>
    <row r="56" spans="1:23" x14ac:dyDescent="0.35">
      <c r="F56" s="52"/>
      <c r="G56" s="53"/>
      <c r="H56" s="53"/>
      <c r="I56" s="432"/>
      <c r="J56" s="21"/>
      <c r="K56" s="21"/>
      <c r="L56" s="21"/>
      <c r="M56" s="21"/>
      <c r="N56" s="21"/>
    </row>
    <row r="57" spans="1:23" x14ac:dyDescent="0.35">
      <c r="F57" s="52"/>
      <c r="G57" s="53"/>
      <c r="H57" s="53"/>
      <c r="I57" s="432"/>
      <c r="J57" s="21"/>
      <c r="K57" s="21"/>
      <c r="L57" s="21"/>
      <c r="M57" s="21"/>
      <c r="N57" s="21"/>
    </row>
    <row r="58" spans="1:23" x14ac:dyDescent="0.35">
      <c r="F58" s="52"/>
      <c r="G58" s="53"/>
      <c r="H58" s="53"/>
      <c r="I58" s="432"/>
      <c r="J58" s="21"/>
      <c r="K58" s="21"/>
      <c r="L58" s="21"/>
      <c r="M58" s="21"/>
      <c r="N58" s="21"/>
    </row>
    <row r="59" spans="1:23" ht="15.75" customHeight="1" thickBot="1" x14ac:dyDescent="0.45">
      <c r="A59" s="777" t="s">
        <v>33</v>
      </c>
      <c r="B59" s="777"/>
      <c r="C59" s="777"/>
      <c r="D59" s="777"/>
      <c r="E59" s="777"/>
      <c r="F59" s="777"/>
      <c r="G59" s="777"/>
      <c r="H59" s="777"/>
      <c r="I59" s="777"/>
      <c r="J59" s="777"/>
      <c r="K59" s="777"/>
      <c r="L59" s="777"/>
      <c r="M59" s="777"/>
      <c r="N59" s="777"/>
      <c r="O59" s="79"/>
      <c r="P59" s="79"/>
    </row>
    <row r="60" spans="1:23" ht="15" customHeight="1" thickTop="1" thickBot="1" x14ac:dyDescent="0.4">
      <c r="F60" s="52"/>
      <c r="G60" s="53"/>
      <c r="H60" s="53"/>
      <c r="I60" s="432"/>
      <c r="J60" s="21"/>
      <c r="K60" s="21"/>
      <c r="L60" s="21"/>
      <c r="M60" s="21"/>
      <c r="N60" s="21"/>
    </row>
    <row r="61" spans="1:23" ht="15" customHeight="1" thickBot="1" x14ac:dyDescent="0.45">
      <c r="A61" s="55" t="s">
        <v>48</v>
      </c>
      <c r="C61" s="55" t="s">
        <v>25</v>
      </c>
      <c r="D61" s="55" t="s">
        <v>437</v>
      </c>
      <c r="E61" s="55" t="s">
        <v>28</v>
      </c>
      <c r="F61" s="55" t="s">
        <v>423</v>
      </c>
      <c r="G61" s="55" t="s">
        <v>440</v>
      </c>
      <c r="H61" s="55" t="s">
        <v>426</v>
      </c>
      <c r="I61" s="55" t="s">
        <v>441</v>
      </c>
      <c r="J61" s="55" t="s">
        <v>435</v>
      </c>
      <c r="K61" s="55" t="s">
        <v>438</v>
      </c>
      <c r="L61" s="55" t="s">
        <v>428</v>
      </c>
      <c r="M61" s="55" t="s">
        <v>479</v>
      </c>
      <c r="N61" s="55" t="s">
        <v>436</v>
      </c>
      <c r="O61" s="56" t="s">
        <v>39</v>
      </c>
      <c r="P61" s="774" t="s">
        <v>26</v>
      </c>
      <c r="Q61" s="775"/>
      <c r="R61" s="776"/>
      <c r="S61" s="57">
        <f>SUM(R63:R4869)</f>
        <v>-13.849981055334105</v>
      </c>
      <c r="U61" s="509" t="s">
        <v>125</v>
      </c>
    </row>
    <row r="62" spans="1:23" ht="15" customHeight="1" thickBot="1" x14ac:dyDescent="0.45">
      <c r="A62" s="58">
        <v>16</v>
      </c>
      <c r="C62" s="460">
        <v>0.1</v>
      </c>
      <c r="D62" s="460">
        <f t="shared" ref="D62:D125" si="0">IF(AND($D$11=$U$86,$D$13&gt;=$U$80),$D$13/$U$80,1)*(f_CLK_MHz/fCLK_NOM_MHz)*$C62</f>
        <v>0.1</v>
      </c>
      <c r="E62" s="460">
        <f>D62/1000</f>
        <v>1E-4</v>
      </c>
      <c r="F62" s="460">
        <f t="shared" ref="F62:F125" si="1">IF(SINC3_Decimation&lt;&gt;0,(ABS(SIN(((MOD_CLK_DIV*PI()*$D62*SINC3_Decimation)/(f_CLK_MHz*1000000)))/(SINC3_Decimation*SIN(((MOD_CLK_DIV*PI()*$D62)/(f_CLK_MHz*1000000)))))^First_Stage_Order),"-")</f>
        <v>0.9999999228944717</v>
      </c>
      <c r="G62" s="460">
        <v>0.99998080773914799</v>
      </c>
      <c r="H62" s="460">
        <f t="shared" ref="H62:H125" si="2">IF(SINC1A_Decimation&lt;&gt;0,(ABS(SIN(((MOD_CLK_DIV*SINC3_Decimation*FIR2_Decimation*PI()*$D62*SINC1A_Decimation)/(f_CLK_MHz*1000000)))/(SINC1A_Decimation*SIN(((MOD_CLK_DIV*SINC3_Decimation*FIR2_Decimation*PI()*$D62)/(f_CLK_MHz*1000000)))))^1),"-")</f>
        <v>1</v>
      </c>
      <c r="I62" s="460">
        <v>0.99999998989068495</v>
      </c>
      <c r="J62" s="460">
        <v>0.99999998006414503</v>
      </c>
      <c r="K62" s="460">
        <v>0.99999999725125599</v>
      </c>
      <c r="L62" s="460" t="str">
        <f t="shared" ref="L62:L125" si="3">IF(SINC1B_Decimation&lt;&gt;0,(ABS(SIN(((MOD_CLK_DIV*FIR1_Decimation*PI()*$D62*SINC1B_Decimation)/(f_CLK_MHz*1000000)))/(SINC1B_Decimation*SIN(((MOD_CLK_DIV*FIR1_Decimation*PI()*$D62)/(f_CLK_MHz*1000000)))))^1),"-")</f>
        <v>-</v>
      </c>
      <c r="M62" s="460">
        <f t="shared" ref="M62:M125" si="4">IF($D$14=$Z$85,(ABS(SIN(((Dec_Prior_to_Chop*PI()*$D62*2)/(f_CLK_MHz*1000000)))/(2*SIN(((Dec_Prior_to_Chop*PI()*$D62)/(f_CLK_MHz*1000000)))))^1),1)</f>
        <v>1</v>
      </c>
      <c r="N62" s="460">
        <f t="shared" ref="N62:N125" si="5">M62*IF(FILTER=$U$85,F62,IF(AND(FILTER=$U$86,$D$13&lt;=$U$73,$D$13&lt;&gt;$U$72),F62*G62*H62,IF(AND(FILTER=$U$86,OR($D$13&gt;=$U$74,$D$13=$U$72),$D$13&lt;=$U$79,$D$13&lt;&gt;$U$75),I62*L62,IF(AND(FILTER=$U$86,$D$13=$U$75),J62*L62,IF(AND(FILTER=$U$86,$D$13&gt;=$U$80),K62,"Error")))))</f>
        <v>0.99998073063509951</v>
      </c>
      <c r="O62" s="461">
        <f t="shared" ref="O62" si="6">20*LOG10(N62)</f>
        <v>-1.67373189513946E-4</v>
      </c>
      <c r="P62" s="462" t="s">
        <v>34</v>
      </c>
      <c r="Q62" s="463" t="s">
        <v>23</v>
      </c>
      <c r="R62" s="464" t="s">
        <v>27</v>
      </c>
      <c r="U62" s="832" t="s">
        <v>76</v>
      </c>
      <c r="V62" s="564">
        <f>INDEX(D62:D4869,MATCH(D20-D21,D62:D4869,1))*{1,1}</f>
        <v>58.990000000000997</v>
      </c>
      <c r="W62" s="565">
        <v>-1000</v>
      </c>
    </row>
    <row r="63" spans="1:23" ht="15" customHeight="1" thickBot="1" x14ac:dyDescent="0.4">
      <c r="C63" s="460">
        <v>0.2</v>
      </c>
      <c r="D63" s="460">
        <f t="shared" si="0"/>
        <v>0.2</v>
      </c>
      <c r="E63" s="460">
        <f t="shared" ref="E63:E126" si="7">D63/1000</f>
        <v>2.0000000000000001E-4</v>
      </c>
      <c r="F63" s="460">
        <f t="shared" si="1"/>
        <v>0.99999969157791579</v>
      </c>
      <c r="G63" s="460">
        <v>0.99992327756744603</v>
      </c>
      <c r="H63" s="460">
        <f t="shared" si="2"/>
        <v>1</v>
      </c>
      <c r="I63" s="460">
        <v>0.99999995956272603</v>
      </c>
      <c r="J63" s="460">
        <v>0.99999994819624105</v>
      </c>
      <c r="K63" s="460">
        <v>0.99999997782913996</v>
      </c>
      <c r="L63" s="460" t="str">
        <f t="shared" si="3"/>
        <v>-</v>
      </c>
      <c r="M63" s="460">
        <f t="shared" si="4"/>
        <v>1</v>
      </c>
      <c r="N63" s="460">
        <f t="shared" si="5"/>
        <v>0.99992296916902468</v>
      </c>
      <c r="O63" s="460">
        <f t="shared" ref="O63:O76" si="8">20*LOG10(N63)</f>
        <v>-6.691070678476851E-4</v>
      </c>
      <c r="P63" s="460">
        <f>D62-D63</f>
        <v>-0.1</v>
      </c>
      <c r="Q63" s="460">
        <f>((N63+N62)/2)^2</f>
        <v>0.99990370212255608</v>
      </c>
      <c r="R63" s="460">
        <f>P63*Q63</f>
        <v>-9.9990370212255611E-2</v>
      </c>
      <c r="U63" s="833"/>
      <c r="V63" s="568">
        <f>V62</f>
        <v>58.990000000000997</v>
      </c>
      <c r="W63" s="569">
        <v>-5</v>
      </c>
    </row>
    <row r="64" spans="1:23" ht="15" customHeight="1" x14ac:dyDescent="0.35">
      <c r="A64" s="792" t="s">
        <v>424</v>
      </c>
      <c r="C64" s="460">
        <v>0.3</v>
      </c>
      <c r="D64" s="460">
        <f t="shared" si="0"/>
        <v>0.3</v>
      </c>
      <c r="E64" s="460">
        <f t="shared" si="7"/>
        <v>2.9999999999999997E-4</v>
      </c>
      <c r="F64" s="460">
        <f t="shared" si="1"/>
        <v>0.99999930605042586</v>
      </c>
      <c r="G64" s="460">
        <v>0.99982740030557504</v>
      </c>
      <c r="H64" s="460">
        <f t="shared" si="2"/>
        <v>1</v>
      </c>
      <c r="I64" s="460">
        <v>0.99999990901612101</v>
      </c>
      <c r="J64" s="460">
        <v>0.99999989508306197</v>
      </c>
      <c r="K64" s="460">
        <v>0.999999945458941</v>
      </c>
      <c r="L64" s="460" t="str">
        <f t="shared" si="3"/>
        <v>-</v>
      </c>
      <c r="M64" s="460">
        <f t="shared" si="4"/>
        <v>1</v>
      </c>
      <c r="N64" s="460">
        <f t="shared" si="5"/>
        <v>0.99982670647577643</v>
      </c>
      <c r="O64" s="460">
        <f t="shared" si="8"/>
        <v>-1.5053388629031679E-3</v>
      </c>
      <c r="P64" s="460">
        <f t="shared" ref="P64:P66" si="9">D63-D64</f>
        <v>-9.9999999999999978E-2</v>
      </c>
      <c r="Q64" s="460">
        <f t="shared" ref="Q64:Q66" si="10">((N64+N63)/2)^2</f>
        <v>0.99974969131037172</v>
      </c>
      <c r="R64" s="460">
        <f t="shared" ref="R64:R66" si="11">P64*Q64</f>
        <v>-9.997496913103715E-2</v>
      </c>
      <c r="U64" s="832" t="s">
        <v>77</v>
      </c>
      <c r="V64" s="564">
        <f>INDEX(D62:D4869,MATCH(D20+D21,D62:D4869,1))*{1,1}</f>
        <v>60.990000000001999</v>
      </c>
      <c r="W64" s="565">
        <f>W62</f>
        <v>-1000</v>
      </c>
    </row>
    <row r="65" spans="1:28" ht="15.75" customHeight="1" thickBot="1" x14ac:dyDescent="0.4">
      <c r="A65" s="793"/>
      <c r="C65" s="460">
        <v>0.4</v>
      </c>
      <c r="D65" s="460">
        <f t="shared" si="0"/>
        <v>0.4</v>
      </c>
      <c r="E65" s="460">
        <f t="shared" si="7"/>
        <v>4.0000000000000002E-4</v>
      </c>
      <c r="F65" s="460">
        <f t="shared" si="1"/>
        <v>0.99999876631215745</v>
      </c>
      <c r="G65" s="460">
        <v>0.99969318548902697</v>
      </c>
      <c r="H65" s="460">
        <f t="shared" si="2"/>
        <v>1</v>
      </c>
      <c r="I65" s="460">
        <v>0.99999983825087302</v>
      </c>
      <c r="J65" s="460">
        <v>0.99999982072461302</v>
      </c>
      <c r="K65" s="460">
        <v>0.99999990014066298</v>
      </c>
      <c r="L65" s="460" t="str">
        <f t="shared" si="3"/>
        <v>-</v>
      </c>
      <c r="M65" s="460">
        <f t="shared" si="4"/>
        <v>1</v>
      </c>
      <c r="N65" s="460">
        <f t="shared" si="5"/>
        <v>0.99969195217969775</v>
      </c>
      <c r="O65" s="460">
        <f t="shared" si="8"/>
        <v>-2.6760815721045862E-3</v>
      </c>
      <c r="P65" s="460">
        <f t="shared" si="9"/>
        <v>-0.10000000000000003</v>
      </c>
      <c r="Q65" s="460">
        <f t="shared" si="10"/>
        <v>0.99951871657784674</v>
      </c>
      <c r="R65" s="460">
        <f t="shared" si="11"/>
        <v>-9.9951871657784713E-2</v>
      </c>
      <c r="U65" s="833"/>
      <c r="V65" s="566">
        <f>V64</f>
        <v>60.990000000001999</v>
      </c>
      <c r="W65" s="567">
        <f>W63</f>
        <v>-5</v>
      </c>
    </row>
    <row r="66" spans="1:28" ht="13.9" x14ac:dyDescent="0.4">
      <c r="A66" s="58">
        <v>3</v>
      </c>
      <c r="C66" s="460">
        <v>0.5</v>
      </c>
      <c r="D66" s="460">
        <f t="shared" si="0"/>
        <v>0.5</v>
      </c>
      <c r="E66" s="460">
        <f t="shared" si="7"/>
        <v>5.0000000000000001E-4</v>
      </c>
      <c r="F66" s="460">
        <f t="shared" si="1"/>
        <v>0.99999807236332572</v>
      </c>
      <c r="G66" s="460">
        <v>0.99952064646559202</v>
      </c>
      <c r="H66" s="460">
        <f t="shared" si="2"/>
        <v>1</v>
      </c>
      <c r="I66" s="460">
        <v>0.99999974726700502</v>
      </c>
      <c r="J66" s="460">
        <v>0.99999972512091295</v>
      </c>
      <c r="K66" s="460">
        <v>0.99999984187431901</v>
      </c>
      <c r="L66" s="460" t="str">
        <f t="shared" si="3"/>
        <v>-</v>
      </c>
      <c r="M66" s="460">
        <f t="shared" si="4"/>
        <v>1</v>
      </c>
      <c r="N66" s="460">
        <f t="shared" si="5"/>
        <v>0.99951871975293716</v>
      </c>
      <c r="O66" s="460">
        <f t="shared" si="8"/>
        <v>-4.1813533930958099E-3</v>
      </c>
      <c r="P66" s="460">
        <f t="shared" si="9"/>
        <v>-9.9999999999999978E-2</v>
      </c>
      <c r="Q66" s="460">
        <f t="shared" si="10"/>
        <v>0.99921082769233449</v>
      </c>
      <c r="R66" s="460">
        <f t="shared" si="11"/>
        <v>-9.9921082769233421E-2</v>
      </c>
    </row>
    <row r="67" spans="1:28" ht="14.25" thickBot="1" x14ac:dyDescent="0.45">
      <c r="C67" s="460">
        <v>0.6</v>
      </c>
      <c r="D67" s="460">
        <f t="shared" si="0"/>
        <v>0.6</v>
      </c>
      <c r="E67" s="460">
        <f t="shared" si="7"/>
        <v>5.9999999999999995E-4</v>
      </c>
      <c r="F67" s="460">
        <f t="shared" si="1"/>
        <v>0.99999722420420878</v>
      </c>
      <c r="G67" s="460">
        <v>0.99930980039345696</v>
      </c>
      <c r="H67" s="460">
        <f t="shared" si="2"/>
        <v>1</v>
      </c>
      <c r="I67" s="460">
        <v>0.99999963606450404</v>
      </c>
      <c r="J67" s="460">
        <v>0.999999608271953</v>
      </c>
      <c r="K67" s="460">
        <v>0.99999977065989898</v>
      </c>
      <c r="L67" s="460" t="str">
        <f t="shared" si="3"/>
        <v>-</v>
      </c>
      <c r="M67" s="460">
        <f t="shared" si="4"/>
        <v>1</v>
      </c>
      <c r="N67" s="460">
        <f t="shared" si="5"/>
        <v>0.99930702651351888</v>
      </c>
      <c r="O67" s="460">
        <f t="shared" si="8"/>
        <v>-6.0211777249776855E-3</v>
      </c>
      <c r="P67" s="460">
        <f t="shared" ref="P67:P130" si="12">D66-D67</f>
        <v>-9.9999999999999978E-2</v>
      </c>
      <c r="Q67" s="460">
        <f t="shared" ref="Q67:Q130" si="13">((N67+N66)/2)^2</f>
        <v>0.99882609098441377</v>
      </c>
      <c r="R67" s="460">
        <f t="shared" ref="R67:R130" si="14">P67*Q67</f>
        <v>-9.9882609098441349E-2</v>
      </c>
      <c r="U67" s="54" t="s">
        <v>439</v>
      </c>
    </row>
    <row r="68" spans="1:28" ht="14.25" thickBot="1" x14ac:dyDescent="0.45">
      <c r="A68" s="792" t="s">
        <v>422</v>
      </c>
      <c r="C68" s="460">
        <v>0.7</v>
      </c>
      <c r="D68" s="460">
        <f t="shared" si="0"/>
        <v>0.7</v>
      </c>
      <c r="E68" s="460">
        <f t="shared" si="7"/>
        <v>6.9999999999999999E-4</v>
      </c>
      <c r="F68" s="460">
        <f t="shared" si="1"/>
        <v>0.99999622183514736</v>
      </c>
      <c r="G68" s="460">
        <v>0.99906066823874895</v>
      </c>
      <c r="H68" s="460">
        <f t="shared" si="2"/>
        <v>1</v>
      </c>
      <c r="I68" s="460">
        <v>0.99999950464337295</v>
      </c>
      <c r="J68" s="460">
        <v>0.99999947017773505</v>
      </c>
      <c r="K68" s="460">
        <v>0.99999968649740001</v>
      </c>
      <c r="L68" s="460" t="str">
        <f t="shared" si="3"/>
        <v>-</v>
      </c>
      <c r="M68" s="460">
        <f t="shared" si="4"/>
        <v>1</v>
      </c>
      <c r="N68" s="460">
        <f t="shared" si="5"/>
        <v>0.99905689362284655</v>
      </c>
      <c r="O68" s="460">
        <f t="shared" si="8"/>
        <v>-8.1955831700360835E-3</v>
      </c>
      <c r="P68" s="460">
        <f t="shared" si="12"/>
        <v>-9.9999999999999978E-2</v>
      </c>
      <c r="Q68" s="460">
        <f t="shared" si="13"/>
        <v>0.9983645893256955</v>
      </c>
      <c r="R68" s="460">
        <f t="shared" si="14"/>
        <v>-9.9836458932569525E-2</v>
      </c>
      <c r="U68" s="465" t="s">
        <v>456</v>
      </c>
      <c r="V68" s="466" t="s">
        <v>253</v>
      </c>
      <c r="W68" s="466" t="s">
        <v>431</v>
      </c>
      <c r="X68" s="466" t="s">
        <v>432</v>
      </c>
      <c r="Y68" s="466" t="s">
        <v>433</v>
      </c>
      <c r="Z68" s="467" t="s">
        <v>434</v>
      </c>
      <c r="AA68" s="490" t="s">
        <v>457</v>
      </c>
      <c r="AB68" s="501" t="s">
        <v>458</v>
      </c>
    </row>
    <row r="69" spans="1:28" ht="13.9" thickBot="1" x14ac:dyDescent="0.4">
      <c r="A69" s="793"/>
      <c r="C69" s="460">
        <v>0.8</v>
      </c>
      <c r="D69" s="460">
        <f t="shared" si="0"/>
        <v>0.8</v>
      </c>
      <c r="E69" s="460">
        <f t="shared" si="7"/>
        <v>8.0000000000000004E-4</v>
      </c>
      <c r="F69" s="460">
        <f t="shared" si="1"/>
        <v>0.99999506525654347</v>
      </c>
      <c r="G69" s="460">
        <v>0.99877327477255795</v>
      </c>
      <c r="H69" s="460">
        <f t="shared" si="2"/>
        <v>1</v>
      </c>
      <c r="I69" s="460">
        <v>0.99999935300363796</v>
      </c>
      <c r="J69" s="460">
        <v>0.99999931083828597</v>
      </c>
      <c r="K69" s="460">
        <v>0.99999958938684796</v>
      </c>
      <c r="L69" s="460" t="str">
        <f t="shared" si="3"/>
        <v>-</v>
      </c>
      <c r="M69" s="460">
        <f t="shared" si="4"/>
        <v>1</v>
      </c>
      <c r="N69" s="460">
        <f t="shared" si="5"/>
        <v>0.99876834608267573</v>
      </c>
      <c r="O69" s="460">
        <f t="shared" si="8"/>
        <v>-1.0704603535656903E-2</v>
      </c>
      <c r="P69" s="460">
        <f t="shared" si="12"/>
        <v>-0.10000000000000009</v>
      </c>
      <c r="Q69" s="460">
        <f t="shared" si="13"/>
        <v>0.99782642210110695</v>
      </c>
      <c r="R69" s="460">
        <f t="shared" si="14"/>
        <v>-9.9782642210110781E-2</v>
      </c>
      <c r="U69" s="468">
        <f t="shared" ref="U69:U82" si="15">1000000*fCLK_NOM_MHz/(AA69*MOD_CLK_DIV)</f>
        <v>2.5</v>
      </c>
      <c r="V69" s="469">
        <f>IF(FILTER=$U$85,102400,320)</f>
        <v>320</v>
      </c>
      <c r="W69" s="469">
        <v>40</v>
      </c>
      <c r="X69" s="469">
        <v>8</v>
      </c>
      <c r="Y69" s="469">
        <v>0</v>
      </c>
      <c r="Z69" s="470">
        <v>0</v>
      </c>
      <c r="AA69" s="491">
        <v>102400</v>
      </c>
      <c r="AB69" s="494">
        <f t="shared" ref="AB69:AB82" si="16">1000000*f_CLK_MHz/(AA69*MOD_CLK_DIV)</f>
        <v>2.5</v>
      </c>
    </row>
    <row r="70" spans="1:28" ht="13.9" x14ac:dyDescent="0.4">
      <c r="A70" s="58">
        <f>VLOOKUP($D$13,U69:Z82,2,FALSE)</f>
        <v>320</v>
      </c>
      <c r="C70" s="460">
        <v>0.9</v>
      </c>
      <c r="D70" s="460">
        <f t="shared" si="0"/>
        <v>0.9</v>
      </c>
      <c r="E70" s="460">
        <f t="shared" si="7"/>
        <v>8.9999999999999998E-4</v>
      </c>
      <c r="F70" s="460">
        <f t="shared" si="1"/>
        <v>0.99999375446886041</v>
      </c>
      <c r="G70" s="460">
        <v>0.99844764856740498</v>
      </c>
      <c r="H70" s="460">
        <f t="shared" si="2"/>
        <v>1</v>
      </c>
      <c r="I70" s="460">
        <v>0.99999918114528596</v>
      </c>
      <c r="J70" s="460">
        <v>0.99999913025359499</v>
      </c>
      <c r="K70" s="460">
        <v>0.99999947932822197</v>
      </c>
      <c r="L70" s="460" t="str">
        <f t="shared" si="3"/>
        <v>-</v>
      </c>
      <c r="M70" s="460">
        <f t="shared" si="4"/>
        <v>1</v>
      </c>
      <c r="N70" s="460">
        <f t="shared" si="5"/>
        <v>0.99844141273152465</v>
      </c>
      <c r="O70" s="460">
        <f t="shared" si="8"/>
        <v>-1.3548277836699176E-2</v>
      </c>
      <c r="P70" s="460">
        <f t="shared" si="12"/>
        <v>-9.9999999999999978E-2</v>
      </c>
      <c r="Q70" s="460">
        <f t="shared" si="13"/>
        <v>0.99721170517566915</v>
      </c>
      <c r="R70" s="460">
        <f t="shared" si="14"/>
        <v>-9.972117051756689E-2</v>
      </c>
      <c r="U70" s="471">
        <f t="shared" si="15"/>
        <v>5</v>
      </c>
      <c r="V70" s="436">
        <f>IF(FILTER=$U$85,51200,320)</f>
        <v>320</v>
      </c>
      <c r="W70" s="436">
        <v>40</v>
      </c>
      <c r="X70" s="436">
        <v>4</v>
      </c>
      <c r="Y70" s="436">
        <v>0</v>
      </c>
      <c r="Z70" s="472">
        <v>0</v>
      </c>
      <c r="AA70" s="492">
        <v>51200</v>
      </c>
      <c r="AB70" s="495">
        <f t="shared" si="16"/>
        <v>5</v>
      </c>
    </row>
    <row r="71" spans="1:28" ht="13.9" thickBot="1" x14ac:dyDescent="0.4">
      <c r="C71" s="460">
        <v>1</v>
      </c>
      <c r="D71" s="460">
        <f t="shared" si="0"/>
        <v>1</v>
      </c>
      <c r="E71" s="460">
        <f t="shared" si="7"/>
        <v>1E-3</v>
      </c>
      <c r="F71" s="460">
        <f t="shared" si="1"/>
        <v>0.99999228947262375</v>
      </c>
      <c r="G71" s="460">
        <v>0.99808382199316703</v>
      </c>
      <c r="H71" s="460">
        <f t="shared" si="2"/>
        <v>1</v>
      </c>
      <c r="I71" s="460">
        <v>0.99999898906832896</v>
      </c>
      <c r="J71" s="460">
        <v>0.999998928423672</v>
      </c>
      <c r="K71" s="460">
        <v>0.99999935632153303</v>
      </c>
      <c r="L71" s="460" t="str">
        <f t="shared" si="3"/>
        <v>-</v>
      </c>
      <c r="M71" s="460">
        <f t="shared" si="4"/>
        <v>1</v>
      </c>
      <c r="N71" s="460">
        <f t="shared" si="5"/>
        <v>0.99807612624053377</v>
      </c>
      <c r="O71" s="460">
        <f t="shared" si="8"/>
        <v>-1.6726650298240407E-2</v>
      </c>
      <c r="P71" s="460">
        <f t="shared" si="12"/>
        <v>-9.9999999999999978E-2</v>
      </c>
      <c r="Q71" s="460">
        <f t="shared" si="13"/>
        <v>0.99652057085576118</v>
      </c>
      <c r="R71" s="460">
        <f t="shared" si="14"/>
        <v>-9.965205708557609E-2</v>
      </c>
      <c r="U71" s="471">
        <f t="shared" si="15"/>
        <v>10</v>
      </c>
      <c r="V71" s="436">
        <f>IF(FILTER=$U$85,25600,320)</f>
        <v>320</v>
      </c>
      <c r="W71" s="436">
        <v>40</v>
      </c>
      <c r="X71" s="436">
        <v>2</v>
      </c>
      <c r="Y71" s="436">
        <v>0</v>
      </c>
      <c r="Z71" s="472">
        <v>0</v>
      </c>
      <c r="AA71" s="492">
        <v>25600</v>
      </c>
      <c r="AB71" s="495">
        <f t="shared" si="16"/>
        <v>10</v>
      </c>
    </row>
    <row r="72" spans="1:28" ht="14.25" customHeight="1" x14ac:dyDescent="0.35">
      <c r="A72" s="792" t="s">
        <v>427</v>
      </c>
      <c r="C72" s="460">
        <v>1.1000000000000001</v>
      </c>
      <c r="D72" s="460">
        <f t="shared" si="0"/>
        <v>1.1000000000000001</v>
      </c>
      <c r="E72" s="460">
        <f t="shared" si="7"/>
        <v>1.1000000000000001E-3</v>
      </c>
      <c r="F72" s="460">
        <f t="shared" si="1"/>
        <v>0.99999067026842037</v>
      </c>
      <c r="G72" s="460">
        <v>0.997681831212472</v>
      </c>
      <c r="H72" s="460">
        <f t="shared" si="2"/>
        <v>1</v>
      </c>
      <c r="I72" s="460">
        <v>0.99999877677277604</v>
      </c>
      <c r="J72" s="460">
        <v>0.99999870534852897</v>
      </c>
      <c r="K72" s="460">
        <v>0.99999922036678002</v>
      </c>
      <c r="L72" s="460" t="str">
        <f t="shared" si="3"/>
        <v>-</v>
      </c>
      <c r="M72" s="460">
        <f t="shared" si="4"/>
        <v>1</v>
      </c>
      <c r="N72" s="460">
        <f t="shared" si="5"/>
        <v>0.99767252310878496</v>
      </c>
      <c r="O72" s="460">
        <f t="shared" si="8"/>
        <v>-2.0239770358606135E-2</v>
      </c>
      <c r="P72" s="460">
        <f t="shared" si="12"/>
        <v>-0.10000000000000009</v>
      </c>
      <c r="Q72" s="460">
        <f t="shared" si="13"/>
        <v>0.99575316784490742</v>
      </c>
      <c r="R72" s="460">
        <f t="shared" si="14"/>
        <v>-9.957531678449083E-2</v>
      </c>
      <c r="U72" s="471">
        <f t="shared" si="15"/>
        <v>16.666666666666668</v>
      </c>
      <c r="V72" s="436">
        <f>IF(FILTER=$U$85,15360,0)</f>
        <v>0</v>
      </c>
      <c r="W72" s="436">
        <v>0</v>
      </c>
      <c r="X72" s="436">
        <v>0</v>
      </c>
      <c r="Y72" s="436">
        <v>320</v>
      </c>
      <c r="Z72" s="472">
        <v>48</v>
      </c>
      <c r="AA72" s="492">
        <v>15360</v>
      </c>
      <c r="AB72" s="495">
        <f t="shared" si="16"/>
        <v>16.666666666666668</v>
      </c>
    </row>
    <row r="73" spans="1:28" ht="15" customHeight="1" thickBot="1" x14ac:dyDescent="0.4">
      <c r="A73" s="793"/>
      <c r="C73" s="460">
        <v>1.2</v>
      </c>
      <c r="D73" s="460">
        <f t="shared" si="0"/>
        <v>1.2</v>
      </c>
      <c r="E73" s="460">
        <f t="shared" si="7"/>
        <v>1.1999999999999999E-3</v>
      </c>
      <c r="F73" s="460">
        <f t="shared" si="1"/>
        <v>0.9999888968569014</v>
      </c>
      <c r="G73" s="460">
        <v>0.99724171617553803</v>
      </c>
      <c r="H73" s="460">
        <f t="shared" si="2"/>
        <v>1</v>
      </c>
      <c r="I73" s="460">
        <v>0.99999854425865198</v>
      </c>
      <c r="J73" s="460">
        <v>0.99999846102819201</v>
      </c>
      <c r="K73" s="460">
        <v>0.99999907146398304</v>
      </c>
      <c r="L73" s="460" t="str">
        <f t="shared" si="3"/>
        <v>-</v>
      </c>
      <c r="M73" s="460">
        <f t="shared" si="4"/>
        <v>1</v>
      </c>
      <c r="N73" s="460">
        <f t="shared" si="5"/>
        <v>0.99723064365805947</v>
      </c>
      <c r="O73" s="460">
        <f t="shared" si="8"/>
        <v>-2.4087692672872786E-2</v>
      </c>
      <c r="P73" s="460">
        <f t="shared" si="12"/>
        <v>-9.9999999999999867E-2</v>
      </c>
      <c r="Q73" s="460">
        <f t="shared" si="13"/>
        <v>0.99490966119409607</v>
      </c>
      <c r="R73" s="460">
        <f t="shared" si="14"/>
        <v>-9.9490966119409469E-2</v>
      </c>
      <c r="U73" s="471">
        <f t="shared" si="15"/>
        <v>20</v>
      </c>
      <c r="V73" s="436">
        <f>IF(FILTER=$U$85,12800,320)</f>
        <v>320</v>
      </c>
      <c r="W73" s="436">
        <v>40</v>
      </c>
      <c r="X73" s="436">
        <v>1</v>
      </c>
      <c r="Y73" s="436">
        <v>0</v>
      </c>
      <c r="Z73" s="472">
        <v>0</v>
      </c>
      <c r="AA73" s="492">
        <v>12800</v>
      </c>
      <c r="AB73" s="495">
        <f t="shared" si="16"/>
        <v>20</v>
      </c>
    </row>
    <row r="74" spans="1:28" ht="13.9" x14ac:dyDescent="0.4">
      <c r="A74" s="58">
        <f>VLOOKUP($D$13,U69:Z82,3,FALSE)</f>
        <v>40</v>
      </c>
      <c r="C74" s="460">
        <v>1.3</v>
      </c>
      <c r="D74" s="460">
        <f t="shared" si="0"/>
        <v>1.3</v>
      </c>
      <c r="E74" s="460">
        <f t="shared" si="7"/>
        <v>1.2999999999999999E-3</v>
      </c>
      <c r="F74" s="460">
        <f t="shared" si="1"/>
        <v>0.99998696923877517</v>
      </c>
      <c r="G74" s="460">
        <v>0.99676352061448403</v>
      </c>
      <c r="H74" s="460">
        <f t="shared" si="2"/>
        <v>1</v>
      </c>
      <c r="I74" s="460">
        <v>0.99999829152595299</v>
      </c>
      <c r="J74" s="460">
        <v>0.999998195462658</v>
      </c>
      <c r="K74" s="460">
        <v>0.99999890961313398</v>
      </c>
      <c r="L74" s="460" t="str">
        <f t="shared" si="3"/>
        <v>-</v>
      </c>
      <c r="M74" s="460">
        <f t="shared" si="4"/>
        <v>1</v>
      </c>
      <c r="N74" s="460">
        <f t="shared" si="5"/>
        <v>0.99675053202704933</v>
      </c>
      <c r="O74" s="460">
        <f t="shared" si="8"/>
        <v>-2.8270477116724896E-2</v>
      </c>
      <c r="P74" s="460">
        <f t="shared" si="12"/>
        <v>-0.10000000000000009</v>
      </c>
      <c r="Q74" s="460">
        <f t="shared" si="13"/>
        <v>0.99399023224664229</v>
      </c>
      <c r="R74" s="460">
        <f t="shared" si="14"/>
        <v>-9.9399023224664318E-2</v>
      </c>
      <c r="U74" s="471">
        <f t="shared" si="15"/>
        <v>50</v>
      </c>
      <c r="V74" s="436">
        <f>IF(FILTER=$U$85,5120,0)</f>
        <v>0</v>
      </c>
      <c r="W74" s="436">
        <v>0</v>
      </c>
      <c r="X74" s="436">
        <v>0</v>
      </c>
      <c r="Y74" s="436">
        <v>320</v>
      </c>
      <c r="Z74" s="472">
        <v>16</v>
      </c>
      <c r="AA74" s="492">
        <v>5120</v>
      </c>
      <c r="AB74" s="495">
        <f t="shared" si="16"/>
        <v>50</v>
      </c>
    </row>
    <row r="75" spans="1:28" ht="13.9" thickBot="1" x14ac:dyDescent="0.4">
      <c r="C75" s="460">
        <v>1.4</v>
      </c>
      <c r="D75" s="460">
        <f t="shared" si="0"/>
        <v>1.4</v>
      </c>
      <c r="E75" s="460">
        <f t="shared" si="7"/>
        <v>1.4E-3</v>
      </c>
      <c r="F75" s="460">
        <f t="shared" si="1"/>
        <v>0.99998488741481695</v>
      </c>
      <c r="G75" s="460">
        <v>0.99624729203711304</v>
      </c>
      <c r="H75" s="460">
        <f t="shared" si="2"/>
        <v>1</v>
      </c>
      <c r="I75" s="460">
        <v>0.99999801857469095</v>
      </c>
      <c r="J75" s="460">
        <v>0.99999790865194005</v>
      </c>
      <c r="K75" s="460">
        <v>0.99999873481423396</v>
      </c>
      <c r="L75" s="460" t="str">
        <f t="shared" si="3"/>
        <v>-</v>
      </c>
      <c r="M75" s="460">
        <f t="shared" si="4"/>
        <v>1</v>
      </c>
      <c r="N75" s="460">
        <f t="shared" si="5"/>
        <v>0.99623223616504875</v>
      </c>
      <c r="O75" s="460">
        <f t="shared" si="8"/>
        <v>-3.2788188790444692E-2</v>
      </c>
      <c r="P75" s="460">
        <f t="shared" si="12"/>
        <v>-9.9999999999999867E-2</v>
      </c>
      <c r="Q75" s="460">
        <f t="shared" si="13"/>
        <v>0.99299507857765945</v>
      </c>
      <c r="R75" s="460">
        <f t="shared" si="14"/>
        <v>-9.9299507857765812E-2</v>
      </c>
      <c r="U75" s="471">
        <f t="shared" si="15"/>
        <v>60.0375234521576</v>
      </c>
      <c r="V75" s="436">
        <f>IF(FILTER=$U$85,4264,0)</f>
        <v>0</v>
      </c>
      <c r="W75" s="436">
        <v>0</v>
      </c>
      <c r="X75" s="436">
        <v>0</v>
      </c>
      <c r="Y75" s="436">
        <v>328</v>
      </c>
      <c r="Z75" s="472">
        <v>13</v>
      </c>
      <c r="AA75" s="492">
        <v>4264</v>
      </c>
      <c r="AB75" s="495">
        <f t="shared" si="16"/>
        <v>60.0375234521576</v>
      </c>
    </row>
    <row r="76" spans="1:28" x14ac:dyDescent="0.35">
      <c r="A76" s="792" t="s">
        <v>425</v>
      </c>
      <c r="C76" s="460">
        <v>1.5</v>
      </c>
      <c r="D76" s="460">
        <f t="shared" si="0"/>
        <v>1.5</v>
      </c>
      <c r="E76" s="460">
        <f t="shared" si="7"/>
        <v>1.5E-3</v>
      </c>
      <c r="F76" s="460">
        <f t="shared" si="1"/>
        <v>0.99998265138585984</v>
      </c>
      <c r="G76" s="460">
        <v>0.99569308172012605</v>
      </c>
      <c r="H76" s="460">
        <f t="shared" si="2"/>
        <v>1</v>
      </c>
      <c r="I76" s="460">
        <v>0.99999772540489595</v>
      </c>
      <c r="J76" s="460">
        <v>0.99999760059606901</v>
      </c>
      <c r="K76" s="460">
        <v>0.99999854706730695</v>
      </c>
      <c r="L76" s="460" t="str">
        <f t="shared" si="3"/>
        <v>-</v>
      </c>
      <c r="M76" s="460">
        <f t="shared" si="4"/>
        <v>1</v>
      </c>
      <c r="N76" s="460">
        <f t="shared" si="5"/>
        <v>0.99567580782504927</v>
      </c>
      <c r="O76" s="460">
        <f t="shared" si="8"/>
        <v>-3.7640898023707611E-2</v>
      </c>
      <c r="P76" s="460">
        <f t="shared" si="12"/>
        <v>-0.10000000000000009</v>
      </c>
      <c r="Q76" s="460">
        <f t="shared" si="13"/>
        <v>0.99192441392811459</v>
      </c>
      <c r="R76" s="460">
        <f t="shared" si="14"/>
        <v>-9.9192441392811553E-2</v>
      </c>
      <c r="U76" s="471">
        <f t="shared" si="15"/>
        <v>100</v>
      </c>
      <c r="V76" s="436">
        <f>IF(FILTER=$U$85,2560,0)</f>
        <v>0</v>
      </c>
      <c r="W76" s="436">
        <v>0</v>
      </c>
      <c r="X76" s="436">
        <v>0</v>
      </c>
      <c r="Y76" s="436">
        <v>320</v>
      </c>
      <c r="Z76" s="472">
        <v>8</v>
      </c>
      <c r="AA76" s="492">
        <v>2560</v>
      </c>
      <c r="AB76" s="495">
        <f t="shared" si="16"/>
        <v>100</v>
      </c>
    </row>
    <row r="77" spans="1:28" ht="13.9" thickBot="1" x14ac:dyDescent="0.4">
      <c r="A77" s="793"/>
      <c r="C77" s="460">
        <v>1.6</v>
      </c>
      <c r="D77" s="460">
        <f t="shared" si="0"/>
        <v>1.6</v>
      </c>
      <c r="E77" s="460">
        <f t="shared" si="7"/>
        <v>1.6000000000000001E-3</v>
      </c>
      <c r="F77" s="460">
        <f t="shared" si="1"/>
        <v>0.99998026115280159</v>
      </c>
      <c r="G77" s="460">
        <v>0.99510094470183497</v>
      </c>
      <c r="H77" s="460">
        <f t="shared" si="2"/>
        <v>1</v>
      </c>
      <c r="I77" s="460">
        <v>0.99999741201654702</v>
      </c>
      <c r="J77" s="460">
        <v>0.99999727129502702</v>
      </c>
      <c r="K77" s="460">
        <v>0.99999834637232998</v>
      </c>
      <c r="L77" s="460" t="str">
        <f t="shared" si="3"/>
        <v>-</v>
      </c>
      <c r="M77" s="460">
        <f t="shared" si="4"/>
        <v>1</v>
      </c>
      <c r="N77" s="460">
        <f t="shared" si="5"/>
        <v>0.99508130255634053</v>
      </c>
      <c r="O77" s="460">
        <f t="shared" ref="O77:O140" si="17">20*LOG10(N77)</f>
        <v>-4.2828680380309084E-2</v>
      </c>
      <c r="P77" s="460">
        <f t="shared" si="12"/>
        <v>-0.10000000000000009</v>
      </c>
      <c r="Q77" s="460">
        <f t="shared" si="13"/>
        <v>0.99077846813351511</v>
      </c>
      <c r="R77" s="460">
        <f t="shared" si="14"/>
        <v>-9.9077846813351605E-2</v>
      </c>
      <c r="U77" s="471">
        <f t="shared" si="15"/>
        <v>200</v>
      </c>
      <c r="V77" s="436">
        <f>IF(FILTER=$U$85,1280,0)</f>
        <v>0</v>
      </c>
      <c r="W77" s="436">
        <v>0</v>
      </c>
      <c r="X77" s="436">
        <v>0</v>
      </c>
      <c r="Y77" s="436">
        <v>320</v>
      </c>
      <c r="Z77" s="472">
        <v>4</v>
      </c>
      <c r="AA77" s="492">
        <v>1280</v>
      </c>
      <c r="AB77" s="495">
        <f t="shared" si="16"/>
        <v>200</v>
      </c>
    </row>
    <row r="78" spans="1:28" ht="13.9" x14ac:dyDescent="0.4">
      <c r="A78" s="58">
        <f>VLOOKUP($D$13,U69:Z82,4,FALSE)</f>
        <v>1</v>
      </c>
      <c r="C78" s="460">
        <v>1.7</v>
      </c>
      <c r="D78" s="460">
        <f t="shared" si="0"/>
        <v>1.7</v>
      </c>
      <c r="E78" s="460">
        <f t="shared" si="7"/>
        <v>1.6999999999999999E-3</v>
      </c>
      <c r="F78" s="460">
        <f t="shared" si="1"/>
        <v>0.99997771671659985</v>
      </c>
      <c r="G78" s="460">
        <v>0.99447093977432499</v>
      </c>
      <c r="H78" s="460">
        <f t="shared" si="2"/>
        <v>1</v>
      </c>
      <c r="I78" s="460">
        <v>0.99999707840969798</v>
      </c>
      <c r="J78" s="460">
        <v>0.99999692074886803</v>
      </c>
      <c r="K78" s="460">
        <v>0.99999813272933402</v>
      </c>
      <c r="L78" s="460" t="str">
        <f t="shared" si="3"/>
        <v>-</v>
      </c>
      <c r="M78" s="460">
        <f t="shared" si="4"/>
        <v>1</v>
      </c>
      <c r="N78" s="460">
        <f t="shared" si="5"/>
        <v>0.99444877969654077</v>
      </c>
      <c r="O78" s="460">
        <f t="shared" si="17"/>
        <v>-4.8351616663492913E-2</v>
      </c>
      <c r="P78" s="460">
        <f t="shared" si="12"/>
        <v>-9.9999999999999867E-2</v>
      </c>
      <c r="Q78" s="460">
        <f t="shared" si="13"/>
        <v>0.98955748704728907</v>
      </c>
      <c r="R78" s="460">
        <f t="shared" si="14"/>
        <v>-9.8955748704728771E-2</v>
      </c>
      <c r="U78" s="471">
        <f t="shared" si="15"/>
        <v>400</v>
      </c>
      <c r="V78" s="436">
        <f>IF(FILTER=$U$85,640,0)</f>
        <v>0</v>
      </c>
      <c r="W78" s="436">
        <v>0</v>
      </c>
      <c r="X78" s="436">
        <v>0</v>
      </c>
      <c r="Y78" s="436">
        <v>320</v>
      </c>
      <c r="Z78" s="472">
        <v>2</v>
      </c>
      <c r="AA78" s="492">
        <v>640</v>
      </c>
      <c r="AB78" s="495">
        <f t="shared" si="16"/>
        <v>400</v>
      </c>
    </row>
    <row r="79" spans="1:28" ht="13.9" thickBot="1" x14ac:dyDescent="0.4">
      <c r="C79" s="460">
        <v>1.8</v>
      </c>
      <c r="D79" s="460">
        <f t="shared" si="0"/>
        <v>1.8</v>
      </c>
      <c r="E79" s="460">
        <f t="shared" si="7"/>
        <v>1.8E-3</v>
      </c>
      <c r="F79" s="460">
        <f t="shared" si="1"/>
        <v>0.99997501807827416</v>
      </c>
      <c r="G79" s="460">
        <v>0.99380312947506999</v>
      </c>
      <c r="H79" s="460">
        <f t="shared" si="2"/>
        <v>1</v>
      </c>
      <c r="I79" s="460">
        <v>0.99999672458435995</v>
      </c>
      <c r="J79" s="460">
        <v>0.99999654895760504</v>
      </c>
      <c r="K79" s="460">
        <v>0.99999790613832995</v>
      </c>
      <c r="L79" s="460" t="str">
        <f t="shared" si="3"/>
        <v>-</v>
      </c>
      <c r="M79" s="460">
        <f t="shared" si="4"/>
        <v>1</v>
      </c>
      <c r="N79" s="460">
        <f t="shared" si="5"/>
        <v>0.99377830236307851</v>
      </c>
      <c r="O79" s="460">
        <f t="shared" si="17"/>
        <v>-5.4209792921710839E-2</v>
      </c>
      <c r="P79" s="460">
        <f t="shared" si="12"/>
        <v>-0.10000000000000009</v>
      </c>
      <c r="Q79" s="460">
        <f t="shared" si="13"/>
        <v>0.98826173245882698</v>
      </c>
      <c r="R79" s="460">
        <f t="shared" si="14"/>
        <v>-9.882617324588279E-2</v>
      </c>
      <c r="U79" s="471">
        <f t="shared" si="15"/>
        <v>800</v>
      </c>
      <c r="V79" s="436">
        <f>IF(FILTER=$U$85,320,0)</f>
        <v>0</v>
      </c>
      <c r="W79" s="436">
        <v>0</v>
      </c>
      <c r="X79" s="436">
        <v>0</v>
      </c>
      <c r="Y79" s="436">
        <v>320</v>
      </c>
      <c r="Z79" s="472">
        <v>1</v>
      </c>
      <c r="AA79" s="492">
        <v>320</v>
      </c>
      <c r="AB79" s="495">
        <f t="shared" si="16"/>
        <v>800</v>
      </c>
    </row>
    <row r="80" spans="1:28" x14ac:dyDescent="0.35">
      <c r="A80" s="792" t="s">
        <v>429</v>
      </c>
      <c r="C80" s="460">
        <v>1.9</v>
      </c>
      <c r="D80" s="460">
        <f t="shared" si="0"/>
        <v>1.9</v>
      </c>
      <c r="E80" s="460">
        <f t="shared" si="7"/>
        <v>1.9E-3</v>
      </c>
      <c r="F80" s="460">
        <f t="shared" si="1"/>
        <v>0.99997216523890753</v>
      </c>
      <c r="G80" s="460">
        <v>0.99309758007805404</v>
      </c>
      <c r="H80" s="460">
        <f t="shared" si="2"/>
        <v>1</v>
      </c>
      <c r="I80" s="460">
        <v>0.99999635054051905</v>
      </c>
      <c r="J80" s="460">
        <v>0.99999615592122604</v>
      </c>
      <c r="K80" s="460">
        <v>0.99999766659929501</v>
      </c>
      <c r="L80" s="460" t="str">
        <f t="shared" si="3"/>
        <v>-</v>
      </c>
      <c r="M80" s="460">
        <f t="shared" si="4"/>
        <v>1</v>
      </c>
      <c r="N80" s="460">
        <f t="shared" si="5"/>
        <v>0.99306993744417105</v>
      </c>
      <c r="O80" s="460">
        <f t="shared" si="17"/>
        <v>-6.0403300454425386E-2</v>
      </c>
      <c r="P80" s="460">
        <f t="shared" si="12"/>
        <v>-9.9999999999999867E-2</v>
      </c>
      <c r="Q80" s="460">
        <f t="shared" si="13"/>
        <v>0.98689148200629151</v>
      </c>
      <c r="R80" s="460">
        <f t="shared" si="14"/>
        <v>-9.8689148200629018E-2</v>
      </c>
      <c r="U80" s="471">
        <f t="shared" si="15"/>
        <v>1000</v>
      </c>
      <c r="V80" s="436">
        <f>IF(FILTER=$U$85,256,0)</f>
        <v>0</v>
      </c>
      <c r="W80" s="436">
        <v>0</v>
      </c>
      <c r="X80" s="436">
        <v>0</v>
      </c>
      <c r="Y80" s="436">
        <v>256</v>
      </c>
      <c r="Z80" s="472">
        <v>1</v>
      </c>
      <c r="AA80" s="492">
        <v>256</v>
      </c>
      <c r="AB80" s="495">
        <f t="shared" si="16"/>
        <v>1000</v>
      </c>
    </row>
    <row r="81" spans="1:41" ht="13.9" thickBot="1" x14ac:dyDescent="0.4">
      <c r="A81" s="793"/>
      <c r="C81" s="460">
        <v>2</v>
      </c>
      <c r="D81" s="460">
        <f t="shared" si="0"/>
        <v>2</v>
      </c>
      <c r="E81" s="460">
        <f t="shared" si="7"/>
        <v>2E-3</v>
      </c>
      <c r="F81" s="460">
        <f t="shared" si="1"/>
        <v>0.9999691581996436</v>
      </c>
      <c r="G81" s="460">
        <v>0.99235436158432</v>
      </c>
      <c r="H81" s="460">
        <f t="shared" si="2"/>
        <v>1</v>
      </c>
      <c r="I81" s="460">
        <v>0.99999595627822502</v>
      </c>
      <c r="J81" s="460">
        <v>0.999995741639784</v>
      </c>
      <c r="K81" s="460">
        <v>0.99999741411226295</v>
      </c>
      <c r="L81" s="460" t="str">
        <f t="shared" si="3"/>
        <v>-</v>
      </c>
      <c r="M81" s="460">
        <f t="shared" si="4"/>
        <v>1</v>
      </c>
      <c r="N81" s="460">
        <f t="shared" si="5"/>
        <v>0.99232375558921726</v>
      </c>
      <c r="O81" s="460">
        <f t="shared" si="17"/>
        <v>-6.6932235818692856E-2</v>
      </c>
      <c r="P81" s="460">
        <f t="shared" si="12"/>
        <v>-0.10000000000000009</v>
      </c>
      <c r="Q81" s="460">
        <f t="shared" si="13"/>
        <v>0.98544702908418891</v>
      </c>
      <c r="R81" s="460">
        <f t="shared" si="14"/>
        <v>-9.8544702908418977E-2</v>
      </c>
      <c r="U81" s="471">
        <f t="shared" si="15"/>
        <v>2000</v>
      </c>
      <c r="V81" s="436">
        <f>IF(FILTER=$U$85,128,0)</f>
        <v>0</v>
      </c>
      <c r="W81" s="436">
        <v>0</v>
      </c>
      <c r="X81" s="436">
        <v>0</v>
      </c>
      <c r="Y81" s="436">
        <v>128</v>
      </c>
      <c r="Z81" s="472">
        <v>1</v>
      </c>
      <c r="AA81" s="492">
        <v>128</v>
      </c>
      <c r="AB81" s="495">
        <f t="shared" si="16"/>
        <v>2000</v>
      </c>
    </row>
    <row r="82" spans="1:41" ht="14.25" thickBot="1" x14ac:dyDescent="0.45">
      <c r="A82" s="58">
        <f>VLOOKUP($D$13,U69:Z82,5,FALSE)</f>
        <v>0</v>
      </c>
      <c r="C82" s="460">
        <v>2.1</v>
      </c>
      <c r="D82" s="460">
        <f t="shared" si="0"/>
        <v>2.1</v>
      </c>
      <c r="E82" s="460">
        <f t="shared" si="7"/>
        <v>2.1000000000000003E-3</v>
      </c>
      <c r="F82" s="460">
        <f t="shared" si="1"/>
        <v>0.99996599696168775</v>
      </c>
      <c r="G82" s="460">
        <v>0.991573547712019</v>
      </c>
      <c r="H82" s="460">
        <f t="shared" si="2"/>
        <v>1</v>
      </c>
      <c r="I82" s="460">
        <v>0.99999554179748196</v>
      </c>
      <c r="J82" s="460">
        <v>0.99999530611328402</v>
      </c>
      <c r="K82" s="460">
        <v>0.99999714867723</v>
      </c>
      <c r="L82" s="460" t="str">
        <f t="shared" si="3"/>
        <v>-</v>
      </c>
      <c r="M82" s="460">
        <f t="shared" si="4"/>
        <v>1</v>
      </c>
      <c r="N82" s="460">
        <f t="shared" si="5"/>
        <v>0.99153983119868672</v>
      </c>
      <c r="O82" s="460">
        <f t="shared" si="17"/>
        <v>-7.3796700835825374E-2</v>
      </c>
      <c r="P82" s="460">
        <f t="shared" si="12"/>
        <v>-0.10000000000000009</v>
      </c>
      <c r="Q82" s="460">
        <f t="shared" si="13"/>
        <v>0.98392868274574186</v>
      </c>
      <c r="R82" s="460">
        <f t="shared" si="14"/>
        <v>-9.8392868274574274E-2</v>
      </c>
      <c r="U82" s="473">
        <f t="shared" si="15"/>
        <v>4000</v>
      </c>
      <c r="V82" s="474">
        <f>IF(FILTER=$U$85,64,0)</f>
        <v>0</v>
      </c>
      <c r="W82" s="474">
        <v>0</v>
      </c>
      <c r="X82" s="474">
        <v>0</v>
      </c>
      <c r="Y82" s="474">
        <v>64</v>
      </c>
      <c r="Z82" s="475">
        <v>1</v>
      </c>
      <c r="AA82" s="493">
        <v>64</v>
      </c>
      <c r="AB82" s="496">
        <f t="shared" si="16"/>
        <v>4000</v>
      </c>
    </row>
    <row r="83" spans="1:41" ht="14.25" thickBot="1" x14ac:dyDescent="0.45">
      <c r="C83" s="460">
        <v>2.2000000000000002</v>
      </c>
      <c r="D83" s="460">
        <f t="shared" si="0"/>
        <v>2.2000000000000002</v>
      </c>
      <c r="E83" s="460">
        <f t="shared" si="7"/>
        <v>2.2000000000000001E-3</v>
      </c>
      <c r="F83" s="460">
        <f t="shared" si="1"/>
        <v>0.99996268152630752</v>
      </c>
      <c r="G83" s="460">
        <v>0.99075521588591497</v>
      </c>
      <c r="H83" s="460">
        <f t="shared" si="2"/>
        <v>1</v>
      </c>
      <c r="I83" s="460">
        <v>0.99999510709832795</v>
      </c>
      <c r="J83" s="460">
        <v>0.99999484934176497</v>
      </c>
      <c r="K83" s="460">
        <v>0.99999687029421802</v>
      </c>
      <c r="L83" s="460" t="str">
        <f t="shared" si="3"/>
        <v>-</v>
      </c>
      <c r="M83" s="460">
        <f t="shared" si="4"/>
        <v>1</v>
      </c>
      <c r="N83" s="460">
        <f t="shared" si="5"/>
        <v>0.9907182424134553</v>
      </c>
      <c r="O83" s="460">
        <f t="shared" si="17"/>
        <v>-8.0996802598582995E-2</v>
      </c>
      <c r="P83" s="460">
        <f t="shared" si="12"/>
        <v>-0.10000000000000009</v>
      </c>
      <c r="Q83" s="460">
        <f t="shared" si="13"/>
        <v>0.98233676760013</v>
      </c>
      <c r="R83" s="460">
        <f t="shared" si="14"/>
        <v>-9.8233676760013086E-2</v>
      </c>
      <c r="V83" s="430"/>
      <c r="AB83" s="842"/>
      <c r="AC83" s="842"/>
      <c r="AK83" s="54"/>
      <c r="AL83" s="54"/>
      <c r="AM83" s="54"/>
      <c r="AN83" s="54"/>
      <c r="AO83" s="54"/>
    </row>
    <row r="84" spans="1:41" ht="15.4" x14ac:dyDescent="0.5">
      <c r="A84" s="792" t="s">
        <v>430</v>
      </c>
      <c r="C84" s="460">
        <v>2.2999999999999998</v>
      </c>
      <c r="D84" s="460">
        <f t="shared" si="0"/>
        <v>2.2999999999999998</v>
      </c>
      <c r="E84" s="460">
        <f t="shared" si="7"/>
        <v>2.3E-3</v>
      </c>
      <c r="F84" s="460">
        <f t="shared" si="1"/>
        <v>0.99995921189483372</v>
      </c>
      <c r="G84" s="460">
        <v>0.98989944722638601</v>
      </c>
      <c r="H84" s="460">
        <f t="shared" si="2"/>
        <v>1</v>
      </c>
      <c r="I84" s="460">
        <v>0.999994652180766</v>
      </c>
      <c r="J84" s="460">
        <v>0.99999437132523505</v>
      </c>
      <c r="K84" s="460">
        <v>0.99999657896322203</v>
      </c>
      <c r="L84" s="460" t="str">
        <f t="shared" si="3"/>
        <v>-</v>
      </c>
      <c r="M84" s="460">
        <f t="shared" si="4"/>
        <v>1</v>
      </c>
      <c r="N84" s="460">
        <f t="shared" si="5"/>
        <v>0.98985907110362847</v>
      </c>
      <c r="O84" s="460">
        <f t="shared" si="17"/>
        <v>-8.8532653478553339E-2</v>
      </c>
      <c r="P84" s="460">
        <f t="shared" si="12"/>
        <v>-9.9999999999999645E-2</v>
      </c>
      <c r="Q84" s="460">
        <f t="shared" si="13"/>
        <v>0.98067162370463712</v>
      </c>
      <c r="R84" s="460">
        <f t="shared" si="14"/>
        <v>-9.8067162370463368E-2</v>
      </c>
      <c r="U84" s="54" t="s">
        <v>454</v>
      </c>
      <c r="V84" s="430"/>
      <c r="W84" s="54" t="s">
        <v>459</v>
      </c>
      <c r="Z84" s="54" t="s">
        <v>480</v>
      </c>
      <c r="AA84" s="58" t="s">
        <v>493</v>
      </c>
      <c r="AB84" s="58" t="s">
        <v>496</v>
      </c>
      <c r="AC84" s="21"/>
    </row>
    <row r="85" spans="1:41" ht="13.9" thickBot="1" x14ac:dyDescent="0.4">
      <c r="A85" s="793"/>
      <c r="C85" s="460">
        <v>2.4</v>
      </c>
      <c r="D85" s="460">
        <f t="shared" si="0"/>
        <v>2.4</v>
      </c>
      <c r="E85" s="460">
        <f t="shared" si="7"/>
        <v>2.3999999999999998E-3</v>
      </c>
      <c r="F85" s="460">
        <f t="shared" si="1"/>
        <v>0.99995558806865359</v>
      </c>
      <c r="G85" s="460">
        <v>0.98900632653786802</v>
      </c>
      <c r="H85" s="460">
        <f t="shared" si="2"/>
        <v>1</v>
      </c>
      <c r="I85" s="460">
        <v>0.99999417704479898</v>
      </c>
      <c r="J85" s="460">
        <v>0.99999387206369506</v>
      </c>
      <c r="K85" s="460">
        <v>0.99999627468423502</v>
      </c>
      <c r="L85" s="460" t="str">
        <f t="shared" si="3"/>
        <v>-</v>
      </c>
      <c r="M85" s="460">
        <f t="shared" si="4"/>
        <v>1</v>
      </c>
      <c r="N85" s="460">
        <f t="shared" si="5"/>
        <v>0.9889624028567926</v>
      </c>
      <c r="O85" s="460">
        <f t="shared" si="17"/>
        <v>-9.6404371134259773E-2</v>
      </c>
      <c r="P85" s="460">
        <f t="shared" si="12"/>
        <v>-0.10000000000000009</v>
      </c>
      <c r="Q85" s="460">
        <f t="shared" si="13"/>
        <v>0.97893360645172334</v>
      </c>
      <c r="R85" s="460">
        <f t="shared" si="14"/>
        <v>-9.7893360645172414E-2</v>
      </c>
      <c r="U85" s="20" t="s">
        <v>253</v>
      </c>
      <c r="V85" s="430"/>
      <c r="W85" s="841">
        <v>4.0960000000000001</v>
      </c>
      <c r="X85" s="841"/>
      <c r="Z85" s="20" t="s">
        <v>481</v>
      </c>
      <c r="AA85" s="487">
        <f>1000*MOD_CLK_DIV/(f_CLK_MHz*1000000)</f>
        <v>3.90625E-3</v>
      </c>
      <c r="AB85" s="487">
        <f>VALUE(LEFT(D26,SEARCH(" ·",D26)-1))</f>
        <v>14</v>
      </c>
    </row>
    <row r="86" spans="1:41" ht="13.9" x14ac:dyDescent="0.4">
      <c r="A86" s="58">
        <f>VLOOKUP($D$13,U69:Z82,6,FALSE)</f>
        <v>0</v>
      </c>
      <c r="C86" s="460">
        <v>2.5</v>
      </c>
      <c r="D86" s="460">
        <f t="shared" si="0"/>
        <v>2.5</v>
      </c>
      <c r="E86" s="460">
        <f t="shared" si="7"/>
        <v>2.5000000000000001E-3</v>
      </c>
      <c r="F86" s="460">
        <f t="shared" si="1"/>
        <v>0.99995181004922395</v>
      </c>
      <c r="G86" s="460">
        <v>0.98807594229681495</v>
      </c>
      <c r="H86" s="460">
        <f t="shared" si="2"/>
        <v>1</v>
      </c>
      <c r="I86" s="460">
        <v>0.99999368169050595</v>
      </c>
      <c r="J86" s="460">
        <v>0.99999335155723201</v>
      </c>
      <c r="K86" s="460">
        <v>0.99999595745731196</v>
      </c>
      <c r="L86" s="460" t="str">
        <f t="shared" si="3"/>
        <v>-</v>
      </c>
      <c r="M86" s="460">
        <f t="shared" si="4"/>
        <v>1</v>
      </c>
      <c r="N86" s="460">
        <f t="shared" si="5"/>
        <v>0.98802832696579268</v>
      </c>
      <c r="O86" s="460">
        <f t="shared" si="17"/>
        <v>-0.10461207851915315</v>
      </c>
      <c r="P86" s="460">
        <f t="shared" si="12"/>
        <v>-0.10000000000000009</v>
      </c>
      <c r="Q86" s="460">
        <f t="shared" si="13"/>
        <v>0.97712308645110957</v>
      </c>
      <c r="R86" s="460">
        <f t="shared" si="14"/>
        <v>-9.7712308645111046E-2</v>
      </c>
      <c r="U86" s="20" t="s">
        <v>453</v>
      </c>
      <c r="V86" s="430"/>
      <c r="Z86" s="20" t="s">
        <v>482</v>
      </c>
      <c r="AB86" s="58" t="s">
        <v>494</v>
      </c>
    </row>
    <row r="87" spans="1:41" ht="13.9" thickBot="1" x14ac:dyDescent="0.4">
      <c r="C87" s="460">
        <v>2.6</v>
      </c>
      <c r="D87" s="460">
        <f t="shared" si="0"/>
        <v>2.6</v>
      </c>
      <c r="E87" s="460">
        <f t="shared" si="7"/>
        <v>2.5999999999999999E-3</v>
      </c>
      <c r="F87" s="460">
        <f t="shared" si="1"/>
        <v>0.99994787783805872</v>
      </c>
      <c r="G87" s="460">
        <v>0.98710838663911404</v>
      </c>
      <c r="H87" s="460">
        <f t="shared" si="2"/>
        <v>1</v>
      </c>
      <c r="I87" s="460">
        <v>0.99999316611785505</v>
      </c>
      <c r="J87" s="460">
        <v>0.99999280980581295</v>
      </c>
      <c r="K87" s="460">
        <v>0.99999562728241498</v>
      </c>
      <c r="L87" s="460" t="str">
        <f t="shared" si="3"/>
        <v>-</v>
      </c>
      <c r="M87" s="460">
        <f t="shared" si="4"/>
        <v>1</v>
      </c>
      <c r="N87" s="460">
        <f t="shared" si="5"/>
        <v>0.98705693641593206</v>
      </c>
      <c r="O87" s="460">
        <f t="shared" si="17"/>
        <v>-0.11315590389042468</v>
      </c>
      <c r="P87" s="460">
        <f t="shared" si="12"/>
        <v>-0.10000000000000009</v>
      </c>
      <c r="Q87" s="460">
        <f t="shared" si="13"/>
        <v>0.97524044940691434</v>
      </c>
      <c r="R87" s="460">
        <f t="shared" si="14"/>
        <v>-9.7524044940691515E-2</v>
      </c>
      <c r="V87" s="430"/>
      <c r="AB87" s="487">
        <f>AB85*t_MOD_ms</f>
        <v>5.46875E-2</v>
      </c>
    </row>
    <row r="88" spans="1:41" x14ac:dyDescent="0.35">
      <c r="A88" s="792" t="s">
        <v>478</v>
      </c>
      <c r="C88" s="460">
        <v>2.7</v>
      </c>
      <c r="D88" s="460">
        <f t="shared" si="0"/>
        <v>2.7</v>
      </c>
      <c r="E88" s="460">
        <f t="shared" si="7"/>
        <v>2.7000000000000001E-3</v>
      </c>
      <c r="F88" s="460">
        <f t="shared" si="1"/>
        <v>0.99994379143673262</v>
      </c>
      <c r="G88" s="460">
        <v>0.98610375534699002</v>
      </c>
      <c r="H88" s="460">
        <f t="shared" si="2"/>
        <v>1</v>
      </c>
      <c r="I88" s="460">
        <v>0.99999263032690899</v>
      </c>
      <c r="J88" s="460">
        <v>0.99999224680950105</v>
      </c>
      <c r="K88" s="460">
        <v>0.99999528415958805</v>
      </c>
      <c r="L88" s="460" t="str">
        <f t="shared" si="3"/>
        <v>-</v>
      </c>
      <c r="M88" s="460">
        <f t="shared" si="4"/>
        <v>1</v>
      </c>
      <c r="N88" s="460">
        <f t="shared" si="5"/>
        <v>0.98604832787166941</v>
      </c>
      <c r="O88" s="460">
        <f t="shared" si="17"/>
        <v>-0.12203598081799925</v>
      </c>
      <c r="P88" s="460">
        <f t="shared" si="12"/>
        <v>-0.10000000000000009</v>
      </c>
      <c r="Q88" s="460">
        <f t="shared" si="13"/>
        <v>0.97328609598986138</v>
      </c>
      <c r="R88" s="460">
        <f t="shared" si="14"/>
        <v>-9.7328609598986218E-2</v>
      </c>
      <c r="V88" s="430"/>
    </row>
    <row r="89" spans="1:41" ht="14.25" thickBot="1" x14ac:dyDescent="0.45">
      <c r="A89" s="793"/>
      <c r="C89" s="460">
        <v>2.8</v>
      </c>
      <c r="D89" s="460">
        <f t="shared" si="0"/>
        <v>2.8</v>
      </c>
      <c r="E89" s="460">
        <f t="shared" si="7"/>
        <v>2.8E-3</v>
      </c>
      <c r="F89" s="460">
        <f t="shared" si="1"/>
        <v>0.99993955084688546</v>
      </c>
      <c r="G89" s="460">
        <v>0.98506214783540302</v>
      </c>
      <c r="H89" s="460">
        <f t="shared" si="2"/>
        <v>1</v>
      </c>
      <c r="I89" s="460">
        <v>0.99999207431767601</v>
      </c>
      <c r="J89" s="460">
        <v>0.99999166256831196</v>
      </c>
      <c r="K89" s="460">
        <v>0.99999492808882695</v>
      </c>
      <c r="L89" s="460" t="str">
        <f t="shared" si="3"/>
        <v>-</v>
      </c>
      <c r="M89" s="460">
        <f t="shared" si="4"/>
        <v>1</v>
      </c>
      <c r="N89" s="460">
        <f t="shared" si="5"/>
        <v>0.98500260166280118</v>
      </c>
      <c r="O89" s="460">
        <f t="shared" si="17"/>
        <v>-0.13125244819383333</v>
      </c>
      <c r="P89" s="460">
        <f t="shared" si="12"/>
        <v>-9.9999999999999645E-2</v>
      </c>
      <c r="Q89" s="460">
        <f t="shared" si="13"/>
        <v>0.97126044170467529</v>
      </c>
      <c r="R89" s="460">
        <f t="shared" si="14"/>
        <v>-9.7126044170467191E-2</v>
      </c>
      <c r="U89" s="54" t="s">
        <v>522</v>
      </c>
      <c r="V89" s="430"/>
    </row>
    <row r="90" spans="1:41" ht="16.5" customHeight="1" x14ac:dyDescent="0.4">
      <c r="A90" s="58">
        <f>MOD_CLK_DIV*IF(FILTER=$U$85,SINC3_Decimation,IF(AND(FILTER=$U$86,$D$13&lt;=$U$73,$D$13&lt;&gt;$U$72),SINC3_Decimation*FIR2_Decimation*SINC1A_Decimation,IF(AND(FILTER=$U$86,OR($D$13&gt;=$U$74,$D$13=$U$72),$D$13&lt;=$U$78),FIR1_Decimation*SINC1B_Decimation,IF(AND(FILTER=$U$86,$D$13&gt;=$U$79),FIR1_Decimation,"Error"))))</f>
        <v>204800</v>
      </c>
      <c r="C90" s="460">
        <v>2.9</v>
      </c>
      <c r="D90" s="460">
        <f t="shared" si="0"/>
        <v>2.9</v>
      </c>
      <c r="E90" s="460">
        <f t="shared" si="7"/>
        <v>2.8999999999999998E-3</v>
      </c>
      <c r="F90" s="460">
        <f t="shared" si="1"/>
        <v>0.99993515607021843</v>
      </c>
      <c r="G90" s="460">
        <v>0.98398366713792196</v>
      </c>
      <c r="H90" s="460">
        <f t="shared" si="2"/>
        <v>1</v>
      </c>
      <c r="I90" s="460">
        <v>0.99999149809019805</v>
      </c>
      <c r="J90" s="460">
        <v>0.99999105708229197</v>
      </c>
      <c r="K90" s="460">
        <v>0.999994559070153</v>
      </c>
      <c r="L90" s="460" t="str">
        <f t="shared" si="3"/>
        <v>-</v>
      </c>
      <c r="M90" s="460">
        <f t="shared" si="4"/>
        <v>1</v>
      </c>
      <c r="N90" s="460">
        <f t="shared" si="5"/>
        <v>0.98391986177010382</v>
      </c>
      <c r="O90" s="460">
        <f t="shared" si="17"/>
        <v>-0.14080545024176805</v>
      </c>
      <c r="P90" s="460">
        <f t="shared" si="12"/>
        <v>-0.10000000000000009</v>
      </c>
      <c r="Q90" s="460">
        <f t="shared" si="13"/>
        <v>0.96916391675267477</v>
      </c>
      <c r="R90" s="460">
        <f t="shared" si="14"/>
        <v>-9.6916391675267569E-2</v>
      </c>
      <c r="U90" s="839" t="s">
        <v>24</v>
      </c>
      <c r="V90" s="837" t="s">
        <v>495</v>
      </c>
      <c r="W90" s="837" t="s">
        <v>523</v>
      </c>
      <c r="X90" s="834" t="s">
        <v>486</v>
      </c>
      <c r="Y90" s="835"/>
      <c r="Z90" s="835"/>
      <c r="AA90" s="835"/>
      <c r="AB90" s="836"/>
    </row>
    <row r="91" spans="1:41" ht="14.25" thickBot="1" x14ac:dyDescent="0.45">
      <c r="C91" s="460">
        <v>3</v>
      </c>
      <c r="D91" s="460">
        <f t="shared" si="0"/>
        <v>3</v>
      </c>
      <c r="E91" s="460">
        <f t="shared" si="7"/>
        <v>3.0000000000000001E-3</v>
      </c>
      <c r="F91" s="460">
        <f t="shared" si="1"/>
        <v>0.99993060710849102</v>
      </c>
      <c r="G91" s="460">
        <v>0.98286841989209295</v>
      </c>
      <c r="H91" s="460">
        <f t="shared" si="2"/>
        <v>1</v>
      </c>
      <c r="I91" s="460">
        <v>0.99999090164447202</v>
      </c>
      <c r="J91" s="460">
        <v>0.99999043035143198</v>
      </c>
      <c r="K91" s="460">
        <v>0.99999417710355498</v>
      </c>
      <c r="L91" s="460" t="str">
        <f t="shared" si="3"/>
        <v>-</v>
      </c>
      <c r="M91" s="460">
        <f t="shared" si="4"/>
        <v>1</v>
      </c>
      <c r="N91" s="460">
        <f t="shared" si="5"/>
        <v>0.98280021581046373</v>
      </c>
      <c r="O91" s="460">
        <f t="shared" si="17"/>
        <v>-0.15069513652771263</v>
      </c>
      <c r="P91" s="460">
        <f t="shared" si="12"/>
        <v>-0.10000000000000009</v>
      </c>
      <c r="Q91" s="460">
        <f t="shared" si="13"/>
        <v>0.96699696588962836</v>
      </c>
      <c r="R91" s="460">
        <f t="shared" si="14"/>
        <v>-9.6699696588962922E-2</v>
      </c>
      <c r="U91" s="840"/>
      <c r="V91" s="838"/>
      <c r="W91" s="838"/>
      <c r="X91" s="548">
        <v>1</v>
      </c>
      <c r="Y91" s="549">
        <v>2</v>
      </c>
      <c r="Z91" s="549">
        <v>3</v>
      </c>
      <c r="AA91" s="549">
        <v>4</v>
      </c>
      <c r="AB91" s="550">
        <v>5</v>
      </c>
    </row>
    <row r="92" spans="1:41" x14ac:dyDescent="0.35">
      <c r="C92" s="460">
        <v>3.1</v>
      </c>
      <c r="D92" s="460">
        <f t="shared" si="0"/>
        <v>3.1</v>
      </c>
      <c r="E92" s="460">
        <f t="shared" si="7"/>
        <v>3.0999999999999999E-3</v>
      </c>
      <c r="F92" s="460">
        <f t="shared" si="1"/>
        <v>0.99992590396352943</v>
      </c>
      <c r="G92" s="460">
        <v>0.98171651632430701</v>
      </c>
      <c r="H92" s="460">
        <f t="shared" si="2"/>
        <v>1</v>
      </c>
      <c r="I92" s="460">
        <v>0.99999028498055997</v>
      </c>
      <c r="J92" s="460">
        <v>0.99998978237580505</v>
      </c>
      <c r="K92" s="460">
        <v>0.99999378218906998</v>
      </c>
      <c r="L92" s="460" t="str">
        <f t="shared" si="3"/>
        <v>-</v>
      </c>
      <c r="M92" s="460">
        <f t="shared" si="4"/>
        <v>1</v>
      </c>
      <c r="N92" s="460">
        <f t="shared" si="5"/>
        <v>0.98164377502150968</v>
      </c>
      <c r="O92" s="460">
        <f t="shared" si="17"/>
        <v>-0.16092166197005359</v>
      </c>
      <c r="P92" s="460">
        <f t="shared" si="12"/>
        <v>-0.10000000000000009</v>
      </c>
      <c r="Q92" s="460">
        <f t="shared" si="13"/>
        <v>0.96476004827896267</v>
      </c>
      <c r="R92" s="460">
        <f t="shared" si="14"/>
        <v>-9.6476004827896353E-2</v>
      </c>
      <c r="U92" s="551">
        <f t="shared" ref="U92:U105" si="18">U69</f>
        <v>2.5</v>
      </c>
      <c r="V92" s="556">
        <f>IF(FILTER=$U$85,307265,104065)+$AB$85</f>
        <v>104079</v>
      </c>
      <c r="W92" s="551">
        <f t="shared" ref="W92:W105" si="19">IF($D$14=$Z$85,2,1)*V92*t_MOD_ms</f>
        <v>406.55859375</v>
      </c>
      <c r="X92" s="559">
        <f>IF($D$14=$Z$85,$W92+((X$91-1)*($W92/2)),$W92+((X$91-1)*((1000/$AB69))))</f>
        <v>406.55859375</v>
      </c>
      <c r="Y92" s="546">
        <f>IF($D$14=$Z$85,$W92+((Y$91-1)*($W92/2)),$W92+((Y$91-1)*((1000/$AB69))))</f>
        <v>806.55859375</v>
      </c>
      <c r="Z92" s="546">
        <f t="shared" ref="Z92:AB92" si="20">IF($D$14=$Z$85,$W92+((Z$91-1)*($W92/2)),$W92+((Z$91-1)*((1000/$AB69))))</f>
        <v>1206.55859375</v>
      </c>
      <c r="AA92" s="546">
        <f t="shared" si="20"/>
        <v>1606.55859375</v>
      </c>
      <c r="AB92" s="547">
        <f t="shared" si="20"/>
        <v>2006.55859375</v>
      </c>
    </row>
    <row r="93" spans="1:41" x14ac:dyDescent="0.35">
      <c r="C93" s="460">
        <v>3.2</v>
      </c>
      <c r="D93" s="460">
        <f t="shared" si="0"/>
        <v>3.2</v>
      </c>
      <c r="E93" s="460">
        <f t="shared" si="7"/>
        <v>3.2000000000000002E-3</v>
      </c>
      <c r="F93" s="460">
        <f t="shared" si="1"/>
        <v>0.99992104663721848</v>
      </c>
      <c r="G93" s="460">
        <v>0.98052807023414301</v>
      </c>
      <c r="H93" s="460">
        <f t="shared" si="2"/>
        <v>1</v>
      </c>
      <c r="I93" s="460">
        <v>0.99998964809847501</v>
      </c>
      <c r="J93" s="460">
        <v>0.99998911315542305</v>
      </c>
      <c r="K93" s="460">
        <v>0.99999337432669699</v>
      </c>
      <c r="L93" s="460" t="str">
        <f t="shared" si="3"/>
        <v>-</v>
      </c>
      <c r="M93" s="460">
        <f t="shared" si="4"/>
        <v>1</v>
      </c>
      <c r="N93" s="460">
        <f t="shared" si="5"/>
        <v>0.98045065424569633</v>
      </c>
      <c r="O93" s="460">
        <f t="shared" si="17"/>
        <v>-0.17148518685076777</v>
      </c>
      <c r="P93" s="460">
        <f t="shared" si="12"/>
        <v>-0.10000000000000009</v>
      </c>
      <c r="Q93" s="460">
        <f t="shared" si="13"/>
        <v>0.96245363734035072</v>
      </c>
      <c r="R93" s="460">
        <f t="shared" si="14"/>
        <v>-9.6245363734035153E-2</v>
      </c>
      <c r="U93" s="552">
        <f t="shared" si="18"/>
        <v>5</v>
      </c>
      <c r="V93" s="557">
        <f>IF(FILTER=$U$85,153665,52865)+$AB$85</f>
        <v>52879</v>
      </c>
      <c r="W93" s="562">
        <f t="shared" si="19"/>
        <v>206.55859375</v>
      </c>
      <c r="X93" s="560">
        <f t="shared" ref="X93:AB93" si="21">IF($D$14=$Z$85,$W93+((X$91-1)*($W93/2)),$W93+((X$91-1)*((1000/$AB70))))</f>
        <v>206.55859375</v>
      </c>
      <c r="Y93" s="540">
        <f t="shared" si="21"/>
        <v>406.55859375</v>
      </c>
      <c r="Z93" s="540">
        <f t="shared" si="21"/>
        <v>606.55859375</v>
      </c>
      <c r="AA93" s="540">
        <f t="shared" si="21"/>
        <v>806.55859375</v>
      </c>
      <c r="AB93" s="543">
        <f t="shared" si="21"/>
        <v>1006.55859375</v>
      </c>
    </row>
    <row r="94" spans="1:41" x14ac:dyDescent="0.35">
      <c r="C94" s="460">
        <v>3.3</v>
      </c>
      <c r="D94" s="460">
        <f t="shared" si="0"/>
        <v>3.3</v>
      </c>
      <c r="E94" s="460">
        <f t="shared" si="7"/>
        <v>3.3E-3</v>
      </c>
      <c r="F94" s="460">
        <f t="shared" si="1"/>
        <v>0.99991603513150629</v>
      </c>
      <c r="G94" s="460">
        <v>0.97930319897823903</v>
      </c>
      <c r="H94" s="460">
        <f t="shared" si="2"/>
        <v>1</v>
      </c>
      <c r="I94" s="460">
        <v>0.99998899099826499</v>
      </c>
      <c r="J94" s="460">
        <v>0.99998842269034105</v>
      </c>
      <c r="K94" s="460">
        <v>0.999992953516461</v>
      </c>
      <c r="L94" s="460" t="str">
        <f t="shared" si="3"/>
        <v>-</v>
      </c>
      <c r="M94" s="460">
        <f t="shared" si="4"/>
        <v>1</v>
      </c>
      <c r="N94" s="460">
        <f t="shared" si="5"/>
        <v>0.97922097191392132</v>
      </c>
      <c r="O94" s="460">
        <f t="shared" si="17"/>
        <v>-0.1823858768265367</v>
      </c>
      <c r="P94" s="460">
        <f t="shared" si="12"/>
        <v>-9.9999999999999645E-2</v>
      </c>
      <c r="Q94" s="460">
        <f t="shared" si="13"/>
        <v>0.96007822059377002</v>
      </c>
      <c r="R94" s="460">
        <f t="shared" si="14"/>
        <v>-9.6007822059376663E-2</v>
      </c>
      <c r="U94" s="552">
        <f t="shared" si="18"/>
        <v>10</v>
      </c>
      <c r="V94" s="557">
        <f>IF(FILTER=$U$85,76865,27265)+$AB$85</f>
        <v>27279</v>
      </c>
      <c r="W94" s="562">
        <f t="shared" si="19"/>
        <v>106.55859375</v>
      </c>
      <c r="X94" s="560">
        <f t="shared" ref="X94:AB94" si="22">IF($D$14=$Z$85,$W94+((X$91-1)*($W94/2)),$W94+((X$91-1)*((1000/$AB71))))</f>
        <v>106.55859375</v>
      </c>
      <c r="Y94" s="540">
        <f t="shared" si="22"/>
        <v>206.55859375</v>
      </c>
      <c r="Z94" s="540">
        <f t="shared" si="22"/>
        <v>306.55859375</v>
      </c>
      <c r="AA94" s="540">
        <f t="shared" si="22"/>
        <v>406.55859375</v>
      </c>
      <c r="AB94" s="543">
        <f t="shared" si="22"/>
        <v>506.55859375</v>
      </c>
    </row>
    <row r="95" spans="1:41" x14ac:dyDescent="0.35">
      <c r="C95" s="460">
        <v>3.4</v>
      </c>
      <c r="D95" s="460">
        <f t="shared" si="0"/>
        <v>3.4</v>
      </c>
      <c r="E95" s="460">
        <f t="shared" si="7"/>
        <v>3.3999999999999998E-3</v>
      </c>
      <c r="F95" s="460">
        <f t="shared" si="1"/>
        <v>0.99991086944839991</v>
      </c>
      <c r="G95" s="460">
        <v>0.97804202345362901</v>
      </c>
      <c r="H95" s="460">
        <f t="shared" si="2"/>
        <v>1</v>
      </c>
      <c r="I95" s="460">
        <v>0.99998831367994301</v>
      </c>
      <c r="J95" s="460">
        <v>0.99998771098057404</v>
      </c>
      <c r="K95" s="460">
        <v>0.99999251975836401</v>
      </c>
      <c r="L95" s="460" t="str">
        <f t="shared" si="3"/>
        <v>-</v>
      </c>
      <c r="M95" s="460">
        <f t="shared" si="4"/>
        <v>1</v>
      </c>
      <c r="N95" s="460">
        <f t="shared" si="5"/>
        <v>0.97795485002859051</v>
      </c>
      <c r="O95" s="460">
        <f t="shared" si="17"/>
        <v>-0.19362390294064408</v>
      </c>
      <c r="P95" s="460">
        <f t="shared" si="12"/>
        <v>-0.10000000000000009</v>
      </c>
      <c r="Q95" s="460">
        <f t="shared" si="13"/>
        <v>0.95763429949908663</v>
      </c>
      <c r="R95" s="460">
        <f t="shared" si="14"/>
        <v>-9.5763429949908746E-2</v>
      </c>
      <c r="U95" s="552">
        <f t="shared" si="18"/>
        <v>16.666666666666668</v>
      </c>
      <c r="V95" s="557">
        <f>IF(FILTER=$U$85,46145,15425)+$AB$85</f>
        <v>15439</v>
      </c>
      <c r="W95" s="562">
        <f t="shared" si="19"/>
        <v>60.30859375</v>
      </c>
      <c r="X95" s="560">
        <f t="shared" ref="X95:AB95" si="23">IF($D$14=$Z$85,$W95+((X$91-1)*($W95/2)),$W95+((X$91-1)*((1000/$AB72))))</f>
        <v>60.30859375</v>
      </c>
      <c r="Y95" s="540">
        <f t="shared" si="23"/>
        <v>120.30859375</v>
      </c>
      <c r="Z95" s="540">
        <f t="shared" si="23"/>
        <v>180.30859375</v>
      </c>
      <c r="AA95" s="540">
        <f t="shared" si="23"/>
        <v>240.30859374999997</v>
      </c>
      <c r="AB95" s="543">
        <f t="shared" si="23"/>
        <v>300.30859375</v>
      </c>
    </row>
    <row r="96" spans="1:41" x14ac:dyDescent="0.35">
      <c r="C96" s="460">
        <v>3.5</v>
      </c>
      <c r="D96" s="460">
        <f t="shared" si="0"/>
        <v>3.5</v>
      </c>
      <c r="E96" s="460">
        <f t="shared" si="7"/>
        <v>3.5000000000000001E-3</v>
      </c>
      <c r="F96" s="460">
        <f t="shared" si="1"/>
        <v>0.99990554958997269</v>
      </c>
      <c r="G96" s="460">
        <v>0.976744668080608</v>
      </c>
      <c r="H96" s="460">
        <f t="shared" si="2"/>
        <v>1</v>
      </c>
      <c r="I96" s="460">
        <v>0.99998761614354503</v>
      </c>
      <c r="J96" s="460">
        <v>0.99998697802615899</v>
      </c>
      <c r="K96" s="460">
        <v>0.999992073052417</v>
      </c>
      <c r="L96" s="460" t="str">
        <f t="shared" si="3"/>
        <v>-</v>
      </c>
      <c r="M96" s="460">
        <f t="shared" si="4"/>
        <v>1</v>
      </c>
      <c r="N96" s="460">
        <f t="shared" si="5"/>
        <v>0.97665241414621584</v>
      </c>
      <c r="O96" s="460">
        <f t="shared" si="17"/>
        <v>-0.20519944163493672</v>
      </c>
      <c r="P96" s="460">
        <f t="shared" si="12"/>
        <v>-0.10000000000000009</v>
      </c>
      <c r="Q96" s="460">
        <f t="shared" si="13"/>
        <v>0.95512238929123017</v>
      </c>
      <c r="R96" s="460">
        <f t="shared" si="14"/>
        <v>-9.5512238929123097E-2</v>
      </c>
      <c r="U96" s="552">
        <f t="shared" si="18"/>
        <v>20</v>
      </c>
      <c r="V96" s="557">
        <f>IF(FILTER=$U$85,38465,14465)+$AB$85</f>
        <v>14479</v>
      </c>
      <c r="W96" s="562">
        <f t="shared" si="19"/>
        <v>56.55859375</v>
      </c>
      <c r="X96" s="560">
        <f t="shared" ref="X96:AB96" si="24">IF($D$14=$Z$85,$W96+((X$91-1)*($W96/2)),$W96+((X$91-1)*((1000/$AB73))))</f>
        <v>56.55859375</v>
      </c>
      <c r="Y96" s="540">
        <f t="shared" si="24"/>
        <v>106.55859375</v>
      </c>
      <c r="Z96" s="540">
        <f t="shared" si="24"/>
        <v>156.55859375</v>
      </c>
      <c r="AA96" s="540">
        <f t="shared" si="24"/>
        <v>206.55859375</v>
      </c>
      <c r="AB96" s="543">
        <f t="shared" si="24"/>
        <v>256.55859375</v>
      </c>
    </row>
    <row r="97" spans="3:28" x14ac:dyDescent="0.35">
      <c r="C97" s="460">
        <v>3.6</v>
      </c>
      <c r="D97" s="460">
        <f t="shared" si="0"/>
        <v>3.6</v>
      </c>
      <c r="E97" s="460">
        <f t="shared" si="7"/>
        <v>3.5999999999999999E-3</v>
      </c>
      <c r="F97" s="460">
        <f t="shared" si="1"/>
        <v>0.99990007555835592</v>
      </c>
      <c r="G97" s="460">
        <v>0.97541126078510199</v>
      </c>
      <c r="H97" s="460">
        <f t="shared" si="2"/>
        <v>1</v>
      </c>
      <c r="I97" s="460">
        <v>0.99998689838910504</v>
      </c>
      <c r="J97" s="460">
        <v>0.99998622382713598</v>
      </c>
      <c r="K97" s="460">
        <v>0.99999161339863396</v>
      </c>
      <c r="L97" s="460" t="str">
        <f t="shared" si="3"/>
        <v>-</v>
      </c>
      <c r="M97" s="460">
        <f t="shared" si="4"/>
        <v>1</v>
      </c>
      <c r="N97" s="460">
        <f t="shared" si="5"/>
        <v>0.97531379335949464</v>
      </c>
      <c r="O97" s="460">
        <f t="shared" si="17"/>
        <v>-0.21711267476233109</v>
      </c>
      <c r="P97" s="460">
        <f t="shared" si="12"/>
        <v>-0.10000000000000009</v>
      </c>
      <c r="Q97" s="460">
        <f t="shared" si="13"/>
        <v>0.95254301881105663</v>
      </c>
      <c r="R97" s="460">
        <f t="shared" si="14"/>
        <v>-9.5254301881105743E-2</v>
      </c>
      <c r="U97" s="552">
        <f t="shared" si="18"/>
        <v>50</v>
      </c>
      <c r="V97" s="557">
        <f>IF(FILTER=$U$85,15425,5160)+$AB$85</f>
        <v>5174</v>
      </c>
      <c r="W97" s="562">
        <f t="shared" si="19"/>
        <v>20.2109375</v>
      </c>
      <c r="X97" s="560">
        <f t="shared" ref="X97:AB97" si="25">IF($D$14=$Z$85,$W97+((X$91-1)*($W97/2)),$W97+((X$91-1)*((1000/$AB74))))</f>
        <v>20.2109375</v>
      </c>
      <c r="Y97" s="540">
        <f t="shared" si="25"/>
        <v>40.2109375</v>
      </c>
      <c r="Z97" s="540">
        <f t="shared" si="25"/>
        <v>60.2109375</v>
      </c>
      <c r="AA97" s="540">
        <f t="shared" si="25"/>
        <v>80.2109375</v>
      </c>
      <c r="AB97" s="543">
        <f t="shared" si="25"/>
        <v>100.2109375</v>
      </c>
    </row>
    <row r="98" spans="3:28" x14ac:dyDescent="0.35">
      <c r="C98" s="460">
        <v>3.7</v>
      </c>
      <c r="D98" s="460">
        <f t="shared" si="0"/>
        <v>3.7</v>
      </c>
      <c r="E98" s="460">
        <f t="shared" si="7"/>
        <v>3.7000000000000002E-3</v>
      </c>
      <c r="F98" s="460">
        <f t="shared" si="1"/>
        <v>0.99989444735574662</v>
      </c>
      <c r="G98" s="460">
        <v>0.974041932980522</v>
      </c>
      <c r="H98" s="460">
        <f t="shared" si="2"/>
        <v>1</v>
      </c>
      <c r="I98" s="460">
        <v>0.999986160416654</v>
      </c>
      <c r="J98" s="460">
        <v>0.99998544838353798</v>
      </c>
      <c r="K98" s="460">
        <v>0.999991140797033</v>
      </c>
      <c r="L98" s="460" t="str">
        <f t="shared" si="3"/>
        <v>-</v>
      </c>
      <c r="M98" s="460">
        <f t="shared" si="4"/>
        <v>1</v>
      </c>
      <c r="N98" s="460">
        <f t="shared" si="5"/>
        <v>0.97393912027888219</v>
      </c>
      <c r="O98" s="460">
        <f t="shared" si="17"/>
        <v>-0.22936378959978912</v>
      </c>
      <c r="P98" s="460">
        <f t="shared" si="12"/>
        <v>-0.10000000000000009</v>
      </c>
      <c r="Q98" s="460">
        <f t="shared" si="13"/>
        <v>0.94989673033192545</v>
      </c>
      <c r="R98" s="460">
        <f t="shared" si="14"/>
        <v>-9.4989673033192626E-2</v>
      </c>
      <c r="U98" s="552">
        <f t="shared" si="18"/>
        <v>60.0375234521576</v>
      </c>
      <c r="V98" s="557">
        <f>IF(FILTER=$U$85,12857,4329)+$AB$85</f>
        <v>4343</v>
      </c>
      <c r="W98" s="562">
        <f t="shared" si="19"/>
        <v>16.96484375</v>
      </c>
      <c r="X98" s="560">
        <f t="shared" ref="X98:AB98" si="26">IF($D$14=$Z$85,$W98+((X$91-1)*($W98/2)),$W98+((X$91-1)*((1000/$AB75))))</f>
        <v>16.96484375</v>
      </c>
      <c r="Y98" s="540">
        <f t="shared" si="26"/>
        <v>33.62109375</v>
      </c>
      <c r="Z98" s="540">
        <f t="shared" si="26"/>
        <v>50.27734375</v>
      </c>
      <c r="AA98" s="540">
        <f t="shared" si="26"/>
        <v>66.93359375</v>
      </c>
      <c r="AB98" s="543">
        <f t="shared" si="26"/>
        <v>83.58984375</v>
      </c>
    </row>
    <row r="99" spans="3:28" x14ac:dyDescent="0.35">
      <c r="C99" s="460">
        <v>3.8</v>
      </c>
      <c r="D99" s="460">
        <f t="shared" si="0"/>
        <v>3.8</v>
      </c>
      <c r="E99" s="460">
        <f t="shared" si="7"/>
        <v>3.8E-3</v>
      </c>
      <c r="F99" s="460">
        <f t="shared" si="1"/>
        <v>0.99988866498439899</v>
      </c>
      <c r="G99" s="460">
        <v>0.97263681954917103</v>
      </c>
      <c r="H99" s="460">
        <f t="shared" si="2"/>
        <v>1</v>
      </c>
      <c r="I99" s="460">
        <v>0.99998540222624899</v>
      </c>
      <c r="J99" s="460">
        <v>0.99998465169542905</v>
      </c>
      <c r="K99" s="460">
        <v>0.99999065524763697</v>
      </c>
      <c r="L99" s="460" t="str">
        <f t="shared" si="3"/>
        <v>-</v>
      </c>
      <c r="M99" s="460">
        <f t="shared" si="4"/>
        <v>1</v>
      </c>
      <c r="N99" s="460">
        <f t="shared" si="5"/>
        <v>0.97252853101369241</v>
      </c>
      <c r="O99" s="460">
        <f t="shared" si="17"/>
        <v>-0.24195297886148504</v>
      </c>
      <c r="P99" s="460">
        <f t="shared" si="12"/>
        <v>-9.9999999999999645E-2</v>
      </c>
      <c r="Q99" s="460">
        <f t="shared" si="13"/>
        <v>0.94718407938210802</v>
      </c>
      <c r="R99" s="460">
        <f t="shared" si="14"/>
        <v>-9.4718407938210472E-2</v>
      </c>
      <c r="U99" s="552">
        <f t="shared" si="18"/>
        <v>100</v>
      </c>
      <c r="V99" s="557">
        <f>IF(FILTER=$U$85,7745,2600)+$AB$85</f>
        <v>2614</v>
      </c>
      <c r="W99" s="562">
        <f t="shared" si="19"/>
        <v>10.2109375</v>
      </c>
      <c r="X99" s="560">
        <f t="shared" ref="X99:AB99" si="27">IF($D$14=$Z$85,$W99+((X$91-1)*($W99/2)),$W99+((X$91-1)*((1000/$AB76))))</f>
        <v>10.2109375</v>
      </c>
      <c r="Y99" s="540">
        <f t="shared" si="27"/>
        <v>20.2109375</v>
      </c>
      <c r="Z99" s="540">
        <f t="shared" si="27"/>
        <v>30.2109375</v>
      </c>
      <c r="AA99" s="540">
        <f t="shared" si="27"/>
        <v>40.2109375</v>
      </c>
      <c r="AB99" s="543">
        <f t="shared" si="27"/>
        <v>50.2109375</v>
      </c>
    </row>
    <row r="100" spans="3:28" x14ac:dyDescent="0.35">
      <c r="C100" s="460">
        <v>3.9</v>
      </c>
      <c r="D100" s="460">
        <f t="shared" si="0"/>
        <v>3.9</v>
      </c>
      <c r="E100" s="460">
        <f t="shared" si="7"/>
        <v>3.8999999999999998E-3</v>
      </c>
      <c r="F100" s="460">
        <f t="shared" si="1"/>
        <v>0.99988272844663284</v>
      </c>
      <c r="G100" s="460">
        <v>0.97119605882312399</v>
      </c>
      <c r="H100" s="460">
        <f t="shared" si="2"/>
        <v>1</v>
      </c>
      <c r="I100" s="460">
        <v>0.99998462381790798</v>
      </c>
      <c r="J100" s="460">
        <v>0.99998383376282596</v>
      </c>
      <c r="K100" s="460">
        <v>0.999990156750452</v>
      </c>
      <c r="L100" s="460" t="str">
        <f t="shared" si="3"/>
        <v>-</v>
      </c>
      <c r="M100" s="460">
        <f t="shared" si="4"/>
        <v>1</v>
      </c>
      <c r="N100" s="460">
        <f t="shared" si="5"/>
        <v>0.97108216515268175</v>
      </c>
      <c r="O100" s="460">
        <f t="shared" si="17"/>
        <v>-0.25488044071259308</v>
      </c>
      <c r="P100" s="460">
        <f t="shared" si="12"/>
        <v>-0.10000000000000009</v>
      </c>
      <c r="Q100" s="460">
        <f t="shared" si="13"/>
        <v>0.94440563456308435</v>
      </c>
      <c r="R100" s="460">
        <f t="shared" si="14"/>
        <v>-9.4440563456308524E-2</v>
      </c>
      <c r="U100" s="552">
        <f t="shared" si="18"/>
        <v>200</v>
      </c>
      <c r="V100" s="557">
        <f>IF(FILTER=$U$85,3905,1320)+$AB$85</f>
        <v>1334</v>
      </c>
      <c r="W100" s="562">
        <f t="shared" si="19"/>
        <v>5.2109375</v>
      </c>
      <c r="X100" s="560">
        <f t="shared" ref="X100:AB100" si="28">IF($D$14=$Z$85,$W100+((X$91-1)*($W100/2)),$W100+((X$91-1)*((1000/$AB77))))</f>
        <v>5.2109375</v>
      </c>
      <c r="Y100" s="540">
        <f t="shared" si="28"/>
        <v>10.2109375</v>
      </c>
      <c r="Z100" s="540">
        <f t="shared" si="28"/>
        <v>15.2109375</v>
      </c>
      <c r="AA100" s="540">
        <f t="shared" si="28"/>
        <v>20.2109375</v>
      </c>
      <c r="AB100" s="543">
        <f t="shared" si="28"/>
        <v>25.2109375</v>
      </c>
    </row>
    <row r="101" spans="3:28" x14ac:dyDescent="0.35">
      <c r="C101" s="460">
        <v>4</v>
      </c>
      <c r="D101" s="460">
        <f t="shared" si="0"/>
        <v>4</v>
      </c>
      <c r="E101" s="460">
        <f t="shared" si="7"/>
        <v>4.0000000000000001E-3</v>
      </c>
      <c r="F101" s="460">
        <f t="shared" si="1"/>
        <v>0.99987663774482738</v>
      </c>
      <c r="G101" s="460">
        <v>0.96971979256466601</v>
      </c>
      <c r="H101" s="460">
        <f t="shared" si="2"/>
        <v>1</v>
      </c>
      <c r="I101" s="460">
        <v>0.99998382519169005</v>
      </c>
      <c r="J101" s="460">
        <v>0.99998299458579298</v>
      </c>
      <c r="K101" s="460">
        <v>0.99998964530550505</v>
      </c>
      <c r="L101" s="460" t="str">
        <f t="shared" si="3"/>
        <v>-</v>
      </c>
      <c r="M101" s="460">
        <f t="shared" si="4"/>
        <v>1</v>
      </c>
      <c r="N101" s="460">
        <f t="shared" si="5"/>
        <v>0.96960016574416974</v>
      </c>
      <c r="O101" s="460">
        <f t="shared" si="17"/>
        <v>-0.26814637878325193</v>
      </c>
      <c r="P101" s="460">
        <f t="shared" si="12"/>
        <v>-0.10000000000000009</v>
      </c>
      <c r="Q101" s="460">
        <f t="shared" si="13"/>
        <v>0.9415619773638092</v>
      </c>
      <c r="R101" s="460">
        <f t="shared" si="14"/>
        <v>-9.4156197736381009E-2</v>
      </c>
      <c r="U101" s="552">
        <f t="shared" si="18"/>
        <v>400</v>
      </c>
      <c r="V101" s="557">
        <f>IF(FILTER=$U$85,1985,680)+$AB$85</f>
        <v>694</v>
      </c>
      <c r="W101" s="562">
        <f t="shared" si="19"/>
        <v>2.7109375</v>
      </c>
      <c r="X101" s="560">
        <f t="shared" ref="X101:AB101" si="29">IF($D$14=$Z$85,$W101+((X$91-1)*($W101/2)),$W101+((X$91-1)*((1000/$AB78))))</f>
        <v>2.7109375</v>
      </c>
      <c r="Y101" s="540">
        <f t="shared" si="29"/>
        <v>5.2109375</v>
      </c>
      <c r="Z101" s="540">
        <f t="shared" si="29"/>
        <v>7.7109375</v>
      </c>
      <c r="AA101" s="540">
        <f t="shared" si="29"/>
        <v>10.2109375</v>
      </c>
      <c r="AB101" s="543">
        <f t="shared" si="29"/>
        <v>12.7109375</v>
      </c>
    </row>
    <row r="102" spans="3:28" x14ac:dyDescent="0.35">
      <c r="C102" s="460">
        <v>4.0999999999999996</v>
      </c>
      <c r="D102" s="460">
        <f t="shared" si="0"/>
        <v>4.0999999999999996</v>
      </c>
      <c r="E102" s="460">
        <f t="shared" si="7"/>
        <v>4.0999999999999995E-3</v>
      </c>
      <c r="F102" s="460">
        <f t="shared" si="1"/>
        <v>0.99987039288142443</v>
      </c>
      <c r="G102" s="460">
        <v>0.96820816594621295</v>
      </c>
      <c r="H102" s="460">
        <f t="shared" si="2"/>
        <v>1</v>
      </c>
      <c r="I102" s="460">
        <v>0.99998300634760995</v>
      </c>
      <c r="J102" s="460">
        <v>0.999982134164353</v>
      </c>
      <c r="K102" s="460">
        <v>0.99998912091280101</v>
      </c>
      <c r="L102" s="460" t="str">
        <f t="shared" si="3"/>
        <v>-</v>
      </c>
      <c r="M102" s="460">
        <f t="shared" si="4"/>
        <v>1</v>
      </c>
      <c r="N102" s="460">
        <f t="shared" si="5"/>
        <v>0.96808267927564329</v>
      </c>
      <c r="O102" s="460">
        <f t="shared" si="17"/>
        <v>-0.28175100218321047</v>
      </c>
      <c r="P102" s="460">
        <f t="shared" si="12"/>
        <v>-9.9999999999999645E-2</v>
      </c>
      <c r="Q102" s="460">
        <f t="shared" si="13"/>
        <v>0.93865370197101905</v>
      </c>
      <c r="R102" s="460">
        <f t="shared" si="14"/>
        <v>-9.3865370197101575E-2</v>
      </c>
      <c r="U102" s="552">
        <f t="shared" si="18"/>
        <v>800</v>
      </c>
      <c r="V102" s="557">
        <f>IF(FILTER=$U$85,1025,360)+$AB$85</f>
        <v>374</v>
      </c>
      <c r="W102" s="562">
        <f t="shared" si="19"/>
        <v>1.4609375</v>
      </c>
      <c r="X102" s="560">
        <f t="shared" ref="X102:AB102" si="30">IF($D$14=$Z$85,$W102+((X$91-1)*($W102/2)),$W102+((X$91-1)*((1000/$AB79))))</f>
        <v>1.4609375</v>
      </c>
      <c r="Y102" s="540">
        <f t="shared" si="30"/>
        <v>2.7109375</v>
      </c>
      <c r="Z102" s="540">
        <f t="shared" si="30"/>
        <v>3.9609375</v>
      </c>
      <c r="AA102" s="540">
        <f t="shared" si="30"/>
        <v>5.2109375</v>
      </c>
      <c r="AB102" s="543">
        <f t="shared" si="30"/>
        <v>6.4609375</v>
      </c>
    </row>
    <row r="103" spans="3:28" x14ac:dyDescent="0.35">
      <c r="C103" s="460">
        <v>4.2</v>
      </c>
      <c r="D103" s="460">
        <f t="shared" si="0"/>
        <v>4.2</v>
      </c>
      <c r="E103" s="460">
        <f t="shared" si="7"/>
        <v>4.2000000000000006E-3</v>
      </c>
      <c r="F103" s="460">
        <f t="shared" si="1"/>
        <v>0.99986399385892932</v>
      </c>
      <c r="G103" s="460">
        <v>0.96666132752979905</v>
      </c>
      <c r="H103" s="460">
        <f t="shared" si="2"/>
        <v>1</v>
      </c>
      <c r="I103" s="460">
        <v>0.999982167285694</v>
      </c>
      <c r="J103" s="460">
        <v>0.99998125249853298</v>
      </c>
      <c r="K103" s="460">
        <v>0.999988583572336</v>
      </c>
      <c r="L103" s="460" t="str">
        <f t="shared" si="3"/>
        <v>-</v>
      </c>
      <c r="M103" s="460">
        <f t="shared" si="4"/>
        <v>1</v>
      </c>
      <c r="N103" s="460">
        <f t="shared" si="5"/>
        <v>0.96652985565291949</v>
      </c>
      <c r="O103" s="460">
        <f t="shared" si="17"/>
        <v>-0.29569452551652176</v>
      </c>
      <c r="P103" s="460">
        <f t="shared" si="12"/>
        <v>-0.10000000000000053</v>
      </c>
      <c r="Q103" s="460">
        <f t="shared" si="13"/>
        <v>0.93568141507567992</v>
      </c>
      <c r="R103" s="460">
        <f t="shared" si="14"/>
        <v>-9.3568141507568495E-2</v>
      </c>
      <c r="U103" s="552">
        <f t="shared" si="18"/>
        <v>1000</v>
      </c>
      <c r="V103" s="557">
        <f>IF(FILTER=$U$85,808,296)+$AB$85</f>
        <v>310</v>
      </c>
      <c r="W103" s="562">
        <f t="shared" si="19"/>
        <v>1.2109375</v>
      </c>
      <c r="X103" s="560">
        <f t="shared" ref="X103:AB103" si="31">IF($D$14=$Z$85,$W103+((X$91-1)*($W103/2)),$W103+((X$91-1)*((1000/$AB80))))</f>
        <v>1.2109375</v>
      </c>
      <c r="Y103" s="540">
        <f t="shared" si="31"/>
        <v>2.2109375</v>
      </c>
      <c r="Z103" s="540">
        <f t="shared" si="31"/>
        <v>3.2109375</v>
      </c>
      <c r="AA103" s="540">
        <f t="shared" si="31"/>
        <v>4.2109375</v>
      </c>
      <c r="AB103" s="543">
        <f t="shared" si="31"/>
        <v>5.2109375</v>
      </c>
    </row>
    <row r="104" spans="3:28" x14ac:dyDescent="0.35">
      <c r="C104" s="460">
        <v>4.3</v>
      </c>
      <c r="D104" s="460">
        <f t="shared" si="0"/>
        <v>4.3</v>
      </c>
      <c r="E104" s="460">
        <f t="shared" si="7"/>
        <v>4.3E-3</v>
      </c>
      <c r="F104" s="460">
        <f t="shared" si="1"/>
        <v>0.99985744067990512</v>
      </c>
      <c r="G104" s="460">
        <v>0.96507942924605505</v>
      </c>
      <c r="H104" s="460">
        <f t="shared" si="2"/>
        <v>1</v>
      </c>
      <c r="I104" s="460">
        <v>0.99998130800603702</v>
      </c>
      <c r="J104" s="460">
        <v>0.99998034958843096</v>
      </c>
      <c r="K104" s="460">
        <v>0.99998803328417596</v>
      </c>
      <c r="L104" s="460" t="str">
        <f t="shared" si="3"/>
        <v>-</v>
      </c>
      <c r="M104" s="460">
        <f t="shared" si="4"/>
        <v>1</v>
      </c>
      <c r="N104" s="460">
        <f t="shared" si="5"/>
        <v>0.96494184817878415</v>
      </c>
      <c r="O104" s="460">
        <f t="shared" si="17"/>
        <v>-0.30997716889705856</v>
      </c>
      <c r="P104" s="460">
        <f t="shared" si="12"/>
        <v>-9.9999999999999645E-2</v>
      </c>
      <c r="Q104" s="460">
        <f t="shared" si="13"/>
        <v>0.93264573567563613</v>
      </c>
      <c r="R104" s="460">
        <f t="shared" si="14"/>
        <v>-9.3264573567563278E-2</v>
      </c>
      <c r="U104" s="552">
        <f t="shared" si="18"/>
        <v>2000</v>
      </c>
      <c r="V104" s="557">
        <f>IF(FILTER=$U$85,424,168)+$AB$85</f>
        <v>182</v>
      </c>
      <c r="W104" s="562">
        <f t="shared" si="19"/>
        <v>0.7109375</v>
      </c>
      <c r="X104" s="560">
        <f t="shared" ref="X104:AB104" si="32">IF($D$14=$Z$85,$W104+((X$91-1)*($W104/2)),$W104+((X$91-1)*((1000/$AB81))))</f>
        <v>0.7109375</v>
      </c>
      <c r="Y104" s="540">
        <f t="shared" si="32"/>
        <v>1.2109375</v>
      </c>
      <c r="Z104" s="540">
        <f t="shared" si="32"/>
        <v>1.7109375</v>
      </c>
      <c r="AA104" s="540">
        <f t="shared" si="32"/>
        <v>2.2109375</v>
      </c>
      <c r="AB104" s="543">
        <f t="shared" si="32"/>
        <v>2.7109375</v>
      </c>
    </row>
    <row r="105" spans="3:28" ht="13.9" thickBot="1" x14ac:dyDescent="0.4">
      <c r="C105" s="460">
        <v>4.4000000000000004</v>
      </c>
      <c r="D105" s="460">
        <f t="shared" si="0"/>
        <v>4.4000000000000004</v>
      </c>
      <c r="E105" s="460">
        <f t="shared" si="7"/>
        <v>4.4000000000000003E-3</v>
      </c>
      <c r="F105" s="460">
        <f t="shared" si="1"/>
        <v>0.99985073334698127</v>
      </c>
      <c r="G105" s="460">
        <v>0.96346262637274305</v>
      </c>
      <c r="H105" s="460">
        <f t="shared" si="2"/>
        <v>1</v>
      </c>
      <c r="I105" s="460">
        <v>0.99998042850862401</v>
      </c>
      <c r="J105" s="460">
        <v>0.99997942543404095</v>
      </c>
      <c r="K105" s="460">
        <v>0.99998747004829203</v>
      </c>
      <c r="L105" s="460" t="str">
        <f t="shared" si="3"/>
        <v>-</v>
      </c>
      <c r="M105" s="460">
        <f t="shared" si="4"/>
        <v>1</v>
      </c>
      <c r="N105" s="460">
        <f t="shared" si="5"/>
        <v>0.96331881353119575</v>
      </c>
      <c r="O105" s="460">
        <f t="shared" si="17"/>
        <v>-0.3245991579640834</v>
      </c>
      <c r="P105" s="460">
        <f t="shared" si="12"/>
        <v>-0.10000000000000053</v>
      </c>
      <c r="Q105" s="460">
        <f t="shared" si="13"/>
        <v>0.92954729487455245</v>
      </c>
      <c r="R105" s="460">
        <f t="shared" si="14"/>
        <v>-9.2954729487455742E-2</v>
      </c>
      <c r="U105" s="553">
        <f t="shared" si="18"/>
        <v>4000</v>
      </c>
      <c r="V105" s="558">
        <f>IF(FILTER=$U$85,232,104)+$AB$85</f>
        <v>118</v>
      </c>
      <c r="W105" s="563">
        <f t="shared" si="19"/>
        <v>0.4609375</v>
      </c>
      <c r="X105" s="561">
        <f t="shared" ref="X105:AB105" si="33">IF($D$14=$Z$85,$W105+((X$91-1)*($W105/2)),$W105+((X$91-1)*((1000/$AB82))))</f>
        <v>0.4609375</v>
      </c>
      <c r="Y105" s="554">
        <f t="shared" si="33"/>
        <v>0.7109375</v>
      </c>
      <c r="Z105" s="554">
        <f t="shared" si="33"/>
        <v>0.9609375</v>
      </c>
      <c r="AA105" s="554">
        <f t="shared" si="33"/>
        <v>1.2109375</v>
      </c>
      <c r="AB105" s="555">
        <f t="shared" si="33"/>
        <v>1.4609375</v>
      </c>
    </row>
    <row r="106" spans="3:28" x14ac:dyDescent="0.35">
      <c r="C106" s="460">
        <v>4.5</v>
      </c>
      <c r="D106" s="460">
        <f t="shared" si="0"/>
        <v>4.5</v>
      </c>
      <c r="E106" s="460">
        <f t="shared" si="7"/>
        <v>4.4999999999999997E-3</v>
      </c>
      <c r="F106" s="460">
        <f t="shared" si="1"/>
        <v>0.99984387186284629</v>
      </c>
      <c r="G106" s="460">
        <v>0.96181107751282402</v>
      </c>
      <c r="H106" s="460">
        <f t="shared" si="2"/>
        <v>1</v>
      </c>
      <c r="I106" s="460">
        <v>0.99997952879353602</v>
      </c>
      <c r="J106" s="460">
        <v>0.99997848003544398</v>
      </c>
      <c r="K106" s="460">
        <v>0.99998689386473005</v>
      </c>
      <c r="L106" s="460" t="str">
        <f t="shared" si="3"/>
        <v>-</v>
      </c>
      <c r="M106" s="460">
        <f t="shared" si="4"/>
        <v>1</v>
      </c>
      <c r="N106" s="460">
        <f t="shared" si="5"/>
        <v>0.9616609117409981</v>
      </c>
      <c r="O106" s="460">
        <f t="shared" si="17"/>
        <v>-0.33956072389841863</v>
      </c>
      <c r="P106" s="460">
        <f t="shared" si="12"/>
        <v>-9.9999999999999645E-2</v>
      </c>
      <c r="Q106" s="460">
        <f t="shared" si="13"/>
        <v>0.92638673567725272</v>
      </c>
      <c r="R106" s="460">
        <f t="shared" si="14"/>
        <v>-9.2638673567724941E-2</v>
      </c>
      <c r="V106" s="830" t="s">
        <v>133</v>
      </c>
      <c r="W106" s="570">
        <v>0</v>
      </c>
      <c r="X106" s="541">
        <f>VLOOKUP($D$13,$U$92:$AB$105,X$91+3,FALSE)</f>
        <v>56.55859375</v>
      </c>
      <c r="Y106" s="541">
        <f>VLOOKUP($D$13,$U$92:$AB$105,Y$91+3,FALSE)</f>
        <v>106.55859375</v>
      </c>
      <c r="Z106" s="541">
        <f t="shared" ref="Z106:AB106" si="34">VLOOKUP($D$13,$U$92:$AB$105,Z$91+3,FALSE)</f>
        <v>156.55859375</v>
      </c>
      <c r="AA106" s="541">
        <f t="shared" si="34"/>
        <v>206.55859375</v>
      </c>
      <c r="AB106" s="542">
        <f t="shared" si="34"/>
        <v>256.55859375</v>
      </c>
    </row>
    <row r="107" spans="3:28" ht="13.9" thickBot="1" x14ac:dyDescent="0.4">
      <c r="C107" s="460">
        <v>4.5999999999999996</v>
      </c>
      <c r="D107" s="460">
        <f t="shared" si="0"/>
        <v>4.5999999999999996</v>
      </c>
      <c r="E107" s="460">
        <f t="shared" si="7"/>
        <v>4.5999999999999999E-3</v>
      </c>
      <c r="F107" s="460">
        <f t="shared" si="1"/>
        <v>0.99983685623025131</v>
      </c>
      <c r="G107" s="460">
        <v>0.96012494457205999</v>
      </c>
      <c r="H107" s="460">
        <f t="shared" si="2"/>
        <v>1</v>
      </c>
      <c r="I107" s="460">
        <v>0.99997860886079903</v>
      </c>
      <c r="J107" s="460">
        <v>0.99997751339267305</v>
      </c>
      <c r="K107" s="460">
        <v>0.99998630473349603</v>
      </c>
      <c r="L107" s="460" t="str">
        <f t="shared" si="3"/>
        <v>-</v>
      </c>
      <c r="M107" s="460">
        <f t="shared" si="4"/>
        <v>1</v>
      </c>
      <c r="N107" s="460">
        <f t="shared" si="5"/>
        <v>0.95996830616917272</v>
      </c>
      <c r="O107" s="460">
        <f t="shared" si="17"/>
        <v>-0.35486210343897207</v>
      </c>
      <c r="P107" s="460">
        <f t="shared" si="12"/>
        <v>-9.9999999999999645E-2</v>
      </c>
      <c r="Q107" s="460">
        <f t="shared" si="13"/>
        <v>0.92316471278151369</v>
      </c>
      <c r="R107" s="460">
        <f t="shared" si="14"/>
        <v>-9.2316471278151041E-2</v>
      </c>
      <c r="V107" s="831"/>
      <c r="W107" s="571">
        <v>0</v>
      </c>
      <c r="X107" s="544">
        <f>X106</f>
        <v>56.55859375</v>
      </c>
      <c r="Y107" s="544">
        <f>Y106</f>
        <v>106.55859375</v>
      </c>
      <c r="Z107" s="544">
        <f>Z106</f>
        <v>156.55859375</v>
      </c>
      <c r="AA107" s="544">
        <f>AA106</f>
        <v>206.55859375</v>
      </c>
      <c r="AB107" s="545">
        <f>AB106</f>
        <v>256.55859375</v>
      </c>
    </row>
    <row r="108" spans="3:28" x14ac:dyDescent="0.35">
      <c r="C108" s="460">
        <v>4.7</v>
      </c>
      <c r="D108" s="460">
        <f t="shared" si="0"/>
        <v>4.7</v>
      </c>
      <c r="E108" s="460">
        <f t="shared" si="7"/>
        <v>4.7000000000000002E-3</v>
      </c>
      <c r="F108" s="460">
        <f t="shared" si="1"/>
        <v>0.9998296864520082</v>
      </c>
      <c r="G108" s="460">
        <v>0.95840439273615396</v>
      </c>
      <c r="H108" s="460">
        <f t="shared" si="2"/>
        <v>1</v>
      </c>
      <c r="I108" s="460">
        <v>0.99997766871045801</v>
      </c>
      <c r="J108" s="460">
        <v>0.99997652550577498</v>
      </c>
      <c r="K108" s="460">
        <v>0.99998570265460496</v>
      </c>
      <c r="L108" s="460" t="str">
        <f t="shared" si="3"/>
        <v>-</v>
      </c>
      <c r="M108" s="460">
        <f t="shared" si="4"/>
        <v>1</v>
      </c>
      <c r="N108" s="460">
        <f t="shared" si="5"/>
        <v>0.9582411634836161</v>
      </c>
      <c r="O108" s="460">
        <f t="shared" si="17"/>
        <v>-0.37050353889979404</v>
      </c>
      <c r="P108" s="460">
        <f t="shared" si="12"/>
        <v>-0.10000000000000053</v>
      </c>
      <c r="Q108" s="460">
        <f t="shared" si="13"/>
        <v>0.91988189236640827</v>
      </c>
      <c r="R108" s="460">
        <f t="shared" si="14"/>
        <v>-9.1988189236641316E-2</v>
      </c>
      <c r="V108" s="830" t="s">
        <v>197</v>
      </c>
      <c r="W108" s="559">
        <v>0</v>
      </c>
      <c r="X108" s="546">
        <f>0</f>
        <v>0</v>
      </c>
      <c r="Y108" s="546">
        <f>0</f>
        <v>0</v>
      </c>
      <c r="Z108" s="546">
        <f>0</f>
        <v>0</v>
      </c>
      <c r="AA108" s="546">
        <f>0</f>
        <v>0</v>
      </c>
      <c r="AB108" s="547">
        <f>0</f>
        <v>0</v>
      </c>
    </row>
    <row r="109" spans="3:28" ht="13.9" thickBot="1" x14ac:dyDescent="0.4">
      <c r="C109" s="460">
        <v>4.8</v>
      </c>
      <c r="D109" s="460">
        <f t="shared" si="0"/>
        <v>4.8</v>
      </c>
      <c r="E109" s="460">
        <f t="shared" si="7"/>
        <v>4.7999999999999996E-3</v>
      </c>
      <c r="F109" s="460">
        <f t="shared" si="1"/>
        <v>0.99982236253099188</v>
      </c>
      <c r="G109" s="460">
        <v>0.95664959044746001</v>
      </c>
      <c r="H109" s="460">
        <f t="shared" si="2"/>
        <v>1</v>
      </c>
      <c r="I109" s="460">
        <v>0.99997670834257402</v>
      </c>
      <c r="J109" s="460">
        <v>0.99997551637481996</v>
      </c>
      <c r="K109" s="460">
        <v>0.99998508762809202</v>
      </c>
      <c r="L109" s="460" t="str">
        <f t="shared" si="3"/>
        <v>-</v>
      </c>
      <c r="M109" s="460">
        <f t="shared" si="4"/>
        <v>1</v>
      </c>
      <c r="N109" s="460">
        <f t="shared" si="5"/>
        <v>0.95647965363548526</v>
      </c>
      <c r="O109" s="460">
        <f t="shared" si="17"/>
        <v>-0.3864852781873086</v>
      </c>
      <c r="P109" s="460">
        <f t="shared" si="12"/>
        <v>-9.9999999999999645E-2</v>
      </c>
      <c r="Q109" s="460">
        <f t="shared" si="13"/>
        <v>0.91653895187730972</v>
      </c>
      <c r="R109" s="460">
        <f t="shared" si="14"/>
        <v>-9.165389518773065E-2</v>
      </c>
      <c r="V109" s="831"/>
      <c r="W109" s="571">
        <v>1</v>
      </c>
      <c r="X109" s="544">
        <f>1</f>
        <v>1</v>
      </c>
      <c r="Y109" s="544">
        <f>1</f>
        <v>1</v>
      </c>
      <c r="Z109" s="544">
        <f>1</f>
        <v>1</v>
      </c>
      <c r="AA109" s="544">
        <f>1</f>
        <v>1</v>
      </c>
      <c r="AB109" s="545">
        <f>1</f>
        <v>1</v>
      </c>
    </row>
    <row r="110" spans="3:28" x14ac:dyDescent="0.35">
      <c r="C110" s="460">
        <v>4.9000000000000004</v>
      </c>
      <c r="D110" s="460">
        <f t="shared" si="0"/>
        <v>4.9000000000000004</v>
      </c>
      <c r="E110" s="460">
        <f t="shared" si="7"/>
        <v>4.9000000000000007E-3</v>
      </c>
      <c r="F110" s="460">
        <f t="shared" si="1"/>
        <v>0.99981488447013989</v>
      </c>
      <c r="G110" s="460">
        <v>0.95486070938122103</v>
      </c>
      <c r="H110" s="460">
        <f t="shared" si="2"/>
        <v>1</v>
      </c>
      <c r="I110" s="460">
        <v>0.99997572775718002</v>
      </c>
      <c r="J110" s="460">
        <v>0.99997448599984196</v>
      </c>
      <c r="K110" s="460">
        <v>0.99998445965396299</v>
      </c>
      <c r="L110" s="460" t="str">
        <f t="shared" si="3"/>
        <v>-</v>
      </c>
      <c r="M110" s="460">
        <f t="shared" si="4"/>
        <v>1</v>
      </c>
      <c r="N110" s="460">
        <f t="shared" si="5"/>
        <v>0.95468394983506133</v>
      </c>
      <c r="O110" s="460">
        <f t="shared" si="17"/>
        <v>-0.40280757481821555</v>
      </c>
      <c r="P110" s="460">
        <f t="shared" si="12"/>
        <v>-0.10000000000000053</v>
      </c>
      <c r="Q110" s="460">
        <f t="shared" si="13"/>
        <v>0.91313657980763119</v>
      </c>
      <c r="R110" s="460">
        <f t="shared" si="14"/>
        <v>-9.1313657980763602E-2</v>
      </c>
    </row>
    <row r="111" spans="3:28" x14ac:dyDescent="0.35">
      <c r="C111" s="460">
        <v>5</v>
      </c>
      <c r="D111" s="460">
        <f t="shared" si="0"/>
        <v>5</v>
      </c>
      <c r="E111" s="460">
        <f t="shared" si="7"/>
        <v>5.0000000000000001E-3</v>
      </c>
      <c r="F111" s="460">
        <f t="shared" si="1"/>
        <v>0.99980725227244682</v>
      </c>
      <c r="G111" s="460">
        <v>0.95303792442136703</v>
      </c>
      <c r="H111" s="460">
        <f t="shared" si="2"/>
        <v>1</v>
      </c>
      <c r="I111" s="460">
        <v>0.99997472695431999</v>
      </c>
      <c r="J111" s="460">
        <v>0.99997343438089203</v>
      </c>
      <c r="K111" s="460">
        <v>0.99998381873223496</v>
      </c>
      <c r="L111" s="460" t="str">
        <f t="shared" si="3"/>
        <v>-</v>
      </c>
      <c r="M111" s="460">
        <f t="shared" si="4"/>
        <v>1</v>
      </c>
      <c r="N111" s="460">
        <f t="shared" si="5"/>
        <v>0.95285422852716284</v>
      </c>
      <c r="O111" s="460">
        <f t="shared" si="17"/>
        <v>-0.41947068793781617</v>
      </c>
      <c r="P111" s="460">
        <f t="shared" si="12"/>
        <v>-9.9999999999999645E-2</v>
      </c>
      <c r="Q111" s="460">
        <f t="shared" si="13"/>
        <v>0.90967547547736827</v>
      </c>
      <c r="R111" s="460">
        <f t="shared" si="14"/>
        <v>-9.0967547547736505E-2</v>
      </c>
      <c r="V111" s="430"/>
    </row>
    <row r="112" spans="3:28" x14ac:dyDescent="0.35">
      <c r="C112" s="460">
        <v>5.0999999999999996</v>
      </c>
      <c r="D112" s="460">
        <f t="shared" si="0"/>
        <v>5.0999999999999996</v>
      </c>
      <c r="E112" s="460">
        <f t="shared" si="7"/>
        <v>5.0999999999999995E-3</v>
      </c>
      <c r="F112" s="460">
        <f t="shared" si="1"/>
        <v>0.99979946594097702</v>
      </c>
      <c r="G112" s="460">
        <v>0.95118141363589703</v>
      </c>
      <c r="H112" s="460">
        <f t="shared" si="2"/>
        <v>1</v>
      </c>
      <c r="I112" s="460">
        <v>0.99997370593406198</v>
      </c>
      <c r="J112" s="460">
        <v>0.99997236151804203</v>
      </c>
      <c r="K112" s="460">
        <v>0.99998316486294503</v>
      </c>
      <c r="L112" s="460" t="str">
        <f t="shared" si="3"/>
        <v>-</v>
      </c>
      <c r="M112" s="460">
        <f t="shared" si="4"/>
        <v>1</v>
      </c>
      <c r="N112" s="460">
        <f t="shared" si="5"/>
        <v>0.9509906693661534</v>
      </c>
      <c r="O112" s="460">
        <f t="shared" si="17"/>
        <v>-0.43647488233839732</v>
      </c>
      <c r="P112" s="460">
        <f t="shared" si="12"/>
        <v>-9.9999999999999645E-2</v>
      </c>
      <c r="Q112" s="460">
        <f t="shared" si="13"/>
        <v>0.90615634880860296</v>
      </c>
      <c r="R112" s="460">
        <f t="shared" si="14"/>
        <v>-9.0615634880859969E-2</v>
      </c>
      <c r="V112" s="430"/>
    </row>
    <row r="113" spans="3:22" ht="15" customHeight="1" x14ac:dyDescent="0.35">
      <c r="C113" s="460">
        <v>5.2</v>
      </c>
      <c r="D113" s="460">
        <f t="shared" si="0"/>
        <v>5.2</v>
      </c>
      <c r="E113" s="460">
        <f t="shared" si="7"/>
        <v>5.1999999999999998E-3</v>
      </c>
      <c r="F113" s="460">
        <f t="shared" si="1"/>
        <v>0.99979152547884986</v>
      </c>
      <c r="G113" s="460">
        <v>0.94929135825178101</v>
      </c>
      <c r="H113" s="460">
        <f t="shared" si="2"/>
        <v>1</v>
      </c>
      <c r="I113" s="460">
        <v>0.99997266469642099</v>
      </c>
      <c r="J113" s="460">
        <v>0.99997126741131304</v>
      </c>
      <c r="K113" s="460">
        <v>0.99998249804608297</v>
      </c>
      <c r="L113" s="460" t="str">
        <f t="shared" si="3"/>
        <v>-</v>
      </c>
      <c r="M113" s="460">
        <f t="shared" si="4"/>
        <v>1</v>
      </c>
      <c r="N113" s="460">
        <f t="shared" si="5"/>
        <v>0.94909345519043753</v>
      </c>
      <c r="O113" s="460">
        <f t="shared" si="17"/>
        <v>-0.45382042847868309</v>
      </c>
      <c r="P113" s="460">
        <f t="shared" si="12"/>
        <v>-0.10000000000000053</v>
      </c>
      <c r="Q113" s="460">
        <f t="shared" si="13"/>
        <v>0.90257992009799659</v>
      </c>
      <c r="R113" s="460">
        <f t="shared" si="14"/>
        <v>-9.0257992009800142E-2</v>
      </c>
      <c r="V113" s="430"/>
    </row>
    <row r="114" spans="3:22" ht="15" customHeight="1" x14ac:dyDescent="0.35">
      <c r="C114" s="460">
        <v>5.3</v>
      </c>
      <c r="D114" s="460">
        <f t="shared" si="0"/>
        <v>5.3</v>
      </c>
      <c r="E114" s="460">
        <f t="shared" si="7"/>
        <v>5.3E-3</v>
      </c>
      <c r="F114" s="460">
        <f t="shared" si="1"/>
        <v>0.99978343088924893</v>
      </c>
      <c r="G114" s="460">
        <v>0.94736794262947599</v>
      </c>
      <c r="H114" s="460">
        <f t="shared" si="2"/>
        <v>1</v>
      </c>
      <c r="I114" s="460">
        <v>0.99997160324148204</v>
      </c>
      <c r="J114" s="460">
        <v>0.99997015206079398</v>
      </c>
      <c r="K114" s="460">
        <v>0.99998181828169896</v>
      </c>
      <c r="L114" s="460" t="str">
        <f t="shared" si="3"/>
        <v>-</v>
      </c>
      <c r="M114" s="460">
        <f t="shared" si="4"/>
        <v>1</v>
      </c>
      <c r="N114" s="460">
        <f t="shared" si="5"/>
        <v>0.94716277199658661</v>
      </c>
      <c r="O114" s="460">
        <f t="shared" si="17"/>
        <v>-0.47150760250310397</v>
      </c>
      <c r="P114" s="460">
        <f t="shared" si="12"/>
        <v>-9.9999999999999645E-2</v>
      </c>
      <c r="Q114" s="460">
        <f t="shared" si="13"/>
        <v>0.89894691978639163</v>
      </c>
      <c r="R114" s="460">
        <f t="shared" si="14"/>
        <v>-8.9894691978638849E-2</v>
      </c>
      <c r="V114" s="430"/>
    </row>
    <row r="115" spans="3:22" x14ac:dyDescent="0.35">
      <c r="C115" s="460">
        <v>5.4</v>
      </c>
      <c r="D115" s="460">
        <f t="shared" si="0"/>
        <v>5.4</v>
      </c>
      <c r="E115" s="460">
        <f t="shared" si="7"/>
        <v>5.4000000000000003E-3</v>
      </c>
      <c r="F115" s="460">
        <f t="shared" si="1"/>
        <v>0.99977518217541939</v>
      </c>
      <c r="G115" s="460">
        <v>0.94541135423698097</v>
      </c>
      <c r="H115" s="460">
        <f t="shared" si="2"/>
        <v>1</v>
      </c>
      <c r="I115" s="460">
        <v>0.999970521569298</v>
      </c>
      <c r="J115" s="460">
        <v>0.99996901546654504</v>
      </c>
      <c r="K115" s="460">
        <v>0.999981125569814</v>
      </c>
      <c r="L115" s="460" t="str">
        <f t="shared" si="3"/>
        <v>-</v>
      </c>
      <c r="M115" s="460">
        <f t="shared" si="4"/>
        <v>1</v>
      </c>
      <c r="N115" s="460">
        <f t="shared" si="5"/>
        <v>0.94519880891298758</v>
      </c>
      <c r="O115" s="460">
        <f t="shared" si="17"/>
        <v>-0.48953668626190544</v>
      </c>
      <c r="P115" s="460">
        <f t="shared" si="12"/>
        <v>-0.10000000000000053</v>
      </c>
      <c r="Q115" s="460">
        <f t="shared" si="13"/>
        <v>0.89525808822564568</v>
      </c>
      <c r="R115" s="460">
        <f t="shared" si="14"/>
        <v>-8.9525808822565042E-2</v>
      </c>
      <c r="V115" s="430"/>
    </row>
    <row r="116" spans="3:22" x14ac:dyDescent="0.35">
      <c r="C116" s="460">
        <v>5.5</v>
      </c>
      <c r="D116" s="460">
        <f t="shared" si="0"/>
        <v>5.5</v>
      </c>
      <c r="E116" s="460">
        <f t="shared" si="7"/>
        <v>5.4999999999999997E-3</v>
      </c>
      <c r="F116" s="460">
        <f t="shared" si="1"/>
        <v>0.99976677934066893</v>
      </c>
      <c r="G116" s="460">
        <v>0.94342178362348605</v>
      </c>
      <c r="H116" s="460">
        <f t="shared" si="2"/>
        <v>1</v>
      </c>
      <c r="I116" s="460">
        <v>0.99996941967988395</v>
      </c>
      <c r="J116" s="460">
        <v>0.99996785762858598</v>
      </c>
      <c r="K116" s="460">
        <v>0.99998041991041997</v>
      </c>
      <c r="L116" s="460" t="str">
        <f t="shared" si="3"/>
        <v>-</v>
      </c>
      <c r="M116" s="460">
        <f t="shared" si="4"/>
        <v>1</v>
      </c>
      <c r="N116" s="460">
        <f t="shared" si="5"/>
        <v>0.94320175817308205</v>
      </c>
      <c r="O116" s="460">
        <f t="shared" si="17"/>
        <v>-0.50790796733152321</v>
      </c>
      <c r="P116" s="460">
        <f t="shared" si="12"/>
        <v>-9.9999999999999645E-2</v>
      </c>
      <c r="Q116" s="460">
        <f t="shared" si="13"/>
        <v>0.89151417544274725</v>
      </c>
      <c r="R116" s="460">
        <f t="shared" si="14"/>
        <v>-8.9151417544274414E-2</v>
      </c>
      <c r="V116" s="430"/>
    </row>
    <row r="117" spans="3:22" x14ac:dyDescent="0.35">
      <c r="C117" s="460">
        <v>5.6</v>
      </c>
      <c r="D117" s="460">
        <f t="shared" si="0"/>
        <v>5.6</v>
      </c>
      <c r="E117" s="460">
        <f t="shared" si="7"/>
        <v>5.5999999999999999E-3</v>
      </c>
      <c r="F117" s="460">
        <f t="shared" si="1"/>
        <v>0.9997582223883652</v>
      </c>
      <c r="G117" s="460">
        <v>0.94139942439259705</v>
      </c>
      <c r="H117" s="460">
        <f t="shared" si="2"/>
        <v>1</v>
      </c>
      <c r="I117" s="460">
        <v>0.99996829757333106</v>
      </c>
      <c r="J117" s="460">
        <v>0.99996667854701404</v>
      </c>
      <c r="K117" s="460">
        <v>0.99997970130356895</v>
      </c>
      <c r="L117" s="460" t="str">
        <f t="shared" si="3"/>
        <v>-</v>
      </c>
      <c r="M117" s="460">
        <f t="shared" si="4"/>
        <v>1</v>
      </c>
      <c r="N117" s="460">
        <f t="shared" si="5"/>
        <v>0.94117181508817305</v>
      </c>
      <c r="O117" s="460">
        <f t="shared" si="17"/>
        <v>-0.52662173903547971</v>
      </c>
      <c r="P117" s="460">
        <f t="shared" si="12"/>
        <v>-9.9999999999999645E-2</v>
      </c>
      <c r="Q117" s="460">
        <f t="shared" si="13"/>
        <v>0.88771594090134753</v>
      </c>
      <c r="R117" s="460">
        <f t="shared" si="14"/>
        <v>-8.8771594090134437E-2</v>
      </c>
      <c r="V117" s="430"/>
    </row>
    <row r="118" spans="3:22" x14ac:dyDescent="0.35">
      <c r="C118" s="460">
        <v>5.7</v>
      </c>
      <c r="D118" s="460">
        <f t="shared" si="0"/>
        <v>5.7</v>
      </c>
      <c r="E118" s="460">
        <f t="shared" si="7"/>
        <v>5.7000000000000002E-3</v>
      </c>
      <c r="F118" s="460">
        <f t="shared" si="1"/>
        <v>0.99974951132194001</v>
      </c>
      <c r="G118" s="460">
        <v>0.93934447317515102</v>
      </c>
      <c r="H118" s="460">
        <f t="shared" si="2"/>
        <v>1</v>
      </c>
      <c r="I118" s="460">
        <v>0.99996715524967705</v>
      </c>
      <c r="J118" s="460">
        <v>0.99996547822186899</v>
      </c>
      <c r="K118" s="460">
        <v>0.99997896974926903</v>
      </c>
      <c r="L118" s="460" t="str">
        <f t="shared" si="3"/>
        <v>-</v>
      </c>
      <c r="M118" s="460">
        <f t="shared" si="4"/>
        <v>1</v>
      </c>
      <c r="N118" s="460">
        <f t="shared" si="5"/>
        <v>0.93910917801982241</v>
      </c>
      <c r="O118" s="460">
        <f t="shared" si="17"/>
        <v>-0.54567830046563404</v>
      </c>
      <c r="P118" s="460">
        <f t="shared" si="12"/>
        <v>-0.10000000000000053</v>
      </c>
      <c r="Q118" s="460">
        <f t="shared" si="13"/>
        <v>0.88386415326079726</v>
      </c>
      <c r="R118" s="460">
        <f t="shared" si="14"/>
        <v>-8.83864153260802E-2</v>
      </c>
      <c r="V118" s="430"/>
    </row>
    <row r="119" spans="3:22" x14ac:dyDescent="0.35">
      <c r="C119" s="460">
        <v>5.8</v>
      </c>
      <c r="D119" s="460">
        <f t="shared" si="0"/>
        <v>5.8</v>
      </c>
      <c r="E119" s="460">
        <f t="shared" si="7"/>
        <v>5.7999999999999996E-3</v>
      </c>
      <c r="F119" s="460">
        <f t="shared" si="1"/>
        <v>0.999740646144885</v>
      </c>
      <c r="G119" s="460">
        <v>0.937257129601615</v>
      </c>
      <c r="H119" s="460">
        <f t="shared" si="2"/>
        <v>1</v>
      </c>
      <c r="I119" s="460">
        <v>0.99996599270897402</v>
      </c>
      <c r="J119" s="460">
        <v>0.99996425665321398</v>
      </c>
      <c r="K119" s="460">
        <v>0.99997822524754298</v>
      </c>
      <c r="L119" s="460" t="str">
        <f t="shared" si="3"/>
        <v>-</v>
      </c>
      <c r="M119" s="460">
        <f t="shared" si="4"/>
        <v>1</v>
      </c>
      <c r="N119" s="460">
        <f t="shared" si="5"/>
        <v>0.93701404835181878</v>
      </c>
      <c r="O119" s="460">
        <f t="shared" si="17"/>
        <v>-0.56507795650402015</v>
      </c>
      <c r="P119" s="460">
        <f t="shared" si="12"/>
        <v>-9.9999999999999645E-2</v>
      </c>
      <c r="Q119" s="460">
        <f t="shared" si="13"/>
        <v>0.87995959013278413</v>
      </c>
      <c r="R119" s="460">
        <f t="shared" si="14"/>
        <v>-8.7995959013278099E-2</v>
      </c>
      <c r="V119" s="430"/>
    </row>
    <row r="120" spans="3:22" x14ac:dyDescent="0.35">
      <c r="C120" s="460">
        <v>5.9</v>
      </c>
      <c r="D120" s="460">
        <f t="shared" si="0"/>
        <v>5.9</v>
      </c>
      <c r="E120" s="460">
        <f t="shared" si="7"/>
        <v>5.9000000000000007E-3</v>
      </c>
      <c r="F120" s="460">
        <f t="shared" si="1"/>
        <v>0.99973162686075445</v>
      </c>
      <c r="G120" s="460">
        <v>0.93513759627408299</v>
      </c>
      <c r="H120" s="460">
        <f t="shared" si="2"/>
        <v>1</v>
      </c>
      <c r="I120" s="460">
        <v>0.99996480995129799</v>
      </c>
      <c r="J120" s="460">
        <v>0.99996301384113195</v>
      </c>
      <c r="K120" s="460">
        <v>0.999977467798427</v>
      </c>
      <c r="L120" s="460" t="str">
        <f t="shared" si="3"/>
        <v>-</v>
      </c>
      <c r="M120" s="460">
        <f t="shared" si="4"/>
        <v>1</v>
      </c>
      <c r="N120" s="460">
        <f t="shared" si="5"/>
        <v>0.93488663046174436</v>
      </c>
      <c r="O120" s="460">
        <f t="shared" si="17"/>
        <v>-0.58482101784505947</v>
      </c>
      <c r="P120" s="460">
        <f t="shared" si="12"/>
        <v>-0.10000000000000053</v>
      </c>
      <c r="Q120" s="460">
        <f t="shared" si="13"/>
        <v>0.87600303783566968</v>
      </c>
      <c r="R120" s="460">
        <f t="shared" si="14"/>
        <v>-8.7600303783567438E-2</v>
      </c>
      <c r="V120" s="430"/>
    </row>
    <row r="121" spans="3:22" x14ac:dyDescent="0.35">
      <c r="C121" s="460">
        <v>6</v>
      </c>
      <c r="D121" s="460">
        <f t="shared" si="0"/>
        <v>6</v>
      </c>
      <c r="E121" s="460">
        <f t="shared" si="7"/>
        <v>6.0000000000000001E-3</v>
      </c>
      <c r="F121" s="460">
        <f t="shared" si="1"/>
        <v>0.99972245347316391</v>
      </c>
      <c r="G121" s="460">
        <v>0.93298607873787898</v>
      </c>
      <c r="H121" s="460">
        <f t="shared" si="2"/>
        <v>1</v>
      </c>
      <c r="I121" s="460">
        <v>0.99996360697669096</v>
      </c>
      <c r="J121" s="460">
        <v>0.99996174978566299</v>
      </c>
      <c r="K121" s="460">
        <v>0.99997669740193296</v>
      </c>
      <c r="L121" s="460" t="str">
        <f t="shared" si="3"/>
        <v>-</v>
      </c>
      <c r="M121" s="460">
        <f t="shared" si="4"/>
        <v>1</v>
      </c>
      <c r="N121" s="460">
        <f t="shared" si="5"/>
        <v>0.93272713169213883</v>
      </c>
      <c r="O121" s="460">
        <f t="shared" si="17"/>
        <v>-0.60490780101821107</v>
      </c>
      <c r="P121" s="460">
        <f t="shared" si="12"/>
        <v>-9.9999999999999645E-2</v>
      </c>
      <c r="Q121" s="460">
        <f t="shared" si="13"/>
        <v>0.8719952911466452</v>
      </c>
      <c r="R121" s="460">
        <f t="shared" si="14"/>
        <v>-8.7199529114664207E-2</v>
      </c>
      <c r="V121" s="430"/>
    </row>
    <row r="122" spans="3:22" x14ac:dyDescent="0.35">
      <c r="C122" s="460">
        <v>6.1</v>
      </c>
      <c r="D122" s="460">
        <f t="shared" si="0"/>
        <v>6.1</v>
      </c>
      <c r="E122" s="460">
        <f t="shared" si="7"/>
        <v>6.0999999999999995E-3</v>
      </c>
      <c r="F122" s="460">
        <f t="shared" si="1"/>
        <v>0.99971312598579221</v>
      </c>
      <c r="G122" s="460">
        <v>0.93080278545275896</v>
      </c>
      <c r="H122" s="460">
        <f t="shared" si="2"/>
        <v>1</v>
      </c>
      <c r="I122" s="460">
        <v>0.99996238378520996</v>
      </c>
      <c r="J122" s="460">
        <v>0.99996046448687503</v>
      </c>
      <c r="K122" s="460">
        <v>0.99997591405808295</v>
      </c>
      <c r="L122" s="460" t="str">
        <f t="shared" si="3"/>
        <v>-</v>
      </c>
      <c r="M122" s="460">
        <f t="shared" si="4"/>
        <v>1</v>
      </c>
      <c r="N122" s="460">
        <f t="shared" si="5"/>
        <v>0.93053576232126034</v>
      </c>
      <c r="O122" s="460">
        <f t="shared" si="17"/>
        <v>-0.62533862841111088</v>
      </c>
      <c r="P122" s="460">
        <f t="shared" si="12"/>
        <v>-9.9999999999999645E-2</v>
      </c>
      <c r="Q122" s="460">
        <f t="shared" si="13"/>
        <v>0.86793715305179675</v>
      </c>
      <c r="R122" s="460">
        <f t="shared" si="14"/>
        <v>-8.6793715305179361E-2</v>
      </c>
      <c r="V122" s="430"/>
    </row>
    <row r="123" spans="3:22" x14ac:dyDescent="0.35">
      <c r="C123" s="460">
        <v>6.2</v>
      </c>
      <c r="D123" s="460">
        <f t="shared" si="0"/>
        <v>6.2</v>
      </c>
      <c r="E123" s="460">
        <f t="shared" si="7"/>
        <v>6.1999999999999998E-3</v>
      </c>
      <c r="F123" s="460">
        <f t="shared" si="1"/>
        <v>0.99970364440237713</v>
      </c>
      <c r="G123" s="460">
        <v>0.92858792776371901</v>
      </c>
      <c r="H123" s="460">
        <f t="shared" si="2"/>
        <v>1</v>
      </c>
      <c r="I123" s="460">
        <v>0.99996114037692996</v>
      </c>
      <c r="J123" s="460">
        <v>0.99995915794485102</v>
      </c>
      <c r="K123" s="460">
        <v>0.99997511776691705</v>
      </c>
      <c r="L123" s="460" t="str">
        <f t="shared" si="3"/>
        <v>-</v>
      </c>
      <c r="M123" s="460">
        <f t="shared" si="4"/>
        <v>1</v>
      </c>
      <c r="N123" s="460">
        <f t="shared" si="5"/>
        <v>0.92831273553344118</v>
      </c>
      <c r="O123" s="460">
        <f t="shared" si="17"/>
        <v>-0.64611382829327169</v>
      </c>
      <c r="P123" s="460">
        <f t="shared" si="12"/>
        <v>-0.10000000000000053</v>
      </c>
      <c r="Q123" s="460">
        <f t="shared" si="13"/>
        <v>0.86382943449417005</v>
      </c>
      <c r="R123" s="460">
        <f t="shared" si="14"/>
        <v>-8.6382943449417465E-2</v>
      </c>
      <c r="V123" s="430"/>
    </row>
    <row r="124" spans="3:22" x14ac:dyDescent="0.35">
      <c r="C124" s="460">
        <v>6.3</v>
      </c>
      <c r="D124" s="460">
        <f t="shared" si="0"/>
        <v>6.3</v>
      </c>
      <c r="E124" s="460">
        <f t="shared" si="7"/>
        <v>6.3E-3</v>
      </c>
      <c r="F124" s="460">
        <f t="shared" si="1"/>
        <v>0.99969400872672087</v>
      </c>
      <c r="G124" s="460">
        <v>0.92634171987142599</v>
      </c>
      <c r="H124" s="460">
        <f t="shared" si="2"/>
        <v>1</v>
      </c>
      <c r="I124" s="460">
        <v>0.99995987675188103</v>
      </c>
      <c r="J124" s="460">
        <v>0.99995783015962203</v>
      </c>
      <c r="K124" s="460">
        <v>0.99997430852842895</v>
      </c>
      <c r="L124" s="460" t="str">
        <f t="shared" si="3"/>
        <v>-</v>
      </c>
      <c r="M124" s="460">
        <f t="shared" si="4"/>
        <v>1</v>
      </c>
      <c r="N124" s="460">
        <f t="shared" si="5"/>
        <v>0.92605826738907093</v>
      </c>
      <c r="O124" s="460">
        <f t="shared" si="17"/>
        <v>-0.66723373484008985</v>
      </c>
      <c r="P124" s="460">
        <f t="shared" si="12"/>
        <v>-9.9999999999999645E-2</v>
      </c>
      <c r="Q124" s="460">
        <f t="shared" si="13"/>
        <v>0.85967295411996081</v>
      </c>
      <c r="R124" s="460">
        <f t="shared" si="14"/>
        <v>-8.596729541199577E-2</v>
      </c>
      <c r="V124" s="430"/>
    </row>
    <row r="125" spans="3:22" x14ac:dyDescent="0.35">
      <c r="C125" s="460">
        <v>6.4</v>
      </c>
      <c r="D125" s="460">
        <f t="shared" si="0"/>
        <v>6.4</v>
      </c>
      <c r="E125" s="460">
        <f t="shared" si="7"/>
        <v>6.4000000000000003E-3</v>
      </c>
      <c r="F125" s="460">
        <f t="shared" si="1"/>
        <v>0.99968421896268644</v>
      </c>
      <c r="G125" s="460">
        <v>0.92406437880226899</v>
      </c>
      <c r="H125" s="460">
        <f t="shared" si="2"/>
        <v>1</v>
      </c>
      <c r="I125" s="460">
        <v>0.99995859291015499</v>
      </c>
      <c r="J125" s="460">
        <v>0.99995648113129398</v>
      </c>
      <c r="K125" s="460">
        <v>0.99997348634267502</v>
      </c>
      <c r="L125" s="460" t="str">
        <f t="shared" si="3"/>
        <v>-</v>
      </c>
      <c r="M125" s="460">
        <f t="shared" si="4"/>
        <v>1</v>
      </c>
      <c r="N125" s="460">
        <f t="shared" si="5"/>
        <v>0.92377257679418634</v>
      </c>
      <c r="O125" s="460">
        <f t="shared" si="17"/>
        <v>-0.68869868815740432</v>
      </c>
      <c r="P125" s="460">
        <f t="shared" si="12"/>
        <v>-0.10000000000000053</v>
      </c>
      <c r="Q125" s="460">
        <f t="shared" si="13"/>
        <v>0.85546853802293565</v>
      </c>
      <c r="R125" s="460">
        <f t="shared" si="14"/>
        <v>-8.5546853802294015E-2</v>
      </c>
      <c r="V125" s="430"/>
    </row>
    <row r="126" spans="3:22" x14ac:dyDescent="0.35">
      <c r="C126" s="460">
        <v>6.5</v>
      </c>
      <c r="D126" s="460">
        <f t="shared" ref="D126:D189" si="35">IF(AND($D$11=$U$86,$D$13&gt;=$U$80),$D$13/$U$80,1)*(f_CLK_MHz/fCLK_NOM_MHz)*$C126</f>
        <v>6.5</v>
      </c>
      <c r="E126" s="460">
        <f t="shared" si="7"/>
        <v>6.4999999999999997E-3</v>
      </c>
      <c r="F126" s="460">
        <f t="shared" ref="F126:F189" si="36">IF(SINC3_Decimation&lt;&gt;0,(ABS(SIN(((MOD_CLK_DIV*PI()*$D126*SINC3_Decimation)/(f_CLK_MHz*1000000)))/(SINC3_Decimation*SIN(((MOD_CLK_DIV*PI()*$D126)/(f_CLK_MHz*1000000)))))^First_Stage_Order),"-")</f>
        <v>0.99967427511419771</v>
      </c>
      <c r="G126" s="460">
        <v>0.92175612437802001</v>
      </c>
      <c r="H126" s="460">
        <f t="shared" ref="H126:H189" si="37">IF(SINC1A_Decimation&lt;&gt;0,(ABS(SIN(((MOD_CLK_DIV*SINC3_Decimation*FIR2_Decimation*PI()*$D126*SINC1A_Decimation)/(f_CLK_MHz*1000000)))/(SINC1A_Decimation*SIN(((MOD_CLK_DIV*SINC3_Decimation*FIR2_Decimation*PI()*$D126)/(f_CLK_MHz*1000000)))))^1),"-")</f>
        <v>1</v>
      </c>
      <c r="I126" s="460">
        <v>0.999957288851819</v>
      </c>
      <c r="J126" s="460">
        <v>0.99995511085993305</v>
      </c>
      <c r="K126" s="460">
        <v>0.99997265120967904</v>
      </c>
      <c r="L126" s="460" t="str">
        <f t="shared" ref="L126:L189" si="38">IF(SINC1B_Decimation&lt;&gt;0,(ABS(SIN(((MOD_CLK_DIV*FIR1_Decimation*PI()*$D126*SINC1B_Decimation)/(f_CLK_MHz*1000000)))/(SINC1B_Decimation*SIN(((MOD_CLK_DIV*FIR1_Decimation*PI()*$D126)/(f_CLK_MHz*1000000)))))^1),"-")</f>
        <v>-</v>
      </c>
      <c r="M126" s="460">
        <f t="shared" ref="M126:M189" si="39">IF($D$14=$Z$85,(ABS(SIN(((Dec_Prior_to_Chop*PI()*$D126*2)/(f_CLK_MHz*1000000)))/(2*SIN(((Dec_Prior_to_Chop*PI()*$D126)/(f_CLK_MHz*1000000)))))^1),1)</f>
        <v>1</v>
      </c>
      <c r="N126" s="460">
        <f t="shared" ref="N126:N189" si="40">M126*IF(FILTER=$U$85,F126,IF(AND(FILTER=$U$86,$D$13&lt;=$U$73,$D$13&lt;&gt;$U$72),F126*G126*H126,IF(AND(FILTER=$U$86,OR($D$13&gt;=$U$74,$D$13=$U$72),$D$13&lt;=$U$79,$D$13&lt;&gt;$U$75),I126*L126,IF(AND(FILTER=$U$86,$D$13=$U$75),J126*L126,IF(AND(FILTER=$U$86,$D$13&gt;=$U$80),K126,"Error")))))</f>
        <v>0.92145588546966939</v>
      </c>
      <c r="O126" s="460">
        <f t="shared" si="17"/>
        <v>-0.71050903430664603</v>
      </c>
      <c r="P126" s="460">
        <f t="shared" si="12"/>
        <v>-9.9999999999999645E-2</v>
      </c>
      <c r="Q126" s="460">
        <f t="shared" si="13"/>
        <v>0.85121701948715844</v>
      </c>
      <c r="R126" s="460">
        <f t="shared" si="14"/>
        <v>-8.5121701948715545E-2</v>
      </c>
      <c r="V126" s="430"/>
    </row>
    <row r="127" spans="3:22" x14ac:dyDescent="0.35">
      <c r="C127" s="460">
        <v>6.6</v>
      </c>
      <c r="D127" s="460">
        <f t="shared" si="35"/>
        <v>6.6</v>
      </c>
      <c r="E127" s="460">
        <f t="shared" ref="E127:E190" si="41">D127/1000</f>
        <v>6.6E-3</v>
      </c>
      <c r="F127" s="460">
        <f t="shared" si="36"/>
        <v>0.99966417718524292</v>
      </c>
      <c r="G127" s="460">
        <v>0.91941717918514898</v>
      </c>
      <c r="H127" s="460">
        <f t="shared" si="37"/>
        <v>1</v>
      </c>
      <c r="I127" s="460">
        <v>0.99995596457689695</v>
      </c>
      <c r="J127" s="460">
        <v>0.99995371934557398</v>
      </c>
      <c r="K127" s="460">
        <v>0.99997180312944001</v>
      </c>
      <c r="L127" s="460" t="str">
        <f t="shared" si="38"/>
        <v>-</v>
      </c>
      <c r="M127" s="460">
        <f t="shared" si="39"/>
        <v>1</v>
      </c>
      <c r="N127" s="460">
        <f t="shared" si="40"/>
        <v>0.91910841792009901</v>
      </c>
      <c r="O127" s="460">
        <f t="shared" si="17"/>
        <v>-0.73266512533020645</v>
      </c>
      <c r="P127" s="460">
        <f t="shared" si="12"/>
        <v>-9.9999999999999645E-2</v>
      </c>
      <c r="Q127" s="460">
        <f t="shared" si="13"/>
        <v>0.84691923872816599</v>
      </c>
      <c r="R127" s="460">
        <f t="shared" si="14"/>
        <v>-8.4691923872816294E-2</v>
      </c>
      <c r="V127" s="430"/>
    </row>
    <row r="128" spans="3:22" x14ac:dyDescent="0.35">
      <c r="C128" s="460">
        <v>6.7</v>
      </c>
      <c r="D128" s="460">
        <f t="shared" si="35"/>
        <v>6.7</v>
      </c>
      <c r="E128" s="460">
        <f t="shared" si="41"/>
        <v>6.7000000000000002E-3</v>
      </c>
      <c r="F128" s="460">
        <f t="shared" si="36"/>
        <v>0.99965392517986895</v>
      </c>
      <c r="G128" s="460">
        <v>0.91704776854374803</v>
      </c>
      <c r="H128" s="460">
        <f t="shared" si="37"/>
        <v>1</v>
      </c>
      <c r="I128" s="460">
        <v>0.99995462008548996</v>
      </c>
      <c r="J128" s="460">
        <v>0.99995230658832501</v>
      </c>
      <c r="K128" s="460">
        <v>0.99997094210201198</v>
      </c>
      <c r="L128" s="460" t="str">
        <f t="shared" si="38"/>
        <v>-</v>
      </c>
      <c r="M128" s="460">
        <f t="shared" si="39"/>
        <v>1</v>
      </c>
      <c r="N128" s="460">
        <f t="shared" si="40"/>
        <v>0.91673040140219764</v>
      </c>
      <c r="O128" s="460">
        <f t="shared" si="17"/>
        <v>-0.75516731927763181</v>
      </c>
      <c r="P128" s="460">
        <f t="shared" si="12"/>
        <v>-0.10000000000000053</v>
      </c>
      <c r="Q128" s="460">
        <f t="shared" si="13"/>
        <v>0.84257604263267094</v>
      </c>
      <c r="R128" s="460">
        <f t="shared" si="14"/>
        <v>-8.4257604263267546E-2</v>
      </c>
      <c r="V128" s="430"/>
    </row>
    <row r="129" spans="3:22" x14ac:dyDescent="0.35">
      <c r="C129" s="460">
        <v>6.8</v>
      </c>
      <c r="D129" s="460">
        <f t="shared" si="35"/>
        <v>6.8</v>
      </c>
      <c r="E129" s="460">
        <f t="shared" si="41"/>
        <v>6.7999999999999996E-3</v>
      </c>
      <c r="F129" s="460">
        <f t="shared" si="36"/>
        <v>0.99964351910218541</v>
      </c>
      <c r="G129" s="460">
        <v>0.91464812047612098</v>
      </c>
      <c r="H129" s="460">
        <f t="shared" si="37"/>
        <v>1</v>
      </c>
      <c r="I129" s="460">
        <v>0.99995325537764801</v>
      </c>
      <c r="J129" s="460">
        <v>0.999950872588238</v>
      </c>
      <c r="K129" s="460">
        <v>0.99997006812740896</v>
      </c>
      <c r="L129" s="460" t="str">
        <f t="shared" si="38"/>
        <v>-</v>
      </c>
      <c r="M129" s="460">
        <f t="shared" si="39"/>
        <v>1</v>
      </c>
      <c r="N129" s="460">
        <f t="shared" si="40"/>
        <v>0.91432206589294918</v>
      </c>
      <c r="O129" s="460">
        <f t="shared" si="17"/>
        <v>-0.7780159802319746</v>
      </c>
      <c r="P129" s="460">
        <f t="shared" si="12"/>
        <v>-9.9999999999999645E-2</v>
      </c>
      <c r="Q129" s="460">
        <f t="shared" si="13"/>
        <v>0.83818828449691107</v>
      </c>
      <c r="R129" s="460">
        <f t="shared" si="14"/>
        <v>-8.381882844969081E-2</v>
      </c>
      <c r="V129" s="430"/>
    </row>
    <row r="130" spans="3:22" x14ac:dyDescent="0.35">
      <c r="C130" s="460">
        <v>6.9</v>
      </c>
      <c r="D130" s="460">
        <f t="shared" si="35"/>
        <v>6.9</v>
      </c>
      <c r="E130" s="460">
        <f t="shared" si="41"/>
        <v>6.9000000000000008E-3</v>
      </c>
      <c r="F130" s="460">
        <f t="shared" si="36"/>
        <v>0.99963295895636362</v>
      </c>
      <c r="G130" s="460">
        <v>0.91221846567499598</v>
      </c>
      <c r="H130" s="460">
        <f t="shared" si="37"/>
        <v>1</v>
      </c>
      <c r="I130" s="460">
        <v>0.99995187045345402</v>
      </c>
      <c r="J130" s="460">
        <v>0.99994941734540799</v>
      </c>
      <c r="K130" s="460">
        <v>0.99996918120567002</v>
      </c>
      <c r="L130" s="460" t="str">
        <f t="shared" si="38"/>
        <v>-</v>
      </c>
      <c r="M130" s="460">
        <f t="shared" si="39"/>
        <v>1</v>
      </c>
      <c r="N130" s="460">
        <f t="shared" si="40"/>
        <v>0.91188364405733024</v>
      </c>
      <c r="O130" s="460">
        <f t="shared" si="17"/>
        <v>-0.80121147833691087</v>
      </c>
      <c r="P130" s="460">
        <f t="shared" si="12"/>
        <v>-0.10000000000000053</v>
      </c>
      <c r="Q130" s="460">
        <f t="shared" si="13"/>
        <v>0.83375682376375093</v>
      </c>
      <c r="R130" s="460">
        <f t="shared" si="14"/>
        <v>-8.3375682376375534E-2</v>
      </c>
      <c r="V130" s="430"/>
    </row>
    <row r="131" spans="3:22" x14ac:dyDescent="0.35">
      <c r="C131" s="460">
        <v>7</v>
      </c>
      <c r="D131" s="460">
        <f t="shared" si="35"/>
        <v>7</v>
      </c>
      <c r="E131" s="460">
        <f t="shared" si="41"/>
        <v>7.0000000000000001E-3</v>
      </c>
      <c r="F131" s="460">
        <f t="shared" si="36"/>
        <v>0.99962224474663997</v>
      </c>
      <c r="G131" s="460">
        <v>0.90975903747140896</v>
      </c>
      <c r="H131" s="460">
        <f t="shared" si="37"/>
        <v>1</v>
      </c>
      <c r="I131" s="460">
        <v>0.99995046531295795</v>
      </c>
      <c r="J131" s="460">
        <v>0.99994794085988803</v>
      </c>
      <c r="K131" s="460">
        <v>0.99996828133681204</v>
      </c>
      <c r="L131" s="460" t="str">
        <f t="shared" si="38"/>
        <v>-</v>
      </c>
      <c r="M131" s="460">
        <f t="shared" si="39"/>
        <v>1</v>
      </c>
      <c r="N131" s="460">
        <f t="shared" si="40"/>
        <v>0.90941537121571236</v>
      </c>
      <c r="O131" s="460">
        <f t="shared" si="17"/>
        <v>-0.82475418982413007</v>
      </c>
      <c r="P131" s="460">
        <f t="shared" ref="P131:P194" si="42">D130-D131</f>
        <v>-9.9999999999999645E-2</v>
      </c>
      <c r="Q131" s="460">
        <f t="shared" ref="Q131:Q194" si="43">((N131+N130)/2)^2</f>
        <v>0.8292825257586387</v>
      </c>
      <c r="R131" s="460">
        <f t="shared" ref="R131:R194" si="44">P131*Q131</f>
        <v>-8.2928252575863573E-2</v>
      </c>
      <c r="V131" s="430"/>
    </row>
    <row r="132" spans="3:22" x14ac:dyDescent="0.35">
      <c r="C132" s="460">
        <v>7.1</v>
      </c>
      <c r="D132" s="460">
        <f t="shared" si="35"/>
        <v>7.1</v>
      </c>
      <c r="E132" s="460">
        <f t="shared" si="41"/>
        <v>7.0999999999999995E-3</v>
      </c>
      <c r="F132" s="460">
        <f t="shared" si="36"/>
        <v>0.99961137647730569</v>
      </c>
      <c r="G132" s="460">
        <v>0.90727007180222496</v>
      </c>
      <c r="H132" s="460">
        <f t="shared" si="37"/>
        <v>1</v>
      </c>
      <c r="I132" s="460">
        <v>0.99994903995620799</v>
      </c>
      <c r="J132" s="460">
        <v>0.99994644313173797</v>
      </c>
      <c r="K132" s="460">
        <v>0.999967368520844</v>
      </c>
      <c r="L132" s="460" t="str">
        <f t="shared" si="38"/>
        <v>-</v>
      </c>
      <c r="M132" s="460">
        <f t="shared" si="39"/>
        <v>1</v>
      </c>
      <c r="N132" s="460">
        <f t="shared" si="40"/>
        <v>0.90691748531088612</v>
      </c>
      <c r="O132" s="460">
        <f t="shared" si="17"/>
        <v>-0.84864449704152189</v>
      </c>
      <c r="P132" s="460">
        <f t="shared" si="42"/>
        <v>-9.9999999999999645E-2</v>
      </c>
      <c r="Q132" s="460">
        <f t="shared" si="43"/>
        <v>0.82476626142451837</v>
      </c>
      <c r="R132" s="460">
        <f t="shared" si="44"/>
        <v>-8.2476626142451548E-2</v>
      </c>
      <c r="V132" s="430"/>
    </row>
    <row r="133" spans="3:22" x14ac:dyDescent="0.35">
      <c r="C133" s="460">
        <v>7.2</v>
      </c>
      <c r="D133" s="460">
        <f t="shared" si="35"/>
        <v>7.2</v>
      </c>
      <c r="E133" s="460">
        <f t="shared" si="41"/>
        <v>7.1999999999999998E-3</v>
      </c>
      <c r="F133" s="460">
        <f t="shared" si="36"/>
        <v>0.99960035415272164</v>
      </c>
      <c r="G133" s="460">
        <v>0.90475180717733505</v>
      </c>
      <c r="H133" s="460">
        <f t="shared" si="37"/>
        <v>1</v>
      </c>
      <c r="I133" s="460">
        <v>0.99994759438333003</v>
      </c>
      <c r="J133" s="460">
        <v>0.99994492416108804</v>
      </c>
      <c r="K133" s="460">
        <v>0.99996644275784297</v>
      </c>
      <c r="L133" s="460" t="str">
        <f t="shared" si="38"/>
        <v>-</v>
      </c>
      <c r="M133" s="460">
        <f t="shared" si="39"/>
        <v>1</v>
      </c>
      <c r="N133" s="460">
        <f t="shared" si="40"/>
        <v>0.90439022687477899</v>
      </c>
      <c r="O133" s="460">
        <f t="shared" si="17"/>
        <v>-0.87288278848153622</v>
      </c>
      <c r="P133" s="460">
        <f t="shared" si="42"/>
        <v>-0.10000000000000053</v>
      </c>
      <c r="Q133" s="460">
        <f t="shared" si="43"/>
        <v>0.82020890705581706</v>
      </c>
      <c r="R133" s="460">
        <f t="shared" si="44"/>
        <v>-8.2020890705582147E-2</v>
      </c>
      <c r="V133" s="430"/>
    </row>
    <row r="134" spans="3:22" x14ac:dyDescent="0.35">
      <c r="C134" s="460">
        <v>7.3</v>
      </c>
      <c r="D134" s="460">
        <f t="shared" si="35"/>
        <v>7.3</v>
      </c>
      <c r="E134" s="460">
        <f t="shared" si="41"/>
        <v>7.3000000000000001E-3</v>
      </c>
      <c r="F134" s="460">
        <f t="shared" si="36"/>
        <v>0.99958917777730383</v>
      </c>
      <c r="G134" s="460">
        <v>0.90220448464652203</v>
      </c>
      <c r="H134" s="460">
        <f t="shared" si="37"/>
        <v>1</v>
      </c>
      <c r="I134" s="460">
        <v>0.99994612859433896</v>
      </c>
      <c r="J134" s="460">
        <v>0.99994338394796101</v>
      </c>
      <c r="K134" s="460">
        <v>0.99996550404779005</v>
      </c>
      <c r="L134" s="460" t="str">
        <f t="shared" si="38"/>
        <v>-</v>
      </c>
      <c r="M134" s="460">
        <f t="shared" si="39"/>
        <v>1</v>
      </c>
      <c r="N134" s="460">
        <f t="shared" si="40"/>
        <v>0.90183383899481306</v>
      </c>
      <c r="O134" s="460">
        <f t="shared" si="17"/>
        <v>-0.89746945881028706</v>
      </c>
      <c r="P134" s="460">
        <f t="shared" si="42"/>
        <v>-9.9999999999999645E-2</v>
      </c>
      <c r="Q134" s="460">
        <f t="shared" si="43"/>
        <v>0.81561134403162006</v>
      </c>
      <c r="R134" s="460">
        <f t="shared" si="44"/>
        <v>-8.156113440316172E-2</v>
      </c>
      <c r="V134" s="430"/>
    </row>
    <row r="135" spans="3:22" x14ac:dyDescent="0.35">
      <c r="C135" s="460">
        <v>7.4</v>
      </c>
      <c r="D135" s="460">
        <f t="shared" si="35"/>
        <v>7.4</v>
      </c>
      <c r="E135" s="460">
        <f t="shared" si="41"/>
        <v>7.4000000000000003E-3</v>
      </c>
      <c r="F135" s="460">
        <f t="shared" si="36"/>
        <v>0.99957784735553368</v>
      </c>
      <c r="G135" s="460">
        <v>0.899628347765975</v>
      </c>
      <c r="H135" s="460">
        <f t="shared" si="37"/>
        <v>1</v>
      </c>
      <c r="I135" s="460">
        <v>0.99994464258934401</v>
      </c>
      <c r="J135" s="460">
        <v>0.99994182249247199</v>
      </c>
      <c r="K135" s="460">
        <v>0.999964552390747</v>
      </c>
      <c r="L135" s="460" t="str">
        <f t="shared" si="38"/>
        <v>-</v>
      </c>
      <c r="M135" s="460">
        <f t="shared" si="39"/>
        <v>1</v>
      </c>
      <c r="N135" s="460">
        <f t="shared" si="40"/>
        <v>0.89924856727992875</v>
      </c>
      <c r="O135" s="460">
        <f t="shared" si="17"/>
        <v>-0.92240490889720972</v>
      </c>
      <c r="P135" s="460">
        <f t="shared" si="42"/>
        <v>-0.10000000000000053</v>
      </c>
      <c r="Q135" s="460">
        <f t="shared" si="43"/>
        <v>0.81097445854810368</v>
      </c>
      <c r="R135" s="460">
        <f t="shared" si="44"/>
        <v>-8.1097445854810796E-2</v>
      </c>
      <c r="V135" s="430"/>
    </row>
    <row r="136" spans="3:22" x14ac:dyDescent="0.35">
      <c r="C136" s="460">
        <v>7.5</v>
      </c>
      <c r="D136" s="460">
        <f t="shared" si="35"/>
        <v>7.5</v>
      </c>
      <c r="E136" s="460">
        <f t="shared" si="41"/>
        <v>7.4999999999999997E-3</v>
      </c>
      <c r="F136" s="460">
        <f t="shared" si="36"/>
        <v>0.99956636289195311</v>
      </c>
      <c r="G136" s="460">
        <v>0.89702364256453104</v>
      </c>
      <c r="H136" s="460">
        <f t="shared" si="37"/>
        <v>1</v>
      </c>
      <c r="I136" s="460">
        <v>0.99994313636839904</v>
      </c>
      <c r="J136" s="460">
        <v>0.99994023979468305</v>
      </c>
      <c r="K136" s="460">
        <v>0.99996358778672501</v>
      </c>
      <c r="L136" s="460" t="str">
        <f t="shared" si="38"/>
        <v>-</v>
      </c>
      <c r="M136" s="460">
        <f t="shared" si="39"/>
        <v>1</v>
      </c>
      <c r="N136" s="460">
        <f t="shared" si="40"/>
        <v>0.89663465982631962</v>
      </c>
      <c r="O136" s="460">
        <f t="shared" si="17"/>
        <v>-0.94768954584490128</v>
      </c>
      <c r="P136" s="460">
        <f t="shared" si="42"/>
        <v>-9.9999999999999645E-2</v>
      </c>
      <c r="Q136" s="460">
        <f t="shared" si="43"/>
        <v>0.80629914135038816</v>
      </c>
      <c r="R136" s="460">
        <f t="shared" si="44"/>
        <v>-8.0629914135038533E-2</v>
      </c>
      <c r="V136" s="430"/>
    </row>
    <row r="137" spans="3:22" x14ac:dyDescent="0.35">
      <c r="C137" s="460">
        <v>7.6</v>
      </c>
      <c r="D137" s="460">
        <f t="shared" si="35"/>
        <v>7.6</v>
      </c>
      <c r="E137" s="460">
        <f t="shared" si="41"/>
        <v>7.6E-3</v>
      </c>
      <c r="F137" s="460">
        <f t="shared" si="36"/>
        <v>0.99955472439116588</v>
      </c>
      <c r="G137" s="460">
        <v>0.89439061750953597</v>
      </c>
      <c r="H137" s="460">
        <f t="shared" si="37"/>
        <v>1</v>
      </c>
      <c r="I137" s="460">
        <v>0.99994160993159298</v>
      </c>
      <c r="J137" s="460">
        <v>0.999938635854694</v>
      </c>
      <c r="K137" s="460">
        <v>0.99996261023577104</v>
      </c>
      <c r="L137" s="460" t="str">
        <f t="shared" si="38"/>
        <v>-</v>
      </c>
      <c r="M137" s="460">
        <f t="shared" si="39"/>
        <v>1</v>
      </c>
      <c r="N137" s="460">
        <f t="shared" si="40"/>
        <v>0.89399236718278885</v>
      </c>
      <c r="O137" s="460">
        <f t="shared" si="17"/>
        <v>-0.97332378302006362</v>
      </c>
      <c r="P137" s="460">
        <f t="shared" si="42"/>
        <v>-9.9999999999999645E-2</v>
      </c>
      <c r="Q137" s="460">
        <f t="shared" si="43"/>
        <v>0.80158628746386962</v>
      </c>
      <c r="R137" s="460">
        <f t="shared" si="44"/>
        <v>-8.015862874638667E-2</v>
      </c>
      <c r="V137" s="430"/>
    </row>
    <row r="138" spans="3:22" x14ac:dyDescent="0.35">
      <c r="C138" s="460">
        <v>7.7</v>
      </c>
      <c r="D138" s="460">
        <f t="shared" si="35"/>
        <v>7.7</v>
      </c>
      <c r="E138" s="460">
        <f t="shared" si="41"/>
        <v>7.7000000000000002E-3</v>
      </c>
      <c r="F138" s="460">
        <f t="shared" si="36"/>
        <v>0.99954293185783849</v>
      </c>
      <c r="G138" s="460">
        <v>0.89172952347246004</v>
      </c>
      <c r="H138" s="460">
        <f t="shared" si="37"/>
        <v>1</v>
      </c>
      <c r="I138" s="460">
        <v>0.99994006327896701</v>
      </c>
      <c r="J138" s="460">
        <v>0.99993701067254903</v>
      </c>
      <c r="K138" s="460">
        <v>0.999961619737887</v>
      </c>
      <c r="L138" s="460" t="str">
        <f t="shared" si="38"/>
        <v>-</v>
      </c>
      <c r="M138" s="460">
        <f t="shared" si="39"/>
        <v>1</v>
      </c>
      <c r="N138" s="460">
        <f t="shared" si="40"/>
        <v>0.89132194231585593</v>
      </c>
      <c r="O138" s="460">
        <f t="shared" si="17"/>
        <v>-0.99930804008437224</v>
      </c>
      <c r="P138" s="460">
        <f t="shared" si="42"/>
        <v>-0.10000000000000053</v>
      </c>
      <c r="Q138" s="460">
        <f t="shared" si="43"/>
        <v>0.79683679592515566</v>
      </c>
      <c r="R138" s="460">
        <f t="shared" si="44"/>
        <v>-7.9683679592515988E-2</v>
      </c>
      <c r="V138" s="430"/>
    </row>
    <row r="139" spans="3:22" x14ac:dyDescent="0.35">
      <c r="C139" s="460">
        <v>7.8</v>
      </c>
      <c r="D139" s="460">
        <f t="shared" si="35"/>
        <v>7.8</v>
      </c>
      <c r="E139" s="460">
        <f t="shared" si="41"/>
        <v>7.7999999999999996E-3</v>
      </c>
      <c r="F139" s="460">
        <f t="shared" si="36"/>
        <v>0.99953098529669682</v>
      </c>
      <c r="G139" s="460">
        <v>0.88904061369416298</v>
      </c>
      <c r="H139" s="460">
        <f t="shared" si="37"/>
        <v>1</v>
      </c>
      <c r="I139" s="460">
        <v>0.99993849641063004</v>
      </c>
      <c r="J139" s="460">
        <v>0.99993536424836904</v>
      </c>
      <c r="K139" s="460">
        <v>0.99996061629313304</v>
      </c>
      <c r="L139" s="460" t="str">
        <f t="shared" si="38"/>
        <v>-</v>
      </c>
      <c r="M139" s="460">
        <f t="shared" si="39"/>
        <v>1</v>
      </c>
      <c r="N139" s="460">
        <f t="shared" si="40"/>
        <v>0.88862364057450671</v>
      </c>
      <c r="O139" s="460">
        <f t="shared" si="17"/>
        <v>-1.0256427430263664</v>
      </c>
      <c r="P139" s="460">
        <f t="shared" si="42"/>
        <v>-9.9999999999999645E-2</v>
      </c>
      <c r="Q139" s="460">
        <f t="shared" si="43"/>
        <v>0.79205156951272826</v>
      </c>
      <c r="R139" s="460">
        <f t="shared" si="44"/>
        <v>-7.9205156951272546E-2</v>
      </c>
      <c r="V139" s="430"/>
    </row>
    <row r="140" spans="3:22" x14ac:dyDescent="0.35">
      <c r="C140" s="460">
        <v>7.9</v>
      </c>
      <c r="D140" s="460">
        <f t="shared" si="35"/>
        <v>7.9</v>
      </c>
      <c r="E140" s="460">
        <f t="shared" si="41"/>
        <v>7.9000000000000008E-3</v>
      </c>
      <c r="F140" s="460">
        <f t="shared" si="36"/>
        <v>0.99951888471253147</v>
      </c>
      <c r="G140" s="460">
        <v>0.88632414374988699</v>
      </c>
      <c r="H140" s="460">
        <f t="shared" si="37"/>
        <v>1</v>
      </c>
      <c r="I140" s="460">
        <v>0.99993690932664303</v>
      </c>
      <c r="J140" s="460">
        <v>0.99993369658221898</v>
      </c>
      <c r="K140" s="460">
        <v>0.99995959990152306</v>
      </c>
      <c r="L140" s="460" t="str">
        <f t="shared" si="38"/>
        <v>-</v>
      </c>
      <c r="M140" s="460">
        <f t="shared" si="39"/>
        <v>1</v>
      </c>
      <c r="N140" s="460">
        <f t="shared" si="40"/>
        <v>0.88589771965467645</v>
      </c>
      <c r="O140" s="460">
        <f t="shared" si="17"/>
        <v>-1.0523283241935546</v>
      </c>
      <c r="P140" s="460">
        <f t="shared" si="42"/>
        <v>-0.10000000000000053</v>
      </c>
      <c r="Q140" s="460">
        <f t="shared" si="43"/>
        <v>0.78723151447740758</v>
      </c>
      <c r="R140" s="460">
        <f t="shared" si="44"/>
        <v>-7.8723151447741183E-2</v>
      </c>
      <c r="V140" s="430"/>
    </row>
    <row r="141" spans="3:22" x14ac:dyDescent="0.35">
      <c r="C141" s="460">
        <v>8</v>
      </c>
      <c r="D141" s="460">
        <f t="shared" si="35"/>
        <v>8</v>
      </c>
      <c r="E141" s="460">
        <f t="shared" si="41"/>
        <v>8.0000000000000002E-3</v>
      </c>
      <c r="F141" s="460">
        <f t="shared" si="36"/>
        <v>0.99950663011019258</v>
      </c>
      <c r="G141" s="460">
        <v>0.88358037151393798</v>
      </c>
      <c r="H141" s="460">
        <f t="shared" si="37"/>
        <v>1</v>
      </c>
      <c r="I141" s="460">
        <v>0.99993530202710101</v>
      </c>
      <c r="J141" s="460">
        <v>0.99993200767420298</v>
      </c>
      <c r="K141" s="460">
        <v>0.999958570563107</v>
      </c>
      <c r="L141" s="460" t="str">
        <f t="shared" si="38"/>
        <v>-</v>
      </c>
      <c r="M141" s="460">
        <f t="shared" si="39"/>
        <v>1</v>
      </c>
      <c r="N141" s="460">
        <f t="shared" si="40"/>
        <v>0.88314443956340816</v>
      </c>
      <c r="O141" s="460">
        <f t="shared" ref="O141:O204" si="45">20*LOG10(N141)</f>
        <v>-1.0793652223253616</v>
      </c>
      <c r="P141" s="460">
        <f t="shared" si="42"/>
        <v>-9.9999999999999645E-2</v>
      </c>
      <c r="Q141" s="460">
        <f t="shared" si="43"/>
        <v>0.78237754027274586</v>
      </c>
      <c r="R141" s="460">
        <f t="shared" si="44"/>
        <v>-7.8237754027274314E-2</v>
      </c>
      <c r="V141" s="430"/>
    </row>
    <row r="142" spans="3:22" x14ac:dyDescent="0.35">
      <c r="C142" s="460">
        <v>8.1</v>
      </c>
      <c r="D142" s="460">
        <f t="shared" si="35"/>
        <v>8.1</v>
      </c>
      <c r="E142" s="460">
        <f t="shared" si="41"/>
        <v>8.0999999999999996E-3</v>
      </c>
      <c r="F142" s="460">
        <f t="shared" si="36"/>
        <v>0.99949422149459288</v>
      </c>
      <c r="G142" s="460">
        <v>0.88080955712410403</v>
      </c>
      <c r="H142" s="460">
        <f t="shared" si="37"/>
        <v>1</v>
      </c>
      <c r="I142" s="460">
        <v>0.99993367451204296</v>
      </c>
      <c r="J142" s="460">
        <v>0.99993029752437201</v>
      </c>
      <c r="K142" s="460">
        <v>0.99995752827788598</v>
      </c>
      <c r="L142" s="460" t="str">
        <f t="shared" si="38"/>
        <v>-</v>
      </c>
      <c r="M142" s="460">
        <f t="shared" si="39"/>
        <v>1</v>
      </c>
      <c r="N142" s="460">
        <f t="shared" si="40"/>
        <v>0.88036406258275346</v>
      </c>
      <c r="O142" s="460">
        <f t="shared" si="45"/>
        <v>-1.1067538825863248</v>
      </c>
      <c r="P142" s="460">
        <f t="shared" si="42"/>
        <v>-9.9999999999999645E-2</v>
      </c>
      <c r="Q142" s="460">
        <f t="shared" si="43"/>
        <v>0.77749055928544963</v>
      </c>
      <c r="R142" s="460">
        <f t="shared" si="44"/>
        <v>-7.7749055928544683E-2</v>
      </c>
      <c r="V142" s="430"/>
    </row>
    <row r="143" spans="3:22" x14ac:dyDescent="0.35">
      <c r="C143" s="460">
        <v>8.1999999999999993</v>
      </c>
      <c r="D143" s="460">
        <f t="shared" si="35"/>
        <v>8.1999999999999993</v>
      </c>
      <c r="E143" s="460">
        <f t="shared" si="41"/>
        <v>8.199999999999999E-3</v>
      </c>
      <c r="F143" s="460">
        <f t="shared" si="36"/>
        <v>0.9994816588707055</v>
      </c>
      <c r="G143" s="460">
        <v>0.878011962945769</v>
      </c>
      <c r="H143" s="460">
        <f t="shared" si="37"/>
        <v>1</v>
      </c>
      <c r="I143" s="460">
        <v>0.99993202678160498</v>
      </c>
      <c r="J143" s="460">
        <v>0.99992856613286696</v>
      </c>
      <c r="K143" s="460">
        <v>0.99995647304593605</v>
      </c>
      <c r="L143" s="460" t="str">
        <f t="shared" si="38"/>
        <v>-</v>
      </c>
      <c r="M143" s="460">
        <f t="shared" si="39"/>
        <v>1</v>
      </c>
      <c r="N143" s="460">
        <f t="shared" si="40"/>
        <v>0.87755685323336163</v>
      </c>
      <c r="O143" s="460">
        <f t="shared" si="45"/>
        <v>-1.1344947566001378</v>
      </c>
      <c r="P143" s="460">
        <f t="shared" si="42"/>
        <v>-9.9999999999999645E-2</v>
      </c>
      <c r="Q143" s="460">
        <f t="shared" si="43"/>
        <v>0.77257148656594221</v>
      </c>
      <c r="R143" s="460">
        <f t="shared" si="44"/>
        <v>-7.7257148656593944E-2</v>
      </c>
      <c r="V143" s="430"/>
    </row>
    <row r="144" spans="3:22" x14ac:dyDescent="0.35">
      <c r="C144" s="460">
        <v>8.3000000000000007</v>
      </c>
      <c r="D144" s="460">
        <f t="shared" si="35"/>
        <v>8.3000000000000007</v>
      </c>
      <c r="E144" s="460">
        <f t="shared" si="41"/>
        <v>8.3000000000000001E-3</v>
      </c>
      <c r="F144" s="460">
        <f t="shared" si="36"/>
        <v>0.99946894224356864</v>
      </c>
      <c r="G144" s="460">
        <v>0.875187853535764</v>
      </c>
      <c r="H144" s="460">
        <f t="shared" si="37"/>
        <v>1</v>
      </c>
      <c r="I144" s="460">
        <v>0.99993035883581505</v>
      </c>
      <c r="J144" s="460">
        <v>0.99992681349972101</v>
      </c>
      <c r="K144" s="460">
        <v>0.99995540486724599</v>
      </c>
      <c r="L144" s="460" t="str">
        <f t="shared" si="38"/>
        <v>-</v>
      </c>
      <c r="M144" s="460">
        <f t="shared" si="39"/>
        <v>1</v>
      </c>
      <c r="N144" s="460">
        <f t="shared" si="40"/>
        <v>0.87472307823780937</v>
      </c>
      <c r="O144" s="460">
        <f t="shared" si="45"/>
        <v>-1.1625883024840928</v>
      </c>
      <c r="P144" s="460">
        <f t="shared" si="42"/>
        <v>-0.10000000000000142</v>
      </c>
      <c r="Q144" s="460">
        <f t="shared" si="43"/>
        <v>0.76762123955915296</v>
      </c>
      <c r="R144" s="460">
        <f t="shared" si="44"/>
        <v>-7.6762123955916389E-2</v>
      </c>
      <c r="V144" s="430"/>
    </row>
    <row r="145" spans="3:22" x14ac:dyDescent="0.35">
      <c r="C145" s="460">
        <v>8.4</v>
      </c>
      <c r="D145" s="460">
        <f t="shared" si="35"/>
        <v>8.4</v>
      </c>
      <c r="E145" s="460">
        <f t="shared" si="41"/>
        <v>8.4000000000000012E-3</v>
      </c>
      <c r="F145" s="460">
        <f t="shared" si="36"/>
        <v>0.99945607161827732</v>
      </c>
      <c r="G145" s="460">
        <v>0.87233749560595997</v>
      </c>
      <c r="H145" s="460">
        <f t="shared" si="37"/>
        <v>1</v>
      </c>
      <c r="I145" s="460">
        <v>0.99992867067476698</v>
      </c>
      <c r="J145" s="460">
        <v>0.99992503962504398</v>
      </c>
      <c r="K145" s="460">
        <v>0.99995432374186599</v>
      </c>
      <c r="L145" s="460" t="str">
        <f t="shared" si="38"/>
        <v>-</v>
      </c>
      <c r="M145" s="460">
        <f t="shared" si="39"/>
        <v>1</v>
      </c>
      <c r="N145" s="460">
        <f t="shared" si="40"/>
        <v>0.871863006483659</v>
      </c>
      <c r="O145" s="460">
        <f t="shared" si="45"/>
        <v>-1.1910349848841078</v>
      </c>
      <c r="P145" s="460">
        <f t="shared" si="42"/>
        <v>-9.9999999999999645E-2</v>
      </c>
      <c r="Q145" s="460">
        <f t="shared" si="43"/>
        <v>0.76264073783566699</v>
      </c>
      <c r="R145" s="460">
        <f t="shared" si="44"/>
        <v>-7.6264073783566422E-2</v>
      </c>
      <c r="V145" s="430"/>
    </row>
    <row r="146" spans="3:22" x14ac:dyDescent="0.35">
      <c r="C146" s="460">
        <v>8.5</v>
      </c>
      <c r="D146" s="460">
        <f t="shared" si="35"/>
        <v>8.5</v>
      </c>
      <c r="E146" s="460">
        <f t="shared" si="41"/>
        <v>8.5000000000000006E-3</v>
      </c>
      <c r="F146" s="460">
        <f t="shared" si="36"/>
        <v>0.99944304699999287</v>
      </c>
      <c r="G146" s="460">
        <v>0.86946115798656898</v>
      </c>
      <c r="H146" s="460">
        <f t="shared" si="37"/>
        <v>1</v>
      </c>
      <c r="I146" s="460">
        <v>0.99992696229856504</v>
      </c>
      <c r="J146" s="460">
        <v>0.99992324450894399</v>
      </c>
      <c r="K146" s="460">
        <v>0.99995322966984201</v>
      </c>
      <c r="L146" s="460" t="str">
        <f t="shared" si="38"/>
        <v>-</v>
      </c>
      <c r="M146" s="460">
        <f t="shared" si="39"/>
        <v>1</v>
      </c>
      <c r="N146" s="460">
        <f t="shared" si="40"/>
        <v>0.86897690898623869</v>
      </c>
      <c r="O146" s="460">
        <f t="shared" si="45"/>
        <v>-1.2198352750104711</v>
      </c>
      <c r="P146" s="460">
        <f t="shared" si="42"/>
        <v>-9.9999999999999645E-2</v>
      </c>
      <c r="Q146" s="460">
        <f t="shared" si="43"/>
        <v>0.75763090282331014</v>
      </c>
      <c r="R146" s="460">
        <f t="shared" si="44"/>
        <v>-7.5763090282330747E-2</v>
      </c>
      <c r="V146" s="430"/>
    </row>
    <row r="147" spans="3:22" x14ac:dyDescent="0.35">
      <c r="C147" s="460">
        <v>8.6</v>
      </c>
      <c r="D147" s="460">
        <f t="shared" si="35"/>
        <v>8.6</v>
      </c>
      <c r="E147" s="460">
        <f t="shared" si="41"/>
        <v>8.6E-3</v>
      </c>
      <c r="F147" s="460">
        <f t="shared" si="36"/>
        <v>0.99942986839393699</v>
      </c>
      <c r="G147" s="460">
        <v>0.86655911158922605</v>
      </c>
      <c r="H147" s="460">
        <f t="shared" si="37"/>
        <v>1</v>
      </c>
      <c r="I147" s="460">
        <v>0.99992523370727404</v>
      </c>
      <c r="J147" s="460">
        <v>0.99992142815149299</v>
      </c>
      <c r="K147" s="460">
        <v>0.99995212265119504</v>
      </c>
      <c r="L147" s="460" t="str">
        <f t="shared" si="38"/>
        <v>-</v>
      </c>
      <c r="M147" s="460">
        <f t="shared" si="39"/>
        <v>1</v>
      </c>
      <c r="N147" s="460">
        <f t="shared" si="40"/>
        <v>0.86606505885118712</v>
      </c>
      <c r="O147" s="460">
        <f t="shared" si="45"/>
        <v>-1.2489896506739517</v>
      </c>
      <c r="P147" s="460">
        <f t="shared" si="42"/>
        <v>-9.9999999999999645E-2</v>
      </c>
      <c r="Q147" s="460">
        <f t="shared" si="43"/>
        <v>0.75259265753929172</v>
      </c>
      <c r="R147" s="460">
        <f t="shared" si="44"/>
        <v>-7.5259265753928911E-2</v>
      </c>
      <c r="V147" s="430"/>
    </row>
    <row r="148" spans="3:22" x14ac:dyDescent="0.35">
      <c r="C148" s="460">
        <v>8.6999999999999993</v>
      </c>
      <c r="D148" s="460">
        <f t="shared" si="35"/>
        <v>8.6999999999999993</v>
      </c>
      <c r="E148" s="460">
        <f t="shared" si="41"/>
        <v>8.6999999999999994E-3</v>
      </c>
      <c r="F148" s="460">
        <f t="shared" si="36"/>
        <v>0.99941653580539014</v>
      </c>
      <c r="G148" s="460">
        <v>0.86363162936978499</v>
      </c>
      <c r="H148" s="460">
        <f t="shared" si="37"/>
        <v>1</v>
      </c>
      <c r="I148" s="460">
        <v>0.99992348490099503</v>
      </c>
      <c r="J148" s="460">
        <v>0.99991959055280599</v>
      </c>
      <c r="K148" s="460">
        <v>0.99995100268597203</v>
      </c>
      <c r="L148" s="460" t="str">
        <f t="shared" si="38"/>
        <v>-</v>
      </c>
      <c r="M148" s="460">
        <f t="shared" si="39"/>
        <v>1</v>
      </c>
      <c r="N148" s="460">
        <f t="shared" si="40"/>
        <v>0.86312773123671516</v>
      </c>
      <c r="O148" s="460">
        <f t="shared" si="45"/>
        <v>-1.2784985963228155</v>
      </c>
      <c r="P148" s="460">
        <f t="shared" si="42"/>
        <v>-9.9999999999999645E-2</v>
      </c>
      <c r="Q148" s="460">
        <f t="shared" si="43"/>
        <v>0.747526926322996</v>
      </c>
      <c r="R148" s="460">
        <f t="shared" si="44"/>
        <v>-7.4752692632299333E-2</v>
      </c>
      <c r="V148" s="430"/>
    </row>
    <row r="149" spans="3:22" x14ac:dyDescent="0.35">
      <c r="C149" s="460">
        <v>8.8000000000000007</v>
      </c>
      <c r="D149" s="460">
        <f t="shared" si="35"/>
        <v>8.8000000000000007</v>
      </c>
      <c r="E149" s="460">
        <f t="shared" si="41"/>
        <v>8.8000000000000005E-3</v>
      </c>
      <c r="F149" s="460">
        <f t="shared" si="36"/>
        <v>0.99940304923969692</v>
      </c>
      <c r="G149" s="460">
        <v>0.860678986290906</v>
      </c>
      <c r="H149" s="460">
        <f t="shared" si="37"/>
        <v>1</v>
      </c>
      <c r="I149" s="460">
        <v>0.99992171587977896</v>
      </c>
      <c r="J149" s="460">
        <v>0.99991773171293696</v>
      </c>
      <c r="K149" s="460">
        <v>0.99994986977418299</v>
      </c>
      <c r="L149" s="460" t="str">
        <f t="shared" si="38"/>
        <v>-</v>
      </c>
      <c r="M149" s="460">
        <f t="shared" si="39"/>
        <v>1</v>
      </c>
      <c r="N149" s="460">
        <f t="shared" si="40"/>
        <v>0.86016520331566271</v>
      </c>
      <c r="O149" s="460">
        <f t="shared" si="45"/>
        <v>-1.3083626030800373</v>
      </c>
      <c r="P149" s="460">
        <f t="shared" si="42"/>
        <v>-0.10000000000000142</v>
      </c>
      <c r="Q149" s="460">
        <f t="shared" si="43"/>
        <v>0.74243463456953662</v>
      </c>
      <c r="R149" s="460">
        <f t="shared" si="44"/>
        <v>-7.424346345695472E-2</v>
      </c>
      <c r="V149" s="430"/>
    </row>
    <row r="150" spans="3:22" x14ac:dyDescent="0.35">
      <c r="C150" s="460">
        <v>8.9</v>
      </c>
      <c r="D150" s="460">
        <f t="shared" si="35"/>
        <v>8.9</v>
      </c>
      <c r="E150" s="460">
        <f t="shared" si="41"/>
        <v>8.8999999999999999E-3</v>
      </c>
      <c r="F150" s="460">
        <f t="shared" si="36"/>
        <v>0.99938940870226611</v>
      </c>
      <c r="G150" s="460">
        <v>0.85770145928437203</v>
      </c>
      <c r="H150" s="460">
        <f t="shared" si="37"/>
        <v>1</v>
      </c>
      <c r="I150" s="460">
        <v>0.99991992664374596</v>
      </c>
      <c r="J150" s="460">
        <v>0.99991585163201901</v>
      </c>
      <c r="K150" s="460">
        <v>0.99994872391588696</v>
      </c>
      <c r="L150" s="460" t="str">
        <f t="shared" si="38"/>
        <v>-</v>
      </c>
      <c r="M150" s="460">
        <f t="shared" si="39"/>
        <v>1</v>
      </c>
      <c r="N150" s="460">
        <f t="shared" si="40"/>
        <v>0.85717775423727938</v>
      </c>
      <c r="O150" s="460">
        <f t="shared" si="45"/>
        <v>-1.3385821687814936</v>
      </c>
      <c r="P150" s="460">
        <f t="shared" si="42"/>
        <v>-9.9999999999999645E-2</v>
      </c>
      <c r="Q150" s="460">
        <f t="shared" si="43"/>
        <v>0.73731670846417163</v>
      </c>
      <c r="R150" s="460">
        <f t="shared" si="44"/>
        <v>-7.3731670846416908E-2</v>
      </c>
      <c r="V150" s="430"/>
    </row>
    <row r="151" spans="3:22" x14ac:dyDescent="0.35">
      <c r="C151" s="460">
        <v>9</v>
      </c>
      <c r="D151" s="460">
        <f t="shared" si="35"/>
        <v>9</v>
      </c>
      <c r="E151" s="460">
        <f t="shared" si="41"/>
        <v>8.9999999999999993E-3</v>
      </c>
      <c r="F151" s="460">
        <f t="shared" si="36"/>
        <v>0.9993756141985638</v>
      </c>
      <c r="G151" s="460">
        <v>0.85469932721319797</v>
      </c>
      <c r="H151" s="460">
        <f t="shared" si="37"/>
        <v>1</v>
      </c>
      <c r="I151" s="460">
        <v>0.99991811719298196</v>
      </c>
      <c r="J151" s="460">
        <v>0.99991395031014796</v>
      </c>
      <c r="K151" s="460">
        <v>0.99994756511112304</v>
      </c>
      <c r="L151" s="460" t="str">
        <f t="shared" si="38"/>
        <v>-</v>
      </c>
      <c r="M151" s="460">
        <f t="shared" si="39"/>
        <v>1</v>
      </c>
      <c r="N151" s="460">
        <f t="shared" si="40"/>
        <v>0.85416566508878899</v>
      </c>
      <c r="O151" s="460">
        <f t="shared" si="45"/>
        <v>-1.3691577980146068</v>
      </c>
      <c r="P151" s="460">
        <f t="shared" si="42"/>
        <v>-9.9999999999999645E-2</v>
      </c>
      <c r="Q151" s="460">
        <f t="shared" si="43"/>
        <v>0.73217407471765983</v>
      </c>
      <c r="R151" s="460">
        <f t="shared" si="44"/>
        <v>-7.3217407471765722E-2</v>
      </c>
      <c r="V151" s="430"/>
    </row>
    <row r="152" spans="3:22" x14ac:dyDescent="0.35">
      <c r="C152" s="460">
        <v>9.1</v>
      </c>
      <c r="D152" s="460">
        <f t="shared" si="35"/>
        <v>9.1</v>
      </c>
      <c r="E152" s="460">
        <f t="shared" si="41"/>
        <v>9.1000000000000004E-3</v>
      </c>
      <c r="F152" s="460">
        <f t="shared" si="36"/>
        <v>0.99936166573411955</v>
      </c>
      <c r="G152" s="460">
        <v>0.85167287083350696</v>
      </c>
      <c r="H152" s="460">
        <f t="shared" si="37"/>
        <v>1</v>
      </c>
      <c r="I152" s="460">
        <v>0.99991628752754402</v>
      </c>
      <c r="J152" s="460">
        <v>0.99991202774738597</v>
      </c>
      <c r="K152" s="460">
        <v>0.99994639335989699</v>
      </c>
      <c r="L152" s="460" t="str">
        <f t="shared" si="38"/>
        <v>-</v>
      </c>
      <c r="M152" s="460">
        <f t="shared" si="39"/>
        <v>1</v>
      </c>
      <c r="N152" s="460">
        <f t="shared" si="40"/>
        <v>0.85112921885673321</v>
      </c>
      <c r="O152" s="460">
        <f t="shared" si="45"/>
        <v>-1.4000900021575582</v>
      </c>
      <c r="P152" s="460">
        <f t="shared" si="42"/>
        <v>-9.9999999999999645E-2</v>
      </c>
      <c r="Q152" s="460">
        <f t="shared" si="43"/>
        <v>0.72700766030269304</v>
      </c>
      <c r="R152" s="460">
        <f t="shared" si="44"/>
        <v>-7.2700766030269051E-2</v>
      </c>
      <c r="V152" s="430"/>
    </row>
    <row r="153" spans="3:22" x14ac:dyDescent="0.35">
      <c r="C153" s="460">
        <v>9.1999999999999993</v>
      </c>
      <c r="D153" s="460">
        <f t="shared" si="35"/>
        <v>9.1999999999999993</v>
      </c>
      <c r="E153" s="460">
        <f t="shared" si="41"/>
        <v>9.1999999999999998E-3</v>
      </c>
      <c r="F153" s="460">
        <f t="shared" si="36"/>
        <v>0.99934756331452457</v>
      </c>
      <c r="G153" s="460">
        <v>0.84862237275618502</v>
      </c>
      <c r="H153" s="460">
        <f t="shared" si="37"/>
        <v>1</v>
      </c>
      <c r="I153" s="460">
        <v>0.99991443764755294</v>
      </c>
      <c r="J153" s="460">
        <v>0.99991008394386505</v>
      </c>
      <c r="K153" s="460">
        <v>0.99994520866227798</v>
      </c>
      <c r="L153" s="460" t="str">
        <f t="shared" si="38"/>
        <v>-</v>
      </c>
      <c r="M153" s="460">
        <f t="shared" si="39"/>
        <v>1</v>
      </c>
      <c r="N153" s="460">
        <f t="shared" si="40"/>
        <v>0.84806870038808368</v>
      </c>
      <c r="O153" s="460">
        <f t="shared" si="45"/>
        <v>-1.4313792994192467</v>
      </c>
      <c r="P153" s="460">
        <f t="shared" si="42"/>
        <v>-9.9999999999999645E-2</v>
      </c>
      <c r="Q153" s="460">
        <f t="shared" si="43"/>
        <v>0.72181839219147892</v>
      </c>
      <c r="R153" s="460">
        <f t="shared" si="44"/>
        <v>-7.2181839219147642E-2</v>
      </c>
      <c r="V153" s="430"/>
    </row>
    <row r="154" spans="3:22" x14ac:dyDescent="0.35">
      <c r="C154" s="460">
        <v>9.3000000000000007</v>
      </c>
      <c r="D154" s="460">
        <f t="shared" si="35"/>
        <v>9.3000000000000007</v>
      </c>
      <c r="E154" s="460">
        <f t="shared" si="41"/>
        <v>9.300000000000001E-3</v>
      </c>
      <c r="F154" s="460">
        <f t="shared" si="36"/>
        <v>0.99933330694543165</v>
      </c>
      <c r="G154" s="460">
        <v>0.84554811740832103</v>
      </c>
      <c r="H154" s="460">
        <f t="shared" si="37"/>
        <v>1</v>
      </c>
      <c r="I154" s="460">
        <v>0.999912567553082</v>
      </c>
      <c r="J154" s="460">
        <v>0.99990811889966902</v>
      </c>
      <c r="K154" s="460">
        <v>0.99994401101828301</v>
      </c>
      <c r="L154" s="460" t="str">
        <f t="shared" si="38"/>
        <v>-</v>
      </c>
      <c r="M154" s="460">
        <f t="shared" si="39"/>
        <v>1</v>
      </c>
      <c r="N154" s="460">
        <f t="shared" si="40"/>
        <v>0.84498439635114153</v>
      </c>
      <c r="O154" s="460">
        <f t="shared" si="45"/>
        <v>-1.463026214879886</v>
      </c>
      <c r="P154" s="460">
        <f t="shared" si="42"/>
        <v>-0.10000000000000142</v>
      </c>
      <c r="Q154" s="460">
        <f t="shared" si="43"/>
        <v>0.7166071970945701</v>
      </c>
      <c r="R154" s="460">
        <f t="shared" si="44"/>
        <v>-7.1660719709458032E-2</v>
      </c>
      <c r="V154" s="430"/>
    </row>
    <row r="155" spans="3:22" x14ac:dyDescent="0.35">
      <c r="C155" s="460">
        <v>9.4</v>
      </c>
      <c r="D155" s="460">
        <f t="shared" si="35"/>
        <v>9.4</v>
      </c>
      <c r="E155" s="460">
        <f t="shared" si="41"/>
        <v>9.4000000000000004E-3</v>
      </c>
      <c r="F155" s="460">
        <f t="shared" si="36"/>
        <v>0.99931889663255602</v>
      </c>
      <c r="G155" s="460">
        <v>0.84245039099446095</v>
      </c>
      <c r="H155" s="460">
        <f t="shared" si="37"/>
        <v>1</v>
      </c>
      <c r="I155" s="460">
        <v>0.999910677244223</v>
      </c>
      <c r="J155" s="460">
        <v>0.99990613261489603</v>
      </c>
      <c r="K155" s="460">
        <v>0.99994280042795203</v>
      </c>
      <c r="L155" s="460" t="str">
        <f t="shared" si="38"/>
        <v>-</v>
      </c>
      <c r="M155" s="460">
        <f t="shared" si="39"/>
        <v>1</v>
      </c>
      <c r="N155" s="460">
        <f t="shared" si="40"/>
        <v>0.84187659519625013</v>
      </c>
      <c r="O155" s="460">
        <f t="shared" si="45"/>
        <v>-1.4950312805320394</v>
      </c>
      <c r="P155" s="460">
        <f t="shared" si="42"/>
        <v>-9.9999999999999645E-2</v>
      </c>
      <c r="Q155" s="460">
        <f t="shared" si="43"/>
        <v>0.71137500120106223</v>
      </c>
      <c r="R155" s="460">
        <f t="shared" si="44"/>
        <v>-7.1137500120105973E-2</v>
      </c>
      <c r="V155" s="430"/>
    </row>
    <row r="156" spans="3:22" x14ac:dyDescent="0.35">
      <c r="C156" s="460">
        <v>9.5</v>
      </c>
      <c r="D156" s="460">
        <f t="shared" si="35"/>
        <v>9.5</v>
      </c>
      <c r="E156" s="460">
        <f t="shared" si="41"/>
        <v>9.4999999999999998E-3</v>
      </c>
      <c r="F156" s="460">
        <f t="shared" si="36"/>
        <v>0.9993043323816736</v>
      </c>
      <c r="G156" s="460">
        <v>0.83932948145763497</v>
      </c>
      <c r="H156" s="460">
        <f t="shared" si="37"/>
        <v>1</v>
      </c>
      <c r="I156" s="460">
        <v>0.99990876672108597</v>
      </c>
      <c r="J156" s="460">
        <v>0.99990412508966897</v>
      </c>
      <c r="K156" s="460">
        <v>0.999941576891338</v>
      </c>
      <c r="L156" s="460" t="str">
        <f t="shared" si="38"/>
        <v>-</v>
      </c>
      <c r="M156" s="460">
        <f t="shared" si="39"/>
        <v>1</v>
      </c>
      <c r="N156" s="460">
        <f t="shared" si="40"/>
        <v>0.83874558711627822</v>
      </c>
      <c r="O156" s="460">
        <f t="shared" si="45"/>
        <v>-1.5273950353226069</v>
      </c>
      <c r="P156" s="460">
        <f t="shared" si="42"/>
        <v>-9.9999999999999645E-2</v>
      </c>
      <c r="Q156" s="460">
        <f t="shared" si="43"/>
        <v>0.70612272992023128</v>
      </c>
      <c r="R156" s="460">
        <f t="shared" si="44"/>
        <v>-7.0612272992022884E-2</v>
      </c>
      <c r="V156" s="430"/>
    </row>
    <row r="157" spans="3:22" x14ac:dyDescent="0.35">
      <c r="C157" s="460">
        <v>9.6</v>
      </c>
      <c r="D157" s="460">
        <f t="shared" si="35"/>
        <v>9.6</v>
      </c>
      <c r="E157" s="460">
        <f t="shared" si="41"/>
        <v>9.5999999999999992E-3</v>
      </c>
      <c r="F157" s="460">
        <f t="shared" si="36"/>
        <v>0.99928961419862283</v>
      </c>
      <c r="G157" s="460">
        <v>0.83618567844021296</v>
      </c>
      <c r="H157" s="460">
        <f t="shared" si="37"/>
        <v>1</v>
      </c>
      <c r="I157" s="460">
        <v>0.99990683598374597</v>
      </c>
      <c r="J157" s="460">
        <v>0.99990209632407101</v>
      </c>
      <c r="K157" s="460">
        <v>0.99994034040846402</v>
      </c>
      <c r="L157" s="460" t="str">
        <f t="shared" si="38"/>
        <v>-</v>
      </c>
      <c r="M157" s="460">
        <f t="shared" si="39"/>
        <v>1</v>
      </c>
      <c r="N157" s="460">
        <f t="shared" si="40"/>
        <v>0.83559166400693408</v>
      </c>
      <c r="O157" s="460">
        <f t="shared" si="45"/>
        <v>-1.5601180251952285</v>
      </c>
      <c r="P157" s="460">
        <f t="shared" si="42"/>
        <v>-9.9999999999999645E-2</v>
      </c>
      <c r="Q157" s="460">
        <f t="shared" si="43"/>
        <v>0.70085130762470882</v>
      </c>
      <c r="R157" s="460">
        <f t="shared" si="44"/>
        <v>-7.0085130762470638E-2</v>
      </c>
      <c r="V157" s="430"/>
    </row>
    <row r="158" spans="3:22" x14ac:dyDescent="0.35">
      <c r="C158" s="460">
        <v>9.6999999999999993</v>
      </c>
      <c r="D158" s="460">
        <f t="shared" si="35"/>
        <v>9.6999999999999993</v>
      </c>
      <c r="E158" s="460">
        <f t="shared" si="41"/>
        <v>9.6999999999999986E-3</v>
      </c>
      <c r="F158" s="460">
        <f t="shared" si="36"/>
        <v>0.99927474208930245</v>
      </c>
      <c r="G158" s="460">
        <v>0.83301927324455805</v>
      </c>
      <c r="H158" s="460">
        <f t="shared" si="37"/>
        <v>1</v>
      </c>
      <c r="I158" s="460">
        <v>0.99990488503229402</v>
      </c>
      <c r="J158" s="460">
        <v>0.99990004631820395</v>
      </c>
      <c r="K158" s="460">
        <v>0.99993909097936795</v>
      </c>
      <c r="L158" s="460" t="str">
        <f t="shared" si="38"/>
        <v>-</v>
      </c>
      <c r="M158" s="460">
        <f t="shared" si="39"/>
        <v>1</v>
      </c>
      <c r="N158" s="460">
        <f t="shared" si="40"/>
        <v>0.83241511942687385</v>
      </c>
      <c r="O158" s="460">
        <f t="shared" si="45"/>
        <v>-1.5932008031335445</v>
      </c>
      <c r="P158" s="460">
        <f t="shared" si="42"/>
        <v>-9.9999999999999645E-2</v>
      </c>
      <c r="Q158" s="460">
        <f t="shared" si="43"/>
        <v>0.69556165739529952</v>
      </c>
      <c r="R158" s="460">
        <f t="shared" si="44"/>
        <v>-6.9556165739529704E-2</v>
      </c>
      <c r="V158" s="430"/>
    </row>
    <row r="159" spans="3:22" x14ac:dyDescent="0.35">
      <c r="C159" s="460">
        <v>9.8000000000000007</v>
      </c>
      <c r="D159" s="460">
        <f t="shared" si="35"/>
        <v>9.8000000000000007</v>
      </c>
      <c r="E159" s="460">
        <f t="shared" si="41"/>
        <v>9.8000000000000014E-3</v>
      </c>
      <c r="F159" s="460">
        <f t="shared" si="36"/>
        <v>0.99925971605967445</v>
      </c>
      <c r="G159" s="460">
        <v>0.82983055879351697</v>
      </c>
      <c r="H159" s="460">
        <f t="shared" si="37"/>
        <v>1</v>
      </c>
      <c r="I159" s="460">
        <v>0.99990291386684604</v>
      </c>
      <c r="J159" s="460">
        <v>0.99989797507219302</v>
      </c>
      <c r="K159" s="460">
        <v>0.99993782860410396</v>
      </c>
      <c r="L159" s="460" t="str">
        <f t="shared" si="38"/>
        <v>-</v>
      </c>
      <c r="M159" s="460">
        <f t="shared" si="39"/>
        <v>1</v>
      </c>
      <c r="N159" s="460">
        <f t="shared" si="40"/>
        <v>0.82921624855765075</v>
      </c>
      <c r="O159" s="460">
        <f t="shared" si="45"/>
        <v>-1.6266439292049184</v>
      </c>
      <c r="P159" s="460">
        <f t="shared" si="42"/>
        <v>-0.10000000000000142</v>
      </c>
      <c r="Q159" s="460">
        <f t="shared" si="43"/>
        <v>0.69025470076753059</v>
      </c>
      <c r="R159" s="460">
        <f t="shared" si="44"/>
        <v>-6.9025470076754039E-2</v>
      </c>
      <c r="V159" s="430"/>
    </row>
    <row r="160" spans="3:22" x14ac:dyDescent="0.35">
      <c r="C160" s="460">
        <v>9.9</v>
      </c>
      <c r="D160" s="460">
        <f t="shared" si="35"/>
        <v>9.9</v>
      </c>
      <c r="E160" s="460">
        <f t="shared" si="41"/>
        <v>9.9000000000000008E-3</v>
      </c>
      <c r="F160" s="460">
        <f t="shared" si="36"/>
        <v>0.99924453611576158</v>
      </c>
      <c r="G160" s="460">
        <v>0.826619829590721</v>
      </c>
      <c r="H160" s="460">
        <f t="shared" si="37"/>
        <v>1</v>
      </c>
      <c r="I160" s="460">
        <v>0.99990092248746298</v>
      </c>
      <c r="J160" s="460">
        <v>0.99989588258610895</v>
      </c>
      <c r="K160" s="460">
        <v>0.99993655328268305</v>
      </c>
      <c r="L160" s="460" t="str">
        <f t="shared" si="38"/>
        <v>-</v>
      </c>
      <c r="M160" s="460">
        <f t="shared" si="39"/>
        <v>1</v>
      </c>
      <c r="N160" s="460">
        <f t="shared" si="40"/>
        <v>0.82599534816346987</v>
      </c>
      <c r="O160" s="460">
        <f t="shared" si="45"/>
        <v>-1.6604479706050579</v>
      </c>
      <c r="P160" s="460">
        <f t="shared" si="42"/>
        <v>-9.9999999999999645E-2</v>
      </c>
      <c r="Q160" s="460">
        <f t="shared" si="43"/>
        <v>0.68493135748002032</v>
      </c>
      <c r="R160" s="460">
        <f t="shared" si="44"/>
        <v>-6.8493135748001782E-2</v>
      </c>
      <c r="V160" s="430"/>
    </row>
    <row r="161" spans="3:22" x14ac:dyDescent="0.35">
      <c r="C161" s="460">
        <v>10</v>
      </c>
      <c r="D161" s="460">
        <f t="shared" si="35"/>
        <v>10</v>
      </c>
      <c r="E161" s="460">
        <f t="shared" si="41"/>
        <v>0.01</v>
      </c>
      <c r="F161" s="460">
        <f t="shared" si="36"/>
        <v>0.99922920226364842</v>
      </c>
      <c r="G161" s="460">
        <v>0.823387381680729</v>
      </c>
      <c r="H161" s="460">
        <f t="shared" si="37"/>
        <v>1</v>
      </c>
      <c r="I161" s="460">
        <v>0.99989891089427696</v>
      </c>
      <c r="J161" s="460">
        <v>0.99989376886009096</v>
      </c>
      <c r="K161" s="460">
        <v>0.99993526501517305</v>
      </c>
      <c r="L161" s="460" t="str">
        <f t="shared" si="38"/>
        <v>-</v>
      </c>
      <c r="M161" s="460">
        <f t="shared" si="39"/>
        <v>1</v>
      </c>
      <c r="N161" s="460">
        <f t="shared" si="40"/>
        <v>0.82275271655078908</v>
      </c>
      <c r="O161" s="460">
        <f t="shared" si="45"/>
        <v>-1.6946135017032002</v>
      </c>
      <c r="P161" s="460">
        <f t="shared" si="42"/>
        <v>-9.9999999999999645E-2</v>
      </c>
      <c r="Q161" s="460">
        <f t="shared" si="43"/>
        <v>0.67959254522475354</v>
      </c>
      <c r="R161" s="460">
        <f t="shared" si="44"/>
        <v>-6.7959254522475115E-2</v>
      </c>
      <c r="V161" s="430"/>
    </row>
    <row r="162" spans="3:22" x14ac:dyDescent="0.35">
      <c r="C162" s="460">
        <v>10.1</v>
      </c>
      <c r="D162" s="460">
        <f t="shared" si="35"/>
        <v>10.1</v>
      </c>
      <c r="E162" s="460">
        <f t="shared" si="41"/>
        <v>1.01E-2</v>
      </c>
      <c r="F162" s="460">
        <f t="shared" si="36"/>
        <v>0.99921371450948182</v>
      </c>
      <c r="G162" s="460">
        <v>0.82013351260901701</v>
      </c>
      <c r="H162" s="460">
        <f t="shared" si="37"/>
        <v>1</v>
      </c>
      <c r="I162" s="460">
        <v>0.99989687908738401</v>
      </c>
      <c r="J162" s="460">
        <v>0.99989163389425195</v>
      </c>
      <c r="K162" s="460">
        <v>0.99993396380161503</v>
      </c>
      <c r="L162" s="460" t="str">
        <f t="shared" si="38"/>
        <v>-</v>
      </c>
      <c r="M162" s="460">
        <f t="shared" si="39"/>
        <v>1</v>
      </c>
      <c r="N162" s="460">
        <f t="shared" si="40"/>
        <v>0.81948865352776479</v>
      </c>
      <c r="O162" s="460">
        <f t="shared" si="45"/>
        <v>-1.7291411040879388</v>
      </c>
      <c r="P162" s="460">
        <f t="shared" si="42"/>
        <v>-9.9999999999999645E-2</v>
      </c>
      <c r="Q162" s="460">
        <f t="shared" si="43"/>
        <v>0.67423917939937139</v>
      </c>
      <c r="R162" s="460">
        <f t="shared" si="44"/>
        <v>-6.7423917939936906E-2</v>
      </c>
      <c r="V162" s="430"/>
    </row>
    <row r="163" spans="3:22" x14ac:dyDescent="0.35">
      <c r="C163" s="460">
        <v>10.199999999999999</v>
      </c>
      <c r="D163" s="460">
        <f t="shared" si="35"/>
        <v>10.199999999999999</v>
      </c>
      <c r="E163" s="460">
        <f t="shared" si="41"/>
        <v>1.0199999999999999E-2</v>
      </c>
      <c r="F163" s="460">
        <f t="shared" si="36"/>
        <v>0.9991980728594676</v>
      </c>
      <c r="G163" s="460">
        <v>0.81685852138179205</v>
      </c>
      <c r="H163" s="460">
        <f t="shared" si="37"/>
        <v>1</v>
      </c>
      <c r="I163" s="460">
        <v>0.99989482706684796</v>
      </c>
      <c r="J163" s="460">
        <v>0.99988947768866199</v>
      </c>
      <c r="K163" s="460">
        <v>0.999932649642017</v>
      </c>
      <c r="L163" s="460" t="str">
        <f t="shared" si="38"/>
        <v>-</v>
      </c>
      <c r="M163" s="460">
        <f t="shared" si="39"/>
        <v>1</v>
      </c>
      <c r="N163" s="460">
        <f t="shared" si="40"/>
        <v>0.81620346036352087</v>
      </c>
      <c r="O163" s="460">
        <f t="shared" si="45"/>
        <v>-1.7640313666140162</v>
      </c>
      <c r="P163" s="460">
        <f t="shared" si="42"/>
        <v>-9.9999999999999645E-2</v>
      </c>
      <c r="Q163" s="460">
        <f t="shared" si="43"/>
        <v>0.66887217286153566</v>
      </c>
      <c r="R163" s="460">
        <f t="shared" si="44"/>
        <v>-6.6887217286153322E-2</v>
      </c>
      <c r="V163" s="430"/>
    </row>
    <row r="164" spans="3:22" x14ac:dyDescent="0.35">
      <c r="C164" s="460">
        <v>10.3</v>
      </c>
      <c r="D164" s="460">
        <f t="shared" si="35"/>
        <v>10.3</v>
      </c>
      <c r="E164" s="460">
        <f t="shared" si="41"/>
        <v>1.03E-2</v>
      </c>
      <c r="F164" s="460">
        <f t="shared" si="36"/>
        <v>0.99918227731987785</v>
      </c>
      <c r="G164" s="460">
        <v>0.81356270842568501</v>
      </c>
      <c r="H164" s="460">
        <f t="shared" si="37"/>
        <v>1</v>
      </c>
      <c r="I164" s="460">
        <v>0.99989275483280704</v>
      </c>
      <c r="J164" s="460">
        <v>0.99988730024346895</v>
      </c>
      <c r="K164" s="460">
        <v>0.999931322536454</v>
      </c>
      <c r="L164" s="460" t="str">
        <f t="shared" si="38"/>
        <v>-</v>
      </c>
      <c r="M164" s="460">
        <f t="shared" si="39"/>
        <v>1</v>
      </c>
      <c r="N164" s="460">
        <f t="shared" si="40"/>
        <v>0.81289743974730377</v>
      </c>
      <c r="O164" s="460">
        <f t="shared" si="45"/>
        <v>-1.7992848854494836</v>
      </c>
      <c r="P164" s="460">
        <f t="shared" si="42"/>
        <v>-0.10000000000000142</v>
      </c>
      <c r="Q164" s="460">
        <f t="shared" si="43"/>
        <v>0.66349243568547489</v>
      </c>
      <c r="R164" s="460">
        <f t="shared" si="44"/>
        <v>-6.6349243568548433E-2</v>
      </c>
      <c r="V164" s="430"/>
    </row>
    <row r="165" spans="3:22" x14ac:dyDescent="0.35">
      <c r="C165" s="460">
        <v>10.4</v>
      </c>
      <c r="D165" s="460">
        <f t="shared" si="35"/>
        <v>10.4</v>
      </c>
      <c r="E165" s="460">
        <f t="shared" si="41"/>
        <v>1.04E-2</v>
      </c>
      <c r="F165" s="460">
        <f t="shared" si="36"/>
        <v>0.99916632789704252</v>
      </c>
      <c r="G165" s="460">
        <v>0.81024637554729395</v>
      </c>
      <c r="H165" s="460">
        <f t="shared" si="37"/>
        <v>1</v>
      </c>
      <c r="I165" s="460">
        <v>0.99989066238534197</v>
      </c>
      <c r="J165" s="460">
        <v>0.99988510155876498</v>
      </c>
      <c r="K165" s="460">
        <v>0.99992998248495102</v>
      </c>
      <c r="L165" s="460" t="str">
        <f t="shared" si="38"/>
        <v>-</v>
      </c>
      <c r="M165" s="460">
        <f t="shared" si="39"/>
        <v>1</v>
      </c>
      <c r="N165" s="460">
        <f t="shared" si="40"/>
        <v>0.80957089574747776</v>
      </c>
      <c r="O165" s="460">
        <f t="shared" si="45"/>
        <v>-1.8349022641238053</v>
      </c>
      <c r="P165" s="460">
        <f t="shared" si="42"/>
        <v>-9.9999999999999645E-2</v>
      </c>
      <c r="Q165" s="460">
        <f t="shared" si="43"/>
        <v>0.65810087492080172</v>
      </c>
      <c r="R165" s="460">
        <f t="shared" si="44"/>
        <v>-6.5810087492079936E-2</v>
      </c>
      <c r="V165" s="430"/>
    </row>
    <row r="166" spans="3:22" x14ac:dyDescent="0.35">
      <c r="C166" s="460">
        <v>10.5</v>
      </c>
      <c r="D166" s="460">
        <f t="shared" si="35"/>
        <v>10.5</v>
      </c>
      <c r="E166" s="460">
        <f t="shared" si="41"/>
        <v>1.0500000000000001E-2</v>
      </c>
      <c r="F166" s="460">
        <f t="shared" si="36"/>
        <v>0.99915022459735514</v>
      </c>
      <c r="G166" s="460">
        <v>0.80690982589257698</v>
      </c>
      <c r="H166" s="460">
        <f t="shared" si="37"/>
        <v>1</v>
      </c>
      <c r="I166" s="460">
        <v>0.99988854972457197</v>
      </c>
      <c r="J166" s="460">
        <v>0.99988288163468197</v>
      </c>
      <c r="K166" s="460">
        <v>0.999928629487561</v>
      </c>
      <c r="L166" s="460" t="str">
        <f t="shared" si="38"/>
        <v>-</v>
      </c>
      <c r="M166" s="460">
        <f t="shared" si="39"/>
        <v>1</v>
      </c>
      <c r="N166" s="460">
        <f t="shared" si="40"/>
        <v>0.80622413377038105</v>
      </c>
      <c r="O166" s="460">
        <f t="shared" si="45"/>
        <v>-1.8708841135767629</v>
      </c>
      <c r="P166" s="460">
        <f t="shared" si="42"/>
        <v>-9.9999999999999645E-2</v>
      </c>
      <c r="Q166" s="460">
        <f t="shared" si="43"/>
        <v>0.65269839435365451</v>
      </c>
      <c r="R166" s="460">
        <f t="shared" si="44"/>
        <v>-6.5269839435365212E-2</v>
      </c>
      <c r="V166" s="430"/>
    </row>
    <row r="167" spans="3:22" x14ac:dyDescent="0.35">
      <c r="C167" s="460">
        <v>10.6</v>
      </c>
      <c r="D167" s="460">
        <f t="shared" si="35"/>
        <v>10.6</v>
      </c>
      <c r="E167" s="460">
        <f t="shared" si="41"/>
        <v>1.06E-2</v>
      </c>
      <c r="F167" s="460">
        <f t="shared" si="36"/>
        <v>0.99913396742726868</v>
      </c>
      <c r="G167" s="460">
        <v>0.80355336390614496</v>
      </c>
      <c r="H167" s="460">
        <f t="shared" si="37"/>
        <v>1</v>
      </c>
      <c r="I167" s="460">
        <v>0.99988641685056501</v>
      </c>
      <c r="J167" s="460">
        <v>0.99988064047129499</v>
      </c>
      <c r="K167" s="460">
        <v>0.99992726354430395</v>
      </c>
      <c r="L167" s="460" t="str">
        <f t="shared" si="38"/>
        <v>-</v>
      </c>
      <c r="M167" s="460">
        <f t="shared" si="39"/>
        <v>1</v>
      </c>
      <c r="N167" s="460">
        <f t="shared" si="40"/>
        <v>0.80285746051907436</v>
      </c>
      <c r="O167" s="460">
        <f t="shared" si="45"/>
        <v>-1.9072310522079126</v>
      </c>
      <c r="P167" s="460">
        <f t="shared" si="42"/>
        <v>-9.9999999999999645E-2</v>
      </c>
      <c r="Q167" s="460">
        <f t="shared" si="43"/>
        <v>0.64728589427027394</v>
      </c>
      <c r="R167" s="460">
        <f t="shared" si="44"/>
        <v>-6.4728589427027167E-2</v>
      </c>
      <c r="V167" s="430"/>
    </row>
    <row r="168" spans="3:22" x14ac:dyDescent="0.35">
      <c r="C168" s="460">
        <v>10.7</v>
      </c>
      <c r="D168" s="460">
        <f t="shared" si="35"/>
        <v>10.7</v>
      </c>
      <c r="E168" s="460">
        <f t="shared" si="41"/>
        <v>1.0699999999999999E-2</v>
      </c>
      <c r="F168" s="460">
        <f t="shared" si="36"/>
        <v>0.99911755639330146</v>
      </c>
      <c r="G168" s="460">
        <v>0.80017729529042803</v>
      </c>
      <c r="H168" s="460">
        <f t="shared" si="37"/>
        <v>1</v>
      </c>
      <c r="I168" s="460">
        <v>0.99988426376346096</v>
      </c>
      <c r="J168" s="460">
        <v>0.99987837806875801</v>
      </c>
      <c r="K168" s="460">
        <v>0.99992588465524601</v>
      </c>
      <c r="L168" s="460" t="str">
        <f t="shared" si="38"/>
        <v>-</v>
      </c>
      <c r="M168" s="460">
        <f t="shared" si="39"/>
        <v>1</v>
      </c>
      <c r="N168" s="460">
        <f t="shared" si="40"/>
        <v>0.7994711839519737</v>
      </c>
      <c r="O168" s="460">
        <f t="shared" si="45"/>
        <v>-1.9439437059267544</v>
      </c>
      <c r="P168" s="460">
        <f t="shared" si="42"/>
        <v>-9.9999999999999645E-2</v>
      </c>
      <c r="Q168" s="460">
        <f t="shared" si="43"/>
        <v>0.64186427122310663</v>
      </c>
      <c r="R168" s="460">
        <f t="shared" si="44"/>
        <v>-6.418642712231043E-2</v>
      </c>
      <c r="V168" s="430"/>
    </row>
    <row r="169" spans="3:22" x14ac:dyDescent="0.35">
      <c r="C169" s="460">
        <v>10.8</v>
      </c>
      <c r="D169" s="460">
        <f t="shared" si="35"/>
        <v>10.8</v>
      </c>
      <c r="E169" s="460">
        <f t="shared" si="41"/>
        <v>1.0800000000000001E-2</v>
      </c>
      <c r="F169" s="460">
        <f t="shared" si="36"/>
        <v>0.9991009915020288</v>
      </c>
      <c r="G169" s="460">
        <v>0.79678192696470596</v>
      </c>
      <c r="H169" s="460">
        <f t="shared" si="37"/>
        <v>1</v>
      </c>
      <c r="I169" s="460">
        <v>0.99988209046334797</v>
      </c>
      <c r="J169" s="460">
        <v>0.99987609442716596</v>
      </c>
      <c r="K169" s="460">
        <v>0.99992449282041795</v>
      </c>
      <c r="L169" s="460" t="str">
        <f t="shared" si="38"/>
        <v>-</v>
      </c>
      <c r="M169" s="460">
        <f t="shared" si="39"/>
        <v>1</v>
      </c>
      <c r="N169" s="460">
        <f t="shared" si="40"/>
        <v>0.79606561324133485</v>
      </c>
      <c r="O169" s="460">
        <f t="shared" si="45"/>
        <v>-1.981022708204059</v>
      </c>
      <c r="P169" s="460">
        <f t="shared" si="42"/>
        <v>-0.10000000000000142</v>
      </c>
      <c r="Q169" s="460">
        <f t="shared" si="43"/>
        <v>0.6364344177994703</v>
      </c>
      <c r="R169" s="460">
        <f t="shared" si="44"/>
        <v>-6.3643441779947935E-2</v>
      </c>
      <c r="V169" s="430"/>
    </row>
    <row r="170" spans="3:22" x14ac:dyDescent="0.35">
      <c r="C170" s="460">
        <v>10.9</v>
      </c>
      <c r="D170" s="460">
        <f t="shared" si="35"/>
        <v>10.9</v>
      </c>
      <c r="E170" s="460">
        <f t="shared" si="41"/>
        <v>1.09E-2</v>
      </c>
      <c r="F170" s="460">
        <f t="shared" si="36"/>
        <v>0.99908427276009326</v>
      </c>
      <c r="G170" s="460">
        <v>0.79336756702406597</v>
      </c>
      <c r="H170" s="460">
        <f t="shared" si="37"/>
        <v>1</v>
      </c>
      <c r="I170" s="460">
        <v>0.99987989695034696</v>
      </c>
      <c r="J170" s="460">
        <v>0.99987378954665695</v>
      </c>
      <c r="K170" s="460">
        <v>0.99992308803987595</v>
      </c>
      <c r="L170" s="460" t="str">
        <f t="shared" si="38"/>
        <v>-</v>
      </c>
      <c r="M170" s="460">
        <f t="shared" si="39"/>
        <v>1</v>
      </c>
      <c r="N170" s="460">
        <f t="shared" si="40"/>
        <v>0.79264105873168345</v>
      </c>
      <c r="O170" s="460">
        <f t="shared" si="45"/>
        <v>-2.0184687001234112</v>
      </c>
      <c r="P170" s="460">
        <f t="shared" si="42"/>
        <v>-9.9999999999999645E-2</v>
      </c>
      <c r="Q170" s="460">
        <f t="shared" si="43"/>
        <v>0.63099722239289591</v>
      </c>
      <c r="R170" s="460">
        <f t="shared" si="44"/>
        <v>-6.3099722239289363E-2</v>
      </c>
      <c r="V170" s="430"/>
    </row>
    <row r="171" spans="3:22" x14ac:dyDescent="0.35">
      <c r="C171" s="460">
        <v>11</v>
      </c>
      <c r="D171" s="460">
        <f t="shared" si="35"/>
        <v>11</v>
      </c>
      <c r="E171" s="460">
        <f t="shared" si="41"/>
        <v>1.0999999999999999E-2</v>
      </c>
      <c r="F171" s="460">
        <f t="shared" si="36"/>
        <v>0.99906740017419238</v>
      </c>
      <c r="G171" s="460">
        <v>0.789934524698237</v>
      </c>
      <c r="H171" s="460">
        <f t="shared" si="37"/>
        <v>1</v>
      </c>
      <c r="I171" s="460">
        <v>0.99987768322454995</v>
      </c>
      <c r="J171" s="460">
        <v>0.99987146342732702</v>
      </c>
      <c r="K171" s="460">
        <v>0.99992167031365098</v>
      </c>
      <c r="L171" s="460" t="str">
        <f t="shared" si="38"/>
        <v>-</v>
      </c>
      <c r="M171" s="460">
        <f t="shared" si="39"/>
        <v>1</v>
      </c>
      <c r="N171" s="460">
        <f t="shared" si="40"/>
        <v>0.789197831898104</v>
      </c>
      <c r="O171" s="460">
        <f t="shared" si="45"/>
        <v>-2.0562823304340045</v>
      </c>
      <c r="P171" s="460">
        <f t="shared" si="42"/>
        <v>-9.9999999999999645E-2</v>
      </c>
      <c r="Q171" s="460">
        <f t="shared" si="43"/>
        <v>0.62555356897721925</v>
      </c>
      <c r="R171" s="460">
        <f t="shared" si="44"/>
        <v>-6.2555356897721709E-2</v>
      </c>
      <c r="V171" s="430"/>
    </row>
    <row r="172" spans="3:22" x14ac:dyDescent="0.35">
      <c r="C172" s="460">
        <v>11.1</v>
      </c>
      <c r="D172" s="460">
        <f t="shared" si="35"/>
        <v>11.1</v>
      </c>
      <c r="E172" s="460">
        <f t="shared" si="41"/>
        <v>1.11E-2</v>
      </c>
      <c r="F172" s="460">
        <f t="shared" si="36"/>
        <v>0.9990503737510904</v>
      </c>
      <c r="G172" s="460">
        <v>0.78648311031033602</v>
      </c>
      <c r="H172" s="460">
        <f t="shared" si="37"/>
        <v>1</v>
      </c>
      <c r="I172" s="460">
        <v>0.99987544928606098</v>
      </c>
      <c r="J172" s="460">
        <v>0.99986911606929696</v>
      </c>
      <c r="K172" s="460">
        <v>0.999920239641787</v>
      </c>
      <c r="L172" s="460" t="str">
        <f t="shared" si="38"/>
        <v>-</v>
      </c>
      <c r="M172" s="460">
        <f t="shared" si="39"/>
        <v>1</v>
      </c>
      <c r="N172" s="460">
        <f t="shared" si="40"/>
        <v>0.78573624530446129</v>
      </c>
      <c r="O172" s="460">
        <f t="shared" si="45"/>
        <v>-2.0944642556039623</v>
      </c>
      <c r="P172" s="460">
        <f t="shared" si="42"/>
        <v>-9.9999999999999645E-2</v>
      </c>
      <c r="Q172" s="460">
        <f t="shared" si="43"/>
        <v>0.62010433688347399</v>
      </c>
      <c r="R172" s="460">
        <f t="shared" si="44"/>
        <v>-6.2010433688347182E-2</v>
      </c>
      <c r="V172" s="430"/>
    </row>
    <row r="173" spans="3:22" x14ac:dyDescent="0.35">
      <c r="C173" s="460">
        <v>11.2</v>
      </c>
      <c r="D173" s="460">
        <f t="shared" si="35"/>
        <v>11.2</v>
      </c>
      <c r="E173" s="460">
        <f t="shared" si="41"/>
        <v>1.12E-2</v>
      </c>
      <c r="F173" s="460">
        <f t="shared" si="36"/>
        <v>0.9990331934976121</v>
      </c>
      <c r="G173" s="460">
        <v>0.78301363523553202</v>
      </c>
      <c r="H173" s="460">
        <f t="shared" si="37"/>
        <v>1</v>
      </c>
      <c r="I173" s="460">
        <v>0.99987319513499395</v>
      </c>
      <c r="J173" s="460">
        <v>0.999866747472687</v>
      </c>
      <c r="K173" s="460">
        <v>0.99991879602432998</v>
      </c>
      <c r="L173" s="460" t="str">
        <f t="shared" si="38"/>
        <v>-</v>
      </c>
      <c r="M173" s="460">
        <f t="shared" si="39"/>
        <v>1</v>
      </c>
      <c r="N173" s="460">
        <f t="shared" si="40"/>
        <v>0.7822566125615279</v>
      </c>
      <c r="O173" s="460">
        <f t="shared" si="45"/>
        <v>-2.1330151398745674</v>
      </c>
      <c r="P173" s="460">
        <f t="shared" si="42"/>
        <v>-9.9999999999999645E-2</v>
      </c>
      <c r="Q173" s="460">
        <f t="shared" si="43"/>
        <v>0.61465040057968801</v>
      </c>
      <c r="R173" s="460">
        <f t="shared" si="44"/>
        <v>-6.146504005796858E-2</v>
      </c>
      <c r="V173" s="430"/>
    </row>
    <row r="174" spans="3:22" x14ac:dyDescent="0.35">
      <c r="C174" s="460">
        <v>11.3</v>
      </c>
      <c r="D174" s="460">
        <f t="shared" si="35"/>
        <v>11.3</v>
      </c>
      <c r="E174" s="460">
        <f t="shared" si="41"/>
        <v>1.1300000000000001E-2</v>
      </c>
      <c r="F174" s="460">
        <f t="shared" si="36"/>
        <v>0.99901585942064342</v>
      </c>
      <c r="G174" s="460">
        <v>0.77952641185963001</v>
      </c>
      <c r="H174" s="460">
        <f t="shared" si="37"/>
        <v>1</v>
      </c>
      <c r="I174" s="460">
        <v>0.99987092077147199</v>
      </c>
      <c r="J174" s="460">
        <v>0.99986435763763704</v>
      </c>
      <c r="K174" s="460">
        <v>0.99991733946133599</v>
      </c>
      <c r="L174" s="460" t="str">
        <f t="shared" si="38"/>
        <v>-</v>
      </c>
      <c r="M174" s="460">
        <f t="shared" si="39"/>
        <v>1</v>
      </c>
      <c r="N174" s="460">
        <f t="shared" si="40"/>
        <v>0.77875924828503873</v>
      </c>
      <c r="O174" s="460">
        <f t="shared" si="45"/>
        <v>-2.1719356553152518</v>
      </c>
      <c r="P174" s="460">
        <f t="shared" si="42"/>
        <v>-0.10000000000000142</v>
      </c>
      <c r="Q174" s="460">
        <f t="shared" si="43"/>
        <v>0.60919262945363695</v>
      </c>
      <c r="R174" s="460">
        <f t="shared" si="44"/>
        <v>-6.0919262945364559E-2</v>
      </c>
      <c r="V174" s="430"/>
    </row>
    <row r="175" spans="3:22" x14ac:dyDescent="0.35">
      <c r="C175" s="460">
        <v>11.4</v>
      </c>
      <c r="D175" s="460">
        <f t="shared" si="35"/>
        <v>11.4</v>
      </c>
      <c r="E175" s="460">
        <f t="shared" si="41"/>
        <v>1.14E-2</v>
      </c>
      <c r="F175" s="460">
        <f t="shared" si="36"/>
        <v>0.99899837152712989</v>
      </c>
      <c r="G175" s="460">
        <v>0.77602175353758496</v>
      </c>
      <c r="H175" s="460">
        <f t="shared" si="37"/>
        <v>1</v>
      </c>
      <c r="I175" s="460">
        <v>0.99986862619559003</v>
      </c>
      <c r="J175" s="460">
        <v>0.99986194656424998</v>
      </c>
      <c r="K175" s="460">
        <v>0.99991586995283799</v>
      </c>
      <c r="L175" s="460" t="str">
        <f t="shared" si="38"/>
        <v>-</v>
      </c>
      <c r="M175" s="460">
        <f t="shared" si="39"/>
        <v>1</v>
      </c>
      <c r="N175" s="460">
        <f t="shared" si="40"/>
        <v>0.77524446805367508</v>
      </c>
      <c r="O175" s="460">
        <f t="shared" si="45"/>
        <v>-2.2112264818794047</v>
      </c>
      <c r="P175" s="460">
        <f t="shared" si="42"/>
        <v>-9.9999999999999645E-2</v>
      </c>
      <c r="Q175" s="460">
        <f t="shared" si="43"/>
        <v>0.6037318875986335</v>
      </c>
      <c r="R175" s="460">
        <f t="shared" si="44"/>
        <v>-6.0373188759863132E-2</v>
      </c>
      <c r="V175" s="430"/>
    </row>
    <row r="176" spans="3:22" x14ac:dyDescent="0.35">
      <c r="C176" s="460">
        <v>11.5</v>
      </c>
      <c r="D176" s="460">
        <f t="shared" si="35"/>
        <v>11.5</v>
      </c>
      <c r="E176" s="460">
        <f t="shared" si="41"/>
        <v>1.15E-2</v>
      </c>
      <c r="F176" s="460">
        <f t="shared" si="36"/>
        <v>0.99898072982408193</v>
      </c>
      <c r="G176" s="460">
        <v>0.77249997455192898</v>
      </c>
      <c r="H176" s="460">
        <f t="shared" si="37"/>
        <v>1</v>
      </c>
      <c r="I176" s="460">
        <v>0.99986631140745996</v>
      </c>
      <c r="J176" s="460">
        <v>0.99985951425265096</v>
      </c>
      <c r="K176" s="460">
        <v>0.99991438749888195</v>
      </c>
      <c r="L176" s="460" t="str">
        <f t="shared" si="38"/>
        <v>-</v>
      </c>
      <c r="M176" s="460">
        <f t="shared" si="39"/>
        <v>1</v>
      </c>
      <c r="N176" s="460">
        <f t="shared" si="40"/>
        <v>0.77171258836697076</v>
      </c>
      <c r="O176" s="460">
        <f t="shared" si="45"/>
        <v>-2.2508883074611745</v>
      </c>
      <c r="P176" s="460">
        <f t="shared" si="42"/>
        <v>-9.9999999999999645E-2</v>
      </c>
      <c r="Q176" s="460">
        <f t="shared" si="43"/>
        <v>0.59826903360240735</v>
      </c>
      <c r="R176" s="460">
        <f t="shared" si="44"/>
        <v>-5.9826903360240526E-2</v>
      </c>
      <c r="V176" s="430"/>
    </row>
    <row r="177" spans="3:22" x14ac:dyDescent="0.35">
      <c r="C177" s="460">
        <v>11.6</v>
      </c>
      <c r="D177" s="460">
        <f t="shared" si="35"/>
        <v>11.6</v>
      </c>
      <c r="E177" s="460">
        <f t="shared" si="41"/>
        <v>1.1599999999999999E-2</v>
      </c>
      <c r="F177" s="460">
        <f t="shared" si="36"/>
        <v>0.99896293431857042</v>
      </c>
      <c r="G177" s="460">
        <v>0.76896139007117703</v>
      </c>
      <c r="H177" s="460">
        <f t="shared" si="37"/>
        <v>1</v>
      </c>
      <c r="I177" s="460">
        <v>0.99986397640719205</v>
      </c>
      <c r="J177" s="460">
        <v>0.99985706070296299</v>
      </c>
      <c r="K177" s="460">
        <v>0.99991289209951495</v>
      </c>
      <c r="L177" s="460" t="str">
        <f t="shared" si="38"/>
        <v>-</v>
      </c>
      <c r="M177" s="460">
        <f t="shared" si="39"/>
        <v>1</v>
      </c>
      <c r="N177" s="460">
        <f t="shared" si="40"/>
        <v>0.76816392660318977</v>
      </c>
      <c r="O177" s="460">
        <f t="shared" si="45"/>
        <v>-2.2909218279527961</v>
      </c>
      <c r="P177" s="460">
        <f t="shared" si="42"/>
        <v>-9.9999999999999645E-2</v>
      </c>
      <c r="Q177" s="460">
        <f t="shared" si="43"/>
        <v>0.59280492033916177</v>
      </c>
      <c r="R177" s="460">
        <f t="shared" si="44"/>
        <v>-5.9280492033915964E-2</v>
      </c>
      <c r="V177" s="430"/>
    </row>
    <row r="178" spans="3:22" x14ac:dyDescent="0.35">
      <c r="C178" s="460">
        <v>11.7</v>
      </c>
      <c r="D178" s="460">
        <f t="shared" si="35"/>
        <v>11.7</v>
      </c>
      <c r="E178" s="460">
        <f t="shared" si="41"/>
        <v>1.1699999999999999E-2</v>
      </c>
      <c r="F178" s="460">
        <f t="shared" si="36"/>
        <v>0.99894498501772722</v>
      </c>
      <c r="G178" s="460">
        <v>0.76540631610814402</v>
      </c>
      <c r="H178" s="460">
        <f t="shared" si="37"/>
        <v>1</v>
      </c>
      <c r="I178" s="460">
        <v>0.99986162119492195</v>
      </c>
      <c r="J178" s="460">
        <v>0.99985458591532905</v>
      </c>
      <c r="K178" s="460">
        <v>0.99991138375479605</v>
      </c>
      <c r="L178" s="460" t="str">
        <f t="shared" si="38"/>
        <v>-</v>
      </c>
      <c r="M178" s="460">
        <f t="shared" si="39"/>
        <v>1</v>
      </c>
      <c r="N178" s="460">
        <f t="shared" si="40"/>
        <v>0.76459880097712374</v>
      </c>
      <c r="O178" s="460">
        <f t="shared" si="45"/>
        <v>-2.3313277473031184</v>
      </c>
      <c r="P178" s="460">
        <f t="shared" si="42"/>
        <v>-9.9999999999999645E-2</v>
      </c>
      <c r="Q178" s="460">
        <f t="shared" si="43"/>
        <v>0.58734039476486055</v>
      </c>
      <c r="R178" s="460">
        <f t="shared" si="44"/>
        <v>-5.8734039476485846E-2</v>
      </c>
      <c r="V178" s="430"/>
    </row>
    <row r="179" spans="3:22" x14ac:dyDescent="0.35">
      <c r="C179" s="460">
        <v>11.8</v>
      </c>
      <c r="D179" s="460">
        <f t="shared" si="35"/>
        <v>11.8</v>
      </c>
      <c r="E179" s="460">
        <f t="shared" si="41"/>
        <v>1.1800000000000001E-2</v>
      </c>
      <c r="F179" s="460">
        <f t="shared" si="36"/>
        <v>0.9989268819287459</v>
      </c>
      <c r="G179" s="460">
        <v>0.76183506947823698</v>
      </c>
      <c r="H179" s="460">
        <f t="shared" si="37"/>
        <v>1</v>
      </c>
      <c r="I179" s="460">
        <v>0.99985924577074303</v>
      </c>
      <c r="J179" s="460">
        <v>0.99985208988985896</v>
      </c>
      <c r="K179" s="460">
        <v>0.99990986246475799</v>
      </c>
      <c r="L179" s="460" t="str">
        <f t="shared" si="38"/>
        <v>-</v>
      </c>
      <c r="M179" s="460">
        <f t="shared" si="39"/>
        <v>1</v>
      </c>
      <c r="N179" s="460">
        <f t="shared" si="40"/>
        <v>0.7610175304978648</v>
      </c>
      <c r="O179" s="460">
        <f t="shared" si="45"/>
        <v>-2.3721067775767848</v>
      </c>
      <c r="P179" s="460">
        <f t="shared" si="42"/>
        <v>-0.10000000000000142</v>
      </c>
      <c r="Q179" s="460">
        <f t="shared" si="43"/>
        <v>0.58187629771580063</v>
      </c>
      <c r="R179" s="460">
        <f t="shared" si="44"/>
        <v>-5.8187629771580887E-2</v>
      </c>
      <c r="V179" s="430"/>
    </row>
    <row r="180" spans="3:22" x14ac:dyDescent="0.35">
      <c r="C180" s="460">
        <v>11.9</v>
      </c>
      <c r="D180" s="460">
        <f t="shared" si="35"/>
        <v>11.9</v>
      </c>
      <c r="E180" s="460">
        <f t="shared" si="41"/>
        <v>1.1900000000000001E-2</v>
      </c>
      <c r="F180" s="460">
        <f t="shared" si="36"/>
        <v>0.99890862505888167</v>
      </c>
      <c r="G180" s="460">
        <v>0.75824796775770098</v>
      </c>
      <c r="H180" s="460">
        <f t="shared" si="37"/>
        <v>1</v>
      </c>
      <c r="I180" s="460">
        <v>0.99985685013477199</v>
      </c>
      <c r="J180" s="460">
        <v>0.99984957262667895</v>
      </c>
      <c r="K180" s="460">
        <v>0.99990832822945097</v>
      </c>
      <c r="L180" s="460" t="str">
        <f t="shared" si="38"/>
        <v>-</v>
      </c>
      <c r="M180" s="460">
        <f t="shared" si="39"/>
        <v>1</v>
      </c>
      <c r="N180" s="460">
        <f t="shared" si="40"/>
        <v>0.75742043492653632</v>
      </c>
      <c r="O180" s="460">
        <f t="shared" si="45"/>
        <v>-2.4132596390143699</v>
      </c>
      <c r="P180" s="460">
        <f t="shared" si="42"/>
        <v>-9.9999999999999645E-2</v>
      </c>
      <c r="Q180" s="460">
        <f t="shared" si="43"/>
        <v>0.57641346371054869</v>
      </c>
      <c r="R180" s="460">
        <f t="shared" si="44"/>
        <v>-5.7641346371054662E-2</v>
      </c>
      <c r="V180" s="430"/>
    </row>
    <row r="181" spans="3:22" x14ac:dyDescent="0.35">
      <c r="C181" s="460">
        <v>12</v>
      </c>
      <c r="D181" s="460">
        <f t="shared" si="35"/>
        <v>12</v>
      </c>
      <c r="E181" s="460">
        <f t="shared" si="41"/>
        <v>1.2E-2</v>
      </c>
      <c r="F181" s="460">
        <f t="shared" si="36"/>
        <v>0.99889021441545234</v>
      </c>
      <c r="G181" s="460">
        <v>0.75464532924183803</v>
      </c>
      <c r="H181" s="460">
        <f t="shared" si="37"/>
        <v>1</v>
      </c>
      <c r="I181" s="460">
        <v>0.99985443428714504</v>
      </c>
      <c r="J181" s="460">
        <v>0.99984703412593701</v>
      </c>
      <c r="K181" s="460">
        <v>0.99990678104893405</v>
      </c>
      <c r="L181" s="460" t="str">
        <f t="shared" si="38"/>
        <v>-</v>
      </c>
      <c r="M181" s="460">
        <f t="shared" si="39"/>
        <v>1</v>
      </c>
      <c r="N181" s="460">
        <f t="shared" si="40"/>
        <v>0.75380783473399926</v>
      </c>
      <c r="O181" s="460">
        <f t="shared" si="45"/>
        <v>-2.4547870600933459</v>
      </c>
      <c r="P181" s="460">
        <f t="shared" si="42"/>
        <v>-9.9999999999999645E-2</v>
      </c>
      <c r="Q181" s="460">
        <f t="shared" si="43"/>
        <v>0.57095272075529424</v>
      </c>
      <c r="R181" s="460">
        <f t="shared" si="44"/>
        <v>-5.7095272075529224E-2</v>
      </c>
      <c r="V181" s="430"/>
    </row>
    <row r="182" spans="3:22" x14ac:dyDescent="0.35">
      <c r="C182" s="460">
        <v>12.1</v>
      </c>
      <c r="D182" s="460">
        <f t="shared" si="35"/>
        <v>12.1</v>
      </c>
      <c r="E182" s="460">
        <f t="shared" si="41"/>
        <v>1.21E-2</v>
      </c>
      <c r="F182" s="460">
        <f t="shared" si="36"/>
        <v>0.99887165000583578</v>
      </c>
      <c r="G182" s="460">
        <v>0.75102747290319105</v>
      </c>
      <c r="H182" s="460">
        <f t="shared" si="37"/>
        <v>1</v>
      </c>
      <c r="I182" s="460">
        <v>0.999851998227959</v>
      </c>
      <c r="J182" s="460">
        <v>0.99984447438774604</v>
      </c>
      <c r="K182" s="460">
        <v>0.99990522092324097</v>
      </c>
      <c r="L182" s="460" t="str">
        <f t="shared" si="38"/>
        <v>-</v>
      </c>
      <c r="M182" s="460">
        <f t="shared" si="39"/>
        <v>1</v>
      </c>
      <c r="N182" s="460">
        <f t="shared" si="40"/>
        <v>0.75018005105852359</v>
      </c>
      <c r="O182" s="460">
        <f t="shared" si="45"/>
        <v>-2.496689777590102</v>
      </c>
      <c r="P182" s="460">
        <f t="shared" si="42"/>
        <v>-9.9999999999999645E-2</v>
      </c>
      <c r="Q182" s="460">
        <f t="shared" si="43"/>
        <v>0.56549489015266574</v>
      </c>
      <c r="R182" s="460">
        <f t="shared" si="44"/>
        <v>-5.6549489015266373E-2</v>
      </c>
      <c r="V182" s="430"/>
    </row>
    <row r="183" spans="3:22" x14ac:dyDescent="0.35">
      <c r="C183" s="460">
        <v>12.2</v>
      </c>
      <c r="D183" s="460">
        <f t="shared" si="35"/>
        <v>12.2</v>
      </c>
      <c r="E183" s="460">
        <f t="shared" si="41"/>
        <v>1.2199999999999999E-2</v>
      </c>
      <c r="F183" s="460">
        <f t="shared" si="36"/>
        <v>0.99885293183747303</v>
      </c>
      <c r="G183" s="460">
        <v>0.74739471834972104</v>
      </c>
      <c r="H183" s="460">
        <f t="shared" si="37"/>
        <v>1</v>
      </c>
      <c r="I183" s="460">
        <v>0.999849541957335</v>
      </c>
      <c r="J183" s="460">
        <v>0.99984189341223595</v>
      </c>
      <c r="K183" s="460">
        <v>0.99990364785242403</v>
      </c>
      <c r="L183" s="460" t="str">
        <f t="shared" si="38"/>
        <v>-</v>
      </c>
      <c r="M183" s="460">
        <f t="shared" si="39"/>
        <v>1</v>
      </c>
      <c r="N183" s="460">
        <f t="shared" si="40"/>
        <v>0.74653740566346127</v>
      </c>
      <c r="O183" s="460">
        <f t="shared" si="45"/>
        <v>-2.5389685366426864</v>
      </c>
      <c r="P183" s="460">
        <f t="shared" si="42"/>
        <v>-9.9999999999999645E-2</v>
      </c>
      <c r="Q183" s="460">
        <f t="shared" si="43"/>
        <v>0.56004078631408172</v>
      </c>
      <c r="R183" s="460">
        <f t="shared" si="44"/>
        <v>-5.6004078631407973E-2</v>
      </c>
      <c r="V183" s="430"/>
    </row>
    <row r="184" spans="3:22" x14ac:dyDescent="0.35">
      <c r="C184" s="460">
        <v>12.3</v>
      </c>
      <c r="D184" s="460">
        <f t="shared" si="35"/>
        <v>12.3</v>
      </c>
      <c r="E184" s="460">
        <f t="shared" si="41"/>
        <v>1.23E-2</v>
      </c>
      <c r="F184" s="460">
        <f t="shared" si="36"/>
        <v>0.99883405991786511</v>
      </c>
      <c r="G184" s="460">
        <v>0.74374738578296296</v>
      </c>
      <c r="H184" s="460">
        <f t="shared" si="37"/>
        <v>1</v>
      </c>
      <c r="I184" s="460">
        <v>0.99984706547539004</v>
      </c>
      <c r="J184" s="460">
        <v>0.99983929119953796</v>
      </c>
      <c r="K184" s="460">
        <v>0.99990206183652897</v>
      </c>
      <c r="L184" s="460" t="str">
        <f t="shared" si="38"/>
        <v>-</v>
      </c>
      <c r="M184" s="460">
        <f t="shared" si="39"/>
        <v>1</v>
      </c>
      <c r="N184" s="460">
        <f t="shared" si="40"/>
        <v>0.74288022089489558</v>
      </c>
      <c r="O184" s="460">
        <f t="shared" si="45"/>
        <v>-2.5816240908146471</v>
      </c>
      <c r="P184" s="460">
        <f t="shared" si="42"/>
        <v>-0.10000000000000142</v>
      </c>
      <c r="Q184" s="460">
        <f t="shared" si="43"/>
        <v>0.55459121657568211</v>
      </c>
      <c r="R184" s="460">
        <f t="shared" si="44"/>
        <v>-5.5459121657568999E-2</v>
      </c>
      <c r="V184" s="430"/>
    </row>
    <row r="185" spans="3:22" x14ac:dyDescent="0.35">
      <c r="C185" s="460">
        <v>12.4</v>
      </c>
      <c r="D185" s="460">
        <f t="shared" si="35"/>
        <v>12.4</v>
      </c>
      <c r="E185" s="460">
        <f t="shared" si="41"/>
        <v>1.24E-2</v>
      </c>
      <c r="F185" s="460">
        <f t="shared" si="36"/>
        <v>0.99881503425457518</v>
      </c>
      <c r="G185" s="460">
        <v>0.74008579595618595</v>
      </c>
      <c r="H185" s="460">
        <f t="shared" si="37"/>
        <v>1</v>
      </c>
      <c r="I185" s="460">
        <v>0.99984456878226602</v>
      </c>
      <c r="J185" s="460">
        <v>0.99983666774980595</v>
      </c>
      <c r="K185" s="460">
        <v>0.99990046287562095</v>
      </c>
      <c r="L185" s="460" t="str">
        <f t="shared" si="38"/>
        <v>-</v>
      </c>
      <c r="M185" s="460">
        <f t="shared" si="39"/>
        <v>1</v>
      </c>
      <c r="N185" s="460">
        <f t="shared" si="40"/>
        <v>0.73920881963930241</v>
      </c>
      <c r="O185" s="460">
        <f t="shared" si="45"/>
        <v>-2.6246572021596659</v>
      </c>
      <c r="P185" s="460">
        <f t="shared" si="42"/>
        <v>-9.9999999999999645E-2</v>
      </c>
      <c r="Q185" s="460">
        <f t="shared" si="43"/>
        <v>0.54914698101789494</v>
      </c>
      <c r="R185" s="460">
        <f t="shared" si="44"/>
        <v>-5.4914698101789297E-2</v>
      </c>
      <c r="V185" s="430"/>
    </row>
    <row r="186" spans="3:22" x14ac:dyDescent="0.35">
      <c r="C186" s="460">
        <v>12.5</v>
      </c>
      <c r="D186" s="460">
        <f t="shared" si="35"/>
        <v>12.5</v>
      </c>
      <c r="E186" s="460">
        <f t="shared" si="41"/>
        <v>1.2500000000000001E-2</v>
      </c>
      <c r="F186" s="460">
        <f t="shared" si="36"/>
        <v>0.99879585485522893</v>
      </c>
      <c r="G186" s="460">
        <v>0.73641027013254701</v>
      </c>
      <c r="H186" s="460">
        <f t="shared" si="37"/>
        <v>1</v>
      </c>
      <c r="I186" s="460">
        <v>0.99984205187806596</v>
      </c>
      <c r="J186" s="460">
        <v>0.99983402306314995</v>
      </c>
      <c r="K186" s="460">
        <v>0.99989885096973596</v>
      </c>
      <c r="L186" s="460" t="str">
        <f t="shared" si="38"/>
        <v>-</v>
      </c>
      <c r="M186" s="460">
        <f t="shared" si="39"/>
        <v>1</v>
      </c>
      <c r="N186" s="460">
        <f t="shared" si="40"/>
        <v>0.73552352528120735</v>
      </c>
      <c r="O186" s="460">
        <f t="shared" si="45"/>
        <v>-2.6680686412872512</v>
      </c>
      <c r="P186" s="460">
        <f t="shared" si="42"/>
        <v>-9.9999999999999645E-2</v>
      </c>
      <c r="Q186" s="460">
        <f t="shared" si="43"/>
        <v>0.54370887228868647</v>
      </c>
      <c r="R186" s="460">
        <f t="shared" si="44"/>
        <v>-5.4370887228868452E-2</v>
      </c>
      <c r="V186" s="430"/>
    </row>
    <row r="187" spans="3:22" x14ac:dyDescent="0.35">
      <c r="C187" s="460">
        <v>12.6</v>
      </c>
      <c r="D187" s="460">
        <f t="shared" si="35"/>
        <v>12.6</v>
      </c>
      <c r="E187" s="460">
        <f t="shared" si="41"/>
        <v>1.26E-2</v>
      </c>
      <c r="F187" s="460">
        <f t="shared" si="36"/>
        <v>0.99877652172751141</v>
      </c>
      <c r="G187" s="460">
        <v>0.73272113004325501</v>
      </c>
      <c r="H187" s="460">
        <f t="shared" si="37"/>
        <v>1</v>
      </c>
      <c r="I187" s="460">
        <v>0.999839514762908</v>
      </c>
      <c r="J187" s="460">
        <v>0.99983135713971305</v>
      </c>
      <c r="K187" s="460">
        <v>0.99989722611892295</v>
      </c>
      <c r="L187" s="460" t="str">
        <f t="shared" si="38"/>
        <v>-</v>
      </c>
      <c r="M187" s="460">
        <f t="shared" si="39"/>
        <v>1</v>
      </c>
      <c r="N187" s="460">
        <f t="shared" si="40"/>
        <v>0.7318246616608538</v>
      </c>
      <c r="O187" s="460">
        <f t="shared" si="45"/>
        <v>-2.7118591874294178</v>
      </c>
      <c r="P187" s="460">
        <f t="shared" si="42"/>
        <v>-9.9999999999999645E-2</v>
      </c>
      <c r="Q187" s="460">
        <f t="shared" si="43"/>
        <v>0.53827767543053862</v>
      </c>
      <c r="R187" s="460">
        <f t="shared" si="44"/>
        <v>-5.382776754305367E-2</v>
      </c>
      <c r="V187" s="430"/>
    </row>
    <row r="188" spans="3:22" x14ac:dyDescent="0.35">
      <c r="C188" s="460">
        <v>12.7</v>
      </c>
      <c r="D188" s="460">
        <f t="shared" si="35"/>
        <v>12.7</v>
      </c>
      <c r="E188" s="460">
        <f t="shared" si="41"/>
        <v>1.2699999999999999E-2</v>
      </c>
      <c r="F188" s="460">
        <f t="shared" si="36"/>
        <v>0.99875703487917167</v>
      </c>
      <c r="G188" s="460">
        <v>0.72901869784575102</v>
      </c>
      <c r="H188" s="460">
        <f t="shared" si="37"/>
        <v>1</v>
      </c>
      <c r="I188" s="460">
        <v>0.99983695743693901</v>
      </c>
      <c r="J188" s="460">
        <v>0.99982866997964404</v>
      </c>
      <c r="K188" s="460">
        <v>0.99989558832324699</v>
      </c>
      <c r="L188" s="460" t="str">
        <f t="shared" si="38"/>
        <v>-</v>
      </c>
      <c r="M188" s="460">
        <f t="shared" si="39"/>
        <v>1</v>
      </c>
      <c r="N188" s="460">
        <f t="shared" si="40"/>
        <v>0.72811255303189704</v>
      </c>
      <c r="O188" s="460">
        <f t="shared" si="45"/>
        <v>-2.7560296285082675</v>
      </c>
      <c r="P188" s="460">
        <f t="shared" si="42"/>
        <v>-9.9999999999999645E-2</v>
      </c>
      <c r="Q188" s="460">
        <f t="shared" si="43"/>
        <v>0.53285416771120675</v>
      </c>
      <c r="R188" s="460">
        <f t="shared" si="44"/>
        <v>-5.3285416771120489E-2</v>
      </c>
      <c r="V188" s="430"/>
    </row>
    <row r="189" spans="3:22" x14ac:dyDescent="0.35">
      <c r="C189" s="460">
        <v>12.8</v>
      </c>
      <c r="D189" s="460">
        <f t="shared" si="35"/>
        <v>12.8</v>
      </c>
      <c r="E189" s="460">
        <f t="shared" si="41"/>
        <v>1.2800000000000001E-2</v>
      </c>
      <c r="F189" s="460">
        <f t="shared" si="36"/>
        <v>0.99873739431801922</v>
      </c>
      <c r="G189" s="460">
        <v>0.72530329608191801</v>
      </c>
      <c r="H189" s="460">
        <f t="shared" si="37"/>
        <v>1</v>
      </c>
      <c r="I189" s="460">
        <v>0.99983437990026303</v>
      </c>
      <c r="J189" s="460">
        <v>0.99982596158306603</v>
      </c>
      <c r="K189" s="460">
        <v>0.99989393758274603</v>
      </c>
      <c r="L189" s="460" t="str">
        <f t="shared" si="38"/>
        <v>-</v>
      </c>
      <c r="M189" s="460">
        <f t="shared" si="39"/>
        <v>1</v>
      </c>
      <c r="N189" s="460">
        <f t="shared" si="40"/>
        <v>0.72438752401912565</v>
      </c>
      <c r="O189" s="460">
        <f t="shared" si="45"/>
        <v>-2.8005807612045457</v>
      </c>
      <c r="P189" s="460">
        <f t="shared" si="42"/>
        <v>-0.10000000000000142</v>
      </c>
      <c r="Q189" s="460">
        <f t="shared" si="43"/>
        <v>0.5274391184583066</v>
      </c>
      <c r="R189" s="460">
        <f t="shared" si="44"/>
        <v>-5.2743911845831409E-2</v>
      </c>
      <c r="V189" s="430"/>
    </row>
    <row r="190" spans="3:22" x14ac:dyDescent="0.35">
      <c r="C190" s="460">
        <v>12.9</v>
      </c>
      <c r="D190" s="460">
        <f t="shared" ref="D190:D253" si="46">IF(AND($D$11=$U$86,$D$13&gt;=$U$80),$D$13/$U$80,1)*(f_CLK_MHz/fCLK_NOM_MHz)*$C190</f>
        <v>12.9</v>
      </c>
      <c r="E190" s="460">
        <f t="shared" si="41"/>
        <v>1.29E-2</v>
      </c>
      <c r="F190" s="460">
        <f t="shared" ref="F190:F253" si="47">IF(SINC3_Decimation&lt;&gt;0,(ABS(SIN(((MOD_CLK_DIV*PI()*$D190*SINC3_Decimation)/(f_CLK_MHz*1000000)))/(SINC3_Decimation*SIN(((MOD_CLK_DIV*PI()*$D190)/(f_CLK_MHz*1000000)))))^First_Stage_Order),"-")</f>
        <v>0.99871760005192411</v>
      </c>
      <c r="G190" s="460">
        <v>0.72157524763630299</v>
      </c>
      <c r="H190" s="460">
        <f t="shared" ref="H190:H253" si="48">IF(SINC1A_Decimation&lt;&gt;0,(ABS(SIN(((MOD_CLK_DIV*SINC3_Decimation*FIR2_Decimation*PI()*$D190*SINC1A_Decimation)/(f_CLK_MHz*1000000)))/(SINC1A_Decimation*SIN(((MOD_CLK_DIV*SINC3_Decimation*FIR2_Decimation*PI()*$D190)/(f_CLK_MHz*1000000)))))^1),"-")</f>
        <v>1</v>
      </c>
      <c r="I190" s="460">
        <v>0.99983178215300705</v>
      </c>
      <c r="J190" s="460">
        <v>0.99982323195011402</v>
      </c>
      <c r="K190" s="460">
        <v>0.99989227389747104</v>
      </c>
      <c r="L190" s="460" t="str">
        <f t="shared" ref="L190:L253" si="49">IF(SINC1B_Decimation&lt;&gt;0,(ABS(SIN(((MOD_CLK_DIV*FIR1_Decimation*PI()*$D190*SINC1B_Decimation)/(f_CLK_MHz*1000000)))/(SINC1B_Decimation*SIN(((MOD_CLK_DIV*FIR1_Decimation*PI()*$D190)/(f_CLK_MHz*1000000)))))^1),"-")</f>
        <v>-</v>
      </c>
      <c r="M190" s="460">
        <f t="shared" ref="M190:M253" si="50">IF($D$14=$Z$85,(ABS(SIN(((Dec_Prior_to_Chop*PI()*$D190*2)/(f_CLK_MHz*1000000)))/(2*SIN(((Dec_Prior_to_Chop*PI()*$D190)/(f_CLK_MHz*1000000)))))^1),1)</f>
        <v>1</v>
      </c>
      <c r="N190" s="460">
        <f t="shared" ref="N190:N253" si="51">M190*IF(FILTER=$U$85,F190,IF(AND(FILTER=$U$86,$D$13&lt;=$U$73,$D$13&lt;&gt;$U$72),F190*G190*H190,IF(AND(FILTER=$U$86,OR($D$13&gt;=$U$74,$D$13=$U$72),$D$13&lt;=$U$79,$D$13&lt;&gt;$U$75),I190*L190,IF(AND(FILTER=$U$86,$D$13=$U$75),J190*L190,IF(AND(FILTER=$U$86,$D$13&gt;=$U$80),K190,"Error")))))</f>
        <v>0.72064989957620129</v>
      </c>
      <c r="O190" s="460">
        <f t="shared" si="45"/>
        <v>-2.8455133910273842</v>
      </c>
      <c r="P190" s="460">
        <f t="shared" si="42"/>
        <v>-9.9999999999999645E-2</v>
      </c>
      <c r="Q190" s="460">
        <f t="shared" si="43"/>
        <v>0.52203328889775513</v>
      </c>
      <c r="R190" s="460">
        <f t="shared" si="44"/>
        <v>-5.220332888977533E-2</v>
      </c>
      <c r="V190" s="430"/>
    </row>
    <row r="191" spans="3:22" x14ac:dyDescent="0.35">
      <c r="C191" s="460">
        <v>13</v>
      </c>
      <c r="D191" s="460">
        <f t="shared" si="46"/>
        <v>13</v>
      </c>
      <c r="E191" s="460">
        <f t="shared" ref="E191:E254" si="52">D191/1000</f>
        <v>1.2999999999999999E-2</v>
      </c>
      <c r="F191" s="460">
        <f t="shared" si="47"/>
        <v>0.99869765208881944</v>
      </c>
      <c r="G191" s="460">
        <v>0.71783487569439097</v>
      </c>
      <c r="H191" s="460">
        <f t="shared" si="48"/>
        <v>1</v>
      </c>
      <c r="I191" s="460">
        <v>0.99982916419529499</v>
      </c>
      <c r="J191" s="460">
        <v>0.99982048108093102</v>
      </c>
      <c r="K191" s="460">
        <v>0.99989059726747398</v>
      </c>
      <c r="L191" s="460" t="str">
        <f t="shared" si="49"/>
        <v>-</v>
      </c>
      <c r="M191" s="460">
        <f t="shared" si="50"/>
        <v>1</v>
      </c>
      <c r="N191" s="460">
        <f t="shared" si="51"/>
        <v>0.71690000494345785</v>
      </c>
      <c r="O191" s="460">
        <f t="shared" si="45"/>
        <v>-2.8908283323848316</v>
      </c>
      <c r="P191" s="460">
        <f t="shared" si="42"/>
        <v>-9.9999999999999645E-2</v>
      </c>
      <c r="Q191" s="460">
        <f t="shared" si="43"/>
        <v>0.51663743199612022</v>
      </c>
      <c r="R191" s="460">
        <f t="shared" si="44"/>
        <v>-5.1663743199611839E-2</v>
      </c>
      <c r="V191" s="430"/>
    </row>
    <row r="192" spans="3:22" x14ac:dyDescent="0.35">
      <c r="C192" s="460">
        <v>13.1</v>
      </c>
      <c r="D192" s="460">
        <f t="shared" si="46"/>
        <v>13.1</v>
      </c>
      <c r="E192" s="460">
        <f t="shared" si="52"/>
        <v>1.3099999999999999E-2</v>
      </c>
      <c r="F192" s="460">
        <f t="shared" si="47"/>
        <v>0.99867755043669992</v>
      </c>
      <c r="G192" s="460">
        <v>0.71408250370090998</v>
      </c>
      <c r="H192" s="460">
        <f t="shared" si="48"/>
        <v>1</v>
      </c>
      <c r="I192" s="460">
        <v>0.99982652602727595</v>
      </c>
      <c r="J192" s="460">
        <v>0.99981770897567501</v>
      </c>
      <c r="K192" s="460">
        <v>0.99988890769282002</v>
      </c>
      <c r="L192" s="460" t="str">
        <f t="shared" si="49"/>
        <v>-</v>
      </c>
      <c r="M192" s="460">
        <f t="shared" si="50"/>
        <v>1</v>
      </c>
      <c r="N192" s="460">
        <f t="shared" si="51"/>
        <v>0.71313816560573051</v>
      </c>
      <c r="O192" s="460">
        <f t="shared" si="45"/>
        <v>-2.9365264086556171</v>
      </c>
      <c r="P192" s="460">
        <f t="shared" si="42"/>
        <v>-9.9999999999999645E-2</v>
      </c>
      <c r="Q192" s="460">
        <f t="shared" si="43"/>
        <v>0.51125229230691727</v>
      </c>
      <c r="R192" s="460">
        <f t="shared" si="44"/>
        <v>-5.1125229230691543E-2</v>
      </c>
      <c r="V192" s="430"/>
    </row>
    <row r="193" spans="3:22" x14ac:dyDescent="0.35">
      <c r="C193" s="460">
        <v>13.2</v>
      </c>
      <c r="D193" s="460">
        <f t="shared" si="46"/>
        <v>13.2</v>
      </c>
      <c r="E193" s="460">
        <f t="shared" si="52"/>
        <v>1.32E-2</v>
      </c>
      <c r="F193" s="460">
        <f t="shared" si="47"/>
        <v>0.99865729510362067</v>
      </c>
      <c r="G193" s="460">
        <v>0.71031845531818805</v>
      </c>
      <c r="H193" s="460">
        <f t="shared" si="48"/>
        <v>1</v>
      </c>
      <c r="I193" s="460">
        <v>0.99982386764905695</v>
      </c>
      <c r="J193" s="460">
        <v>0.99981491563446701</v>
      </c>
      <c r="K193" s="460">
        <v>0.99988720517355001</v>
      </c>
      <c r="L193" s="460" t="str">
        <f t="shared" si="49"/>
        <v>-</v>
      </c>
      <c r="M193" s="460">
        <f t="shared" si="50"/>
        <v>1</v>
      </c>
      <c r="N193" s="460">
        <f t="shared" si="51"/>
        <v>0.7093647072502437</v>
      </c>
      <c r="O193" s="460">
        <f t="shared" si="45"/>
        <v>-2.9826084522619078</v>
      </c>
      <c r="P193" s="460">
        <f t="shared" si="42"/>
        <v>-9.9999999999999645E-2</v>
      </c>
      <c r="Q193" s="460">
        <f t="shared" si="43"/>
        <v>0.50587860582087507</v>
      </c>
      <c r="R193" s="460">
        <f t="shared" si="44"/>
        <v>-5.0587860582087328E-2</v>
      </c>
      <c r="V193" s="430"/>
    </row>
    <row r="194" spans="3:22" x14ac:dyDescent="0.35">
      <c r="C194" s="460">
        <v>13.3</v>
      </c>
      <c r="D194" s="460">
        <f t="shared" si="46"/>
        <v>13.3</v>
      </c>
      <c r="E194" s="460">
        <f t="shared" si="52"/>
        <v>1.3300000000000001E-2</v>
      </c>
      <c r="F194" s="460">
        <f t="shared" si="47"/>
        <v>0.99863688609769818</v>
      </c>
      <c r="G194" s="460">
        <v>0.70654305438457399</v>
      </c>
      <c r="H194" s="460">
        <f t="shared" si="48"/>
        <v>1</v>
      </c>
      <c r="I194" s="460">
        <v>0.99982118906077</v>
      </c>
      <c r="J194" s="460">
        <v>0.999812101057453</v>
      </c>
      <c r="K194" s="460">
        <v>0.99988548970971602</v>
      </c>
      <c r="L194" s="460" t="str">
        <f t="shared" si="49"/>
        <v>-</v>
      </c>
      <c r="M194" s="460">
        <f t="shared" si="50"/>
        <v>1</v>
      </c>
      <c r="N194" s="460">
        <f t="shared" si="51"/>
        <v>0.70557995572456755</v>
      </c>
      <c r="O194" s="460">
        <f t="shared" si="45"/>
        <v>-3.029075304743027</v>
      </c>
      <c r="P194" s="460">
        <f t="shared" si="42"/>
        <v>-0.10000000000000142</v>
      </c>
      <c r="Q194" s="460">
        <f t="shared" si="43"/>
        <v>0.50051709982022552</v>
      </c>
      <c r="R194" s="460">
        <f t="shared" si="44"/>
        <v>-5.0051709982023261E-2</v>
      </c>
      <c r="V194" s="430"/>
    </row>
    <row r="195" spans="3:22" x14ac:dyDescent="0.35">
      <c r="C195" s="460">
        <v>13.4</v>
      </c>
      <c r="D195" s="460">
        <f t="shared" si="46"/>
        <v>13.4</v>
      </c>
      <c r="E195" s="460">
        <f t="shared" si="52"/>
        <v>1.34E-2</v>
      </c>
      <c r="F195" s="460">
        <f t="shared" si="47"/>
        <v>0.99861632342711226</v>
      </c>
      <c r="G195" s="460">
        <v>0.70275662487290202</v>
      </c>
      <c r="H195" s="460">
        <f t="shared" si="48"/>
        <v>1</v>
      </c>
      <c r="I195" s="460">
        <v>0.99981849026254299</v>
      </c>
      <c r="J195" s="460">
        <v>0.99980926524477698</v>
      </c>
      <c r="K195" s="460">
        <v>0.99988376130137102</v>
      </c>
      <c r="L195" s="460" t="str">
        <f t="shared" si="49"/>
        <v>-</v>
      </c>
      <c r="M195" s="460">
        <f t="shared" si="50"/>
        <v>1</v>
      </c>
      <c r="N195" s="460">
        <f t="shared" si="51"/>
        <v>0.70178423699462378</v>
      </c>
      <c r="O195" s="460">
        <f t="shared" si="45"/>
        <v>-3.0759278168304705</v>
      </c>
      <c r="P195" s="460">
        <f t="shared" ref="P195:P258" si="53">D194-D195</f>
        <v>-9.9999999999999645E-2</v>
      </c>
      <c r="Q195" s="460">
        <f t="shared" ref="Q195:Q258" si="54">((N195+N194)/2)^2</f>
        <v>0.49516849273703528</v>
      </c>
      <c r="R195" s="460">
        <f t="shared" ref="R195:R258" si="55">P195*Q195</f>
        <v>-4.9516849273703353E-2</v>
      </c>
      <c r="V195" s="430"/>
    </row>
    <row r="196" spans="3:22" x14ac:dyDescent="0.35">
      <c r="C196" s="460">
        <v>13.5</v>
      </c>
      <c r="D196" s="460">
        <f t="shared" si="46"/>
        <v>13.5</v>
      </c>
      <c r="E196" s="460">
        <f t="shared" si="52"/>
        <v>1.35E-2</v>
      </c>
      <c r="F196" s="460">
        <f t="shared" si="47"/>
        <v>0.99859560710010287</v>
      </c>
      <c r="G196" s="460">
        <v>0.69895949084904596</v>
      </c>
      <c r="H196" s="460">
        <f t="shared" si="48"/>
        <v>1</v>
      </c>
      <c r="I196" s="460">
        <v>0.99981577125452803</v>
      </c>
      <c r="J196" s="460">
        <v>0.99980640819660105</v>
      </c>
      <c r="K196" s="460">
        <v>0.99988201994858295</v>
      </c>
      <c r="L196" s="460" t="str">
        <f t="shared" si="49"/>
        <v>-</v>
      </c>
      <c r="M196" s="460">
        <f t="shared" si="50"/>
        <v>1</v>
      </c>
      <c r="N196" s="460">
        <f t="shared" si="51"/>
        <v>0.69797787710278181</v>
      </c>
      <c r="O196" s="460">
        <f t="shared" si="45"/>
        <v>-3.12316684852382</v>
      </c>
      <c r="P196" s="460">
        <f t="shared" si="53"/>
        <v>-9.9999999999999645E-2</v>
      </c>
      <c r="Q196" s="460">
        <f t="shared" si="54"/>
        <v>0.48983349401560966</v>
      </c>
      <c r="R196" s="460">
        <f t="shared" si="55"/>
        <v>-4.8983349401560794E-2</v>
      </c>
      <c r="V196" s="430"/>
    </row>
    <row r="197" spans="3:22" x14ac:dyDescent="0.35">
      <c r="C197" s="460">
        <v>13.6</v>
      </c>
      <c r="D197" s="460">
        <f t="shared" si="46"/>
        <v>13.6</v>
      </c>
      <c r="E197" s="460">
        <f t="shared" si="52"/>
        <v>1.3599999999999999E-2</v>
      </c>
      <c r="F197" s="460">
        <f t="shared" si="47"/>
        <v>0.9985747371249708</v>
      </c>
      <c r="G197" s="460">
        <v>0.69515197643053095</v>
      </c>
      <c r="H197" s="460">
        <f t="shared" si="48"/>
        <v>1</v>
      </c>
      <c r="I197" s="460">
        <v>0.99981303203683802</v>
      </c>
      <c r="J197" s="460">
        <v>0.99980352991305199</v>
      </c>
      <c r="K197" s="460">
        <v>0.99988026565139299</v>
      </c>
      <c r="L197" s="460" t="str">
        <f t="shared" si="49"/>
        <v>-</v>
      </c>
      <c r="M197" s="460">
        <f t="shared" si="50"/>
        <v>1</v>
      </c>
      <c r="N197" s="460">
        <f t="shared" si="51"/>
        <v>0.69416120212602139</v>
      </c>
      <c r="O197" s="460">
        <f t="shared" si="45"/>
        <v>-3.1707932691679437</v>
      </c>
      <c r="P197" s="460">
        <f t="shared" si="53"/>
        <v>-9.9999999999999645E-2</v>
      </c>
      <c r="Q197" s="460">
        <f t="shared" si="54"/>
        <v>0.48451280397900509</v>
      </c>
      <c r="R197" s="460">
        <f t="shared" si="55"/>
        <v>-4.8451280397900337E-2</v>
      </c>
      <c r="V197" s="430"/>
    </row>
    <row r="198" spans="3:22" x14ac:dyDescent="0.35">
      <c r="C198" s="460">
        <v>13.7</v>
      </c>
      <c r="D198" s="460">
        <f t="shared" si="46"/>
        <v>13.7</v>
      </c>
      <c r="E198" s="460">
        <f t="shared" si="52"/>
        <v>1.3699999999999999E-2</v>
      </c>
      <c r="F198" s="460">
        <f t="shared" si="47"/>
        <v>0.99855371351008049</v>
      </c>
      <c r="G198" s="460">
        <v>0.69133440574523897</v>
      </c>
      <c r="H198" s="460">
        <f t="shared" si="48"/>
        <v>1</v>
      </c>
      <c r="I198" s="460">
        <v>0.99981027260960598</v>
      </c>
      <c r="J198" s="460">
        <v>0.99980063039428102</v>
      </c>
      <c r="K198" s="460">
        <v>0.99987849840985499</v>
      </c>
      <c r="L198" s="460" t="str">
        <f t="shared" si="49"/>
        <v>-</v>
      </c>
      <c r="M198" s="460">
        <f t="shared" si="50"/>
        <v>1</v>
      </c>
      <c r="N198" s="460">
        <f t="shared" si="51"/>
        <v>0.6903345381341931</v>
      </c>
      <c r="O198" s="460">
        <f t="shared" si="45"/>
        <v>-3.2188079575311908</v>
      </c>
      <c r="P198" s="460">
        <f t="shared" si="53"/>
        <v>-9.9999999999999645E-2</v>
      </c>
      <c r="Q198" s="460">
        <f t="shared" si="54"/>
        <v>0.47920711369966984</v>
      </c>
      <c r="R198" s="460">
        <f t="shared" si="55"/>
        <v>-4.7920711369966812E-2</v>
      </c>
      <c r="V198" s="430"/>
    </row>
    <row r="199" spans="3:22" x14ac:dyDescent="0.35">
      <c r="C199" s="460">
        <v>13.8</v>
      </c>
      <c r="D199" s="460">
        <f t="shared" si="46"/>
        <v>13.8</v>
      </c>
      <c r="E199" s="460">
        <f t="shared" si="52"/>
        <v>1.3800000000000002E-2</v>
      </c>
      <c r="F199" s="460">
        <f t="shared" si="47"/>
        <v>0.99853253626385485</v>
      </c>
      <c r="G199" s="460">
        <v>0.68750710289019901</v>
      </c>
      <c r="H199" s="460">
        <f t="shared" si="48"/>
        <v>1</v>
      </c>
      <c r="I199" s="460">
        <v>0.99980749297298599</v>
      </c>
      <c r="J199" s="460">
        <v>0.99979770964045001</v>
      </c>
      <c r="K199" s="460">
        <v>0.99987671822403701</v>
      </c>
      <c r="L199" s="460" t="str">
        <f t="shared" si="49"/>
        <v>-</v>
      </c>
      <c r="M199" s="460">
        <f t="shared" si="50"/>
        <v>1</v>
      </c>
      <c r="N199" s="460">
        <f t="shared" si="51"/>
        <v>0.6864982111483654</v>
      </c>
      <c r="O199" s="460">
        <f t="shared" si="45"/>
        <v>-3.2672118018848288</v>
      </c>
      <c r="P199" s="460">
        <f t="shared" si="53"/>
        <v>-0.10000000000000142</v>
      </c>
      <c r="Q199" s="460">
        <f t="shared" si="54"/>
        <v>0.47391710487424216</v>
      </c>
      <c r="R199" s="460">
        <f t="shared" si="55"/>
        <v>-4.7391710487424889E-2</v>
      </c>
      <c r="V199" s="430"/>
    </row>
    <row r="200" spans="3:22" x14ac:dyDescent="0.35">
      <c r="C200" s="460">
        <v>13.9</v>
      </c>
      <c r="D200" s="460">
        <f t="shared" si="46"/>
        <v>13.9</v>
      </c>
      <c r="E200" s="460">
        <f t="shared" si="52"/>
        <v>1.3900000000000001E-2</v>
      </c>
      <c r="F200" s="460">
        <f t="shared" si="47"/>
        <v>0.99851120539478255</v>
      </c>
      <c r="G200" s="460">
        <v>0.68367039189046697</v>
      </c>
      <c r="H200" s="460">
        <f t="shared" si="48"/>
        <v>1</v>
      </c>
      <c r="I200" s="460">
        <v>0.99980469312709397</v>
      </c>
      <c r="J200" s="460">
        <v>0.99979476765169295</v>
      </c>
      <c r="K200" s="460">
        <v>0.99987492509398501</v>
      </c>
      <c r="L200" s="460" t="str">
        <f t="shared" si="49"/>
        <v>-</v>
      </c>
      <c r="M200" s="460">
        <f t="shared" si="50"/>
        <v>1</v>
      </c>
      <c r="N200" s="460">
        <f t="shared" si="51"/>
        <v>0.68265254709927359</v>
      </c>
      <c r="O200" s="460">
        <f t="shared" si="45"/>
        <v>-3.3160057000836267</v>
      </c>
      <c r="P200" s="460">
        <f t="shared" si="53"/>
        <v>-9.9999999999999645E-2</v>
      </c>
      <c r="Q200" s="460">
        <f t="shared" si="54"/>
        <v>0.4686434497025212</v>
      </c>
      <c r="R200" s="460">
        <f t="shared" si="55"/>
        <v>-4.686434497025195E-2</v>
      </c>
      <c r="V200" s="430"/>
    </row>
    <row r="201" spans="3:22" x14ac:dyDescent="0.35">
      <c r="C201" s="460">
        <v>14</v>
      </c>
      <c r="D201" s="460">
        <f t="shared" si="46"/>
        <v>14</v>
      </c>
      <c r="E201" s="460">
        <f t="shared" si="52"/>
        <v>1.4E-2</v>
      </c>
      <c r="F201" s="460">
        <f t="shared" si="47"/>
        <v>0.99848972091141008</v>
      </c>
      <c r="G201" s="460">
        <v>0.67982459665812001</v>
      </c>
      <c r="H201" s="460">
        <f t="shared" si="48"/>
        <v>1</v>
      </c>
      <c r="I201" s="460">
        <v>0.99980187307206603</v>
      </c>
      <c r="J201" s="460">
        <v>0.99979180442815896</v>
      </c>
      <c r="K201" s="460">
        <v>0.99987311901975096</v>
      </c>
      <c r="L201" s="460" t="str">
        <f t="shared" si="49"/>
        <v>-</v>
      </c>
      <c r="M201" s="460">
        <f t="shared" si="50"/>
        <v>1</v>
      </c>
      <c r="N201" s="460">
        <f t="shared" si="51"/>
        <v>0.67879787178587814</v>
      </c>
      <c r="O201" s="460">
        <f t="shared" si="45"/>
        <v>-3.3651905596475884</v>
      </c>
      <c r="P201" s="460">
        <f t="shared" si="53"/>
        <v>-9.9999999999999645E-2</v>
      </c>
      <c r="Q201" s="460">
        <f t="shared" si="54"/>
        <v>0.46338681077063876</v>
      </c>
      <c r="R201" s="460">
        <f t="shared" si="55"/>
        <v>-4.6338681077063709E-2</v>
      </c>
      <c r="V201" s="430"/>
    </row>
    <row r="202" spans="3:22" x14ac:dyDescent="0.35">
      <c r="C202" s="460">
        <v>14.1</v>
      </c>
      <c r="D202" s="460">
        <f t="shared" si="46"/>
        <v>14.1</v>
      </c>
      <c r="E202" s="460">
        <f t="shared" si="52"/>
        <v>1.41E-2</v>
      </c>
      <c r="F202" s="460">
        <f t="shared" si="47"/>
        <v>0.99846808282234623</v>
      </c>
      <c r="G202" s="460">
        <v>0.67597004095134205</v>
      </c>
      <c r="H202" s="460">
        <f t="shared" si="48"/>
        <v>1</v>
      </c>
      <c r="I202" s="460">
        <v>0.99979903280804105</v>
      </c>
      <c r="J202" s="460">
        <v>0.99978881997000102</v>
      </c>
      <c r="K202" s="460">
        <v>0.99987130000139202</v>
      </c>
      <c r="L202" s="460" t="str">
        <f t="shared" si="49"/>
        <v>-</v>
      </c>
      <c r="M202" s="460">
        <f t="shared" si="50"/>
        <v>1</v>
      </c>
      <c r="N202" s="460">
        <f t="shared" si="51"/>
        <v>0.67493451083402933</v>
      </c>
      <c r="O202" s="460">
        <f t="shared" si="45"/>
        <v>-3.4147672978449828</v>
      </c>
      <c r="P202" s="460">
        <f t="shared" si="53"/>
        <v>-9.9999999999999645E-2</v>
      </c>
      <c r="Q202" s="460">
        <f t="shared" si="54"/>
        <v>0.45814784093844291</v>
      </c>
      <c r="R202" s="460">
        <f t="shared" si="55"/>
        <v>-4.5814784093844131E-2</v>
      </c>
      <c r="V202" s="430"/>
    </row>
    <row r="203" spans="3:22" x14ac:dyDescent="0.35">
      <c r="C203" s="460">
        <v>14.2</v>
      </c>
      <c r="D203" s="460">
        <f t="shared" si="46"/>
        <v>14.2</v>
      </c>
      <c r="E203" s="460">
        <f t="shared" si="52"/>
        <v>1.4199999999999999E-2</v>
      </c>
      <c r="F203" s="460">
        <f t="shared" si="47"/>
        <v>0.9984462911362616</v>
      </c>
      <c r="G203" s="460">
        <v>0.67210704833364099</v>
      </c>
      <c r="H203" s="460">
        <f t="shared" si="48"/>
        <v>1</v>
      </c>
      <c r="I203" s="460">
        <v>0.99979617233517404</v>
      </c>
      <c r="J203" s="460">
        <v>0.999785814277389</v>
      </c>
      <c r="K203" s="460">
        <v>0.99986946803897903</v>
      </c>
      <c r="L203" s="460" t="str">
        <f t="shared" si="49"/>
        <v>-</v>
      </c>
      <c r="M203" s="460">
        <f t="shared" si="50"/>
        <v>1</v>
      </c>
      <c r="N203" s="460">
        <f t="shared" si="51"/>
        <v>0.671062789655264</v>
      </c>
      <c r="O203" s="460">
        <f t="shared" si="45"/>
        <v>-3.4647368417764399</v>
      </c>
      <c r="P203" s="460">
        <f t="shared" si="53"/>
        <v>-9.9999999999999645E-2</v>
      </c>
      <c r="Q203" s="460">
        <f t="shared" si="54"/>
        <v>0.45292718323111625</v>
      </c>
      <c r="R203" s="460">
        <f t="shared" si="55"/>
        <v>-4.5292718323111464E-2</v>
      </c>
      <c r="V203" s="430"/>
    </row>
    <row r="204" spans="3:22" x14ac:dyDescent="0.35">
      <c r="C204" s="460">
        <v>14.3</v>
      </c>
      <c r="D204" s="460">
        <f t="shared" si="46"/>
        <v>14.3</v>
      </c>
      <c r="E204" s="460">
        <f t="shared" si="52"/>
        <v>1.43E-2</v>
      </c>
      <c r="F204" s="460">
        <f t="shared" si="47"/>
        <v>0.99842434586188944</v>
      </c>
      <c r="G204" s="460">
        <v>0.66823594213316795</v>
      </c>
      <c r="H204" s="460">
        <f t="shared" si="48"/>
        <v>1</v>
      </c>
      <c r="I204" s="460">
        <v>0.99979329165358599</v>
      </c>
      <c r="J204" s="460">
        <v>0.99978278735046</v>
      </c>
      <c r="K204" s="460">
        <v>0.99986762313255495</v>
      </c>
      <c r="L204" s="460" t="str">
        <f t="shared" si="49"/>
        <v>-</v>
      </c>
      <c r="M204" s="460">
        <f t="shared" si="50"/>
        <v>1</v>
      </c>
      <c r="N204" s="460">
        <f t="shared" si="51"/>
        <v>0.66718303340571161</v>
      </c>
      <c r="O204" s="460">
        <f t="shared" si="45"/>
        <v>-3.5151001284605061</v>
      </c>
      <c r="P204" s="460">
        <f t="shared" si="53"/>
        <v>-0.10000000000000142</v>
      </c>
      <c r="Q204" s="460">
        <f t="shared" si="54"/>
        <v>0.44772547073503693</v>
      </c>
      <c r="R204" s="460">
        <f t="shared" si="55"/>
        <v>-4.477254707350433E-2</v>
      </c>
      <c r="V204" s="430"/>
    </row>
    <row r="205" spans="3:22" x14ac:dyDescent="0.35">
      <c r="C205" s="460">
        <v>14.4</v>
      </c>
      <c r="D205" s="460">
        <f t="shared" si="46"/>
        <v>14.4</v>
      </c>
      <c r="E205" s="460">
        <f t="shared" si="52"/>
        <v>1.44E-2</v>
      </c>
      <c r="F205" s="460">
        <f t="shared" si="47"/>
        <v>0.9984022470080226</v>
      </c>
      <c r="G205" s="460">
        <v>0.66435704540218299</v>
      </c>
      <c r="H205" s="460">
        <f t="shared" si="48"/>
        <v>1</v>
      </c>
      <c r="I205" s="460">
        <v>0.99979039076342002</v>
      </c>
      <c r="J205" s="460">
        <v>0.99977973918936702</v>
      </c>
      <c r="K205" s="460">
        <v>0.99986576528217896</v>
      </c>
      <c r="L205" s="460" t="str">
        <f t="shared" si="49"/>
        <v>-</v>
      </c>
      <c r="M205" s="460">
        <f t="shared" si="50"/>
        <v>1</v>
      </c>
      <c r="N205" s="460">
        <f t="shared" si="51"/>
        <v>0.66329556694515035</v>
      </c>
      <c r="O205" s="460">
        <f t="shared" ref="O205:O268" si="56">20*LOG10(N205)</f>
        <v>-3.5658581049202387</v>
      </c>
      <c r="P205" s="460">
        <f t="shared" si="53"/>
        <v>-9.9999999999999645E-2</v>
      </c>
      <c r="Q205" s="460">
        <f t="shared" si="54"/>
        <v>0.44254332649789718</v>
      </c>
      <c r="R205" s="460">
        <f t="shared" si="55"/>
        <v>-4.4254332649789563E-2</v>
      </c>
      <c r="V205" s="430"/>
    </row>
    <row r="206" spans="3:22" x14ac:dyDescent="0.35">
      <c r="C206" s="460">
        <v>14.5</v>
      </c>
      <c r="D206" s="460">
        <f t="shared" si="46"/>
        <v>14.5</v>
      </c>
      <c r="E206" s="460">
        <f t="shared" si="52"/>
        <v>1.4500000000000001E-2</v>
      </c>
      <c r="F206" s="460">
        <f t="shared" si="47"/>
        <v>0.99837999458351523</v>
      </c>
      <c r="G206" s="460">
        <v>0.66047068087664096</v>
      </c>
      <c r="H206" s="460">
        <f t="shared" si="48"/>
        <v>1</v>
      </c>
      <c r="I206" s="460">
        <v>0.99978746966483001</v>
      </c>
      <c r="J206" s="460">
        <v>0.99977666979428403</v>
      </c>
      <c r="K206" s="460">
        <v>0.99986389448792001</v>
      </c>
      <c r="L206" s="460" t="str">
        <f t="shared" si="49"/>
        <v>-</v>
      </c>
      <c r="M206" s="460">
        <f t="shared" si="50"/>
        <v>1</v>
      </c>
      <c r="N206" s="460">
        <f t="shared" si="51"/>
        <v>0.65940071479619145</v>
      </c>
      <c r="O206" s="460">
        <f t="shared" si="56"/>
        <v>-3.6170117282712266</v>
      </c>
      <c r="P206" s="460">
        <f t="shared" si="53"/>
        <v>-9.9999999999999645E-2</v>
      </c>
      <c r="Q206" s="460">
        <f t="shared" si="54"/>
        <v>0.43738136343309281</v>
      </c>
      <c r="R206" s="460">
        <f t="shared" si="55"/>
        <v>-4.3738136343309128E-2</v>
      </c>
      <c r="V206" s="430"/>
    </row>
    <row r="207" spans="3:22" x14ac:dyDescent="0.35">
      <c r="C207" s="460">
        <v>14.6</v>
      </c>
      <c r="D207" s="460">
        <f t="shared" si="46"/>
        <v>14.6</v>
      </c>
      <c r="E207" s="460">
        <f t="shared" si="52"/>
        <v>1.46E-2</v>
      </c>
      <c r="F207" s="460">
        <f t="shared" si="47"/>
        <v>0.99835758859728563</v>
      </c>
      <c r="G207" s="460">
        <v>0.65657717093591905</v>
      </c>
      <c r="H207" s="460">
        <f t="shared" si="48"/>
        <v>1</v>
      </c>
      <c r="I207" s="460">
        <v>0.99978452835794596</v>
      </c>
      <c r="J207" s="460">
        <v>0.99977357916535203</v>
      </c>
      <c r="K207" s="460">
        <v>0.99986201074982495</v>
      </c>
      <c r="L207" s="460" t="str">
        <f t="shared" si="49"/>
        <v>-</v>
      </c>
      <c r="M207" s="460">
        <f t="shared" si="50"/>
        <v>1</v>
      </c>
      <c r="N207" s="460">
        <f t="shared" si="51"/>
        <v>0.65549880110361192</v>
      </c>
      <c r="O207" s="460">
        <f t="shared" si="56"/>
        <v>-3.6685619658108708</v>
      </c>
      <c r="P207" s="460">
        <f t="shared" si="53"/>
        <v>-9.9999999999999645E-2</v>
      </c>
      <c r="Q207" s="460">
        <f t="shared" si="54"/>
        <v>0.43224018422838428</v>
      </c>
      <c r="R207" s="460">
        <f t="shared" si="55"/>
        <v>-4.3224018422838274E-2</v>
      </c>
      <c r="V207" s="430"/>
    </row>
    <row r="208" spans="3:22" x14ac:dyDescent="0.35">
      <c r="C208" s="460">
        <v>14.7</v>
      </c>
      <c r="D208" s="460">
        <f t="shared" si="46"/>
        <v>14.7</v>
      </c>
      <c r="E208" s="460">
        <f t="shared" si="52"/>
        <v>1.47E-2</v>
      </c>
      <c r="F208" s="460">
        <f t="shared" si="47"/>
        <v>0.99833502905831062</v>
      </c>
      <c r="G208" s="460">
        <v>0.65267683756270101</v>
      </c>
      <c r="H208" s="460">
        <f t="shared" si="48"/>
        <v>1</v>
      </c>
      <c r="I208" s="460">
        <v>0.99978156684290798</v>
      </c>
      <c r="J208" s="460">
        <v>0.999770467302729</v>
      </c>
      <c r="K208" s="460">
        <v>0.99986011406795094</v>
      </c>
      <c r="L208" s="460" t="str">
        <f t="shared" si="49"/>
        <v>-</v>
      </c>
      <c r="M208" s="460">
        <f t="shared" si="50"/>
        <v>1</v>
      </c>
      <c r="N208" s="460">
        <f t="shared" si="51"/>
        <v>0.65159014959384542</v>
      </c>
      <c r="O208" s="460">
        <f t="shared" si="56"/>
        <v>-3.7205097951089132</v>
      </c>
      <c r="P208" s="460">
        <f t="shared" si="53"/>
        <v>-9.9999999999999645E-2</v>
      </c>
      <c r="Q208" s="460">
        <f t="shared" si="54"/>
        <v>0.42712038125884511</v>
      </c>
      <c r="R208" s="460">
        <f t="shared" si="55"/>
        <v>-4.2712038125884359E-2</v>
      </c>
      <c r="V208" s="430"/>
    </row>
    <row r="209" spans="3:22" x14ac:dyDescent="0.35">
      <c r="C209" s="460">
        <v>14.8</v>
      </c>
      <c r="D209" s="460">
        <f t="shared" si="46"/>
        <v>14.8</v>
      </c>
      <c r="E209" s="460">
        <f t="shared" si="52"/>
        <v>1.4800000000000001E-2</v>
      </c>
      <c r="F209" s="460">
        <f t="shared" si="47"/>
        <v>0.99831231597562997</v>
      </c>
      <c r="G209" s="460">
        <v>0.64877000230299298</v>
      </c>
      <c r="H209" s="460">
        <f t="shared" si="48"/>
        <v>1</v>
      </c>
      <c r="I209" s="460">
        <v>0.99977858511986195</v>
      </c>
      <c r="J209" s="460">
        <v>0.99976733420657005</v>
      </c>
      <c r="K209" s="460">
        <v>0.99985820444235796</v>
      </c>
      <c r="L209" s="460" t="str">
        <f t="shared" si="49"/>
        <v>-</v>
      </c>
      <c r="M209" s="460">
        <f t="shared" si="50"/>
        <v>1</v>
      </c>
      <c r="N209" s="460">
        <f t="shared" si="51"/>
        <v>0.64767508353461567</v>
      </c>
      <c r="O209" s="460">
        <f t="shared" si="56"/>
        <v>-3.7728562040995079</v>
      </c>
      <c r="P209" s="460">
        <f t="shared" si="53"/>
        <v>-0.10000000000000142</v>
      </c>
      <c r="Q209" s="460">
        <f t="shared" si="54"/>
        <v>0.42202253650408861</v>
      </c>
      <c r="R209" s="460">
        <f t="shared" si="55"/>
        <v>-4.2202253650409458E-2</v>
      </c>
      <c r="V209" s="430"/>
    </row>
    <row r="210" spans="3:22" x14ac:dyDescent="0.35">
      <c r="C210" s="460">
        <v>14.9</v>
      </c>
      <c r="D210" s="460">
        <f t="shared" si="46"/>
        <v>14.9</v>
      </c>
      <c r="E210" s="460">
        <f t="shared" si="52"/>
        <v>1.49E-2</v>
      </c>
      <c r="F210" s="460">
        <f t="shared" si="47"/>
        <v>0.99828944935834452</v>
      </c>
      <c r="G210" s="460">
        <v>0.64485698622632603</v>
      </c>
      <c r="H210" s="460">
        <f t="shared" si="48"/>
        <v>1</v>
      </c>
      <c r="I210" s="460">
        <v>0.99977558318896698</v>
      </c>
      <c r="J210" s="460">
        <v>0.99976417987705901</v>
      </c>
      <c r="K210" s="460">
        <v>0.99985628187312103</v>
      </c>
      <c r="L210" s="460" t="str">
        <f t="shared" si="49"/>
        <v>-</v>
      </c>
      <c r="M210" s="460">
        <f t="shared" si="50"/>
        <v>1</v>
      </c>
      <c r="N210" s="460">
        <f t="shared" si="51"/>
        <v>0.64375392569476053</v>
      </c>
      <c r="O210" s="460">
        <f t="shared" si="56"/>
        <v>-3.8256021911743137</v>
      </c>
      <c r="P210" s="460">
        <f t="shared" si="53"/>
        <v>-9.9999999999999645E-2</v>
      </c>
      <c r="Q210" s="460">
        <f t="shared" si="54"/>
        <v>0.41694722146979213</v>
      </c>
      <c r="R210" s="460">
        <f t="shared" si="55"/>
        <v>-4.1694722146979064E-2</v>
      </c>
      <c r="V210" s="430"/>
    </row>
    <row r="211" spans="3:22" x14ac:dyDescent="0.35">
      <c r="C211" s="460">
        <v>15</v>
      </c>
      <c r="D211" s="460">
        <f t="shared" si="46"/>
        <v>15</v>
      </c>
      <c r="E211" s="460">
        <f t="shared" si="52"/>
        <v>1.4999999999999999E-2</v>
      </c>
      <c r="F211" s="460">
        <f t="shared" si="47"/>
        <v>0.9982664292156167</v>
      </c>
      <c r="G211" s="460">
        <v>0.64093810988609301</v>
      </c>
      <c r="H211" s="460">
        <f t="shared" si="48"/>
        <v>1</v>
      </c>
      <c r="I211" s="460">
        <v>0.99977256105035694</v>
      </c>
      <c r="J211" s="460">
        <v>0.99976100431433501</v>
      </c>
      <c r="K211" s="460">
        <v>0.99985434636028303</v>
      </c>
      <c r="L211" s="460" t="str">
        <f t="shared" si="49"/>
        <v>-</v>
      </c>
      <c r="M211" s="460">
        <f t="shared" si="50"/>
        <v>1</v>
      </c>
      <c r="N211" s="460">
        <f t="shared" si="51"/>
        <v>0.63982699830419665</v>
      </c>
      <c r="O211" s="460">
        <f t="shared" si="56"/>
        <v>-3.8787487652773791</v>
      </c>
      <c r="P211" s="460">
        <f t="shared" si="53"/>
        <v>-9.9999999999999645E-2</v>
      </c>
      <c r="Q211" s="460">
        <f t="shared" si="54"/>
        <v>0.41189499711350408</v>
      </c>
      <c r="R211" s="460">
        <f t="shared" si="55"/>
        <v>-4.1189499711350261E-2</v>
      </c>
      <c r="V211" s="430"/>
    </row>
    <row r="212" spans="3:22" x14ac:dyDescent="0.35">
      <c r="C212" s="460">
        <v>15.1</v>
      </c>
      <c r="D212" s="460">
        <f t="shared" si="46"/>
        <v>15.1</v>
      </c>
      <c r="E212" s="460">
        <f t="shared" si="52"/>
        <v>1.5099999999999999E-2</v>
      </c>
      <c r="F212" s="460">
        <f t="shared" si="47"/>
        <v>0.99824325555666993</v>
      </c>
      <c r="G212" s="460">
        <v>0.63701369328007995</v>
      </c>
      <c r="H212" s="460">
        <f t="shared" si="48"/>
        <v>1</v>
      </c>
      <c r="I212" s="460">
        <v>0.99976951870417496</v>
      </c>
      <c r="J212" s="460">
        <v>0.99975780751856502</v>
      </c>
      <c r="K212" s="460">
        <v>0.99985239790390501</v>
      </c>
      <c r="L212" s="460" t="str">
        <f t="shared" si="49"/>
        <v>-</v>
      </c>
      <c r="M212" s="460">
        <f t="shared" si="50"/>
        <v>1</v>
      </c>
      <c r="N212" s="460">
        <f t="shared" si="51"/>
        <v>0.63589462301408506</v>
      </c>
      <c r="O212" s="460">
        <f t="shared" si="56"/>
        <v>-3.9322969460011086</v>
      </c>
      <c r="P212" s="460">
        <f t="shared" si="53"/>
        <v>-9.9999999999999645E-2</v>
      </c>
      <c r="Q212" s="460">
        <f t="shared" si="54"/>
        <v>0.40686641377473626</v>
      </c>
      <c r="R212" s="460">
        <f t="shared" si="55"/>
        <v>-4.0686641377473479E-2</v>
      </c>
      <c r="V212" s="430"/>
    </row>
    <row r="213" spans="3:22" x14ac:dyDescent="0.35">
      <c r="C213" s="460">
        <v>15.2</v>
      </c>
      <c r="D213" s="460">
        <f t="shared" si="46"/>
        <v>15.2</v>
      </c>
      <c r="E213" s="460">
        <f t="shared" si="52"/>
        <v>1.52E-2</v>
      </c>
      <c r="F213" s="460">
        <f t="shared" si="47"/>
        <v>0.99821992839078988</v>
      </c>
      <c r="G213" s="460">
        <v>0.633084055811166</v>
      </c>
      <c r="H213" s="460">
        <f t="shared" si="48"/>
        <v>1</v>
      </c>
      <c r="I213" s="460">
        <v>0.99976645615058901</v>
      </c>
      <c r="J213" s="460">
        <v>0.99975458948992502</v>
      </c>
      <c r="K213" s="460">
        <v>0.99985043650406302</v>
      </c>
      <c r="L213" s="460" t="str">
        <f t="shared" si="49"/>
        <v>-</v>
      </c>
      <c r="M213" s="460">
        <f t="shared" si="50"/>
        <v>1</v>
      </c>
      <c r="N213" s="460">
        <f t="shared" si="51"/>
        <v>0.63195712085717293</v>
      </c>
      <c r="O213" s="460">
        <f t="shared" si="56"/>
        <v>-3.9862477636837585</v>
      </c>
      <c r="P213" s="460">
        <f t="shared" si="53"/>
        <v>-9.9999999999999645E-2</v>
      </c>
      <c r="Q213" s="460">
        <f t="shared" si="54"/>
        <v>0.40186201110934749</v>
      </c>
      <c r="R213" s="460">
        <f t="shared" si="55"/>
        <v>-4.0186201110934607E-2</v>
      </c>
      <c r="V213" s="430"/>
    </row>
    <row r="214" spans="3:22" x14ac:dyDescent="0.35">
      <c r="C214" s="460">
        <v>15.3</v>
      </c>
      <c r="D214" s="460">
        <f t="shared" si="46"/>
        <v>15.3</v>
      </c>
      <c r="E214" s="460">
        <f t="shared" si="52"/>
        <v>1.5300000000000001E-2</v>
      </c>
      <c r="F214" s="460">
        <f t="shared" si="47"/>
        <v>0.99819644772732286</v>
      </c>
      <c r="G214" s="460">
        <v>0.62914951624820203</v>
      </c>
      <c r="H214" s="460">
        <f t="shared" si="48"/>
        <v>1</v>
      </c>
      <c r="I214" s="460">
        <v>0.99976337338971299</v>
      </c>
      <c r="J214" s="460">
        <v>0.999751350228547</v>
      </c>
      <c r="K214" s="460">
        <v>0.99984846216079104</v>
      </c>
      <c r="L214" s="460" t="str">
        <f t="shared" si="49"/>
        <v>-</v>
      </c>
      <c r="M214" s="460">
        <f t="shared" si="50"/>
        <v>1</v>
      </c>
      <c r="N214" s="460">
        <f t="shared" si="51"/>
        <v>0.6280148122083189</v>
      </c>
      <c r="O214" s="460">
        <f t="shared" si="56"/>
        <v>-4.0406022595084607</v>
      </c>
      <c r="P214" s="460">
        <f t="shared" si="53"/>
        <v>-0.10000000000000142</v>
      </c>
      <c r="Q214" s="460">
        <f t="shared" si="54"/>
        <v>0.39688231802819796</v>
      </c>
      <c r="R214" s="460">
        <f t="shared" si="55"/>
        <v>-3.9688231802820356E-2</v>
      </c>
      <c r="V214" s="430"/>
    </row>
    <row r="215" spans="3:22" x14ac:dyDescent="0.35">
      <c r="C215" s="460">
        <v>15.4</v>
      </c>
      <c r="D215" s="460">
        <f t="shared" si="46"/>
        <v>15.4</v>
      </c>
      <c r="E215" s="460">
        <f t="shared" si="52"/>
        <v>1.54E-2</v>
      </c>
      <c r="F215" s="460">
        <f t="shared" si="47"/>
        <v>0.99817281357567689</v>
      </c>
      <c r="G215" s="460">
        <v>0.625210392687085</v>
      </c>
      <c r="H215" s="460">
        <f t="shared" si="48"/>
        <v>1</v>
      </c>
      <c r="I215" s="460">
        <v>0.99976027042173099</v>
      </c>
      <c r="J215" s="460">
        <v>0.99974808973463403</v>
      </c>
      <c r="K215" s="460">
        <v>0.99984647487417599</v>
      </c>
      <c r="L215" s="460" t="str">
        <f t="shared" si="49"/>
        <v>-</v>
      </c>
      <c r="M215" s="460">
        <f t="shared" si="50"/>
        <v>1</v>
      </c>
      <c r="N215" s="460">
        <f t="shared" si="51"/>
        <v>0.62406801674522139</v>
      </c>
      <c r="O215" s="460">
        <f t="shared" si="56"/>
        <v>-4.0953614856036253</v>
      </c>
      <c r="P215" s="460">
        <f t="shared" si="53"/>
        <v>-9.9999999999999645E-2</v>
      </c>
      <c r="Q215" s="460">
        <f t="shared" si="54"/>
        <v>0.39192785264007501</v>
      </c>
      <c r="R215" s="460">
        <f t="shared" si="55"/>
        <v>-3.9192785264007365E-2</v>
      </c>
      <c r="V215" s="430"/>
    </row>
    <row r="216" spans="3:22" x14ac:dyDescent="0.35">
      <c r="C216" s="460">
        <v>15.5</v>
      </c>
      <c r="D216" s="460">
        <f t="shared" si="46"/>
        <v>15.5</v>
      </c>
      <c r="E216" s="460">
        <f t="shared" si="52"/>
        <v>1.55E-2</v>
      </c>
      <c r="F216" s="460">
        <f t="shared" si="47"/>
        <v>0.99814902594532162</v>
      </c>
      <c r="G216" s="460">
        <v>0.62126700251202605</v>
      </c>
      <c r="H216" s="460">
        <f t="shared" si="48"/>
        <v>1</v>
      </c>
      <c r="I216" s="460">
        <v>0.99975714724679399</v>
      </c>
      <c r="J216" s="460">
        <v>0.99974480800834997</v>
      </c>
      <c r="K216" s="460">
        <v>0.99984447464428305</v>
      </c>
      <c r="L216" s="460" t="str">
        <f t="shared" si="49"/>
        <v>-</v>
      </c>
      <c r="M216" s="460">
        <f t="shared" si="50"/>
        <v>1</v>
      </c>
      <c r="N216" s="460">
        <f t="shared" si="51"/>
        <v>0.62011705340934853</v>
      </c>
      <c r="O216" s="460">
        <f t="shared" si="56"/>
        <v>-4.1505265051448319</v>
      </c>
      <c r="P216" s="460">
        <f t="shared" si="53"/>
        <v>-9.9999999999999645E-2</v>
      </c>
      <c r="Q216" s="460">
        <f t="shared" si="54"/>
        <v>0.38699912219888311</v>
      </c>
      <c r="R216" s="460">
        <f t="shared" si="55"/>
        <v>-3.8699912219888173E-2</v>
      </c>
      <c r="V216" s="430"/>
    </row>
    <row r="217" spans="3:22" x14ac:dyDescent="0.35">
      <c r="C217" s="460">
        <v>15.6</v>
      </c>
      <c r="D217" s="460">
        <f t="shared" si="46"/>
        <v>15.6</v>
      </c>
      <c r="E217" s="460">
        <f t="shared" si="52"/>
        <v>1.5599999999999999E-2</v>
      </c>
      <c r="F217" s="460">
        <f t="shared" si="47"/>
        <v>0.9981250848457871</v>
      </c>
      <c r="G217" s="460">
        <v>0.61731966235701596</v>
      </c>
      <c r="H217" s="460">
        <f t="shared" si="48"/>
        <v>1</v>
      </c>
      <c r="I217" s="460">
        <v>0.999754003865022</v>
      </c>
      <c r="J217" s="460">
        <v>0.99974150504982695</v>
      </c>
      <c r="K217" s="460">
        <v>0.99984246147114297</v>
      </c>
      <c r="L217" s="460" t="str">
        <f t="shared" si="49"/>
        <v>-</v>
      </c>
      <c r="M217" s="460">
        <f t="shared" si="50"/>
        <v>1</v>
      </c>
      <c r="N217" s="460">
        <f t="shared" si="51"/>
        <v>0.61616224036706924</v>
      </c>
      <c r="O217" s="460">
        <f t="shared" si="56"/>
        <v>-4.2060983924583439</v>
      </c>
      <c r="P217" s="460">
        <f t="shared" si="53"/>
        <v>-9.9999999999999645E-2</v>
      </c>
      <c r="Q217" s="460">
        <f t="shared" si="54"/>
        <v>0.38209662305507958</v>
      </c>
      <c r="R217" s="460">
        <f t="shared" si="55"/>
        <v>-3.8209662305507819E-2</v>
      </c>
      <c r="V217" s="430"/>
    </row>
    <row r="218" spans="3:22" x14ac:dyDescent="0.35">
      <c r="C218" s="460">
        <v>15.7</v>
      </c>
      <c r="D218" s="460">
        <f t="shared" si="46"/>
        <v>15.7</v>
      </c>
      <c r="E218" s="460">
        <f t="shared" si="52"/>
        <v>1.5699999999999999E-2</v>
      </c>
      <c r="F218" s="460">
        <f t="shared" si="47"/>
        <v>0.99810099028666555</v>
      </c>
      <c r="G218" s="460">
        <v>0.613368688067503</v>
      </c>
      <c r="H218" s="460">
        <f t="shared" si="48"/>
        <v>1</v>
      </c>
      <c r="I218" s="460">
        <v>0.999750840276599</v>
      </c>
      <c r="J218" s="460">
        <v>0.99973818085927102</v>
      </c>
      <c r="K218" s="460">
        <v>0.99984043535485001</v>
      </c>
      <c r="L218" s="460" t="str">
        <f t="shared" si="49"/>
        <v>-</v>
      </c>
      <c r="M218" s="460">
        <f t="shared" si="50"/>
        <v>1</v>
      </c>
      <c r="N218" s="460">
        <f t="shared" si="51"/>
        <v>0.61220389497100758</v>
      </c>
      <c r="O218" s="460">
        <f t="shared" si="56"/>
        <v>-4.2620782331260285</v>
      </c>
      <c r="P218" s="460">
        <f t="shared" si="53"/>
        <v>-9.9999999999999645E-2</v>
      </c>
      <c r="Q218" s="460">
        <f t="shared" si="54"/>
        <v>0.37722084061135064</v>
      </c>
      <c r="R218" s="460">
        <f t="shared" si="55"/>
        <v>-3.7722084061134926E-2</v>
      </c>
      <c r="V218" s="430"/>
    </row>
    <row r="219" spans="3:22" x14ac:dyDescent="0.35">
      <c r="C219" s="460">
        <v>15.8</v>
      </c>
      <c r="D219" s="460">
        <f t="shared" si="46"/>
        <v>15.8</v>
      </c>
      <c r="E219" s="460">
        <f t="shared" si="52"/>
        <v>1.5800000000000002E-2</v>
      </c>
      <c r="F219" s="460">
        <f t="shared" si="47"/>
        <v>0.99807674227761223</v>
      </c>
      <c r="G219" s="460">
        <v>0.60941439466227898</v>
      </c>
      <c r="H219" s="460">
        <f t="shared" si="48"/>
        <v>1</v>
      </c>
      <c r="I219" s="460">
        <v>0.99974765648166297</v>
      </c>
      <c r="J219" s="460">
        <v>0.99973483543683495</v>
      </c>
      <c r="K219" s="460">
        <v>0.99983839629545002</v>
      </c>
      <c r="L219" s="460" t="str">
        <f t="shared" si="49"/>
        <v>-</v>
      </c>
      <c r="M219" s="460">
        <f t="shared" si="50"/>
        <v>1</v>
      </c>
      <c r="N219" s="460">
        <f t="shared" si="51"/>
        <v>0.60824233372161052</v>
      </c>
      <c r="O219" s="460">
        <f t="shared" si="56"/>
        <v>-4.318467124091935</v>
      </c>
      <c r="P219" s="460">
        <f t="shared" si="53"/>
        <v>-0.10000000000000142</v>
      </c>
      <c r="Q219" s="460">
        <f t="shared" si="54"/>
        <v>0.37237224928250856</v>
      </c>
      <c r="R219" s="460">
        <f t="shared" si="55"/>
        <v>-3.7237224928251385E-2</v>
      </c>
      <c r="V219" s="430"/>
    </row>
    <row r="220" spans="3:22" x14ac:dyDescent="0.35">
      <c r="C220" s="460">
        <v>15.9</v>
      </c>
      <c r="D220" s="460">
        <f t="shared" si="46"/>
        <v>15.9</v>
      </c>
      <c r="E220" s="460">
        <f t="shared" si="52"/>
        <v>1.5900000000000001E-2</v>
      </c>
      <c r="F220" s="460">
        <f t="shared" si="47"/>
        <v>0.99805234082834149</v>
      </c>
      <c r="G220" s="460">
        <v>0.60545709629558297</v>
      </c>
      <c r="H220" s="460">
        <f t="shared" si="48"/>
        <v>1</v>
      </c>
      <c r="I220" s="460">
        <v>0.99974445248038601</v>
      </c>
      <c r="J220" s="460">
        <v>0.99973146878270702</v>
      </c>
      <c r="K220" s="460">
        <v>0.99983634429302404</v>
      </c>
      <c r="L220" s="460" t="str">
        <f t="shared" si="49"/>
        <v>-</v>
      </c>
      <c r="M220" s="460">
        <f t="shared" si="50"/>
        <v>1</v>
      </c>
      <c r="N220" s="460">
        <f t="shared" si="51"/>
        <v>0.60427787222893714</v>
      </c>
      <c r="O220" s="460">
        <f t="shared" si="56"/>
        <v>-4.3752661737705294</v>
      </c>
      <c r="P220" s="460">
        <f t="shared" si="53"/>
        <v>-9.9999999999999645E-2</v>
      </c>
      <c r="Q220" s="460">
        <f t="shared" si="54"/>
        <v>0.36755131245958972</v>
      </c>
      <c r="R220" s="460">
        <f t="shared" si="55"/>
        <v>-3.675513124595884E-2</v>
      </c>
      <c r="V220" s="430"/>
    </row>
    <row r="221" spans="3:22" x14ac:dyDescent="0.35">
      <c r="C221" s="460">
        <v>16</v>
      </c>
      <c r="D221" s="460">
        <f t="shared" si="46"/>
        <v>16</v>
      </c>
      <c r="E221" s="460">
        <f t="shared" si="52"/>
        <v>1.6E-2</v>
      </c>
      <c r="F221" s="460">
        <f t="shared" si="47"/>
        <v>0.99802778594862829</v>
      </c>
      <c r="G221" s="460">
        <v>0.60149710621944097</v>
      </c>
      <c r="H221" s="460">
        <f t="shared" si="48"/>
        <v>1</v>
      </c>
      <c r="I221" s="460">
        <v>0.99974122827290901</v>
      </c>
      <c r="J221" s="460">
        <v>0.99972808089704202</v>
      </c>
      <c r="K221" s="460">
        <v>0.99983427934761904</v>
      </c>
      <c r="L221" s="460" t="str">
        <f t="shared" si="49"/>
        <v>-</v>
      </c>
      <c r="M221" s="460">
        <f t="shared" si="50"/>
        <v>1</v>
      </c>
      <c r="N221" s="460">
        <f t="shared" si="51"/>
        <v>0.60031082517469558</v>
      </c>
      <c r="O221" s="460">
        <f t="shared" si="56"/>
        <v>-4.4324765021563133</v>
      </c>
      <c r="P221" s="460">
        <f t="shared" si="53"/>
        <v>-9.9999999999999645E-2</v>
      </c>
      <c r="Q221" s="460">
        <f t="shared" si="54"/>
        <v>0.36275848247814524</v>
      </c>
      <c r="R221" s="460">
        <f t="shared" si="55"/>
        <v>-3.6275848247814393E-2</v>
      </c>
      <c r="V221" s="430"/>
    </row>
    <row r="222" spans="3:22" x14ac:dyDescent="0.35">
      <c r="C222" s="460">
        <v>16.100000000000001</v>
      </c>
      <c r="D222" s="460">
        <f t="shared" si="46"/>
        <v>16.100000000000001</v>
      </c>
      <c r="E222" s="460">
        <f t="shared" si="52"/>
        <v>1.61E-2</v>
      </c>
      <c r="F222" s="460">
        <f t="shared" si="47"/>
        <v>0.99800307764831186</v>
      </c>
      <c r="G222" s="460">
        <v>0.59753473674621305</v>
      </c>
      <c r="H222" s="460">
        <f t="shared" si="48"/>
        <v>1</v>
      </c>
      <c r="I222" s="460">
        <v>0.99973798385938795</v>
      </c>
      <c r="J222" s="460">
        <v>0.99972467178001001</v>
      </c>
      <c r="K222" s="460">
        <v>0.99983220145930096</v>
      </c>
      <c r="L222" s="460" t="str">
        <f t="shared" si="49"/>
        <v>-</v>
      </c>
      <c r="M222" s="460">
        <f t="shared" si="50"/>
        <v>1</v>
      </c>
      <c r="N222" s="460">
        <f t="shared" si="51"/>
        <v>0.59634150627449445</v>
      </c>
      <c r="O222" s="460">
        <f t="shared" si="56"/>
        <v>-4.4900992409354208</v>
      </c>
      <c r="P222" s="460">
        <f t="shared" si="53"/>
        <v>-0.10000000000000142</v>
      </c>
      <c r="Q222" s="460">
        <f t="shared" si="54"/>
        <v>0.35799420059069559</v>
      </c>
      <c r="R222" s="460">
        <f t="shared" si="55"/>
        <v>-3.5799420059070067E-2</v>
      </c>
      <c r="V222" s="430"/>
    </row>
    <row r="223" spans="3:22" x14ac:dyDescent="0.35">
      <c r="C223" s="460">
        <v>16.2</v>
      </c>
      <c r="D223" s="460">
        <f t="shared" si="46"/>
        <v>16.2</v>
      </c>
      <c r="E223" s="460">
        <f t="shared" si="52"/>
        <v>1.6199999999999999E-2</v>
      </c>
      <c r="F223" s="460">
        <f t="shared" si="47"/>
        <v>0.99797821593729108</v>
      </c>
      <c r="G223" s="460">
        <v>0.59357029921140403</v>
      </c>
      <c r="H223" s="460">
        <f t="shared" si="48"/>
        <v>1</v>
      </c>
      <c r="I223" s="460">
        <v>0.99973471923997903</v>
      </c>
      <c r="J223" s="460">
        <v>0.99972124143179097</v>
      </c>
      <c r="K223" s="460">
        <v>0.99983011062813498</v>
      </c>
      <c r="L223" s="460" t="str">
        <f t="shared" si="49"/>
        <v>-</v>
      </c>
      <c r="M223" s="460">
        <f t="shared" si="50"/>
        <v>1</v>
      </c>
      <c r="N223" s="460">
        <f t="shared" si="51"/>
        <v>0.59237022824036101</v>
      </c>
      <c r="O223" s="460">
        <f t="shared" si="56"/>
        <v>-4.5481355335985398</v>
      </c>
      <c r="P223" s="460">
        <f t="shared" si="53"/>
        <v>-9.9999999999997868E-2</v>
      </c>
      <c r="Q223" s="460">
        <f t="shared" si="54"/>
        <v>0.35325889694332907</v>
      </c>
      <c r="R223" s="460">
        <f t="shared" si="55"/>
        <v>-3.5325889694332153E-2</v>
      </c>
      <c r="V223" s="430"/>
    </row>
    <row r="224" spans="3:22" x14ac:dyDescent="0.35">
      <c r="C224" s="460">
        <v>16.3</v>
      </c>
      <c r="D224" s="460">
        <f t="shared" si="46"/>
        <v>16.3</v>
      </c>
      <c r="E224" s="460">
        <f t="shared" si="52"/>
        <v>1.6300000000000002E-2</v>
      </c>
      <c r="F224" s="460">
        <f t="shared" si="47"/>
        <v>0.99795320082552641</v>
      </c>
      <c r="G224" s="460">
        <v>0.58960410393668705</v>
      </c>
      <c r="H224" s="460">
        <f t="shared" si="48"/>
        <v>1</v>
      </c>
      <c r="I224" s="460">
        <v>0.99973143441486101</v>
      </c>
      <c r="J224" s="460">
        <v>0.99971778985257398</v>
      </c>
      <c r="K224" s="460">
        <v>0.99982800685420004</v>
      </c>
      <c r="L224" s="460" t="str">
        <f t="shared" si="49"/>
        <v>-</v>
      </c>
      <c r="M224" s="460">
        <f t="shared" si="50"/>
        <v>1</v>
      </c>
      <c r="N224" s="460">
        <f t="shared" si="51"/>
        <v>0.58839730274348323</v>
      </c>
      <c r="O224" s="460">
        <f t="shared" si="56"/>
        <v>-4.6065865355559019</v>
      </c>
      <c r="P224" s="460">
        <f t="shared" si="53"/>
        <v>-0.10000000000000142</v>
      </c>
      <c r="Q224" s="460">
        <f t="shared" si="54"/>
        <v>0.34855299055642097</v>
      </c>
      <c r="R224" s="460">
        <f t="shared" si="55"/>
        <v>-3.4855299055642594E-2</v>
      </c>
      <c r="V224" s="430"/>
    </row>
    <row r="225" spans="3:22" x14ac:dyDescent="0.35">
      <c r="C225" s="460">
        <v>16.399999999999999</v>
      </c>
      <c r="D225" s="460">
        <f t="shared" si="46"/>
        <v>16.399999999999999</v>
      </c>
      <c r="E225" s="460">
        <f t="shared" si="52"/>
        <v>1.6399999999999998E-2</v>
      </c>
      <c r="F225" s="460">
        <f t="shared" si="47"/>
        <v>0.99792803232303884</v>
      </c>
      <c r="G225" s="460">
        <v>0.58563646019320204</v>
      </c>
      <c r="H225" s="460">
        <f t="shared" si="48"/>
        <v>1</v>
      </c>
      <c r="I225" s="460">
        <v>0.999728129384157</v>
      </c>
      <c r="J225" s="460">
        <v>0.99971431704250002</v>
      </c>
      <c r="K225" s="460">
        <v>0.99982589013753198</v>
      </c>
      <c r="L225" s="460" t="str">
        <f t="shared" si="49"/>
        <v>-</v>
      </c>
      <c r="M225" s="460">
        <f t="shared" si="50"/>
        <v>1</v>
      </c>
      <c r="N225" s="460">
        <f t="shared" si="51"/>
        <v>0.58442304037723181</v>
      </c>
      <c r="O225" s="460">
        <f t="shared" si="56"/>
        <v>-4.6654534142536166</v>
      </c>
      <c r="P225" s="460">
        <f t="shared" si="53"/>
        <v>-9.9999999999997868E-2</v>
      </c>
      <c r="Q225" s="460">
        <f t="shared" si="54"/>
        <v>0.34387688930944799</v>
      </c>
      <c r="R225" s="460">
        <f t="shared" si="55"/>
        <v>-3.4387688930944064E-2</v>
      </c>
      <c r="V225" s="430"/>
    </row>
    <row r="226" spans="3:22" x14ac:dyDescent="0.35">
      <c r="C226" s="460">
        <v>16.5</v>
      </c>
      <c r="D226" s="460">
        <f t="shared" si="46"/>
        <v>16.5</v>
      </c>
      <c r="E226" s="460">
        <f t="shared" si="52"/>
        <v>1.6500000000000001E-2</v>
      </c>
      <c r="F226" s="460">
        <f t="shared" si="47"/>
        <v>0.99790271043991396</v>
      </c>
      <c r="G226" s="460">
        <v>0.58166767616507398</v>
      </c>
      <c r="H226" s="460">
        <f t="shared" si="48"/>
        <v>1</v>
      </c>
      <c r="I226" s="460">
        <v>0.99972480414808196</v>
      </c>
      <c r="J226" s="460">
        <v>0.99971082300180503</v>
      </c>
      <c r="K226" s="460">
        <v>0.99982376047824095</v>
      </c>
      <c r="L226" s="460" t="str">
        <f t="shared" si="49"/>
        <v>-</v>
      </c>
      <c r="M226" s="460">
        <f t="shared" si="50"/>
        <v>1</v>
      </c>
      <c r="N226" s="460">
        <f t="shared" si="51"/>
        <v>0.58044775062041343</v>
      </c>
      <c r="O226" s="460">
        <f t="shared" si="56"/>
        <v>-4.7247373492921945</v>
      </c>
      <c r="P226" s="460">
        <f t="shared" si="53"/>
        <v>-0.10000000000000142</v>
      </c>
      <c r="Q226" s="460">
        <f t="shared" si="54"/>
        <v>0.33923098992986994</v>
      </c>
      <c r="R226" s="460">
        <f t="shared" si="55"/>
        <v>-3.3923098992987476E-2</v>
      </c>
      <c r="V226" s="430"/>
    </row>
    <row r="227" spans="3:22" x14ac:dyDescent="0.35">
      <c r="C227" s="460">
        <v>16.600000000000001</v>
      </c>
      <c r="D227" s="460">
        <f t="shared" si="46"/>
        <v>16.600000000000001</v>
      </c>
      <c r="E227" s="460">
        <f t="shared" si="52"/>
        <v>1.66E-2</v>
      </c>
      <c r="F227" s="460">
        <f t="shared" si="47"/>
        <v>0.99787723518629423</v>
      </c>
      <c r="G227" s="460">
        <v>0.577698058913233</v>
      </c>
      <c r="H227" s="460">
        <f t="shared" si="48"/>
        <v>1</v>
      </c>
      <c r="I227" s="460">
        <v>0.999721458706743</v>
      </c>
      <c r="J227" s="460">
        <v>0.99970730773060801</v>
      </c>
      <c r="K227" s="460">
        <v>0.99982161787635104</v>
      </c>
      <c r="L227" s="460" t="str">
        <f t="shared" si="49"/>
        <v>-</v>
      </c>
      <c r="M227" s="460">
        <f t="shared" si="50"/>
        <v>1</v>
      </c>
      <c r="N227" s="460">
        <f t="shared" si="51"/>
        <v>0.57647174180082583</v>
      </c>
      <c r="O227" s="460">
        <f t="shared" si="56"/>
        <v>-4.7844395325463109</v>
      </c>
      <c r="P227" s="460">
        <f t="shared" si="53"/>
        <v>-0.10000000000000142</v>
      </c>
      <c r="Q227" s="460">
        <f t="shared" si="54"/>
        <v>0.33461567798605441</v>
      </c>
      <c r="R227" s="460">
        <f t="shared" si="55"/>
        <v>-3.3461567798605915E-2</v>
      </c>
      <c r="V227" s="430"/>
    </row>
    <row r="228" spans="3:22" x14ac:dyDescent="0.35">
      <c r="C228" s="460">
        <v>16.7</v>
      </c>
      <c r="D228" s="460">
        <f t="shared" si="46"/>
        <v>16.7</v>
      </c>
      <c r="E228" s="460">
        <f t="shared" si="52"/>
        <v>1.67E-2</v>
      </c>
      <c r="F228" s="460">
        <f t="shared" si="47"/>
        <v>0.99785160657238503</v>
      </c>
      <c r="G228" s="460">
        <v>0.57372791433944204</v>
      </c>
      <c r="H228" s="460">
        <f t="shared" si="48"/>
        <v>1</v>
      </c>
      <c r="I228" s="460">
        <v>0.99971809306034098</v>
      </c>
      <c r="J228" s="460">
        <v>0.99970377122913001</v>
      </c>
      <c r="K228" s="460">
        <v>0.99981946233195695</v>
      </c>
      <c r="L228" s="460" t="str">
        <f t="shared" si="49"/>
        <v>-</v>
      </c>
      <c r="M228" s="460">
        <f t="shared" si="50"/>
        <v>1</v>
      </c>
      <c r="N228" s="460">
        <f t="shared" si="51"/>
        <v>0.57249532105903589</v>
      </c>
      <c r="O228" s="460">
        <f t="shared" si="56"/>
        <v>-4.8445611682871004</v>
      </c>
      <c r="P228" s="460">
        <f t="shared" si="53"/>
        <v>-9.9999999999997868E-2</v>
      </c>
      <c r="Q228" s="460">
        <f t="shared" si="54"/>
        <v>0.33003132788420431</v>
      </c>
      <c r="R228" s="460">
        <f t="shared" si="55"/>
        <v>-3.300313278841973E-2</v>
      </c>
      <c r="V228" s="430"/>
    </row>
    <row r="229" spans="3:22" x14ac:dyDescent="0.35">
      <c r="C229" s="460">
        <v>16.8</v>
      </c>
      <c r="D229" s="460">
        <f t="shared" si="46"/>
        <v>16.8</v>
      </c>
      <c r="E229" s="460">
        <f t="shared" si="52"/>
        <v>1.6800000000000002E-2</v>
      </c>
      <c r="F229" s="460">
        <f t="shared" si="47"/>
        <v>0.99782582460845637</v>
      </c>
      <c r="G229" s="460">
        <v>0.56975754715064897</v>
      </c>
      <c r="H229" s="460">
        <f t="shared" si="48"/>
        <v>1</v>
      </c>
      <c r="I229" s="460">
        <v>0.999714707209021</v>
      </c>
      <c r="J229" s="460">
        <v>0.99970021349752902</v>
      </c>
      <c r="K229" s="460">
        <v>0.99981729384511098</v>
      </c>
      <c r="L229" s="460" t="str">
        <f t="shared" si="49"/>
        <v>-</v>
      </c>
      <c r="M229" s="460">
        <f t="shared" si="50"/>
        <v>1</v>
      </c>
      <c r="N229" s="460">
        <f t="shared" si="51"/>
        <v>0.56851879431248775</v>
      </c>
      <c r="O229" s="460">
        <f t="shared" si="56"/>
        <v>-4.905103473305493</v>
      </c>
      <c r="P229" s="460">
        <f t="shared" si="53"/>
        <v>-0.10000000000000142</v>
      </c>
      <c r="Q229" s="460">
        <f t="shared" si="54"/>
        <v>0.32547830286926516</v>
      </c>
      <c r="R229" s="460">
        <f t="shared" si="55"/>
        <v>-3.2547830286926975E-2</v>
      </c>
      <c r="V229" s="430"/>
    </row>
    <row r="230" spans="3:22" x14ac:dyDescent="0.35">
      <c r="C230" s="460">
        <v>16.899999999999999</v>
      </c>
      <c r="D230" s="460">
        <f t="shared" si="46"/>
        <v>16.899999999999999</v>
      </c>
      <c r="E230" s="460">
        <f t="shared" si="52"/>
        <v>1.6899999999999998E-2</v>
      </c>
      <c r="F230" s="460">
        <f t="shared" si="47"/>
        <v>0.99779988930483487</v>
      </c>
      <c r="G230" s="460">
        <v>0.56578726082356601</v>
      </c>
      <c r="H230" s="460">
        <f t="shared" si="48"/>
        <v>1</v>
      </c>
      <c r="I230" s="460">
        <v>0.99971130115294704</v>
      </c>
      <c r="J230" s="460">
        <v>0.999696634535989</v>
      </c>
      <c r="K230" s="460">
        <v>0.99981511241588195</v>
      </c>
      <c r="L230" s="460" t="str">
        <f t="shared" si="49"/>
        <v>-</v>
      </c>
      <c r="M230" s="460">
        <f t="shared" si="50"/>
        <v>1</v>
      </c>
      <c r="N230" s="460">
        <f t="shared" si="51"/>
        <v>0.56454246621983994</v>
      </c>
      <c r="O230" s="460">
        <f t="shared" si="56"/>
        <v>-4.9660676770382235</v>
      </c>
      <c r="P230" s="460">
        <f t="shared" si="53"/>
        <v>-9.9999999999997868E-2</v>
      </c>
      <c r="Q230" s="460">
        <f t="shared" si="54"/>
        <v>0.32095695502977689</v>
      </c>
      <c r="R230" s="460">
        <f t="shared" si="55"/>
        <v>-3.2095695502977008E-2</v>
      </c>
      <c r="V230" s="430"/>
    </row>
    <row r="231" spans="3:22" x14ac:dyDescent="0.35">
      <c r="C231" s="460">
        <v>17</v>
      </c>
      <c r="D231" s="460">
        <f t="shared" si="46"/>
        <v>17</v>
      </c>
      <c r="E231" s="460">
        <f t="shared" si="52"/>
        <v>1.7000000000000001E-2</v>
      </c>
      <c r="F231" s="460">
        <f t="shared" si="47"/>
        <v>0.99777380067191035</v>
      </c>
      <c r="G231" s="460">
        <v>0.56181735756956397</v>
      </c>
      <c r="H231" s="460">
        <f t="shared" si="48"/>
        <v>1</v>
      </c>
      <c r="I231" s="460">
        <v>0.99970787489230595</v>
      </c>
      <c r="J231" s="460">
        <v>0.99969303434471402</v>
      </c>
      <c r="K231" s="460">
        <v>0.99981291804435202</v>
      </c>
      <c r="L231" s="460" t="str">
        <f t="shared" si="49"/>
        <v>-</v>
      </c>
      <c r="M231" s="460">
        <f t="shared" si="50"/>
        <v>1</v>
      </c>
      <c r="N231" s="460">
        <f t="shared" si="51"/>
        <v>0.56056664014563351</v>
      </c>
      <c r="O231" s="460">
        <f t="shared" si="56"/>
        <v>-5.0274550216950775</v>
      </c>
      <c r="P231" s="460">
        <f t="shared" si="53"/>
        <v>-0.10000000000000142</v>
      </c>
      <c r="Q231" s="460">
        <f t="shared" si="54"/>
        <v>0.31646762530662859</v>
      </c>
      <c r="R231" s="460">
        <f t="shared" si="55"/>
        <v>-3.1646762530663307E-2</v>
      </c>
      <c r="V231" s="430"/>
    </row>
    <row r="232" spans="3:22" x14ac:dyDescent="0.35">
      <c r="C232" s="460">
        <v>17.100000000000001</v>
      </c>
      <c r="D232" s="460">
        <f t="shared" si="46"/>
        <v>17.100000000000001</v>
      </c>
      <c r="E232" s="460">
        <f t="shared" si="52"/>
        <v>1.7100000000000001E-2</v>
      </c>
      <c r="F232" s="460">
        <f t="shared" si="47"/>
        <v>0.99774755872013543</v>
      </c>
      <c r="G232" s="460">
        <v>0.55784813829982205</v>
      </c>
      <c r="H232" s="460">
        <f t="shared" si="48"/>
        <v>1</v>
      </c>
      <c r="I232" s="460">
        <v>0.99970442842722496</v>
      </c>
      <c r="J232" s="460">
        <v>0.99968941292384805</v>
      </c>
      <c r="K232" s="460">
        <v>0.99981071073056005</v>
      </c>
      <c r="L232" s="460" t="str">
        <f t="shared" si="49"/>
        <v>-</v>
      </c>
      <c r="M232" s="460">
        <f t="shared" si="50"/>
        <v>1</v>
      </c>
      <c r="N232" s="460">
        <f t="shared" si="51"/>
        <v>0.55659161812521996</v>
      </c>
      <c r="O232" s="460">
        <f t="shared" si="56"/>
        <v>-5.0892667623885748</v>
      </c>
      <c r="P232" s="460">
        <f t="shared" si="53"/>
        <v>-0.10000000000000142</v>
      </c>
      <c r="Q232" s="460">
        <f t="shared" si="54"/>
        <v>0.31201064350569174</v>
      </c>
      <c r="R232" s="460">
        <f t="shared" si="55"/>
        <v>-3.1201064350569619E-2</v>
      </c>
      <c r="V232" s="430"/>
    </row>
    <row r="233" spans="3:22" x14ac:dyDescent="0.35">
      <c r="C233" s="460">
        <v>17.2</v>
      </c>
      <c r="D233" s="460">
        <f t="shared" si="46"/>
        <v>17.2</v>
      </c>
      <c r="E233" s="460">
        <f t="shared" si="52"/>
        <v>1.72E-2</v>
      </c>
      <c r="F233" s="460">
        <f t="shared" si="47"/>
        <v>0.9977211634600216</v>
      </c>
      <c r="G233" s="460">
        <v>0.55387990259078901</v>
      </c>
      <c r="H233" s="460">
        <f t="shared" si="48"/>
        <v>1</v>
      </c>
      <c r="I233" s="460">
        <v>0.99970096175790801</v>
      </c>
      <c r="J233" s="460">
        <v>0.99968577027361505</v>
      </c>
      <c r="K233" s="460">
        <v>0.99980849047460396</v>
      </c>
      <c r="L233" s="460" t="str">
        <f t="shared" si="49"/>
        <v>-</v>
      </c>
      <c r="M233" s="460">
        <f t="shared" si="50"/>
        <v>1</v>
      </c>
      <c r="N233" s="460">
        <f t="shared" si="51"/>
        <v>0.55261770083000539</v>
      </c>
      <c r="O233" s="460">
        <f t="shared" si="56"/>
        <v>-5.1515041672653394</v>
      </c>
      <c r="P233" s="460">
        <f t="shared" si="53"/>
        <v>-9.9999999999997868E-2</v>
      </c>
      <c r="Q233" s="460">
        <f t="shared" si="54"/>
        <v>0.30758632831427862</v>
      </c>
      <c r="R233" s="460">
        <f t="shared" si="55"/>
        <v>-3.0758632831427206E-2</v>
      </c>
      <c r="V233" s="430"/>
    </row>
    <row r="234" spans="3:22" x14ac:dyDescent="0.35">
      <c r="C234" s="460">
        <v>17.3</v>
      </c>
      <c r="D234" s="460">
        <f t="shared" si="46"/>
        <v>17.3</v>
      </c>
      <c r="E234" s="460">
        <f t="shared" si="52"/>
        <v>1.7299999999999999E-2</v>
      </c>
      <c r="F234" s="460">
        <f t="shared" si="47"/>
        <v>0.99769461490214262</v>
      </c>
      <c r="G234" s="460">
        <v>0.54991294864992601</v>
      </c>
      <c r="H234" s="460">
        <f t="shared" si="48"/>
        <v>1</v>
      </c>
      <c r="I234" s="460">
        <v>0.99969747488452598</v>
      </c>
      <c r="J234" s="460">
        <v>0.99968210639419897</v>
      </c>
      <c r="K234" s="460">
        <v>0.99980625727655403</v>
      </c>
      <c r="L234" s="460" t="str">
        <f t="shared" si="49"/>
        <v>-</v>
      </c>
      <c r="M234" s="460">
        <f t="shared" si="50"/>
        <v>1</v>
      </c>
      <c r="N234" s="460">
        <f t="shared" si="51"/>
        <v>0.54864518753298963</v>
      </c>
      <c r="O234" s="460">
        <f t="shared" si="56"/>
        <v>-5.2141685176395915</v>
      </c>
      <c r="P234" s="460">
        <f t="shared" si="53"/>
        <v>-0.10000000000000142</v>
      </c>
      <c r="Q234" s="460">
        <f t="shared" si="54"/>
        <v>0.30319498732140154</v>
      </c>
      <c r="R234" s="460">
        <f t="shared" si="55"/>
        <v>-3.0319498732140585E-2</v>
      </c>
      <c r="V234" s="430"/>
    </row>
    <row r="235" spans="3:22" x14ac:dyDescent="0.35">
      <c r="C235" s="460">
        <v>17.399999999999999</v>
      </c>
      <c r="D235" s="460">
        <f t="shared" si="46"/>
        <v>17.399999999999999</v>
      </c>
      <c r="E235" s="460">
        <f t="shared" si="52"/>
        <v>1.7399999999999999E-2</v>
      </c>
      <c r="F235" s="460">
        <f t="shared" si="47"/>
        <v>0.99766791305713409</v>
      </c>
      <c r="G235" s="460">
        <v>0.54594757328174803</v>
      </c>
      <c r="H235" s="460">
        <f t="shared" si="48"/>
        <v>1</v>
      </c>
      <c r="I235" s="460">
        <v>0.99969396780722997</v>
      </c>
      <c r="J235" s="460">
        <v>0.999678421285772</v>
      </c>
      <c r="K235" s="460">
        <v>0.999804011136464</v>
      </c>
      <c r="L235" s="460" t="str">
        <f t="shared" si="49"/>
        <v>-</v>
      </c>
      <c r="M235" s="460">
        <f t="shared" si="50"/>
        <v>1</v>
      </c>
      <c r="N235" s="460">
        <f t="shared" si="51"/>
        <v>0.54467437607460834</v>
      </c>
      <c r="O235" s="460">
        <f t="shared" si="56"/>
        <v>-5.277261108128747</v>
      </c>
      <c r="P235" s="460">
        <f t="shared" si="53"/>
        <v>-9.9999999999997868E-2</v>
      </c>
      <c r="Q235" s="460">
        <f t="shared" si="54"/>
        <v>0.29883691704177717</v>
      </c>
      <c r="R235" s="460">
        <f t="shared" si="55"/>
        <v>-2.9883691704177082E-2</v>
      </c>
      <c r="V235" s="430"/>
    </row>
    <row r="236" spans="3:22" x14ac:dyDescent="0.35">
      <c r="C236" s="460">
        <v>17.5</v>
      </c>
      <c r="D236" s="460">
        <f t="shared" si="46"/>
        <v>17.5</v>
      </c>
      <c r="E236" s="460">
        <f t="shared" si="52"/>
        <v>1.7500000000000002E-2</v>
      </c>
      <c r="F236" s="460">
        <f t="shared" si="47"/>
        <v>0.99764105793569302</v>
      </c>
      <c r="G236" s="460">
        <v>0.54198407185418196</v>
      </c>
      <c r="H236" s="460">
        <f t="shared" si="48"/>
        <v>1</v>
      </c>
      <c r="I236" s="460">
        <v>0.99969044052617395</v>
      </c>
      <c r="J236" s="460">
        <v>0.99967471494850202</v>
      </c>
      <c r="K236" s="460">
        <v>0.99980175205439104</v>
      </c>
      <c r="L236" s="460" t="str">
        <f t="shared" si="49"/>
        <v>-</v>
      </c>
      <c r="M236" s="460">
        <f t="shared" si="50"/>
        <v>1</v>
      </c>
      <c r="N236" s="460">
        <f t="shared" si="51"/>
        <v>0.5407055628289007</v>
      </c>
      <c r="O236" s="460">
        <f t="shared" si="56"/>
        <v>-5.3407832467908998</v>
      </c>
      <c r="P236" s="460">
        <f t="shared" si="53"/>
        <v>-0.10000000000000142</v>
      </c>
      <c r="Q236" s="460">
        <f t="shared" si="54"/>
        <v>0.29451240294354625</v>
      </c>
      <c r="R236" s="460">
        <f t="shared" si="55"/>
        <v>-2.9451240294355044E-2</v>
      </c>
      <c r="V236" s="430"/>
    </row>
    <row r="237" spans="3:22" x14ac:dyDescent="0.35">
      <c r="C237" s="460">
        <v>17.600000000000001</v>
      </c>
      <c r="D237" s="460">
        <f t="shared" si="46"/>
        <v>17.600000000000001</v>
      </c>
      <c r="E237" s="460">
        <f t="shared" si="52"/>
        <v>1.7600000000000001E-2</v>
      </c>
      <c r="F237" s="460">
        <f t="shared" si="47"/>
        <v>0.99761404954857547</v>
      </c>
      <c r="G237" s="460">
        <v>0.53802273826521496</v>
      </c>
      <c r="H237" s="460">
        <f t="shared" si="48"/>
        <v>1</v>
      </c>
      <c r="I237" s="460">
        <v>0.99968689304158098</v>
      </c>
      <c r="J237" s="460">
        <v>0.99967098738263405</v>
      </c>
      <c r="K237" s="460">
        <v>0.99979948003044705</v>
      </c>
      <c r="L237" s="460" t="str">
        <f t="shared" si="49"/>
        <v>-</v>
      </c>
      <c r="M237" s="460">
        <f t="shared" si="50"/>
        <v>1</v>
      </c>
      <c r="N237" s="460">
        <f t="shared" si="51"/>
        <v>0.53673904266997441</v>
      </c>
      <c r="O237" s="460">
        <f t="shared" si="56"/>
        <v>-5.4047362552647282</v>
      </c>
      <c r="P237" s="460">
        <f t="shared" si="53"/>
        <v>-0.10000000000000142</v>
      </c>
      <c r="Q237" s="460">
        <f t="shared" si="54"/>
        <v>0.29022171947965664</v>
      </c>
      <c r="R237" s="460">
        <f t="shared" si="55"/>
        <v>-2.9022171947966077E-2</v>
      </c>
      <c r="V237" s="430"/>
    </row>
    <row r="238" spans="3:22" x14ac:dyDescent="0.35">
      <c r="C238" s="460">
        <v>17.7</v>
      </c>
      <c r="D238" s="460">
        <f t="shared" si="46"/>
        <v>17.7</v>
      </c>
      <c r="E238" s="460">
        <f t="shared" si="52"/>
        <v>1.77E-2</v>
      </c>
      <c r="F238" s="460">
        <f t="shared" si="47"/>
        <v>0.99758688790660222</v>
      </c>
      <c r="G238" s="460">
        <v>0.53406386490987501</v>
      </c>
      <c r="H238" s="460">
        <f t="shared" si="48"/>
        <v>1</v>
      </c>
      <c r="I238" s="460">
        <v>0.99968332535357096</v>
      </c>
      <c r="J238" s="460">
        <v>0.99966723858830697</v>
      </c>
      <c r="K238" s="460">
        <v>0.99979719506466103</v>
      </c>
      <c r="L238" s="460" t="str">
        <f t="shared" si="49"/>
        <v>-</v>
      </c>
      <c r="M238" s="460">
        <f t="shared" si="50"/>
        <v>1</v>
      </c>
      <c r="N238" s="460">
        <f t="shared" si="51"/>
        <v>0.53277510893881419</v>
      </c>
      <c r="O238" s="460">
        <f t="shared" si="56"/>
        <v>-5.4691214689112115</v>
      </c>
      <c r="P238" s="460">
        <f t="shared" si="53"/>
        <v>-9.9999999999997868E-2</v>
      </c>
      <c r="Q238" s="460">
        <f t="shared" si="54"/>
        <v>0.28596513012286667</v>
      </c>
      <c r="R238" s="460">
        <f t="shared" si="55"/>
        <v>-2.8596513012286058E-2</v>
      </c>
      <c r="V238" s="430"/>
    </row>
    <row r="239" spans="3:22" x14ac:dyDescent="0.35">
      <c r="C239" s="460">
        <v>17.8</v>
      </c>
      <c r="D239" s="460">
        <f t="shared" si="46"/>
        <v>17.8</v>
      </c>
      <c r="E239" s="460">
        <f t="shared" si="52"/>
        <v>1.78E-2</v>
      </c>
      <c r="F239" s="460">
        <f t="shared" si="47"/>
        <v>0.99755957302065335</v>
      </c>
      <c r="G239" s="460">
        <v>0.53010774264751404</v>
      </c>
      <c r="H239" s="460">
        <f t="shared" si="48"/>
        <v>1</v>
      </c>
      <c r="I239" s="460">
        <v>0.99967973746235295</v>
      </c>
      <c r="J239" s="460">
        <v>0.99966346856574295</v>
      </c>
      <c r="K239" s="460">
        <v>0.99979489715713099</v>
      </c>
      <c r="L239" s="460" t="str">
        <f t="shared" si="49"/>
        <v>-</v>
      </c>
      <c r="M239" s="460">
        <f t="shared" si="50"/>
        <v>1</v>
      </c>
      <c r="N239" s="460">
        <f t="shared" si="51"/>
        <v>0.52881405341039645</v>
      </c>
      <c r="O239" s="460">
        <f t="shared" si="56"/>
        <v>-5.5339402369578732</v>
      </c>
      <c r="P239" s="460">
        <f t="shared" si="53"/>
        <v>-0.10000000000000142</v>
      </c>
      <c r="Q239" s="460">
        <f t="shared" si="54"/>
        <v>0.28174288740432468</v>
      </c>
      <c r="R239" s="460">
        <f t="shared" si="55"/>
        <v>-2.817428874043287E-2</v>
      </c>
      <c r="V239" s="430"/>
    </row>
    <row r="240" spans="3:22" x14ac:dyDescent="0.35">
      <c r="C240" s="460">
        <v>17.899999999999999</v>
      </c>
      <c r="D240" s="460">
        <f t="shared" si="46"/>
        <v>17.899999999999999</v>
      </c>
      <c r="E240" s="460">
        <f t="shared" si="52"/>
        <v>1.7899999999999999E-2</v>
      </c>
      <c r="F240" s="460">
        <f t="shared" si="47"/>
        <v>0.99753210490166977</v>
      </c>
      <c r="G240" s="460">
        <v>0.52615466076943096</v>
      </c>
      <c r="H240" s="460">
        <f t="shared" si="48"/>
        <v>1</v>
      </c>
      <c r="I240" s="460">
        <v>0.99967612936808703</v>
      </c>
      <c r="J240" s="460">
        <v>0.99965967731512095</v>
      </c>
      <c r="K240" s="460">
        <v>0.99979258630791901</v>
      </c>
      <c r="L240" s="460" t="str">
        <f t="shared" si="49"/>
        <v>-</v>
      </c>
      <c r="M240" s="460">
        <f t="shared" si="50"/>
        <v>1</v>
      </c>
      <c r="N240" s="460">
        <f t="shared" si="51"/>
        <v>0.5248561662611545</v>
      </c>
      <c r="O240" s="460">
        <f t="shared" si="56"/>
        <v>-5.5991939226449459</v>
      </c>
      <c r="P240" s="460">
        <f t="shared" si="53"/>
        <v>-9.9999999999997868E-2</v>
      </c>
      <c r="Q240" s="460">
        <f t="shared" si="54"/>
        <v>0.27755523295567369</v>
      </c>
      <c r="R240" s="460">
        <f t="shared" si="55"/>
        <v>-2.7755523295566777E-2</v>
      </c>
      <c r="V240" s="430"/>
    </row>
    <row r="241" spans="3:22" x14ac:dyDescent="0.35">
      <c r="C241" s="460">
        <v>18</v>
      </c>
      <c r="D241" s="460">
        <f t="shared" si="46"/>
        <v>18</v>
      </c>
      <c r="E241" s="460">
        <f t="shared" si="52"/>
        <v>1.7999999999999999E-2</v>
      </c>
      <c r="F241" s="460">
        <f t="shared" si="47"/>
        <v>0.99750448356065435</v>
      </c>
      <c r="G241" s="460">
        <v>0.52220490696680499</v>
      </c>
      <c r="H241" s="460">
        <f t="shared" si="48"/>
        <v>1</v>
      </c>
      <c r="I241" s="460">
        <v>0.99967250107094596</v>
      </c>
      <c r="J241" s="460">
        <v>0.99965586483663604</v>
      </c>
      <c r="K241" s="460">
        <v>0.99979026251709202</v>
      </c>
      <c r="L241" s="460" t="str">
        <f t="shared" si="49"/>
        <v>-</v>
      </c>
      <c r="M241" s="460">
        <f t="shared" si="50"/>
        <v>1</v>
      </c>
      <c r="N241" s="460">
        <f t="shared" si="51"/>
        <v>0.52090173603676238</v>
      </c>
      <c r="O241" s="460">
        <f t="shared" si="56"/>
        <v>-5.6648839033740881</v>
      </c>
      <c r="P241" s="460">
        <f t="shared" si="53"/>
        <v>-0.10000000000000142</v>
      </c>
      <c r="Q241" s="460">
        <f t="shared" si="54"/>
        <v>0.27340239755463486</v>
      </c>
      <c r="R241" s="460">
        <f t="shared" si="55"/>
        <v>-2.7340239755463874E-2</v>
      </c>
      <c r="V241" s="430"/>
    </row>
    <row r="242" spans="3:22" x14ac:dyDescent="0.35">
      <c r="C242" s="460">
        <v>18.100000000000001</v>
      </c>
      <c r="D242" s="460">
        <f t="shared" si="46"/>
        <v>18.100000000000001</v>
      </c>
      <c r="E242" s="460">
        <f t="shared" si="52"/>
        <v>1.8100000000000002E-2</v>
      </c>
      <c r="F242" s="460">
        <f t="shared" si="47"/>
        <v>0.99747670900867225</v>
      </c>
      <c r="G242" s="460">
        <v>0.51825876729897402</v>
      </c>
      <c r="H242" s="460">
        <f t="shared" si="48"/>
        <v>1</v>
      </c>
      <c r="I242" s="460">
        <v>0.99966885257112303</v>
      </c>
      <c r="J242" s="460">
        <v>0.99965203113049705</v>
      </c>
      <c r="K242" s="460">
        <v>0.99978792578474096</v>
      </c>
      <c r="L242" s="460" t="str">
        <f t="shared" si="49"/>
        <v>-</v>
      </c>
      <c r="M242" s="460">
        <f t="shared" si="50"/>
        <v>1</v>
      </c>
      <c r="N242" s="460">
        <f t="shared" si="51"/>
        <v>0.51695104962027194</v>
      </c>
      <c r="O242" s="460">
        <f t="shared" si="56"/>
        <v>-5.7310115708592049</v>
      </c>
      <c r="P242" s="460">
        <f t="shared" si="53"/>
        <v>-0.10000000000000142</v>
      </c>
      <c r="Q242" s="460">
        <f t="shared" si="54"/>
        <v>0.26928460117401648</v>
      </c>
      <c r="R242" s="460">
        <f t="shared" si="55"/>
        <v>-2.692846011740203E-2</v>
      </c>
      <c r="V242" s="430"/>
    </row>
    <row r="243" spans="3:22" x14ac:dyDescent="0.35">
      <c r="C243" s="460">
        <v>18.2</v>
      </c>
      <c r="D243" s="460">
        <f t="shared" si="46"/>
        <v>18.2</v>
      </c>
      <c r="E243" s="460">
        <f t="shared" si="52"/>
        <v>1.8200000000000001E-2</v>
      </c>
      <c r="F243" s="460">
        <f t="shared" si="47"/>
        <v>0.99744878125684655</v>
      </c>
      <c r="G243" s="460">
        <v>0.51431652616204304</v>
      </c>
      <c r="H243" s="460">
        <f t="shared" si="48"/>
        <v>1</v>
      </c>
      <c r="I243" s="460">
        <v>0.999665183868782</v>
      </c>
      <c r="J243" s="460">
        <v>0.99964817619688695</v>
      </c>
      <c r="K243" s="460">
        <v>0.99978557611092</v>
      </c>
      <c r="L243" s="460" t="str">
        <f t="shared" si="49"/>
        <v>-</v>
      </c>
      <c r="M243" s="460">
        <f t="shared" si="50"/>
        <v>1</v>
      </c>
      <c r="N243" s="460">
        <f t="shared" si="51"/>
        <v>0.51300439220058491</v>
      </c>
      <c r="O243" s="460">
        <f t="shared" si="56"/>
        <v>-5.7975783312797899</v>
      </c>
      <c r="P243" s="460">
        <f t="shared" si="53"/>
        <v>-9.9999999999997868E-2</v>
      </c>
      <c r="Q243" s="460">
        <f t="shared" si="54"/>
        <v>0.26520205303409916</v>
      </c>
      <c r="R243" s="460">
        <f t="shared" si="55"/>
        <v>-2.6520205303409351E-2</v>
      </c>
      <c r="V243" s="430"/>
    </row>
    <row r="244" spans="3:22" x14ac:dyDescent="0.35">
      <c r="C244" s="460">
        <v>18.3</v>
      </c>
      <c r="D244" s="460">
        <f t="shared" si="46"/>
        <v>18.3</v>
      </c>
      <c r="E244" s="460">
        <f t="shared" si="52"/>
        <v>1.83E-2</v>
      </c>
      <c r="F244" s="460">
        <f t="shared" si="47"/>
        <v>0.9974207003163662</v>
      </c>
      <c r="G244" s="460">
        <v>0.51037846625784</v>
      </c>
      <c r="H244" s="460">
        <f t="shared" si="48"/>
        <v>1</v>
      </c>
      <c r="I244" s="460">
        <v>0.99966149496409995</v>
      </c>
      <c r="J244" s="460">
        <v>0.99964430003599802</v>
      </c>
      <c r="K244" s="460">
        <v>0.99978321349570498</v>
      </c>
      <c r="L244" s="460" t="str">
        <f t="shared" si="49"/>
        <v>-</v>
      </c>
      <c r="M244" s="460">
        <f t="shared" si="50"/>
        <v>1</v>
      </c>
      <c r="N244" s="460">
        <f t="shared" si="51"/>
        <v>0.50906204724128767</v>
      </c>
      <c r="O244" s="460">
        <f t="shared" si="56"/>
        <v>-5.8645856054364405</v>
      </c>
      <c r="P244" s="460">
        <f t="shared" si="53"/>
        <v>-0.10000000000000142</v>
      </c>
      <c r="Q244" s="460">
        <f t="shared" si="54"/>
        <v>0.26115495165834673</v>
      </c>
      <c r="R244" s="460">
        <f t="shared" si="55"/>
        <v>-2.6115495165835046E-2</v>
      </c>
      <c r="V244" s="430"/>
    </row>
    <row r="245" spans="3:22" x14ac:dyDescent="0.35">
      <c r="C245" s="460">
        <v>18.399999999999999</v>
      </c>
      <c r="D245" s="460">
        <f t="shared" si="46"/>
        <v>18.399999999999999</v>
      </c>
      <c r="E245" s="460">
        <f t="shared" si="52"/>
        <v>1.84E-2</v>
      </c>
      <c r="F245" s="460">
        <f t="shared" si="47"/>
        <v>0.99739246619847866</v>
      </c>
      <c r="G245" s="460">
        <v>0.50644486856320803</v>
      </c>
      <c r="H245" s="460">
        <f t="shared" si="48"/>
        <v>1</v>
      </c>
      <c r="I245" s="460">
        <v>0.99965778585727305</v>
      </c>
      <c r="J245" s="460">
        <v>0.99964040264805198</v>
      </c>
      <c r="K245" s="460">
        <v>0.99978083793918304</v>
      </c>
      <c r="L245" s="460" t="str">
        <f t="shared" si="49"/>
        <v>-</v>
      </c>
      <c r="M245" s="460">
        <f t="shared" si="50"/>
        <v>1</v>
      </c>
      <c r="N245" s="460">
        <f t="shared" si="51"/>
        <v>0.50512429644982237</v>
      </c>
      <c r="O245" s="460">
        <f t="shared" si="56"/>
        <v>-5.9320348289091047</v>
      </c>
      <c r="P245" s="460">
        <f t="shared" si="53"/>
        <v>-9.9999999999997868E-2</v>
      </c>
      <c r="Q245" s="460">
        <f t="shared" si="54"/>
        <v>0.25714348493238559</v>
      </c>
      <c r="R245" s="460">
        <f t="shared" si="55"/>
        <v>-2.5714348493238011E-2</v>
      </c>
      <c r="V245" s="430"/>
    </row>
    <row r="246" spans="3:22" x14ac:dyDescent="0.35">
      <c r="C246" s="460">
        <v>18.5</v>
      </c>
      <c r="D246" s="460">
        <f t="shared" si="46"/>
        <v>18.5</v>
      </c>
      <c r="E246" s="460">
        <f t="shared" si="52"/>
        <v>1.8499999999999999E-2</v>
      </c>
      <c r="F246" s="460">
        <f t="shared" si="47"/>
        <v>0.99736407891449119</v>
      </c>
      <c r="G246" s="460">
        <v>0.50251601229965703</v>
      </c>
      <c r="H246" s="460">
        <f t="shared" si="48"/>
        <v>1</v>
      </c>
      <c r="I246" s="460">
        <v>0.99965405654844297</v>
      </c>
      <c r="J246" s="460">
        <v>0.99963648403320704</v>
      </c>
      <c r="K246" s="460">
        <v>0.99977844944140204</v>
      </c>
      <c r="L246" s="460" t="str">
        <f t="shared" si="49"/>
        <v>-</v>
      </c>
      <c r="M246" s="460">
        <f t="shared" si="50"/>
        <v>1</v>
      </c>
      <c r="N246" s="460">
        <f t="shared" si="51"/>
        <v>0.50119141974703052</v>
      </c>
      <c r="O246" s="460">
        <f t="shared" si="56"/>
        <v>-5.9999274522175643</v>
      </c>
      <c r="P246" s="460">
        <f t="shared" si="53"/>
        <v>-0.10000000000000142</v>
      </c>
      <c r="Q246" s="460">
        <f t="shared" si="54"/>
        <v>0.25316783016619621</v>
      </c>
      <c r="R246" s="460">
        <f t="shared" si="55"/>
        <v>-2.5316783016619979E-2</v>
      </c>
      <c r="V246" s="430"/>
    </row>
    <row r="247" spans="3:22" x14ac:dyDescent="0.35">
      <c r="C247" s="460">
        <v>18.600000000000001</v>
      </c>
      <c r="D247" s="460">
        <f t="shared" si="46"/>
        <v>18.600000000000001</v>
      </c>
      <c r="E247" s="460">
        <f t="shared" si="52"/>
        <v>1.8600000000000002E-2</v>
      </c>
      <c r="F247" s="460">
        <f t="shared" si="47"/>
        <v>0.99733553847577716</v>
      </c>
      <c r="G247" s="460">
        <v>0.49859217490336</v>
      </c>
      <c r="H247" s="460">
        <f t="shared" si="48"/>
        <v>1</v>
      </c>
      <c r="I247" s="460">
        <v>0.99965030703785196</v>
      </c>
      <c r="J247" s="460">
        <v>0.99963254419171998</v>
      </c>
      <c r="K247" s="460">
        <v>0.99977604800247799</v>
      </c>
      <c r="L247" s="460" t="str">
        <f t="shared" si="49"/>
        <v>-</v>
      </c>
      <c r="M247" s="460">
        <f t="shared" si="50"/>
        <v>1</v>
      </c>
      <c r="N247" s="460">
        <f t="shared" si="51"/>
        <v>0.49726369523705138</v>
      </c>
      <c r="O247" s="460">
        <f t="shared" si="56"/>
        <v>-6.0682649409845748</v>
      </c>
      <c r="P247" s="460">
        <f t="shared" si="53"/>
        <v>-0.10000000000000142</v>
      </c>
      <c r="Q247" s="460">
        <f t="shared" si="54"/>
        <v>0.24922815415946906</v>
      </c>
      <c r="R247" s="460">
        <f t="shared" si="55"/>
        <v>-2.492281541594726E-2</v>
      </c>
      <c r="V247" s="430"/>
    </row>
    <row r="248" spans="3:22" x14ac:dyDescent="0.35">
      <c r="C248" s="460">
        <v>18.7</v>
      </c>
      <c r="D248" s="460">
        <f t="shared" si="46"/>
        <v>18.7</v>
      </c>
      <c r="E248" s="460">
        <f t="shared" si="52"/>
        <v>1.8699999999999998E-2</v>
      </c>
      <c r="F248" s="460">
        <f t="shared" si="47"/>
        <v>0.99730684489376498</v>
      </c>
      <c r="G248" s="460">
        <v>0.49467363199551601</v>
      </c>
      <c r="H248" s="460">
        <f t="shared" si="48"/>
        <v>1</v>
      </c>
      <c r="I248" s="460">
        <v>0.99964653732562803</v>
      </c>
      <c r="J248" s="460">
        <v>0.99962858312373903</v>
      </c>
      <c r="K248" s="460">
        <v>0.99977363362243998</v>
      </c>
      <c r="L248" s="460" t="str">
        <f t="shared" si="49"/>
        <v>-</v>
      </c>
      <c r="M248" s="460">
        <f t="shared" si="50"/>
        <v>1</v>
      </c>
      <c r="N248" s="460">
        <f t="shared" si="51"/>
        <v>0.49334139917758746</v>
      </c>
      <c r="O248" s="460">
        <f t="shared" si="56"/>
        <v>-6.1370487761015724</v>
      </c>
      <c r="P248" s="460">
        <f t="shared" si="53"/>
        <v>-9.9999999999997868E-2</v>
      </c>
      <c r="Q248" s="460">
        <f t="shared" si="54"/>
        <v>0.24532461327005889</v>
      </c>
      <c r="R248" s="460">
        <f t="shared" si="55"/>
        <v>-2.4532461327005366E-2</v>
      </c>
      <c r="V248" s="430"/>
    </row>
    <row r="249" spans="3:22" x14ac:dyDescent="0.35">
      <c r="C249" s="460">
        <v>18.8</v>
      </c>
      <c r="D249" s="460">
        <f t="shared" si="46"/>
        <v>18.8</v>
      </c>
      <c r="E249" s="460">
        <f t="shared" si="52"/>
        <v>1.8800000000000001E-2</v>
      </c>
      <c r="F249" s="460">
        <f t="shared" si="47"/>
        <v>0.99727799817995033</v>
      </c>
      <c r="G249" s="460">
        <v>0.490760657353075</v>
      </c>
      <c r="H249" s="460">
        <f t="shared" si="48"/>
        <v>1</v>
      </c>
      <c r="I249" s="460">
        <v>0.99964274741196701</v>
      </c>
      <c r="J249" s="460">
        <v>0.99962460082948501</v>
      </c>
      <c r="K249" s="460">
        <v>0.99977120630138305</v>
      </c>
      <c r="L249" s="460" t="str">
        <f t="shared" si="49"/>
        <v>-</v>
      </c>
      <c r="M249" s="460">
        <f t="shared" si="50"/>
        <v>1</v>
      </c>
      <c r="N249" s="460">
        <f t="shared" si="51"/>
        <v>0.48942480595055116</v>
      </c>
      <c r="O249" s="460">
        <f t="shared" si="56"/>
        <v>-6.206280453896805</v>
      </c>
      <c r="P249" s="460">
        <f t="shared" si="53"/>
        <v>-0.10000000000000142</v>
      </c>
      <c r="Q249" s="460">
        <f t="shared" si="54"/>
        <v>0.24145735348549066</v>
      </c>
      <c r="R249" s="460">
        <f t="shared" si="55"/>
        <v>-2.414573534854941E-2</v>
      </c>
      <c r="V249" s="430"/>
    </row>
    <row r="250" spans="3:22" x14ac:dyDescent="0.35">
      <c r="C250" s="460">
        <v>18.899999999999999</v>
      </c>
      <c r="D250" s="460">
        <f t="shared" si="46"/>
        <v>18.899999999999999</v>
      </c>
      <c r="E250" s="460">
        <f t="shared" si="52"/>
        <v>1.89E-2</v>
      </c>
      <c r="F250" s="460">
        <f t="shared" si="47"/>
        <v>0.99724899834588443</v>
      </c>
      <c r="G250" s="460">
        <v>0.48685352287981598</v>
      </c>
      <c r="H250" s="460">
        <f t="shared" si="48"/>
        <v>1</v>
      </c>
      <c r="I250" s="460">
        <v>0.99963893729707498</v>
      </c>
      <c r="J250" s="460">
        <v>0.99962059730917596</v>
      </c>
      <c r="K250" s="460">
        <v>0.99976876603939202</v>
      </c>
      <c r="L250" s="460" t="str">
        <f t="shared" si="49"/>
        <v>-</v>
      </c>
      <c r="M250" s="460">
        <f t="shared" si="50"/>
        <v>1</v>
      </c>
      <c r="N250" s="460">
        <f t="shared" si="51"/>
        <v>0.48551418803306162</v>
      </c>
      <c r="O250" s="460">
        <f t="shared" si="56"/>
        <v>-6.2759614863065565</v>
      </c>
      <c r="P250" s="460">
        <f t="shared" si="53"/>
        <v>-9.9999999999997868E-2</v>
      </c>
      <c r="Q250" s="460">
        <f t="shared" si="54"/>
        <v>0.23762651049744477</v>
      </c>
      <c r="R250" s="460">
        <f t="shared" si="55"/>
        <v>-2.3762651049743969E-2</v>
      </c>
      <c r="V250" s="430"/>
    </row>
    <row r="251" spans="3:22" x14ac:dyDescent="0.35">
      <c r="C251" s="460">
        <v>19</v>
      </c>
      <c r="D251" s="460">
        <f t="shared" si="46"/>
        <v>19</v>
      </c>
      <c r="E251" s="460">
        <f t="shared" si="52"/>
        <v>1.9E-2</v>
      </c>
      <c r="F251" s="460">
        <f t="shared" si="47"/>
        <v>0.99721984540318387</v>
      </c>
      <c r="G251" s="460">
        <v>0.48295249857780997</v>
      </c>
      <c r="H251" s="460">
        <f t="shared" si="48"/>
        <v>1</v>
      </c>
      <c r="I251" s="460">
        <v>0.99963510698112201</v>
      </c>
      <c r="J251" s="460">
        <v>0.99961657256300296</v>
      </c>
      <c r="K251" s="460">
        <v>0.99976631283653306</v>
      </c>
      <c r="L251" s="460" t="str">
        <f t="shared" si="49"/>
        <v>-</v>
      </c>
      <c r="M251" s="460">
        <f t="shared" si="50"/>
        <v>1</v>
      </c>
      <c r="N251" s="460">
        <f t="shared" si="51"/>
        <v>0.48160981596884506</v>
      </c>
      <c r="O251" s="460">
        <f t="shared" si="56"/>
        <v>-6.3460934010486536</v>
      </c>
      <c r="P251" s="460">
        <f t="shared" si="53"/>
        <v>-0.10000000000000142</v>
      </c>
      <c r="Q251" s="460">
        <f t="shared" si="54"/>
        <v>0.23383220977916999</v>
      </c>
      <c r="R251" s="460">
        <f t="shared" si="55"/>
        <v>-2.338322097791733E-2</v>
      </c>
      <c r="V251" s="430"/>
    </row>
    <row r="252" spans="3:22" x14ac:dyDescent="0.35">
      <c r="C252" s="460">
        <v>19.100000000000001</v>
      </c>
      <c r="D252" s="460">
        <f t="shared" si="46"/>
        <v>19.100000000000001</v>
      </c>
      <c r="E252" s="460">
        <f t="shared" si="52"/>
        <v>1.9100000000000002E-2</v>
      </c>
      <c r="F252" s="460">
        <f t="shared" si="47"/>
        <v>0.99719053936352486</v>
      </c>
      <c r="G252" s="460">
        <v>0.47905785251924998</v>
      </c>
      <c r="H252" s="460">
        <f t="shared" si="48"/>
        <v>1</v>
      </c>
      <c r="I252" s="460">
        <v>0.99963125646430795</v>
      </c>
      <c r="J252" s="460">
        <v>0.99961252659118605</v>
      </c>
      <c r="K252" s="460">
        <v>0.99976384669289298</v>
      </c>
      <c r="L252" s="460" t="str">
        <f t="shared" si="49"/>
        <v>-</v>
      </c>
      <c r="M252" s="460">
        <f t="shared" si="50"/>
        <v>1</v>
      </c>
      <c r="N252" s="460">
        <f t="shared" si="51"/>
        <v>0.47771195834000285</v>
      </c>
      <c r="O252" s="460">
        <f t="shared" si="56"/>
        <v>-6.4166777417989929</v>
      </c>
      <c r="P252" s="460">
        <f t="shared" si="53"/>
        <v>-0.10000000000000142</v>
      </c>
      <c r="Q252" s="460">
        <f t="shared" si="54"/>
        <v>0.23007456666576903</v>
      </c>
      <c r="R252" s="460">
        <f t="shared" si="55"/>
        <v>-2.300745666657723E-2</v>
      </c>
      <c r="V252" s="430"/>
    </row>
    <row r="253" spans="3:22" x14ac:dyDescent="0.35">
      <c r="C253" s="460">
        <v>19.2</v>
      </c>
      <c r="D253" s="460">
        <f t="shared" si="46"/>
        <v>19.2</v>
      </c>
      <c r="E253" s="460">
        <f t="shared" si="52"/>
        <v>1.9199999999999998E-2</v>
      </c>
      <c r="F253" s="460">
        <f t="shared" si="47"/>
        <v>0.99716108023864514</v>
      </c>
      <c r="G253" s="460">
        <v>0.47516985081866298</v>
      </c>
      <c r="H253" s="460">
        <f t="shared" si="48"/>
        <v>1</v>
      </c>
      <c r="I253" s="460">
        <v>0.99962738574680599</v>
      </c>
      <c r="J253" s="460">
        <v>0.99960845939392096</v>
      </c>
      <c r="K253" s="460">
        <v>0.99976136760853695</v>
      </c>
      <c r="L253" s="460" t="str">
        <f t="shared" si="49"/>
        <v>-</v>
      </c>
      <c r="M253" s="460">
        <f t="shared" si="50"/>
        <v>1</v>
      </c>
      <c r="N253" s="460">
        <f t="shared" si="51"/>
        <v>0.4738208817391738</v>
      </c>
      <c r="O253" s="460">
        <f t="shared" si="56"/>
        <v>-6.4877160683707347</v>
      </c>
      <c r="P253" s="460">
        <f t="shared" si="53"/>
        <v>-9.9999999999997868E-2</v>
      </c>
      <c r="Q253" s="460">
        <f t="shared" si="54"/>
        <v>0.22635368643728601</v>
      </c>
      <c r="R253" s="460">
        <f t="shared" si="55"/>
        <v>-2.2635368643728119E-2</v>
      </c>
      <c r="V253" s="430"/>
    </row>
    <row r="254" spans="3:22" x14ac:dyDescent="0.35">
      <c r="C254" s="460">
        <v>19.3</v>
      </c>
      <c r="D254" s="460">
        <f t="shared" ref="D254:D317" si="57">IF(AND($D$11=$U$86,$D$13&gt;=$U$80),$D$13/$U$80,1)*(f_CLK_MHz/fCLK_NOM_MHz)*$C254</f>
        <v>19.3</v>
      </c>
      <c r="E254" s="460">
        <f t="shared" si="52"/>
        <v>1.9300000000000001E-2</v>
      </c>
      <c r="F254" s="460">
        <f t="shared" ref="F254:F317" si="58">IF(SINC3_Decimation&lt;&gt;0,(ABS(SIN(((MOD_CLK_DIV*PI()*$D254*SINC3_Decimation)/(f_CLK_MHz*1000000)))/(SINC3_Decimation*SIN(((MOD_CLK_DIV*PI()*$D254)/(f_CLK_MHz*1000000)))))^First_Stage_Order),"-")</f>
        <v>0.99713146804034358</v>
      </c>
      <c r="G254" s="460">
        <v>0.47128875760549399</v>
      </c>
      <c r="H254" s="460">
        <f t="shared" ref="H254:H317" si="59">IF(SINC1A_Decimation&lt;&gt;0,(ABS(SIN(((MOD_CLK_DIV*SINC3_Decimation*FIR2_Decimation*PI()*$D254*SINC1A_Decimation)/(f_CLK_MHz*1000000)))/(SINC1A_Decimation*SIN(((MOD_CLK_DIV*SINC3_Decimation*FIR2_Decimation*PI()*$D254)/(f_CLK_MHz*1000000)))))^1),"-")</f>
        <v>1</v>
      </c>
      <c r="I254" s="460">
        <v>0.99962349482880197</v>
      </c>
      <c r="J254" s="460">
        <v>0.99960437097140997</v>
      </c>
      <c r="K254" s="460">
        <v>0.99975887558354104</v>
      </c>
      <c r="L254" s="460" t="str">
        <f t="shared" ref="L254:L317" si="60">IF(SINC1B_Decimation&lt;&gt;0,(ABS(SIN(((MOD_CLK_DIV*FIR1_Decimation*PI()*$D254*SINC1B_Decimation)/(f_CLK_MHz*1000000)))/(SINC1B_Decimation*SIN(((MOD_CLK_DIV*FIR1_Decimation*PI()*$D254)/(f_CLK_MHz*1000000)))))^1),"-")</f>
        <v>-</v>
      </c>
      <c r="M254" s="460">
        <f t="shared" ref="M254:M317" si="61">IF($D$14=$Z$85,(ABS(SIN(((Dec_Prior_to_Chop*PI()*$D254*2)/(f_CLK_MHz*1000000)))/(2*SIN(((Dec_Prior_to_Chop*PI()*$D254)/(f_CLK_MHz*1000000)))))^1),1)</f>
        <v>1</v>
      </c>
      <c r="N254" s="460">
        <f t="shared" ref="N254:N317" si="62">M254*IF(FILTER=$U$85,F254,IF(AND(FILTER=$U$86,$D$13&lt;=$U$73,$D$13&lt;&gt;$U$72),F254*G254*H254,IF(AND(FILTER=$U$86,OR($D$13&gt;=$U$74,$D$13=$U$72),$D$13&lt;=$U$79,$D$13&lt;&gt;$U$75),I254*L254,IF(AND(FILTER=$U$86,$D$13=$U$75),J254*L254,IF(AND(FILTER=$U$86,$D$13&gt;=$U$80),K254,"Error")))))</f>
        <v>0.46993685074207586</v>
      </c>
      <c r="O254" s="460">
        <f t="shared" si="56"/>
        <v>-6.5592099568965487</v>
      </c>
      <c r="P254" s="460">
        <f t="shared" si="53"/>
        <v>-0.10000000000000142</v>
      </c>
      <c r="Q254" s="460">
        <f t="shared" si="54"/>
        <v>0.22266966440453748</v>
      </c>
      <c r="R254" s="460">
        <f t="shared" si="55"/>
        <v>-2.2266966440454065E-2</v>
      </c>
      <c r="V254" s="430"/>
    </row>
    <row r="255" spans="3:22" x14ac:dyDescent="0.35">
      <c r="C255" s="460">
        <v>19.399999999999999</v>
      </c>
      <c r="D255" s="460">
        <f t="shared" si="57"/>
        <v>19.399999999999999</v>
      </c>
      <c r="E255" s="460">
        <f t="shared" ref="E255:E318" si="63">D255/1000</f>
        <v>1.9399999999999997E-2</v>
      </c>
      <c r="F255" s="460">
        <f t="shared" si="58"/>
        <v>0.99710170278047827</v>
      </c>
      <c r="G255" s="460">
        <v>0.46741483499709002</v>
      </c>
      <c r="H255" s="460">
        <f t="shared" si="59"/>
        <v>1</v>
      </c>
      <c r="I255" s="460">
        <v>0.99961958371048598</v>
      </c>
      <c r="J255" s="460">
        <v>0.99960026132386304</v>
      </c>
      <c r="K255" s="460">
        <v>0.99975637061798595</v>
      </c>
      <c r="L255" s="460" t="str">
        <f t="shared" si="60"/>
        <v>-</v>
      </c>
      <c r="M255" s="460">
        <f t="shared" si="61"/>
        <v>1</v>
      </c>
      <c r="N255" s="460">
        <f t="shared" si="62"/>
        <v>0.46606012788045476</v>
      </c>
      <c r="O255" s="460">
        <f t="shared" si="56"/>
        <v>-6.6311610000135506</v>
      </c>
      <c r="P255" s="460">
        <f t="shared" si="53"/>
        <v>-9.9999999999997868E-2</v>
      </c>
      <c r="Q255" s="460">
        <f t="shared" si="54"/>
        <v>0.2190225859976265</v>
      </c>
      <c r="R255" s="460">
        <f t="shared" si="55"/>
        <v>-2.1902258599762182E-2</v>
      </c>
      <c r="V255" s="430"/>
    </row>
    <row r="256" spans="3:22" x14ac:dyDescent="0.35">
      <c r="C256" s="460">
        <v>19.5</v>
      </c>
      <c r="D256" s="460">
        <f t="shared" si="57"/>
        <v>19.5</v>
      </c>
      <c r="E256" s="460">
        <f t="shared" si="63"/>
        <v>1.95E-2</v>
      </c>
      <c r="F256" s="460">
        <f t="shared" si="58"/>
        <v>0.99707178447097145</v>
      </c>
      <c r="G256" s="460">
        <v>0.46354834307204801</v>
      </c>
      <c r="H256" s="460">
        <f t="shared" si="59"/>
        <v>1</v>
      </c>
      <c r="I256" s="460">
        <v>0.99961565239206795</v>
      </c>
      <c r="J256" s="460">
        <v>0.99959613045150897</v>
      </c>
      <c r="K256" s="460">
        <v>0.99975385271195905</v>
      </c>
      <c r="L256" s="460" t="str">
        <f t="shared" si="60"/>
        <v>-</v>
      </c>
      <c r="M256" s="460">
        <f t="shared" si="61"/>
        <v>1</v>
      </c>
      <c r="N256" s="460">
        <f t="shared" si="62"/>
        <v>0.46219097361540901</v>
      </c>
      <c r="O256" s="460">
        <f t="shared" si="56"/>
        <v>-6.7035708070515678</v>
      </c>
      <c r="P256" s="460">
        <f t="shared" si="53"/>
        <v>-0.10000000000000142</v>
      </c>
      <c r="Q256" s="460">
        <f t="shared" si="54"/>
        <v>0.2154125268570711</v>
      </c>
      <c r="R256" s="460">
        <f t="shared" si="55"/>
        <v>-2.1541252685707415E-2</v>
      </c>
      <c r="V256" s="430"/>
    </row>
    <row r="257" spans="3:22" x14ac:dyDescent="0.35">
      <c r="C257" s="460">
        <v>19.600000000000001</v>
      </c>
      <c r="D257" s="460">
        <f t="shared" si="57"/>
        <v>19.600000000000001</v>
      </c>
      <c r="E257" s="460">
        <f t="shared" si="63"/>
        <v>1.9600000000000003E-2</v>
      </c>
      <c r="F257" s="460">
        <f t="shared" si="58"/>
        <v>0.99704171312380685</v>
      </c>
      <c r="G257" s="460">
        <v>0.45968953984399002</v>
      </c>
      <c r="H257" s="460">
        <f t="shared" si="59"/>
        <v>1</v>
      </c>
      <c r="I257" s="460">
        <v>0.99961170087370099</v>
      </c>
      <c r="J257" s="460">
        <v>0.99959197835452296</v>
      </c>
      <c r="K257" s="460">
        <v>0.99975132186551297</v>
      </c>
      <c r="L257" s="460" t="str">
        <f t="shared" si="60"/>
        <v>-</v>
      </c>
      <c r="M257" s="460">
        <f t="shared" si="61"/>
        <v>1</v>
      </c>
      <c r="N257" s="460">
        <f t="shared" si="62"/>
        <v>0.45832964631114625</v>
      </c>
      <c r="O257" s="460">
        <f t="shared" si="56"/>
        <v>-6.7764410042238863</v>
      </c>
      <c r="P257" s="460">
        <f t="shared" si="53"/>
        <v>-0.10000000000000142</v>
      </c>
      <c r="Q257" s="460">
        <f t="shared" si="54"/>
        <v>0.21183955292749237</v>
      </c>
      <c r="R257" s="460">
        <f t="shared" si="55"/>
        <v>-2.1183955292749537E-2</v>
      </c>
      <c r="V257" s="430"/>
    </row>
    <row r="258" spans="3:22" x14ac:dyDescent="0.35">
      <c r="C258" s="460">
        <v>19.7</v>
      </c>
      <c r="D258" s="460">
        <f t="shared" si="57"/>
        <v>19.7</v>
      </c>
      <c r="E258" s="460">
        <f t="shared" si="63"/>
        <v>1.9699999999999999E-2</v>
      </c>
      <c r="F258" s="460">
        <f t="shared" si="58"/>
        <v>0.99701148875102563</v>
      </c>
      <c r="G258" s="460">
        <v>0.45583868123569399</v>
      </c>
      <c r="H258" s="460">
        <f t="shared" si="59"/>
        <v>1</v>
      </c>
      <c r="I258" s="460">
        <v>0.99960772915563201</v>
      </c>
      <c r="J258" s="460">
        <v>0.99958780503317002</v>
      </c>
      <c r="K258" s="460">
        <v>0.99974877807877105</v>
      </c>
      <c r="L258" s="460" t="str">
        <f t="shared" si="60"/>
        <v>-</v>
      </c>
      <c r="M258" s="460">
        <f t="shared" si="61"/>
        <v>1</v>
      </c>
      <c r="N258" s="460">
        <f t="shared" si="62"/>
        <v>0.45447640220910346</v>
      </c>
      <c r="O258" s="460">
        <f t="shared" si="56"/>
        <v>-6.8497732348218197</v>
      </c>
      <c r="P258" s="460">
        <f t="shared" si="53"/>
        <v>-9.9999999999997868E-2</v>
      </c>
      <c r="Q258" s="460">
        <f t="shared" si="54"/>
        <v>0.20830372055378812</v>
      </c>
      <c r="R258" s="460">
        <f t="shared" si="55"/>
        <v>-2.0830372055378368E-2</v>
      </c>
      <c r="V258" s="430"/>
    </row>
    <row r="259" spans="3:22" x14ac:dyDescent="0.35">
      <c r="C259" s="460">
        <v>19.8</v>
      </c>
      <c r="D259" s="460">
        <f t="shared" si="57"/>
        <v>19.8</v>
      </c>
      <c r="E259" s="460">
        <f t="shared" si="63"/>
        <v>1.9800000000000002E-2</v>
      </c>
      <c r="F259" s="460">
        <f t="shared" si="58"/>
        <v>0.99698111136473344</v>
      </c>
      <c r="G259" s="460">
        <v>0.45199602105365899</v>
      </c>
      <c r="H259" s="460">
        <f t="shared" si="59"/>
        <v>1</v>
      </c>
      <c r="I259" s="460">
        <v>0.999603737238004</v>
      </c>
      <c r="J259" s="460">
        <v>0.99958361048761402</v>
      </c>
      <c r="K259" s="460">
        <v>0.99974622135176805</v>
      </c>
      <c r="L259" s="460" t="str">
        <f t="shared" si="60"/>
        <v>-</v>
      </c>
      <c r="M259" s="460">
        <f t="shared" si="61"/>
        <v>1</v>
      </c>
      <c r="N259" s="460">
        <f t="shared" si="62"/>
        <v>0.4506314954025144</v>
      </c>
      <c r="O259" s="460">
        <f t="shared" si="56"/>
        <v>-6.9235691594116657</v>
      </c>
      <c r="P259" s="460">
        <f t="shared" ref="P259:P322" si="64">D258-D259</f>
        <v>-0.10000000000000142</v>
      </c>
      <c r="Q259" s="460">
        <f t="shared" ref="Q259:Q322" si="65">((N259+N258)/2)^2</f>
        <v>0.20480507657973071</v>
      </c>
      <c r="R259" s="460">
        <f t="shared" ref="R259:R322" si="66">P259*Q259</f>
        <v>-2.0480507657973362E-2</v>
      </c>
      <c r="V259" s="430"/>
    </row>
    <row r="260" spans="3:22" x14ac:dyDescent="0.35">
      <c r="C260" s="460">
        <v>19.899999999999999</v>
      </c>
      <c r="D260" s="460">
        <f t="shared" si="57"/>
        <v>19.899999999999999</v>
      </c>
      <c r="E260" s="460">
        <f t="shared" si="63"/>
        <v>1.9899999999999998E-2</v>
      </c>
      <c r="F260" s="460">
        <f t="shared" si="58"/>
        <v>0.99695058097709477</v>
      </c>
      <c r="G260" s="460">
        <v>0.44816181096304603</v>
      </c>
      <c r="H260" s="460">
        <f t="shared" si="59"/>
        <v>1</v>
      </c>
      <c r="I260" s="460">
        <v>0.99959972512104101</v>
      </c>
      <c r="J260" s="460">
        <v>0.99957939471810098</v>
      </c>
      <c r="K260" s="460">
        <v>0.99974365168461199</v>
      </c>
      <c r="L260" s="460" t="str">
        <f t="shared" si="60"/>
        <v>-</v>
      </c>
      <c r="M260" s="460">
        <f t="shared" si="61"/>
        <v>1</v>
      </c>
      <c r="N260" s="460">
        <f t="shared" si="62"/>
        <v>0.44679517781135564</v>
      </c>
      <c r="O260" s="460">
        <f t="shared" si="56"/>
        <v>-6.9978304560354809</v>
      </c>
      <c r="P260" s="460">
        <f t="shared" si="64"/>
        <v>-9.9999999999997868E-2</v>
      </c>
      <c r="Q260" s="460">
        <f t="shared" si="65"/>
        <v>0.20134365844892857</v>
      </c>
      <c r="R260" s="460">
        <f t="shared" si="66"/>
        <v>-2.0134365844892428E-2</v>
      </c>
      <c r="V260" s="430"/>
    </row>
    <row r="261" spans="3:22" x14ac:dyDescent="0.35">
      <c r="C261" s="460">
        <v>20</v>
      </c>
      <c r="D261" s="460">
        <f t="shared" si="57"/>
        <v>20</v>
      </c>
      <c r="E261" s="460">
        <f t="shared" si="63"/>
        <v>0.02</v>
      </c>
      <c r="F261" s="460">
        <f t="shared" si="58"/>
        <v>0.99691989760033695</v>
      </c>
      <c r="G261" s="460">
        <v>0.44433630046303502</v>
      </c>
      <c r="H261" s="460">
        <f t="shared" si="59"/>
        <v>1</v>
      </c>
      <c r="I261" s="460">
        <v>0.99959569280492699</v>
      </c>
      <c r="J261" s="460">
        <v>0.99957515772482997</v>
      </c>
      <c r="K261" s="460">
        <v>0.99974106907736904</v>
      </c>
      <c r="L261" s="460" t="str">
        <f t="shared" si="60"/>
        <v>-</v>
      </c>
      <c r="M261" s="460">
        <f t="shared" si="61"/>
        <v>1</v>
      </c>
      <c r="N261" s="460">
        <f t="shared" si="62"/>
        <v>0.44296769915772144</v>
      </c>
      <c r="O261" s="460">
        <f t="shared" si="56"/>
        <v>-7.0725588204148142</v>
      </c>
      <c r="P261" s="460">
        <f t="shared" si="64"/>
        <v>-0.10000000000000142</v>
      </c>
      <c r="Q261" s="460">
        <f t="shared" si="65"/>
        <v>0.19791949430807224</v>
      </c>
      <c r="R261" s="460">
        <f t="shared" si="66"/>
        <v>-1.9791949430807504E-2</v>
      </c>
      <c r="V261" s="430"/>
    </row>
    <row r="262" spans="3:22" x14ac:dyDescent="0.35">
      <c r="C262" s="460">
        <v>20.100000000000001</v>
      </c>
      <c r="D262" s="460">
        <f t="shared" si="57"/>
        <v>20.100000000000001</v>
      </c>
      <c r="E262" s="460">
        <f t="shared" si="63"/>
        <v>2.01E-2</v>
      </c>
      <c r="F262" s="460">
        <f t="shared" si="58"/>
        <v>0.99688906124674836</v>
      </c>
      <c r="G262" s="460">
        <v>0.44051973686259099</v>
      </c>
      <c r="H262" s="460">
        <f t="shared" si="59"/>
        <v>1</v>
      </c>
      <c r="I262" s="460">
        <v>0.99959164028985403</v>
      </c>
      <c r="J262" s="460">
        <v>0.99957089950802103</v>
      </c>
      <c r="K262" s="460">
        <v>0.99973847353012102</v>
      </c>
      <c r="L262" s="460" t="str">
        <f t="shared" si="60"/>
        <v>-</v>
      </c>
      <c r="M262" s="460">
        <f t="shared" si="61"/>
        <v>1</v>
      </c>
      <c r="N262" s="460">
        <f t="shared" si="62"/>
        <v>0.43914930694161297</v>
      </c>
      <c r="O262" s="460">
        <f t="shared" si="56"/>
        <v>-7.1477559661578285</v>
      </c>
      <c r="P262" s="460">
        <f t="shared" si="64"/>
        <v>-0.10000000000000142</v>
      </c>
      <c r="Q262" s="460">
        <f t="shared" si="65"/>
        <v>0.1945326031124133</v>
      </c>
      <c r="R262" s="460">
        <f t="shared" si="66"/>
        <v>-1.9453260311241605E-2</v>
      </c>
      <c r="V262" s="430"/>
    </row>
    <row r="263" spans="3:22" x14ac:dyDescent="0.35">
      <c r="C263" s="460">
        <v>20.2</v>
      </c>
      <c r="D263" s="460">
        <f t="shared" si="57"/>
        <v>20.2</v>
      </c>
      <c r="E263" s="460">
        <f t="shared" si="63"/>
        <v>2.0199999999999999E-2</v>
      </c>
      <c r="F263" s="460">
        <f t="shared" si="58"/>
        <v>0.99685807192867937</v>
      </c>
      <c r="G263" s="460">
        <v>0.43671236525663698</v>
      </c>
      <c r="H263" s="460">
        <f t="shared" si="59"/>
        <v>1</v>
      </c>
      <c r="I263" s="460">
        <v>0.99958756757603795</v>
      </c>
      <c r="J263" s="460">
        <v>0.99956662006790498</v>
      </c>
      <c r="K263" s="460">
        <v>0.99973586504295997</v>
      </c>
      <c r="L263" s="460" t="str">
        <f t="shared" si="60"/>
        <v>-</v>
      </c>
      <c r="M263" s="460">
        <f t="shared" si="61"/>
        <v>1</v>
      </c>
      <c r="N263" s="460">
        <f t="shared" si="62"/>
        <v>0.43534024641714431</v>
      </c>
      <c r="O263" s="460">
        <f t="shared" si="56"/>
        <v>-7.2234236249698514</v>
      </c>
      <c r="P263" s="460">
        <f t="shared" si="64"/>
        <v>-9.9999999999997868E-2</v>
      </c>
      <c r="Q263" s="460">
        <f t="shared" si="65"/>
        <v>0.19118299473339972</v>
      </c>
      <c r="R263" s="460">
        <f t="shared" si="66"/>
        <v>-1.9118299473339564E-2</v>
      </c>
      <c r="V263" s="430"/>
    </row>
    <row r="264" spans="3:22" x14ac:dyDescent="0.35">
      <c r="C264" s="460">
        <v>20.3</v>
      </c>
      <c r="D264" s="460">
        <f t="shared" si="57"/>
        <v>20.3</v>
      </c>
      <c r="E264" s="460">
        <f t="shared" si="63"/>
        <v>2.0300000000000002E-2</v>
      </c>
      <c r="F264" s="460">
        <f t="shared" si="58"/>
        <v>0.99682692965853537</v>
      </c>
      <c r="G264" s="460">
        <v>0.432914428502642</v>
      </c>
      <c r="H264" s="460">
        <f t="shared" si="59"/>
        <v>1</v>
      </c>
      <c r="I264" s="460">
        <v>0.99958347466364295</v>
      </c>
      <c r="J264" s="460">
        <v>0.999562319404668</v>
      </c>
      <c r="K264" s="460">
        <v>0.99973324361594296</v>
      </c>
      <c r="L264" s="460" t="str">
        <f t="shared" si="60"/>
        <v>-</v>
      </c>
      <c r="M264" s="460">
        <f t="shared" si="61"/>
        <v>1</v>
      </c>
      <c r="N264" s="460">
        <f t="shared" si="62"/>
        <v>0.43154076056916818</v>
      </c>
      <c r="O264" s="460">
        <f t="shared" si="56"/>
        <v>-7.2995635468674482</v>
      </c>
      <c r="P264" s="460">
        <f t="shared" si="64"/>
        <v>-0.10000000000000142</v>
      </c>
      <c r="Q264" s="460">
        <f t="shared" si="65"/>
        <v>0.18787067006840077</v>
      </c>
      <c r="R264" s="460">
        <f t="shared" si="66"/>
        <v>-1.8787067006840345E-2</v>
      </c>
      <c r="V264" s="430"/>
    </row>
    <row r="265" spans="3:22" x14ac:dyDescent="0.35">
      <c r="C265" s="460">
        <v>20.399999999999999</v>
      </c>
      <c r="D265" s="460">
        <f t="shared" si="57"/>
        <v>20.399999999999999</v>
      </c>
      <c r="E265" s="460">
        <f t="shared" si="63"/>
        <v>2.0399999999999998E-2</v>
      </c>
      <c r="F265" s="460">
        <f t="shared" si="58"/>
        <v>0.99679563444879238</v>
      </c>
      <c r="G265" s="460">
        <v>0.42912616719763003</v>
      </c>
      <c r="H265" s="460">
        <f t="shared" si="59"/>
        <v>1</v>
      </c>
      <c r="I265" s="460">
        <v>0.99957936155292004</v>
      </c>
      <c r="J265" s="460">
        <v>0.99955799751857999</v>
      </c>
      <c r="K265" s="460">
        <v>0.99973060924918999</v>
      </c>
      <c r="L265" s="460" t="str">
        <f t="shared" si="60"/>
        <v>-</v>
      </c>
      <c r="M265" s="460">
        <f t="shared" si="61"/>
        <v>1</v>
      </c>
      <c r="N265" s="460">
        <f t="shared" si="62"/>
        <v>0.42775109009034018</v>
      </c>
      <c r="O265" s="460">
        <f t="shared" si="56"/>
        <v>-7.3761775003957455</v>
      </c>
      <c r="P265" s="460">
        <f t="shared" si="64"/>
        <v>-9.9999999999997868E-2</v>
      </c>
      <c r="Q265" s="460">
        <f t="shared" si="65"/>
        <v>0.18459562115246073</v>
      </c>
      <c r="R265" s="460">
        <f t="shared" si="66"/>
        <v>-1.845956211524568E-2</v>
      </c>
      <c r="V265" s="430"/>
    </row>
    <row r="266" spans="3:22" x14ac:dyDescent="0.35">
      <c r="C266" s="460">
        <v>20.5</v>
      </c>
      <c r="D266" s="460">
        <f t="shared" si="57"/>
        <v>20.5</v>
      </c>
      <c r="E266" s="460">
        <f t="shared" si="63"/>
        <v>2.0500000000000001E-2</v>
      </c>
      <c r="F266" s="460">
        <f t="shared" si="58"/>
        <v>0.99676418631198127</v>
      </c>
      <c r="G266" s="460">
        <v>0.42534781965559598</v>
      </c>
      <c r="H266" s="460">
        <f t="shared" si="59"/>
        <v>1</v>
      </c>
      <c r="I266" s="460">
        <v>0.99957522824401601</v>
      </c>
      <c r="J266" s="460">
        <v>0.99955365440981403</v>
      </c>
      <c r="K266" s="460">
        <v>0.99972796194274705</v>
      </c>
      <c r="L266" s="460" t="str">
        <f t="shared" si="60"/>
        <v>-</v>
      </c>
      <c r="M266" s="460">
        <f t="shared" si="61"/>
        <v>1</v>
      </c>
      <c r="N266" s="460">
        <f t="shared" si="62"/>
        <v>0.42397147335858548</v>
      </c>
      <c r="O266" s="460">
        <f t="shared" si="56"/>
        <v>-7.4532672728498675</v>
      </c>
      <c r="P266" s="460">
        <f t="shared" si="64"/>
        <v>-0.10000000000000142</v>
      </c>
      <c r="Q266" s="460">
        <f t="shared" si="65"/>
        <v>0.18135783127200228</v>
      </c>
      <c r="R266" s="460">
        <f t="shared" si="66"/>
        <v>-1.8135783127200485E-2</v>
      </c>
      <c r="V266" s="430"/>
    </row>
    <row r="267" spans="3:22" x14ac:dyDescent="0.35">
      <c r="C267" s="460">
        <v>20.6</v>
      </c>
      <c r="D267" s="460">
        <f t="shared" si="57"/>
        <v>20.6</v>
      </c>
      <c r="E267" s="460">
        <f t="shared" si="63"/>
        <v>2.06E-2</v>
      </c>
      <c r="F267" s="460">
        <f t="shared" si="58"/>
        <v>0.99673258526069408</v>
      </c>
      <c r="G267" s="460">
        <v>0.42157962188536102</v>
      </c>
      <c r="H267" s="460">
        <f t="shared" si="59"/>
        <v>1</v>
      </c>
      <c r="I267" s="460">
        <v>0.99957107473717</v>
      </c>
      <c r="J267" s="460">
        <v>0.99954929007862403</v>
      </c>
      <c r="K267" s="460">
        <v>0.99972530169671803</v>
      </c>
      <c r="L267" s="460" t="str">
        <f t="shared" si="60"/>
        <v>-</v>
      </c>
      <c r="M267" s="460">
        <f t="shared" si="61"/>
        <v>1</v>
      </c>
      <c r="N267" s="460">
        <f t="shared" si="62"/>
        <v>0.42020214641502179</v>
      </c>
      <c r="O267" s="460">
        <f t="shared" si="56"/>
        <v>-7.5308346704995142</v>
      </c>
      <c r="P267" s="460">
        <f t="shared" si="64"/>
        <v>-0.10000000000000142</v>
      </c>
      <c r="Q267" s="460">
        <f t="shared" si="65"/>
        <v>0.1781572750804187</v>
      </c>
      <c r="R267" s="460">
        <f t="shared" si="66"/>
        <v>-1.7815727508042122E-2</v>
      </c>
      <c r="V267" s="430"/>
    </row>
    <row r="268" spans="3:22" x14ac:dyDescent="0.35">
      <c r="C268" s="460">
        <v>20.7</v>
      </c>
      <c r="D268" s="460">
        <f t="shared" si="57"/>
        <v>20.7</v>
      </c>
      <c r="E268" s="460">
        <f t="shared" si="63"/>
        <v>2.07E-2</v>
      </c>
      <c r="F268" s="460">
        <f t="shared" si="58"/>
        <v>0.99670083130758624</v>
      </c>
      <c r="G268" s="460">
        <v>0.41782180756884102</v>
      </c>
      <c r="H268" s="460">
        <f t="shared" si="59"/>
        <v>1</v>
      </c>
      <c r="I268" s="460">
        <v>0.99956690103256596</v>
      </c>
      <c r="J268" s="460">
        <v>0.99954490452521805</v>
      </c>
      <c r="K268" s="460">
        <v>0.99972262851117399</v>
      </c>
      <c r="L268" s="460" t="str">
        <f t="shared" si="60"/>
        <v>-</v>
      </c>
      <c r="M268" s="460">
        <f t="shared" si="61"/>
        <v>1</v>
      </c>
      <c r="N268" s="460">
        <f t="shared" si="62"/>
        <v>0.41644334294230217</v>
      </c>
      <c r="O268" s="460">
        <f t="shared" si="56"/>
        <v>-7.608881518817542</v>
      </c>
      <c r="P268" s="460">
        <f t="shared" si="64"/>
        <v>-9.9999999999997868E-2</v>
      </c>
      <c r="Q268" s="460">
        <f t="shared" si="65"/>
        <v>0.17499391871548903</v>
      </c>
      <c r="R268" s="460">
        <f t="shared" si="66"/>
        <v>-1.7499391871548531E-2</v>
      </c>
      <c r="V268" s="430"/>
    </row>
    <row r="269" spans="3:22" x14ac:dyDescent="0.35">
      <c r="C269" s="460">
        <v>20.8</v>
      </c>
      <c r="D269" s="460">
        <f t="shared" si="57"/>
        <v>20.8</v>
      </c>
      <c r="E269" s="460">
        <f t="shared" si="63"/>
        <v>2.0799999999999999E-2</v>
      </c>
      <c r="F269" s="460">
        <f t="shared" si="58"/>
        <v>0.99666892446537381</v>
      </c>
      <c r="G269" s="460">
        <v>0.414074608039738</v>
      </c>
      <c r="H269" s="460">
        <f t="shared" si="59"/>
        <v>1</v>
      </c>
      <c r="I269" s="460">
        <v>0.99956270713040396</v>
      </c>
      <c r="J269" s="460">
        <v>0.99954049774981801</v>
      </c>
      <c r="K269" s="460">
        <v>0.99971994238619999</v>
      </c>
      <c r="L269" s="460" t="str">
        <f t="shared" si="60"/>
        <v>-</v>
      </c>
      <c r="M269" s="460">
        <f t="shared" si="61"/>
        <v>1</v>
      </c>
      <c r="N269" s="460">
        <f t="shared" si="62"/>
        <v>0.41269529424338691</v>
      </c>
      <c r="O269" s="460">
        <f t="shared" ref="O269:O332" si="67">20*LOG10(N269)</f>
        <v>-7.6874096627124882</v>
      </c>
      <c r="P269" s="460">
        <f t="shared" si="64"/>
        <v>-0.10000000000000142</v>
      </c>
      <c r="Q269" s="460">
        <f t="shared" si="65"/>
        <v>0.17186771991853542</v>
      </c>
      <c r="R269" s="460">
        <f t="shared" si="66"/>
        <v>-1.7186771991853787E-2</v>
      </c>
      <c r="V269" s="430"/>
    </row>
    <row r="270" spans="3:22" x14ac:dyDescent="0.35">
      <c r="C270" s="460">
        <v>20.9</v>
      </c>
      <c r="D270" s="460">
        <f t="shared" si="57"/>
        <v>20.9</v>
      </c>
      <c r="E270" s="460">
        <f t="shared" si="63"/>
        <v>2.0899999999999998E-2</v>
      </c>
      <c r="F270" s="460">
        <f t="shared" si="58"/>
        <v>0.99663686474683322</v>
      </c>
      <c r="G270" s="460">
        <v>0.410338252262684</v>
      </c>
      <c r="H270" s="460">
        <f t="shared" si="59"/>
        <v>1</v>
      </c>
      <c r="I270" s="460">
        <v>0.99955849303088995</v>
      </c>
      <c r="J270" s="460">
        <v>0.99953606975264897</v>
      </c>
      <c r="K270" s="460">
        <v>0.99971724332187895</v>
      </c>
      <c r="L270" s="460" t="str">
        <f t="shared" si="60"/>
        <v>-</v>
      </c>
      <c r="M270" s="460">
        <f t="shared" si="61"/>
        <v>1</v>
      </c>
      <c r="N270" s="460">
        <f t="shared" si="62"/>
        <v>0.40895822922077651</v>
      </c>
      <c r="O270" s="460">
        <f t="shared" si="67"/>
        <v>-7.7664209667645032</v>
      </c>
      <c r="P270" s="460">
        <f t="shared" si="64"/>
        <v>-9.9999999999997868E-2</v>
      </c>
      <c r="Q270" s="460">
        <f t="shared" si="65"/>
        <v>0.16877862815526865</v>
      </c>
      <c r="R270" s="460">
        <f t="shared" si="66"/>
        <v>-1.6877862815526504E-2</v>
      </c>
      <c r="V270" s="430"/>
    </row>
    <row r="271" spans="3:22" x14ac:dyDescent="0.35">
      <c r="C271" s="460">
        <v>21</v>
      </c>
      <c r="D271" s="460">
        <f t="shared" si="57"/>
        <v>21</v>
      </c>
      <c r="E271" s="460">
        <f t="shared" si="63"/>
        <v>2.1000000000000001E-2</v>
      </c>
      <c r="F271" s="460">
        <f t="shared" si="58"/>
        <v>0.99660465216480154</v>
      </c>
      <c r="G271" s="460">
        <v>0.40661296681278403</v>
      </c>
      <c r="H271" s="460">
        <f t="shared" si="59"/>
        <v>1</v>
      </c>
      <c r="I271" s="460">
        <v>0.99955425873424997</v>
      </c>
      <c r="J271" s="460">
        <v>0.99953162053395805</v>
      </c>
      <c r="K271" s="460">
        <v>0.99971453131830801</v>
      </c>
      <c r="L271" s="460" t="str">
        <f t="shared" si="60"/>
        <v>-</v>
      </c>
      <c r="M271" s="460">
        <f t="shared" si="61"/>
        <v>1</v>
      </c>
      <c r="N271" s="460">
        <f t="shared" si="62"/>
        <v>0.40523237435615261</v>
      </c>
      <c r="O271" s="460">
        <f t="shared" si="67"/>
        <v>-7.8459173154659192</v>
      </c>
      <c r="P271" s="460">
        <f t="shared" si="64"/>
        <v>-0.10000000000000142</v>
      </c>
      <c r="Q271" s="460">
        <f t="shared" si="65"/>
        <v>0.16572658473824101</v>
      </c>
      <c r="R271" s="460">
        <f t="shared" si="66"/>
        <v>-1.6572658473824334E-2</v>
      </c>
      <c r="V271" s="430"/>
    </row>
    <row r="272" spans="3:22" x14ac:dyDescent="0.35">
      <c r="C272" s="460">
        <v>21.1</v>
      </c>
      <c r="D272" s="460">
        <f t="shared" si="57"/>
        <v>21.1</v>
      </c>
      <c r="E272" s="460">
        <f t="shared" si="63"/>
        <v>2.1100000000000001E-2</v>
      </c>
      <c r="F272" s="460">
        <f t="shared" si="58"/>
        <v>0.99657228673217868</v>
      </c>
      <c r="G272" s="460">
        <v>0.40289897585562301</v>
      </c>
      <c r="H272" s="460">
        <f t="shared" si="59"/>
        <v>1</v>
      </c>
      <c r="I272" s="460">
        <v>0.99955000424066798</v>
      </c>
      <c r="J272" s="460">
        <v>0.99952715009395399</v>
      </c>
      <c r="K272" s="460">
        <v>0.99971180637556101</v>
      </c>
      <c r="L272" s="460" t="str">
        <f t="shared" si="60"/>
        <v>-</v>
      </c>
      <c r="M272" s="460">
        <f t="shared" si="61"/>
        <v>1</v>
      </c>
      <c r="N272" s="460">
        <f t="shared" si="62"/>
        <v>0.40151795369049109</v>
      </c>
      <c r="O272" s="460">
        <f t="shared" si="67"/>
        <v>-7.9259006134652266</v>
      </c>
      <c r="P272" s="460">
        <f t="shared" si="64"/>
        <v>-0.10000000000000142</v>
      </c>
      <c r="Q272" s="460">
        <f t="shared" si="65"/>
        <v>0.16271152295084182</v>
      </c>
      <c r="R272" s="460">
        <f t="shared" si="66"/>
        <v>-1.6271152295084412E-2</v>
      </c>
      <c r="V272" s="430"/>
    </row>
    <row r="273" spans="3:22" x14ac:dyDescent="0.35">
      <c r="C273" s="460">
        <v>21.2</v>
      </c>
      <c r="D273" s="460">
        <f t="shared" si="57"/>
        <v>21.2</v>
      </c>
      <c r="E273" s="460">
        <f t="shared" si="63"/>
        <v>2.12E-2</v>
      </c>
      <c r="F273" s="460">
        <f t="shared" si="58"/>
        <v>0.99653976846192183</v>
      </c>
      <c r="G273" s="460">
        <v>0.39919650112768801</v>
      </c>
      <c r="H273" s="460">
        <f t="shared" si="59"/>
        <v>1</v>
      </c>
      <c r="I273" s="460">
        <v>0.99954572955037202</v>
      </c>
      <c r="J273" s="460">
        <v>0.99952265843288202</v>
      </c>
      <c r="K273" s="460">
        <v>0.99970906849373298</v>
      </c>
      <c r="L273" s="460" t="str">
        <f t="shared" si="60"/>
        <v>-</v>
      </c>
      <c r="M273" s="460">
        <f t="shared" si="61"/>
        <v>1</v>
      </c>
      <c r="N273" s="460">
        <f t="shared" si="62"/>
        <v>0.39781518880459554</v>
      </c>
      <c r="O273" s="460">
        <f t="shared" si="67"/>
        <v>-8.0063727858156994</v>
      </c>
      <c r="P273" s="460">
        <f t="shared" si="64"/>
        <v>-9.9999999999997868E-2</v>
      </c>
      <c r="Q273" s="460">
        <f t="shared" si="65"/>
        <v>0.15973336817276765</v>
      </c>
      <c r="R273" s="460">
        <f t="shared" si="66"/>
        <v>-1.5973336817276425E-2</v>
      </c>
      <c r="V273" s="430"/>
    </row>
    <row r="274" spans="3:22" x14ac:dyDescent="0.35">
      <c r="C274" s="460">
        <v>21.3</v>
      </c>
      <c r="D274" s="460">
        <f t="shared" si="57"/>
        <v>21.3</v>
      </c>
      <c r="E274" s="460">
        <f t="shared" si="63"/>
        <v>2.1299999999999999E-2</v>
      </c>
      <c r="F274" s="460">
        <f t="shared" si="58"/>
        <v>0.99650709736705456</v>
      </c>
      <c r="G274" s="460">
        <v>0.39550576191724302</v>
      </c>
      <c r="H274" s="460">
        <f t="shared" si="59"/>
        <v>1</v>
      </c>
      <c r="I274" s="460">
        <v>0.99954143466353296</v>
      </c>
      <c r="J274" s="460">
        <v>0.99951814555093699</v>
      </c>
      <c r="K274" s="460">
        <v>0.99970631767288298</v>
      </c>
      <c r="L274" s="460" t="str">
        <f t="shared" si="60"/>
        <v>-</v>
      </c>
      <c r="M274" s="460">
        <f t="shared" si="61"/>
        <v>1</v>
      </c>
      <c r="N274" s="460">
        <f t="shared" si="62"/>
        <v>0.39412429880009719</v>
      </c>
      <c r="O274" s="460">
        <f t="shared" si="67"/>
        <v>-8.0873357782277822</v>
      </c>
      <c r="P274" s="460">
        <f t="shared" si="64"/>
        <v>-0.10000000000000142</v>
      </c>
      <c r="Q274" s="460">
        <f t="shared" si="65"/>
        <v>0.15679203800689584</v>
      </c>
      <c r="R274" s="460">
        <f t="shared" si="66"/>
        <v>-1.5679203800689805E-2</v>
      </c>
      <c r="V274" s="430"/>
    </row>
    <row r="275" spans="3:22" x14ac:dyDescent="0.35">
      <c r="C275" s="460">
        <v>21.4</v>
      </c>
      <c r="D275" s="460">
        <f t="shared" si="57"/>
        <v>21.4</v>
      </c>
      <c r="E275" s="460">
        <f t="shared" si="63"/>
        <v>2.1399999999999999E-2</v>
      </c>
      <c r="F275" s="460">
        <f t="shared" si="58"/>
        <v>0.99647427346065776</v>
      </c>
      <c r="G275" s="460">
        <v>0.39182697504563402</v>
      </c>
      <c r="H275" s="460">
        <f t="shared" si="59"/>
        <v>1</v>
      </c>
      <c r="I275" s="460">
        <v>0.99953711958039704</v>
      </c>
      <c r="J275" s="460">
        <v>0.99951361144838602</v>
      </c>
      <c r="K275" s="460">
        <v>0.99970355391312304</v>
      </c>
      <c r="L275" s="460" t="str">
        <f t="shared" si="60"/>
        <v>-</v>
      </c>
      <c r="M275" s="460">
        <f t="shared" si="61"/>
        <v>1</v>
      </c>
      <c r="N275" s="460">
        <f t="shared" si="62"/>
        <v>0.39044550028088543</v>
      </c>
      <c r="O275" s="460">
        <f t="shared" si="67"/>
        <v>-8.1687915573261822</v>
      </c>
      <c r="P275" s="460">
        <f t="shared" si="64"/>
        <v>-9.9999999999997868E-2</v>
      </c>
      <c r="Q275" s="460">
        <f t="shared" si="65"/>
        <v>0.15388744240749333</v>
      </c>
      <c r="R275" s="460">
        <f t="shared" si="66"/>
        <v>-1.5388744240749005E-2</v>
      </c>
      <c r="V275" s="430"/>
    </row>
    <row r="276" spans="3:22" x14ac:dyDescent="0.35">
      <c r="C276" s="460">
        <v>21.5</v>
      </c>
      <c r="D276" s="460">
        <f t="shared" si="57"/>
        <v>21.5</v>
      </c>
      <c r="E276" s="460">
        <f t="shared" si="63"/>
        <v>2.1499999999999998E-2</v>
      </c>
      <c r="F276" s="460">
        <f t="shared" si="58"/>
        <v>0.99644129675587279</v>
      </c>
      <c r="G276" s="460">
        <v>0.38816035484904898</v>
      </c>
      <c r="H276" s="460">
        <f t="shared" si="59"/>
        <v>1</v>
      </c>
      <c r="I276" s="460">
        <v>0.99953278430117298</v>
      </c>
      <c r="J276" s="460">
        <v>0.99950905612546104</v>
      </c>
      <c r="K276" s="460">
        <v>0.99970077721454398</v>
      </c>
      <c r="L276" s="460" t="str">
        <f t="shared" si="60"/>
        <v>-</v>
      </c>
      <c r="M276" s="460">
        <f t="shared" si="61"/>
        <v>1</v>
      </c>
      <c r="N276" s="460">
        <f t="shared" si="62"/>
        <v>0.38677900733500609</v>
      </c>
      <c r="O276" s="460">
        <f t="shared" si="67"/>
        <v>-8.250742110910922</v>
      </c>
      <c r="P276" s="460">
        <f t="shared" si="64"/>
        <v>-0.10000000000000142</v>
      </c>
      <c r="Q276" s="460">
        <f t="shared" si="65"/>
        <v>0.15101948380969124</v>
      </c>
      <c r="R276" s="460">
        <f t="shared" si="66"/>
        <v>-1.5101948380969338E-2</v>
      </c>
      <c r="V276" s="430"/>
    </row>
    <row r="277" spans="3:22" x14ac:dyDescent="0.35">
      <c r="C277" s="460">
        <v>21.6</v>
      </c>
      <c r="D277" s="460">
        <f t="shared" si="57"/>
        <v>21.6</v>
      </c>
      <c r="E277" s="460">
        <f t="shared" si="63"/>
        <v>2.1600000000000001E-2</v>
      </c>
      <c r="F277" s="460">
        <f t="shared" si="58"/>
        <v>0.99640816726590598</v>
      </c>
      <c r="G277" s="460">
        <v>0.38450611316070499</v>
      </c>
      <c r="H277" s="460">
        <f t="shared" si="59"/>
        <v>1</v>
      </c>
      <c r="I277" s="460">
        <v>0.99952842882603399</v>
      </c>
      <c r="J277" s="460">
        <v>0.99950447958235999</v>
      </c>
      <c r="K277" s="460">
        <v>0.99969798757720096</v>
      </c>
      <c r="L277" s="460" t="str">
        <f t="shared" si="60"/>
        <v>-</v>
      </c>
      <c r="M277" s="460">
        <f t="shared" si="61"/>
        <v>1</v>
      </c>
      <c r="N277" s="460">
        <f t="shared" si="62"/>
        <v>0.38312503151699512</v>
      </c>
      <c r="O277" s="460">
        <f t="shared" si="67"/>
        <v>-8.3331894482232656</v>
      </c>
      <c r="P277" s="460">
        <f t="shared" si="64"/>
        <v>-0.10000000000000142</v>
      </c>
      <c r="Q277" s="460">
        <f t="shared" si="65"/>
        <v>0.14818805726015594</v>
      </c>
      <c r="R277" s="460">
        <f t="shared" si="66"/>
        <v>-1.4818805726015804E-2</v>
      </c>
      <c r="V277" s="430"/>
    </row>
    <row r="278" spans="3:22" x14ac:dyDescent="0.35">
      <c r="C278" s="460">
        <v>21.7</v>
      </c>
      <c r="D278" s="460">
        <f t="shared" si="57"/>
        <v>21.7</v>
      </c>
      <c r="E278" s="460">
        <f t="shared" si="63"/>
        <v>2.1700000000000001E-2</v>
      </c>
      <c r="F278" s="460">
        <f t="shared" si="58"/>
        <v>0.99637488500402183</v>
      </c>
      <c r="G278" s="460">
        <v>0.380864459293493</v>
      </c>
      <c r="H278" s="460">
        <f t="shared" si="59"/>
        <v>1</v>
      </c>
      <c r="I278" s="460">
        <v>0.99952405315523296</v>
      </c>
      <c r="J278" s="460">
        <v>0.99949988181935001</v>
      </c>
      <c r="K278" s="460">
        <v>0.99969518500120902</v>
      </c>
      <c r="L278" s="460" t="str">
        <f t="shared" si="60"/>
        <v>-</v>
      </c>
      <c r="M278" s="460">
        <f t="shared" si="61"/>
        <v>1</v>
      </c>
      <c r="N278" s="460">
        <f t="shared" si="62"/>
        <v>0.37948378183067305</v>
      </c>
      <c r="O278" s="460">
        <f t="shared" si="67"/>
        <v>-8.4161356002160197</v>
      </c>
      <c r="P278" s="460">
        <f t="shared" si="64"/>
        <v>-9.9999999999997868E-2</v>
      </c>
      <c r="Q278" s="460">
        <f t="shared" si="65"/>
        <v>0.14539305054888466</v>
      </c>
      <c r="R278" s="460">
        <f t="shared" si="66"/>
        <v>-1.4539305054888155E-2</v>
      </c>
      <c r="V278" s="430"/>
    </row>
    <row r="279" spans="3:22" x14ac:dyDescent="0.35">
      <c r="C279" s="460">
        <v>21.8</v>
      </c>
      <c r="D279" s="460">
        <f t="shared" si="57"/>
        <v>21.8</v>
      </c>
      <c r="E279" s="460">
        <f t="shared" si="63"/>
        <v>2.18E-2</v>
      </c>
      <c r="F279" s="460">
        <f t="shared" si="58"/>
        <v>0.9963414499835449</v>
      </c>
      <c r="G279" s="460">
        <v>0.37723560002307499</v>
      </c>
      <c r="H279" s="460">
        <f t="shared" si="59"/>
        <v>1</v>
      </c>
      <c r="I279" s="460">
        <v>0.99951965728896197</v>
      </c>
      <c r="J279" s="460">
        <v>0.99949526283665002</v>
      </c>
      <c r="K279" s="460">
        <v>0.99969236948664297</v>
      </c>
      <c r="L279" s="460" t="str">
        <f t="shared" si="60"/>
        <v>-</v>
      </c>
      <c r="M279" s="460">
        <f t="shared" si="61"/>
        <v>1</v>
      </c>
      <c r="N279" s="460">
        <f t="shared" si="62"/>
        <v>0.37585546471240311</v>
      </c>
      <c r="O279" s="460">
        <f t="shared" si="67"/>
        <v>-8.4995826198283275</v>
      </c>
      <c r="P279" s="460">
        <f t="shared" si="64"/>
        <v>-0.10000000000000142</v>
      </c>
      <c r="Q279" s="460">
        <f t="shared" si="65"/>
        <v>0.14263434434206551</v>
      </c>
      <c r="R279" s="460">
        <f t="shared" si="66"/>
        <v>-1.4263434434206754E-2</v>
      </c>
      <c r="V279" s="430"/>
    </row>
    <row r="280" spans="3:22" x14ac:dyDescent="0.35">
      <c r="C280" s="460">
        <v>21.9</v>
      </c>
      <c r="D280" s="460">
        <f t="shared" si="57"/>
        <v>21.9</v>
      </c>
      <c r="E280" s="460">
        <f t="shared" si="63"/>
        <v>2.1899999999999999E-2</v>
      </c>
      <c r="F280" s="460">
        <f t="shared" si="58"/>
        <v>0.99630786221786249</v>
      </c>
      <c r="G280" s="460">
        <v>0.37361973957141498</v>
      </c>
      <c r="H280" s="460">
        <f t="shared" si="59"/>
        <v>1</v>
      </c>
      <c r="I280" s="460">
        <v>0.99951524122743596</v>
      </c>
      <c r="J280" s="460">
        <v>0.99949062263449695</v>
      </c>
      <c r="K280" s="460">
        <v>0.99968954103358798</v>
      </c>
      <c r="L280" s="460" t="str">
        <f t="shared" si="60"/>
        <v>-</v>
      </c>
      <c r="M280" s="460">
        <f t="shared" si="61"/>
        <v>1</v>
      </c>
      <c r="N280" s="460">
        <f t="shared" si="62"/>
        <v>0.37224028401479098</v>
      </c>
      <c r="O280" s="460">
        <f t="shared" si="67"/>
        <v>-8.58353258226553</v>
      </c>
      <c r="P280" s="460">
        <f t="shared" si="64"/>
        <v>-9.9999999999997868E-2</v>
      </c>
      <c r="Q280" s="460">
        <f t="shared" si="65"/>
        <v>0.13991181231592528</v>
      </c>
      <c r="R280" s="460">
        <f t="shared" si="66"/>
        <v>-1.399118123159223E-2</v>
      </c>
      <c r="V280" s="430"/>
    </row>
    <row r="281" spans="3:22" x14ac:dyDescent="0.35">
      <c r="C281" s="460">
        <v>22</v>
      </c>
      <c r="D281" s="460">
        <f t="shared" si="57"/>
        <v>22</v>
      </c>
      <c r="E281" s="460">
        <f t="shared" si="63"/>
        <v>2.1999999999999999E-2</v>
      </c>
      <c r="F281" s="460">
        <f t="shared" si="58"/>
        <v>0.99627412172042229</v>
      </c>
      <c r="G281" s="460">
        <v>0.37001707959077101</v>
      </c>
      <c r="H281" s="460">
        <f t="shared" si="59"/>
        <v>1</v>
      </c>
      <c r="I281" s="460">
        <v>0.99951080497088796</v>
      </c>
      <c r="J281" s="460">
        <v>0.99948596121314603</v>
      </c>
      <c r="K281" s="460">
        <v>0.99968669964214896</v>
      </c>
      <c r="L281" s="460" t="str">
        <f t="shared" si="60"/>
        <v>-</v>
      </c>
      <c r="M281" s="460">
        <f t="shared" si="61"/>
        <v>1</v>
      </c>
      <c r="N281" s="460">
        <f t="shared" si="62"/>
        <v>0.36863844099085097</v>
      </c>
      <c r="O281" s="460">
        <f t="shared" si="67"/>
        <v>-8.6679875852837078</v>
      </c>
      <c r="P281" s="460">
        <f t="shared" si="64"/>
        <v>-0.10000000000000142</v>
      </c>
      <c r="Q281" s="460">
        <f t="shared" si="65"/>
        <v>0.13722532129149639</v>
      </c>
      <c r="R281" s="460">
        <f t="shared" si="66"/>
        <v>-1.3722532129149834E-2</v>
      </c>
      <c r="V281" s="430"/>
    </row>
    <row r="282" spans="3:22" x14ac:dyDescent="0.35">
      <c r="C282" s="460">
        <v>22.1</v>
      </c>
      <c r="D282" s="460">
        <f t="shared" si="57"/>
        <v>22.1</v>
      </c>
      <c r="E282" s="460">
        <f t="shared" si="63"/>
        <v>2.2100000000000002E-2</v>
      </c>
      <c r="F282" s="460">
        <f t="shared" si="58"/>
        <v>0.99624022850473293</v>
      </c>
      <c r="G282" s="460">
        <v>0.36642781914814498</v>
      </c>
      <c r="H282" s="460">
        <f t="shared" si="59"/>
        <v>1</v>
      </c>
      <c r="I282" s="460">
        <v>0.99950634851951603</v>
      </c>
      <c r="J282" s="460">
        <v>0.99948127857281799</v>
      </c>
      <c r="K282" s="460">
        <v>0.99968384531239995</v>
      </c>
      <c r="L282" s="460" t="str">
        <f t="shared" si="60"/>
        <v>-</v>
      </c>
      <c r="M282" s="460">
        <f t="shared" si="61"/>
        <v>1</v>
      </c>
      <c r="N282" s="460">
        <f t="shared" si="62"/>
        <v>0.36505013427863892</v>
      </c>
      <c r="O282" s="460">
        <f t="shared" si="67"/>
        <v>-8.7529497494790078</v>
      </c>
      <c r="P282" s="460">
        <f t="shared" si="64"/>
        <v>-0.10000000000000142</v>
      </c>
      <c r="Q282" s="460">
        <f t="shared" si="65"/>
        <v>0.13457473137024351</v>
      </c>
      <c r="R282" s="460">
        <f t="shared" si="66"/>
        <v>-1.3457473137024542E-2</v>
      </c>
      <c r="V282" s="430"/>
    </row>
    <row r="283" spans="3:22" x14ac:dyDescent="0.35">
      <c r="C283" s="460">
        <v>22.2</v>
      </c>
      <c r="D283" s="460">
        <f t="shared" si="57"/>
        <v>22.2</v>
      </c>
      <c r="E283" s="460">
        <f t="shared" si="63"/>
        <v>2.2200000000000001E-2</v>
      </c>
      <c r="F283" s="460">
        <f t="shared" si="58"/>
        <v>0.99620618258436522</v>
      </c>
      <c r="G283" s="460">
        <v>0.36285215471016602</v>
      </c>
      <c r="H283" s="460">
        <f t="shared" si="59"/>
        <v>1</v>
      </c>
      <c r="I283" s="460">
        <v>0.99950187187353401</v>
      </c>
      <c r="J283" s="460">
        <v>0.99947657471374995</v>
      </c>
      <c r="K283" s="460">
        <v>0.99968097804442901</v>
      </c>
      <c r="L283" s="460" t="str">
        <f t="shared" si="60"/>
        <v>-</v>
      </c>
      <c r="M283" s="460">
        <f t="shared" si="61"/>
        <v>1</v>
      </c>
      <c r="N283" s="460">
        <f t="shared" si="62"/>
        <v>0.36147555988632596</v>
      </c>
      <c r="O283" s="460">
        <f t="shared" si="67"/>
        <v>-8.8384212185824733</v>
      </c>
      <c r="P283" s="460">
        <f t="shared" si="64"/>
        <v>-9.9999999999997868E-2</v>
      </c>
      <c r="Q283" s="460">
        <f t="shared" si="65"/>
        <v>0.13195989607047104</v>
      </c>
      <c r="R283" s="460">
        <f t="shared" si="66"/>
        <v>-1.3195989607046823E-2</v>
      </c>
      <c r="V283" s="430"/>
    </row>
    <row r="284" spans="3:22" x14ac:dyDescent="0.35">
      <c r="C284" s="460">
        <v>22.3</v>
      </c>
      <c r="D284" s="460">
        <f t="shared" si="57"/>
        <v>22.3</v>
      </c>
      <c r="E284" s="460">
        <f t="shared" si="63"/>
        <v>2.23E-2</v>
      </c>
      <c r="F284" s="460">
        <f t="shared" si="58"/>
        <v>0.9961719839729497</v>
      </c>
      <c r="G284" s="460">
        <v>0.35929028012845499</v>
      </c>
      <c r="H284" s="460">
        <f t="shared" si="59"/>
        <v>1</v>
      </c>
      <c r="I284" s="460">
        <v>0.99949737503318503</v>
      </c>
      <c r="J284" s="460">
        <v>0.99947184963620395</v>
      </c>
      <c r="K284" s="460">
        <v>0.99967809783834005</v>
      </c>
      <c r="L284" s="460" t="str">
        <f t="shared" si="60"/>
        <v>-</v>
      </c>
      <c r="M284" s="460">
        <f t="shared" si="61"/>
        <v>1</v>
      </c>
      <c r="N284" s="460">
        <f t="shared" si="62"/>
        <v>0.35791491117775986</v>
      </c>
      <c r="O284" s="460">
        <f t="shared" si="67"/>
        <v>-8.9244041597594492</v>
      </c>
      <c r="P284" s="460">
        <f t="shared" si="64"/>
        <v>-0.10000000000000142</v>
      </c>
      <c r="Q284" s="460">
        <f t="shared" si="65"/>
        <v>0.12938066246445182</v>
      </c>
      <c r="R284" s="460">
        <f t="shared" si="66"/>
        <v>-1.2938066246445366E-2</v>
      </c>
      <c r="V284" s="430"/>
    </row>
    <row r="285" spans="3:22" x14ac:dyDescent="0.35">
      <c r="C285" s="460">
        <v>22.4</v>
      </c>
      <c r="D285" s="460">
        <f t="shared" si="57"/>
        <v>22.4</v>
      </c>
      <c r="E285" s="460">
        <f t="shared" si="63"/>
        <v>2.24E-2</v>
      </c>
      <c r="F285" s="460">
        <f t="shared" si="58"/>
        <v>0.99613763268417743</v>
      </c>
      <c r="G285" s="460">
        <v>0.35574238662541902</v>
      </c>
      <c r="H285" s="460">
        <f t="shared" si="59"/>
        <v>1</v>
      </c>
      <c r="I285" s="460">
        <v>0.99949285799866305</v>
      </c>
      <c r="J285" s="460">
        <v>0.99946710334040201</v>
      </c>
      <c r="K285" s="460">
        <v>0.99967520469421001</v>
      </c>
      <c r="L285" s="460" t="str">
        <f t="shared" si="60"/>
        <v>-</v>
      </c>
      <c r="M285" s="460">
        <f t="shared" si="61"/>
        <v>1</v>
      </c>
      <c r="N285" s="460">
        <f t="shared" si="62"/>
        <v>0.35436837885846428</v>
      </c>
      <c r="O285" s="460">
        <f t="shared" si="67"/>
        <v>-9.0109007639148313</v>
      </c>
      <c r="P285" s="460">
        <f t="shared" si="64"/>
        <v>-9.9999999999997868E-2</v>
      </c>
      <c r="Q285" s="460">
        <f t="shared" si="65"/>
        <v>0.12683687131620694</v>
      </c>
      <c r="R285" s="460">
        <f t="shared" si="66"/>
        <v>-1.2683687131620424E-2</v>
      </c>
      <c r="V285" s="430"/>
    </row>
    <row r="286" spans="3:22" x14ac:dyDescent="0.35">
      <c r="C286" s="460">
        <v>22.5</v>
      </c>
      <c r="D286" s="460">
        <f t="shared" si="57"/>
        <v>22.5</v>
      </c>
      <c r="E286" s="460">
        <f t="shared" si="63"/>
        <v>2.2499999999999999E-2</v>
      </c>
      <c r="F286" s="460">
        <f t="shared" si="58"/>
        <v>0.99610312873180107</v>
      </c>
      <c r="G286" s="460">
        <v>0.35220866278052798</v>
      </c>
      <c r="H286" s="460">
        <f t="shared" si="59"/>
        <v>1</v>
      </c>
      <c r="I286" s="460">
        <v>0.99948832077019001</v>
      </c>
      <c r="J286" s="460">
        <v>0.99946233582658695</v>
      </c>
      <c r="K286" s="460">
        <v>0.99967229861212703</v>
      </c>
      <c r="L286" s="460" t="str">
        <f t="shared" si="60"/>
        <v>-</v>
      </c>
      <c r="M286" s="460">
        <f t="shared" si="61"/>
        <v>1</v>
      </c>
      <c r="N286" s="460">
        <f t="shared" si="62"/>
        <v>0.35083615096212778</v>
      </c>
      <c r="O286" s="460">
        <f t="shared" si="67"/>
        <v>-9.0979132460031025</v>
      </c>
      <c r="P286" s="460">
        <f t="shared" si="64"/>
        <v>-0.10000000000000142</v>
      </c>
      <c r="Q286" s="460">
        <f t="shared" si="65"/>
        <v>0.12432835721987057</v>
      </c>
      <c r="R286" s="460">
        <f t="shared" si="66"/>
        <v>-1.2432835721987234E-2</v>
      </c>
      <c r="V286" s="430"/>
    </row>
    <row r="287" spans="3:22" x14ac:dyDescent="0.35">
      <c r="C287" s="460">
        <v>22.6</v>
      </c>
      <c r="D287" s="460">
        <f t="shared" si="57"/>
        <v>22.6</v>
      </c>
      <c r="E287" s="460">
        <f t="shared" si="63"/>
        <v>2.2600000000000002E-2</v>
      </c>
      <c r="F287" s="460">
        <f t="shared" si="58"/>
        <v>0.99606847212963501</v>
      </c>
      <c r="G287" s="460">
        <v>0.34868929451702502</v>
      </c>
      <c r="H287" s="460">
        <f t="shared" si="59"/>
        <v>1</v>
      </c>
      <c r="I287" s="460">
        <v>0.99948376334798805</v>
      </c>
      <c r="J287" s="460">
        <v>0.99945754709500101</v>
      </c>
      <c r="K287" s="460">
        <v>0.99966937959218305</v>
      </c>
      <c r="L287" s="460" t="str">
        <f t="shared" si="60"/>
        <v>-</v>
      </c>
      <c r="M287" s="460">
        <f t="shared" si="61"/>
        <v>1</v>
      </c>
      <c r="N287" s="460">
        <f t="shared" si="62"/>
        <v>0.34731841283753345</v>
      </c>
      <c r="O287" s="460">
        <f t="shared" si="67"/>
        <v>-9.1854438453444214</v>
      </c>
      <c r="P287" s="460">
        <f t="shared" si="64"/>
        <v>-0.10000000000000142</v>
      </c>
      <c r="Q287" s="460">
        <f t="shared" si="65"/>
        <v>0.12185494873857382</v>
      </c>
      <c r="R287" s="460">
        <f t="shared" si="66"/>
        <v>-1.2185494873857556E-2</v>
      </c>
      <c r="V287" s="430"/>
    </row>
    <row r="288" spans="3:22" x14ac:dyDescent="0.35">
      <c r="C288" s="460">
        <v>22.7</v>
      </c>
      <c r="D288" s="460">
        <f t="shared" si="57"/>
        <v>22.7</v>
      </c>
      <c r="E288" s="460">
        <f t="shared" si="63"/>
        <v>2.2699999999999998E-2</v>
      </c>
      <c r="F288" s="460">
        <f t="shared" si="58"/>
        <v>0.99603366289155293</v>
      </c>
      <c r="G288" s="460">
        <v>0.34518446508911499</v>
      </c>
      <c r="H288" s="460">
        <f t="shared" si="59"/>
        <v>1</v>
      </c>
      <c r="I288" s="460">
        <v>0.99947918573229799</v>
      </c>
      <c r="J288" s="460">
        <v>0.99945273714591099</v>
      </c>
      <c r="K288" s="460">
        <v>0.99966644763448398</v>
      </c>
      <c r="L288" s="460" t="str">
        <f t="shared" si="60"/>
        <v>-</v>
      </c>
      <c r="M288" s="460">
        <f t="shared" si="61"/>
        <v>1</v>
      </c>
      <c r="N288" s="460">
        <f t="shared" si="62"/>
        <v>0.34381534713597256</v>
      </c>
      <c r="O288" s="460">
        <f t="shared" si="67"/>
        <v>-9.2734948259459067</v>
      </c>
      <c r="P288" s="460">
        <f t="shared" si="64"/>
        <v>-9.9999999999997868E-2</v>
      </c>
      <c r="Q288" s="460">
        <f t="shared" si="65"/>
        <v>0.11941646854377895</v>
      </c>
      <c r="R288" s="460">
        <f t="shared" si="66"/>
        <v>-1.194164685437764E-2</v>
      </c>
      <c r="V288" s="430"/>
    </row>
    <row r="289" spans="3:22" x14ac:dyDescent="0.35">
      <c r="C289" s="460">
        <v>22.8</v>
      </c>
      <c r="D289" s="460">
        <f t="shared" si="57"/>
        <v>22.8</v>
      </c>
      <c r="E289" s="460">
        <f t="shared" si="63"/>
        <v>2.2800000000000001E-2</v>
      </c>
      <c r="F289" s="460">
        <f t="shared" si="58"/>
        <v>0.99599870103149002</v>
      </c>
      <c r="G289" s="460">
        <v>0.34169435506960499</v>
      </c>
      <c r="H289" s="460">
        <f t="shared" si="59"/>
        <v>1</v>
      </c>
      <c r="I289" s="460">
        <v>0.999474587923322</v>
      </c>
      <c r="J289" s="460">
        <v>0.99944790597954203</v>
      </c>
      <c r="K289" s="460">
        <v>0.99966350273910498</v>
      </c>
      <c r="L289" s="460" t="str">
        <f t="shared" si="60"/>
        <v>-</v>
      </c>
      <c r="M289" s="460">
        <f t="shared" si="61"/>
        <v>1</v>
      </c>
      <c r="N289" s="460">
        <f t="shared" si="62"/>
        <v>0.34032713379911927</v>
      </c>
      <c r="O289" s="460">
        <f t="shared" si="67"/>
        <v>-9.3620684768287461</v>
      </c>
      <c r="P289" s="460">
        <f t="shared" si="64"/>
        <v>-0.10000000000000142</v>
      </c>
      <c r="Q289" s="460">
        <f t="shared" si="65"/>
        <v>0.1170127335550056</v>
      </c>
      <c r="R289" s="460">
        <f t="shared" si="66"/>
        <v>-1.1701273355500726E-2</v>
      </c>
      <c r="V289" s="430"/>
    </row>
    <row r="290" spans="3:22" x14ac:dyDescent="0.35">
      <c r="C290" s="460">
        <v>22.9</v>
      </c>
      <c r="D290" s="460">
        <f t="shared" si="57"/>
        <v>22.9</v>
      </c>
      <c r="E290" s="460">
        <f t="shared" si="63"/>
        <v>2.29E-2</v>
      </c>
      <c r="F290" s="460">
        <f t="shared" si="58"/>
        <v>0.99596358656344353</v>
      </c>
      <c r="G290" s="460">
        <v>0.33821914233800099</v>
      </c>
      <c r="H290" s="460">
        <f t="shared" si="59"/>
        <v>1</v>
      </c>
      <c r="I290" s="460">
        <v>0.99946996992128501</v>
      </c>
      <c r="J290" s="460">
        <v>0.99944305359614305</v>
      </c>
      <c r="K290" s="460">
        <v>0.99966054490613998</v>
      </c>
      <c r="L290" s="460" t="str">
        <f t="shared" si="60"/>
        <v>-</v>
      </c>
      <c r="M290" s="460">
        <f t="shared" si="61"/>
        <v>1</v>
      </c>
      <c r="N290" s="460">
        <f t="shared" si="62"/>
        <v>0.33685395004736729</v>
      </c>
      <c r="O290" s="460">
        <f t="shared" si="67"/>
        <v>-9.451167112361329</v>
      </c>
      <c r="P290" s="460">
        <f t="shared" si="64"/>
        <v>-9.9999999999997868E-2</v>
      </c>
      <c r="Q290" s="460">
        <f t="shared" si="65"/>
        <v>0.11464355507987557</v>
      </c>
      <c r="R290" s="460">
        <f t="shared" si="66"/>
        <v>-1.1464355507987313E-2</v>
      </c>
      <c r="V290" s="430"/>
    </row>
    <row r="291" spans="3:22" x14ac:dyDescent="0.35">
      <c r="C291" s="460">
        <v>23</v>
      </c>
      <c r="D291" s="460">
        <f t="shared" si="57"/>
        <v>23</v>
      </c>
      <c r="E291" s="460">
        <f t="shared" si="63"/>
        <v>2.3E-2</v>
      </c>
      <c r="F291" s="460">
        <f t="shared" si="58"/>
        <v>0.99592831950146921</v>
      </c>
      <c r="G291" s="460">
        <v>0.33475900206907899</v>
      </c>
      <c r="H291" s="460">
        <f t="shared" si="59"/>
        <v>1</v>
      </c>
      <c r="I291" s="460">
        <v>0.99946533172641305</v>
      </c>
      <c r="J291" s="460">
        <v>0.99943817999595996</v>
      </c>
      <c r="K291" s="460">
        <v>0.99965757413568002</v>
      </c>
      <c r="L291" s="460" t="str">
        <f t="shared" si="60"/>
        <v>-</v>
      </c>
      <c r="M291" s="460">
        <f t="shared" si="61"/>
        <v>1</v>
      </c>
      <c r="N291" s="460">
        <f t="shared" si="62"/>
        <v>0.33339597036864671</v>
      </c>
      <c r="O291" s="460">
        <f t="shared" si="67"/>
        <v>-9.5407930725979941</v>
      </c>
      <c r="P291" s="460">
        <f t="shared" si="64"/>
        <v>-0.10000000000000142</v>
      </c>
      <c r="Q291" s="460">
        <f t="shared" si="65"/>
        <v>0.11230873895441826</v>
      </c>
      <c r="R291" s="460">
        <f t="shared" si="66"/>
        <v>-1.1230873895441985E-2</v>
      </c>
      <c r="V291" s="430"/>
    </row>
    <row r="292" spans="3:22" x14ac:dyDescent="0.35">
      <c r="C292" s="460">
        <v>23.1</v>
      </c>
      <c r="D292" s="460">
        <f t="shared" si="57"/>
        <v>23.1</v>
      </c>
      <c r="E292" s="460">
        <f t="shared" si="63"/>
        <v>2.3100000000000002E-2</v>
      </c>
      <c r="F292" s="460">
        <f t="shared" si="58"/>
        <v>0.99589289985968632</v>
      </c>
      <c r="G292" s="460">
        <v>0.33131410672189898</v>
      </c>
      <c r="H292" s="460">
        <f t="shared" si="59"/>
        <v>1</v>
      </c>
      <c r="I292" s="460">
        <v>0.99946067333894995</v>
      </c>
      <c r="J292" s="460">
        <v>0.999433285179262</v>
      </c>
      <c r="K292" s="460">
        <v>0.999654590427832</v>
      </c>
      <c r="L292" s="460" t="str">
        <f t="shared" si="60"/>
        <v>-</v>
      </c>
      <c r="M292" s="460">
        <f t="shared" si="61"/>
        <v>1</v>
      </c>
      <c r="N292" s="460">
        <f t="shared" si="62"/>
        <v>0.32995336650769358</v>
      </c>
      <c r="O292" s="460">
        <f t="shared" si="67"/>
        <v>-9.6309487236243267</v>
      </c>
      <c r="P292" s="460">
        <f t="shared" si="64"/>
        <v>-0.10000000000000142</v>
      </c>
      <c r="Q292" s="460">
        <f t="shared" si="65"/>
        <v>0.11000808568357012</v>
      </c>
      <c r="R292" s="460">
        <f t="shared" si="66"/>
        <v>-1.1000808568357169E-2</v>
      </c>
      <c r="V292" s="430"/>
    </row>
    <row r="293" spans="3:22" x14ac:dyDescent="0.35">
      <c r="C293" s="460">
        <v>23.2</v>
      </c>
      <c r="D293" s="460">
        <f t="shared" si="57"/>
        <v>23.2</v>
      </c>
      <c r="E293" s="460">
        <f t="shared" si="63"/>
        <v>2.3199999999999998E-2</v>
      </c>
      <c r="F293" s="460">
        <f t="shared" si="58"/>
        <v>0.99585732765227519</v>
      </c>
      <c r="G293" s="460">
        <v>0.32788462602930302</v>
      </c>
      <c r="H293" s="460">
        <f t="shared" si="59"/>
        <v>1</v>
      </c>
      <c r="I293" s="460">
        <v>0.99945599475910296</v>
      </c>
      <c r="J293" s="460">
        <v>0.99942836914628097</v>
      </c>
      <c r="K293" s="460">
        <v>0.99965159378267399</v>
      </c>
      <c r="L293" s="460" t="str">
        <f t="shared" si="60"/>
        <v>-</v>
      </c>
      <c r="M293" s="460">
        <f t="shared" si="61"/>
        <v>1</v>
      </c>
      <c r="N293" s="460">
        <f t="shared" si="62"/>
        <v>0.32652630745580735</v>
      </c>
      <c r="O293" s="460">
        <f t="shared" si="67"/>
        <v>-9.7216364579081507</v>
      </c>
      <c r="P293" s="460">
        <f t="shared" si="64"/>
        <v>-9.9999999999997868E-2</v>
      </c>
      <c r="Q293" s="460">
        <f t="shared" si="65"/>
        <v>0.10774139058180612</v>
      </c>
      <c r="R293" s="460">
        <f t="shared" si="66"/>
        <v>-1.0774139058180383E-2</v>
      </c>
      <c r="V293" s="430"/>
    </row>
    <row r="294" spans="3:22" x14ac:dyDescent="0.35">
      <c r="C294" s="460">
        <v>23.3</v>
      </c>
      <c r="D294" s="460">
        <f t="shared" si="57"/>
        <v>23.3</v>
      </c>
      <c r="E294" s="460">
        <f t="shared" si="63"/>
        <v>2.3300000000000001E-2</v>
      </c>
      <c r="F294" s="460">
        <f t="shared" si="58"/>
        <v>0.99582160289347255</v>
      </c>
      <c r="G294" s="460">
        <v>0.32447072698785601</v>
      </c>
      <c r="H294" s="460">
        <f t="shared" si="59"/>
        <v>1</v>
      </c>
      <c r="I294" s="460">
        <v>0.99945129598709903</v>
      </c>
      <c r="J294" s="460">
        <v>0.99942343189726801</v>
      </c>
      <c r="K294" s="460">
        <v>0.999648584200302</v>
      </c>
      <c r="L294" s="460" t="str">
        <f t="shared" si="60"/>
        <v>-</v>
      </c>
      <c r="M294" s="460">
        <f t="shared" si="61"/>
        <v>1</v>
      </c>
      <c r="N294" s="460">
        <f t="shared" si="62"/>
        <v>0.32311495944105711</v>
      </c>
      <c r="O294" s="460">
        <f t="shared" si="67"/>
        <v>-9.8128586946574554</v>
      </c>
      <c r="P294" s="460">
        <f t="shared" si="64"/>
        <v>-0.10000000000000142</v>
      </c>
      <c r="Q294" s="460">
        <f t="shared" si="65"/>
        <v>0.10550844391384079</v>
      </c>
      <c r="R294" s="460">
        <f t="shared" si="66"/>
        <v>-1.0550844391384229E-2</v>
      </c>
      <c r="V294" s="430"/>
    </row>
    <row r="295" spans="3:22" x14ac:dyDescent="0.35">
      <c r="C295" s="460">
        <v>23.4</v>
      </c>
      <c r="D295" s="460">
        <f t="shared" si="57"/>
        <v>23.4</v>
      </c>
      <c r="E295" s="460">
        <f t="shared" si="63"/>
        <v>2.3399999999999997E-2</v>
      </c>
      <c r="F295" s="460">
        <f t="shared" si="58"/>
        <v>0.99578572559758161</v>
      </c>
      <c r="G295" s="460">
        <v>0.32107257384826599</v>
      </c>
      <c r="H295" s="460">
        <f t="shared" si="59"/>
        <v>1</v>
      </c>
      <c r="I295" s="460">
        <v>0.99944657702318795</v>
      </c>
      <c r="J295" s="460">
        <v>0.99941847343249601</v>
      </c>
      <c r="K295" s="460">
        <v>0.99964556168082197</v>
      </c>
      <c r="L295" s="460" t="str">
        <f t="shared" si="60"/>
        <v>-</v>
      </c>
      <c r="M295" s="460">
        <f t="shared" si="61"/>
        <v>1</v>
      </c>
      <c r="N295" s="460">
        <f t="shared" si="62"/>
        <v>0.31971948591897864</v>
      </c>
      <c r="O295" s="460">
        <f t="shared" si="67"/>
        <v>-9.9046178801842295</v>
      </c>
      <c r="P295" s="460">
        <f t="shared" si="64"/>
        <v>-9.9999999999997868E-2</v>
      </c>
      <c r="Q295" s="460">
        <f t="shared" si="65"/>
        <v>0.1033090310353362</v>
      </c>
      <c r="R295" s="460">
        <f t="shared" si="66"/>
        <v>-1.03309031035334E-2</v>
      </c>
      <c r="V295" s="430"/>
    </row>
    <row r="296" spans="3:22" x14ac:dyDescent="0.35">
      <c r="C296" s="460">
        <v>23.5</v>
      </c>
      <c r="D296" s="460">
        <f t="shared" si="57"/>
        <v>23.5</v>
      </c>
      <c r="E296" s="460">
        <f t="shared" si="63"/>
        <v>2.35E-2</v>
      </c>
      <c r="F296" s="460">
        <f t="shared" si="58"/>
        <v>0.99574969577896399</v>
      </c>
      <c r="G296" s="460">
        <v>0.31769032810625297</v>
      </c>
      <c r="H296" s="460">
        <f t="shared" si="59"/>
        <v>1</v>
      </c>
      <c r="I296" s="460">
        <v>0.99944183786757901</v>
      </c>
      <c r="J296" s="460">
        <v>0.99941349375219601</v>
      </c>
      <c r="K296" s="460">
        <v>0.99964252622431504</v>
      </c>
      <c r="L296" s="460" t="str">
        <f t="shared" si="60"/>
        <v>-</v>
      </c>
      <c r="M296" s="460">
        <f t="shared" si="61"/>
        <v>1</v>
      </c>
      <c r="N296" s="460">
        <f t="shared" si="62"/>
        <v>0.31634004756372064</v>
      </c>
      <c r="O296" s="460">
        <f t="shared" si="67"/>
        <v>-9.9969164882755042</v>
      </c>
      <c r="P296" s="460">
        <f t="shared" si="64"/>
        <v>-0.10000000000000142</v>
      </c>
      <c r="Q296" s="460">
        <f t="shared" si="65"/>
        <v>0.10114293253355726</v>
      </c>
      <c r="R296" s="460">
        <f t="shared" si="66"/>
        <v>-1.0114293253355869E-2</v>
      </c>
      <c r="V296" s="430"/>
    </row>
    <row r="297" spans="3:22" x14ac:dyDescent="0.35">
      <c r="C297" s="460">
        <v>23.6</v>
      </c>
      <c r="D297" s="460">
        <f t="shared" si="57"/>
        <v>23.6</v>
      </c>
      <c r="E297" s="460">
        <f t="shared" si="63"/>
        <v>2.3600000000000003E-2</v>
      </c>
      <c r="F297" s="460">
        <f t="shared" si="58"/>
        <v>0.99571351345204018</v>
      </c>
      <c r="G297" s="460">
        <v>0.31432414849389501</v>
      </c>
      <c r="H297" s="460">
        <f t="shared" si="59"/>
        <v>1</v>
      </c>
      <c r="I297" s="460">
        <v>0.99943707852050401</v>
      </c>
      <c r="J297" s="460">
        <v>0.99940849285662603</v>
      </c>
      <c r="K297" s="460">
        <v>0.99963947783087503</v>
      </c>
      <c r="L297" s="460" t="str">
        <f t="shared" si="60"/>
        <v>-</v>
      </c>
      <c r="M297" s="460">
        <f t="shared" si="61"/>
        <v>1</v>
      </c>
      <c r="N297" s="460">
        <f t="shared" si="62"/>
        <v>0.312976802259677</v>
      </c>
      <c r="O297" s="460">
        <f t="shared" si="67"/>
        <v>-10.089757020570751</v>
      </c>
      <c r="P297" s="460">
        <f t="shared" si="64"/>
        <v>-0.10000000000000142</v>
      </c>
      <c r="Q297" s="460">
        <f t="shared" si="65"/>
        <v>9.9009924367911201E-2</v>
      </c>
      <c r="R297" s="460">
        <f t="shared" si="66"/>
        <v>-9.9009924367912602E-3</v>
      </c>
      <c r="V297" s="430"/>
    </row>
    <row r="298" spans="3:22" x14ac:dyDescent="0.35">
      <c r="C298" s="460">
        <v>23.7</v>
      </c>
      <c r="D298" s="460">
        <f t="shared" si="57"/>
        <v>23.7</v>
      </c>
      <c r="E298" s="460">
        <f t="shared" si="63"/>
        <v>2.3699999999999999E-2</v>
      </c>
      <c r="F298" s="460">
        <f t="shared" si="58"/>
        <v>0.99567717863129479</v>
      </c>
      <c r="G298" s="460">
        <v>0.31097419097142498</v>
      </c>
      <c r="H298" s="460">
        <f t="shared" si="59"/>
        <v>1</v>
      </c>
      <c r="I298" s="460">
        <v>0.99943229898221297</v>
      </c>
      <c r="J298" s="460">
        <v>0.99940347074605995</v>
      </c>
      <c r="K298" s="460">
        <v>0.99963641650061197</v>
      </c>
      <c r="L298" s="460" t="str">
        <f t="shared" si="60"/>
        <v>-</v>
      </c>
      <c r="M298" s="460">
        <f t="shared" si="61"/>
        <v>1</v>
      </c>
      <c r="N298" s="460">
        <f t="shared" si="62"/>
        <v>0.30962990509357791</v>
      </c>
      <c r="O298" s="460">
        <f t="shared" si="67"/>
        <v>-10.183142006946486</v>
      </c>
      <c r="P298" s="460">
        <f t="shared" si="64"/>
        <v>-9.9999999999997868E-2</v>
      </c>
      <c r="Q298" s="460">
        <f t="shared" si="65"/>
        <v>9.6909778010315376E-2</v>
      </c>
      <c r="R298" s="460">
        <f t="shared" si="66"/>
        <v>-9.6909778010313315E-3</v>
      </c>
      <c r="V298" s="430"/>
    </row>
    <row r="299" spans="3:22" x14ac:dyDescent="0.35">
      <c r="C299" s="460">
        <v>23.8</v>
      </c>
      <c r="D299" s="460">
        <f t="shared" si="57"/>
        <v>23.8</v>
      </c>
      <c r="E299" s="460">
        <f t="shared" si="63"/>
        <v>2.3800000000000002E-2</v>
      </c>
      <c r="F299" s="460">
        <f t="shared" si="58"/>
        <v>0.99564069133127242</v>
      </c>
      <c r="G299" s="460">
        <v>0.307640608719501</v>
      </c>
      <c r="H299" s="460">
        <f t="shared" si="59"/>
        <v>1</v>
      </c>
      <c r="I299" s="460">
        <v>0.99942749925290297</v>
      </c>
      <c r="J299" s="460">
        <v>0.99939842742071805</v>
      </c>
      <c r="K299" s="460">
        <v>0.99963334223359301</v>
      </c>
      <c r="L299" s="460" t="str">
        <f t="shared" si="60"/>
        <v>-</v>
      </c>
      <c r="M299" s="460">
        <f t="shared" si="61"/>
        <v>1</v>
      </c>
      <c r="N299" s="460">
        <f t="shared" si="62"/>
        <v>0.30629950834705744</v>
      </c>
      <c r="O299" s="460">
        <f t="shared" si="67"/>
        <v>-10.277074005907812</v>
      </c>
      <c r="P299" s="460">
        <f t="shared" si="64"/>
        <v>-0.10000000000000142</v>
      </c>
      <c r="Q299" s="460">
        <f t="shared" si="65"/>
        <v>9.4842260585331281E-2</v>
      </c>
      <c r="R299" s="460">
        <f t="shared" si="66"/>
        <v>-9.4842260585332634E-3</v>
      </c>
      <c r="V299" s="430"/>
    </row>
    <row r="300" spans="3:22" x14ac:dyDescent="0.35">
      <c r="C300" s="460">
        <v>23.9</v>
      </c>
      <c r="D300" s="460">
        <f t="shared" si="57"/>
        <v>23.9</v>
      </c>
      <c r="E300" s="460">
        <f t="shared" si="63"/>
        <v>2.3899999999999998E-2</v>
      </c>
      <c r="F300" s="460">
        <f t="shared" si="58"/>
        <v>0.99560405156657694</v>
      </c>
      <c r="G300" s="460">
        <v>0.30432355213193701</v>
      </c>
      <c r="H300" s="460">
        <f t="shared" si="59"/>
        <v>1</v>
      </c>
      <c r="I300" s="460">
        <v>0.99942267933286</v>
      </c>
      <c r="J300" s="460">
        <v>0.99939336288091196</v>
      </c>
      <c r="K300" s="460">
        <v>0.99963025502995495</v>
      </c>
      <c r="L300" s="460" t="str">
        <f t="shared" si="60"/>
        <v>-</v>
      </c>
      <c r="M300" s="460">
        <f t="shared" si="61"/>
        <v>1</v>
      </c>
      <c r="N300" s="460">
        <f t="shared" si="62"/>
        <v>0.30298576148968887</v>
      </c>
      <c r="O300" s="460">
        <f t="shared" si="67"/>
        <v>-10.371555604987226</v>
      </c>
      <c r="P300" s="460">
        <f t="shared" si="64"/>
        <v>-9.9999999999997868E-2</v>
      </c>
      <c r="Q300" s="460">
        <f t="shared" si="65"/>
        <v>9.2807135010009201E-2</v>
      </c>
      <c r="R300" s="460">
        <f t="shared" si="66"/>
        <v>-9.280713501000723E-3</v>
      </c>
      <c r="V300" s="430"/>
    </row>
    <row r="301" spans="3:22" x14ac:dyDescent="0.35">
      <c r="C301" s="460">
        <v>24</v>
      </c>
      <c r="D301" s="460">
        <f t="shared" si="57"/>
        <v>24</v>
      </c>
      <c r="E301" s="460">
        <f t="shared" si="63"/>
        <v>2.4E-2</v>
      </c>
      <c r="F301" s="460">
        <f t="shared" si="58"/>
        <v>0.99556725935187529</v>
      </c>
      <c r="G301" s="460">
        <v>0.30102316880889401</v>
      </c>
      <c r="H301" s="460">
        <f t="shared" si="59"/>
        <v>1</v>
      </c>
      <c r="I301" s="460">
        <v>0.99941783922226801</v>
      </c>
      <c r="J301" s="460">
        <v>0.99938827712684797</v>
      </c>
      <c r="K301" s="460">
        <v>0.99962715488975196</v>
      </c>
      <c r="L301" s="460" t="str">
        <f t="shared" si="60"/>
        <v>-</v>
      </c>
      <c r="M301" s="460">
        <f t="shared" si="61"/>
        <v>1</v>
      </c>
      <c r="N301" s="460">
        <f t="shared" si="62"/>
        <v>0.29968881117248752</v>
      </c>
      <c r="O301" s="460">
        <f t="shared" si="67"/>
        <v>-10.466589421150905</v>
      </c>
      <c r="P301" s="460">
        <f t="shared" si="64"/>
        <v>-0.10000000000000142</v>
      </c>
      <c r="Q301" s="460">
        <f t="shared" si="65"/>
        <v>9.0804160133384229E-2</v>
      </c>
      <c r="R301" s="460">
        <f t="shared" si="66"/>
        <v>-9.0804160133385516E-3</v>
      </c>
      <c r="V301" s="430"/>
    </row>
    <row r="302" spans="3:22" x14ac:dyDescent="0.35">
      <c r="C302" s="460">
        <v>24.1</v>
      </c>
      <c r="D302" s="460">
        <f t="shared" si="57"/>
        <v>24.1</v>
      </c>
      <c r="E302" s="460">
        <f t="shared" si="63"/>
        <v>2.41E-2</v>
      </c>
      <c r="F302" s="460">
        <f t="shared" si="58"/>
        <v>0.99553031470189368</v>
      </c>
      <c r="G302" s="460">
        <v>0.29773960355053403</v>
      </c>
      <c r="H302" s="460">
        <f t="shared" si="59"/>
        <v>1</v>
      </c>
      <c r="I302" s="460">
        <v>0.99941297892139502</v>
      </c>
      <c r="J302" s="460">
        <v>0.99938317015882205</v>
      </c>
      <c r="K302" s="460">
        <v>0.99962404181311204</v>
      </c>
      <c r="L302" s="460" t="str">
        <f t="shared" si="60"/>
        <v>-</v>
      </c>
      <c r="M302" s="460">
        <f t="shared" si="61"/>
        <v>1</v>
      </c>
      <c r="N302" s="460">
        <f t="shared" si="62"/>
        <v>0.29640880122188018</v>
      </c>
      <c r="O302" s="460">
        <f t="shared" si="67"/>
        <v>-10.562178101212611</v>
      </c>
      <c r="P302" s="460">
        <f t="shared" si="64"/>
        <v>-0.10000000000000142</v>
      </c>
      <c r="Q302" s="460">
        <f t="shared" si="65"/>
        <v>8.883309087556647E-2</v>
      </c>
      <c r="R302" s="460">
        <f t="shared" si="66"/>
        <v>-8.8833090875567733E-3</v>
      </c>
      <c r="V302" s="430"/>
    </row>
    <row r="303" spans="3:22" x14ac:dyDescent="0.35">
      <c r="C303" s="460">
        <v>24.2</v>
      </c>
      <c r="D303" s="460">
        <f t="shared" si="57"/>
        <v>24.2</v>
      </c>
      <c r="E303" s="460">
        <f t="shared" si="63"/>
        <v>2.4199999999999999E-2</v>
      </c>
      <c r="F303" s="460">
        <f t="shared" si="58"/>
        <v>0.99549321763141874</v>
      </c>
      <c r="G303" s="460">
        <v>0.29447299835114299</v>
      </c>
      <c r="H303" s="460">
        <f t="shared" si="59"/>
        <v>1</v>
      </c>
      <c r="I303" s="460">
        <v>0.99940809843044298</v>
      </c>
      <c r="J303" s="460">
        <v>0.99937804197705604</v>
      </c>
      <c r="K303" s="460">
        <v>0.99962091580010104</v>
      </c>
      <c r="L303" s="460" t="str">
        <f t="shared" si="60"/>
        <v>-</v>
      </c>
      <c r="M303" s="460">
        <f t="shared" si="61"/>
        <v>1</v>
      </c>
      <c r="N303" s="460">
        <f t="shared" si="62"/>
        <v>0.29314587263415082</v>
      </c>
      <c r="O303" s="460">
        <f t="shared" si="67"/>
        <v>-10.658324322255128</v>
      </c>
      <c r="P303" s="460">
        <f t="shared" si="64"/>
        <v>-9.9999999999997868E-2</v>
      </c>
      <c r="Q303" s="460">
        <f t="shared" si="65"/>
        <v>8.6893678366372767E-2</v>
      </c>
      <c r="R303" s="460">
        <f t="shared" si="66"/>
        <v>-8.6893678366370911E-3</v>
      </c>
      <c r="V303" s="430"/>
    </row>
    <row r="304" spans="3:22" x14ac:dyDescent="0.35">
      <c r="C304" s="460">
        <v>24.3</v>
      </c>
      <c r="D304" s="460">
        <f t="shared" si="57"/>
        <v>24.3</v>
      </c>
      <c r="E304" s="460">
        <f t="shared" si="63"/>
        <v>2.4300000000000002E-2</v>
      </c>
      <c r="F304" s="460">
        <f t="shared" si="58"/>
        <v>0.99545596815529935</v>
      </c>
      <c r="G304" s="460">
        <v>0.29122349239370998</v>
      </c>
      <c r="H304" s="460">
        <f t="shared" si="59"/>
        <v>1</v>
      </c>
      <c r="I304" s="460">
        <v>0.99940319774970199</v>
      </c>
      <c r="J304" s="460">
        <v>0.99937289258187201</v>
      </c>
      <c r="K304" s="460">
        <v>0.99961777685085895</v>
      </c>
      <c r="L304" s="460" t="str">
        <f t="shared" si="60"/>
        <v>-</v>
      </c>
      <c r="M304" s="460">
        <f t="shared" si="61"/>
        <v>1</v>
      </c>
      <c r="N304" s="460">
        <f t="shared" si="62"/>
        <v>0.28990016357034804</v>
      </c>
      <c r="O304" s="460">
        <f t="shared" si="67"/>
        <v>-10.755030792059795</v>
      </c>
      <c r="P304" s="460">
        <f t="shared" si="64"/>
        <v>-0.10000000000000142</v>
      </c>
      <c r="Q304" s="460">
        <f t="shared" si="65"/>
        <v>8.4985670083444459E-2</v>
      </c>
      <c r="R304" s="460">
        <f t="shared" si="66"/>
        <v>-8.4985670083445666E-3</v>
      </c>
      <c r="V304" s="430"/>
    </row>
    <row r="305" spans="3:22" x14ac:dyDescent="0.35">
      <c r="C305" s="460">
        <v>24.4</v>
      </c>
      <c r="D305" s="460">
        <f t="shared" si="57"/>
        <v>24.4</v>
      </c>
      <c r="E305" s="460">
        <f t="shared" si="63"/>
        <v>2.4399999999999998E-2</v>
      </c>
      <c r="F305" s="460">
        <f t="shared" si="58"/>
        <v>0.99541856628844472</v>
      </c>
      <c r="G305" s="460">
        <v>0.28799122204496702</v>
      </c>
      <c r="H305" s="460">
        <f t="shared" si="59"/>
        <v>1</v>
      </c>
      <c r="I305" s="460">
        <v>0.999398276879362</v>
      </c>
      <c r="J305" s="460">
        <v>0.99936772197347301</v>
      </c>
      <c r="K305" s="460">
        <v>0.99961462496544196</v>
      </c>
      <c r="L305" s="460" t="str">
        <f t="shared" si="60"/>
        <v>-</v>
      </c>
      <c r="M305" s="460">
        <f t="shared" si="61"/>
        <v>1</v>
      </c>
      <c r="N305" s="460">
        <f t="shared" si="62"/>
        <v>0.2866718093516582</v>
      </c>
      <c r="O305" s="460">
        <f t="shared" si="67"/>
        <v>-10.852300249544168</v>
      </c>
      <c r="P305" s="460">
        <f t="shared" si="64"/>
        <v>-9.9999999999997868E-2</v>
      </c>
      <c r="Q305" s="460">
        <f t="shared" si="65"/>
        <v>8.3108809989793669E-2</v>
      </c>
      <c r="R305" s="460">
        <f t="shared" si="66"/>
        <v>-8.310880998979189E-3</v>
      </c>
      <c r="V305" s="430"/>
    </row>
    <row r="306" spans="3:22" x14ac:dyDescent="0.35">
      <c r="C306" s="460">
        <v>24.5</v>
      </c>
      <c r="D306" s="460">
        <f t="shared" si="57"/>
        <v>24.5</v>
      </c>
      <c r="E306" s="460">
        <f t="shared" si="63"/>
        <v>2.4500000000000001E-2</v>
      </c>
      <c r="F306" s="460">
        <f t="shared" si="58"/>
        <v>0.9953810120458243</v>
      </c>
      <c r="G306" s="460">
        <v>0.28477632085089599</v>
      </c>
      <c r="H306" s="460">
        <f t="shared" si="59"/>
        <v>1</v>
      </c>
      <c r="I306" s="460">
        <v>0.99939333581969403</v>
      </c>
      <c r="J306" s="460">
        <v>0.99936253015216603</v>
      </c>
      <c r="K306" s="460">
        <v>0.99961146014397795</v>
      </c>
      <c r="L306" s="460" t="str">
        <f t="shared" si="60"/>
        <v>-</v>
      </c>
      <c r="M306" s="460">
        <f t="shared" si="61"/>
        <v>1</v>
      </c>
      <c r="N306" s="460">
        <f t="shared" si="62"/>
        <v>0.28346094245525122</v>
      </c>
      <c r="O306" s="460">
        <f t="shared" si="67"/>
        <v>-10.950135465207813</v>
      </c>
      <c r="P306" s="460">
        <f t="shared" si="64"/>
        <v>-0.10000000000000142</v>
      </c>
      <c r="Q306" s="460">
        <f t="shared" si="65"/>
        <v>8.1262838670729753E-2</v>
      </c>
      <c r="R306" s="460">
        <f t="shared" si="66"/>
        <v>-8.1262838670730902E-3</v>
      </c>
      <c r="V306" s="430"/>
    </row>
    <row r="307" spans="3:22" x14ac:dyDescent="0.35">
      <c r="C307" s="460">
        <v>24.6</v>
      </c>
      <c r="D307" s="460">
        <f t="shared" si="57"/>
        <v>24.6</v>
      </c>
      <c r="E307" s="460">
        <f t="shared" si="63"/>
        <v>2.46E-2</v>
      </c>
      <c r="F307" s="460">
        <f t="shared" si="58"/>
        <v>0.99534330544246874</v>
      </c>
      <c r="G307" s="460">
        <v>0.28157891953269198</v>
      </c>
      <c r="H307" s="460">
        <f t="shared" si="59"/>
        <v>1</v>
      </c>
      <c r="I307" s="460">
        <v>0.999388374570919</v>
      </c>
      <c r="J307" s="460">
        <v>0.99935731711819298</v>
      </c>
      <c r="K307" s="460">
        <v>0.99960828238654897</v>
      </c>
      <c r="L307" s="460" t="str">
        <f t="shared" si="60"/>
        <v>-</v>
      </c>
      <c r="M307" s="460">
        <f t="shared" si="61"/>
        <v>1</v>
      </c>
      <c r="N307" s="460">
        <f t="shared" si="62"/>
        <v>0.28026769251058858</v>
      </c>
      <c r="O307" s="460">
        <f t="shared" si="67"/>
        <v>-11.048539241586637</v>
      </c>
      <c r="P307" s="460">
        <f t="shared" si="64"/>
        <v>-0.10000000000000142</v>
      </c>
      <c r="Q307" s="460">
        <f t="shared" si="65"/>
        <v>7.9447493470112263E-2</v>
      </c>
      <c r="R307" s="460">
        <f t="shared" si="66"/>
        <v>-7.944749347011339E-3</v>
      </c>
      <c r="V307" s="430"/>
    </row>
    <row r="308" spans="3:22" x14ac:dyDescent="0.35">
      <c r="C308" s="460">
        <v>24.7</v>
      </c>
      <c r="D308" s="460">
        <f t="shared" si="57"/>
        <v>24.7</v>
      </c>
      <c r="E308" s="460">
        <f t="shared" si="63"/>
        <v>2.47E-2</v>
      </c>
      <c r="F308" s="460">
        <f t="shared" si="58"/>
        <v>0.99530544649346941</v>
      </c>
      <c r="G308" s="460">
        <v>0.27839914598318399</v>
      </c>
      <c r="H308" s="460">
        <f t="shared" si="59"/>
        <v>1</v>
      </c>
      <c r="I308" s="460">
        <v>0.99938339313328295</v>
      </c>
      <c r="J308" s="460">
        <v>0.99935208287182498</v>
      </c>
      <c r="K308" s="460">
        <v>0.99960509169325595</v>
      </c>
      <c r="L308" s="460" t="str">
        <f t="shared" si="60"/>
        <v>-</v>
      </c>
      <c r="M308" s="460">
        <f t="shared" si="61"/>
        <v>1</v>
      </c>
      <c r="N308" s="460">
        <f t="shared" si="62"/>
        <v>0.27709218629619353</v>
      </c>
      <c r="O308" s="460">
        <f t="shared" si="67"/>
        <v>-11.14751441371601</v>
      </c>
      <c r="P308" s="460">
        <f t="shared" si="64"/>
        <v>-9.9999999999997868E-2</v>
      </c>
      <c r="Q308" s="460">
        <f t="shared" si="65"/>
        <v>7.766250862587773E-2</v>
      </c>
      <c r="R308" s="460">
        <f t="shared" si="66"/>
        <v>-7.7662508625876078E-3</v>
      </c>
      <c r="V308" s="430"/>
    </row>
    <row r="309" spans="3:22" x14ac:dyDescent="0.35">
      <c r="C309" s="460">
        <v>24.8</v>
      </c>
      <c r="D309" s="460">
        <f t="shared" si="57"/>
        <v>24.8</v>
      </c>
      <c r="E309" s="460">
        <f t="shared" si="63"/>
        <v>2.4799999999999999E-2</v>
      </c>
      <c r="F309" s="460">
        <f t="shared" si="58"/>
        <v>0.99526743521397754</v>
      </c>
      <c r="G309" s="460">
        <v>0.27523712526372002</v>
      </c>
      <c r="H309" s="460">
        <f t="shared" si="59"/>
        <v>1</v>
      </c>
      <c r="I309" s="460">
        <v>0.99937839150704599</v>
      </c>
      <c r="J309" s="460">
        <v>0.99934682741334502</v>
      </c>
      <c r="K309" s="460">
        <v>0.99960188806421302</v>
      </c>
      <c r="L309" s="460" t="str">
        <f t="shared" si="60"/>
        <v>-</v>
      </c>
      <c r="M309" s="460">
        <f t="shared" si="61"/>
        <v>1</v>
      </c>
      <c r="N309" s="460">
        <f t="shared" si="62"/>
        <v>0.27393454773689085</v>
      </c>
      <c r="O309" s="460">
        <f t="shared" si="67"/>
        <v>-11.247063849602547</v>
      </c>
      <c r="P309" s="460">
        <f t="shared" si="64"/>
        <v>-0.10000000000000142</v>
      </c>
      <c r="Q309" s="460">
        <f t="shared" si="65"/>
        <v>7.5907615404791864E-2</v>
      </c>
      <c r="R309" s="460">
        <f t="shared" si="66"/>
        <v>-7.5907615404792947E-3</v>
      </c>
      <c r="V309" s="430"/>
    </row>
    <row r="310" spans="3:22" x14ac:dyDescent="0.35">
      <c r="C310" s="460">
        <v>24.9</v>
      </c>
      <c r="D310" s="460">
        <f t="shared" si="57"/>
        <v>24.9</v>
      </c>
      <c r="E310" s="460">
        <f t="shared" si="63"/>
        <v>2.4899999999999999E-2</v>
      </c>
      <c r="F310" s="460">
        <f t="shared" si="58"/>
        <v>0.99522927161920749</v>
      </c>
      <c r="G310" s="460">
        <v>0.27209297960150702</v>
      </c>
      <c r="H310" s="460">
        <f t="shared" si="59"/>
        <v>1</v>
      </c>
      <c r="I310" s="460">
        <v>0.99937336969243096</v>
      </c>
      <c r="J310" s="460">
        <v>0.99934155074300501</v>
      </c>
      <c r="K310" s="460">
        <v>0.99959867149950099</v>
      </c>
      <c r="L310" s="460" t="str">
        <f t="shared" si="60"/>
        <v>-</v>
      </c>
      <c r="M310" s="460">
        <f t="shared" si="61"/>
        <v>1</v>
      </c>
      <c r="N310" s="460">
        <f t="shared" si="62"/>
        <v>0.27079489790150774</v>
      </c>
      <c r="O310" s="460">
        <f t="shared" si="67"/>
        <v>-11.347190450705034</v>
      </c>
      <c r="P310" s="460">
        <f t="shared" si="64"/>
        <v>-9.9999999999997868E-2</v>
      </c>
      <c r="Q310" s="460">
        <f t="shared" si="65"/>
        <v>7.4182542236379281E-2</v>
      </c>
      <c r="R310" s="460">
        <f t="shared" si="66"/>
        <v>-7.4182542236377698E-3</v>
      </c>
      <c r="V310" s="430"/>
    </row>
    <row r="311" spans="3:22" x14ac:dyDescent="0.35">
      <c r="C311" s="460">
        <v>25</v>
      </c>
      <c r="D311" s="460">
        <f t="shared" si="57"/>
        <v>25</v>
      </c>
      <c r="E311" s="460">
        <f t="shared" si="63"/>
        <v>2.5000000000000001E-2</v>
      </c>
      <c r="F311" s="460">
        <f t="shared" si="58"/>
        <v>0.99519095572443239</v>
      </c>
      <c r="G311" s="460">
        <v>0.26896682838740399</v>
      </c>
      <c r="H311" s="460">
        <f t="shared" si="59"/>
        <v>1</v>
      </c>
      <c r="I311" s="460">
        <v>0.99936832768968398</v>
      </c>
      <c r="J311" s="460">
        <v>0.99933625286107497</v>
      </c>
      <c r="K311" s="460">
        <v>0.99959544199922901</v>
      </c>
      <c r="L311" s="460" t="str">
        <f t="shared" si="60"/>
        <v>-</v>
      </c>
      <c r="M311" s="460">
        <f t="shared" si="61"/>
        <v>1</v>
      </c>
      <c r="N311" s="460">
        <f t="shared" si="62"/>
        <v>0.26767335500102996</v>
      </c>
      <c r="O311" s="460">
        <f t="shared" si="67"/>
        <v>-11.44789715242484</v>
      </c>
      <c r="P311" s="460">
        <f t="shared" si="64"/>
        <v>-0.10000000000000142</v>
      </c>
      <c r="Q311" s="460">
        <f t="shared" si="65"/>
        <v>7.2487014845977832E-2</v>
      </c>
      <c r="R311" s="460">
        <f t="shared" si="66"/>
        <v>-7.2487014845978859E-3</v>
      </c>
      <c r="V311" s="430"/>
    </row>
    <row r="312" spans="3:22" x14ac:dyDescent="0.35">
      <c r="C312" s="460">
        <v>25.1</v>
      </c>
      <c r="D312" s="460">
        <f t="shared" si="57"/>
        <v>25.1</v>
      </c>
      <c r="E312" s="460">
        <f t="shared" si="63"/>
        <v>2.5100000000000001E-2</v>
      </c>
      <c r="F312" s="460">
        <f t="shared" si="58"/>
        <v>0.99515248754498487</v>
      </c>
      <c r="G312" s="460">
        <v>0.26585878817417902</v>
      </c>
      <c r="H312" s="460">
        <f t="shared" si="59"/>
        <v>1</v>
      </c>
      <c r="I312" s="460">
        <v>0.99936326549906795</v>
      </c>
      <c r="J312" s="460">
        <v>0.99933093376784399</v>
      </c>
      <c r="K312" s="460">
        <v>0.99959219956350398</v>
      </c>
      <c r="L312" s="460" t="str">
        <f t="shared" si="60"/>
        <v>-</v>
      </c>
      <c r="M312" s="460">
        <f t="shared" si="61"/>
        <v>1</v>
      </c>
      <c r="N312" s="460">
        <f t="shared" si="62"/>
        <v>0.26457003438722948</v>
      </c>
      <c r="O312" s="460">
        <f t="shared" si="67"/>
        <v>-11.549186924605468</v>
      </c>
      <c r="P312" s="460">
        <f t="shared" si="64"/>
        <v>-0.10000000000000142</v>
      </c>
      <c r="Q312" s="460">
        <f t="shared" si="65"/>
        <v>7.0820756386875586E-2</v>
      </c>
      <c r="R312" s="460">
        <f t="shared" si="66"/>
        <v>-7.0820756386876594E-3</v>
      </c>
      <c r="V312" s="430"/>
    </row>
    <row r="313" spans="3:22" x14ac:dyDescent="0.35">
      <c r="C313" s="460">
        <v>25.2</v>
      </c>
      <c r="D313" s="460">
        <f t="shared" si="57"/>
        <v>25.2</v>
      </c>
      <c r="E313" s="460">
        <f t="shared" si="63"/>
        <v>2.52E-2</v>
      </c>
      <c r="F313" s="460">
        <f t="shared" si="58"/>
        <v>0.99511386709626148</v>
      </c>
      <c r="G313" s="460">
        <v>0.26276897267521498</v>
      </c>
      <c r="H313" s="460">
        <f t="shared" si="59"/>
        <v>1</v>
      </c>
      <c r="I313" s="460">
        <v>0.99935818312079405</v>
      </c>
      <c r="J313" s="460">
        <v>0.99932559346354699</v>
      </c>
      <c r="K313" s="460">
        <v>0.99958894419240196</v>
      </c>
      <c r="L313" s="460" t="str">
        <f t="shared" si="60"/>
        <v>-</v>
      </c>
      <c r="M313" s="460">
        <f t="shared" si="61"/>
        <v>1</v>
      </c>
      <c r="N313" s="460">
        <f t="shared" si="62"/>
        <v>0.26148504855174504</v>
      </c>
      <c r="O313" s="460">
        <f t="shared" si="67"/>
        <v>-11.651062772042062</v>
      </c>
      <c r="P313" s="460">
        <f t="shared" si="64"/>
        <v>-9.9999999999997868E-2</v>
      </c>
      <c r="Q313" s="460">
        <f t="shared" si="65"/>
        <v>6.9183487571482835E-2</v>
      </c>
      <c r="R313" s="460">
        <f t="shared" si="66"/>
        <v>-6.9183487571481362E-3</v>
      </c>
      <c r="V313" s="430"/>
    </row>
    <row r="314" spans="3:22" x14ac:dyDescent="0.35">
      <c r="C314" s="460">
        <v>25.3</v>
      </c>
      <c r="D314" s="460">
        <f t="shared" si="57"/>
        <v>25.3</v>
      </c>
      <c r="E314" s="460">
        <f t="shared" si="63"/>
        <v>2.53E-2</v>
      </c>
      <c r="F314" s="460">
        <f t="shared" si="58"/>
        <v>0.99507509439371788</v>
      </c>
      <c r="G314" s="460">
        <v>0.25969749276366699</v>
      </c>
      <c r="H314" s="460">
        <f t="shared" si="59"/>
        <v>1</v>
      </c>
      <c r="I314" s="460">
        <v>0.99935308055514305</v>
      </c>
      <c r="J314" s="460">
        <v>0.99932023194849495</v>
      </c>
      <c r="K314" s="460">
        <v>0.99958567588605396</v>
      </c>
      <c r="L314" s="460" t="str">
        <f t="shared" si="60"/>
        <v>-</v>
      </c>
      <c r="M314" s="460">
        <f t="shared" si="61"/>
        <v>1</v>
      </c>
      <c r="N314" s="460">
        <f t="shared" si="62"/>
        <v>0.25841850712561781</v>
      </c>
      <c r="O314" s="460">
        <f t="shared" si="67"/>
        <v>-11.753527735000912</v>
      </c>
      <c r="P314" s="460">
        <f t="shared" si="64"/>
        <v>-0.10000000000000142</v>
      </c>
      <c r="Q314" s="460">
        <f t="shared" si="65"/>
        <v>6.7574926801491172E-2</v>
      </c>
      <c r="R314" s="460">
        <f t="shared" si="66"/>
        <v>-6.7574926801492134E-3</v>
      </c>
      <c r="V314" s="430"/>
    </row>
    <row r="315" spans="3:22" x14ac:dyDescent="0.35">
      <c r="C315" s="460">
        <v>25.4</v>
      </c>
      <c r="D315" s="460">
        <f t="shared" si="57"/>
        <v>25.4</v>
      </c>
      <c r="E315" s="460">
        <f t="shared" si="63"/>
        <v>2.5399999999999999E-2</v>
      </c>
      <c r="F315" s="460">
        <f t="shared" si="58"/>
        <v>0.99503616945286921</v>
      </c>
      <c r="G315" s="460">
        <v>0.25664445647208001</v>
      </c>
      <c r="H315" s="460">
        <f t="shared" si="59"/>
        <v>1</v>
      </c>
      <c r="I315" s="460">
        <v>0.99934795780236696</v>
      </c>
      <c r="J315" s="460">
        <v>0.99931484922295999</v>
      </c>
      <c r="K315" s="460">
        <v>0.999582394644557</v>
      </c>
      <c r="L315" s="460" t="str">
        <f t="shared" si="60"/>
        <v>-</v>
      </c>
      <c r="M315" s="460">
        <f t="shared" si="61"/>
        <v>1</v>
      </c>
      <c r="N315" s="460">
        <f t="shared" si="62"/>
        <v>0.25537051687929213</v>
      </c>
      <c r="O315" s="460">
        <f t="shared" si="67"/>
        <v>-11.856584889748911</v>
      </c>
      <c r="P315" s="460">
        <f t="shared" si="64"/>
        <v>-9.9999999999997868E-2</v>
      </c>
      <c r="Q315" s="460">
        <f t="shared" si="65"/>
        <v>6.5994790296979466E-2</v>
      </c>
      <c r="R315" s="460">
        <f t="shared" si="66"/>
        <v>-6.599479029697806E-3</v>
      </c>
      <c r="V315" s="430"/>
    </row>
    <row r="316" spans="3:22" x14ac:dyDescent="0.35">
      <c r="C316" s="460">
        <v>25.5</v>
      </c>
      <c r="D316" s="460">
        <f t="shared" si="57"/>
        <v>25.5</v>
      </c>
      <c r="E316" s="460">
        <f t="shared" si="63"/>
        <v>2.5499999999999998E-2</v>
      </c>
      <c r="F316" s="460">
        <f t="shared" si="58"/>
        <v>0.99499709228929467</v>
      </c>
      <c r="G316" s="460">
        <v>0.25360996899244898</v>
      </c>
      <c r="H316" s="460">
        <f t="shared" si="59"/>
        <v>1</v>
      </c>
      <c r="I316" s="460">
        <v>0.99934281486267895</v>
      </c>
      <c r="J316" s="460">
        <v>0.99930944528718402</v>
      </c>
      <c r="K316" s="460">
        <v>0.99957910046799203</v>
      </c>
      <c r="L316" s="460" t="str">
        <f t="shared" si="60"/>
        <v>-</v>
      </c>
      <c r="M316" s="460">
        <f t="shared" si="61"/>
        <v>1</v>
      </c>
      <c r="N316" s="460">
        <f t="shared" si="62"/>
        <v>0.25234118172306491</v>
      </c>
      <c r="O316" s="460">
        <f t="shared" si="67"/>
        <v>-11.96023734909361</v>
      </c>
      <c r="P316" s="460">
        <f t="shared" si="64"/>
        <v>-0.10000000000000142</v>
      </c>
      <c r="Q316" s="460">
        <f t="shared" si="65"/>
        <v>6.4442792224422674E-2</v>
      </c>
      <c r="R316" s="460">
        <f t="shared" si="66"/>
        <v>-6.4442792224423586E-3</v>
      </c>
      <c r="V316" s="430"/>
    </row>
    <row r="317" spans="3:22" x14ac:dyDescent="0.35">
      <c r="C317" s="460">
        <v>25.6</v>
      </c>
      <c r="D317" s="460">
        <f t="shared" si="57"/>
        <v>25.6</v>
      </c>
      <c r="E317" s="460">
        <f t="shared" si="63"/>
        <v>2.5600000000000001E-2</v>
      </c>
      <c r="F317" s="460">
        <f t="shared" si="58"/>
        <v>0.99495786291863031</v>
      </c>
      <c r="G317" s="460">
        <v>0.25059413267672898</v>
      </c>
      <c r="H317" s="460">
        <f t="shared" si="59"/>
        <v>1</v>
      </c>
      <c r="I317" s="460">
        <v>0.99933765173636502</v>
      </c>
      <c r="J317" s="460">
        <v>0.99930402014147601</v>
      </c>
      <c r="K317" s="460">
        <v>0.99957579335648605</v>
      </c>
      <c r="L317" s="460" t="str">
        <f t="shared" si="60"/>
        <v>-</v>
      </c>
      <c r="M317" s="460">
        <f t="shared" si="61"/>
        <v>1</v>
      </c>
      <c r="N317" s="460">
        <f t="shared" si="62"/>
        <v>0.24933060270798596</v>
      </c>
      <c r="O317" s="460">
        <f t="shared" si="67"/>
        <v>-12.06448826293405</v>
      </c>
      <c r="P317" s="460">
        <f t="shared" si="64"/>
        <v>-0.10000000000000142</v>
      </c>
      <c r="Q317" s="460">
        <f t="shared" si="65"/>
        <v>6.2918644823558689E-2</v>
      </c>
      <c r="R317" s="460">
        <f t="shared" si="66"/>
        <v>-6.2918644823559584E-3</v>
      </c>
      <c r="V317" s="430"/>
    </row>
    <row r="318" spans="3:22" x14ac:dyDescent="0.35">
      <c r="C318" s="460">
        <v>25.7</v>
      </c>
      <c r="D318" s="460">
        <f t="shared" ref="D318:D381" si="68">IF(AND($D$11=$U$86,$D$13&gt;=$U$80),$D$13/$U$80,1)*(f_CLK_MHz/fCLK_NOM_MHz)*$C318</f>
        <v>25.7</v>
      </c>
      <c r="E318" s="460">
        <f t="shared" si="63"/>
        <v>2.5700000000000001E-2</v>
      </c>
      <c r="F318" s="460">
        <f t="shared" ref="F318:F381" si="69">IF(SINC3_Decimation&lt;&gt;0,(ABS(SIN(((MOD_CLK_DIV*PI()*$D318*SINC3_Decimation)/(f_CLK_MHz*1000000)))/(SINC3_Decimation*SIN(((MOD_CLK_DIV*PI()*$D318)/(f_CLK_MHz*1000000)))))^First_Stage_Order),"-")</f>
        <v>0.99491848135657468</v>
      </c>
      <c r="G318" s="460">
        <v>0.247597047037798</v>
      </c>
      <c r="H318" s="460">
        <f t="shared" ref="H318:H381" si="70">IF(SINC1A_Decimation&lt;&gt;0,(ABS(SIN(((MOD_CLK_DIV*SINC3_Decimation*FIR2_Decimation*PI()*$D318*SINC1A_Decimation)/(f_CLK_MHz*1000000)))/(SINC1A_Decimation*SIN(((MOD_CLK_DIV*SINC3_Decimation*FIR2_Decimation*PI()*$D318)/(f_CLK_MHz*1000000)))))^1),"-")</f>
        <v>1</v>
      </c>
      <c r="I318" s="460">
        <v>0.99933246842367496</v>
      </c>
      <c r="J318" s="460">
        <v>0.99929857378611597</v>
      </c>
      <c r="K318" s="460">
        <v>0.99957247331014099</v>
      </c>
      <c r="L318" s="460" t="str">
        <f t="shared" ref="L318:L381" si="71">IF(SINC1B_Decimation&lt;&gt;0,(ABS(SIN(((MOD_CLK_DIV*FIR1_Decimation*PI()*$D318*SINC1B_Decimation)/(f_CLK_MHz*1000000)))/(SINC1B_Decimation*SIN(((MOD_CLK_DIV*FIR1_Decimation*PI()*$D318)/(f_CLK_MHz*1000000)))))^1),"-")</f>
        <v>-</v>
      </c>
      <c r="M318" s="460">
        <f t="shared" ref="M318:M381" si="72">IF($D$14=$Z$85,(ABS(SIN(((Dec_Prior_to_Chop*PI()*$D318*2)/(f_CLK_MHz*1000000)))/(2*SIN(((Dec_Prior_to_Chop*PI()*$D318)/(f_CLK_MHz*1000000)))))^1),1)</f>
        <v>1</v>
      </c>
      <c r="N318" s="460">
        <f t="shared" ref="N318:N381" si="73">M318*IF(FILTER=$U$85,F318,IF(AND(FILTER=$U$86,$D$13&lt;=$U$73,$D$13&lt;&gt;$U$72),F318*G318*H318,IF(AND(FILTER=$U$86,OR($D$13&gt;=$U$74,$D$13=$U$72),$D$13&lt;=$U$79,$D$13&lt;&gt;$U$75),I318*L318,IF(AND(FILTER=$U$86,$D$13=$U$75),J318*L318,IF(AND(FILTER=$U$86,$D$13&gt;=$U$80),K318,"Error")))))</f>
        <v>0.24633887802721838</v>
      </c>
      <c r="O318" s="460">
        <f t="shared" si="67"/>
        <v>-12.169340818822246</v>
      </c>
      <c r="P318" s="460">
        <f t="shared" si="64"/>
        <v>-9.9999999999997868E-2</v>
      </c>
      <c r="Q318" s="460">
        <f t="shared" si="65"/>
        <v>6.1422058533076779E-2</v>
      </c>
      <c r="R318" s="460">
        <f t="shared" si="66"/>
        <v>-6.1422058533075466E-3</v>
      </c>
      <c r="V318" s="430"/>
    </row>
    <row r="319" spans="3:22" x14ac:dyDescent="0.35">
      <c r="C319" s="460">
        <v>25.8</v>
      </c>
      <c r="D319" s="460">
        <f t="shared" si="68"/>
        <v>25.8</v>
      </c>
      <c r="E319" s="460">
        <f t="shared" ref="E319:E382" si="74">D319/1000</f>
        <v>2.58E-2</v>
      </c>
      <c r="F319" s="460">
        <f t="shared" si="69"/>
        <v>0.99487894761888696</v>
      </c>
      <c r="G319" s="460">
        <v>0.244618808750863</v>
      </c>
      <c r="H319" s="460">
        <f t="shared" si="70"/>
        <v>1</v>
      </c>
      <c r="I319" s="460">
        <v>0.99932726492482604</v>
      </c>
      <c r="J319" s="460">
        <v>0.99929310622134804</v>
      </c>
      <c r="K319" s="460">
        <v>0.99956914032903599</v>
      </c>
      <c r="L319" s="460" t="str">
        <f t="shared" si="71"/>
        <v>-</v>
      </c>
      <c r="M319" s="460">
        <f t="shared" si="72"/>
        <v>1</v>
      </c>
      <c r="N319" s="460">
        <f t="shared" si="73"/>
        <v>0.24336610301784437</v>
      </c>
      <c r="O319" s="460">
        <f t="shared" si="67"/>
        <v>-12.274798242535997</v>
      </c>
      <c r="P319" s="460">
        <f t="shared" si="64"/>
        <v>-0.10000000000000142</v>
      </c>
      <c r="Q319" s="460">
        <f t="shared" si="65"/>
        <v>5.9952742115086319E-2</v>
      </c>
      <c r="R319" s="460">
        <f t="shared" si="66"/>
        <v>-5.9952742115087169E-3</v>
      </c>
      <c r="V319" s="430"/>
    </row>
    <row r="320" spans="3:22" x14ac:dyDescent="0.35">
      <c r="C320" s="460">
        <v>25.9</v>
      </c>
      <c r="D320" s="460">
        <f t="shared" si="68"/>
        <v>25.9</v>
      </c>
      <c r="E320" s="460">
        <f t="shared" si="74"/>
        <v>2.5899999999999999E-2</v>
      </c>
      <c r="F320" s="460">
        <f t="shared" si="69"/>
        <v>0.99483926172138715</v>
      </c>
      <c r="G320" s="460">
        <v>0.241659511655304</v>
      </c>
      <c r="H320" s="460">
        <f t="shared" si="70"/>
        <v>1</v>
      </c>
      <c r="I320" s="460">
        <v>0.99932204124010704</v>
      </c>
      <c r="J320" s="460">
        <v>0.99928761744748495</v>
      </c>
      <c r="K320" s="460">
        <v>0.99956579441330096</v>
      </c>
      <c r="L320" s="460" t="str">
        <f t="shared" si="71"/>
        <v>-</v>
      </c>
      <c r="M320" s="460">
        <f t="shared" si="72"/>
        <v>1</v>
      </c>
      <c r="N320" s="460">
        <f t="shared" si="73"/>
        <v>0.24041237016311359</v>
      </c>
      <c r="O320" s="460">
        <f t="shared" si="67"/>
        <v>-12.380863798663393</v>
      </c>
      <c r="P320" s="460">
        <f t="shared" si="64"/>
        <v>-9.9999999999997868E-2</v>
      </c>
      <c r="Q320" s="460">
        <f t="shared" si="65"/>
        <v>5.8510402778324713E-2</v>
      </c>
      <c r="R320" s="460">
        <f t="shared" si="66"/>
        <v>-5.8510402778323466E-3</v>
      </c>
      <c r="V320" s="430"/>
    </row>
    <row r="321" spans="3:22" x14ac:dyDescent="0.35">
      <c r="C321" s="460">
        <v>26</v>
      </c>
      <c r="D321" s="460">
        <f t="shared" si="68"/>
        <v>26</v>
      </c>
      <c r="E321" s="460">
        <f t="shared" si="74"/>
        <v>2.5999999999999999E-2</v>
      </c>
      <c r="F321" s="460">
        <f t="shared" si="69"/>
        <v>0.99479942367995544</v>
      </c>
      <c r="G321" s="460">
        <v>0.23871924675697401</v>
      </c>
      <c r="H321" s="460">
        <f t="shared" si="70"/>
        <v>1</v>
      </c>
      <c r="I321" s="460">
        <v>0.99931679736975698</v>
      </c>
      <c r="J321" s="460">
        <v>0.99928210746478896</v>
      </c>
      <c r="K321" s="460">
        <v>0.99956243556302504</v>
      </c>
      <c r="L321" s="460" t="str">
        <f t="shared" si="71"/>
        <v>-</v>
      </c>
      <c r="M321" s="460">
        <f t="shared" si="72"/>
        <v>1</v>
      </c>
      <c r="N321" s="460">
        <f t="shared" si="73"/>
        <v>0.23747776909515081</v>
      </c>
      <c r="O321" s="460">
        <f t="shared" si="67"/>
        <v>-12.487540791198548</v>
      </c>
      <c r="P321" s="460">
        <f t="shared" si="64"/>
        <v>-0.10000000000000142</v>
      </c>
      <c r="Q321" s="460">
        <f t="shared" si="65"/>
        <v>5.7094746300070838E-2</v>
      </c>
      <c r="R321" s="460">
        <f t="shared" si="66"/>
        <v>-5.7094746300071653E-3</v>
      </c>
      <c r="V321" s="430"/>
    </row>
    <row r="322" spans="3:22" x14ac:dyDescent="0.35">
      <c r="C322" s="460">
        <v>26.1</v>
      </c>
      <c r="D322" s="460">
        <f t="shared" si="68"/>
        <v>26.1</v>
      </c>
      <c r="E322" s="460">
        <f t="shared" si="74"/>
        <v>2.6100000000000002E-2</v>
      </c>
      <c r="F322" s="460">
        <f t="shared" si="69"/>
        <v>0.99475943351053331</v>
      </c>
      <c r="G322" s="460">
        <v>0.23579810223092601</v>
      </c>
      <c r="H322" s="460">
        <f t="shared" si="70"/>
        <v>1</v>
      </c>
      <c r="I322" s="460">
        <v>0.999311533314028</v>
      </c>
      <c r="J322" s="460">
        <v>0.99927657627354505</v>
      </c>
      <c r="K322" s="460">
        <v>0.99955906377831605</v>
      </c>
      <c r="L322" s="460" t="str">
        <f t="shared" si="71"/>
        <v>-</v>
      </c>
      <c r="M322" s="460">
        <f t="shared" si="72"/>
        <v>1</v>
      </c>
      <c r="N322" s="460">
        <f t="shared" si="73"/>
        <v>0.23456238659809478</v>
      </c>
      <c r="O322" s="460">
        <f t="shared" si="67"/>
        <v>-12.594832564149879</v>
      </c>
      <c r="P322" s="460">
        <f t="shared" si="64"/>
        <v>-0.10000000000000142</v>
      </c>
      <c r="Q322" s="460">
        <f t="shared" si="65"/>
        <v>5.5705477146725885E-2</v>
      </c>
      <c r="R322" s="460">
        <f t="shared" si="66"/>
        <v>-5.5705477146726677E-3</v>
      </c>
      <c r="V322" s="430"/>
    </row>
    <row r="323" spans="3:22" x14ac:dyDescent="0.35">
      <c r="C323" s="460">
        <v>26.2</v>
      </c>
      <c r="D323" s="460">
        <f t="shared" si="68"/>
        <v>26.2</v>
      </c>
      <c r="E323" s="460">
        <f t="shared" si="74"/>
        <v>2.6199999999999998E-2</v>
      </c>
      <c r="F323" s="460">
        <f t="shared" si="69"/>
        <v>0.99471929122912173</v>
      </c>
      <c r="G323" s="460">
        <v>0.232896163424584</v>
      </c>
      <c r="H323" s="460">
        <f t="shared" si="70"/>
        <v>1</v>
      </c>
      <c r="I323" s="460">
        <v>0.99930624907319598</v>
      </c>
      <c r="J323" s="460">
        <v>0.99927102387405298</v>
      </c>
      <c r="K323" s="460">
        <v>0.99955567905929099</v>
      </c>
      <c r="L323" s="460" t="str">
        <f t="shared" si="71"/>
        <v>-</v>
      </c>
      <c r="M323" s="460">
        <f t="shared" si="72"/>
        <v>1</v>
      </c>
      <c r="N323" s="460">
        <f t="shared" si="73"/>
        <v>0.23166630661168389</v>
      </c>
      <c r="O323" s="460">
        <f t="shared" si="67"/>
        <v>-12.7027425021605</v>
      </c>
      <c r="P323" s="460">
        <f t="shared" ref="P323:P386" si="75">D322-D323</f>
        <v>-9.9999999999997868E-2</v>
      </c>
      <c r="Q323" s="460">
        <f t="shared" ref="Q323:Q386" si="76">((N323+N322)/2)^2</f>
        <v>5.4342298593024481E-2</v>
      </c>
      <c r="R323" s="460">
        <f t="shared" ref="R323:R386" si="77">P323*Q323</f>
        <v>-5.434229859302332E-3</v>
      </c>
      <c r="V323" s="430"/>
    </row>
    <row r="324" spans="3:22" x14ac:dyDescent="0.35">
      <c r="C324" s="460">
        <v>26.3</v>
      </c>
      <c r="D324" s="460">
        <f t="shared" si="68"/>
        <v>26.3</v>
      </c>
      <c r="E324" s="460">
        <f t="shared" si="74"/>
        <v>2.63E-2</v>
      </c>
      <c r="F324" s="460">
        <f t="shared" si="69"/>
        <v>0.9946789968517834</v>
      </c>
      <c r="G324" s="460">
        <v>0.23001351286135399</v>
      </c>
      <c r="H324" s="460">
        <f t="shared" si="70"/>
        <v>1</v>
      </c>
      <c r="I324" s="460">
        <v>0.99930094464749997</v>
      </c>
      <c r="J324" s="460">
        <v>0.99926545026657598</v>
      </c>
      <c r="K324" s="460">
        <v>0.99955228140604102</v>
      </c>
      <c r="L324" s="460" t="str">
        <f t="shared" si="71"/>
        <v>-</v>
      </c>
      <c r="M324" s="460">
        <f t="shared" si="72"/>
        <v>1</v>
      </c>
      <c r="N324" s="460">
        <f t="shared" si="73"/>
        <v>0.22878961023528638</v>
      </c>
      <c r="O324" s="460">
        <f t="shared" si="67"/>
        <v>-12.811274031141105</v>
      </c>
      <c r="P324" s="460">
        <f t="shared" si="75"/>
        <v>-0.10000000000000142</v>
      </c>
      <c r="Q324" s="460">
        <f t="shared" si="76"/>
        <v>5.3004912839846006E-2</v>
      </c>
      <c r="R324" s="460">
        <f t="shared" si="77"/>
        <v>-5.3004912839846761E-3</v>
      </c>
      <c r="V324" s="430"/>
    </row>
    <row r="325" spans="3:22" x14ac:dyDescent="0.35">
      <c r="C325" s="460">
        <v>26.4</v>
      </c>
      <c r="D325" s="460">
        <f t="shared" si="68"/>
        <v>26.4</v>
      </c>
      <c r="E325" s="460">
        <f t="shared" si="74"/>
        <v>2.64E-2</v>
      </c>
      <c r="F325" s="460">
        <f t="shared" si="69"/>
        <v>0.994638550394641</v>
      </c>
      <c r="G325" s="460">
        <v>0.22715023024466399</v>
      </c>
      <c r="H325" s="460">
        <f t="shared" si="70"/>
        <v>1</v>
      </c>
      <c r="I325" s="460">
        <v>0.99929562003719596</v>
      </c>
      <c r="J325" s="460">
        <v>0.99925985545140406</v>
      </c>
      <c r="K325" s="460">
        <v>0.99954887081867305</v>
      </c>
      <c r="L325" s="460" t="str">
        <f t="shared" si="71"/>
        <v>-</v>
      </c>
      <c r="M325" s="460">
        <f t="shared" si="72"/>
        <v>1</v>
      </c>
      <c r="N325" s="460">
        <f t="shared" si="73"/>
        <v>0.22593237573236152</v>
      </c>
      <c r="O325" s="460">
        <f t="shared" si="67"/>
        <v>-12.92043061891601</v>
      </c>
      <c r="P325" s="460">
        <f t="shared" si="75"/>
        <v>-9.9999999999997868E-2</v>
      </c>
      <c r="Q325" s="460">
        <f t="shared" si="76"/>
        <v>5.1693021130590447E-2</v>
      </c>
      <c r="R325" s="460">
        <f t="shared" si="77"/>
        <v>-5.1693021130589344E-3</v>
      </c>
      <c r="V325" s="430"/>
    </row>
    <row r="326" spans="3:22" x14ac:dyDescent="0.35">
      <c r="C326" s="460">
        <v>26.5</v>
      </c>
      <c r="D326" s="460">
        <f t="shared" si="68"/>
        <v>26.5</v>
      </c>
      <c r="E326" s="460">
        <f t="shared" si="74"/>
        <v>2.6499999999999999E-2</v>
      </c>
      <c r="F326" s="460">
        <f t="shared" si="69"/>
        <v>0.99459795187387856</v>
      </c>
      <c r="G326" s="460">
        <v>0.224306392462437</v>
      </c>
      <c r="H326" s="460">
        <f t="shared" si="70"/>
        <v>1</v>
      </c>
      <c r="I326" s="460">
        <v>0.99929027524256597</v>
      </c>
      <c r="J326" s="460">
        <v>0.99925423942883895</v>
      </c>
      <c r="K326" s="460">
        <v>0.99954544729730799</v>
      </c>
      <c r="L326" s="460" t="str">
        <f t="shared" si="71"/>
        <v>-</v>
      </c>
      <c r="M326" s="460">
        <f t="shared" si="72"/>
        <v>1</v>
      </c>
      <c r="N326" s="460">
        <f t="shared" si="73"/>
        <v>0.22309467853535822</v>
      </c>
      <c r="O326" s="460">
        <f t="shared" si="67"/>
        <v>-13.030215775882404</v>
      </c>
      <c r="P326" s="460">
        <f t="shared" si="75"/>
        <v>-0.10000000000000142</v>
      </c>
      <c r="Q326" s="460">
        <f t="shared" si="76"/>
        <v>5.0406323866086428E-2</v>
      </c>
      <c r="R326" s="460">
        <f t="shared" si="77"/>
        <v>-5.0406323866087144E-3</v>
      </c>
      <c r="V326" s="430"/>
    </row>
    <row r="327" spans="3:22" x14ac:dyDescent="0.35">
      <c r="C327" s="460">
        <v>26.6</v>
      </c>
      <c r="D327" s="460">
        <f t="shared" si="68"/>
        <v>26.6</v>
      </c>
      <c r="E327" s="460">
        <f t="shared" si="74"/>
        <v>2.6600000000000002E-2</v>
      </c>
      <c r="F327" s="460">
        <f t="shared" si="69"/>
        <v>0.99455720130573866</v>
      </c>
      <c r="G327" s="460">
        <v>0.22148207359199801</v>
      </c>
      <c r="H327" s="460">
        <f t="shared" si="70"/>
        <v>1</v>
      </c>
      <c r="I327" s="460">
        <v>0.99928491026383204</v>
      </c>
      <c r="J327" s="460">
        <v>0.99924860219913003</v>
      </c>
      <c r="K327" s="460">
        <v>0.99954201084202399</v>
      </c>
      <c r="L327" s="460" t="str">
        <f t="shared" si="71"/>
        <v>-</v>
      </c>
      <c r="M327" s="460">
        <f t="shared" si="72"/>
        <v>1</v>
      </c>
      <c r="N327" s="460">
        <f t="shared" si="73"/>
        <v>0.22027659125104918</v>
      </c>
      <c r="O327" s="460">
        <f t="shared" si="67"/>
        <v>-13.140633055683084</v>
      </c>
      <c r="P327" s="460">
        <f t="shared" si="75"/>
        <v>-0.10000000000000142</v>
      </c>
      <c r="Q327" s="460">
        <f t="shared" si="76"/>
        <v>4.9144520718002814E-2</v>
      </c>
      <c r="R327" s="460">
        <f t="shared" si="77"/>
        <v>-4.914452071800351E-3</v>
      </c>
      <c r="V327" s="430"/>
    </row>
    <row r="328" spans="3:22" x14ac:dyDescent="0.35">
      <c r="C328" s="460">
        <v>26.7</v>
      </c>
      <c r="D328" s="460">
        <f t="shared" si="68"/>
        <v>26.7</v>
      </c>
      <c r="E328" s="460">
        <f t="shared" si="74"/>
        <v>2.6699999999999998E-2</v>
      </c>
      <c r="F328" s="460">
        <f t="shared" si="69"/>
        <v>0.99451629870652736</v>
      </c>
      <c r="G328" s="460">
        <v>0.218677344905404</v>
      </c>
      <c r="H328" s="460">
        <f t="shared" si="70"/>
        <v>1</v>
      </c>
      <c r="I328" s="460">
        <v>0.99927952510128903</v>
      </c>
      <c r="J328" s="460">
        <v>0.99924294376260503</v>
      </c>
      <c r="K328" s="460">
        <v>0.99953856145295605</v>
      </c>
      <c r="L328" s="460" t="str">
        <f t="shared" si="71"/>
        <v>-</v>
      </c>
      <c r="M328" s="460">
        <f t="shared" si="72"/>
        <v>1</v>
      </c>
      <c r="N328" s="460">
        <f t="shared" si="73"/>
        <v>0.21747818366629307</v>
      </c>
      <c r="O328" s="460">
        <f t="shared" si="67"/>
        <v>-13.251686055893225</v>
      </c>
      <c r="P328" s="460">
        <f t="shared" si="75"/>
        <v>-9.9999999999997868E-2</v>
      </c>
      <c r="Q328" s="460">
        <f t="shared" si="76"/>
        <v>4.7907310740733247E-2</v>
      </c>
      <c r="R328" s="460">
        <f t="shared" si="77"/>
        <v>-4.7907310740732227E-3</v>
      </c>
      <c r="V328" s="430"/>
    </row>
    <row r="329" spans="3:22" x14ac:dyDescent="0.35">
      <c r="C329" s="460">
        <v>26.8</v>
      </c>
      <c r="D329" s="460">
        <f t="shared" si="68"/>
        <v>26.8</v>
      </c>
      <c r="E329" s="460">
        <f t="shared" si="74"/>
        <v>2.6800000000000001E-2</v>
      </c>
      <c r="F329" s="460">
        <f t="shared" si="69"/>
        <v>0.99447524409260868</v>
      </c>
      <c r="G329" s="460">
        <v>0.21589227487520099</v>
      </c>
      <c r="H329" s="460">
        <f t="shared" si="70"/>
        <v>1</v>
      </c>
      <c r="I329" s="460">
        <v>0.99927411975520297</v>
      </c>
      <c r="J329" s="460">
        <v>0.99923726411954905</v>
      </c>
      <c r="K329" s="460">
        <v>0.99953509913021099</v>
      </c>
      <c r="L329" s="460" t="str">
        <f t="shared" si="71"/>
        <v>-</v>
      </c>
      <c r="M329" s="460">
        <f t="shared" si="72"/>
        <v>1</v>
      </c>
      <c r="N329" s="460">
        <f t="shared" si="73"/>
        <v>0.21469952275422408</v>
      </c>
      <c r="O329" s="460">
        <f t="shared" si="67"/>
        <v>-13.363378418721449</v>
      </c>
      <c r="P329" s="460">
        <f t="shared" si="75"/>
        <v>-0.10000000000000142</v>
      </c>
      <c r="Q329" s="460">
        <f t="shared" si="76"/>
        <v>4.6694392481724668E-2</v>
      </c>
      <c r="R329" s="460">
        <f t="shared" si="77"/>
        <v>-4.6694392481725329E-3</v>
      </c>
      <c r="V329" s="430"/>
    </row>
    <row r="330" spans="3:22" x14ac:dyDescent="0.35">
      <c r="C330" s="460">
        <v>26.9</v>
      </c>
      <c r="D330" s="460">
        <f t="shared" si="68"/>
        <v>26.9</v>
      </c>
      <c r="E330" s="460">
        <f t="shared" si="74"/>
        <v>2.69E-2</v>
      </c>
      <c r="F330" s="460">
        <f t="shared" si="69"/>
        <v>0.99443403748040993</v>
      </c>
      <c r="G330" s="460">
        <v>0.213126929180606</v>
      </c>
      <c r="H330" s="460">
        <f t="shared" si="70"/>
        <v>1</v>
      </c>
      <c r="I330" s="460">
        <v>0.99926869422581599</v>
      </c>
      <c r="J330" s="460">
        <v>0.99923156327024099</v>
      </c>
      <c r="K330" s="460">
        <v>0.99953162387388605</v>
      </c>
      <c r="L330" s="460" t="str">
        <f t="shared" si="71"/>
        <v>-</v>
      </c>
      <c r="M330" s="460">
        <f t="shared" si="72"/>
        <v>1</v>
      </c>
      <c r="N330" s="460">
        <f t="shared" si="73"/>
        <v>0.21194067268087141</v>
      </c>
      <c r="O330" s="460">
        <f t="shared" si="67"/>
        <v>-13.475713831725376</v>
      </c>
      <c r="P330" s="460">
        <f t="shared" si="75"/>
        <v>-9.9999999999997868E-2</v>
      </c>
      <c r="Q330" s="460">
        <f t="shared" si="76"/>
        <v>4.5505464090224115E-2</v>
      </c>
      <c r="R330" s="460">
        <f t="shared" si="77"/>
        <v>-4.5505464090223142E-3</v>
      </c>
      <c r="V330" s="430"/>
    </row>
    <row r="331" spans="3:22" x14ac:dyDescent="0.35">
      <c r="C331" s="460">
        <v>27</v>
      </c>
      <c r="D331" s="460">
        <f t="shared" si="68"/>
        <v>27</v>
      </c>
      <c r="E331" s="460">
        <f t="shared" si="74"/>
        <v>2.7E-2</v>
      </c>
      <c r="F331" s="460">
        <f t="shared" si="69"/>
        <v>0.9943926788864158</v>
      </c>
      <c r="G331" s="460">
        <v>0.21038137071410501</v>
      </c>
      <c r="H331" s="460">
        <f t="shared" si="70"/>
        <v>1</v>
      </c>
      <c r="I331" s="460">
        <v>0.999263248513375</v>
      </c>
      <c r="J331" s="460">
        <v>0.99922584121494995</v>
      </c>
      <c r="K331" s="460">
        <v>0.99952813568407195</v>
      </c>
      <c r="L331" s="460" t="str">
        <f t="shared" si="71"/>
        <v>-</v>
      </c>
      <c r="M331" s="460">
        <f t="shared" si="72"/>
        <v>1</v>
      </c>
      <c r="N331" s="460">
        <f t="shared" si="73"/>
        <v>0.20920169481219503</v>
      </c>
      <c r="O331" s="460">
        <f t="shared" si="67"/>
        <v>-13.588696028542431</v>
      </c>
      <c r="P331" s="460">
        <f t="shared" si="75"/>
        <v>-0.10000000000000142</v>
      </c>
      <c r="Q331" s="460">
        <f t="shared" si="76"/>
        <v>4.4340223424416257E-2</v>
      </c>
      <c r="R331" s="460">
        <f t="shared" si="77"/>
        <v>-4.4340223424416889E-3</v>
      </c>
      <c r="V331" s="430"/>
    </row>
    <row r="332" spans="3:22" x14ac:dyDescent="0.35">
      <c r="C332" s="460">
        <v>27.1</v>
      </c>
      <c r="D332" s="460">
        <f t="shared" si="68"/>
        <v>27.1</v>
      </c>
      <c r="E332" s="460">
        <f t="shared" si="74"/>
        <v>2.7100000000000003E-2</v>
      </c>
      <c r="F332" s="460">
        <f t="shared" si="69"/>
        <v>0.99435116832717463</v>
      </c>
      <c r="G332" s="460">
        <v>0.20765565958847301</v>
      </c>
      <c r="H332" s="460">
        <f t="shared" si="70"/>
        <v>1</v>
      </c>
      <c r="I332" s="460">
        <v>0.99925778261819997</v>
      </c>
      <c r="J332" s="460">
        <v>0.999220097954022</v>
      </c>
      <c r="K332" s="460">
        <v>0.999524634560919</v>
      </c>
      <c r="L332" s="460" t="str">
        <f t="shared" si="71"/>
        <v>-</v>
      </c>
      <c r="M332" s="460">
        <f t="shared" si="72"/>
        <v>1</v>
      </c>
      <c r="N332" s="460">
        <f t="shared" si="73"/>
        <v>0.2064826477215482</v>
      </c>
      <c r="O332" s="460">
        <f t="shared" si="67"/>
        <v>-13.702328789635798</v>
      </c>
      <c r="P332" s="460">
        <f t="shared" si="75"/>
        <v>-0.10000000000000142</v>
      </c>
      <c r="Q332" s="460">
        <f t="shared" si="76"/>
        <v>4.319836815692759E-2</v>
      </c>
      <c r="R332" s="460">
        <f t="shared" si="77"/>
        <v>-4.3198368156928202E-3</v>
      </c>
      <c r="V332" s="430"/>
    </row>
    <row r="333" spans="3:22" x14ac:dyDescent="0.35">
      <c r="C333" s="460">
        <v>27.2</v>
      </c>
      <c r="D333" s="460">
        <f t="shared" si="68"/>
        <v>27.2</v>
      </c>
      <c r="E333" s="460">
        <f t="shared" si="74"/>
        <v>2.7199999999999998E-2</v>
      </c>
      <c r="F333" s="460">
        <f t="shared" si="69"/>
        <v>0.99430950581929201</v>
      </c>
      <c r="G333" s="460">
        <v>0.20494985314420699</v>
      </c>
      <c r="H333" s="460">
        <f t="shared" si="70"/>
        <v>1</v>
      </c>
      <c r="I333" s="460">
        <v>0.99925229654050396</v>
      </c>
      <c r="J333" s="460">
        <v>0.99921433348769895</v>
      </c>
      <c r="K333" s="460">
        <v>0.99952112050449804</v>
      </c>
      <c r="L333" s="460" t="str">
        <f t="shared" si="71"/>
        <v>-</v>
      </c>
      <c r="M333" s="460">
        <f t="shared" si="72"/>
        <v>1</v>
      </c>
      <c r="N333" s="460">
        <f t="shared" si="73"/>
        <v>0.20378358719755293</v>
      </c>
      <c r="O333" s="460">
        <f t="shared" ref="O333:O396" si="78">20*LOG10(N333)</f>
        <v>-13.816615943056325</v>
      </c>
      <c r="P333" s="460">
        <f t="shared" si="75"/>
        <v>-9.9999999999997868E-2</v>
      </c>
      <c r="Q333" s="460">
        <f t="shared" si="76"/>
        <v>4.207959587867377E-2</v>
      </c>
      <c r="R333" s="460">
        <f t="shared" si="77"/>
        <v>-4.2079595878672877E-3</v>
      </c>
      <c r="V333" s="430"/>
    </row>
    <row r="334" spans="3:22" x14ac:dyDescent="0.35">
      <c r="C334" s="460">
        <v>27.3</v>
      </c>
      <c r="D334" s="460">
        <f t="shared" si="68"/>
        <v>27.3</v>
      </c>
      <c r="E334" s="460">
        <f t="shared" si="74"/>
        <v>2.7300000000000001E-2</v>
      </c>
      <c r="F334" s="460">
        <f t="shared" si="69"/>
        <v>0.9942676913794376</v>
      </c>
      <c r="G334" s="460">
        <v>0.20226400595736699</v>
      </c>
      <c r="H334" s="460">
        <f t="shared" si="70"/>
        <v>1</v>
      </c>
      <c r="I334" s="460">
        <v>0.99924679028058605</v>
      </c>
      <c r="J334" s="460">
        <v>0.99920854781631296</v>
      </c>
      <c r="K334" s="460">
        <v>0.99951759351494396</v>
      </c>
      <c r="L334" s="460" t="str">
        <f t="shared" si="71"/>
        <v>-</v>
      </c>
      <c r="M334" s="460">
        <f t="shared" si="72"/>
        <v>1</v>
      </c>
      <c r="N334" s="460">
        <f t="shared" si="73"/>
        <v>0.2011045662523881</v>
      </c>
      <c r="O334" s="460">
        <f t="shared" si="78"/>
        <v>-13.931561365220709</v>
      </c>
      <c r="P334" s="460">
        <f t="shared" si="75"/>
        <v>-0.10000000000000142</v>
      </c>
      <c r="Q334" s="460">
        <f t="shared" si="76"/>
        <v>4.0983604201025745E-2</v>
      </c>
      <c r="R334" s="460">
        <f t="shared" si="77"/>
        <v>-4.0983604201026329E-3</v>
      </c>
      <c r="V334" s="430"/>
    </row>
    <row r="335" spans="3:22" x14ac:dyDescent="0.35">
      <c r="C335" s="460">
        <v>27.4</v>
      </c>
      <c r="D335" s="460">
        <f t="shared" si="68"/>
        <v>27.4</v>
      </c>
      <c r="E335" s="460">
        <f t="shared" si="74"/>
        <v>2.7399999999999997E-2</v>
      </c>
      <c r="F335" s="460">
        <f t="shared" si="69"/>
        <v>0.99422572502433793</v>
      </c>
      <c r="G335" s="460">
        <v>0.19959816984783799</v>
      </c>
      <c r="H335" s="460">
        <f t="shared" si="70"/>
        <v>1</v>
      </c>
      <c r="I335" s="460">
        <v>0.99924126383870204</v>
      </c>
      <c r="J335" s="460">
        <v>0.99920274094013795</v>
      </c>
      <c r="K335" s="460">
        <v>0.99951405359235601</v>
      </c>
      <c r="L335" s="460" t="str">
        <f t="shared" si="71"/>
        <v>-</v>
      </c>
      <c r="M335" s="460">
        <f t="shared" si="72"/>
        <v>1</v>
      </c>
      <c r="N335" s="460">
        <f t="shared" si="73"/>
        <v>0.19844563513049768</v>
      </c>
      <c r="O335" s="460">
        <f t="shared" si="78"/>
        <v>-14.047168981705919</v>
      </c>
      <c r="P335" s="460">
        <f t="shared" si="75"/>
        <v>-9.9999999999997868E-2</v>
      </c>
      <c r="Q335" s="460">
        <f t="shared" si="76"/>
        <v>3.9910090856276143E-2</v>
      </c>
      <c r="R335" s="460">
        <f t="shared" si="77"/>
        <v>-3.9910090856275296E-3</v>
      </c>
      <c r="V335" s="430"/>
    </row>
    <row r="336" spans="3:22" x14ac:dyDescent="0.35">
      <c r="C336" s="460">
        <v>27.5</v>
      </c>
      <c r="D336" s="460">
        <f t="shared" si="68"/>
        <v>27.5</v>
      </c>
      <c r="E336" s="460">
        <f t="shared" si="74"/>
        <v>2.75E-2</v>
      </c>
      <c r="F336" s="460">
        <f t="shared" si="69"/>
        <v>0.9941836067707831</v>
      </c>
      <c r="G336" s="460">
        <v>0.19695239388798499</v>
      </c>
      <c r="H336" s="460">
        <f t="shared" si="70"/>
        <v>1</v>
      </c>
      <c r="I336" s="460">
        <v>0.99923571721513404</v>
      </c>
      <c r="J336" s="460">
        <v>0.99919691285949297</v>
      </c>
      <c r="K336" s="460">
        <v>0.99951050073685399</v>
      </c>
      <c r="L336" s="460" t="str">
        <f t="shared" si="71"/>
        <v>-</v>
      </c>
      <c r="M336" s="460">
        <f t="shared" si="72"/>
        <v>1</v>
      </c>
      <c r="N336" s="460">
        <f t="shared" si="73"/>
        <v>0.19580684131769685</v>
      </c>
      <c r="O336" s="460">
        <f t="shared" si="78"/>
        <v>-14.163442768061147</v>
      </c>
      <c r="P336" s="460">
        <f t="shared" si="75"/>
        <v>-0.10000000000000142</v>
      </c>
      <c r="Q336" s="460">
        <f t="shared" si="76"/>
        <v>3.8858753796383538E-2</v>
      </c>
      <c r="R336" s="460">
        <f t="shared" si="77"/>
        <v>-3.8858753796384093E-3</v>
      </c>
      <c r="V336" s="430"/>
    </row>
    <row r="337" spans="3:22" x14ac:dyDescent="0.35">
      <c r="C337" s="460">
        <v>27.6</v>
      </c>
      <c r="D337" s="460">
        <f t="shared" si="68"/>
        <v>27.6</v>
      </c>
      <c r="E337" s="460">
        <f t="shared" si="74"/>
        <v>2.7600000000000003E-2</v>
      </c>
      <c r="F337" s="460">
        <f t="shared" si="69"/>
        <v>0.99414133663562343</v>
      </c>
      <c r="G337" s="460">
        <v>0.194326724411722</v>
      </c>
      <c r="H337" s="460">
        <f t="shared" si="70"/>
        <v>1</v>
      </c>
      <c r="I337" s="460">
        <v>0.99923015041011998</v>
      </c>
      <c r="J337" s="460">
        <v>0.99919106357463705</v>
      </c>
      <c r="K337" s="460">
        <v>0.99950693494852405</v>
      </c>
      <c r="L337" s="460" t="str">
        <f t="shared" si="71"/>
        <v>-</v>
      </c>
      <c r="M337" s="460">
        <f t="shared" si="72"/>
        <v>1</v>
      </c>
      <c r="N337" s="460">
        <f t="shared" si="73"/>
        <v>0.19318822955069173</v>
      </c>
      <c r="O337" s="460">
        <f t="shared" si="78"/>
        <v>-14.280386750636849</v>
      </c>
      <c r="P337" s="460">
        <f t="shared" si="75"/>
        <v>-0.10000000000000142</v>
      </c>
      <c r="Q337" s="460">
        <f t="shared" si="76"/>
        <v>3.7829291289975663E-2</v>
      </c>
      <c r="R337" s="460">
        <f t="shared" si="77"/>
        <v>-3.7829291289976199E-3</v>
      </c>
      <c r="V337" s="430"/>
    </row>
    <row r="338" spans="3:22" x14ac:dyDescent="0.35">
      <c r="C338" s="460">
        <v>27.7</v>
      </c>
      <c r="D338" s="460">
        <f t="shared" si="68"/>
        <v>27.7</v>
      </c>
      <c r="E338" s="460">
        <f t="shared" si="74"/>
        <v>2.7699999999999999E-2</v>
      </c>
      <c r="F338" s="460">
        <f t="shared" si="69"/>
        <v>0.99409891463576772</v>
      </c>
      <c r="G338" s="460">
        <v>0.19172120502397499</v>
      </c>
      <c r="H338" s="460">
        <f t="shared" si="70"/>
        <v>1</v>
      </c>
      <c r="I338" s="460">
        <v>0.99922456342396304</v>
      </c>
      <c r="J338" s="460">
        <v>0.99918519308590703</v>
      </c>
      <c r="K338" s="460">
        <v>0.99950335622750297</v>
      </c>
      <c r="L338" s="460" t="str">
        <f t="shared" si="71"/>
        <v>-</v>
      </c>
      <c r="M338" s="460">
        <f t="shared" si="72"/>
        <v>1</v>
      </c>
      <c r="N338" s="460">
        <f t="shared" si="73"/>
        <v>0.19058984182699504</v>
      </c>
      <c r="O338" s="460">
        <f t="shared" si="78"/>
        <v>-14.398005007432051</v>
      </c>
      <c r="P338" s="460">
        <f t="shared" si="75"/>
        <v>-9.9999999999997868E-2</v>
      </c>
      <c r="Q338" s="460">
        <f t="shared" si="76"/>
        <v>3.6821402017594207E-2</v>
      </c>
      <c r="R338" s="460">
        <f t="shared" si="77"/>
        <v>-3.6821402017593423E-3</v>
      </c>
      <c r="V338" s="430"/>
    </row>
    <row r="339" spans="3:22" x14ac:dyDescent="0.35">
      <c r="C339" s="460">
        <v>27.8</v>
      </c>
      <c r="D339" s="460">
        <f t="shared" si="68"/>
        <v>27.8</v>
      </c>
      <c r="E339" s="460">
        <f t="shared" si="74"/>
        <v>2.7800000000000002E-2</v>
      </c>
      <c r="F339" s="460">
        <f t="shared" si="69"/>
        <v>0.99405634078818572</v>
      </c>
      <c r="G339" s="460">
        <v>0.18913587661054401</v>
      </c>
      <c r="H339" s="460">
        <f t="shared" si="70"/>
        <v>1</v>
      </c>
      <c r="I339" s="460">
        <v>0.99921895625691903</v>
      </c>
      <c r="J339" s="460">
        <v>0.99917930139358702</v>
      </c>
      <c r="K339" s="460">
        <v>0.99949976457389</v>
      </c>
      <c r="L339" s="460" t="str">
        <f t="shared" si="71"/>
        <v>-</v>
      </c>
      <c r="M339" s="460">
        <f t="shared" si="72"/>
        <v>1</v>
      </c>
      <c r="N339" s="460">
        <f t="shared" si="73"/>
        <v>0.1880117174152432</v>
      </c>
      <c r="O339" s="460">
        <f t="shared" si="78"/>
        <v>-14.516301668959954</v>
      </c>
      <c r="P339" s="460">
        <f t="shared" si="75"/>
        <v>-0.10000000000000142</v>
      </c>
      <c r="Q339" s="460">
        <f t="shared" si="76"/>
        <v>3.5834785165163509E-2</v>
      </c>
      <c r="R339" s="460">
        <f t="shared" si="77"/>
        <v>-3.5834785165164019E-3</v>
      </c>
      <c r="V339" s="430"/>
    </row>
    <row r="340" spans="3:22" x14ac:dyDescent="0.35">
      <c r="C340" s="460">
        <v>27.9</v>
      </c>
      <c r="D340" s="460">
        <f t="shared" si="68"/>
        <v>27.9</v>
      </c>
      <c r="E340" s="460">
        <f t="shared" si="74"/>
        <v>2.7899999999999998E-2</v>
      </c>
      <c r="F340" s="460">
        <f t="shared" si="69"/>
        <v>0.99401361510990982</v>
      </c>
      <c r="G340" s="460">
        <v>0.186570777348365</v>
      </c>
      <c r="H340" s="460">
        <f t="shared" si="70"/>
        <v>1</v>
      </c>
      <c r="I340" s="460">
        <v>0.99921332890928105</v>
      </c>
      <c r="J340" s="460">
        <v>0.99917338849798998</v>
      </c>
      <c r="K340" s="460">
        <v>0.99949615998781305</v>
      </c>
      <c r="L340" s="460" t="str">
        <f t="shared" si="71"/>
        <v>-</v>
      </c>
      <c r="M340" s="460">
        <f t="shared" si="72"/>
        <v>1</v>
      </c>
      <c r="N340" s="460">
        <f t="shared" si="73"/>
        <v>0.18545389286591438</v>
      </c>
      <c r="O340" s="460">
        <f t="shared" si="78"/>
        <v>-14.635280919132221</v>
      </c>
      <c r="P340" s="460">
        <f t="shared" si="75"/>
        <v>-9.9999999999997868E-2</v>
      </c>
      <c r="Q340" s="460">
        <f t="shared" si="76"/>
        <v>3.4869140515669361E-2</v>
      </c>
      <c r="R340" s="460">
        <f t="shared" si="77"/>
        <v>-3.4869140515668617E-3</v>
      </c>
      <c r="V340" s="430"/>
    </row>
    <row r="341" spans="3:22" x14ac:dyDescent="0.35">
      <c r="C341" s="460">
        <v>28</v>
      </c>
      <c r="D341" s="460">
        <f t="shared" si="68"/>
        <v>28</v>
      </c>
      <c r="E341" s="460">
        <f t="shared" si="74"/>
        <v>2.8000000000000001E-2</v>
      </c>
      <c r="F341" s="460">
        <f t="shared" si="69"/>
        <v>0.99397073761803034</v>
      </c>
      <c r="G341" s="460">
        <v>0.18402594271615499</v>
      </c>
      <c r="H341" s="460">
        <f t="shared" si="70"/>
        <v>1</v>
      </c>
      <c r="I341" s="460">
        <v>0.999207681381302</v>
      </c>
      <c r="J341" s="460">
        <v>0.99916745439940802</v>
      </c>
      <c r="K341" s="460">
        <v>0.99949254246936503</v>
      </c>
      <c r="L341" s="460" t="str">
        <f t="shared" si="71"/>
        <v>-</v>
      </c>
      <c r="M341" s="460">
        <f t="shared" si="72"/>
        <v>1</v>
      </c>
      <c r="N341" s="460">
        <f t="shared" si="73"/>
        <v>0.18291640202242998</v>
      </c>
      <c r="O341" s="460">
        <f t="shared" si="78"/>
        <v>-14.754946996163065</v>
      </c>
      <c r="P341" s="460">
        <f t="shared" si="75"/>
        <v>-0.10000000000000142</v>
      </c>
      <c r="Q341" s="460">
        <f t="shared" si="76"/>
        <v>3.3924168539031449E-2</v>
      </c>
      <c r="R341" s="460">
        <f t="shared" si="77"/>
        <v>-3.392416853903193E-3</v>
      </c>
      <c r="V341" s="430"/>
    </row>
    <row r="342" spans="3:22" x14ac:dyDescent="0.35">
      <c r="C342" s="460">
        <v>28.1</v>
      </c>
      <c r="D342" s="460">
        <f t="shared" si="68"/>
        <v>28.1</v>
      </c>
      <c r="E342" s="460">
        <f t="shared" si="74"/>
        <v>2.81E-2</v>
      </c>
      <c r="F342" s="460">
        <f t="shared" si="69"/>
        <v>0.99392770832969757</v>
      </c>
      <c r="G342" s="460">
        <v>0.18150140550544799</v>
      </c>
      <c r="H342" s="460">
        <f t="shared" si="70"/>
        <v>1</v>
      </c>
      <c r="I342" s="460">
        <v>0.999202013673258</v>
      </c>
      <c r="J342" s="460">
        <v>0.999161499098142</v>
      </c>
      <c r="K342" s="460">
        <v>0.99948891201866397</v>
      </c>
      <c r="L342" s="460" t="str">
        <f t="shared" si="71"/>
        <v>-</v>
      </c>
      <c r="M342" s="460">
        <f t="shared" si="72"/>
        <v>1</v>
      </c>
      <c r="N342" s="460">
        <f t="shared" si="73"/>
        <v>0.18039927603264908</v>
      </c>
      <c r="O342" s="460">
        <f t="shared" si="78"/>
        <v>-14.875304193493124</v>
      </c>
      <c r="P342" s="460">
        <f t="shared" si="75"/>
        <v>-0.10000000000000142</v>
      </c>
      <c r="Q342" s="460">
        <f t="shared" si="76"/>
        <v>3.2999570480155456E-2</v>
      </c>
      <c r="R342" s="460">
        <f t="shared" si="77"/>
        <v>-3.2999570480155924E-3</v>
      </c>
      <c r="V342" s="430"/>
    </row>
    <row r="343" spans="3:22" x14ac:dyDescent="0.35">
      <c r="C343" s="460">
        <v>28.2</v>
      </c>
      <c r="D343" s="460">
        <f t="shared" si="68"/>
        <v>28.2</v>
      </c>
      <c r="E343" s="460">
        <f t="shared" si="74"/>
        <v>2.8199999999999999E-2</v>
      </c>
      <c r="F343" s="460">
        <f t="shared" si="69"/>
        <v>0.9938845272621265</v>
      </c>
      <c r="G343" s="460">
        <v>0.17899719583201801</v>
      </c>
      <c r="H343" s="460">
        <f t="shared" si="70"/>
        <v>1</v>
      </c>
      <c r="I343" s="460">
        <v>0.99919632578542505</v>
      </c>
      <c r="J343" s="460">
        <v>0.99915552259449503</v>
      </c>
      <c r="K343" s="460">
        <v>0.99948526863581899</v>
      </c>
      <c r="L343" s="460" t="str">
        <f t="shared" si="71"/>
        <v>-</v>
      </c>
      <c r="M343" s="460">
        <f t="shared" si="72"/>
        <v>1</v>
      </c>
      <c r="N343" s="460">
        <f t="shared" si="73"/>
        <v>0.17790254336075151</v>
      </c>
      <c r="O343" s="460">
        <f t="shared" si="78"/>
        <v>-14.996356860733622</v>
      </c>
      <c r="P343" s="460">
        <f t="shared" si="75"/>
        <v>-9.9999999999997868E-2</v>
      </c>
      <c r="Q343" s="460">
        <f t="shared" si="76"/>
        <v>3.2095048445155261E-2</v>
      </c>
      <c r="R343" s="460">
        <f t="shared" si="77"/>
        <v>-3.2095048445154577E-3</v>
      </c>
      <c r="V343" s="430"/>
    </row>
    <row r="344" spans="3:22" x14ac:dyDescent="0.35">
      <c r="C344" s="460">
        <v>28.3</v>
      </c>
      <c r="D344" s="460">
        <f t="shared" si="68"/>
        <v>28.3</v>
      </c>
      <c r="E344" s="460">
        <f t="shared" si="74"/>
        <v>2.8300000000000002E-2</v>
      </c>
      <c r="F344" s="460">
        <f t="shared" si="69"/>
        <v>0.99384119443258812</v>
      </c>
      <c r="G344" s="460">
        <v>0.176513341147681</v>
      </c>
      <c r="H344" s="460">
        <f t="shared" si="70"/>
        <v>1</v>
      </c>
      <c r="I344" s="460">
        <v>0.99919061771809903</v>
      </c>
      <c r="J344" s="460">
        <v>0.99914952488879005</v>
      </c>
      <c r="K344" s="460">
        <v>0.999481612320962</v>
      </c>
      <c r="L344" s="460" t="str">
        <f t="shared" si="71"/>
        <v>-</v>
      </c>
      <c r="M344" s="460">
        <f t="shared" si="72"/>
        <v>1</v>
      </c>
      <c r="N344" s="460">
        <f t="shared" si="73"/>
        <v>0.17542622979949818</v>
      </c>
      <c r="O344" s="460">
        <f t="shared" si="78"/>
        <v>-15.118109404631785</v>
      </c>
      <c r="P344" s="460">
        <f t="shared" si="75"/>
        <v>-0.10000000000000142</v>
      </c>
      <c r="Q344" s="460">
        <f t="shared" si="76"/>
        <v>3.1210305485731796E-2</v>
      </c>
      <c r="R344" s="460">
        <f t="shared" si="77"/>
        <v>-3.1210305485732241E-3</v>
      </c>
      <c r="V344" s="430"/>
    </row>
    <row r="345" spans="3:22" x14ac:dyDescent="0.35">
      <c r="C345" s="460">
        <v>28.4</v>
      </c>
      <c r="D345" s="460">
        <f t="shared" si="68"/>
        <v>28.4</v>
      </c>
      <c r="E345" s="460">
        <f t="shared" si="74"/>
        <v>2.8399999999999998E-2</v>
      </c>
      <c r="F345" s="460">
        <f t="shared" si="69"/>
        <v>0.99379770985841531</v>
      </c>
      <c r="G345" s="460">
        <v>0.17404986625247201</v>
      </c>
      <c r="H345" s="460">
        <f t="shared" si="70"/>
        <v>1</v>
      </c>
      <c r="I345" s="460">
        <v>0.99918488947153705</v>
      </c>
      <c r="J345" s="460">
        <v>0.99914350598131896</v>
      </c>
      <c r="K345" s="460">
        <v>0.99947794307419102</v>
      </c>
      <c r="L345" s="460" t="str">
        <f t="shared" si="71"/>
        <v>-</v>
      </c>
      <c r="M345" s="460">
        <f t="shared" si="72"/>
        <v>1</v>
      </c>
      <c r="N345" s="460">
        <f t="shared" si="73"/>
        <v>0.17297035848287018</v>
      </c>
      <c r="O345" s="460">
        <f t="shared" si="78"/>
        <v>-15.240566290057846</v>
      </c>
      <c r="P345" s="460">
        <f t="shared" si="75"/>
        <v>-9.9999999999997868E-2</v>
      </c>
      <c r="Q345" s="460">
        <f t="shared" si="76"/>
        <v>3.0345045681698522E-2</v>
      </c>
      <c r="R345" s="460">
        <f t="shared" si="77"/>
        <v>-3.0345045681697876E-3</v>
      </c>
      <c r="V345" s="430"/>
    </row>
    <row r="346" spans="3:22" x14ac:dyDescent="0.35">
      <c r="C346" s="460">
        <v>28.5</v>
      </c>
      <c r="D346" s="460">
        <f t="shared" si="68"/>
        <v>28.5</v>
      </c>
      <c r="E346" s="460">
        <f t="shared" si="74"/>
        <v>2.8500000000000001E-2</v>
      </c>
      <c r="F346" s="460">
        <f t="shared" si="69"/>
        <v>0.99375407355700207</v>
      </c>
      <c r="G346" s="460">
        <v>0.17160679330720299</v>
      </c>
      <c r="H346" s="460">
        <f t="shared" si="70"/>
        <v>1</v>
      </c>
      <c r="I346" s="460">
        <v>0.99917914104602201</v>
      </c>
      <c r="J346" s="460">
        <v>0.99913746587238905</v>
      </c>
      <c r="K346" s="460">
        <v>0.99947426089561997</v>
      </c>
      <c r="L346" s="460" t="str">
        <f t="shared" si="71"/>
        <v>-</v>
      </c>
      <c r="M346" s="460">
        <f t="shared" si="72"/>
        <v>1</v>
      </c>
      <c r="N346" s="460">
        <f t="shared" si="73"/>
        <v>0.17053494989908746</v>
      </c>
      <c r="O346" s="460">
        <f t="shared" si="78"/>
        <v>-15.363732041013964</v>
      </c>
      <c r="P346" s="460">
        <f t="shared" si="75"/>
        <v>-0.10000000000000142</v>
      </c>
      <c r="Q346" s="460">
        <f t="shared" si="76"/>
        <v>2.9498974221645956E-2</v>
      </c>
      <c r="R346" s="460">
        <f t="shared" si="77"/>
        <v>-2.9498974221646374E-3</v>
      </c>
      <c r="V346" s="430"/>
    </row>
    <row r="347" spans="3:22" x14ac:dyDescent="0.35">
      <c r="C347" s="460">
        <v>28.6</v>
      </c>
      <c r="D347" s="460">
        <f t="shared" si="68"/>
        <v>28.6</v>
      </c>
      <c r="E347" s="460">
        <f t="shared" si="74"/>
        <v>2.86E-2</v>
      </c>
      <c r="F347" s="460">
        <f t="shared" si="69"/>
        <v>0.99371028554580243</v>
      </c>
      <c r="G347" s="460">
        <v>0.169184141846383</v>
      </c>
      <c r="H347" s="460">
        <f t="shared" si="70"/>
        <v>1</v>
      </c>
      <c r="I347" s="460">
        <v>0.99917337244184901</v>
      </c>
      <c r="J347" s="460">
        <v>0.99913140456232397</v>
      </c>
      <c r="K347" s="460">
        <v>0.99947056578537696</v>
      </c>
      <c r="L347" s="460" t="str">
        <f t="shared" si="71"/>
        <v>-</v>
      </c>
      <c r="M347" s="460">
        <f t="shared" si="72"/>
        <v>1</v>
      </c>
      <c r="N347" s="460">
        <f t="shared" si="73"/>
        <v>0.16812002190399081</v>
      </c>
      <c r="O347" s="460">
        <f t="shared" si="78"/>
        <v>-15.487611241666331</v>
      </c>
      <c r="P347" s="460">
        <f t="shared" si="75"/>
        <v>-0.10000000000000142</v>
      </c>
      <c r="Q347" s="460">
        <f t="shared" si="76"/>
        <v>2.8671797481735931E-2</v>
      </c>
      <c r="R347" s="460">
        <f t="shared" si="77"/>
        <v>-2.8671797481736338E-3</v>
      </c>
      <c r="V347" s="430"/>
    </row>
    <row r="348" spans="3:22" x14ac:dyDescent="0.35">
      <c r="C348" s="460">
        <v>28.7</v>
      </c>
      <c r="D348" s="460">
        <f t="shared" si="68"/>
        <v>28.7</v>
      </c>
      <c r="E348" s="460">
        <f t="shared" si="74"/>
        <v>2.87E-2</v>
      </c>
      <c r="F348" s="460">
        <f t="shared" si="69"/>
        <v>0.99366634584232916</v>
      </c>
      <c r="G348" s="460">
        <v>0.16678192879151599</v>
      </c>
      <c r="H348" s="460">
        <f t="shared" si="70"/>
        <v>1</v>
      </c>
      <c r="I348" s="460">
        <v>0.99916758365928104</v>
      </c>
      <c r="J348" s="460">
        <v>0.99912532205142002</v>
      </c>
      <c r="K348" s="460">
        <v>0.99946685774356603</v>
      </c>
      <c r="L348" s="460" t="str">
        <f t="shared" si="71"/>
        <v>-</v>
      </c>
      <c r="M348" s="460">
        <f t="shared" si="72"/>
        <v>1</v>
      </c>
      <c r="N348" s="460">
        <f t="shared" si="73"/>
        <v>0.16572558973480123</v>
      </c>
      <c r="O348" s="460">
        <f t="shared" si="78"/>
        <v>-15.612208537400162</v>
      </c>
      <c r="P348" s="460">
        <f t="shared" si="75"/>
        <v>-9.9999999999997868E-2</v>
      </c>
      <c r="Q348" s="460">
        <f t="shared" si="76"/>
        <v>2.7863223102619784E-2</v>
      </c>
      <c r="R348" s="460">
        <f t="shared" si="77"/>
        <v>-2.786322310261919E-3</v>
      </c>
      <c r="V348" s="430"/>
    </row>
    <row r="349" spans="3:22" x14ac:dyDescent="0.35">
      <c r="C349" s="460">
        <v>28.8</v>
      </c>
      <c r="D349" s="460">
        <f t="shared" si="68"/>
        <v>28.8</v>
      </c>
      <c r="E349" s="460">
        <f t="shared" si="74"/>
        <v>2.8799999999999999E-2</v>
      </c>
      <c r="F349" s="460">
        <f t="shared" si="69"/>
        <v>0.99362225446415786</v>
      </c>
      <c r="G349" s="460">
        <v>0.164400168464746</v>
      </c>
      <c r="H349" s="460">
        <f t="shared" si="70"/>
        <v>1</v>
      </c>
      <c r="I349" s="460">
        <v>0.99916177469860001</v>
      </c>
      <c r="J349" s="460">
        <v>0.99911921833998596</v>
      </c>
      <c r="K349" s="460">
        <v>0.99946313677029996</v>
      </c>
      <c r="L349" s="460" t="str">
        <f t="shared" si="71"/>
        <v>-</v>
      </c>
      <c r="M349" s="460">
        <f t="shared" si="72"/>
        <v>1</v>
      </c>
      <c r="N349" s="460">
        <f t="shared" si="73"/>
        <v>0.16335166602422826</v>
      </c>
      <c r="O349" s="460">
        <f t="shared" si="78"/>
        <v>-15.737528635899519</v>
      </c>
      <c r="P349" s="460">
        <f t="shared" si="75"/>
        <v>-0.10000000000000142</v>
      </c>
      <c r="Q349" s="460">
        <f t="shared" si="76"/>
        <v>2.7072960064473423E-2</v>
      </c>
      <c r="R349" s="460">
        <f t="shared" si="77"/>
        <v>-2.7072960064473809E-3</v>
      </c>
      <c r="V349" s="430"/>
    </row>
    <row r="350" spans="3:22" x14ac:dyDescent="0.35">
      <c r="C350" s="460">
        <v>28.9</v>
      </c>
      <c r="D350" s="460">
        <f t="shared" si="68"/>
        <v>28.9</v>
      </c>
      <c r="E350" s="460">
        <f t="shared" si="74"/>
        <v>2.8899999999999999E-2</v>
      </c>
      <c r="F350" s="460">
        <f t="shared" si="69"/>
        <v>0.99357801142892377</v>
      </c>
      <c r="G350" s="460">
        <v>0.16203887260288399</v>
      </c>
      <c r="H350" s="460">
        <f t="shared" si="70"/>
        <v>1</v>
      </c>
      <c r="I350" s="460">
        <v>0.99915594556009002</v>
      </c>
      <c r="J350" s="460">
        <v>0.99911309342833399</v>
      </c>
      <c r="K350" s="460">
        <v>0.99945940286569601</v>
      </c>
      <c r="L350" s="460" t="str">
        <f t="shared" si="71"/>
        <v>-</v>
      </c>
      <c r="M350" s="460">
        <f t="shared" si="72"/>
        <v>1</v>
      </c>
      <c r="N350" s="460">
        <f t="shared" si="73"/>
        <v>0.16099826081495819</v>
      </c>
      <c r="O350" s="460">
        <f t="shared" si="78"/>
        <v>-15.863576308250746</v>
      </c>
      <c r="P350" s="460">
        <f t="shared" si="75"/>
        <v>-9.9999999999997868E-2</v>
      </c>
      <c r="Q350" s="460">
        <f t="shared" si="76"/>
        <v>2.6300718760146401E-2</v>
      </c>
      <c r="R350" s="460">
        <f t="shared" si="77"/>
        <v>-2.6300718760145841E-3</v>
      </c>
      <c r="V350" s="430"/>
    </row>
    <row r="351" spans="3:22" x14ac:dyDescent="0.35">
      <c r="C351" s="460">
        <v>29</v>
      </c>
      <c r="D351" s="460">
        <f t="shared" si="68"/>
        <v>29</v>
      </c>
      <c r="E351" s="460">
        <f t="shared" si="74"/>
        <v>2.9000000000000001E-2</v>
      </c>
      <c r="F351" s="460">
        <f t="shared" si="69"/>
        <v>0.99353361675432106</v>
      </c>
      <c r="G351" s="460">
        <v>0.15969805037176399</v>
      </c>
      <c r="H351" s="460">
        <f t="shared" si="70"/>
        <v>1</v>
      </c>
      <c r="I351" s="460">
        <v>0.99915009624405304</v>
      </c>
      <c r="J351" s="460">
        <v>0.99910694731679695</v>
      </c>
      <c r="K351" s="460">
        <v>0.99945565602988595</v>
      </c>
      <c r="L351" s="460" t="str">
        <f t="shared" si="71"/>
        <v>-</v>
      </c>
      <c r="M351" s="460">
        <f t="shared" si="72"/>
        <v>1</v>
      </c>
      <c r="N351" s="460">
        <f t="shared" si="73"/>
        <v>0.15866538157447244</v>
      </c>
      <c r="O351" s="460">
        <f t="shared" si="78"/>
        <v>-15.990356390072737</v>
      </c>
      <c r="P351" s="460">
        <f t="shared" si="75"/>
        <v>-0.10000000000000142</v>
      </c>
      <c r="Q351" s="460">
        <f t="shared" si="76"/>
        <v>2.5546211066419446E-2</v>
      </c>
      <c r="R351" s="460">
        <f t="shared" si="77"/>
        <v>-2.5546211066419808E-3</v>
      </c>
      <c r="V351" s="430"/>
    </row>
    <row r="352" spans="3:22" x14ac:dyDescent="0.35">
      <c r="C352" s="460">
        <v>29.1</v>
      </c>
      <c r="D352" s="460">
        <f t="shared" si="68"/>
        <v>29.1</v>
      </c>
      <c r="E352" s="460">
        <f t="shared" si="74"/>
        <v>2.9100000000000001E-2</v>
      </c>
      <c r="F352" s="460">
        <f t="shared" si="69"/>
        <v>0.99348907045810619</v>
      </c>
      <c r="G352" s="460">
        <v>0.157377708380977</v>
      </c>
      <c r="H352" s="460">
        <f t="shared" si="70"/>
        <v>1</v>
      </c>
      <c r="I352" s="460">
        <v>0.99914422675075298</v>
      </c>
      <c r="J352" s="460">
        <v>0.99910078000566904</v>
      </c>
      <c r="K352" s="460">
        <v>0.99945189626296804</v>
      </c>
      <c r="L352" s="460" t="str">
        <f t="shared" si="71"/>
        <v>-</v>
      </c>
      <c r="M352" s="460">
        <f t="shared" si="72"/>
        <v>1</v>
      </c>
      <c r="N352" s="460">
        <f t="shared" si="73"/>
        <v>0.15635303321024374</v>
      </c>
      <c r="O352" s="460">
        <f t="shared" si="78"/>
        <v>-16.117873782671868</v>
      </c>
      <c r="P352" s="460">
        <f t="shared" si="75"/>
        <v>-0.10000000000000142</v>
      </c>
      <c r="Q352" s="460">
        <f t="shared" si="76"/>
        <v>2.4809150413368869E-2</v>
      </c>
      <c r="R352" s="460">
        <f t="shared" si="77"/>
        <v>-2.4809150413369219E-3</v>
      </c>
      <c r="V352" s="430"/>
    </row>
    <row r="353" spans="3:22" x14ac:dyDescent="0.35">
      <c r="C353" s="460">
        <v>29.2</v>
      </c>
      <c r="D353" s="460">
        <f t="shared" si="68"/>
        <v>29.2</v>
      </c>
      <c r="E353" s="460">
        <f t="shared" si="74"/>
        <v>2.92E-2</v>
      </c>
      <c r="F353" s="460">
        <f t="shared" si="69"/>
        <v>0.9934443725580947</v>
      </c>
      <c r="G353" s="460">
        <v>0.15507785069893301</v>
      </c>
      <c r="H353" s="460">
        <f t="shared" si="70"/>
        <v>1</v>
      </c>
      <c r="I353" s="460">
        <v>0.99913833708047795</v>
      </c>
      <c r="J353" s="460">
        <v>0.99909459149526703</v>
      </c>
      <c r="K353" s="460">
        <v>0.99944812356506596</v>
      </c>
      <c r="L353" s="460" t="str">
        <f t="shared" si="71"/>
        <v>-</v>
      </c>
      <c r="M353" s="460">
        <f t="shared" si="72"/>
        <v>1</v>
      </c>
      <c r="N353" s="460">
        <f t="shared" si="73"/>
        <v>0.15406121808525938</v>
      </c>
      <c r="O353" s="460">
        <f t="shared" si="78"/>
        <v>-16.246133454224953</v>
      </c>
      <c r="P353" s="460">
        <f t="shared" si="75"/>
        <v>-9.9999999999997868E-2</v>
      </c>
      <c r="Q353" s="460">
        <f t="shared" si="76"/>
        <v>2.4089251851836944E-2</v>
      </c>
      <c r="R353" s="460">
        <f t="shared" si="77"/>
        <v>-2.4089251851836429E-3</v>
      </c>
      <c r="V353" s="430"/>
    </row>
    <row r="354" spans="3:22" x14ac:dyDescent="0.35">
      <c r="C354" s="460">
        <v>29.3</v>
      </c>
      <c r="D354" s="460">
        <f t="shared" si="68"/>
        <v>29.3</v>
      </c>
      <c r="E354" s="460">
        <f t="shared" si="74"/>
        <v>2.93E-2</v>
      </c>
      <c r="F354" s="460">
        <f t="shared" si="69"/>
        <v>0.99339952307216384</v>
      </c>
      <c r="G354" s="460">
        <v>0.152798478868275</v>
      </c>
      <c r="H354" s="460">
        <f t="shared" si="70"/>
        <v>1</v>
      </c>
      <c r="I354" s="460">
        <v>0.99913242723353402</v>
      </c>
      <c r="J354" s="460">
        <v>0.99908838178592596</v>
      </c>
      <c r="K354" s="460">
        <v>0.99944433793630705</v>
      </c>
      <c r="L354" s="460" t="str">
        <f t="shared" si="71"/>
        <v>-</v>
      </c>
      <c r="M354" s="460">
        <f t="shared" si="72"/>
        <v>1</v>
      </c>
      <c r="N354" s="460">
        <f t="shared" si="73"/>
        <v>0.15178993603389648</v>
      </c>
      <c r="O354" s="460">
        <f t="shared" si="78"/>
        <v>-16.375140440989341</v>
      </c>
      <c r="P354" s="460">
        <f t="shared" si="75"/>
        <v>-0.10000000000000142</v>
      </c>
      <c r="Q354" s="460">
        <f t="shared" si="76"/>
        <v>2.338623211900491E-2</v>
      </c>
      <c r="R354" s="460">
        <f t="shared" si="77"/>
        <v>-2.3386232119005242E-3</v>
      </c>
      <c r="V354" s="430"/>
    </row>
    <row r="355" spans="3:22" x14ac:dyDescent="0.35">
      <c r="C355" s="460">
        <v>29.4</v>
      </c>
      <c r="D355" s="460">
        <f t="shared" si="68"/>
        <v>29.4</v>
      </c>
      <c r="E355" s="460">
        <f t="shared" si="74"/>
        <v>2.9399999999999999E-2</v>
      </c>
      <c r="F355" s="460">
        <f t="shared" si="69"/>
        <v>0.99335452201824825</v>
      </c>
      <c r="G355" s="460">
        <v>0.15053959192163699</v>
      </c>
      <c r="H355" s="460">
        <f t="shared" si="70"/>
        <v>1</v>
      </c>
      <c r="I355" s="460">
        <v>0.99912649721018698</v>
      </c>
      <c r="J355" s="460">
        <v>0.99908215087794705</v>
      </c>
      <c r="K355" s="460">
        <v>0.999440539376796</v>
      </c>
      <c r="L355" s="460" t="str">
        <f t="shared" si="71"/>
        <v>-</v>
      </c>
      <c r="M355" s="460">
        <f t="shared" si="72"/>
        <v>1</v>
      </c>
      <c r="N355" s="460">
        <f t="shared" si="73"/>
        <v>0.14953918437813984</v>
      </c>
      <c r="O355" s="460">
        <f t="shared" si="78"/>
        <v>-16.504899848541257</v>
      </c>
      <c r="P355" s="460">
        <f t="shared" si="75"/>
        <v>-9.9999999999997868E-2</v>
      </c>
      <c r="Q355" s="460">
        <f t="shared" si="76"/>
        <v>2.2699809702072866E-2</v>
      </c>
      <c r="R355" s="460">
        <f t="shared" si="77"/>
        <v>-2.2699809702072383E-3</v>
      </c>
      <c r="V355" s="430"/>
    </row>
    <row r="356" spans="3:22" x14ac:dyDescent="0.35">
      <c r="C356" s="460">
        <v>29.5</v>
      </c>
      <c r="D356" s="460">
        <f t="shared" si="68"/>
        <v>29.5</v>
      </c>
      <c r="E356" s="460">
        <f t="shared" si="74"/>
        <v>2.9499999999999998E-2</v>
      </c>
      <c r="F356" s="460">
        <f t="shared" si="69"/>
        <v>0.99330936941434622</v>
      </c>
      <c r="G356" s="460">
        <v>0.14830118639773099</v>
      </c>
      <c r="H356" s="460">
        <f t="shared" si="70"/>
        <v>1</v>
      </c>
      <c r="I356" s="460">
        <v>0.99912054701072806</v>
      </c>
      <c r="J356" s="460">
        <v>0.99907589877164305</v>
      </c>
      <c r="K356" s="460">
        <v>0.99943672788665205</v>
      </c>
      <c r="L356" s="460" t="str">
        <f t="shared" si="71"/>
        <v>-</v>
      </c>
      <c r="M356" s="460">
        <f t="shared" si="72"/>
        <v>1</v>
      </c>
      <c r="N356" s="460">
        <f t="shared" si="73"/>
        <v>0.1473089579441296</v>
      </c>
      <c r="O356" s="460">
        <f t="shared" si="78"/>
        <v>-16.635416853043651</v>
      </c>
      <c r="P356" s="460">
        <f t="shared" si="75"/>
        <v>-0.10000000000000142</v>
      </c>
      <c r="Q356" s="460">
        <f t="shared" si="76"/>
        <v>2.202970490004558E-2</v>
      </c>
      <c r="R356" s="460">
        <f t="shared" si="77"/>
        <v>-2.2029704900045893E-3</v>
      </c>
      <c r="V356" s="430"/>
    </row>
    <row r="357" spans="3:22" x14ac:dyDescent="0.35">
      <c r="C357" s="460">
        <v>29.6</v>
      </c>
      <c r="D357" s="460">
        <f t="shared" si="68"/>
        <v>29.6</v>
      </c>
      <c r="E357" s="460">
        <f t="shared" si="74"/>
        <v>2.9600000000000001E-2</v>
      </c>
      <c r="F357" s="460">
        <f t="shared" si="69"/>
        <v>0.99326406527851463</v>
      </c>
      <c r="G357" s="460">
        <v>0.14608325635776501</v>
      </c>
      <c r="H357" s="460">
        <f t="shared" si="70"/>
        <v>1</v>
      </c>
      <c r="I357" s="460">
        <v>0.99911457663544601</v>
      </c>
      <c r="J357" s="460">
        <v>0.99906962546733902</v>
      </c>
      <c r="K357" s="460">
        <v>0.999432903465995</v>
      </c>
      <c r="L357" s="460" t="str">
        <f t="shared" si="71"/>
        <v>-</v>
      </c>
      <c r="M357" s="460">
        <f t="shared" si="72"/>
        <v>1</v>
      </c>
      <c r="N357" s="460">
        <f t="shared" si="73"/>
        <v>0.1450992490790371</v>
      </c>
      <c r="O357" s="460">
        <f t="shared" si="78"/>
        <v>-16.766696702544305</v>
      </c>
      <c r="P357" s="460">
        <f t="shared" si="75"/>
        <v>-0.10000000000000142</v>
      </c>
      <c r="Q357" s="460">
        <f t="shared" si="76"/>
        <v>2.1375639883625782E-2</v>
      </c>
      <c r="R357" s="460">
        <f t="shared" si="77"/>
        <v>-2.1375639883626086E-3</v>
      </c>
      <c r="V357" s="430"/>
    </row>
    <row r="358" spans="3:22" x14ac:dyDescent="0.35">
      <c r="C358" s="460">
        <v>29.7</v>
      </c>
      <c r="D358" s="460">
        <f t="shared" si="68"/>
        <v>29.7</v>
      </c>
      <c r="E358" s="460">
        <f t="shared" si="74"/>
        <v>2.9700000000000001E-2</v>
      </c>
      <c r="F358" s="460">
        <f t="shared" si="69"/>
        <v>0.99321860962887087</v>
      </c>
      <c r="G358" s="460">
        <v>0.14388579340219601</v>
      </c>
      <c r="H358" s="460">
        <f t="shared" si="70"/>
        <v>1</v>
      </c>
      <c r="I358" s="460">
        <v>0.99910858608465303</v>
      </c>
      <c r="J358" s="460">
        <v>0.99906333096537203</v>
      </c>
      <c r="K358" s="460">
        <v>0.99942906611495497</v>
      </c>
      <c r="L358" s="460" t="str">
        <f t="shared" si="71"/>
        <v>-</v>
      </c>
      <c r="M358" s="460">
        <f t="shared" si="72"/>
        <v>1</v>
      </c>
      <c r="N358" s="460">
        <f t="shared" si="73"/>
        <v>0.14291004766827609</v>
      </c>
      <c r="O358" s="460">
        <f t="shared" si="78"/>
        <v>-16.898744718304339</v>
      </c>
      <c r="P358" s="460">
        <f t="shared" si="75"/>
        <v>-9.9999999999997868E-2</v>
      </c>
      <c r="Q358" s="460">
        <f t="shared" si="76"/>
        <v>2.0737338753220477E-2</v>
      </c>
      <c r="R358" s="460">
        <f t="shared" si="77"/>
        <v>-2.0737338753220036E-3</v>
      </c>
      <c r="V358" s="430"/>
    </row>
    <row r="359" spans="3:22" x14ac:dyDescent="0.35">
      <c r="C359" s="460">
        <v>29.8</v>
      </c>
      <c r="D359" s="460">
        <f t="shared" si="68"/>
        <v>29.8</v>
      </c>
      <c r="E359" s="460">
        <f t="shared" si="74"/>
        <v>2.98E-2</v>
      </c>
      <c r="F359" s="460">
        <f t="shared" si="69"/>
        <v>0.99317300248359242</v>
      </c>
      <c r="G359" s="460">
        <v>0.14170878668779899</v>
      </c>
      <c r="H359" s="460">
        <f t="shared" si="70"/>
        <v>1</v>
      </c>
      <c r="I359" s="460">
        <v>0.99910257535861802</v>
      </c>
      <c r="J359" s="460">
        <v>0.99905701526604795</v>
      </c>
      <c r="K359" s="460">
        <v>0.99942521583363997</v>
      </c>
      <c r="L359" s="460" t="str">
        <f t="shared" si="71"/>
        <v>-</v>
      </c>
      <c r="M359" s="460">
        <f t="shared" si="72"/>
        <v>1</v>
      </c>
      <c r="N359" s="460">
        <f t="shared" si="73"/>
        <v>0.14074134115302825</v>
      </c>
      <c r="O359" s="460">
        <f t="shared" si="78"/>
        <v>-17.031566296159056</v>
      </c>
      <c r="P359" s="460">
        <f t="shared" si="75"/>
        <v>-0.10000000000000142</v>
      </c>
      <c r="Q359" s="460">
        <f t="shared" si="76"/>
        <v>2.0114527595063696E-2</v>
      </c>
      <c r="R359" s="460">
        <f t="shared" si="77"/>
        <v>-2.0114527595063983E-3</v>
      </c>
      <c r="V359" s="430"/>
    </row>
    <row r="360" spans="3:22" x14ac:dyDescent="0.35">
      <c r="C360" s="460">
        <v>29.9</v>
      </c>
      <c r="D360" s="460">
        <f t="shared" si="68"/>
        <v>29.9</v>
      </c>
      <c r="E360" s="460">
        <f t="shared" si="74"/>
        <v>2.9899999999999999E-2</v>
      </c>
      <c r="F360" s="460">
        <f t="shared" si="69"/>
        <v>0.993127243860918</v>
      </c>
      <c r="G360" s="460">
        <v>0.13955222294505901</v>
      </c>
      <c r="H360" s="460">
        <f t="shared" si="70"/>
        <v>1</v>
      </c>
      <c r="I360" s="460">
        <v>0.99909654445765195</v>
      </c>
      <c r="J360" s="460">
        <v>0.99905067836970496</v>
      </c>
      <c r="K360" s="460">
        <v>0.99942135262218701</v>
      </c>
      <c r="L360" s="460" t="str">
        <f t="shared" si="71"/>
        <v>-</v>
      </c>
      <c r="M360" s="460">
        <f t="shared" si="72"/>
        <v>1</v>
      </c>
      <c r="N360" s="460">
        <f t="shared" si="73"/>
        <v>0.13859311454809081</v>
      </c>
      <c r="O360" s="460">
        <f t="shared" si="78"/>
        <v>-17.165166907911271</v>
      </c>
      <c r="P360" s="460">
        <f t="shared" si="75"/>
        <v>-9.9999999999997868E-2</v>
      </c>
      <c r="Q360" s="460">
        <f t="shared" si="76"/>
        <v>1.9506934535460107E-2</v>
      </c>
      <c r="R360" s="460">
        <f t="shared" si="77"/>
        <v>-1.9506934535459691E-3</v>
      </c>
      <c r="V360" s="430"/>
    </row>
    <row r="361" spans="3:22" x14ac:dyDescent="0.35">
      <c r="C361" s="460">
        <v>30</v>
      </c>
      <c r="D361" s="460">
        <f t="shared" si="68"/>
        <v>30</v>
      </c>
      <c r="E361" s="460">
        <f t="shared" si="74"/>
        <v>0.03</v>
      </c>
      <c r="F361" s="460">
        <f t="shared" si="69"/>
        <v>0.9930813337791452</v>
      </c>
      <c r="G361" s="460">
        <v>0.137416086495875</v>
      </c>
      <c r="H361" s="460">
        <f t="shared" si="70"/>
        <v>1</v>
      </c>
      <c r="I361" s="460">
        <v>0.99909049338201705</v>
      </c>
      <c r="J361" s="460">
        <v>0.99904432027663204</v>
      </c>
      <c r="K361" s="460">
        <v>0.99941747648068102</v>
      </c>
      <c r="L361" s="460" t="str">
        <f t="shared" si="71"/>
        <v>-</v>
      </c>
      <c r="M361" s="460">
        <f t="shared" si="72"/>
        <v>1</v>
      </c>
      <c r="N361" s="460">
        <f t="shared" si="73"/>
        <v>0.13646535046003394</v>
      </c>
      <c r="O361" s="460">
        <f t="shared" si="78"/>
        <v>-17.299552102758618</v>
      </c>
      <c r="P361" s="460">
        <f t="shared" si="75"/>
        <v>-0.10000000000000142</v>
      </c>
      <c r="Q361" s="460">
        <f t="shared" si="76"/>
        <v>1.8914289793156448E-2</v>
      </c>
      <c r="R361" s="460">
        <f t="shared" si="77"/>
        <v>-1.8914289793156716E-3</v>
      </c>
      <c r="V361" s="430"/>
    </row>
    <row r="362" spans="3:22" x14ac:dyDescent="0.35">
      <c r="C362" s="460">
        <v>30.1</v>
      </c>
      <c r="D362" s="460">
        <f t="shared" si="68"/>
        <v>30.1</v>
      </c>
      <c r="E362" s="460">
        <f t="shared" si="74"/>
        <v>3.0100000000000002E-2</v>
      </c>
      <c r="F362" s="460">
        <f t="shared" si="69"/>
        <v>0.99303527225663246</v>
      </c>
      <c r="G362" s="460">
        <v>0.13530035927157799</v>
      </c>
      <c r="H362" s="460">
        <f t="shared" si="70"/>
        <v>1</v>
      </c>
      <c r="I362" s="460">
        <v>0.99908442213203896</v>
      </c>
      <c r="J362" s="460">
        <v>0.99903794098719101</v>
      </c>
      <c r="K362" s="460">
        <v>0.99941358740927699</v>
      </c>
      <c r="L362" s="460" t="str">
        <f t="shared" si="71"/>
        <v>-</v>
      </c>
      <c r="M362" s="460">
        <f t="shared" si="72"/>
        <v>1</v>
      </c>
      <c r="N362" s="460">
        <f t="shared" si="73"/>
        <v>0.13435802910567163</v>
      </c>
      <c r="O362" s="460">
        <f t="shared" si="78"/>
        <v>-17.434727508755298</v>
      </c>
      <c r="P362" s="460">
        <f t="shared" si="75"/>
        <v>-0.10000000000000142</v>
      </c>
      <c r="Q362" s="460">
        <f t="shared" si="76"/>
        <v>1.8336325729847558E-2</v>
      </c>
      <c r="R362" s="460">
        <f t="shared" si="77"/>
        <v>-1.8336325729847818E-3</v>
      </c>
      <c r="V362" s="430"/>
    </row>
    <row r="363" spans="3:22" x14ac:dyDescent="0.35">
      <c r="C363" s="460">
        <v>30.2</v>
      </c>
      <c r="D363" s="460">
        <f t="shared" si="68"/>
        <v>30.2</v>
      </c>
      <c r="E363" s="460">
        <f t="shared" si="74"/>
        <v>3.0199999999999998E-2</v>
      </c>
      <c r="F363" s="460">
        <f t="shared" si="69"/>
        <v>0.99298905931179826</v>
      </c>
      <c r="G363" s="460">
        <v>0.13320502083125199</v>
      </c>
      <c r="H363" s="460">
        <f t="shared" si="70"/>
        <v>1</v>
      </c>
      <c r="I363" s="460">
        <v>0.99907833070799701</v>
      </c>
      <c r="J363" s="460">
        <v>0.99903154050168896</v>
      </c>
      <c r="K363" s="460">
        <v>0.99940968540807995</v>
      </c>
      <c r="L363" s="460" t="str">
        <f t="shared" si="71"/>
        <v>-</v>
      </c>
      <c r="M363" s="460">
        <f t="shared" si="72"/>
        <v>1</v>
      </c>
      <c r="N363" s="460">
        <f t="shared" si="73"/>
        <v>0.1322711283308334</v>
      </c>
      <c r="O363" s="460">
        <f t="shared" si="78"/>
        <v>-17.570698834309809</v>
      </c>
      <c r="P363" s="460">
        <f t="shared" si="75"/>
        <v>-9.9999999999997868E-2</v>
      </c>
      <c r="Q363" s="460">
        <f t="shared" si="76"/>
        <v>1.777277689882515E-2</v>
      </c>
      <c r="R363" s="460">
        <f t="shared" si="77"/>
        <v>-1.7772776898824772E-3</v>
      </c>
      <c r="V363" s="430"/>
    </row>
    <row r="364" spans="3:22" x14ac:dyDescent="0.35">
      <c r="C364" s="460">
        <v>30.3</v>
      </c>
      <c r="D364" s="460">
        <f t="shared" si="68"/>
        <v>30.3</v>
      </c>
      <c r="E364" s="460">
        <f t="shared" si="74"/>
        <v>3.0300000000000001E-2</v>
      </c>
      <c r="F364" s="460">
        <f t="shared" si="69"/>
        <v>0.99294269496312237</v>
      </c>
      <c r="G364" s="460">
        <v>0.131130048380355</v>
      </c>
      <c r="H364" s="460">
        <f t="shared" si="70"/>
        <v>1</v>
      </c>
      <c r="I364" s="460">
        <v>0.99907221911020705</v>
      </c>
      <c r="J364" s="460">
        <v>0.99902511882047496</v>
      </c>
      <c r="K364" s="460">
        <v>0.99940577047722601</v>
      </c>
      <c r="L364" s="460" t="str">
        <f t="shared" si="71"/>
        <v>-</v>
      </c>
      <c r="M364" s="460">
        <f t="shared" si="72"/>
        <v>1</v>
      </c>
      <c r="N364" s="460">
        <f t="shared" si="73"/>
        <v>0.1302046236294343</v>
      </c>
      <c r="O364" s="460">
        <f t="shared" si="78"/>
        <v>-17.707471869719605</v>
      </c>
      <c r="P364" s="460">
        <f t="shared" si="75"/>
        <v>-0.10000000000000142</v>
      </c>
      <c r="Q364" s="460">
        <f t="shared" si="76"/>
        <v>1.7223380091776999E-2</v>
      </c>
      <c r="R364" s="460">
        <f t="shared" si="77"/>
        <v>-1.7223380091777245E-3</v>
      </c>
      <c r="V364" s="430"/>
    </row>
    <row r="365" spans="3:22" x14ac:dyDescent="0.35">
      <c r="C365" s="460">
        <v>30.4</v>
      </c>
      <c r="D365" s="460">
        <f t="shared" si="68"/>
        <v>30.4</v>
      </c>
      <c r="E365" s="460">
        <f t="shared" si="74"/>
        <v>3.04E-2</v>
      </c>
      <c r="F365" s="460">
        <f t="shared" si="69"/>
        <v>0.99289617922914286</v>
      </c>
      <c r="G365" s="460">
        <v>0.12907541678964299</v>
      </c>
      <c r="H365" s="460">
        <f t="shared" si="70"/>
        <v>1</v>
      </c>
      <c r="I365" s="460">
        <v>0.99906608733894697</v>
      </c>
      <c r="J365" s="460">
        <v>0.99901867594385496</v>
      </c>
      <c r="K365" s="460">
        <v>0.99940184261682397</v>
      </c>
      <c r="L365" s="460" t="str">
        <f t="shared" si="71"/>
        <v>-</v>
      </c>
      <c r="M365" s="460">
        <f t="shared" si="72"/>
        <v>1</v>
      </c>
      <c r="N365" s="460">
        <f t="shared" si="73"/>
        <v>0.12815848816284567</v>
      </c>
      <c r="O365" s="460">
        <f t="shared" si="78"/>
        <v>-17.845052488743313</v>
      </c>
      <c r="P365" s="460">
        <f t="shared" si="75"/>
        <v>-9.9999999999997868E-2</v>
      </c>
      <c r="Q365" s="460">
        <f t="shared" si="76"/>
        <v>1.6687874383747543E-2</v>
      </c>
      <c r="R365" s="460">
        <f t="shared" si="77"/>
        <v>-1.6687874383747186E-3</v>
      </c>
      <c r="V365" s="430"/>
    </row>
    <row r="366" spans="3:22" x14ac:dyDescent="0.35">
      <c r="C366" s="460">
        <v>30.5</v>
      </c>
      <c r="D366" s="460">
        <f t="shared" si="68"/>
        <v>30.5</v>
      </c>
      <c r="E366" s="460">
        <f t="shared" si="74"/>
        <v>3.0499999999999999E-2</v>
      </c>
      <c r="F366" s="460">
        <f t="shared" si="69"/>
        <v>0.99284951212845929</v>
      </c>
      <c r="G366" s="460">
        <v>0.12704109861437801</v>
      </c>
      <c r="H366" s="460">
        <f t="shared" si="70"/>
        <v>1</v>
      </c>
      <c r="I366" s="460">
        <v>0.99905993539451599</v>
      </c>
      <c r="J366" s="460">
        <v>0.99901221187216205</v>
      </c>
      <c r="K366" s="460">
        <v>0.99939790182699395</v>
      </c>
      <c r="L366" s="460" t="str">
        <f t="shared" si="71"/>
        <v>-</v>
      </c>
      <c r="M366" s="460">
        <f t="shared" si="72"/>
        <v>1</v>
      </c>
      <c r="N366" s="460">
        <f t="shared" si="73"/>
        <v>0.12613269277954869</v>
      </c>
      <c r="O366" s="460">
        <f t="shared" si="78"/>
        <v>-17.983446650212585</v>
      </c>
      <c r="P366" s="460">
        <f t="shared" si="75"/>
        <v>-0.10000000000000142</v>
      </c>
      <c r="Q366" s="460">
        <f t="shared" si="76"/>
        <v>1.6166001176269384E-2</v>
      </c>
      <c r="R366" s="460">
        <f t="shared" si="77"/>
        <v>-1.6166001176269613E-3</v>
      </c>
      <c r="V366" s="430"/>
    </row>
    <row r="367" spans="3:22" x14ac:dyDescent="0.35">
      <c r="C367" s="460">
        <v>30.6</v>
      </c>
      <c r="D367" s="460">
        <f t="shared" si="68"/>
        <v>30.6</v>
      </c>
      <c r="E367" s="460">
        <f t="shared" si="74"/>
        <v>3.0600000000000002E-2</v>
      </c>
      <c r="F367" s="460">
        <f t="shared" si="69"/>
        <v>0.99280269367973251</v>
      </c>
      <c r="G367" s="460">
        <v>0.12502706411383199</v>
      </c>
      <c r="H367" s="460">
        <f t="shared" si="70"/>
        <v>1</v>
      </c>
      <c r="I367" s="460">
        <v>0.99905376327721296</v>
      </c>
      <c r="J367" s="460">
        <v>0.99900572660572295</v>
      </c>
      <c r="K367" s="460">
        <v>0.99939394810785898</v>
      </c>
      <c r="L367" s="460" t="str">
        <f t="shared" si="71"/>
        <v>-</v>
      </c>
      <c r="M367" s="460">
        <f t="shared" si="72"/>
        <v>1</v>
      </c>
      <c r="N367" s="460">
        <f t="shared" si="73"/>
        <v>0.12412720603508103</v>
      </c>
      <c r="O367" s="460">
        <f t="shared" si="78"/>
        <v>-18.122660399683681</v>
      </c>
      <c r="P367" s="460">
        <f t="shared" si="75"/>
        <v>-0.10000000000000142</v>
      </c>
      <c r="Q367" s="460">
        <f t="shared" si="76"/>
        <v>1.5657504238677178E-2</v>
      </c>
      <c r="R367" s="460">
        <f t="shared" si="77"/>
        <v>-1.56575042386774E-3</v>
      </c>
      <c r="V367" s="430"/>
    </row>
    <row r="368" spans="3:22" x14ac:dyDescent="0.35">
      <c r="C368" s="460">
        <v>30.7</v>
      </c>
      <c r="D368" s="460">
        <f t="shared" si="68"/>
        <v>30.7</v>
      </c>
      <c r="E368" s="460">
        <f t="shared" si="74"/>
        <v>3.0699999999999998E-2</v>
      </c>
      <c r="F368" s="460">
        <f t="shared" si="69"/>
        <v>0.99275572390168076</v>
      </c>
      <c r="G368" s="460">
        <v>0.12303328127106999</v>
      </c>
      <c r="H368" s="460">
        <f t="shared" si="70"/>
        <v>1</v>
      </c>
      <c r="I368" s="460">
        <v>0.99904757098735597</v>
      </c>
      <c r="J368" s="460">
        <v>0.99899922014489095</v>
      </c>
      <c r="K368" s="460">
        <v>0.99938998145956104</v>
      </c>
      <c r="L368" s="460" t="str">
        <f t="shared" si="71"/>
        <v>-</v>
      </c>
      <c r="M368" s="460">
        <f t="shared" si="72"/>
        <v>1</v>
      </c>
      <c r="N368" s="460">
        <f t="shared" si="73"/>
        <v>0.1221419942122602</v>
      </c>
      <c r="O368" s="460">
        <f t="shared" si="78"/>
        <v>-18.262699871130867</v>
      </c>
      <c r="P368" s="460">
        <f t="shared" si="75"/>
        <v>-9.9999999999997868E-2</v>
      </c>
      <c r="Q368" s="460">
        <f t="shared" si="76"/>
        <v>1.5162129747616262E-2</v>
      </c>
      <c r="R368" s="460">
        <f t="shared" si="77"/>
        <v>-1.516212974761594E-3</v>
      </c>
      <c r="V368" s="430"/>
    </row>
    <row r="369" spans="3:22" x14ac:dyDescent="0.35">
      <c r="C369" s="460">
        <v>30.8</v>
      </c>
      <c r="D369" s="460">
        <f t="shared" si="68"/>
        <v>30.8</v>
      </c>
      <c r="E369" s="460">
        <f t="shared" si="74"/>
        <v>3.0800000000000001E-2</v>
      </c>
      <c r="F369" s="460">
        <f t="shared" si="69"/>
        <v>0.99270860281308393</v>
      </c>
      <c r="G369" s="460">
        <v>0.12105971581300801</v>
      </c>
      <c r="H369" s="460">
        <f t="shared" si="70"/>
        <v>1</v>
      </c>
      <c r="I369" s="460">
        <v>0.99904135852523201</v>
      </c>
      <c r="J369" s="460">
        <v>0.99899269248997902</v>
      </c>
      <c r="K369" s="460">
        <v>0.99938600188220605</v>
      </c>
      <c r="L369" s="460" t="str">
        <f t="shared" si="71"/>
        <v>-</v>
      </c>
      <c r="M369" s="460">
        <f t="shared" si="72"/>
        <v>1</v>
      </c>
      <c r="N369" s="460">
        <f t="shared" si="73"/>
        <v>0.12017702134168018</v>
      </c>
      <c r="O369" s="460">
        <f t="shared" si="78"/>
        <v>-18.403571288682784</v>
      </c>
      <c r="P369" s="460">
        <f t="shared" si="75"/>
        <v>-0.10000000000000142</v>
      </c>
      <c r="Q369" s="460">
        <f t="shared" si="76"/>
        <v>1.4679626324757698E-2</v>
      </c>
      <c r="R369" s="460">
        <f t="shared" si="77"/>
        <v>-1.4679626324757907E-3</v>
      </c>
      <c r="V369" s="430"/>
    </row>
    <row r="370" spans="3:22" x14ac:dyDescent="0.35">
      <c r="C370" s="460">
        <v>30.9</v>
      </c>
      <c r="D370" s="460">
        <f t="shared" si="68"/>
        <v>30.9</v>
      </c>
      <c r="E370" s="460">
        <f t="shared" si="74"/>
        <v>3.0899999999999997E-2</v>
      </c>
      <c r="F370" s="460">
        <f t="shared" si="69"/>
        <v>0.99266133043278304</v>
      </c>
      <c r="G370" s="460">
        <v>0.11910633123075599</v>
      </c>
      <c r="H370" s="460">
        <f t="shared" si="70"/>
        <v>1</v>
      </c>
      <c r="I370" s="460">
        <v>0.99903512589113996</v>
      </c>
      <c r="J370" s="460">
        <v>0.99898614364132299</v>
      </c>
      <c r="K370" s="460">
        <v>0.99938200937591803</v>
      </c>
      <c r="L370" s="460" t="str">
        <f t="shared" si="71"/>
        <v>-</v>
      </c>
      <c r="M370" s="460">
        <f t="shared" si="72"/>
        <v>1</v>
      </c>
      <c r="N370" s="460">
        <f t="shared" si="73"/>
        <v>0.11823224922248998</v>
      </c>
      <c r="O370" s="460">
        <f t="shared" si="78"/>
        <v>-18.545280968402199</v>
      </c>
      <c r="P370" s="460">
        <f t="shared" si="75"/>
        <v>-9.9999999999997868E-2</v>
      </c>
      <c r="Q370" s="460">
        <f t="shared" si="76"/>
        <v>1.4209745072734923E-2</v>
      </c>
      <c r="R370" s="460">
        <f t="shared" si="77"/>
        <v>-1.4209745072734621E-3</v>
      </c>
      <c r="V370" s="430"/>
    </row>
    <row r="371" spans="3:22" x14ac:dyDescent="0.35">
      <c r="C371" s="460">
        <v>31</v>
      </c>
      <c r="D371" s="460">
        <f t="shared" si="68"/>
        <v>31</v>
      </c>
      <c r="E371" s="460">
        <f t="shared" si="74"/>
        <v>3.1E-2</v>
      </c>
      <c r="F371" s="460">
        <f t="shared" si="69"/>
        <v>0.99261390677967665</v>
      </c>
      <c r="G371" s="460">
        <v>0.117173088800217</v>
      </c>
      <c r="H371" s="460">
        <f t="shared" si="70"/>
        <v>1</v>
      </c>
      <c r="I371" s="460">
        <v>0.99902887308538402</v>
      </c>
      <c r="J371" s="460">
        <v>0.99897957359925305</v>
      </c>
      <c r="K371" s="460">
        <v>0.99937800394082299</v>
      </c>
      <c r="L371" s="460" t="str">
        <f t="shared" si="71"/>
        <v>-</v>
      </c>
      <c r="M371" s="460">
        <f t="shared" si="72"/>
        <v>1</v>
      </c>
      <c r="N371" s="460">
        <f t="shared" si="73"/>
        <v>0.11630763744342537</v>
      </c>
      <c r="O371" s="460">
        <f t="shared" si="78"/>
        <v>-18.687835320112111</v>
      </c>
      <c r="P371" s="460">
        <f t="shared" si="75"/>
        <v>-0.10000000000000142</v>
      </c>
      <c r="Q371" s="460">
        <f t="shared" si="76"/>
        <v>1.3752239609315105E-2</v>
      </c>
      <c r="R371" s="460">
        <f t="shared" si="77"/>
        <v>-1.3752239609315299E-3</v>
      </c>
      <c r="V371" s="430"/>
    </row>
    <row r="372" spans="3:22" x14ac:dyDescent="0.35">
      <c r="C372" s="460">
        <v>31.1</v>
      </c>
      <c r="D372" s="460">
        <f t="shared" si="68"/>
        <v>31.1</v>
      </c>
      <c r="E372" s="460">
        <f t="shared" si="74"/>
        <v>3.1100000000000003E-2</v>
      </c>
      <c r="F372" s="460">
        <f t="shared" si="69"/>
        <v>0.99256633187272603</v>
      </c>
      <c r="G372" s="460">
        <v>0.11525994760295701</v>
      </c>
      <c r="H372" s="460">
        <f t="shared" si="70"/>
        <v>1</v>
      </c>
      <c r="I372" s="460">
        <v>0.99902260010828703</v>
      </c>
      <c r="J372" s="460">
        <v>0.99897298236412901</v>
      </c>
      <c r="K372" s="460">
        <v>0.99937398557705703</v>
      </c>
      <c r="L372" s="460" t="str">
        <f t="shared" si="71"/>
        <v>-</v>
      </c>
      <c r="M372" s="460">
        <f t="shared" si="72"/>
        <v>1</v>
      </c>
      <c r="N372" s="460">
        <f t="shared" si="73"/>
        <v>0.11440314340410963</v>
      </c>
      <c r="O372" s="460">
        <f t="shared" si="78"/>
        <v>-18.831240849268276</v>
      </c>
      <c r="P372" s="460">
        <f t="shared" si="75"/>
        <v>-0.10000000000000142</v>
      </c>
      <c r="Q372" s="460">
        <f t="shared" si="76"/>
        <v>1.330686609981983E-2</v>
      </c>
      <c r="R372" s="460">
        <f t="shared" si="77"/>
        <v>-1.330686609982002E-3</v>
      </c>
      <c r="V372" s="430"/>
    </row>
    <row r="373" spans="3:22" x14ac:dyDescent="0.35">
      <c r="C373" s="460">
        <v>31.2</v>
      </c>
      <c r="D373" s="460">
        <f t="shared" si="68"/>
        <v>31.2</v>
      </c>
      <c r="E373" s="460">
        <f t="shared" si="74"/>
        <v>3.1199999999999999E-2</v>
      </c>
      <c r="F373" s="460">
        <f t="shared" si="69"/>
        <v>0.99251860573095119</v>
      </c>
      <c r="G373" s="460">
        <v>0.11336686454733701</v>
      </c>
      <c r="H373" s="460">
        <f t="shared" si="70"/>
        <v>1</v>
      </c>
      <c r="I373" s="460">
        <v>0.99901630696013599</v>
      </c>
      <c r="J373" s="460">
        <v>0.99896636993626697</v>
      </c>
      <c r="K373" s="460">
        <v>0.99936995428473496</v>
      </c>
      <c r="L373" s="460" t="str">
        <f t="shared" si="71"/>
        <v>-</v>
      </c>
      <c r="M373" s="460">
        <f t="shared" si="72"/>
        <v>1</v>
      </c>
      <c r="N373" s="460">
        <f t="shared" si="73"/>
        <v>0.11251872233661253</v>
      </c>
      <c r="O373" s="460">
        <f t="shared" si="78"/>
        <v>-18.975504158879939</v>
      </c>
      <c r="P373" s="460">
        <f t="shared" si="75"/>
        <v>-9.9999999999997868E-2</v>
      </c>
      <c r="Q373" s="460">
        <f t="shared" si="76"/>
        <v>1.2873383287812583E-2</v>
      </c>
      <c r="R373" s="460">
        <f t="shared" si="77"/>
        <v>-1.2873383287812308E-3</v>
      </c>
      <c r="V373" s="430"/>
    </row>
    <row r="374" spans="3:22" x14ac:dyDescent="0.35">
      <c r="C374" s="460">
        <v>31.3</v>
      </c>
      <c r="D374" s="460">
        <f t="shared" si="68"/>
        <v>31.3</v>
      </c>
      <c r="E374" s="460">
        <f t="shared" si="74"/>
        <v>3.1300000000000001E-2</v>
      </c>
      <c r="F374" s="460">
        <f t="shared" si="69"/>
        <v>0.99247072837343286</v>
      </c>
      <c r="G374" s="460">
        <v>0.111493794389894</v>
      </c>
      <c r="H374" s="460">
        <f t="shared" si="70"/>
        <v>1</v>
      </c>
      <c r="I374" s="460">
        <v>0.99900999364125498</v>
      </c>
      <c r="J374" s="460">
        <v>0.99895973631602397</v>
      </c>
      <c r="K374" s="460">
        <v>0.999365910063995</v>
      </c>
      <c r="L374" s="460" t="str">
        <f t="shared" si="71"/>
        <v>-</v>
      </c>
      <c r="M374" s="460">
        <f t="shared" si="72"/>
        <v>1</v>
      </c>
      <c r="N374" s="460">
        <f t="shared" si="73"/>
        <v>0.11065432732725586</v>
      </c>
      <c r="O374" s="460">
        <f t="shared" si="78"/>
        <v>-19.120631951480814</v>
      </c>
      <c r="P374" s="460">
        <f t="shared" si="75"/>
        <v>-0.10000000000000142</v>
      </c>
      <c r="Q374" s="460">
        <f t="shared" si="76"/>
        <v>1.2451552524067867E-2</v>
      </c>
      <c r="R374" s="460">
        <f t="shared" si="77"/>
        <v>-1.2451552524068044E-3</v>
      </c>
      <c r="V374" s="430"/>
    </row>
    <row r="375" spans="3:22" x14ac:dyDescent="0.35">
      <c r="C375" s="460">
        <v>31.4</v>
      </c>
      <c r="D375" s="460">
        <f t="shared" si="68"/>
        <v>31.4</v>
      </c>
      <c r="E375" s="460">
        <f t="shared" si="74"/>
        <v>3.1399999999999997E-2</v>
      </c>
      <c r="F375" s="460">
        <f t="shared" si="69"/>
        <v>0.99242269981931142</v>
      </c>
      <c r="G375" s="460">
        <v>0.109640689756973</v>
      </c>
      <c r="H375" s="460">
        <f t="shared" si="70"/>
        <v>1</v>
      </c>
      <c r="I375" s="460">
        <v>0.99900366015193498</v>
      </c>
      <c r="J375" s="460">
        <v>0.99895308150372197</v>
      </c>
      <c r="K375" s="460">
        <v>0.99936185291494894</v>
      </c>
      <c r="L375" s="460" t="str">
        <f t="shared" si="71"/>
        <v>-</v>
      </c>
      <c r="M375" s="460">
        <f t="shared" si="72"/>
        <v>1</v>
      </c>
      <c r="N375" s="460">
        <f t="shared" si="73"/>
        <v>0.10880990933866666</v>
      </c>
      <c r="O375" s="460">
        <f t="shared" si="78"/>
        <v>-19.266631031151487</v>
      </c>
      <c r="P375" s="460">
        <f t="shared" si="75"/>
        <v>-9.9999999999997868E-2</v>
      </c>
      <c r="Q375" s="460">
        <f t="shared" si="76"/>
        <v>1.2041137793839012E-2</v>
      </c>
      <c r="R375" s="460">
        <f t="shared" si="77"/>
        <v>-1.2041137793838755E-3</v>
      </c>
      <c r="V375" s="430"/>
    </row>
    <row r="376" spans="3:22" x14ac:dyDescent="0.35">
      <c r="C376" s="460">
        <v>31.5</v>
      </c>
      <c r="D376" s="460">
        <f t="shared" si="68"/>
        <v>31.5</v>
      </c>
      <c r="E376" s="460">
        <f t="shared" si="74"/>
        <v>3.15E-2</v>
      </c>
      <c r="F376" s="460">
        <f t="shared" si="69"/>
        <v>0.99237452008778837</v>
      </c>
      <c r="G376" s="460">
        <v>0.107807501166609</v>
      </c>
      <c r="H376" s="460">
        <f t="shared" si="70"/>
        <v>1</v>
      </c>
      <c r="I376" s="460">
        <v>0.99899730649246499</v>
      </c>
      <c r="J376" s="460">
        <v>0.99894640549968095</v>
      </c>
      <c r="K376" s="460">
        <v>0.99935778283770904</v>
      </c>
      <c r="L376" s="460" t="str">
        <f t="shared" si="71"/>
        <v>-</v>
      </c>
      <c r="M376" s="460">
        <f t="shared" si="72"/>
        <v>1</v>
      </c>
      <c r="N376" s="460">
        <f t="shared" si="73"/>
        <v>0.1069854172320773</v>
      </c>
      <c r="O376" s="460">
        <f t="shared" si="78"/>
        <v>-19.413508305594526</v>
      </c>
      <c r="P376" s="460">
        <f t="shared" si="75"/>
        <v>-0.10000000000000142</v>
      </c>
      <c r="Q376" s="460">
        <f t="shared" si="76"/>
        <v>1.1641905742443509E-2</v>
      </c>
      <c r="R376" s="460">
        <f t="shared" si="77"/>
        <v>-1.1641905742443674E-3</v>
      </c>
      <c r="V376" s="430"/>
    </row>
    <row r="377" spans="3:22" x14ac:dyDescent="0.35">
      <c r="C377" s="460">
        <v>31.6</v>
      </c>
      <c r="D377" s="460">
        <f t="shared" si="68"/>
        <v>31.6</v>
      </c>
      <c r="E377" s="460">
        <f t="shared" si="74"/>
        <v>3.1600000000000003E-2</v>
      </c>
      <c r="F377" s="460">
        <f t="shared" si="69"/>
        <v>0.99232618919812332</v>
      </c>
      <c r="G377" s="460">
        <v>0.10599417705064</v>
      </c>
      <c r="H377" s="460">
        <f t="shared" si="70"/>
        <v>1</v>
      </c>
      <c r="I377" s="460">
        <v>0.99899093266320804</v>
      </c>
      <c r="J377" s="460">
        <v>0.99893970830429701</v>
      </c>
      <c r="K377" s="460">
        <v>0.99935369983244604</v>
      </c>
      <c r="L377" s="460" t="str">
        <f t="shared" si="71"/>
        <v>-</v>
      </c>
      <c r="M377" s="460">
        <f t="shared" si="72"/>
        <v>1</v>
      </c>
      <c r="N377" s="460">
        <f t="shared" si="73"/>
        <v>0.10518079778985277</v>
      </c>
      <c r="O377" s="460">
        <f t="shared" si="78"/>
        <v>-19.561270788265116</v>
      </c>
      <c r="P377" s="460">
        <f t="shared" si="75"/>
        <v>-0.10000000000000142</v>
      </c>
      <c r="Q377" s="460">
        <f t="shared" si="76"/>
        <v>1.1253625699182965E-2</v>
      </c>
      <c r="R377" s="460">
        <f t="shared" si="77"/>
        <v>-1.1253625699183124E-3</v>
      </c>
      <c r="V377" s="430"/>
    </row>
    <row r="378" spans="3:22" x14ac:dyDescent="0.35">
      <c r="C378" s="460">
        <v>31.7</v>
      </c>
      <c r="D378" s="460">
        <f t="shared" si="68"/>
        <v>31.7</v>
      </c>
      <c r="E378" s="460">
        <f t="shared" si="74"/>
        <v>3.1699999999999999E-2</v>
      </c>
      <c r="F378" s="460">
        <f t="shared" si="69"/>
        <v>0.99227770716963803</v>
      </c>
      <c r="G378" s="460">
        <v>0.104200663777064</v>
      </c>
      <c r="H378" s="460">
        <f t="shared" si="70"/>
        <v>1</v>
      </c>
      <c r="I378" s="460">
        <v>0.99898453866442205</v>
      </c>
      <c r="J378" s="460">
        <v>0.99893298991786195</v>
      </c>
      <c r="K378" s="460">
        <v>0.99934960389924299</v>
      </c>
      <c r="L378" s="460" t="str">
        <f t="shared" si="71"/>
        <v>-</v>
      </c>
      <c r="M378" s="460">
        <f t="shared" si="72"/>
        <v>1</v>
      </c>
      <c r="N378" s="460">
        <f t="shared" si="73"/>
        <v>0.10339599573825942</v>
      </c>
      <c r="O378" s="460">
        <f t="shared" si="78"/>
        <v>-19.709925600557515</v>
      </c>
      <c r="P378" s="460">
        <f t="shared" si="75"/>
        <v>-9.9999999999997868E-2</v>
      </c>
      <c r="Q378" s="460">
        <f t="shared" si="76"/>
        <v>1.0876069699617187E-2</v>
      </c>
      <c r="R378" s="460">
        <f t="shared" si="77"/>
        <v>-1.0876069699616955E-3</v>
      </c>
      <c r="V378" s="430"/>
    </row>
    <row r="379" spans="3:22" x14ac:dyDescent="0.35">
      <c r="C379" s="460">
        <v>31.8</v>
      </c>
      <c r="D379" s="460">
        <f t="shared" si="68"/>
        <v>31.8</v>
      </c>
      <c r="E379" s="460">
        <f t="shared" si="74"/>
        <v>3.1800000000000002E-2</v>
      </c>
      <c r="F379" s="460">
        <f t="shared" si="69"/>
        <v>0.99222907402171301</v>
      </c>
      <c r="G379" s="460">
        <v>0.10242690567262</v>
      </c>
      <c r="H379" s="460">
        <f t="shared" si="70"/>
        <v>1</v>
      </c>
      <c r="I379" s="460">
        <v>0.99897812449645096</v>
      </c>
      <c r="J379" s="460">
        <v>0.998926250340753</v>
      </c>
      <c r="K379" s="460">
        <v>0.99934549503825698</v>
      </c>
      <c r="L379" s="460" t="str">
        <f t="shared" si="71"/>
        <v>-</v>
      </c>
      <c r="M379" s="460">
        <f t="shared" si="72"/>
        <v>1</v>
      </c>
      <c r="N379" s="460">
        <f t="shared" si="73"/>
        <v>0.10163095377045309</v>
      </c>
      <c r="O379" s="460">
        <f t="shared" si="78"/>
        <v>-19.859479974050487</v>
      </c>
      <c r="P379" s="460">
        <f t="shared" si="75"/>
        <v>-0.10000000000000142</v>
      </c>
      <c r="Q379" s="460">
        <f t="shared" si="76"/>
        <v>1.0509012506212036E-2</v>
      </c>
      <c r="R379" s="460">
        <f t="shared" si="77"/>
        <v>-1.0509012506212186E-3</v>
      </c>
      <c r="V379" s="430"/>
    </row>
    <row r="380" spans="3:22" x14ac:dyDescent="0.35">
      <c r="C380" s="460">
        <v>31.9</v>
      </c>
      <c r="D380" s="460">
        <f t="shared" si="68"/>
        <v>31.9</v>
      </c>
      <c r="E380" s="460">
        <f t="shared" si="74"/>
        <v>3.1899999999999998E-2</v>
      </c>
      <c r="F380" s="460">
        <f t="shared" si="69"/>
        <v>0.9921802897737888</v>
      </c>
      <c r="G380" s="460">
        <v>0.100672845045596</v>
      </c>
      <c r="H380" s="460">
        <f t="shared" si="70"/>
        <v>1</v>
      </c>
      <c r="I380" s="460">
        <v>0.99897169015959397</v>
      </c>
      <c r="J380" s="460">
        <v>0.99891948957329502</v>
      </c>
      <c r="K380" s="460">
        <v>0.99934137324960204</v>
      </c>
      <c r="L380" s="460" t="str">
        <f t="shared" si="71"/>
        <v>-</v>
      </c>
      <c r="M380" s="460">
        <f t="shared" si="72"/>
        <v>1</v>
      </c>
      <c r="N380" s="460">
        <f t="shared" si="73"/>
        <v>9.9885612569691168E-2</v>
      </c>
      <c r="O380" s="460">
        <f t="shared" si="78"/>
        <v>-20.009941252812848</v>
      </c>
      <c r="P380" s="460">
        <f t="shared" si="75"/>
        <v>-9.9999999999997868E-2</v>
      </c>
      <c r="Q380" s="460">
        <f t="shared" si="76"/>
        <v>1.015223162738044E-2</v>
      </c>
      <c r="R380" s="460">
        <f t="shared" si="77"/>
        <v>-1.0152231627380225E-3</v>
      </c>
      <c r="V380" s="430"/>
    </row>
    <row r="381" spans="3:22" x14ac:dyDescent="0.35">
      <c r="C381" s="460">
        <v>32</v>
      </c>
      <c r="D381" s="460">
        <f t="shared" si="68"/>
        <v>32</v>
      </c>
      <c r="E381" s="460">
        <f t="shared" si="74"/>
        <v>3.2000000000000001E-2</v>
      </c>
      <c r="F381" s="460">
        <f t="shared" si="69"/>
        <v>0.99213135444536593</v>
      </c>
      <c r="G381" s="460">
        <v>9.8938422208854904E-2</v>
      </c>
      <c r="H381" s="460">
        <f t="shared" si="70"/>
        <v>1</v>
      </c>
      <c r="I381" s="460">
        <v>0.99896523565417905</v>
      </c>
      <c r="J381" s="460">
        <v>0.99891270761585704</v>
      </c>
      <c r="K381" s="460">
        <v>0.99933723853342005</v>
      </c>
      <c r="L381" s="460" t="str">
        <f t="shared" si="71"/>
        <v>-</v>
      </c>
      <c r="M381" s="460">
        <f t="shared" si="72"/>
        <v>1</v>
      </c>
      <c r="N381" s="460">
        <f t="shared" si="73"/>
        <v>9.8159910832758684E-2</v>
      </c>
      <c r="O381" s="460">
        <f t="shared" si="78"/>
        <v>-20.161316895771503</v>
      </c>
      <c r="P381" s="460">
        <f t="shared" si="75"/>
        <v>-0.10000000000000142</v>
      </c>
      <c r="Q381" s="460">
        <f t="shared" si="76"/>
        <v>9.8055073349375774E-3</v>
      </c>
      <c r="R381" s="460">
        <f t="shared" si="77"/>
        <v>-9.8055073349377175E-4</v>
      </c>
      <c r="V381" s="430"/>
    </row>
    <row r="382" spans="3:22" x14ac:dyDescent="0.35">
      <c r="C382" s="460">
        <v>32.1</v>
      </c>
      <c r="D382" s="460">
        <f t="shared" ref="D382:D445" si="79">IF(AND($D$11=$U$86,$D$13&gt;=$U$80),$D$13/$U$80,1)*(f_CLK_MHz/fCLK_NOM_MHz)*$C382</f>
        <v>32.1</v>
      </c>
      <c r="E382" s="460">
        <f t="shared" si="74"/>
        <v>3.2100000000000004E-2</v>
      </c>
      <c r="F382" s="460">
        <f t="shared" ref="F382:F445" si="80">IF(SINC3_Decimation&lt;&gt;0,(ABS(SIN(((MOD_CLK_DIV*PI()*$D382*SINC3_Decimation)/(f_CLK_MHz*1000000)))/(SINC3_Decimation*SIN(((MOD_CLK_DIV*PI()*$D382)/(f_CLK_MHz*1000000)))))^First_Stage_Order),"-")</f>
        <v>0.99208226805600541</v>
      </c>
      <c r="G382" s="460">
        <v>9.7223575503081694E-2</v>
      </c>
      <c r="H382" s="460">
        <f t="shared" ref="H382:H445" si="81">IF(SINC1A_Decimation&lt;&gt;0,(ABS(SIN(((MOD_CLK_DIV*SINC3_Decimation*FIR2_Decimation*PI()*$D382*SINC1A_Decimation)/(f_CLK_MHz*1000000)))/(SINC1A_Decimation*SIN(((MOD_CLK_DIV*SINC3_Decimation*FIR2_Decimation*PI()*$D382)/(f_CLK_MHz*1000000)))))^1),"-")</f>
        <v>1</v>
      </c>
      <c r="I382" s="460">
        <v>0.99895876098050296</v>
      </c>
      <c r="J382" s="460">
        <v>0.99890590446876204</v>
      </c>
      <c r="K382" s="460">
        <v>0.99933309088982802</v>
      </c>
      <c r="L382" s="460" t="str">
        <f t="shared" ref="L382:L445" si="82">IF(SINC1B_Decimation&lt;&gt;0,(ABS(SIN(((MOD_CLK_DIV*FIR1_Decimation*PI()*$D382*SINC1B_Decimation)/(f_CLK_MHz*1000000)))/(SINC1B_Decimation*SIN(((MOD_CLK_DIV*FIR1_Decimation*PI()*$D382)/(f_CLK_MHz*1000000)))))^1),"-")</f>
        <v>-</v>
      </c>
      <c r="M382" s="460">
        <f t="shared" ref="M382:M445" si="83">IF($D$14=$Z$85,(ABS(SIN(((Dec_Prior_to_Chop*PI()*$D382*2)/(f_CLK_MHz*1000000)))/(2*SIN(((Dec_Prior_to_Chop*PI()*$D382)/(f_CLK_MHz*1000000)))))^1),1)</f>
        <v>1</v>
      </c>
      <c r="N382" s="460">
        <f t="shared" ref="N382:N445" si="84">M382*IF(FILTER=$U$85,F382,IF(AND(FILTER=$U$86,$D$13&lt;=$U$73,$D$13&lt;&gt;$U$72),F382*G382*H382,IF(AND(FILTER=$U$86,OR($D$13&gt;=$U$74,$D$13=$U$72),$D$13&lt;=$U$79,$D$13&lt;&gt;$U$75),I382*L382,IF(AND(FILTER=$U$86,$D$13=$U$75),J382*L382,IF(AND(FILTER=$U$86,$D$13&gt;=$U$80),K382,"Error")))))</f>
        <v>9.645378529361158E-2</v>
      </c>
      <c r="O382" s="460">
        <f t="shared" si="78"/>
        <v>-20.313614479143311</v>
      </c>
      <c r="P382" s="460">
        <f t="shared" si="75"/>
        <v>-0.10000000000000142</v>
      </c>
      <c r="Q382" s="460">
        <f t="shared" si="76"/>
        <v>9.468622679991795E-3</v>
      </c>
      <c r="R382" s="460">
        <f t="shared" si="77"/>
        <v>-9.4686226799919296E-4</v>
      </c>
      <c r="V382" s="430"/>
    </row>
    <row r="383" spans="3:22" x14ac:dyDescent="0.35">
      <c r="C383" s="460">
        <v>32.200000000000003</v>
      </c>
      <c r="D383" s="460">
        <f t="shared" si="79"/>
        <v>32.200000000000003</v>
      </c>
      <c r="E383" s="460">
        <f t="shared" ref="E383:E446" si="85">D383/1000</f>
        <v>3.2199999999999999E-2</v>
      </c>
      <c r="F383" s="460">
        <f t="shared" si="80"/>
        <v>0.99203303062533044</v>
      </c>
      <c r="G383" s="460">
        <v>9.5528241320229898E-2</v>
      </c>
      <c r="H383" s="460">
        <f t="shared" si="81"/>
        <v>1</v>
      </c>
      <c r="I383" s="460">
        <v>0.998952266138881</v>
      </c>
      <c r="J383" s="460">
        <v>0.99889908013236095</v>
      </c>
      <c r="K383" s="460">
        <v>0.99932893031895198</v>
      </c>
      <c r="L383" s="460" t="str">
        <f t="shared" si="82"/>
        <v>-</v>
      </c>
      <c r="M383" s="460">
        <f t="shared" si="83"/>
        <v>1</v>
      </c>
      <c r="N383" s="460">
        <f t="shared" si="84"/>
        <v>9.4767170747215579E-2</v>
      </c>
      <c r="O383" s="460">
        <f t="shared" si="78"/>
        <v>-20.466841698934335</v>
      </c>
      <c r="P383" s="460">
        <f t="shared" si="75"/>
        <v>-0.10000000000000142</v>
      </c>
      <c r="Q383" s="460">
        <f t="shared" si="76"/>
        <v>9.1413635072919892E-3</v>
      </c>
      <c r="R383" s="460">
        <f t="shared" si="77"/>
        <v>-9.1413635072921191E-4</v>
      </c>
      <c r="V383" s="430"/>
    </row>
    <row r="384" spans="3:22" x14ac:dyDescent="0.35">
      <c r="C384" s="460">
        <v>32.299999999999997</v>
      </c>
      <c r="D384" s="460">
        <f t="shared" si="79"/>
        <v>32.299999999999997</v>
      </c>
      <c r="E384" s="460">
        <f t="shared" si="85"/>
        <v>3.2299999999999995E-2</v>
      </c>
      <c r="F384" s="460">
        <f t="shared" si="80"/>
        <v>0.99198364217301982</v>
      </c>
      <c r="G384" s="460">
        <v>9.3852354127182097E-2</v>
      </c>
      <c r="H384" s="460">
        <f t="shared" si="81"/>
        <v>1</v>
      </c>
      <c r="I384" s="460">
        <v>0.99894575112962902</v>
      </c>
      <c r="J384" s="460">
        <v>0.99889223460700205</v>
      </c>
      <c r="K384" s="460">
        <v>0.99932475682092403</v>
      </c>
      <c r="L384" s="460" t="str">
        <f t="shared" si="82"/>
        <v>-</v>
      </c>
      <c r="M384" s="460">
        <f t="shared" si="83"/>
        <v>1</v>
      </c>
      <c r="N384" s="460">
        <f t="shared" si="84"/>
        <v>9.3100000073594147E-2</v>
      </c>
      <c r="O384" s="460">
        <f t="shared" si="78"/>
        <v>-20.621006373507083</v>
      </c>
      <c r="P384" s="460">
        <f t="shared" si="75"/>
        <v>-9.9999999999994316E-2</v>
      </c>
      <c r="Q384" s="460">
        <f t="shared" si="76"/>
        <v>8.8235184680538255E-3</v>
      </c>
      <c r="R384" s="460">
        <f t="shared" si="77"/>
        <v>-8.8235184680533242E-4</v>
      </c>
      <c r="V384" s="430"/>
    </row>
    <row r="385" spans="3:22" x14ac:dyDescent="0.35">
      <c r="C385" s="460">
        <v>32.4</v>
      </c>
      <c r="D385" s="460">
        <f t="shared" si="79"/>
        <v>32.4</v>
      </c>
      <c r="E385" s="460">
        <f t="shared" si="85"/>
        <v>3.2399999999999998E-2</v>
      </c>
      <c r="F385" s="460">
        <f t="shared" si="80"/>
        <v>0.99193410271881521</v>
      </c>
      <c r="G385" s="460">
        <v>9.2195846489603495E-2</v>
      </c>
      <c r="H385" s="460">
        <f t="shared" si="81"/>
        <v>1</v>
      </c>
      <c r="I385" s="460">
        <v>0.99893921595308299</v>
      </c>
      <c r="J385" s="460">
        <v>0.99888536789305404</v>
      </c>
      <c r="K385" s="460">
        <v>0.99932057039588695</v>
      </c>
      <c r="L385" s="460" t="str">
        <f t="shared" si="82"/>
        <v>-</v>
      </c>
      <c r="M385" s="460">
        <f t="shared" si="83"/>
        <v>1</v>
      </c>
      <c r="N385" s="460">
        <f t="shared" si="84"/>
        <v>9.1452204262066475E-2</v>
      </c>
      <c r="O385" s="460">
        <f t="shared" si="78"/>
        <v>-20.776116446219255</v>
      </c>
      <c r="P385" s="460">
        <f t="shared" si="75"/>
        <v>-0.10000000000000142</v>
      </c>
      <c r="Q385" s="460">
        <f t="shared" si="76"/>
        <v>8.5148790312878572E-3</v>
      </c>
      <c r="R385" s="460">
        <f t="shared" si="77"/>
        <v>-8.5148790312879782E-4</v>
      </c>
      <c r="V385" s="430"/>
    </row>
    <row r="386" spans="3:22" x14ac:dyDescent="0.35">
      <c r="C386" s="460">
        <v>32.5</v>
      </c>
      <c r="D386" s="460">
        <f t="shared" si="79"/>
        <v>32.5</v>
      </c>
      <c r="E386" s="460">
        <f t="shared" si="85"/>
        <v>3.2500000000000001E-2</v>
      </c>
      <c r="F386" s="460">
        <f t="shared" si="80"/>
        <v>0.991884412282518</v>
      </c>
      <c r="G386" s="460">
        <v>9.0558649095993704E-2</v>
      </c>
      <c r="H386" s="460">
        <f t="shared" si="81"/>
        <v>1</v>
      </c>
      <c r="I386" s="460">
        <v>0.998932660609543</v>
      </c>
      <c r="J386" s="460">
        <v>0.998878479990849</v>
      </c>
      <c r="K386" s="460">
        <v>0.99931637104395898</v>
      </c>
      <c r="L386" s="460" t="str">
        <f t="shared" si="82"/>
        <v>-</v>
      </c>
      <c r="M386" s="460">
        <f t="shared" si="83"/>
        <v>1</v>
      </c>
      <c r="N386" s="460">
        <f t="shared" si="84"/>
        <v>8.9823712435678493E-2</v>
      </c>
      <c r="O386" s="460">
        <f t="shared" si="78"/>
        <v>-20.932179988135651</v>
      </c>
      <c r="P386" s="460">
        <f t="shared" si="75"/>
        <v>-0.10000000000000142</v>
      </c>
      <c r="Q386" s="460">
        <f t="shared" si="76"/>
        <v>8.2152394936519414E-3</v>
      </c>
      <c r="R386" s="460">
        <f t="shared" si="77"/>
        <v>-8.2152394936520581E-4</v>
      </c>
      <c r="V386" s="430"/>
    </row>
    <row r="387" spans="3:22" x14ac:dyDescent="0.35">
      <c r="C387" s="460">
        <v>32.6</v>
      </c>
      <c r="D387" s="460">
        <f t="shared" si="79"/>
        <v>32.6</v>
      </c>
      <c r="E387" s="460">
        <f t="shared" si="85"/>
        <v>3.2600000000000004E-2</v>
      </c>
      <c r="F387" s="460">
        <f t="shared" si="80"/>
        <v>0.99183457088398719</v>
      </c>
      <c r="G387" s="460">
        <v>8.8940690781925694E-2</v>
      </c>
      <c r="H387" s="460">
        <f t="shared" si="81"/>
        <v>1</v>
      </c>
      <c r="I387" s="460">
        <v>0.99892608509932801</v>
      </c>
      <c r="J387" s="460">
        <v>0.99887157090074397</v>
      </c>
      <c r="K387" s="460">
        <v>0.99931215876527002</v>
      </c>
      <c r="L387" s="460" t="str">
        <f t="shared" si="82"/>
        <v>-</v>
      </c>
      <c r="M387" s="460">
        <f t="shared" si="83"/>
        <v>1</v>
      </c>
      <c r="N387" s="460">
        <f t="shared" si="84"/>
        <v>8.8214451875816668E-2</v>
      </c>
      <c r="O387" s="460">
        <f t="shared" si="78"/>
        <v>-21.089205200816213</v>
      </c>
      <c r="P387" s="460">
        <f t="shared" ref="P387:P450" si="86">D386-D387</f>
        <v>-0.10000000000000142</v>
      </c>
      <c r="Q387" s="460">
        <f t="shared" ref="Q387:Q450" si="87">((N387+N386)/2)^2</f>
        <v>7.9243969878517381E-3</v>
      </c>
      <c r="R387" s="460">
        <f t="shared" ref="R387:R450" si="88">P387*Q387</f>
        <v>-7.9243969878518502E-4</v>
      </c>
      <c r="V387" s="430"/>
    </row>
    <row r="388" spans="3:22" x14ac:dyDescent="0.35">
      <c r="C388" s="460">
        <v>32.700000000000003</v>
      </c>
      <c r="D388" s="460">
        <f t="shared" si="79"/>
        <v>32.700000000000003</v>
      </c>
      <c r="E388" s="460">
        <f t="shared" si="85"/>
        <v>3.27E-2</v>
      </c>
      <c r="F388" s="460">
        <f t="shared" si="80"/>
        <v>0.99178457854314472</v>
      </c>
      <c r="G388" s="460">
        <v>8.7341898554468E-2</v>
      </c>
      <c r="H388" s="460">
        <f t="shared" si="81"/>
        <v>1</v>
      </c>
      <c r="I388" s="460">
        <v>0.99891948942275899</v>
      </c>
      <c r="J388" s="460">
        <v>0.998864640623085</v>
      </c>
      <c r="K388" s="460">
        <v>0.99930793355995096</v>
      </c>
      <c r="L388" s="460" t="str">
        <f t="shared" si="82"/>
        <v>-</v>
      </c>
      <c r="M388" s="460">
        <f t="shared" si="83"/>
        <v>1</v>
      </c>
      <c r="N388" s="460">
        <f t="shared" si="84"/>
        <v>8.6624348047001143E-2</v>
      </c>
      <c r="O388" s="460">
        <f t="shared" si="78"/>
        <v>-21.247200419182612</v>
      </c>
      <c r="P388" s="460">
        <f t="shared" si="86"/>
        <v>-0.10000000000000142</v>
      </c>
      <c r="Q388" s="460">
        <f t="shared" si="87"/>
        <v>7.6421514896127798E-3</v>
      </c>
      <c r="R388" s="460">
        <f t="shared" si="88"/>
        <v>-7.6421514896128889E-4</v>
      </c>
      <c r="V388" s="430"/>
    </row>
    <row r="389" spans="3:22" x14ac:dyDescent="0.35">
      <c r="C389" s="460">
        <v>32.799999999999997</v>
      </c>
      <c r="D389" s="460">
        <f t="shared" si="79"/>
        <v>32.799999999999997</v>
      </c>
      <c r="E389" s="460">
        <f t="shared" si="85"/>
        <v>3.2799999999999996E-2</v>
      </c>
      <c r="F389" s="460">
        <f t="shared" si="80"/>
        <v>0.99173443527997274</v>
      </c>
      <c r="G389" s="460">
        <v>8.5762197616787605E-2</v>
      </c>
      <c r="H389" s="460">
        <f t="shared" si="81"/>
        <v>1</v>
      </c>
      <c r="I389" s="460">
        <v>0.998912873580171</v>
      </c>
      <c r="J389" s="460">
        <v>0.99885768915824902</v>
      </c>
      <c r="K389" s="460">
        <v>0.99930369542814901</v>
      </c>
      <c r="L389" s="460" t="str">
        <f t="shared" si="82"/>
        <v>-</v>
      </c>
      <c r="M389" s="460">
        <f t="shared" si="83"/>
        <v>1</v>
      </c>
      <c r="N389" s="460">
        <f t="shared" si="84"/>
        <v>8.5053324621854276E-2</v>
      </c>
      <c r="O389" s="460">
        <f t="shared" si="78"/>
        <v>-21.40617411446599</v>
      </c>
      <c r="P389" s="460">
        <f t="shared" si="86"/>
        <v>-9.9999999999994316E-2</v>
      </c>
      <c r="Q389" s="460">
        <f t="shared" si="87"/>
        <v>7.3683058232486666E-3</v>
      </c>
      <c r="R389" s="460">
        <f t="shared" si="88"/>
        <v>-7.3683058232482481E-4</v>
      </c>
      <c r="V389" s="430"/>
    </row>
    <row r="390" spans="3:22" x14ac:dyDescent="0.35">
      <c r="C390" s="460">
        <v>32.9</v>
      </c>
      <c r="D390" s="460">
        <f t="shared" si="79"/>
        <v>32.9</v>
      </c>
      <c r="E390" s="460">
        <f t="shared" si="85"/>
        <v>3.2899999999999999E-2</v>
      </c>
      <c r="F390" s="460">
        <f t="shared" si="80"/>
        <v>0.99168414111451009</v>
      </c>
      <c r="G390" s="460">
        <v>8.4201511392922895E-2</v>
      </c>
      <c r="H390" s="460">
        <f t="shared" si="81"/>
        <v>1</v>
      </c>
      <c r="I390" s="460">
        <v>0.99890623757187402</v>
      </c>
      <c r="J390" s="460">
        <v>0.99885071650657098</v>
      </c>
      <c r="K390" s="460">
        <v>0.99929944436997997</v>
      </c>
      <c r="L390" s="460" t="str">
        <f t="shared" si="82"/>
        <v>-</v>
      </c>
      <c r="M390" s="460">
        <f t="shared" si="83"/>
        <v>1</v>
      </c>
      <c r="N390" s="460">
        <f t="shared" si="84"/>
        <v>8.3501303506234373E-2</v>
      </c>
      <c r="O390" s="460">
        <f t="shared" si="78"/>
        <v>-21.566134897239081</v>
      </c>
      <c r="P390" s="460">
        <f t="shared" si="86"/>
        <v>-0.10000000000000142</v>
      </c>
      <c r="Q390" s="460">
        <f t="shared" si="87"/>
        <v>7.1026656658495623E-3</v>
      </c>
      <c r="R390" s="460">
        <f t="shared" si="88"/>
        <v>-7.1026656658496631E-4</v>
      </c>
      <c r="V390" s="430"/>
    </row>
    <row r="391" spans="3:22" x14ac:dyDescent="0.35">
      <c r="C391" s="460">
        <v>33</v>
      </c>
      <c r="D391" s="460">
        <f t="shared" si="79"/>
        <v>33</v>
      </c>
      <c r="E391" s="460">
        <f t="shared" si="85"/>
        <v>3.3000000000000002E-2</v>
      </c>
      <c r="F391" s="460">
        <f t="shared" si="80"/>
        <v>0.99163369606685825</v>
      </c>
      <c r="G391" s="460">
        <v>8.2659761552729596E-2</v>
      </c>
      <c r="H391" s="460">
        <f t="shared" si="81"/>
        <v>1</v>
      </c>
      <c r="I391" s="460">
        <v>0.99889958139820501</v>
      </c>
      <c r="J391" s="460">
        <v>0.99884372266842902</v>
      </c>
      <c r="K391" s="460">
        <v>0.99929518038559295</v>
      </c>
      <c r="L391" s="460" t="str">
        <f t="shared" si="82"/>
        <v>-</v>
      </c>
      <c r="M391" s="460">
        <f t="shared" si="83"/>
        <v>1</v>
      </c>
      <c r="N391" s="460">
        <f t="shared" si="84"/>
        <v>8.196820486453843E-2</v>
      </c>
      <c r="O391" s="460">
        <f t="shared" si="78"/>
        <v>-21.727091520534803</v>
      </c>
      <c r="P391" s="460">
        <f t="shared" si="86"/>
        <v>-0.10000000000000142</v>
      </c>
      <c r="Q391" s="460">
        <f t="shared" si="87"/>
        <v>6.8450395501163117E-3</v>
      </c>
      <c r="R391" s="460">
        <f t="shared" si="88"/>
        <v>-6.8450395501164088E-4</v>
      </c>
      <c r="V391" s="430"/>
    </row>
    <row r="392" spans="3:22" x14ac:dyDescent="0.35">
      <c r="C392" s="460">
        <v>33.1</v>
      </c>
      <c r="D392" s="460">
        <f t="shared" si="79"/>
        <v>33.1</v>
      </c>
      <c r="E392" s="460">
        <f t="shared" si="85"/>
        <v>3.3100000000000004E-2</v>
      </c>
      <c r="F392" s="460">
        <f t="shared" si="80"/>
        <v>0.99158310015717743</v>
      </c>
      <c r="G392" s="460">
        <v>8.1136868036984097E-2</v>
      </c>
      <c r="H392" s="460">
        <f t="shared" si="81"/>
        <v>1</v>
      </c>
      <c r="I392" s="460">
        <v>0.99889290505945505</v>
      </c>
      <c r="J392" s="460">
        <v>0.99883670764414301</v>
      </c>
      <c r="K392" s="460">
        <v>0.99929090347509097</v>
      </c>
      <c r="L392" s="460" t="str">
        <f t="shared" si="82"/>
        <v>-</v>
      </c>
      <c r="M392" s="460">
        <f t="shared" si="83"/>
        <v>1</v>
      </c>
      <c r="N392" s="460">
        <f t="shared" si="84"/>
        <v>8.0453947145156496E-2</v>
      </c>
      <c r="O392" s="460">
        <f t="shared" si="78"/>
        <v>-21.889052883055562</v>
      </c>
      <c r="P392" s="460">
        <f t="shared" si="86"/>
        <v>-0.10000000000000142</v>
      </c>
      <c r="Q392" s="460">
        <f t="shared" si="87"/>
        <v>6.5952388658651112E-3</v>
      </c>
      <c r="R392" s="460">
        <f t="shared" si="88"/>
        <v>-6.5952388658652053E-4</v>
      </c>
      <c r="V392" s="430"/>
    </row>
    <row r="393" spans="3:22" x14ac:dyDescent="0.35">
      <c r="C393" s="460">
        <v>33.200000000000003</v>
      </c>
      <c r="D393" s="460">
        <f t="shared" si="79"/>
        <v>33.200000000000003</v>
      </c>
      <c r="E393" s="460">
        <f t="shared" si="85"/>
        <v>3.32E-2</v>
      </c>
      <c r="F393" s="460">
        <f t="shared" si="80"/>
        <v>0.99153235340568913</v>
      </c>
      <c r="G393" s="460">
        <v>7.9632749082647503E-2</v>
      </c>
      <c r="H393" s="460">
        <f t="shared" si="81"/>
        <v>1</v>
      </c>
      <c r="I393" s="460">
        <v>0.99888620855598198</v>
      </c>
      <c r="J393" s="460">
        <v>0.99882967143410695</v>
      </c>
      <c r="K393" s="460">
        <v>0.99928661363863802</v>
      </c>
      <c r="L393" s="460" t="str">
        <f t="shared" si="82"/>
        <v>-</v>
      </c>
      <c r="M393" s="460">
        <f t="shared" si="83"/>
        <v>1</v>
      </c>
      <c r="N393" s="460">
        <f t="shared" si="84"/>
        <v>7.8958447106082214E-2</v>
      </c>
      <c r="O393" s="460">
        <f t="shared" si="78"/>
        <v>-22.05202803247542</v>
      </c>
      <c r="P393" s="460">
        <f t="shared" si="86"/>
        <v>-0.10000000000000142</v>
      </c>
      <c r="Q393" s="460">
        <f t="shared" si="87"/>
        <v>6.3530778602280914E-3</v>
      </c>
      <c r="R393" s="460">
        <f t="shared" si="88"/>
        <v>-6.3530778602281812E-4</v>
      </c>
      <c r="V393" s="430"/>
    </row>
    <row r="394" spans="3:22" x14ac:dyDescent="0.35">
      <c r="C394" s="460">
        <v>33.299999999999997</v>
      </c>
      <c r="D394" s="460">
        <f t="shared" si="79"/>
        <v>33.299999999999997</v>
      </c>
      <c r="E394" s="460">
        <f t="shared" si="85"/>
        <v>3.3299999999999996E-2</v>
      </c>
      <c r="F394" s="460">
        <f t="shared" si="80"/>
        <v>0.99148145583267178</v>
      </c>
      <c r="G394" s="460">
        <v>7.8147321248280499E-2</v>
      </c>
      <c r="H394" s="460">
        <f t="shared" si="81"/>
        <v>1</v>
      </c>
      <c r="I394" s="460">
        <v>0.99887949188809499</v>
      </c>
      <c r="J394" s="460">
        <v>0.99882261403866401</v>
      </c>
      <c r="K394" s="460">
        <v>0.99928231087635</v>
      </c>
      <c r="L394" s="460" t="str">
        <f t="shared" si="82"/>
        <v>-</v>
      </c>
      <c r="M394" s="460">
        <f t="shared" si="83"/>
        <v>1</v>
      </c>
      <c r="N394" s="460">
        <f t="shared" si="84"/>
        <v>7.7481619840668634E-2</v>
      </c>
      <c r="O394" s="460">
        <f t="shared" si="78"/>
        <v>-22.216026168839047</v>
      </c>
      <c r="P394" s="460">
        <f t="shared" si="86"/>
        <v>-9.9999999999994316E-2</v>
      </c>
      <c r="Q394" s="460">
        <f t="shared" si="87"/>
        <v>6.1183736365759706E-3</v>
      </c>
      <c r="R394" s="460">
        <f t="shared" si="88"/>
        <v>-6.1183736365756224E-4</v>
      </c>
      <c r="V394" s="430"/>
    </row>
    <row r="395" spans="3:22" x14ac:dyDescent="0.35">
      <c r="C395" s="460">
        <v>33.4</v>
      </c>
      <c r="D395" s="460">
        <f t="shared" si="79"/>
        <v>33.4</v>
      </c>
      <c r="E395" s="460">
        <f t="shared" si="85"/>
        <v>3.3399999999999999E-2</v>
      </c>
      <c r="F395" s="460">
        <f t="shared" si="80"/>
        <v>0.99143040745846633</v>
      </c>
      <c r="G395" s="460">
        <v>7.6680499439607794E-2</v>
      </c>
      <c r="H395" s="460">
        <f t="shared" si="81"/>
        <v>1</v>
      </c>
      <c r="I395" s="460">
        <v>0.99887275505614104</v>
      </c>
      <c r="J395" s="460">
        <v>0.99881553545819302</v>
      </c>
      <c r="K395" s="460">
        <v>0.99927799518838001</v>
      </c>
      <c r="L395" s="460" t="str">
        <f t="shared" si="82"/>
        <v>-</v>
      </c>
      <c r="M395" s="460">
        <f t="shared" si="83"/>
        <v>1</v>
      </c>
      <c r="N395" s="460">
        <f t="shared" si="84"/>
        <v>7.6023378803529051E-2</v>
      </c>
      <c r="O395" s="460">
        <f t="shared" si="78"/>
        <v>-22.381056648060312</v>
      </c>
      <c r="P395" s="460">
        <f t="shared" si="86"/>
        <v>-0.10000000000000142</v>
      </c>
      <c r="Q395" s="460">
        <f t="shared" si="87"/>
        <v>5.8909461521887843E-3</v>
      </c>
      <c r="R395" s="460">
        <f t="shared" si="88"/>
        <v>-5.8909461521888676E-4</v>
      </c>
      <c r="V395" s="430"/>
    </row>
    <row r="396" spans="3:22" x14ac:dyDescent="0.35">
      <c r="C396" s="460">
        <v>33.5</v>
      </c>
      <c r="D396" s="460">
        <f t="shared" si="79"/>
        <v>33.5</v>
      </c>
      <c r="E396" s="460">
        <f t="shared" si="85"/>
        <v>3.3500000000000002E-2</v>
      </c>
      <c r="F396" s="460">
        <f t="shared" si="80"/>
        <v>0.99137920830347293</v>
      </c>
      <c r="G396" s="460">
        <v>7.5232196935218598E-2</v>
      </c>
      <c r="H396" s="460">
        <f t="shared" si="81"/>
        <v>1</v>
      </c>
      <c r="I396" s="460">
        <v>0.99886599806042597</v>
      </c>
      <c r="J396" s="460">
        <v>0.99880843569303601</v>
      </c>
      <c r="K396" s="460">
        <v>0.99927366657484396</v>
      </c>
      <c r="L396" s="460" t="str">
        <f t="shared" si="82"/>
        <v>-</v>
      </c>
      <c r="M396" s="460">
        <f t="shared" si="83"/>
        <v>1</v>
      </c>
      <c r="N396" s="460">
        <f t="shared" si="84"/>
        <v>7.4583635836567977E-2</v>
      </c>
      <c r="O396" s="460">
        <f t="shared" si="78"/>
        <v>-22.547128985525212</v>
      </c>
      <c r="P396" s="460">
        <f t="shared" si="86"/>
        <v>-0.10000000000000142</v>
      </c>
      <c r="Q396" s="460">
        <f t="shared" si="87"/>
        <v>5.670618214700599E-3</v>
      </c>
      <c r="R396" s="460">
        <f t="shared" si="88"/>
        <v>-5.6706182147006796E-4</v>
      </c>
      <c r="V396" s="430"/>
    </row>
    <row r="397" spans="3:22" x14ac:dyDescent="0.35">
      <c r="C397" s="460">
        <v>33.6</v>
      </c>
      <c r="D397" s="460">
        <f t="shared" si="79"/>
        <v>33.6</v>
      </c>
      <c r="E397" s="460">
        <f t="shared" si="85"/>
        <v>3.3600000000000005E-2</v>
      </c>
      <c r="F397" s="460">
        <f t="shared" si="80"/>
        <v>0.99132785838815241</v>
      </c>
      <c r="G397" s="460">
        <v>7.38023254124099E-2</v>
      </c>
      <c r="H397" s="460">
        <f t="shared" si="81"/>
        <v>1</v>
      </c>
      <c r="I397" s="460">
        <v>0.99885922090128298</v>
      </c>
      <c r="J397" s="460">
        <v>0.99880131474356004</v>
      </c>
      <c r="K397" s="460">
        <v>0.99926932503587895</v>
      </c>
      <c r="L397" s="460" t="str">
        <f t="shared" si="82"/>
        <v>-</v>
      </c>
      <c r="M397" s="460">
        <f t="shared" si="83"/>
        <v>1</v>
      </c>
      <c r="N397" s="460">
        <f t="shared" si="84"/>
        <v>7.3162301195149826E-2</v>
      </c>
      <c r="O397" s="460">
        <f t="shared" ref="O397:O460" si="89">20*LOG10(N397)</f>
        <v>-22.714252859801416</v>
      </c>
      <c r="P397" s="460">
        <f t="shared" si="86"/>
        <v>-0.10000000000000142</v>
      </c>
      <c r="Q397" s="460">
        <f t="shared" si="87"/>
        <v>5.4572154773450798E-3</v>
      </c>
      <c r="R397" s="460">
        <f t="shared" si="88"/>
        <v>-5.4572154773451572E-4</v>
      </c>
      <c r="V397" s="430"/>
    </row>
    <row r="398" spans="3:22" x14ac:dyDescent="0.35">
      <c r="C398" s="460">
        <v>33.700000000000003</v>
      </c>
      <c r="D398" s="460">
        <f t="shared" si="79"/>
        <v>33.700000000000003</v>
      </c>
      <c r="E398" s="460">
        <f t="shared" si="85"/>
        <v>3.3700000000000001E-2</v>
      </c>
      <c r="F398" s="460">
        <f t="shared" si="80"/>
        <v>0.99127635773302269</v>
      </c>
      <c r="G398" s="460">
        <v>7.2390794973154801E-2</v>
      </c>
      <c r="H398" s="460">
        <f t="shared" si="81"/>
        <v>1</v>
      </c>
      <c r="I398" s="460">
        <v>0.99885242357905701</v>
      </c>
      <c r="J398" s="460">
        <v>0.99879417261014403</v>
      </c>
      <c r="K398" s="460">
        <v>0.99926497057163399</v>
      </c>
      <c r="L398" s="460" t="str">
        <f t="shared" si="82"/>
        <v>-</v>
      </c>
      <c r="M398" s="460">
        <f t="shared" si="83"/>
        <v>1</v>
      </c>
      <c r="N398" s="460">
        <f t="shared" si="84"/>
        <v>7.1759283574386906E-2</v>
      </c>
      <c r="O398" s="460">
        <f t="shared" si="89"/>
        <v>-22.882438116459785</v>
      </c>
      <c r="P398" s="460">
        <f t="shared" si="86"/>
        <v>-0.10000000000000142</v>
      </c>
      <c r="Q398" s="460">
        <f t="shared" si="87"/>
        <v>5.2505664330285053E-3</v>
      </c>
      <c r="R398" s="460">
        <f t="shared" si="88"/>
        <v>-5.2505664330285801E-4</v>
      </c>
      <c r="V398" s="430"/>
    </row>
    <row r="399" spans="3:22" x14ac:dyDescent="0.35">
      <c r="C399" s="460">
        <v>33.799999999999997</v>
      </c>
      <c r="D399" s="460">
        <f t="shared" si="79"/>
        <v>33.799999999999997</v>
      </c>
      <c r="E399" s="460">
        <f t="shared" si="85"/>
        <v>3.3799999999999997E-2</v>
      </c>
      <c r="F399" s="460">
        <f t="shared" si="80"/>
        <v>0.99122470635866455</v>
      </c>
      <c r="G399" s="460">
        <v>7.0997514170200698E-2</v>
      </c>
      <c r="H399" s="460">
        <f t="shared" si="81"/>
        <v>1</v>
      </c>
      <c r="I399" s="460">
        <v>0.99884560609404605</v>
      </c>
      <c r="J399" s="460">
        <v>0.99878700929311903</v>
      </c>
      <c r="K399" s="460">
        <v>0.99926060318221799</v>
      </c>
      <c r="L399" s="460" t="str">
        <f t="shared" si="82"/>
        <v>-</v>
      </c>
      <c r="M399" s="460">
        <f t="shared" si="83"/>
        <v>1</v>
      </c>
      <c r="N399" s="460">
        <f t="shared" si="84"/>
        <v>7.0374490135552317E-2</v>
      </c>
      <c r="O399" s="460">
        <f t="shared" si="89"/>
        <v>-23.051694772010748</v>
      </c>
      <c r="P399" s="460">
        <f t="shared" si="86"/>
        <v>-9.9999999999994316E-2</v>
      </c>
      <c r="Q399" s="460">
        <f t="shared" si="87"/>
        <v>5.0505024072570537E-3</v>
      </c>
      <c r="R399" s="460">
        <f t="shared" si="88"/>
        <v>-5.0505024072567664E-4</v>
      </c>
      <c r="V399" s="430"/>
    </row>
    <row r="400" spans="3:22" x14ac:dyDescent="0.35">
      <c r="C400" s="460">
        <v>33.9</v>
      </c>
      <c r="D400" s="460">
        <f t="shared" si="79"/>
        <v>33.9</v>
      </c>
      <c r="E400" s="460">
        <f t="shared" si="85"/>
        <v>3.39E-2</v>
      </c>
      <c r="F400" s="460">
        <f t="shared" si="80"/>
        <v>0.99117290428571725</v>
      </c>
      <c r="G400" s="460">
        <v>6.9622390033283896E-2</v>
      </c>
      <c r="H400" s="460">
        <f t="shared" si="81"/>
        <v>1</v>
      </c>
      <c r="I400" s="460">
        <v>0.99883876844661401</v>
      </c>
      <c r="J400" s="460">
        <v>0.99877982479288396</v>
      </c>
      <c r="K400" s="460">
        <v>0.99925622286779303</v>
      </c>
      <c r="L400" s="460" t="str">
        <f t="shared" si="82"/>
        <v>-</v>
      </c>
      <c r="M400" s="460">
        <f t="shared" si="83"/>
        <v>1</v>
      </c>
      <c r="N400" s="460">
        <f t="shared" si="84"/>
        <v>6.900782653260297E-2</v>
      </c>
      <c r="O400" s="460">
        <f t="shared" si="89"/>
        <v>-23.22203301796085</v>
      </c>
      <c r="P400" s="460">
        <f t="shared" si="86"/>
        <v>-0.10000000000000142</v>
      </c>
      <c r="Q400" s="460">
        <f t="shared" si="87"/>
        <v>4.8568575499454798E-3</v>
      </c>
      <c r="R400" s="460">
        <f t="shared" si="88"/>
        <v>-4.8568575499455491E-4</v>
      </c>
      <c r="V400" s="430"/>
    </row>
    <row r="401" spans="3:22" x14ac:dyDescent="0.35">
      <c r="C401" s="460">
        <v>34</v>
      </c>
      <c r="D401" s="460">
        <f t="shared" si="79"/>
        <v>34</v>
      </c>
      <c r="E401" s="460">
        <f t="shared" si="85"/>
        <v>3.4000000000000002E-2</v>
      </c>
      <c r="F401" s="460">
        <f t="shared" si="80"/>
        <v>0.99112095153487945</v>
      </c>
      <c r="G401" s="460">
        <v>6.8265328095462596E-2</v>
      </c>
      <c r="H401" s="460">
        <f t="shared" si="81"/>
        <v>1</v>
      </c>
      <c r="I401" s="460">
        <v>0.99883191063709598</v>
      </c>
      <c r="J401" s="460">
        <v>0.99877261910981197</v>
      </c>
      <c r="K401" s="460">
        <v>0.99925182962849801</v>
      </c>
      <c r="L401" s="460" t="str">
        <f t="shared" si="82"/>
        <v>-</v>
      </c>
      <c r="M401" s="460">
        <f t="shared" si="83"/>
        <v>1</v>
      </c>
      <c r="N401" s="460">
        <f t="shared" si="84"/>
        <v>6.7659196938815627E-2</v>
      </c>
      <c r="O401" s="460">
        <f t="shared" si="89"/>
        <v>-23.393463224992921</v>
      </c>
      <c r="P401" s="460">
        <f t="shared" si="86"/>
        <v>-0.10000000000000142</v>
      </c>
      <c r="Q401" s="460">
        <f t="shared" si="87"/>
        <v>4.6694688261343202E-3</v>
      </c>
      <c r="R401" s="460">
        <f t="shared" si="88"/>
        <v>-4.6694688261343865E-4</v>
      </c>
      <c r="V401" s="430"/>
    </row>
    <row r="402" spans="3:22" x14ac:dyDescent="0.35">
      <c r="C402" s="460">
        <v>34.1</v>
      </c>
      <c r="D402" s="460">
        <f t="shared" si="79"/>
        <v>34.1</v>
      </c>
      <c r="E402" s="460">
        <f t="shared" si="85"/>
        <v>3.4099999999999998E-2</v>
      </c>
      <c r="F402" s="460">
        <f t="shared" si="80"/>
        <v>0.99106884812691198</v>
      </c>
      <c r="G402" s="460">
        <v>6.6926232419556794E-2</v>
      </c>
      <c r="H402" s="460">
        <f t="shared" si="81"/>
        <v>1</v>
      </c>
      <c r="I402" s="460">
        <v>0.99882503266579203</v>
      </c>
      <c r="J402" s="460">
        <v>0.998765392244232</v>
      </c>
      <c r="K402" s="460">
        <v>0.99924742346443995</v>
      </c>
      <c r="L402" s="460" t="str">
        <f t="shared" si="82"/>
        <v>-</v>
      </c>
      <c r="M402" s="460">
        <f t="shared" si="83"/>
        <v>1</v>
      </c>
      <c r="N402" s="460">
        <f t="shared" si="84"/>
        <v>6.6328504073524142E-2</v>
      </c>
      <c r="O402" s="460">
        <f t="shared" si="89"/>
        <v>-23.565995947275312</v>
      </c>
      <c r="P402" s="460">
        <f t="shared" si="86"/>
        <v>-0.10000000000000142</v>
      </c>
      <c r="Q402" s="460">
        <f t="shared" si="87"/>
        <v>4.4881760056430381E-3</v>
      </c>
      <c r="R402" s="460">
        <f t="shared" si="88"/>
        <v>-4.4881760056431021E-4</v>
      </c>
      <c r="V402" s="430"/>
    </row>
    <row r="403" spans="3:22" x14ac:dyDescent="0.35">
      <c r="C403" s="460">
        <v>34.200000000000003</v>
      </c>
      <c r="D403" s="460">
        <f t="shared" si="79"/>
        <v>34.200000000000003</v>
      </c>
      <c r="E403" s="460">
        <f t="shared" si="85"/>
        <v>3.4200000000000001E-2</v>
      </c>
      <c r="F403" s="460">
        <f t="shared" si="80"/>
        <v>0.9910165940826301</v>
      </c>
      <c r="G403" s="460">
        <v>6.5605005624692195E-2</v>
      </c>
      <c r="H403" s="460">
        <f t="shared" si="81"/>
        <v>1</v>
      </c>
      <c r="I403" s="460">
        <v>0.998818134533069</v>
      </c>
      <c r="J403" s="460">
        <v>0.99875814419654996</v>
      </c>
      <c r="K403" s="460">
        <v>0.99924300437578695</v>
      </c>
      <c r="L403" s="460" t="str">
        <f t="shared" si="82"/>
        <v>-</v>
      </c>
      <c r="M403" s="460">
        <f t="shared" si="83"/>
        <v>1</v>
      </c>
      <c r="N403" s="460">
        <f t="shared" si="84"/>
        <v>6.5015649228954253E-2</v>
      </c>
      <c r="O403" s="460">
        <f t="shared" si="89"/>
        <v>-23.739641926904849</v>
      </c>
      <c r="P403" s="460">
        <f t="shared" si="86"/>
        <v>-0.10000000000000142</v>
      </c>
      <c r="Q403" s="460">
        <f t="shared" si="87"/>
        <v>4.3128216516862368E-3</v>
      </c>
      <c r="R403" s="460">
        <f t="shared" si="88"/>
        <v>-4.3128216516862981E-4</v>
      </c>
      <c r="V403" s="430"/>
    </row>
    <row r="404" spans="3:22" x14ac:dyDescent="0.35">
      <c r="C404" s="460">
        <v>34.299999999999997</v>
      </c>
      <c r="D404" s="460">
        <f t="shared" si="79"/>
        <v>34.299999999999997</v>
      </c>
      <c r="E404" s="460">
        <f t="shared" si="85"/>
        <v>3.4299999999999997E-2</v>
      </c>
      <c r="F404" s="460">
        <f t="shared" si="80"/>
        <v>0.99096418942291409</v>
      </c>
      <c r="G404" s="460">
        <v>6.4301548912944706E-2</v>
      </c>
      <c r="H404" s="460">
        <f t="shared" si="81"/>
        <v>1</v>
      </c>
      <c r="I404" s="460">
        <v>0.99881121623924696</v>
      </c>
      <c r="J404" s="460">
        <v>0.99875087496711801</v>
      </c>
      <c r="K404" s="460">
        <v>0.99923857236265801</v>
      </c>
      <c r="L404" s="460" t="str">
        <f t="shared" si="82"/>
        <v>-</v>
      </c>
      <c r="M404" s="460">
        <f t="shared" si="83"/>
        <v>1</v>
      </c>
      <c r="N404" s="460">
        <f t="shared" si="84"/>
        <v>6.3720532297154117E-2</v>
      </c>
      <c r="O404" s="460">
        <f t="shared" si="89"/>
        <v>-23.914412098488054</v>
      </c>
      <c r="P404" s="460">
        <f t="shared" si="86"/>
        <v>-9.9999999999994316E-2</v>
      </c>
      <c r="Q404" s="460">
        <f t="shared" si="87"/>
        <v>4.1432511084807822E-3</v>
      </c>
      <c r="R404" s="460">
        <f t="shared" si="88"/>
        <v>-4.1432511084805469E-4</v>
      </c>
      <c r="V404" s="430"/>
    </row>
    <row r="405" spans="3:22" x14ac:dyDescent="0.35">
      <c r="C405" s="460">
        <v>34.4</v>
      </c>
      <c r="D405" s="460">
        <f t="shared" si="79"/>
        <v>34.4</v>
      </c>
      <c r="E405" s="460">
        <f t="shared" si="85"/>
        <v>3.44E-2</v>
      </c>
      <c r="F405" s="460">
        <f t="shared" si="80"/>
        <v>0.99091163416870287</v>
      </c>
      <c r="G405" s="460">
        <v>6.3015762096075498E-2</v>
      </c>
      <c r="H405" s="460">
        <f t="shared" si="81"/>
        <v>1</v>
      </c>
      <c r="I405" s="460">
        <v>0.99880427778467995</v>
      </c>
      <c r="J405" s="460">
        <v>0.99874358455632695</v>
      </c>
      <c r="K405" s="460">
        <v>0.99923412742521001</v>
      </c>
      <c r="L405" s="460" t="str">
        <f t="shared" si="82"/>
        <v>-</v>
      </c>
      <c r="M405" s="460">
        <f t="shared" si="83"/>
        <v>1</v>
      </c>
      <c r="N405" s="460">
        <f t="shared" si="84"/>
        <v>6.2443051797008375E-2</v>
      </c>
      <c r="O405" s="460">
        <f t="shared" si="89"/>
        <v>-24.090317593866875</v>
      </c>
      <c r="P405" s="460">
        <f t="shared" si="86"/>
        <v>-0.10000000000000142</v>
      </c>
      <c r="Q405" s="460">
        <f t="shared" si="87"/>
        <v>3.979312487871204E-3</v>
      </c>
      <c r="R405" s="460">
        <f t="shared" si="88"/>
        <v>-3.9793124878712607E-4</v>
      </c>
      <c r="V405" s="430"/>
    </row>
    <row r="406" spans="3:22" x14ac:dyDescent="0.35">
      <c r="C406" s="460">
        <v>34.5</v>
      </c>
      <c r="D406" s="460">
        <f t="shared" si="79"/>
        <v>34.5</v>
      </c>
      <c r="E406" s="460">
        <f t="shared" si="85"/>
        <v>3.4500000000000003E-2</v>
      </c>
      <c r="F406" s="460">
        <f t="shared" si="80"/>
        <v>0.99085892834099421</v>
      </c>
      <c r="G406" s="460">
        <v>6.17475436223568E-2</v>
      </c>
      <c r="H406" s="460">
        <f t="shared" si="81"/>
        <v>1</v>
      </c>
      <c r="I406" s="460">
        <v>0.99879731916968695</v>
      </c>
      <c r="J406" s="460">
        <v>0.99873627296453404</v>
      </c>
      <c r="K406" s="460">
        <v>0.99922966956356696</v>
      </c>
      <c r="L406" s="460" t="str">
        <f t="shared" si="82"/>
        <v>-</v>
      </c>
      <c r="M406" s="460">
        <f t="shared" si="83"/>
        <v>1</v>
      </c>
      <c r="N406" s="460">
        <f t="shared" si="84"/>
        <v>6.118310490133725E-2</v>
      </c>
      <c r="O406" s="460">
        <f t="shared" si="89"/>
        <v>-24.267369746993491</v>
      </c>
      <c r="P406" s="460">
        <f t="shared" si="86"/>
        <v>-0.10000000000000142</v>
      </c>
      <c r="Q406" s="460">
        <f t="shared" si="87"/>
        <v>3.8208566550009763E-3</v>
      </c>
      <c r="R406" s="460">
        <f t="shared" si="88"/>
        <v>-3.8208566550010305E-4</v>
      </c>
      <c r="V406" s="430"/>
    </row>
    <row r="407" spans="3:22" x14ac:dyDescent="0.35">
      <c r="C407" s="460">
        <v>34.6</v>
      </c>
      <c r="D407" s="460">
        <f t="shared" si="79"/>
        <v>34.6</v>
      </c>
      <c r="E407" s="460">
        <f t="shared" si="85"/>
        <v>3.4599999999999999E-2</v>
      </c>
      <c r="F407" s="460">
        <f t="shared" si="80"/>
        <v>0.99080607196084469</v>
      </c>
      <c r="G407" s="460">
        <v>6.0496790603477998E-2</v>
      </c>
      <c r="H407" s="460">
        <f t="shared" si="81"/>
        <v>1</v>
      </c>
      <c r="I407" s="460">
        <v>0.99879034039461001</v>
      </c>
      <c r="J407" s="460">
        <v>0.99872894019210801</v>
      </c>
      <c r="K407" s="460">
        <v>0.99922519877786498</v>
      </c>
      <c r="L407" s="460" t="str">
        <f t="shared" si="82"/>
        <v>-</v>
      </c>
      <c r="M407" s="460">
        <f t="shared" si="83"/>
        <v>1</v>
      </c>
      <c r="N407" s="460">
        <f t="shared" si="84"/>
        <v>5.9940587464069772E-2</v>
      </c>
      <c r="O407" s="460">
        <f t="shared" si="89"/>
        <v>-24.445580098960779</v>
      </c>
      <c r="P407" s="460">
        <f t="shared" si="86"/>
        <v>-0.10000000000000142</v>
      </c>
      <c r="Q407" s="460">
        <f t="shared" si="87"/>
        <v>3.6677372130574392E-3</v>
      </c>
      <c r="R407" s="460">
        <f t="shared" si="88"/>
        <v>-3.6677372130574916E-4</v>
      </c>
      <c r="V407" s="430"/>
    </row>
    <row r="408" spans="3:22" x14ac:dyDescent="0.35">
      <c r="C408" s="460">
        <v>34.700000000000003</v>
      </c>
      <c r="D408" s="460">
        <f t="shared" si="79"/>
        <v>34.700000000000003</v>
      </c>
      <c r="E408" s="460">
        <f t="shared" si="85"/>
        <v>3.4700000000000002E-2</v>
      </c>
      <c r="F408" s="460">
        <f t="shared" si="80"/>
        <v>0.99075306504937266</v>
      </c>
      <c r="G408" s="460">
        <v>5.9263398841529001E-2</v>
      </c>
      <c r="H408" s="460">
        <f t="shared" si="81"/>
        <v>1</v>
      </c>
      <c r="I408" s="460">
        <v>0.99878334145978298</v>
      </c>
      <c r="J408" s="460">
        <v>0.99872158623942597</v>
      </c>
      <c r="K408" s="460">
        <v>0.99922071506824495</v>
      </c>
      <c r="L408" s="460" t="str">
        <f t="shared" si="82"/>
        <v>-</v>
      </c>
      <c r="M408" s="460">
        <f t="shared" si="83"/>
        <v>1</v>
      </c>
      <c r="N408" s="460">
        <f t="shared" si="84"/>
        <v>5.8715394047488302E-2</v>
      </c>
      <c r="O408" s="460">
        <f t="shared" si="89"/>
        <v>-24.624960403194081</v>
      </c>
      <c r="P408" s="460">
        <f t="shared" si="86"/>
        <v>-0.10000000000000142</v>
      </c>
      <c r="Q408" s="460">
        <f t="shared" si="87"/>
        <v>3.5198104871178026E-3</v>
      </c>
      <c r="R408" s="460">
        <f t="shared" si="88"/>
        <v>-3.5198104871178527E-4</v>
      </c>
      <c r="V408" s="430"/>
    </row>
    <row r="409" spans="3:22" x14ac:dyDescent="0.35">
      <c r="C409" s="460">
        <v>34.799999999999997</v>
      </c>
      <c r="D409" s="460">
        <f t="shared" si="79"/>
        <v>34.799999999999997</v>
      </c>
      <c r="E409" s="460">
        <f t="shared" si="85"/>
        <v>3.4799999999999998E-2</v>
      </c>
      <c r="F409" s="460">
        <f t="shared" si="80"/>
        <v>0.99069990762775539</v>
      </c>
      <c r="G409" s="460">
        <v>5.8047262856057699E-2</v>
      </c>
      <c r="H409" s="460">
        <f t="shared" si="81"/>
        <v>1</v>
      </c>
      <c r="I409" s="460">
        <v>0.99877632236557201</v>
      </c>
      <c r="J409" s="460">
        <v>0.99871421110688297</v>
      </c>
      <c r="K409" s="460">
        <v>0.99921621843486197</v>
      </c>
      <c r="L409" s="460" t="str">
        <f t="shared" si="82"/>
        <v>-</v>
      </c>
      <c r="M409" s="460">
        <f t="shared" si="83"/>
        <v>1</v>
      </c>
      <c r="N409" s="460">
        <f t="shared" si="84"/>
        <v>5.7507417949540396E-2</v>
      </c>
      <c r="O409" s="460">
        <f t="shared" si="89"/>
        <v>-24.805522630810472</v>
      </c>
      <c r="P409" s="460">
        <f t="shared" si="86"/>
        <v>-9.9999999999994316E-2</v>
      </c>
      <c r="Q409" s="460">
        <f t="shared" si="87"/>
        <v>3.3769355071241692E-3</v>
      </c>
      <c r="R409" s="460">
        <f t="shared" si="88"/>
        <v>-3.3769355071239774E-4</v>
      </c>
      <c r="V409" s="430"/>
    </row>
    <row r="410" spans="3:22" x14ac:dyDescent="0.35">
      <c r="C410" s="460">
        <v>34.9</v>
      </c>
      <c r="D410" s="460">
        <f t="shared" si="79"/>
        <v>34.9</v>
      </c>
      <c r="E410" s="460">
        <f t="shared" si="85"/>
        <v>3.49E-2</v>
      </c>
      <c r="F410" s="460">
        <f t="shared" si="80"/>
        <v>0.99064659971722857</v>
      </c>
      <c r="G410" s="460">
        <v>5.68482759111903E-2</v>
      </c>
      <c r="H410" s="460">
        <f t="shared" si="81"/>
        <v>1</v>
      </c>
      <c r="I410" s="460">
        <v>0.99876928311229596</v>
      </c>
      <c r="J410" s="460">
        <v>0.99870681479484003</v>
      </c>
      <c r="K410" s="460">
        <v>0.99921170887784105</v>
      </c>
      <c r="L410" s="460" t="str">
        <f t="shared" si="82"/>
        <v>-</v>
      </c>
      <c r="M410" s="460">
        <f t="shared" si="83"/>
        <v>1</v>
      </c>
      <c r="N410" s="460">
        <f t="shared" si="84"/>
        <v>5.6316551231207504E-2</v>
      </c>
      <c r="O410" s="460">
        <f t="shared" si="89"/>
        <v>-24.987278976152801</v>
      </c>
      <c r="P410" s="460">
        <f t="shared" si="86"/>
        <v>-0.10000000000000142</v>
      </c>
      <c r="Q410" s="460">
        <f t="shared" si="87"/>
        <v>3.238973990014962E-3</v>
      </c>
      <c r="R410" s="460">
        <f t="shared" si="88"/>
        <v>-3.238973990015008E-4</v>
      </c>
      <c r="V410" s="430"/>
    </row>
    <row r="411" spans="3:22" x14ac:dyDescent="0.35">
      <c r="C411" s="460">
        <v>35</v>
      </c>
      <c r="D411" s="460">
        <f t="shared" si="79"/>
        <v>35</v>
      </c>
      <c r="E411" s="460">
        <f t="shared" si="85"/>
        <v>3.5000000000000003E-2</v>
      </c>
      <c r="F411" s="460">
        <f t="shared" si="80"/>
        <v>0.99059314133908871</v>
      </c>
      <c r="G411" s="460">
        <v>5.5666330042815501E-2</v>
      </c>
      <c r="H411" s="460">
        <f t="shared" si="81"/>
        <v>1</v>
      </c>
      <c r="I411" s="460">
        <v>0.99876222370029699</v>
      </c>
      <c r="J411" s="460">
        <v>0.99869939730367097</v>
      </c>
      <c r="K411" s="460">
        <v>0.99920718639732398</v>
      </c>
      <c r="L411" s="460" t="str">
        <f t="shared" si="82"/>
        <v>-</v>
      </c>
      <c r="M411" s="460">
        <f t="shared" si="83"/>
        <v>1</v>
      </c>
      <c r="N411" s="460">
        <f t="shared" si="84"/>
        <v>5.5142684743931095E-2</v>
      </c>
      <c r="O411" s="460">
        <f t="shared" si="89"/>
        <v>-25.170241862504707</v>
      </c>
      <c r="P411" s="460">
        <f t="shared" si="86"/>
        <v>-0.10000000000000142</v>
      </c>
      <c r="Q411" s="460">
        <f t="shared" si="87"/>
        <v>3.1057903210404076E-3</v>
      </c>
      <c r="R411" s="460">
        <f t="shared" si="88"/>
        <v>-3.1057903210404518E-4</v>
      </c>
      <c r="V411" s="430"/>
    </row>
    <row r="412" spans="3:22" x14ac:dyDescent="0.35">
      <c r="C412" s="460">
        <v>35.1</v>
      </c>
      <c r="D412" s="460">
        <f t="shared" si="79"/>
        <v>35.1</v>
      </c>
      <c r="E412" s="460">
        <f t="shared" si="85"/>
        <v>3.5099999999999999E-2</v>
      </c>
      <c r="F412" s="460">
        <f t="shared" si="80"/>
        <v>0.99053953251469418</v>
      </c>
      <c r="G412" s="460">
        <v>5.45013160858231E-2</v>
      </c>
      <c r="H412" s="460">
        <f t="shared" si="81"/>
        <v>1</v>
      </c>
      <c r="I412" s="460">
        <v>0.99875514412994004</v>
      </c>
      <c r="J412" s="460">
        <v>0.99869195863377802</v>
      </c>
      <c r="K412" s="460">
        <v>0.99920265099346395</v>
      </c>
      <c r="L412" s="460" t="str">
        <f t="shared" si="82"/>
        <v>-</v>
      </c>
      <c r="M412" s="460">
        <f t="shared" si="83"/>
        <v>1</v>
      </c>
      <c r="N412" s="460">
        <f t="shared" si="84"/>
        <v>5.3985708157086795E-2</v>
      </c>
      <c r="O412" s="460">
        <f t="shared" si="89"/>
        <v>-25.35442394799432</v>
      </c>
      <c r="P412" s="460">
        <f t="shared" si="86"/>
        <v>-0.10000000000000142</v>
      </c>
      <c r="Q412" s="460">
        <f t="shared" si="87"/>
        <v>2.9772515342897329E-3</v>
      </c>
      <c r="R412" s="460">
        <f t="shared" si="88"/>
        <v>-2.9772515342897752E-4</v>
      </c>
      <c r="V412" s="430"/>
    </row>
    <row r="413" spans="3:22" x14ac:dyDescent="0.35">
      <c r="C413" s="460">
        <v>35.200000000000003</v>
      </c>
      <c r="D413" s="460">
        <f t="shared" si="79"/>
        <v>35.200000000000003</v>
      </c>
      <c r="E413" s="460">
        <f t="shared" si="85"/>
        <v>3.5200000000000002E-2</v>
      </c>
      <c r="F413" s="460">
        <f t="shared" si="80"/>
        <v>0.99048577326545817</v>
      </c>
      <c r="G413" s="460">
        <v>5.3353123701393002E-2</v>
      </c>
      <c r="H413" s="460">
        <f t="shared" si="81"/>
        <v>1</v>
      </c>
      <c r="I413" s="460">
        <v>0.99874804440154996</v>
      </c>
      <c r="J413" s="460">
        <v>0.99868449878551802</v>
      </c>
      <c r="K413" s="460">
        <v>0.99919810266638998</v>
      </c>
      <c r="L413" s="460" t="str">
        <f t="shared" si="82"/>
        <v>-</v>
      </c>
      <c r="M413" s="460">
        <f t="shared" si="83"/>
        <v>1</v>
      </c>
      <c r="N413" s="460">
        <f t="shared" si="84"/>
        <v>5.2845509985501894E-2</v>
      </c>
      <c r="O413" s="460">
        <f t="shared" si="89"/>
        <v>-25.53983813169426</v>
      </c>
      <c r="P413" s="460">
        <f t="shared" si="86"/>
        <v>-0.10000000000000142</v>
      </c>
      <c r="Q413" s="460">
        <f t="shared" si="87"/>
        <v>2.8532272924573429E-3</v>
      </c>
      <c r="R413" s="460">
        <f t="shared" si="88"/>
        <v>-2.8532272924573836E-4</v>
      </c>
      <c r="V413" s="430"/>
    </row>
    <row r="414" spans="3:22" x14ac:dyDescent="0.35">
      <c r="C414" s="460">
        <v>35.299999999999997</v>
      </c>
      <c r="D414" s="460">
        <f t="shared" si="79"/>
        <v>35.299999999999997</v>
      </c>
      <c r="E414" s="460">
        <f t="shared" si="85"/>
        <v>3.5299999999999998E-2</v>
      </c>
      <c r="F414" s="460">
        <f t="shared" si="80"/>
        <v>0.99043186361285773</v>
      </c>
      <c r="G414" s="460">
        <v>5.2221641404329E-2</v>
      </c>
      <c r="H414" s="460">
        <f t="shared" si="81"/>
        <v>1</v>
      </c>
      <c r="I414" s="460">
        <v>0.99874092451547103</v>
      </c>
      <c r="J414" s="460">
        <v>0.99867701775927797</v>
      </c>
      <c r="K414" s="460">
        <v>0.99919354141624195</v>
      </c>
      <c r="L414" s="460" t="str">
        <f t="shared" si="82"/>
        <v>-</v>
      </c>
      <c r="M414" s="460">
        <f t="shared" si="83"/>
        <v>1</v>
      </c>
      <c r="N414" s="460">
        <f t="shared" si="84"/>
        <v>5.1721977617011944E-2</v>
      </c>
      <c r="O414" s="460">
        <f t="shared" si="89"/>
        <v>-25.726497559925772</v>
      </c>
      <c r="P414" s="460">
        <f t="shared" si="86"/>
        <v>-9.9999999999994316E-2</v>
      </c>
      <c r="Q414" s="460">
        <f t="shared" si="87"/>
        <v>2.733589865875471E-3</v>
      </c>
      <c r="R414" s="460">
        <f t="shared" si="88"/>
        <v>-2.7335898658753158E-4</v>
      </c>
      <c r="V414" s="430"/>
    </row>
    <row r="415" spans="3:22" x14ac:dyDescent="0.35">
      <c r="C415" s="460">
        <v>35.4</v>
      </c>
      <c r="D415" s="460">
        <f t="shared" si="79"/>
        <v>35.4</v>
      </c>
      <c r="E415" s="460">
        <f t="shared" si="85"/>
        <v>3.5400000000000001E-2</v>
      </c>
      <c r="F415" s="460">
        <f t="shared" si="80"/>
        <v>0.99037780357842742</v>
      </c>
      <c r="G415" s="460">
        <v>5.1106756590434101E-2</v>
      </c>
      <c r="H415" s="460">
        <f t="shared" si="81"/>
        <v>1</v>
      </c>
      <c r="I415" s="460">
        <v>0.99873378447205297</v>
      </c>
      <c r="J415" s="460">
        <v>0.99866951555543704</v>
      </c>
      <c r="K415" s="460">
        <v>0.99918896724316497</v>
      </c>
      <c r="L415" s="460" t="str">
        <f t="shared" si="82"/>
        <v>-</v>
      </c>
      <c r="M415" s="460">
        <f t="shared" si="83"/>
        <v>1</v>
      </c>
      <c r="N415" s="460">
        <f t="shared" si="84"/>
        <v>5.0614997340051447E-2</v>
      </c>
      <c r="O415" s="460">
        <f t="shared" si="89"/>
        <v>-25.914415632775167</v>
      </c>
      <c r="P415" s="460">
        <f t="shared" si="86"/>
        <v>-0.10000000000000142</v>
      </c>
      <c r="Q415" s="460">
        <f t="shared" si="87"/>
        <v>2.6182141108406554E-3</v>
      </c>
      <c r="R415" s="460">
        <f t="shared" si="88"/>
        <v>-2.6182141108406926E-4</v>
      </c>
      <c r="V415" s="430"/>
    </row>
    <row r="416" spans="3:22" x14ac:dyDescent="0.35">
      <c r="C416" s="460">
        <v>35.5</v>
      </c>
      <c r="D416" s="460">
        <f t="shared" si="79"/>
        <v>35.5</v>
      </c>
      <c r="E416" s="460">
        <f t="shared" si="85"/>
        <v>3.5499999999999997E-2</v>
      </c>
      <c r="F416" s="460">
        <f t="shared" si="80"/>
        <v>0.9903235931837614</v>
      </c>
      <c r="G416" s="460">
        <v>5.0008355563916203E-2</v>
      </c>
      <c r="H416" s="460">
        <f t="shared" si="81"/>
        <v>1</v>
      </c>
      <c r="I416" s="460">
        <v>0.99872662427165904</v>
      </c>
      <c r="J416" s="460">
        <v>0.99866199217439799</v>
      </c>
      <c r="K416" s="460">
        <v>0.99918438014731403</v>
      </c>
      <c r="L416" s="460" t="str">
        <f t="shared" si="82"/>
        <v>-</v>
      </c>
      <c r="M416" s="460">
        <f t="shared" si="83"/>
        <v>1</v>
      </c>
      <c r="N416" s="460">
        <f t="shared" si="84"/>
        <v>4.9524454371268643E-2</v>
      </c>
      <c r="O416" s="460">
        <f t="shared" si="89"/>
        <v>-26.103606010832241</v>
      </c>
      <c r="P416" s="460">
        <f t="shared" si="86"/>
        <v>-0.10000000000000142</v>
      </c>
      <c r="Q416" s="460">
        <f t="shared" si="87"/>
        <v>2.5069774472609519E-3</v>
      </c>
      <c r="R416" s="460">
        <f t="shared" si="88"/>
        <v>-2.5069774472609874E-4</v>
      </c>
      <c r="V416" s="430"/>
    </row>
    <row r="417" spans="3:22" x14ac:dyDescent="0.35">
      <c r="C417" s="460">
        <v>35.6</v>
      </c>
      <c r="D417" s="460">
        <f t="shared" si="79"/>
        <v>35.6</v>
      </c>
      <c r="E417" s="460">
        <f t="shared" si="85"/>
        <v>3.56E-2</v>
      </c>
      <c r="F417" s="460">
        <f t="shared" si="80"/>
        <v>0.99026923245051568</v>
      </c>
      <c r="G417" s="460">
        <v>4.8926323564827803E-2</v>
      </c>
      <c r="H417" s="460">
        <f t="shared" si="81"/>
        <v>1</v>
      </c>
      <c r="I417" s="460">
        <v>0.99871944391461898</v>
      </c>
      <c r="J417" s="460">
        <v>0.998654447616528</v>
      </c>
      <c r="K417" s="460">
        <v>0.99917978012881803</v>
      </c>
      <c r="L417" s="460" t="str">
        <f t="shared" si="82"/>
        <v>-</v>
      </c>
      <c r="M417" s="460">
        <f t="shared" si="83"/>
        <v>1</v>
      </c>
      <c r="N417" s="460">
        <f t="shared" si="84"/>
        <v>4.8450232883167604E-2</v>
      </c>
      <c r="O417" s="460">
        <f t="shared" si="89"/>
        <v>-26.294082622158417</v>
      </c>
      <c r="P417" s="460">
        <f t="shared" si="86"/>
        <v>-0.10000000000000142</v>
      </c>
      <c r="Q417" s="460">
        <f t="shared" si="87"/>
        <v>2.3997598356511485E-3</v>
      </c>
      <c r="R417" s="460">
        <f t="shared" si="88"/>
        <v>-2.3997598356511826E-4</v>
      </c>
      <c r="V417" s="430"/>
    </row>
    <row r="418" spans="3:22" x14ac:dyDescent="0.35">
      <c r="C418" s="460">
        <v>35.700000000000003</v>
      </c>
      <c r="D418" s="460">
        <f t="shared" si="79"/>
        <v>35.700000000000003</v>
      </c>
      <c r="E418" s="460">
        <f t="shared" si="85"/>
        <v>3.5700000000000003E-2</v>
      </c>
      <c r="F418" s="460">
        <f t="shared" si="80"/>
        <v>0.99021472140040223</v>
      </c>
      <c r="G418" s="460">
        <v>4.7860544796524802E-2</v>
      </c>
      <c r="H418" s="460">
        <f t="shared" si="81"/>
        <v>1</v>
      </c>
      <c r="I418" s="460">
        <v>0.99871224340130504</v>
      </c>
      <c r="J418" s="460">
        <v>0.99864688188223005</v>
      </c>
      <c r="K418" s="460">
        <v>0.99917516718783495</v>
      </c>
      <c r="L418" s="460" t="str">
        <f t="shared" si="82"/>
        <v>-</v>
      </c>
      <c r="M418" s="460">
        <f t="shared" si="83"/>
        <v>1</v>
      </c>
      <c r="N418" s="460">
        <f t="shared" si="84"/>
        <v>4.7392216031762281E-2</v>
      </c>
      <c r="O418" s="460">
        <f t="shared" si="89"/>
        <v>-26.485859669495891</v>
      </c>
      <c r="P418" s="460">
        <f t="shared" si="86"/>
        <v>-0.10000000000000142</v>
      </c>
      <c r="Q418" s="460">
        <f t="shared" si="87"/>
        <v>2.2964437535027359E-3</v>
      </c>
      <c r="R418" s="460">
        <f t="shared" si="88"/>
        <v>-2.2964437535027686E-4</v>
      </c>
      <c r="V418" s="430"/>
    </row>
    <row r="419" spans="3:22" x14ac:dyDescent="0.35">
      <c r="C419" s="460">
        <v>35.799999999999997</v>
      </c>
      <c r="D419" s="460">
        <f t="shared" si="79"/>
        <v>35.799999999999997</v>
      </c>
      <c r="E419" s="460">
        <f t="shared" si="85"/>
        <v>3.5799999999999998E-2</v>
      </c>
      <c r="F419" s="460">
        <f t="shared" si="80"/>
        <v>0.99016006005519452</v>
      </c>
      <c r="G419" s="460">
        <v>4.6810902453147299E-2</v>
      </c>
      <c r="H419" s="460">
        <f t="shared" si="81"/>
        <v>1</v>
      </c>
      <c r="I419" s="460">
        <v>0.99870502273202499</v>
      </c>
      <c r="J419" s="460">
        <v>0.998639294971854</v>
      </c>
      <c r="K419" s="460">
        <v>0.99917054132448002</v>
      </c>
      <c r="L419" s="460" t="str">
        <f t="shared" si="82"/>
        <v>-</v>
      </c>
      <c r="M419" s="460">
        <f t="shared" si="83"/>
        <v>1</v>
      </c>
      <c r="N419" s="460">
        <f t="shared" si="84"/>
        <v>4.6350285984246183E-2</v>
      </c>
      <c r="O419" s="460">
        <f t="shared" si="89"/>
        <v>-26.678951637726527</v>
      </c>
      <c r="P419" s="460">
        <f t="shared" si="86"/>
        <v>-9.9999999999994316E-2</v>
      </c>
      <c r="Q419" s="460">
        <f t="shared" si="87"/>
        <v>2.1969141710553378E-3</v>
      </c>
      <c r="R419" s="460">
        <f t="shared" si="88"/>
        <v>-2.1969141710552129E-4</v>
      </c>
      <c r="V419" s="430"/>
    </row>
    <row r="420" spans="3:22" x14ac:dyDescent="0.35">
      <c r="C420" s="460">
        <v>35.9</v>
      </c>
      <c r="D420" s="460">
        <f t="shared" si="79"/>
        <v>35.9</v>
      </c>
      <c r="E420" s="460">
        <f t="shared" si="85"/>
        <v>3.5900000000000001E-2</v>
      </c>
      <c r="F420" s="460">
        <f t="shared" si="80"/>
        <v>0.99010524843672654</v>
      </c>
      <c r="G420" s="460">
        <v>4.5777278747111003E-2</v>
      </c>
      <c r="H420" s="460">
        <f t="shared" si="81"/>
        <v>1</v>
      </c>
      <c r="I420" s="460">
        <v>0.99869778190717196</v>
      </c>
      <c r="J420" s="460">
        <v>0.99863168688582704</v>
      </c>
      <c r="K420" s="460">
        <v>0.99916590253892501</v>
      </c>
      <c r="L420" s="460" t="str">
        <f t="shared" si="82"/>
        <v>-</v>
      </c>
      <c r="M420" s="460">
        <f t="shared" si="83"/>
        <v>1</v>
      </c>
      <c r="N420" s="460">
        <f t="shared" si="84"/>
        <v>4.5324323946665621E-2</v>
      </c>
      <c r="O420" s="460">
        <f t="shared" si="89"/>
        <v>-26.873373301592167</v>
      </c>
      <c r="P420" s="460">
        <f t="shared" si="86"/>
        <v>-0.10000000000000142</v>
      </c>
      <c r="Q420" s="460">
        <f t="shared" si="87"/>
        <v>2.1010585264962084E-3</v>
      </c>
      <c r="R420" s="460">
        <f t="shared" si="88"/>
        <v>-2.1010585264962382E-4</v>
      </c>
      <c r="V420" s="430"/>
    </row>
    <row r="421" spans="3:22" x14ac:dyDescent="0.35">
      <c r="C421" s="460">
        <v>36</v>
      </c>
      <c r="D421" s="460">
        <f t="shared" si="79"/>
        <v>36</v>
      </c>
      <c r="E421" s="460">
        <f t="shared" si="85"/>
        <v>3.5999999999999997E-2</v>
      </c>
      <c r="F421" s="460">
        <f t="shared" si="80"/>
        <v>0.99005028656689109</v>
      </c>
      <c r="G421" s="460">
        <v>4.4759554936609103E-2</v>
      </c>
      <c r="H421" s="460">
        <f t="shared" si="81"/>
        <v>1</v>
      </c>
      <c r="I421" s="460">
        <v>0.998690520927078</v>
      </c>
      <c r="J421" s="460">
        <v>0.998624057624519</v>
      </c>
      <c r="K421" s="460">
        <v>0.99916125083130203</v>
      </c>
      <c r="L421" s="460" t="str">
        <f t="shared" si="82"/>
        <v>-</v>
      </c>
      <c r="M421" s="460">
        <f t="shared" si="83"/>
        <v>1</v>
      </c>
      <c r="N421" s="460">
        <f t="shared" si="84"/>
        <v>4.431421019159635E-2</v>
      </c>
      <c r="O421" s="460">
        <f t="shared" si="89"/>
        <v>-27.069139733686761</v>
      </c>
      <c r="P421" s="460">
        <f t="shared" si="86"/>
        <v>-0.10000000000000142</v>
      </c>
      <c r="Q421" s="460">
        <f t="shared" si="87"/>
        <v>2.0087667006140897E-3</v>
      </c>
      <c r="R421" s="460">
        <f t="shared" si="88"/>
        <v>-2.0087667006141183E-4</v>
      </c>
      <c r="V421" s="430"/>
    </row>
    <row r="422" spans="3:22" x14ac:dyDescent="0.35">
      <c r="C422" s="460">
        <v>36.1</v>
      </c>
      <c r="D422" s="460">
        <f t="shared" si="79"/>
        <v>36.1</v>
      </c>
      <c r="E422" s="460">
        <f t="shared" si="85"/>
        <v>3.61E-2</v>
      </c>
      <c r="F422" s="460">
        <f t="shared" si="80"/>
        <v>0.98999517446763952</v>
      </c>
      <c r="G422" s="460">
        <v>4.3757611353113901E-2</v>
      </c>
      <c r="H422" s="460">
        <f t="shared" si="81"/>
        <v>1</v>
      </c>
      <c r="I422" s="460">
        <v>0.99868323979211504</v>
      </c>
      <c r="J422" s="460">
        <v>0.998616407188338</v>
      </c>
      <c r="K422" s="460">
        <v>0.99915658620177195</v>
      </c>
      <c r="L422" s="460" t="str">
        <f t="shared" si="82"/>
        <v>-</v>
      </c>
      <c r="M422" s="460">
        <f t="shared" si="83"/>
        <v>1</v>
      </c>
      <c r="N422" s="460">
        <f t="shared" si="84"/>
        <v>4.3319824085813162E-2</v>
      </c>
      <c r="O422" s="460">
        <f t="shared" si="89"/>
        <v>-27.266266312732938</v>
      </c>
      <c r="P422" s="460">
        <f t="shared" si="86"/>
        <v>-0.10000000000000142</v>
      </c>
      <c r="Q422" s="460">
        <f t="shared" si="87"/>
        <v>1.9199309909335464E-3</v>
      </c>
      <c r="R422" s="460">
        <f t="shared" si="88"/>
        <v>-1.9199309909335736E-4</v>
      </c>
      <c r="V422" s="430"/>
    </row>
    <row r="423" spans="3:22" x14ac:dyDescent="0.35">
      <c r="C423" s="460">
        <v>36.200000000000003</v>
      </c>
      <c r="D423" s="460">
        <f t="shared" si="79"/>
        <v>36.200000000000003</v>
      </c>
      <c r="E423" s="460">
        <f t="shared" si="85"/>
        <v>3.6200000000000003E-2</v>
      </c>
      <c r="F423" s="460">
        <f t="shared" si="80"/>
        <v>0.98993991216098398</v>
      </c>
      <c r="G423" s="460">
        <v>4.2771327428879E-2</v>
      </c>
      <c r="H423" s="460">
        <f t="shared" si="81"/>
        <v>1</v>
      </c>
      <c r="I423" s="460">
        <v>0.99867593850262004</v>
      </c>
      <c r="J423" s="460">
        <v>0.99860873557765495</v>
      </c>
      <c r="K423" s="460">
        <v>0.99915190865046</v>
      </c>
      <c r="L423" s="460" t="str">
        <f t="shared" si="82"/>
        <v>-</v>
      </c>
      <c r="M423" s="460">
        <f t="shared" si="83"/>
        <v>1</v>
      </c>
      <c r="N423" s="460">
        <f t="shared" si="84"/>
        <v>4.2341044117953162E-2</v>
      </c>
      <c r="O423" s="460">
        <f t="shared" si="89"/>
        <v>-27.464768732154319</v>
      </c>
      <c r="P423" s="460">
        <f t="shared" si="86"/>
        <v>-0.10000000000000142</v>
      </c>
      <c r="Q423" s="460">
        <f t="shared" si="87"/>
        <v>1.8344460853557561E-3</v>
      </c>
      <c r="R423" s="460">
        <f t="shared" si="88"/>
        <v>-1.8344460853557821E-4</v>
      </c>
      <c r="V423" s="430"/>
    </row>
    <row r="424" spans="3:22" x14ac:dyDescent="0.35">
      <c r="C424" s="460">
        <v>36.299999999999997</v>
      </c>
      <c r="D424" s="460">
        <f t="shared" si="79"/>
        <v>36.299999999999997</v>
      </c>
      <c r="E424" s="460">
        <f t="shared" si="85"/>
        <v>3.6299999999999999E-2</v>
      </c>
      <c r="F424" s="460">
        <f t="shared" si="80"/>
        <v>0.98988449966899494</v>
      </c>
      <c r="G424" s="460">
        <v>4.1800581724430998E-2</v>
      </c>
      <c r="H424" s="460">
        <f t="shared" si="81"/>
        <v>1</v>
      </c>
      <c r="I424" s="460">
        <v>0.99866861705894605</v>
      </c>
      <c r="J424" s="460">
        <v>0.99860104279286499</v>
      </c>
      <c r="K424" s="460">
        <v>0.99914721817751695</v>
      </c>
      <c r="L424" s="460" t="str">
        <f t="shared" si="82"/>
        <v>-</v>
      </c>
      <c r="M424" s="460">
        <f t="shared" si="83"/>
        <v>1</v>
      </c>
      <c r="N424" s="460">
        <f t="shared" si="84"/>
        <v>4.1377747926161314E-2</v>
      </c>
      <c r="O424" s="460">
        <f t="shared" si="89"/>
        <v>-27.664663008957696</v>
      </c>
      <c r="P424" s="460">
        <f t="shared" si="86"/>
        <v>-9.9999999999994316E-2</v>
      </c>
      <c r="Q424" s="460">
        <f t="shared" si="87"/>
        <v>1.7522090353314214E-3</v>
      </c>
      <c r="R424" s="460">
        <f t="shared" si="88"/>
        <v>-1.7522090353313218E-4</v>
      </c>
      <c r="V424" s="430"/>
    </row>
    <row r="425" spans="3:22" x14ac:dyDescent="0.35">
      <c r="C425" s="460">
        <v>36.4</v>
      </c>
      <c r="D425" s="460">
        <f t="shared" si="79"/>
        <v>36.4</v>
      </c>
      <c r="E425" s="460">
        <f t="shared" si="85"/>
        <v>3.6400000000000002E-2</v>
      </c>
      <c r="F425" s="460">
        <f t="shared" si="80"/>
        <v>0.98982893701380426</v>
      </c>
      <c r="G425" s="460">
        <v>4.0845251956050599E-2</v>
      </c>
      <c r="H425" s="460">
        <f t="shared" si="81"/>
        <v>1</v>
      </c>
      <c r="I425" s="460">
        <v>0.998661275461453</v>
      </c>
      <c r="J425" s="460">
        <v>0.99859332883436103</v>
      </c>
      <c r="K425" s="460">
        <v>0.99914251478308902</v>
      </c>
      <c r="L425" s="460" t="str">
        <f t="shared" si="82"/>
        <v>-</v>
      </c>
      <c r="M425" s="460">
        <f t="shared" si="83"/>
        <v>1</v>
      </c>
      <c r="N425" s="460">
        <f t="shared" si="84"/>
        <v>4.0429812325718573E-2</v>
      </c>
      <c r="O425" s="460">
        <f t="shared" si="89"/>
        <v>-27.86596549293769</v>
      </c>
      <c r="P425" s="460">
        <f t="shared" si="86"/>
        <v>-0.10000000000000142</v>
      </c>
      <c r="Q425" s="460">
        <f t="shared" si="87"/>
        <v>1.6731192285912393E-3</v>
      </c>
      <c r="R425" s="460">
        <f t="shared" si="88"/>
        <v>-1.6731192285912631E-4</v>
      </c>
      <c r="V425" s="430"/>
    </row>
    <row r="426" spans="3:22" x14ac:dyDescent="0.35">
      <c r="C426" s="460">
        <v>36.5</v>
      </c>
      <c r="D426" s="460">
        <f t="shared" si="79"/>
        <v>36.5</v>
      </c>
      <c r="E426" s="460">
        <f t="shared" si="85"/>
        <v>3.6499999999999998E-2</v>
      </c>
      <c r="F426" s="460">
        <f t="shared" si="80"/>
        <v>0.98977322421760094</v>
      </c>
      <c r="G426" s="460">
        <v>3.99052150232342E-2</v>
      </c>
      <c r="H426" s="460">
        <f t="shared" si="81"/>
        <v>1</v>
      </c>
      <c r="I426" s="460">
        <v>0.99865391371051404</v>
      </c>
      <c r="J426" s="460">
        <v>0.99858559370255595</v>
      </c>
      <c r="K426" s="460">
        <v>0.99913779846733497</v>
      </c>
      <c r="L426" s="460" t="str">
        <f t="shared" si="82"/>
        <v>-</v>
      </c>
      <c r="M426" s="460">
        <f t="shared" si="83"/>
        <v>1</v>
      </c>
      <c r="N426" s="460">
        <f t="shared" si="84"/>
        <v>3.9497113336643158E-2</v>
      </c>
      <c r="O426" s="460">
        <f t="shared" si="89"/>
        <v>-28.068692876219188</v>
      </c>
      <c r="P426" s="460">
        <f t="shared" si="86"/>
        <v>-0.10000000000000142</v>
      </c>
      <c r="Q426" s="460">
        <f t="shared" si="87"/>
        <v>1.5970783614591745E-3</v>
      </c>
      <c r="R426" s="460">
        <f t="shared" si="88"/>
        <v>-1.5970783614591971E-4</v>
      </c>
      <c r="V426" s="430"/>
    </row>
    <row r="427" spans="3:22" x14ac:dyDescent="0.35">
      <c r="C427" s="460">
        <v>36.6</v>
      </c>
      <c r="D427" s="460">
        <f t="shared" si="79"/>
        <v>36.6</v>
      </c>
      <c r="E427" s="460">
        <f t="shared" si="85"/>
        <v>3.6600000000000001E-2</v>
      </c>
      <c r="F427" s="460">
        <f t="shared" si="80"/>
        <v>0.98971736130263521</v>
      </c>
      <c r="G427" s="460">
        <v>3.8980347036132901E-2</v>
      </c>
      <c r="H427" s="460">
        <f t="shared" si="81"/>
        <v>1</v>
      </c>
      <c r="I427" s="460">
        <v>0.99864653180647001</v>
      </c>
      <c r="J427" s="460">
        <v>0.99857783739782702</v>
      </c>
      <c r="K427" s="460">
        <v>0.99913306923038703</v>
      </c>
      <c r="L427" s="460" t="str">
        <f t="shared" si="82"/>
        <v>-</v>
      </c>
      <c r="M427" s="460">
        <f t="shared" si="83"/>
        <v>1</v>
      </c>
      <c r="N427" s="460">
        <f t="shared" si="84"/>
        <v>3.8579526211262455E-2</v>
      </c>
      <c r="O427" s="460">
        <f t="shared" si="89"/>
        <v>-28.272862203152055</v>
      </c>
      <c r="P427" s="460">
        <f t="shared" si="86"/>
        <v>-0.10000000000000142</v>
      </c>
      <c r="Q427" s="460">
        <f t="shared" si="87"/>
        <v>1.5239904107733947E-3</v>
      </c>
      <c r="R427" s="460">
        <f t="shared" si="88"/>
        <v>-1.5239904107734164E-4</v>
      </c>
      <c r="V427" s="430"/>
    </row>
    <row r="428" spans="3:22" x14ac:dyDescent="0.35">
      <c r="C428" s="460">
        <v>36.700000000000003</v>
      </c>
      <c r="D428" s="460">
        <f t="shared" si="79"/>
        <v>36.700000000000003</v>
      </c>
      <c r="E428" s="460">
        <f t="shared" si="85"/>
        <v>3.6700000000000003E-2</v>
      </c>
      <c r="F428" s="460">
        <f t="shared" si="80"/>
        <v>0.98966134829121621</v>
      </c>
      <c r="G428" s="460">
        <v>3.80705233429635E-2</v>
      </c>
      <c r="H428" s="460">
        <f t="shared" si="81"/>
        <v>1</v>
      </c>
      <c r="I428" s="460">
        <v>0.99863912974968005</v>
      </c>
      <c r="J428" s="460">
        <v>0.99857005992056902</v>
      </c>
      <c r="K428" s="460">
        <v>0.99912832707239696</v>
      </c>
      <c r="L428" s="460" t="str">
        <f t="shared" si="82"/>
        <v>-</v>
      </c>
      <c r="M428" s="460">
        <f t="shared" si="83"/>
        <v>1</v>
      </c>
      <c r="N428" s="460">
        <f t="shared" si="84"/>
        <v>3.7676925461749479E-2</v>
      </c>
      <c r="O428" s="460">
        <f t="shared" si="89"/>
        <v>-28.478490880574348</v>
      </c>
      <c r="P428" s="460">
        <f t="shared" si="86"/>
        <v>-0.10000000000000142</v>
      </c>
      <c r="Q428" s="460">
        <f t="shared" si="87"/>
        <v>1.4537616054396008E-3</v>
      </c>
      <c r="R428" s="460">
        <f t="shared" si="88"/>
        <v>-1.4537616054396214E-4</v>
      </c>
      <c r="V428" s="430"/>
    </row>
    <row r="429" spans="3:22" x14ac:dyDescent="0.35">
      <c r="C429" s="460">
        <v>36.799999999999997</v>
      </c>
      <c r="D429" s="460">
        <f t="shared" si="79"/>
        <v>36.799999999999997</v>
      </c>
      <c r="E429" s="460">
        <f t="shared" si="85"/>
        <v>3.6799999999999999E-2</v>
      </c>
      <c r="F429" s="460">
        <f t="shared" si="80"/>
        <v>0.98960518520571283</v>
      </c>
      <c r="G429" s="460">
        <v>3.7175618557385201E-2</v>
      </c>
      <c r="H429" s="460">
        <f t="shared" si="81"/>
        <v>1</v>
      </c>
      <c r="I429" s="460">
        <v>0.998631707540521</v>
      </c>
      <c r="J429" s="460">
        <v>0.99856226127119996</v>
      </c>
      <c r="K429" s="460">
        <v>0.99912357199352198</v>
      </c>
      <c r="L429" s="460" t="str">
        <f t="shared" si="82"/>
        <v>-</v>
      </c>
      <c r="M429" s="460">
        <f t="shared" si="83"/>
        <v>1</v>
      </c>
      <c r="N429" s="460">
        <f t="shared" si="84"/>
        <v>3.6789184887618114E-2</v>
      </c>
      <c r="O429" s="460">
        <f t="shared" si="89"/>
        <v>-28.685596688461018</v>
      </c>
      <c r="P429" s="460">
        <f t="shared" si="86"/>
        <v>-9.9999999999994316E-2</v>
      </c>
      <c r="Q429" s="460">
        <f t="shared" si="87"/>
        <v>1.3863003976410477E-3</v>
      </c>
      <c r="R429" s="460">
        <f t="shared" si="88"/>
        <v>-1.386300397640969E-4</v>
      </c>
      <c r="V429" s="430"/>
    </row>
    <row r="430" spans="3:22" x14ac:dyDescent="0.35">
      <c r="C430" s="460">
        <v>36.9</v>
      </c>
      <c r="D430" s="460">
        <f t="shared" si="79"/>
        <v>36.9</v>
      </c>
      <c r="E430" s="460">
        <f t="shared" si="85"/>
        <v>3.6899999999999995E-2</v>
      </c>
      <c r="F430" s="460">
        <f t="shared" si="80"/>
        <v>0.98954887206855191</v>
      </c>
      <c r="G430" s="460">
        <v>3.6295506585838799E-2</v>
      </c>
      <c r="H430" s="460">
        <f t="shared" si="81"/>
        <v>1</v>
      </c>
      <c r="I430" s="460">
        <v>0.99862426517934</v>
      </c>
      <c r="J430" s="460">
        <v>0.99855444145010097</v>
      </c>
      <c r="K430" s="460">
        <v>0.99911880399390096</v>
      </c>
      <c r="L430" s="460" t="str">
        <f t="shared" si="82"/>
        <v>-</v>
      </c>
      <c r="M430" s="460">
        <f t="shared" si="83"/>
        <v>1</v>
      </c>
      <c r="N430" s="460">
        <f t="shared" si="84"/>
        <v>3.5916177603173484E-2</v>
      </c>
      <c r="O430" s="460">
        <f t="shared" si="89"/>
        <v>-28.894197790975436</v>
      </c>
      <c r="P430" s="460">
        <f t="shared" si="86"/>
        <v>-0.10000000000000142</v>
      </c>
      <c r="Q430" s="460">
        <f t="shared" si="87"/>
        <v>1.3215174337293514E-3</v>
      </c>
      <c r="R430" s="460">
        <f t="shared" si="88"/>
        <v>-1.3215174337293702E-4</v>
      </c>
      <c r="V430" s="430"/>
    </row>
    <row r="431" spans="3:22" x14ac:dyDescent="0.35">
      <c r="C431" s="460">
        <v>37</v>
      </c>
      <c r="D431" s="460">
        <f t="shared" si="79"/>
        <v>37</v>
      </c>
      <c r="E431" s="460">
        <f t="shared" si="85"/>
        <v>3.6999999999999998E-2</v>
      </c>
      <c r="F431" s="460">
        <f t="shared" si="80"/>
        <v>0.9894924089022209</v>
      </c>
      <c r="G431" s="460">
        <v>3.5430060654842402E-2</v>
      </c>
      <c r="H431" s="460">
        <f t="shared" si="81"/>
        <v>1</v>
      </c>
      <c r="I431" s="460">
        <v>0.99861680266649699</v>
      </c>
      <c r="J431" s="460">
        <v>0.99854660045766896</v>
      </c>
      <c r="K431" s="460">
        <v>0.99911402307367803</v>
      </c>
      <c r="L431" s="460" t="str">
        <f t="shared" si="82"/>
        <v>-</v>
      </c>
      <c r="M431" s="460">
        <f t="shared" si="83"/>
        <v>1</v>
      </c>
      <c r="N431" s="460">
        <f t="shared" si="84"/>
        <v>3.5057776064911804E-2</v>
      </c>
      <c r="O431" s="460">
        <f t="shared" si="89"/>
        <v>-29.104312747942597</v>
      </c>
      <c r="P431" s="460">
        <f t="shared" si="86"/>
        <v>-0.10000000000000142</v>
      </c>
      <c r="Q431" s="460">
        <f t="shared" si="87"/>
        <v>1.2593255248198793E-3</v>
      </c>
      <c r="R431" s="460">
        <f t="shared" si="88"/>
        <v>-1.2593255248198972E-4</v>
      </c>
      <c r="V431" s="430"/>
    </row>
    <row r="432" spans="3:22" x14ac:dyDescent="0.35">
      <c r="C432" s="460">
        <v>37.1</v>
      </c>
      <c r="D432" s="460">
        <f t="shared" si="79"/>
        <v>37.1</v>
      </c>
      <c r="E432" s="460">
        <f t="shared" si="85"/>
        <v>3.7100000000000001E-2</v>
      </c>
      <c r="F432" s="460">
        <f t="shared" si="80"/>
        <v>0.98943579572926821</v>
      </c>
      <c r="G432" s="460">
        <v>3.4579153338238001E-2</v>
      </c>
      <c r="H432" s="460">
        <f t="shared" si="81"/>
        <v>1</v>
      </c>
      <c r="I432" s="460">
        <v>0.99860932000237301</v>
      </c>
      <c r="J432" s="460">
        <v>0.99853873829432604</v>
      </c>
      <c r="K432" s="460">
        <v>0.99910922923302004</v>
      </c>
      <c r="L432" s="460" t="str">
        <f t="shared" si="82"/>
        <v>-</v>
      </c>
      <c r="M432" s="460">
        <f t="shared" si="83"/>
        <v>1</v>
      </c>
      <c r="N432" s="460">
        <f t="shared" si="84"/>
        <v>3.4213852098863899E-2</v>
      </c>
      <c r="O432" s="460">
        <f t="shared" si="89"/>
        <v>-29.315960526763938</v>
      </c>
      <c r="P432" s="460">
        <f t="shared" si="86"/>
        <v>-0.10000000000000142</v>
      </c>
      <c r="Q432" s="460">
        <f t="shared" si="87"/>
        <v>1.1996396171151007E-3</v>
      </c>
      <c r="R432" s="460">
        <f t="shared" si="88"/>
        <v>-1.1996396171151178E-4</v>
      </c>
      <c r="V432" s="430"/>
    </row>
    <row r="433" spans="3:22" x14ac:dyDescent="0.35">
      <c r="C433" s="460">
        <v>37.200000000000003</v>
      </c>
      <c r="D433" s="460">
        <f t="shared" si="79"/>
        <v>37.200000000000003</v>
      </c>
      <c r="E433" s="460">
        <f t="shared" si="85"/>
        <v>3.7200000000000004E-2</v>
      </c>
      <c r="F433" s="460">
        <f t="shared" si="80"/>
        <v>0.9893790325722992</v>
      </c>
      <c r="G433" s="460">
        <v>3.3742656584384703E-2</v>
      </c>
      <c r="H433" s="460">
        <f t="shared" si="81"/>
        <v>1</v>
      </c>
      <c r="I433" s="460">
        <v>0.998601817187315</v>
      </c>
      <c r="J433" s="460">
        <v>0.99853085496045701</v>
      </c>
      <c r="K433" s="460">
        <v>0.999104422472059</v>
      </c>
      <c r="L433" s="460" t="str">
        <f t="shared" si="82"/>
        <v>-</v>
      </c>
      <c r="M433" s="460">
        <f t="shared" si="83"/>
        <v>1</v>
      </c>
      <c r="N433" s="460">
        <f t="shared" si="84"/>
        <v>3.3384276927877862E-2</v>
      </c>
      <c r="O433" s="460">
        <f t="shared" si="89"/>
        <v>-29.52916051479442</v>
      </c>
      <c r="P433" s="460">
        <f t="shared" si="86"/>
        <v>-0.10000000000000142</v>
      </c>
      <c r="Q433" s="460">
        <f t="shared" si="87"/>
        <v>1.1423767619790064E-3</v>
      </c>
      <c r="R433" s="460">
        <f t="shared" si="88"/>
        <v>-1.1423767619790226E-4</v>
      </c>
      <c r="V433" s="430"/>
    </row>
    <row r="434" spans="3:22" x14ac:dyDescent="0.35">
      <c r="C434" s="460">
        <v>37.299999999999997</v>
      </c>
      <c r="D434" s="460">
        <f t="shared" si="79"/>
        <v>37.299999999999997</v>
      </c>
      <c r="E434" s="460">
        <f t="shared" si="85"/>
        <v>3.73E-2</v>
      </c>
      <c r="F434" s="460">
        <f t="shared" si="80"/>
        <v>0.98932211945397863</v>
      </c>
      <c r="G434" s="460">
        <v>3.29204417432944E-2</v>
      </c>
      <c r="H434" s="460">
        <f t="shared" si="81"/>
        <v>1</v>
      </c>
      <c r="I434" s="460">
        <v>0.99859429422168799</v>
      </c>
      <c r="J434" s="460">
        <v>0.998522950456461</v>
      </c>
      <c r="K434" s="460">
        <v>0.99909960279094601</v>
      </c>
      <c r="L434" s="460" t="str">
        <f t="shared" si="82"/>
        <v>-</v>
      </c>
      <c r="M434" s="460">
        <f t="shared" si="83"/>
        <v>1</v>
      </c>
      <c r="N434" s="460">
        <f t="shared" si="84"/>
        <v>3.2568921198837246E-2</v>
      </c>
      <c r="O434" s="460">
        <f t="shared" si="89"/>
        <v>-29.743932532203594</v>
      </c>
      <c r="P434" s="460">
        <f t="shared" si="86"/>
        <v>-9.9999999999994316E-2</v>
      </c>
      <c r="Q434" s="460">
        <f t="shared" si="87"/>
        <v>1.0874560857854342E-3</v>
      </c>
      <c r="R434" s="460">
        <f t="shared" si="88"/>
        <v>-1.0874560857853723E-4</v>
      </c>
      <c r="V434" s="430"/>
    </row>
    <row r="435" spans="3:22" x14ac:dyDescent="0.35">
      <c r="C435" s="460">
        <v>37.4</v>
      </c>
      <c r="D435" s="460">
        <f t="shared" si="79"/>
        <v>37.4</v>
      </c>
      <c r="E435" s="460">
        <f t="shared" si="85"/>
        <v>3.7399999999999996E-2</v>
      </c>
      <c r="F435" s="460">
        <f t="shared" si="80"/>
        <v>0.98926505639703333</v>
      </c>
      <c r="G435" s="460">
        <v>3.2112379593703201E-2</v>
      </c>
      <c r="H435" s="460">
        <f t="shared" si="81"/>
        <v>1</v>
      </c>
      <c r="I435" s="460">
        <v>0.99858675110586004</v>
      </c>
      <c r="J435" s="460">
        <v>0.99851502478274501</v>
      </c>
      <c r="K435" s="460">
        <v>0.99909477018983395</v>
      </c>
      <c r="L435" s="460" t="str">
        <f t="shared" si="82"/>
        <v>-</v>
      </c>
      <c r="M435" s="460">
        <f t="shared" si="83"/>
        <v>1</v>
      </c>
      <c r="N435" s="460">
        <f t="shared" si="84"/>
        <v>3.1767655009807737E-2</v>
      </c>
      <c r="O435" s="460">
        <f t="shared" si="89"/>
        <v>-29.960296845344281</v>
      </c>
      <c r="P435" s="460">
        <f t="shared" si="86"/>
        <v>-0.10000000000000142</v>
      </c>
      <c r="Q435" s="460">
        <f t="shared" si="87"/>
        <v>1.0347987595626959E-3</v>
      </c>
      <c r="R435" s="460">
        <f t="shared" si="88"/>
        <v>-1.0347987595627106E-4</v>
      </c>
      <c r="V435" s="430"/>
    </row>
    <row r="436" spans="3:22" x14ac:dyDescent="0.35">
      <c r="C436" s="460">
        <v>37.5</v>
      </c>
      <c r="D436" s="460">
        <f t="shared" si="79"/>
        <v>37.5</v>
      </c>
      <c r="E436" s="460">
        <f t="shared" si="85"/>
        <v>3.7499999999999999E-2</v>
      </c>
      <c r="F436" s="460">
        <f t="shared" si="80"/>
        <v>0.9892078434242465</v>
      </c>
      <c r="G436" s="460">
        <v>3.1318340370074998E-2</v>
      </c>
      <c r="H436" s="460">
        <f t="shared" si="81"/>
        <v>1</v>
      </c>
      <c r="I436" s="460">
        <v>0.99857918784021105</v>
      </c>
      <c r="J436" s="460">
        <v>0.99850707793973403</v>
      </c>
      <c r="K436" s="460">
        <v>0.99908992466888402</v>
      </c>
      <c r="L436" s="460" t="str">
        <f t="shared" si="82"/>
        <v>-</v>
      </c>
      <c r="M436" s="460">
        <f t="shared" si="83"/>
        <v>1</v>
      </c>
      <c r="N436" s="460">
        <f t="shared" si="84"/>
        <v>3.0980347937108407E-2</v>
      </c>
      <c r="O436" s="460">
        <f t="shared" si="89"/>
        <v>-30.178274180653304</v>
      </c>
      <c r="P436" s="460">
        <f t="shared" si="86"/>
        <v>-0.10000000000000142</v>
      </c>
      <c r="Q436" s="460">
        <f t="shared" si="87"/>
        <v>9.8432796845654923E-4</v>
      </c>
      <c r="R436" s="460">
        <f t="shared" si="88"/>
        <v>-9.8432796845656322E-5</v>
      </c>
      <c r="V436" s="430"/>
    </row>
    <row r="437" spans="3:22" x14ac:dyDescent="0.35">
      <c r="C437" s="460">
        <v>37.6</v>
      </c>
      <c r="D437" s="460">
        <f t="shared" si="79"/>
        <v>37.6</v>
      </c>
      <c r="E437" s="460">
        <f t="shared" si="85"/>
        <v>3.7600000000000001E-2</v>
      </c>
      <c r="F437" s="460">
        <f t="shared" si="80"/>
        <v>0.98915048055846089</v>
      </c>
      <c r="G437" s="460">
        <v>3.0538193789532202E-2</v>
      </c>
      <c r="H437" s="460">
        <f t="shared" si="81"/>
        <v>1</v>
      </c>
      <c r="I437" s="460">
        <v>0.99857160442509596</v>
      </c>
      <c r="J437" s="460">
        <v>0.99849910992781099</v>
      </c>
      <c r="K437" s="460">
        <v>0.99908506622823601</v>
      </c>
      <c r="L437" s="460" t="str">
        <f t="shared" si="82"/>
        <v>-</v>
      </c>
      <c r="M437" s="460">
        <f t="shared" si="83"/>
        <v>1</v>
      </c>
      <c r="N437" s="460">
        <f t="shared" si="84"/>
        <v>3.0206869062303184E-2</v>
      </c>
      <c r="O437" s="460">
        <f t="shared" si="89"/>
        <v>-30.397885739109938</v>
      </c>
      <c r="P437" s="460">
        <f t="shared" si="86"/>
        <v>-0.10000000000000142</v>
      </c>
      <c r="Q437" s="460">
        <f t="shared" si="87"/>
        <v>9.3596888103327067E-4</v>
      </c>
      <c r="R437" s="460">
        <f t="shared" si="88"/>
        <v>-9.3596888103328403E-5</v>
      </c>
      <c r="V437" s="430"/>
    </row>
    <row r="438" spans="3:22" x14ac:dyDescent="0.35">
      <c r="C438" s="460">
        <v>37.700000000000003</v>
      </c>
      <c r="D438" s="460">
        <f t="shared" si="79"/>
        <v>37.700000000000003</v>
      </c>
      <c r="E438" s="460">
        <f t="shared" si="85"/>
        <v>3.7700000000000004E-2</v>
      </c>
      <c r="F438" s="460">
        <f t="shared" si="80"/>
        <v>0.98909296782258183</v>
      </c>
      <c r="G438" s="460">
        <v>2.9771809078707401E-2</v>
      </c>
      <c r="H438" s="460">
        <f t="shared" si="81"/>
        <v>1</v>
      </c>
      <c r="I438" s="460">
        <v>0.99856400086088304</v>
      </c>
      <c r="J438" s="460">
        <v>0.99849112074738899</v>
      </c>
      <c r="K438" s="460">
        <v>0.99908019486803801</v>
      </c>
      <c r="L438" s="460" t="str">
        <f t="shared" si="82"/>
        <v>-</v>
      </c>
      <c r="M438" s="460">
        <f t="shared" si="83"/>
        <v>1</v>
      </c>
      <c r="N438" s="460">
        <f t="shared" si="84"/>
        <v>2.944708699910599E-2</v>
      </c>
      <c r="O438" s="460">
        <f t="shared" si="89"/>
        <v>-30.619153211280125</v>
      </c>
      <c r="P438" s="460">
        <f t="shared" si="86"/>
        <v>-0.10000000000000142</v>
      </c>
      <c r="Q438" s="460">
        <f t="shared" si="87"/>
        <v>8.8964861844413416E-4</v>
      </c>
      <c r="R438" s="460">
        <f t="shared" si="88"/>
        <v>-8.896486184441468E-5</v>
      </c>
      <c r="V438" s="430"/>
    </row>
    <row r="439" spans="3:22" x14ac:dyDescent="0.35">
      <c r="C439" s="460">
        <v>37.799999999999997</v>
      </c>
      <c r="D439" s="460">
        <f t="shared" si="79"/>
        <v>37.799999999999997</v>
      </c>
      <c r="E439" s="460">
        <f t="shared" si="85"/>
        <v>3.78E-2</v>
      </c>
      <c r="F439" s="460">
        <f t="shared" si="80"/>
        <v>0.98903530523956951</v>
      </c>
      <c r="G439" s="460">
        <v>2.9019055000514299E-2</v>
      </c>
      <c r="H439" s="460">
        <f t="shared" si="81"/>
        <v>1</v>
      </c>
      <c r="I439" s="460">
        <v>0.99855637714795997</v>
      </c>
      <c r="J439" s="460">
        <v>0.99848311039889304</v>
      </c>
      <c r="K439" s="460">
        <v>0.99907531058846</v>
      </c>
      <c r="L439" s="460" t="str">
        <f t="shared" si="82"/>
        <v>-</v>
      </c>
      <c r="M439" s="460">
        <f t="shared" si="83"/>
        <v>1</v>
      </c>
      <c r="N439" s="460">
        <f t="shared" si="84"/>
        <v>2.8700869920197516E-2</v>
      </c>
      <c r="O439" s="460">
        <f t="shared" si="89"/>
        <v>-30.842098792974607</v>
      </c>
      <c r="P439" s="460">
        <f t="shared" si="86"/>
        <v>-9.9999999999994316E-2</v>
      </c>
      <c r="Q439" s="460">
        <f t="shared" si="87"/>
        <v>8.4529622347229421E-4</v>
      </c>
      <c r="R439" s="460">
        <f t="shared" si="88"/>
        <v>-8.4529622347224621E-5</v>
      </c>
      <c r="V439" s="430"/>
    </row>
    <row r="440" spans="3:22" x14ac:dyDescent="0.35">
      <c r="C440" s="460">
        <v>37.9</v>
      </c>
      <c r="D440" s="460">
        <f t="shared" si="79"/>
        <v>37.9</v>
      </c>
      <c r="E440" s="460">
        <f t="shared" si="85"/>
        <v>3.7899999999999996E-2</v>
      </c>
      <c r="F440" s="460">
        <f t="shared" si="80"/>
        <v>0.98897749283244651</v>
      </c>
      <c r="G440" s="460">
        <v>2.8279799880829098E-2</v>
      </c>
      <c r="H440" s="460">
        <f t="shared" si="81"/>
        <v>1</v>
      </c>
      <c r="I440" s="460">
        <v>0.99854873328668003</v>
      </c>
      <c r="J440" s="460">
        <v>0.99847507888271203</v>
      </c>
      <c r="K440" s="460">
        <v>0.99907041338963798</v>
      </c>
      <c r="L440" s="460" t="str">
        <f t="shared" si="82"/>
        <v>-</v>
      </c>
      <c r="M440" s="460">
        <f t="shared" si="83"/>
        <v>1</v>
      </c>
      <c r="N440" s="460">
        <f t="shared" si="84"/>
        <v>2.796808558394568E-2</v>
      </c>
      <c r="O440" s="460">
        <f t="shared" si="89"/>
        <v>-31.066745201552777</v>
      </c>
      <c r="P440" s="460">
        <f t="shared" si="86"/>
        <v>-0.10000000000000142</v>
      </c>
      <c r="Q440" s="460">
        <f t="shared" si="87"/>
        <v>8.0284262948264028E-4</v>
      </c>
      <c r="R440" s="460">
        <f t="shared" si="88"/>
        <v>-8.0284262948265164E-5</v>
      </c>
      <c r="V440" s="430"/>
    </row>
    <row r="441" spans="3:22" x14ac:dyDescent="0.35">
      <c r="C441" s="460">
        <v>38</v>
      </c>
      <c r="D441" s="460">
        <f t="shared" si="79"/>
        <v>38</v>
      </c>
      <c r="E441" s="460">
        <f t="shared" si="85"/>
        <v>3.7999999999999999E-2</v>
      </c>
      <c r="F441" s="460">
        <f t="shared" si="80"/>
        <v>0.98891953062429505</v>
      </c>
      <c r="G441" s="460">
        <v>2.7553911635081099E-2</v>
      </c>
      <c r="H441" s="460">
        <f t="shared" si="81"/>
        <v>1</v>
      </c>
      <c r="I441" s="460">
        <v>0.99854106927741504</v>
      </c>
      <c r="J441" s="460">
        <v>0.99846702619925898</v>
      </c>
      <c r="K441" s="460">
        <v>0.99906550327172505</v>
      </c>
      <c r="L441" s="460" t="str">
        <f t="shared" si="82"/>
        <v>-</v>
      </c>
      <c r="M441" s="460">
        <f t="shared" si="83"/>
        <v>1</v>
      </c>
      <c r="N441" s="460">
        <f t="shared" si="84"/>
        <v>2.7248601361027702E-2</v>
      </c>
      <c r="O441" s="460">
        <f t="shared" si="89"/>
        <v>-31.293115692903978</v>
      </c>
      <c r="P441" s="460">
        <f t="shared" si="86"/>
        <v>-0.10000000000000142</v>
      </c>
      <c r="Q441" s="460">
        <f t="shared" si="87"/>
        <v>7.6222062929479832E-4</v>
      </c>
      <c r="R441" s="460">
        <f t="shared" si="88"/>
        <v>-7.6222062929480911E-5</v>
      </c>
      <c r="V441" s="430"/>
    </row>
    <row r="442" spans="3:22" x14ac:dyDescent="0.35">
      <c r="C442" s="460">
        <v>38.1</v>
      </c>
      <c r="D442" s="460">
        <f t="shared" si="79"/>
        <v>38.1</v>
      </c>
      <c r="E442" s="460">
        <f t="shared" si="85"/>
        <v>3.8100000000000002E-2</v>
      </c>
      <c r="F442" s="460">
        <f t="shared" si="80"/>
        <v>0.98886141863825294</v>
      </c>
      <c r="G442" s="460">
        <v>2.6841257794745901E-2</v>
      </c>
      <c r="H442" s="460">
        <f t="shared" si="81"/>
        <v>1</v>
      </c>
      <c r="I442" s="460">
        <v>0.99853338512053902</v>
      </c>
      <c r="J442" s="460">
        <v>0.99845895234894599</v>
      </c>
      <c r="K442" s="460">
        <v>0.99906058023487399</v>
      </c>
      <c r="L442" s="460" t="str">
        <f t="shared" si="82"/>
        <v>-</v>
      </c>
      <c r="M442" s="460">
        <f t="shared" si="83"/>
        <v>1</v>
      </c>
      <c r="N442" s="460">
        <f t="shared" si="84"/>
        <v>2.6542284260947496E-2</v>
      </c>
      <c r="O442" s="460">
        <f t="shared" si="89"/>
        <v>-31.521234079141284</v>
      </c>
      <c r="P442" s="460">
        <f t="shared" si="86"/>
        <v>-0.10000000000000142</v>
      </c>
      <c r="Q442" s="460">
        <f t="shared" si="87"/>
        <v>7.2336484399910454E-4</v>
      </c>
      <c r="R442" s="460">
        <f t="shared" si="88"/>
        <v>-7.2336484399911479E-5</v>
      </c>
      <c r="V442" s="430"/>
    </row>
    <row r="443" spans="3:22" x14ac:dyDescent="0.35">
      <c r="C443" s="460">
        <v>38.200000000000003</v>
      </c>
      <c r="D443" s="460">
        <f t="shared" si="79"/>
        <v>38.200000000000003</v>
      </c>
      <c r="E443" s="460">
        <f t="shared" si="85"/>
        <v>3.8200000000000005E-2</v>
      </c>
      <c r="F443" s="460">
        <f t="shared" si="80"/>
        <v>0.98880315689752074</v>
      </c>
      <c r="G443" s="460">
        <v>2.6141705533737101E-2</v>
      </c>
      <c r="H443" s="460">
        <f t="shared" si="81"/>
        <v>1</v>
      </c>
      <c r="I443" s="460">
        <v>0.998525680816441</v>
      </c>
      <c r="J443" s="460">
        <v>0.99845085733220396</v>
      </c>
      <c r="K443" s="460">
        <v>0.99905564427925198</v>
      </c>
      <c r="L443" s="460" t="str">
        <f t="shared" si="82"/>
        <v>-</v>
      </c>
      <c r="M443" s="460">
        <f t="shared" si="83"/>
        <v>1</v>
      </c>
      <c r="N443" s="460">
        <f t="shared" si="84"/>
        <v>2.5849000958444633E-2</v>
      </c>
      <c r="O443" s="460">
        <f t="shared" si="89"/>
        <v>-31.75112474704417</v>
      </c>
      <c r="P443" s="460">
        <f t="shared" si="86"/>
        <v>-0.10000000000000142</v>
      </c>
      <c r="Q443" s="460">
        <f t="shared" si="87"/>
        <v>6.8621169173492395E-4</v>
      </c>
      <c r="R443" s="460">
        <f t="shared" si="88"/>
        <v>-6.8621169173493376E-5</v>
      </c>
      <c r="V443" s="430"/>
    </row>
    <row r="444" spans="3:22" x14ac:dyDescent="0.35">
      <c r="C444" s="460">
        <v>38.299999999999997</v>
      </c>
      <c r="D444" s="460">
        <f t="shared" si="79"/>
        <v>38.299999999999997</v>
      </c>
      <c r="E444" s="460">
        <f t="shared" si="85"/>
        <v>3.8299999999999994E-2</v>
      </c>
      <c r="F444" s="460">
        <f t="shared" si="80"/>
        <v>0.98874474542535851</v>
      </c>
      <c r="G444" s="460">
        <v>2.54551216946911E-2</v>
      </c>
      <c r="H444" s="460">
        <f t="shared" si="81"/>
        <v>1</v>
      </c>
      <c r="I444" s="460">
        <v>0.99851795636548202</v>
      </c>
      <c r="J444" s="460">
        <v>0.99844274114942899</v>
      </c>
      <c r="K444" s="460">
        <v>0.99905069540500102</v>
      </c>
      <c r="L444" s="460" t="str">
        <f t="shared" si="82"/>
        <v>-</v>
      </c>
      <c r="M444" s="460">
        <f t="shared" si="83"/>
        <v>1</v>
      </c>
      <c r="N444" s="460">
        <f t="shared" si="84"/>
        <v>2.5168617819788873E-2</v>
      </c>
      <c r="O444" s="460">
        <f t="shared" si="89"/>
        <v>-31.982812677289346</v>
      </c>
      <c r="P444" s="460">
        <f t="shared" si="86"/>
        <v>-9.9999999999994316E-2</v>
      </c>
      <c r="Q444" s="460">
        <f t="shared" si="87"/>
        <v>6.5069935645029097E-4</v>
      </c>
      <c r="R444" s="460">
        <f t="shared" si="88"/>
        <v>-6.5069935645025402E-5</v>
      </c>
      <c r="V444" s="430"/>
    </row>
    <row r="445" spans="3:22" x14ac:dyDescent="0.35">
      <c r="C445" s="460">
        <v>38.4</v>
      </c>
      <c r="D445" s="460">
        <f t="shared" si="79"/>
        <v>38.4</v>
      </c>
      <c r="E445" s="460">
        <f t="shared" si="85"/>
        <v>3.8399999999999997E-2</v>
      </c>
      <c r="F445" s="460">
        <f t="shared" si="80"/>
        <v>0.98868618424508259</v>
      </c>
      <c r="G445" s="460">
        <v>2.47813728151423E-2</v>
      </c>
      <c r="H445" s="460">
        <f t="shared" si="81"/>
        <v>1</v>
      </c>
      <c r="I445" s="460">
        <v>0.99851021176805299</v>
      </c>
      <c r="J445" s="460">
        <v>0.99843460380105198</v>
      </c>
      <c r="K445" s="460">
        <v>0.99904573361228799</v>
      </c>
      <c r="L445" s="460" t="str">
        <f t="shared" si="82"/>
        <v>-</v>
      </c>
      <c r="M445" s="460">
        <f t="shared" si="83"/>
        <v>1</v>
      </c>
      <c r="N445" s="460">
        <f t="shared" si="84"/>
        <v>2.450100092895786E-2</v>
      </c>
      <c r="O445" s="460">
        <f t="shared" si="89"/>
        <v>-32.216323464510339</v>
      </c>
      <c r="P445" s="460">
        <f t="shared" si="86"/>
        <v>-0.10000000000000142</v>
      </c>
      <c r="Q445" s="460">
        <f t="shared" si="87"/>
        <v>6.1676775666146314E-4</v>
      </c>
      <c r="R445" s="460">
        <f t="shared" si="88"/>
        <v>-6.1676775666147195E-5</v>
      </c>
      <c r="V445" s="430"/>
    </row>
    <row r="446" spans="3:22" x14ac:dyDescent="0.35">
      <c r="C446" s="460">
        <v>38.5</v>
      </c>
      <c r="D446" s="460">
        <f t="shared" ref="D446:D509" si="90">IF(AND($D$11=$U$86,$D$13&gt;=$U$80),$D$13/$U$80,1)*(f_CLK_MHz/fCLK_NOM_MHz)*$C446</f>
        <v>38.5</v>
      </c>
      <c r="E446" s="460">
        <f t="shared" si="85"/>
        <v>3.85E-2</v>
      </c>
      <c r="F446" s="460">
        <f t="shared" ref="F446:F509" si="91">IF(SINC3_Decimation&lt;&gt;0,(ABS(SIN(((MOD_CLK_DIV*PI()*$D446*SINC3_Decimation)/(f_CLK_MHz*1000000)))/(SINC3_Decimation*SIN(((MOD_CLK_DIV*PI()*$D446)/(f_CLK_MHz*1000000)))))^First_Stage_Order),"-")</f>
        <v>0.98862747338006984</v>
      </c>
      <c r="G446" s="460">
        <v>2.4120325153582801E-2</v>
      </c>
      <c r="H446" s="460">
        <f t="shared" ref="H446:H509" si="92">IF(SINC1A_Decimation&lt;&gt;0,(ABS(SIN(((MOD_CLK_DIV*SINC3_Decimation*FIR2_Decimation*PI()*$D446*SINC1A_Decimation)/(f_CLK_MHz*1000000)))/(SINC1A_Decimation*SIN(((MOD_CLK_DIV*SINC3_Decimation*FIR2_Decimation*PI()*$D446)/(f_CLK_MHz*1000000)))))^1),"-")</f>
        <v>1</v>
      </c>
      <c r="I446" s="460">
        <v>0.99850244702451396</v>
      </c>
      <c r="J446" s="460">
        <v>0.99842644528747404</v>
      </c>
      <c r="K446" s="460">
        <v>0.99904075890125099</v>
      </c>
      <c r="L446" s="460" t="str">
        <f t="shared" ref="L446:L509" si="93">IF(SINC1B_Decimation&lt;&gt;0,(ABS(SIN(((MOD_CLK_DIV*FIR1_Decimation*PI()*$D446*SINC1B_Decimation)/(f_CLK_MHz*1000000)))/(SINC1B_Decimation*SIN(((MOD_CLK_DIV*FIR1_Decimation*PI()*$D446)/(f_CLK_MHz*1000000)))))^1),"-")</f>
        <v>-</v>
      </c>
      <c r="M446" s="460">
        <f t="shared" ref="M446:M509" si="94">IF($D$14=$Z$85,(ABS(SIN(((Dec_Prior_to_Chop*PI()*$D446*2)/(f_CLK_MHz*1000000)))/(2*SIN(((Dec_Prior_to_Chop*PI()*$D446)/(f_CLK_MHz*1000000)))))^1),1)</f>
        <v>1</v>
      </c>
      <c r="N446" s="460">
        <f t="shared" ref="N446:N509" si="95">M446*IF(FILTER=$U$85,F446,IF(AND(FILTER=$U$86,$D$13&lt;=$U$73,$D$13&lt;&gt;$U$72),F446*G446*H446,IF(AND(FILTER=$U$86,OR($D$13&gt;=$U$74,$D$13=$U$72),$D$13&lt;=$U$79,$D$13&lt;&gt;$U$75),I446*L446,IF(AND(FILTER=$U$86,$D$13=$U$75),J446*L446,IF(AND(FILTER=$U$86,$D$13&gt;=$U$80),K446,"Error")))))</f>
        <v>2.384601611369231E-2</v>
      </c>
      <c r="O446" s="460">
        <f t="shared" si="89"/>
        <v>-32.451683338229991</v>
      </c>
      <c r="P446" s="460">
        <f t="shared" si="86"/>
        <v>-0.10000000000000142</v>
      </c>
      <c r="Q446" s="460">
        <f t="shared" si="87"/>
        <v>5.8435851423057641E-4</v>
      </c>
      <c r="R446" s="460">
        <f t="shared" si="88"/>
        <v>-5.8435851423058473E-5</v>
      </c>
      <c r="V446" s="430"/>
    </row>
    <row r="447" spans="3:22" x14ac:dyDescent="0.35">
      <c r="C447" s="460">
        <v>38.6</v>
      </c>
      <c r="D447" s="460">
        <f t="shared" si="90"/>
        <v>38.6</v>
      </c>
      <c r="E447" s="460">
        <f t="shared" ref="E447:E510" si="96">D447/1000</f>
        <v>3.8600000000000002E-2</v>
      </c>
      <c r="F447" s="460">
        <f t="shared" si="91"/>
        <v>0.98856861285375819</v>
      </c>
      <c r="G447" s="460">
        <v>2.3471844715401799E-2</v>
      </c>
      <c r="H447" s="460">
        <f t="shared" si="92"/>
        <v>1</v>
      </c>
      <c r="I447" s="460">
        <v>0.99849466213524496</v>
      </c>
      <c r="J447" s="460">
        <v>0.99841826560911096</v>
      </c>
      <c r="K447" s="460">
        <v>0.99903577127205001</v>
      </c>
      <c r="L447" s="460" t="str">
        <f t="shared" si="93"/>
        <v>-</v>
      </c>
      <c r="M447" s="460">
        <f t="shared" si="94"/>
        <v>1</v>
      </c>
      <c r="N447" s="460">
        <f t="shared" si="95"/>
        <v>2.3203528971423571E-2</v>
      </c>
      <c r="O447" s="460">
        <f t="shared" si="89"/>
        <v>-32.688919184712731</v>
      </c>
      <c r="P447" s="460">
        <f t="shared" si="86"/>
        <v>-0.10000000000000142</v>
      </c>
      <c r="Q447" s="460">
        <f t="shared" si="87"/>
        <v>5.5341492317908809E-4</v>
      </c>
      <c r="R447" s="460">
        <f t="shared" si="88"/>
        <v>-5.5341492317909595E-5</v>
      </c>
      <c r="V447" s="430"/>
    </row>
    <row r="448" spans="3:22" x14ac:dyDescent="0.35">
      <c r="C448" s="460">
        <v>38.700000000000003</v>
      </c>
      <c r="D448" s="460">
        <f t="shared" si="90"/>
        <v>38.700000000000003</v>
      </c>
      <c r="E448" s="460">
        <f t="shared" si="96"/>
        <v>3.8700000000000005E-2</v>
      </c>
      <c r="F448" s="460">
        <f t="shared" si="91"/>
        <v>0.98850960268964283</v>
      </c>
      <c r="G448" s="460">
        <v>2.28357972787002E-2</v>
      </c>
      <c r="H448" s="460">
        <f t="shared" si="92"/>
        <v>1</v>
      </c>
      <c r="I448" s="460">
        <v>0.99848685710062102</v>
      </c>
      <c r="J448" s="460">
        <v>0.99841006476637895</v>
      </c>
      <c r="K448" s="460">
        <v>0.99903077072483903</v>
      </c>
      <c r="L448" s="460" t="str">
        <f t="shared" si="93"/>
        <v>-</v>
      </c>
      <c r="M448" s="460">
        <f t="shared" si="94"/>
        <v>1</v>
      </c>
      <c r="N448" s="460">
        <f t="shared" si="95"/>
        <v>2.2573404895069163E-2</v>
      </c>
      <c r="O448" s="460">
        <f t="shared" si="89"/>
        <v>-32.928058569786081</v>
      </c>
      <c r="P448" s="460">
        <f t="shared" si="86"/>
        <v>-0.10000000000000142</v>
      </c>
      <c r="Q448" s="460">
        <f t="shared" si="87"/>
        <v>5.2388191855431228E-4</v>
      </c>
      <c r="R448" s="460">
        <f t="shared" si="88"/>
        <v>-5.2388191855431973E-5</v>
      </c>
      <c r="V448" s="430"/>
    </row>
    <row r="449" spans="3:22" x14ac:dyDescent="0.35">
      <c r="C449" s="460">
        <v>38.799999999999997</v>
      </c>
      <c r="D449" s="460">
        <f t="shared" si="90"/>
        <v>38.799999999999997</v>
      </c>
      <c r="E449" s="460">
        <f t="shared" si="96"/>
        <v>3.8799999999999994E-2</v>
      </c>
      <c r="F449" s="460">
        <f t="shared" si="91"/>
        <v>0.98845044291127815</v>
      </c>
      <c r="G449" s="460">
        <v>2.2212048419977801E-2</v>
      </c>
      <c r="H449" s="460">
        <f t="shared" si="92"/>
        <v>1</v>
      </c>
      <c r="I449" s="460">
        <v>0.99847903192104404</v>
      </c>
      <c r="J449" s="460">
        <v>0.99840184275971999</v>
      </c>
      <c r="K449" s="460">
        <v>0.99902575725978604</v>
      </c>
      <c r="L449" s="460" t="str">
        <f t="shared" si="93"/>
        <v>-</v>
      </c>
      <c r="M449" s="460">
        <f t="shared" si="94"/>
        <v>1</v>
      </c>
      <c r="N449" s="460">
        <f t="shared" si="95"/>
        <v>2.1955509098693812E-2</v>
      </c>
      <c r="O449" s="460">
        <f t="shared" si="89"/>
        <v>-33.169129762683504</v>
      </c>
      <c r="P449" s="460">
        <f t="shared" si="86"/>
        <v>-9.9999999999994316E-2</v>
      </c>
      <c r="Q449" s="460">
        <f t="shared" si="87"/>
        <v>4.9570604536598511E-4</v>
      </c>
      <c r="R449" s="460">
        <f t="shared" si="88"/>
        <v>-4.9570604536595691E-5</v>
      </c>
      <c r="V449" s="430"/>
    </row>
    <row r="450" spans="3:22" x14ac:dyDescent="0.35">
      <c r="C450" s="460">
        <v>38.9</v>
      </c>
      <c r="D450" s="460">
        <f t="shared" si="90"/>
        <v>38.9</v>
      </c>
      <c r="E450" s="460">
        <f t="shared" si="96"/>
        <v>3.8899999999999997E-2</v>
      </c>
      <c r="F450" s="460">
        <f t="shared" si="91"/>
        <v>0.98839113354227792</v>
      </c>
      <c r="G450" s="460">
        <v>2.1600463539687399E-2</v>
      </c>
      <c r="H450" s="460">
        <f t="shared" si="92"/>
        <v>1</v>
      </c>
      <c r="I450" s="460">
        <v>0.99847118659685696</v>
      </c>
      <c r="J450" s="460">
        <v>0.99839359958951601</v>
      </c>
      <c r="K450" s="460">
        <v>0.99902073087702004</v>
      </c>
      <c r="L450" s="460" t="str">
        <f t="shared" si="93"/>
        <v>-</v>
      </c>
      <c r="M450" s="460">
        <f t="shared" si="94"/>
        <v>1</v>
      </c>
      <c r="N450" s="460">
        <f t="shared" si="95"/>
        <v>2.1349706643030274E-2</v>
      </c>
      <c r="O450" s="460">
        <f t="shared" si="89"/>
        <v>-33.41216176096507</v>
      </c>
      <c r="P450" s="460">
        <f t="shared" si="86"/>
        <v>-0.10000000000000142</v>
      </c>
      <c r="Q450" s="460">
        <f t="shared" si="87"/>
        <v>4.688354276093169E-4</v>
      </c>
      <c r="R450" s="460">
        <f t="shared" si="88"/>
        <v>-4.6883542760932354E-5</v>
      </c>
      <c r="V450" s="430"/>
    </row>
    <row r="451" spans="3:22" x14ac:dyDescent="0.35">
      <c r="C451" s="460">
        <v>39</v>
      </c>
      <c r="D451" s="460">
        <f t="shared" si="90"/>
        <v>39</v>
      </c>
      <c r="E451" s="460">
        <f t="shared" si="96"/>
        <v>3.9E-2</v>
      </c>
      <c r="F451" s="460">
        <f t="shared" si="91"/>
        <v>0.98833167460631655</v>
      </c>
      <c r="G451" s="460">
        <v>2.1000907887649599E-2</v>
      </c>
      <c r="H451" s="460">
        <f t="shared" si="92"/>
        <v>1</v>
      </c>
      <c r="I451" s="460">
        <v>0.99846332112849601</v>
      </c>
      <c r="J451" s="460">
        <v>0.99838533525624096</v>
      </c>
      <c r="K451" s="460">
        <v>0.99901569157674097</v>
      </c>
      <c r="L451" s="460" t="str">
        <f t="shared" si="93"/>
        <v>-</v>
      </c>
      <c r="M451" s="460">
        <f t="shared" si="94"/>
        <v>1</v>
      </c>
      <c r="N451" s="460">
        <f t="shared" si="95"/>
        <v>2.075586246085373E-2</v>
      </c>
      <c r="O451" s="460">
        <f t="shared" si="89"/>
        <v>-33.65718431657649</v>
      </c>
      <c r="P451" s="460">
        <f t="shared" ref="P451:P514" si="97">D450-D451</f>
        <v>-0.10000000000000142</v>
      </c>
      <c r="Q451" s="460">
        <f t="shared" ref="Q451:Q514" si="98">((N451+N450)/2)^2</f>
        <v>4.4321973739048788E-4</v>
      </c>
      <c r="R451" s="460">
        <f t="shared" ref="R451:R514" si="99">P451*Q451</f>
        <v>-4.4321973739049419E-5</v>
      </c>
      <c r="V451" s="430"/>
    </row>
    <row r="452" spans="3:22" x14ac:dyDescent="0.35">
      <c r="C452" s="460">
        <v>39.1</v>
      </c>
      <c r="D452" s="460">
        <f t="shared" si="90"/>
        <v>39.1</v>
      </c>
      <c r="E452" s="460">
        <f t="shared" si="96"/>
        <v>3.9100000000000003E-2</v>
      </c>
      <c r="F452" s="460">
        <f t="shared" si="91"/>
        <v>0.9882720661271257</v>
      </c>
      <c r="G452" s="460">
        <v>2.0413246588328601E-2</v>
      </c>
      <c r="H452" s="460">
        <f t="shared" si="92"/>
        <v>1</v>
      </c>
      <c r="I452" s="460">
        <v>0.99845543551628702</v>
      </c>
      <c r="J452" s="460">
        <v>0.99837704976026698</v>
      </c>
      <c r="K452" s="460">
        <v>0.99901063935906398</v>
      </c>
      <c r="L452" s="460" t="str">
        <f t="shared" si="93"/>
        <v>-</v>
      </c>
      <c r="M452" s="460">
        <f t="shared" si="94"/>
        <v>1</v>
      </c>
      <c r="N452" s="460">
        <f t="shared" si="95"/>
        <v>2.0173841382210005E-2</v>
      </c>
      <c r="O452" s="460">
        <f t="shared" si="89"/>
        <v>-33.904227963108504</v>
      </c>
      <c r="P452" s="460">
        <f t="shared" si="97"/>
        <v>-0.10000000000000142</v>
      </c>
      <c r="Q452" s="460">
        <f t="shared" si="98"/>
        <v>4.1881016417022655E-4</v>
      </c>
      <c r="R452" s="460">
        <f t="shared" si="99"/>
        <v>-4.1881016417023253E-5</v>
      </c>
      <c r="V452" s="430"/>
    </row>
    <row r="453" spans="3:22" x14ac:dyDescent="0.35">
      <c r="C453" s="460">
        <v>39.200000000000003</v>
      </c>
      <c r="D453" s="460">
        <f t="shared" si="90"/>
        <v>39.200000000000003</v>
      </c>
      <c r="E453" s="460">
        <f t="shared" si="96"/>
        <v>3.9200000000000006E-2</v>
      </c>
      <c r="F453" s="460">
        <f t="shared" si="91"/>
        <v>0.98821230812849714</v>
      </c>
      <c r="G453" s="460">
        <v>1.98373446659596E-2</v>
      </c>
      <c r="H453" s="460">
        <f t="shared" si="92"/>
        <v>1</v>
      </c>
      <c r="I453" s="460">
        <v>0.99844752976065698</v>
      </c>
      <c r="J453" s="460">
        <v>0.99836874310205104</v>
      </c>
      <c r="K453" s="460">
        <v>0.99900557422417202</v>
      </c>
      <c r="L453" s="460" t="str">
        <f t="shared" si="93"/>
        <v>-</v>
      </c>
      <c r="M453" s="460">
        <f t="shared" si="94"/>
        <v>1</v>
      </c>
      <c r="N453" s="460">
        <f t="shared" si="95"/>
        <v>1.9603508159488466E-2</v>
      </c>
      <c r="O453" s="460">
        <f t="shared" si="89"/>
        <v>-34.153324044326403</v>
      </c>
      <c r="P453" s="460">
        <f t="shared" si="97"/>
        <v>-0.10000000000000142</v>
      </c>
      <c r="Q453" s="460">
        <f t="shared" si="98"/>
        <v>3.955593841406148E-4</v>
      </c>
      <c r="R453" s="460">
        <f t="shared" si="99"/>
        <v>-3.9555938414062043E-5</v>
      </c>
      <c r="V453" s="430"/>
    </row>
    <row r="454" spans="3:22" x14ac:dyDescent="0.35">
      <c r="C454" s="460">
        <v>39.299999999999997</v>
      </c>
      <c r="D454" s="460">
        <f t="shared" si="90"/>
        <v>39.299999999999997</v>
      </c>
      <c r="E454" s="460">
        <f t="shared" si="96"/>
        <v>3.9299999999999995E-2</v>
      </c>
      <c r="F454" s="460">
        <f t="shared" si="91"/>
        <v>0.98815240063427945</v>
      </c>
      <c r="G454" s="460">
        <v>1.9273067069527701E-2</v>
      </c>
      <c r="H454" s="460">
        <f t="shared" si="92"/>
        <v>1</v>
      </c>
      <c r="I454" s="460">
        <v>0.99843960386196495</v>
      </c>
      <c r="J454" s="460">
        <v>0.99836041528200303</v>
      </c>
      <c r="K454" s="460">
        <v>0.99900049617221298</v>
      </c>
      <c r="L454" s="460" t="str">
        <f t="shared" si="93"/>
        <v>-</v>
      </c>
      <c r="M454" s="460">
        <f t="shared" si="94"/>
        <v>1</v>
      </c>
      <c r="N454" s="460">
        <f t="shared" si="95"/>
        <v>1.9044727492339274E-2</v>
      </c>
      <c r="O454" s="460">
        <f t="shared" si="89"/>
        <v>-34.404504744040793</v>
      </c>
      <c r="P454" s="460">
        <f t="shared" si="97"/>
        <v>-9.9999999999994316E-2</v>
      </c>
      <c r="Q454" s="460">
        <f t="shared" si="98"/>
        <v>3.7342152974980221E-4</v>
      </c>
      <c r="R454" s="460">
        <f t="shared" si="99"/>
        <v>-3.7342152974978099E-5</v>
      </c>
      <c r="V454" s="430"/>
    </row>
    <row r="455" spans="3:22" x14ac:dyDescent="0.35">
      <c r="C455" s="460">
        <v>39.4</v>
      </c>
      <c r="D455" s="460">
        <f t="shared" si="90"/>
        <v>39.4</v>
      </c>
      <c r="E455" s="460">
        <f t="shared" si="96"/>
        <v>3.9399999999999998E-2</v>
      </c>
      <c r="F455" s="460">
        <f t="shared" si="91"/>
        <v>0.98809234366838494</v>
      </c>
      <c r="G455" s="460">
        <v>1.8720278697592099E-2</v>
      </c>
      <c r="H455" s="460">
        <f t="shared" si="92"/>
        <v>1</v>
      </c>
      <c r="I455" s="460">
        <v>0.99843165782062004</v>
      </c>
      <c r="J455" s="460">
        <v>0.99835206630056095</v>
      </c>
      <c r="K455" s="460">
        <v>0.99899540520335495</v>
      </c>
      <c r="L455" s="460" t="str">
        <f t="shared" si="93"/>
        <v>-</v>
      </c>
      <c r="M455" s="460">
        <f t="shared" si="94"/>
        <v>1</v>
      </c>
      <c r="N455" s="460">
        <f t="shared" si="95"/>
        <v>1.8497364052429119E-2</v>
      </c>
      <c r="O455" s="460">
        <f t="shared" si="89"/>
        <v>-34.657803117397464</v>
      </c>
      <c r="P455" s="460">
        <f t="shared" si="97"/>
        <v>-0.10000000000000142</v>
      </c>
      <c r="Q455" s="460">
        <f t="shared" si="98"/>
        <v>3.5235215938894269E-4</v>
      </c>
      <c r="R455" s="460">
        <f t="shared" si="99"/>
        <v>-3.5235215938894767E-5</v>
      </c>
      <c r="V455" s="430"/>
    </row>
    <row r="456" spans="3:22" x14ac:dyDescent="0.35">
      <c r="C456" s="460">
        <v>39.5</v>
      </c>
      <c r="D456" s="460">
        <f t="shared" si="90"/>
        <v>39.5</v>
      </c>
      <c r="E456" s="460">
        <f t="shared" si="96"/>
        <v>3.95E-2</v>
      </c>
      <c r="F456" s="460">
        <f t="shared" si="91"/>
        <v>0.9880321372547809</v>
      </c>
      <c r="G456" s="460">
        <v>1.8178844422950601E-2</v>
      </c>
      <c r="H456" s="460">
        <f t="shared" si="92"/>
        <v>1</v>
      </c>
      <c r="I456" s="460">
        <v>0.99842369163696998</v>
      </c>
      <c r="J456" s="460">
        <v>0.99834369615812002</v>
      </c>
      <c r="K456" s="460">
        <v>0.99899030131773403</v>
      </c>
      <c r="L456" s="460" t="str">
        <f t="shared" si="93"/>
        <v>-</v>
      </c>
      <c r="M456" s="460">
        <f t="shared" si="94"/>
        <v>1</v>
      </c>
      <c r="N456" s="460">
        <f t="shared" si="95"/>
        <v>1.7961282508030037E-2</v>
      </c>
      <c r="O456" s="460">
        <f t="shared" si="89"/>
        <v>-34.913253123670017</v>
      </c>
      <c r="P456" s="460">
        <f t="shared" si="97"/>
        <v>-0.10000000000000142</v>
      </c>
      <c r="Q456" s="460">
        <f t="shared" si="98"/>
        <v>3.3230822725512007E-4</v>
      </c>
      <c r="R456" s="460">
        <f t="shared" si="99"/>
        <v>-3.3230822725512478E-5</v>
      </c>
      <c r="V456" s="430"/>
    </row>
    <row r="457" spans="3:22" x14ac:dyDescent="0.35">
      <c r="C457" s="460">
        <v>39.6</v>
      </c>
      <c r="D457" s="460">
        <f t="shared" si="90"/>
        <v>39.6</v>
      </c>
      <c r="E457" s="460">
        <f t="shared" si="96"/>
        <v>3.9600000000000003E-2</v>
      </c>
      <c r="F457" s="460">
        <f t="shared" si="91"/>
        <v>0.98797178141749609</v>
      </c>
      <c r="G457" s="460">
        <v>1.76486291171449E-2</v>
      </c>
      <c r="H457" s="460">
        <f t="shared" si="92"/>
        <v>1</v>
      </c>
      <c r="I457" s="460">
        <v>0.99841570531143997</v>
      </c>
      <c r="J457" s="460">
        <v>0.99833530485514599</v>
      </c>
      <c r="K457" s="460">
        <v>0.99898518451553198</v>
      </c>
      <c r="L457" s="460" t="str">
        <f t="shared" si="93"/>
        <v>-</v>
      </c>
      <c r="M457" s="460">
        <f t="shared" si="94"/>
        <v>1</v>
      </c>
      <c r="N457" s="460">
        <f t="shared" si="95"/>
        <v>1.7436347548442338E-2</v>
      </c>
      <c r="O457" s="460">
        <f t="shared" si="89"/>
        <v>-35.170889660641087</v>
      </c>
      <c r="P457" s="460">
        <f t="shared" si="97"/>
        <v>-0.10000000000000142</v>
      </c>
      <c r="Q457" s="460">
        <f t="shared" si="98"/>
        <v>3.1324805340371913E-4</v>
      </c>
      <c r="R457" s="460">
        <f t="shared" si="99"/>
        <v>-3.1324805340372359E-5</v>
      </c>
      <c r="V457" s="430"/>
    </row>
    <row r="458" spans="3:22" x14ac:dyDescent="0.35">
      <c r="C458" s="460">
        <v>39.700000000000003</v>
      </c>
      <c r="D458" s="460">
        <f t="shared" si="90"/>
        <v>39.700000000000003</v>
      </c>
      <c r="E458" s="460">
        <f t="shared" si="96"/>
        <v>3.9700000000000006E-2</v>
      </c>
      <c r="F458" s="460">
        <f t="shared" si="91"/>
        <v>0.98791127618061614</v>
      </c>
      <c r="G458" s="460">
        <v>1.7129497674794599E-2</v>
      </c>
      <c r="H458" s="460">
        <f t="shared" si="92"/>
        <v>1</v>
      </c>
      <c r="I458" s="460">
        <v>0.99840769884441904</v>
      </c>
      <c r="J458" s="460">
        <v>0.99832689239206596</v>
      </c>
      <c r="K458" s="460">
        <v>0.99898005479691199</v>
      </c>
      <c r="L458" s="460" t="str">
        <f t="shared" si="93"/>
        <v>-</v>
      </c>
      <c r="M458" s="460">
        <f t="shared" si="94"/>
        <v>1</v>
      </c>
      <c r="N458" s="460">
        <f t="shared" si="95"/>
        <v>1.6922423908239229E-2</v>
      </c>
      <c r="O458" s="460">
        <f t="shared" si="89"/>
        <v>-35.430748600670945</v>
      </c>
      <c r="P458" s="460">
        <f t="shared" si="97"/>
        <v>-0.10000000000000142</v>
      </c>
      <c r="Q458" s="460">
        <f t="shared" si="98"/>
        <v>2.9513129400311896E-4</v>
      </c>
      <c r="R458" s="460">
        <f t="shared" si="99"/>
        <v>-2.9513129400312314E-5</v>
      </c>
      <c r="V458" s="430"/>
    </row>
    <row r="459" spans="3:22" x14ac:dyDescent="0.35">
      <c r="C459" s="460">
        <v>39.799999999999997</v>
      </c>
      <c r="D459" s="460">
        <f t="shared" si="90"/>
        <v>39.799999999999997</v>
      </c>
      <c r="E459" s="460">
        <f t="shared" si="96"/>
        <v>3.9799999999999995E-2</v>
      </c>
      <c r="F459" s="460">
        <f t="shared" si="91"/>
        <v>0.98785062156828873</v>
      </c>
      <c r="G459" s="460">
        <v>1.66213150377655E-2</v>
      </c>
      <c r="H459" s="460">
        <f t="shared" si="92"/>
        <v>1</v>
      </c>
      <c r="I459" s="460">
        <v>0.99839967223626103</v>
      </c>
      <c r="J459" s="460">
        <v>0.99831845876927106</v>
      </c>
      <c r="K459" s="460">
        <v>0.99897491216200296</v>
      </c>
      <c r="L459" s="460" t="str">
        <f t="shared" si="93"/>
        <v>-</v>
      </c>
      <c r="M459" s="460">
        <f t="shared" si="94"/>
        <v>1</v>
      </c>
      <c r="N459" s="460">
        <f t="shared" si="95"/>
        <v>1.6419376391338995E-2</v>
      </c>
      <c r="O459" s="460">
        <f t="shared" si="89"/>
        <v>-35.692866828550002</v>
      </c>
      <c r="P459" s="460">
        <f t="shared" si="97"/>
        <v>-9.9999999999994316E-2</v>
      </c>
      <c r="Q459" s="460">
        <f t="shared" si="98"/>
        <v>2.7791891180423871E-4</v>
      </c>
      <c r="R459" s="460">
        <f t="shared" si="99"/>
        <v>-2.7791891180422293E-5</v>
      </c>
      <c r="V459" s="430"/>
    </row>
    <row r="460" spans="3:22" x14ac:dyDescent="0.35">
      <c r="C460" s="460">
        <v>39.9</v>
      </c>
      <c r="D460" s="460">
        <f t="shared" si="90"/>
        <v>39.9</v>
      </c>
      <c r="E460" s="460">
        <f t="shared" si="96"/>
        <v>3.9899999999999998E-2</v>
      </c>
      <c r="F460" s="460">
        <f t="shared" si="91"/>
        <v>0.98778981760471674</v>
      </c>
      <c r="G460" s="460">
        <v>1.6123946219159999E-2</v>
      </c>
      <c r="H460" s="460">
        <f t="shared" si="92"/>
        <v>1</v>
      </c>
      <c r="I460" s="460">
        <v>0.99839162548739002</v>
      </c>
      <c r="J460" s="460">
        <v>0.99831000398723402</v>
      </c>
      <c r="K460" s="460">
        <v>0.99896975661099696</v>
      </c>
      <c r="L460" s="460" t="str">
        <f t="shared" si="93"/>
        <v>-</v>
      </c>
      <c r="M460" s="460">
        <f t="shared" si="94"/>
        <v>1</v>
      </c>
      <c r="N460" s="460">
        <f t="shared" si="95"/>
        <v>1.5927069894892319E-2</v>
      </c>
      <c r="O460" s="460">
        <f t="shared" si="89"/>
        <v>-35.957282281248055</v>
      </c>
      <c r="P460" s="460">
        <f t="shared" si="97"/>
        <v>-0.10000000000000142</v>
      </c>
      <c r="Q460" s="460">
        <f t="shared" si="98"/>
        <v>2.6157314683701192E-4</v>
      </c>
      <c r="R460" s="460">
        <f t="shared" si="99"/>
        <v>-2.6157314683701565E-5</v>
      </c>
      <c r="V460" s="430"/>
    </row>
    <row r="461" spans="3:22" x14ac:dyDescent="0.35">
      <c r="C461" s="460">
        <v>40</v>
      </c>
      <c r="D461" s="460">
        <f t="shared" si="90"/>
        <v>40</v>
      </c>
      <c r="E461" s="460">
        <f t="shared" si="96"/>
        <v>0.04</v>
      </c>
      <c r="F461" s="460">
        <f t="shared" si="91"/>
        <v>0.98772886431416529</v>
      </c>
      <c r="G461" s="460">
        <v>1.5637256327131501E-2</v>
      </c>
      <c r="H461" s="460">
        <f t="shared" si="92"/>
        <v>1</v>
      </c>
      <c r="I461" s="460">
        <v>0.99838355859818295</v>
      </c>
      <c r="J461" s="460">
        <v>0.99830152804636496</v>
      </c>
      <c r="K461" s="460">
        <v>0.99896458814403799</v>
      </c>
      <c r="L461" s="460" t="str">
        <f t="shared" si="93"/>
        <v>-</v>
      </c>
      <c r="M461" s="460">
        <f t="shared" si="94"/>
        <v>1</v>
      </c>
      <c r="N461" s="460">
        <f t="shared" si="95"/>
        <v>1.5445369432987093E-2</v>
      </c>
      <c r="O461" s="460">
        <f t="shared" ref="O461:O524" si="100">20*LOG10(N461)</f>
        <v>-36.224033989673501</v>
      </c>
      <c r="P461" s="460">
        <f t="shared" si="97"/>
        <v>-0.10000000000000142</v>
      </c>
      <c r="Q461" s="460">
        <f t="shared" si="98"/>
        <v>2.460574873453687E-4</v>
      </c>
      <c r="R461" s="460">
        <f t="shared" si="99"/>
        <v>-2.4605748734537219E-5</v>
      </c>
      <c r="V461" s="430"/>
    </row>
    <row r="462" spans="3:22" x14ac:dyDescent="0.35">
      <c r="C462" s="460">
        <v>40.1</v>
      </c>
      <c r="D462" s="460">
        <f t="shared" si="90"/>
        <v>40.1</v>
      </c>
      <c r="E462" s="460">
        <f t="shared" si="96"/>
        <v>4.0100000000000004E-2</v>
      </c>
      <c r="F462" s="460">
        <f t="shared" si="91"/>
        <v>0.98766776172095816</v>
      </c>
      <c r="G462" s="460">
        <v>1.5161110588516101E-2</v>
      </c>
      <c r="H462" s="460">
        <f t="shared" si="92"/>
        <v>1</v>
      </c>
      <c r="I462" s="460">
        <v>0.99837547156904705</v>
      </c>
      <c r="J462" s="460">
        <v>0.99829303094711697</v>
      </c>
      <c r="K462" s="460">
        <v>0.99895940676130202</v>
      </c>
      <c r="L462" s="460" t="str">
        <f t="shared" si="93"/>
        <v>-</v>
      </c>
      <c r="M462" s="460">
        <f t="shared" si="94"/>
        <v>1</v>
      </c>
      <c r="N462" s="460">
        <f t="shared" si="95"/>
        <v>1.4974140160163615E-2</v>
      </c>
      <c r="O462" s="460">
        <f t="shared" si="100"/>
        <v>-36.49316212256916</v>
      </c>
      <c r="P462" s="460">
        <f t="shared" si="97"/>
        <v>-0.10000000000000142</v>
      </c>
      <c r="Q462" s="460">
        <f t="shared" si="98"/>
        <v>2.3133664097194697E-4</v>
      </c>
      <c r="R462" s="460">
        <f t="shared" si="99"/>
        <v>-2.3133664097195025E-5</v>
      </c>
      <c r="V462" s="430"/>
    </row>
    <row r="463" spans="3:22" x14ac:dyDescent="0.35">
      <c r="C463" s="460">
        <v>40.200000000000003</v>
      </c>
      <c r="D463" s="460">
        <f t="shared" si="90"/>
        <v>40.200000000000003</v>
      </c>
      <c r="E463" s="460">
        <f t="shared" si="96"/>
        <v>4.02E-2</v>
      </c>
      <c r="F463" s="460">
        <f t="shared" si="91"/>
        <v>0.98760650984947507</v>
      </c>
      <c r="G463" s="460">
        <v>1.46953743722767E-2</v>
      </c>
      <c r="H463" s="460">
        <f t="shared" si="92"/>
        <v>1</v>
      </c>
      <c r="I463" s="460">
        <v>0.998367364400364</v>
      </c>
      <c r="J463" s="460">
        <v>0.99828451268990903</v>
      </c>
      <c r="K463" s="460">
        <v>0.99895421246293603</v>
      </c>
      <c r="L463" s="460" t="str">
        <f t="shared" si="93"/>
        <v>-</v>
      </c>
      <c r="M463" s="460">
        <f t="shared" si="94"/>
        <v>1</v>
      </c>
      <c r="N463" s="460">
        <f t="shared" si="95"/>
        <v>1.4513247394735612E-2</v>
      </c>
      <c r="O463" s="460">
        <f t="shared" si="100"/>
        <v>-36.764708032679344</v>
      </c>
      <c r="P463" s="460">
        <f t="shared" si="97"/>
        <v>-0.10000000000000142</v>
      </c>
      <c r="Q463" s="460">
        <f t="shared" si="98"/>
        <v>2.1737650620320647E-4</v>
      </c>
      <c r="R463" s="460">
        <f t="shared" si="99"/>
        <v>-2.1737650620320957E-5</v>
      </c>
      <c r="V463" s="430"/>
    </row>
    <row r="464" spans="3:22" x14ac:dyDescent="0.35">
      <c r="C464" s="460">
        <v>40.299999999999997</v>
      </c>
      <c r="D464" s="460">
        <f t="shared" si="90"/>
        <v>40.299999999999997</v>
      </c>
      <c r="E464" s="460">
        <f t="shared" si="96"/>
        <v>4.0299999999999996E-2</v>
      </c>
      <c r="F464" s="460">
        <f t="shared" si="91"/>
        <v>0.98754510872416046</v>
      </c>
      <c r="G464" s="460">
        <v>1.4239913212761499E-2</v>
      </c>
      <c r="H464" s="460">
        <f t="shared" si="92"/>
        <v>1</v>
      </c>
      <c r="I464" s="460">
        <v>0.99835923709252195</v>
      </c>
      <c r="J464" s="460">
        <v>0.99827597327517303</v>
      </c>
      <c r="K464" s="460">
        <v>0.99894900524910202</v>
      </c>
      <c r="L464" s="460" t="str">
        <f t="shared" si="93"/>
        <v>-</v>
      </c>
      <c r="M464" s="460">
        <f t="shared" si="94"/>
        <v>1</v>
      </c>
      <c r="N464" s="460">
        <f t="shared" si="95"/>
        <v>1.4062556641919164E-2</v>
      </c>
      <c r="O464" s="460">
        <f t="shared" si="100"/>
        <v>-37.03871430532908</v>
      </c>
      <c r="P464" s="460">
        <f t="shared" si="97"/>
        <v>-9.9999999999994316E-2</v>
      </c>
      <c r="Q464" s="460">
        <f t="shared" si="98"/>
        <v>2.0414414408532385E-4</v>
      </c>
      <c r="R464" s="460">
        <f t="shared" si="99"/>
        <v>-2.0414414408531225E-5</v>
      </c>
      <c r="V464" s="430"/>
    </row>
    <row r="465" spans="3:22" x14ac:dyDescent="0.35">
      <c r="C465" s="460">
        <v>40.4</v>
      </c>
      <c r="D465" s="460">
        <f t="shared" si="90"/>
        <v>40.4</v>
      </c>
      <c r="E465" s="460">
        <f t="shared" si="96"/>
        <v>4.0399999999999998E-2</v>
      </c>
      <c r="F465" s="460">
        <f t="shared" si="91"/>
        <v>0.98748355836951252</v>
      </c>
      <c r="G465" s="460">
        <v>1.3794592832764701E-2</v>
      </c>
      <c r="H465" s="460">
        <f t="shared" si="92"/>
        <v>1</v>
      </c>
      <c r="I465" s="460">
        <v>0.99835108964591901</v>
      </c>
      <c r="J465" s="460">
        <v>0.99826741270334596</v>
      </c>
      <c r="K465" s="460">
        <v>0.99894378511996396</v>
      </c>
      <c r="L465" s="460" t="str">
        <f t="shared" si="93"/>
        <v>-</v>
      </c>
      <c r="M465" s="460">
        <f t="shared" si="94"/>
        <v>1</v>
      </c>
      <c r="N465" s="460">
        <f t="shared" si="95"/>
        <v>1.362193361675706E-2</v>
      </c>
      <c r="O465" s="460">
        <f t="shared" si="100"/>
        <v>-37.31522480957554</v>
      </c>
      <c r="P465" s="460">
        <f t="shared" si="97"/>
        <v>-0.10000000000000142</v>
      </c>
      <c r="Q465" s="460">
        <f t="shared" si="98"/>
        <v>1.916077502206847E-4</v>
      </c>
      <c r="R465" s="460">
        <f t="shared" si="99"/>
        <v>-1.9160775022068742E-5</v>
      </c>
      <c r="V465" s="430"/>
    </row>
    <row r="466" spans="3:22" x14ac:dyDescent="0.35">
      <c r="C466" s="460">
        <v>40.5</v>
      </c>
      <c r="D466" s="460">
        <f t="shared" si="90"/>
        <v>40.5</v>
      </c>
      <c r="E466" s="460">
        <f t="shared" si="96"/>
        <v>4.0500000000000001E-2</v>
      </c>
      <c r="F466" s="460">
        <f t="shared" si="91"/>
        <v>0.98742185881008793</v>
      </c>
      <c r="G466" s="460">
        <v>1.33592791663942E-2</v>
      </c>
      <c r="H466" s="460">
        <f t="shared" si="92"/>
        <v>1</v>
      </c>
      <c r="I466" s="460">
        <v>0.99834292206097197</v>
      </c>
      <c r="J466" s="460">
        <v>0.99825883097488499</v>
      </c>
      <c r="K466" s="460">
        <v>0.99893855207569704</v>
      </c>
      <c r="L466" s="460" t="str">
        <f t="shared" si="93"/>
        <v>-</v>
      </c>
      <c r="M466" s="460">
        <f t="shared" si="94"/>
        <v>1</v>
      </c>
      <c r="N466" s="460">
        <f t="shared" si="95"/>
        <v>1.3191244266843843E-2</v>
      </c>
      <c r="O466" s="460">
        <f t="shared" si="100"/>
        <v>-37.594284752093394</v>
      </c>
      <c r="P466" s="460">
        <f t="shared" si="97"/>
        <v>-0.10000000000000142</v>
      </c>
      <c r="Q466" s="460">
        <f t="shared" si="98"/>
        <v>1.7973662705440612E-4</v>
      </c>
      <c r="R466" s="460">
        <f t="shared" si="99"/>
        <v>-1.7973662705440866E-5</v>
      </c>
      <c r="V466" s="430"/>
    </row>
    <row r="467" spans="3:22" x14ac:dyDescent="0.35">
      <c r="C467" s="460">
        <v>40.6</v>
      </c>
      <c r="D467" s="460">
        <f t="shared" si="90"/>
        <v>40.6</v>
      </c>
      <c r="E467" s="460">
        <f t="shared" si="96"/>
        <v>4.0600000000000004E-2</v>
      </c>
      <c r="F467" s="460">
        <f t="shared" si="91"/>
        <v>0.98736001007050722</v>
      </c>
      <c r="G467" s="460">
        <v>1.29338383817366E-2</v>
      </c>
      <c r="H467" s="460">
        <f t="shared" si="92"/>
        <v>1</v>
      </c>
      <c r="I467" s="460">
        <v>0.99833473433805597</v>
      </c>
      <c r="J467" s="460">
        <v>0.99825022809021102</v>
      </c>
      <c r="K467" s="460">
        <v>0.99893330611645104</v>
      </c>
      <c r="L467" s="460" t="str">
        <f t="shared" si="93"/>
        <v>-</v>
      </c>
      <c r="M467" s="460">
        <f t="shared" si="94"/>
        <v>1</v>
      </c>
      <c r="N467" s="460">
        <f t="shared" si="95"/>
        <v>1.2770354794841763E-2</v>
      </c>
      <c r="O467" s="460">
        <f t="shared" si="100"/>
        <v>-37.875940733977565</v>
      </c>
      <c r="P467" s="460">
        <f t="shared" si="97"/>
        <v>-0.10000000000000142</v>
      </c>
      <c r="Q467" s="460">
        <f t="shared" si="98"/>
        <v>1.6850115645992874E-4</v>
      </c>
      <c r="R467" s="460">
        <f t="shared" si="99"/>
        <v>-1.6850115645993114E-5</v>
      </c>
      <c r="V467" s="430"/>
    </row>
    <row r="468" spans="3:22" x14ac:dyDescent="0.35">
      <c r="C468" s="460">
        <v>40.700000000000003</v>
      </c>
      <c r="D468" s="460">
        <f t="shared" si="90"/>
        <v>40.700000000000003</v>
      </c>
      <c r="E468" s="460">
        <f t="shared" si="96"/>
        <v>4.07E-2</v>
      </c>
      <c r="F468" s="460">
        <f t="shared" si="91"/>
        <v>0.98729801217544633</v>
      </c>
      <c r="G468" s="460">
        <v>1.2518136903319601E-2</v>
      </c>
      <c r="H468" s="460">
        <f t="shared" si="92"/>
        <v>1</v>
      </c>
      <c r="I468" s="460">
        <v>0.99832652647759001</v>
      </c>
      <c r="J468" s="460">
        <v>0.99824160404978102</v>
      </c>
      <c r="K468" s="460">
        <v>0.99892804724240303</v>
      </c>
      <c r="L468" s="460" t="str">
        <f t="shared" si="93"/>
        <v>-</v>
      </c>
      <c r="M468" s="460">
        <f t="shared" si="94"/>
        <v>1</v>
      </c>
      <c r="N468" s="460">
        <f t="shared" si="95"/>
        <v>1.235913168078754E-2</v>
      </c>
      <c r="O468" s="460">
        <f t="shared" si="100"/>
        <v>-38.160240810655104</v>
      </c>
      <c r="P468" s="460">
        <f t="shared" si="97"/>
        <v>-0.10000000000000142</v>
      </c>
      <c r="Q468" s="460">
        <f t="shared" si="98"/>
        <v>1.5787277263220901E-4</v>
      </c>
      <c r="R468" s="460">
        <f t="shared" si="99"/>
        <v>-1.5787277263221124E-5</v>
      </c>
      <c r="V468" s="430"/>
    </row>
    <row r="469" spans="3:22" x14ac:dyDescent="0.35">
      <c r="C469" s="460">
        <v>40.799999999999997</v>
      </c>
      <c r="D469" s="460">
        <f t="shared" si="90"/>
        <v>40.799999999999997</v>
      </c>
      <c r="E469" s="460">
        <f t="shared" si="96"/>
        <v>4.0799999999999996E-2</v>
      </c>
      <c r="F469" s="460">
        <f t="shared" si="91"/>
        <v>0.98723586514964135</v>
      </c>
      <c r="G469" s="460">
        <v>1.2112041434366399E-2</v>
      </c>
      <c r="H469" s="460">
        <f t="shared" si="92"/>
        <v>1</v>
      </c>
      <c r="I469" s="460">
        <v>0.99831829847993903</v>
      </c>
      <c r="J469" s="460">
        <v>0.99823295885400098</v>
      </c>
      <c r="K469" s="460">
        <v>0.99892277545369101</v>
      </c>
      <c r="L469" s="460" t="str">
        <f t="shared" si="93"/>
        <v>-</v>
      </c>
      <c r="M469" s="460">
        <f t="shared" si="94"/>
        <v>1</v>
      </c>
      <c r="N469" s="460">
        <f t="shared" si="95"/>
        <v>1.1957441704185015E-2</v>
      </c>
      <c r="O469" s="460">
        <f t="shared" si="100"/>
        <v>-38.447234555116168</v>
      </c>
      <c r="P469" s="460">
        <f t="shared" si="97"/>
        <v>-9.9999999999994316E-2</v>
      </c>
      <c r="Q469" s="460">
        <f t="shared" si="98"/>
        <v>1.4782393529668889E-4</v>
      </c>
      <c r="R469" s="460">
        <f t="shared" si="99"/>
        <v>-1.4782393529668049E-5</v>
      </c>
      <c r="V469" s="430"/>
    </row>
    <row r="470" spans="3:22" x14ac:dyDescent="0.35">
      <c r="C470" s="460">
        <v>40.9</v>
      </c>
      <c r="D470" s="460">
        <f t="shared" si="90"/>
        <v>40.9</v>
      </c>
      <c r="E470" s="460">
        <f t="shared" si="96"/>
        <v>4.0899999999999999E-2</v>
      </c>
      <c r="F470" s="460">
        <f t="shared" si="91"/>
        <v>0.98717356901788655</v>
      </c>
      <c r="G470" s="460">
        <v>1.1715418978839201E-2</v>
      </c>
      <c r="H470" s="460">
        <f t="shared" si="92"/>
        <v>1</v>
      </c>
      <c r="I470" s="460">
        <v>0.99831005034553799</v>
      </c>
      <c r="J470" s="460">
        <v>0.99822429250334699</v>
      </c>
      <c r="K470" s="460">
        <v>0.99891749075050396</v>
      </c>
      <c r="L470" s="460" t="str">
        <f t="shared" si="93"/>
        <v>-</v>
      </c>
      <c r="M470" s="460">
        <f t="shared" si="94"/>
        <v>1</v>
      </c>
      <c r="N470" s="460">
        <f t="shared" si="95"/>
        <v>1.1565151965880578E-2</v>
      </c>
      <c r="O470" s="460">
        <f t="shared" si="100"/>
        <v>-38.736973124689953</v>
      </c>
      <c r="P470" s="460">
        <f t="shared" si="97"/>
        <v>-0.10000000000000142</v>
      </c>
      <c r="Q470" s="460">
        <f t="shared" si="98"/>
        <v>1.383281032417525E-4</v>
      </c>
      <c r="R470" s="460">
        <f t="shared" si="99"/>
        <v>-1.3832810324175446E-5</v>
      </c>
      <c r="V470" s="430"/>
    </row>
    <row r="471" spans="3:22" x14ac:dyDescent="0.35">
      <c r="C471" s="460">
        <v>41</v>
      </c>
      <c r="D471" s="460">
        <f t="shared" si="90"/>
        <v>41</v>
      </c>
      <c r="E471" s="460">
        <f t="shared" si="96"/>
        <v>4.1000000000000002E-2</v>
      </c>
      <c r="F471" s="460">
        <f t="shared" si="91"/>
        <v>0.98711112380503618</v>
      </c>
      <c r="G471" s="460">
        <v>1.13281368632703E-2</v>
      </c>
      <c r="H471" s="460">
        <f t="shared" si="92"/>
        <v>1</v>
      </c>
      <c r="I471" s="460">
        <v>0.99830178207476905</v>
      </c>
      <c r="J471" s="460">
        <v>0.99821560499824702</v>
      </c>
      <c r="K471" s="460">
        <v>0.99891219313299495</v>
      </c>
      <c r="L471" s="460" t="str">
        <f t="shared" si="93"/>
        <v>-</v>
      </c>
      <c r="M471" s="460">
        <f t="shared" si="94"/>
        <v>1</v>
      </c>
      <c r="N471" s="460">
        <f t="shared" si="95"/>
        <v>1.1182129909720003E-2</v>
      </c>
      <c r="O471" s="460">
        <f t="shared" si="100"/>
        <v>-39.029509331608068</v>
      </c>
      <c r="P471" s="460">
        <f t="shared" si="97"/>
        <v>-0.10000000000000142</v>
      </c>
      <c r="Q471" s="460">
        <f t="shared" si="98"/>
        <v>1.2935970818200664E-4</v>
      </c>
      <c r="R471" s="460">
        <f t="shared" si="99"/>
        <v>-1.2935970818200848E-5</v>
      </c>
      <c r="V471" s="430"/>
    </row>
    <row r="472" spans="3:22" x14ac:dyDescent="0.35">
      <c r="C472" s="460">
        <v>41.1</v>
      </c>
      <c r="D472" s="460">
        <f t="shared" si="90"/>
        <v>41.1</v>
      </c>
      <c r="E472" s="460">
        <f t="shared" si="96"/>
        <v>4.1100000000000005E-2</v>
      </c>
      <c r="F472" s="460">
        <f t="shared" si="91"/>
        <v>0.98704852953600075</v>
      </c>
      <c r="G472" s="460">
        <v>1.0950062758373701E-2</v>
      </c>
      <c r="H472" s="460">
        <f t="shared" si="92"/>
        <v>1</v>
      </c>
      <c r="I472" s="460">
        <v>0.99829349366805398</v>
      </c>
      <c r="J472" s="460">
        <v>0.99820689633916204</v>
      </c>
      <c r="K472" s="460">
        <v>0.99890688260134197</v>
      </c>
      <c r="L472" s="460" t="str">
        <f t="shared" si="93"/>
        <v>-</v>
      </c>
      <c r="M472" s="460">
        <f t="shared" si="94"/>
        <v>1</v>
      </c>
      <c r="N472" s="460">
        <f t="shared" si="95"/>
        <v>1.0808243343979685E-2</v>
      </c>
      <c r="O472" s="460">
        <f t="shared" si="100"/>
        <v>-39.324897717622321</v>
      </c>
      <c r="P472" s="460">
        <f t="shared" si="97"/>
        <v>-0.10000000000000142</v>
      </c>
      <c r="Q472" s="460">
        <f t="shared" si="98"/>
        <v>1.2089412895925763E-4</v>
      </c>
      <c r="R472" s="460">
        <f t="shared" si="99"/>
        <v>-1.2089412895925935E-5</v>
      </c>
      <c r="V472" s="430"/>
    </row>
    <row r="473" spans="3:22" x14ac:dyDescent="0.35">
      <c r="C473" s="460">
        <v>41.2</v>
      </c>
      <c r="D473" s="460">
        <f t="shared" si="90"/>
        <v>41.2</v>
      </c>
      <c r="E473" s="460">
        <f t="shared" si="96"/>
        <v>4.1200000000000001E-2</v>
      </c>
      <c r="F473" s="460">
        <f t="shared" si="91"/>
        <v>0.98698578623575206</v>
      </c>
      <c r="G473" s="460">
        <v>1.05810647004377E-2</v>
      </c>
      <c r="H473" s="460">
        <f t="shared" si="92"/>
        <v>1</v>
      </c>
      <c r="I473" s="460">
        <v>0.99828518512577902</v>
      </c>
      <c r="J473" s="460">
        <v>0.99819816652651905</v>
      </c>
      <c r="K473" s="460">
        <v>0.998901559155699</v>
      </c>
      <c r="L473" s="460" t="str">
        <f t="shared" si="93"/>
        <v>-</v>
      </c>
      <c r="M473" s="460">
        <f t="shared" si="94"/>
        <v>1</v>
      </c>
      <c r="N473" s="460">
        <f t="shared" si="95"/>
        <v>1.0443360462572866E-2</v>
      </c>
      <c r="O473" s="460">
        <f t="shared" si="100"/>
        <v>-39.623194632960121</v>
      </c>
      <c r="P473" s="460">
        <f t="shared" si="97"/>
        <v>-0.10000000000000142</v>
      </c>
      <c r="Q473" s="460">
        <f t="shared" si="98"/>
        <v>1.1290766608766972E-4</v>
      </c>
      <c r="R473" s="460">
        <f t="shared" si="99"/>
        <v>-1.1290766608767132E-5</v>
      </c>
      <c r="V473" s="430"/>
    </row>
    <row r="474" spans="3:22" x14ac:dyDescent="0.35">
      <c r="C474" s="460">
        <v>41.3</v>
      </c>
      <c r="D474" s="460">
        <f t="shared" si="90"/>
        <v>41.3</v>
      </c>
      <c r="E474" s="460">
        <f t="shared" si="96"/>
        <v>4.1299999999999996E-2</v>
      </c>
      <c r="F474" s="460">
        <f t="shared" si="91"/>
        <v>0.98692289392932142</v>
      </c>
      <c r="G474" s="460">
        <v>1.0221011112493201E-2</v>
      </c>
      <c r="H474" s="460">
        <f t="shared" si="92"/>
        <v>1</v>
      </c>
      <c r="I474" s="460">
        <v>0.99827685644834696</v>
      </c>
      <c r="J474" s="460">
        <v>0.99818941556076501</v>
      </c>
      <c r="K474" s="460">
        <v>0.99889622279622903</v>
      </c>
      <c r="L474" s="460" t="str">
        <f t="shared" si="93"/>
        <v>-</v>
      </c>
      <c r="M474" s="460">
        <f t="shared" si="94"/>
        <v>1</v>
      </c>
      <c r="N474" s="460">
        <f t="shared" si="95"/>
        <v>1.0087349866025544E-2</v>
      </c>
      <c r="O474" s="460">
        <f t="shared" si="100"/>
        <v>-39.924458319929045</v>
      </c>
      <c r="P474" s="460">
        <f t="shared" si="97"/>
        <v>-9.9999999999994316E-2</v>
      </c>
      <c r="Q474" s="460">
        <f t="shared" si="98"/>
        <v>1.0537751664920435E-4</v>
      </c>
      <c r="R474" s="460">
        <f t="shared" si="99"/>
        <v>-1.0537751664919836E-5</v>
      </c>
      <c r="V474" s="430"/>
    </row>
    <row r="475" spans="3:22" x14ac:dyDescent="0.35">
      <c r="C475" s="460">
        <v>41.4</v>
      </c>
      <c r="D475" s="460">
        <f t="shared" si="90"/>
        <v>41.4</v>
      </c>
      <c r="E475" s="460">
        <f t="shared" si="96"/>
        <v>4.1399999999999999E-2</v>
      </c>
      <c r="F475" s="460">
        <f t="shared" si="91"/>
        <v>0.9868598526417951</v>
      </c>
      <c r="G475" s="460">
        <v>9.8697708252556294E-3</v>
      </c>
      <c r="H475" s="460">
        <f t="shared" si="92"/>
        <v>1</v>
      </c>
      <c r="I475" s="460">
        <v>0.99826850763616404</v>
      </c>
      <c r="J475" s="460">
        <v>0.99818064344234703</v>
      </c>
      <c r="K475" s="460">
        <v>0.99889087352310002</v>
      </c>
      <c r="L475" s="460" t="str">
        <f t="shared" si="93"/>
        <v>-</v>
      </c>
      <c r="M475" s="460">
        <f t="shared" si="94"/>
        <v>1</v>
      </c>
      <c r="N475" s="460">
        <f t="shared" si="95"/>
        <v>9.7400805822200585E-3</v>
      </c>
      <c r="O475" s="460">
        <f t="shared" si="100"/>
        <v>-40.228749001506245</v>
      </c>
      <c r="P475" s="460">
        <f t="shared" si="97"/>
        <v>-0.10000000000000142</v>
      </c>
      <c r="Q475" s="460">
        <f t="shared" si="98"/>
        <v>9.8281749545004178E-5</v>
      </c>
      <c r="R475" s="460">
        <f t="shared" si="99"/>
        <v>-9.8281749545005581E-6</v>
      </c>
      <c r="V475" s="430"/>
    </row>
    <row r="476" spans="3:22" x14ac:dyDescent="0.35">
      <c r="C476" s="460">
        <v>41.5</v>
      </c>
      <c r="D476" s="460">
        <f t="shared" si="90"/>
        <v>41.5</v>
      </c>
      <c r="E476" s="460">
        <f t="shared" si="96"/>
        <v>4.1500000000000002E-2</v>
      </c>
      <c r="F476" s="460">
        <f t="shared" si="91"/>
        <v>0.98679666239832431</v>
      </c>
      <c r="G476" s="460">
        <v>9.5272130978365302E-3</v>
      </c>
      <c r="H476" s="460">
        <f t="shared" si="92"/>
        <v>1</v>
      </c>
      <c r="I476" s="460">
        <v>0.99826013868965602</v>
      </c>
      <c r="J476" s="460">
        <v>0.99817185017173105</v>
      </c>
      <c r="K476" s="460">
        <v>0.99888551133649095</v>
      </c>
      <c r="L476" s="460" t="str">
        <f t="shared" si="93"/>
        <v>-</v>
      </c>
      <c r="M476" s="460">
        <f t="shared" si="94"/>
        <v>1</v>
      </c>
      <c r="N476" s="460">
        <f t="shared" si="95"/>
        <v>9.4014220869026877E-3</v>
      </c>
      <c r="O476" s="460">
        <f t="shared" si="100"/>
        <v>-40.536128975278523</v>
      </c>
      <c r="P476" s="460">
        <f t="shared" si="97"/>
        <v>-0.10000000000000142</v>
      </c>
      <c r="Q476" s="460">
        <f t="shared" si="98"/>
        <v>9.1599281108008319E-5</v>
      </c>
      <c r="R476" s="460">
        <f t="shared" si="99"/>
        <v>-9.1599281108009627E-6</v>
      </c>
      <c r="V476" s="430"/>
    </row>
    <row r="477" spans="3:22" x14ac:dyDescent="0.35">
      <c r="C477" s="460">
        <v>41.6</v>
      </c>
      <c r="D477" s="460">
        <f t="shared" si="90"/>
        <v>41.6</v>
      </c>
      <c r="E477" s="460">
        <f t="shared" si="96"/>
        <v>4.1599999999999998E-2</v>
      </c>
      <c r="F477" s="460">
        <f t="shared" si="91"/>
        <v>0.98673332322411278</v>
      </c>
      <c r="G477" s="460">
        <v>9.1932076382230006E-3</v>
      </c>
      <c r="H477" s="460">
        <f t="shared" si="92"/>
        <v>1</v>
      </c>
      <c r="I477" s="460">
        <v>0.99825174960921004</v>
      </c>
      <c r="J477" s="460">
        <v>0.99816303574934995</v>
      </c>
      <c r="K477" s="460">
        <v>0.99888013623655902</v>
      </c>
      <c r="L477" s="460" t="str">
        <f t="shared" si="93"/>
        <v>-</v>
      </c>
      <c r="M477" s="460">
        <f t="shared" si="94"/>
        <v>1</v>
      </c>
      <c r="N477" s="460">
        <f t="shared" si="95"/>
        <v>9.0712443239530788E-3</v>
      </c>
      <c r="O477" s="460">
        <f t="shared" si="100"/>
        <v>-40.846662713129625</v>
      </c>
      <c r="P477" s="460">
        <f t="shared" si="97"/>
        <v>-0.10000000000000142</v>
      </c>
      <c r="Q477" s="460">
        <f t="shared" si="98"/>
        <v>8.5309851081689694E-5</v>
      </c>
      <c r="R477" s="460">
        <f t="shared" si="99"/>
        <v>-8.5309851081690914E-6</v>
      </c>
      <c r="V477" s="430"/>
    </row>
    <row r="478" spans="3:22" x14ac:dyDescent="0.35">
      <c r="C478" s="460">
        <v>41.7</v>
      </c>
      <c r="D478" s="460">
        <f t="shared" si="90"/>
        <v>41.7</v>
      </c>
      <c r="E478" s="460">
        <f t="shared" si="96"/>
        <v>4.1700000000000001E-2</v>
      </c>
      <c r="F478" s="460">
        <f t="shared" si="91"/>
        <v>0.98666983514442608</v>
      </c>
      <c r="G478" s="460">
        <v>8.8676246235203701E-3</v>
      </c>
      <c r="H478" s="460">
        <f t="shared" si="92"/>
        <v>1</v>
      </c>
      <c r="I478" s="460">
        <v>0.99824334039525198</v>
      </c>
      <c r="J478" s="460">
        <v>0.99815420017567302</v>
      </c>
      <c r="K478" s="460">
        <v>0.99887474822348199</v>
      </c>
      <c r="L478" s="460" t="str">
        <f t="shared" si="93"/>
        <v>-</v>
      </c>
      <c r="M478" s="460">
        <f t="shared" si="94"/>
        <v>1</v>
      </c>
      <c r="N478" s="460">
        <f t="shared" si="95"/>
        <v>8.7494177254114971E-3</v>
      </c>
      <c r="O478" s="460">
        <f t="shared" si="100"/>
        <v>-41.160416967108247</v>
      </c>
      <c r="P478" s="460">
        <f t="shared" si="97"/>
        <v>-0.10000000000000142</v>
      </c>
      <c r="Q478" s="460">
        <f t="shared" si="98"/>
        <v>7.939399896941571E-5</v>
      </c>
      <c r="R478" s="460">
        <f t="shared" si="99"/>
        <v>-7.9393998969416832E-6</v>
      </c>
      <c r="V478" s="430"/>
    </row>
    <row r="479" spans="3:22" x14ac:dyDescent="0.35">
      <c r="C479" s="460">
        <v>41.8</v>
      </c>
      <c r="D479" s="460">
        <f t="shared" si="90"/>
        <v>41.8</v>
      </c>
      <c r="E479" s="460">
        <f t="shared" si="96"/>
        <v>4.1799999999999997E-2</v>
      </c>
      <c r="F479" s="460">
        <f t="shared" si="91"/>
        <v>0.98660619818458828</v>
      </c>
      <c r="G479" s="460">
        <v>8.5503347199577303E-3</v>
      </c>
      <c r="H479" s="460">
        <f t="shared" si="92"/>
        <v>1</v>
      </c>
      <c r="I479" s="460">
        <v>0.99823491104815598</v>
      </c>
      <c r="J479" s="460">
        <v>0.99814534345111405</v>
      </c>
      <c r="K479" s="460">
        <v>0.99886934729740295</v>
      </c>
      <c r="L479" s="460" t="str">
        <f t="shared" si="93"/>
        <v>-</v>
      </c>
      <c r="M479" s="460">
        <f t="shared" si="94"/>
        <v>1</v>
      </c>
      <c r="N479" s="460">
        <f t="shared" si="95"/>
        <v>8.4358132312631826E-3</v>
      </c>
      <c r="O479" s="460">
        <f t="shared" si="100"/>
        <v>-41.477460881945717</v>
      </c>
      <c r="P479" s="460">
        <f t="shared" si="97"/>
        <v>-9.9999999999994316E-2</v>
      </c>
      <c r="Q479" s="460">
        <f t="shared" si="98"/>
        <v>7.3833040758562428E-5</v>
      </c>
      <c r="R479" s="460">
        <f t="shared" si="99"/>
        <v>-7.3833040758558232E-6</v>
      </c>
      <c r="V479" s="430"/>
    </row>
    <row r="480" spans="3:22" x14ac:dyDescent="0.35">
      <c r="C480" s="460">
        <v>41.9</v>
      </c>
      <c r="D480" s="460">
        <f t="shared" si="90"/>
        <v>41.9</v>
      </c>
      <c r="E480" s="460">
        <f t="shared" si="96"/>
        <v>4.19E-2</v>
      </c>
      <c r="F480" s="460">
        <f t="shared" si="91"/>
        <v>0.98654241236998297</v>
      </c>
      <c r="G480" s="460">
        <v>8.2412091026508906E-3</v>
      </c>
      <c r="H480" s="460">
        <f t="shared" si="92"/>
        <v>1</v>
      </c>
      <c r="I480" s="460">
        <v>0.99822646156837103</v>
      </c>
      <c r="J480" s="460">
        <v>0.99813646557616298</v>
      </c>
      <c r="K480" s="460">
        <v>0.99886393345851499</v>
      </c>
      <c r="L480" s="460" t="str">
        <f t="shared" si="93"/>
        <v>-</v>
      </c>
      <c r="M480" s="460">
        <f t="shared" si="94"/>
        <v>1</v>
      </c>
      <c r="N480" s="460">
        <f t="shared" si="95"/>
        <v>8.1303023089746729E-3</v>
      </c>
      <c r="O480" s="460">
        <f t="shared" si="100"/>
        <v>-41.797866114739541</v>
      </c>
      <c r="P480" s="460">
        <f t="shared" si="97"/>
        <v>-0.10000000000000142</v>
      </c>
      <c r="Q480" s="460">
        <f t="shared" si="98"/>
        <v>6.8609046023127536E-5</v>
      </c>
      <c r="R480" s="460">
        <f t="shared" si="99"/>
        <v>-6.860904602312851E-6</v>
      </c>
      <c r="V480" s="430"/>
    </row>
    <row r="481" spans="3:22" x14ac:dyDescent="0.35">
      <c r="C481" s="460">
        <v>42</v>
      </c>
      <c r="D481" s="460">
        <f t="shared" si="90"/>
        <v>42</v>
      </c>
      <c r="E481" s="460">
        <f t="shared" si="96"/>
        <v>4.2000000000000003E-2</v>
      </c>
      <c r="F481" s="460">
        <f t="shared" si="91"/>
        <v>0.98647847772605068</v>
      </c>
      <c r="G481" s="460">
        <v>7.9401194751212295E-3</v>
      </c>
      <c r="H481" s="460">
        <f t="shared" si="92"/>
        <v>1</v>
      </c>
      <c r="I481" s="460">
        <v>0.99821799195630501</v>
      </c>
      <c r="J481" s="460">
        <v>0.99812756655127299</v>
      </c>
      <c r="K481" s="460">
        <v>0.99885850670698895</v>
      </c>
      <c r="L481" s="460" t="str">
        <f t="shared" si="93"/>
        <v>-</v>
      </c>
      <c r="M481" s="460">
        <f t="shared" si="94"/>
        <v>1</v>
      </c>
      <c r="N481" s="460">
        <f t="shared" si="95"/>
        <v>7.832756972780559E-3</v>
      </c>
      <c r="O481" s="460">
        <f t="shared" si="100"/>
        <v>-42.121706962363028</v>
      </c>
      <c r="P481" s="460">
        <f t="shared" si="97"/>
        <v>-0.10000000000000142</v>
      </c>
      <c r="Q481" s="460">
        <f t="shared" si="98"/>
        <v>6.3704815408207967E-5</v>
      </c>
      <c r="R481" s="460">
        <f t="shared" si="99"/>
        <v>-6.3704815408208874E-6</v>
      </c>
      <c r="V481" s="430"/>
    </row>
    <row r="482" spans="3:22" x14ac:dyDescent="0.35">
      <c r="C482" s="460">
        <v>42.1</v>
      </c>
      <c r="D482" s="460">
        <f t="shared" si="90"/>
        <v>42.1</v>
      </c>
      <c r="E482" s="460">
        <f t="shared" si="96"/>
        <v>4.2099999999999999E-2</v>
      </c>
      <c r="F482" s="460">
        <f t="shared" si="91"/>
        <v>0.98641439427829158</v>
      </c>
      <c r="G482" s="460">
        <v>7.64693808856885E-3</v>
      </c>
      <c r="H482" s="460">
        <f t="shared" si="92"/>
        <v>1</v>
      </c>
      <c r="I482" s="460">
        <v>0.99820950221233495</v>
      </c>
      <c r="J482" s="460">
        <v>0.99811864637686698</v>
      </c>
      <c r="K482" s="460">
        <v>0.99885306704296495</v>
      </c>
      <c r="L482" s="460" t="str">
        <f t="shared" si="93"/>
        <v>-</v>
      </c>
      <c r="M482" s="460">
        <f t="shared" si="94"/>
        <v>1</v>
      </c>
      <c r="N482" s="460">
        <f t="shared" si="95"/>
        <v>7.5430498027192388E-3</v>
      </c>
      <c r="O482" s="460">
        <f t="shared" si="100"/>
        <v>-42.449060497213011</v>
      </c>
      <c r="P482" s="460">
        <f t="shared" si="97"/>
        <v>-0.10000000000000142</v>
      </c>
      <c r="Q482" s="460">
        <f t="shared" si="98"/>
        <v>5.9103858499376379E-5</v>
      </c>
      <c r="R482" s="460">
        <f t="shared" si="99"/>
        <v>-5.9103858499377222E-6</v>
      </c>
      <c r="V482" s="430"/>
    </row>
    <row r="483" spans="3:22" x14ac:dyDescent="0.35">
      <c r="C483" s="460">
        <v>42.2</v>
      </c>
      <c r="D483" s="460">
        <f t="shared" si="90"/>
        <v>42.2</v>
      </c>
      <c r="E483" s="460">
        <f t="shared" si="96"/>
        <v>4.2200000000000001E-2</v>
      </c>
      <c r="F483" s="460">
        <f t="shared" si="91"/>
        <v>0.98635016205226522</v>
      </c>
      <c r="G483" s="460">
        <v>7.3615377608946498E-3</v>
      </c>
      <c r="H483" s="460">
        <f t="shared" si="92"/>
        <v>1</v>
      </c>
      <c r="I483" s="460">
        <v>0.99820099233691095</v>
      </c>
      <c r="J483" s="460">
        <v>0.998109705053429</v>
      </c>
      <c r="K483" s="460">
        <v>0.99884761446664205</v>
      </c>
      <c r="L483" s="460" t="str">
        <f t="shared" si="93"/>
        <v>-</v>
      </c>
      <c r="M483" s="460">
        <f t="shared" si="94"/>
        <v>1</v>
      </c>
      <c r="N483" s="460">
        <f t="shared" si="95"/>
        <v>7.2610539634123073E-3</v>
      </c>
      <c r="O483" s="460">
        <f t="shared" si="100"/>
        <v>-42.780006711970522</v>
      </c>
      <c r="P483" s="460">
        <f t="shared" si="97"/>
        <v>-0.10000000000000142</v>
      </c>
      <c r="Q483" s="460">
        <f t="shared" si="98"/>
        <v>5.4790372079597556E-5</v>
      </c>
      <c r="R483" s="460">
        <f t="shared" si="99"/>
        <v>-5.4790372079598335E-6</v>
      </c>
      <c r="V483" s="430"/>
    </row>
    <row r="484" spans="3:22" x14ac:dyDescent="0.35">
      <c r="C484" s="460">
        <v>42.3</v>
      </c>
      <c r="D484" s="460">
        <f t="shared" si="90"/>
        <v>42.3</v>
      </c>
      <c r="E484" s="460">
        <f t="shared" si="96"/>
        <v>4.2299999999999997E-2</v>
      </c>
      <c r="F484" s="460">
        <f t="shared" si="91"/>
        <v>0.98628578107358855</v>
      </c>
      <c r="G484" s="460">
        <v>7.0837918954717799E-3</v>
      </c>
      <c r="H484" s="460">
        <f t="shared" si="92"/>
        <v>1</v>
      </c>
      <c r="I484" s="460">
        <v>0.99819246233042802</v>
      </c>
      <c r="J484" s="460">
        <v>0.99810074258140702</v>
      </c>
      <c r="K484" s="460">
        <v>0.99884214897817503</v>
      </c>
      <c r="L484" s="460" t="str">
        <f t="shared" si="93"/>
        <v>-</v>
      </c>
      <c r="M484" s="460">
        <f t="shared" si="94"/>
        <v>1</v>
      </c>
      <c r="N484" s="460">
        <f t="shared" si="95"/>
        <v>6.9866432225881405E-3</v>
      </c>
      <c r="O484" s="460">
        <f t="shared" si="100"/>
        <v>-43.114628674107045</v>
      </c>
      <c r="P484" s="460">
        <f t="shared" si="97"/>
        <v>-9.9999999999994316E-2</v>
      </c>
      <c r="Q484" s="460">
        <f t="shared" si="98"/>
        <v>5.0749218775991272E-5</v>
      </c>
      <c r="R484" s="460">
        <f t="shared" si="99"/>
        <v>-5.0749218775988387E-6</v>
      </c>
      <c r="V484" s="430"/>
    </row>
    <row r="485" spans="3:22" x14ac:dyDescent="0.35">
      <c r="C485" s="460">
        <v>42.4</v>
      </c>
      <c r="D485" s="460">
        <f t="shared" si="90"/>
        <v>42.4</v>
      </c>
      <c r="E485" s="460">
        <f t="shared" si="96"/>
        <v>4.24E-2</v>
      </c>
      <c r="F485" s="460">
        <f t="shared" si="91"/>
        <v>0.98622125136793759</v>
      </c>
      <c r="G485" s="460">
        <v>6.8135744996616499E-3</v>
      </c>
      <c r="H485" s="460">
        <f t="shared" si="92"/>
        <v>1</v>
      </c>
      <c r="I485" s="460">
        <v>0.99818391219332203</v>
      </c>
      <c r="J485" s="460">
        <v>0.998091758961274</v>
      </c>
      <c r="K485" s="460">
        <v>0.99883667057774905</v>
      </c>
      <c r="L485" s="460" t="str">
        <f t="shared" si="93"/>
        <v>-</v>
      </c>
      <c r="M485" s="460">
        <f t="shared" si="94"/>
        <v>1</v>
      </c>
      <c r="N485" s="460">
        <f t="shared" si="95"/>
        <v>6.7196919693449817E-3</v>
      </c>
      <c r="O485" s="460">
        <f t="shared" si="100"/>
        <v>-43.4530126909468</v>
      </c>
      <c r="P485" s="460">
        <f t="shared" si="97"/>
        <v>-0.10000000000000142</v>
      </c>
      <c r="Q485" s="460">
        <f t="shared" si="98"/>
        <v>4.6965906098406092E-5</v>
      </c>
      <c r="R485" s="460">
        <f t="shared" si="99"/>
        <v>-4.6965906098406762E-6</v>
      </c>
      <c r="V485" s="430"/>
    </row>
    <row r="486" spans="3:22" x14ac:dyDescent="0.35">
      <c r="C486" s="460">
        <v>42.5</v>
      </c>
      <c r="D486" s="460">
        <f t="shared" si="90"/>
        <v>42.5</v>
      </c>
      <c r="E486" s="460">
        <f t="shared" si="96"/>
        <v>4.2500000000000003E-2</v>
      </c>
      <c r="F486" s="460">
        <f t="shared" si="91"/>
        <v>0.98615657296104831</v>
      </c>
      <c r="G486" s="460">
        <v>6.5507602030733803E-3</v>
      </c>
      <c r="H486" s="460">
        <f t="shared" si="92"/>
        <v>1</v>
      </c>
      <c r="I486" s="460">
        <v>0.998175341925985</v>
      </c>
      <c r="J486" s="460">
        <v>0.99808275419346804</v>
      </c>
      <c r="K486" s="460">
        <v>0.99883117926552001</v>
      </c>
      <c r="L486" s="460" t="str">
        <f t="shared" si="93"/>
        <v>-</v>
      </c>
      <c r="M486" s="460">
        <f t="shared" si="94"/>
        <v>1</v>
      </c>
      <c r="N486" s="460">
        <f t="shared" si="95"/>
        <v>6.4600752321524657E-3</v>
      </c>
      <c r="O486" s="460">
        <f t="shared" si="100"/>
        <v>-43.795248486171303</v>
      </c>
      <c r="P486" s="460">
        <f t="shared" si="97"/>
        <v>-0.10000000000000142</v>
      </c>
      <c r="Q486" s="460">
        <f t="shared" si="98"/>
        <v>4.3426565871416965E-5</v>
      </c>
      <c r="R486" s="460">
        <f t="shared" si="99"/>
        <v>-4.3426565871417579E-6</v>
      </c>
      <c r="V486" s="430"/>
    </row>
    <row r="487" spans="3:22" x14ac:dyDescent="0.35">
      <c r="C487" s="460">
        <v>42.6</v>
      </c>
      <c r="D487" s="460">
        <f t="shared" si="90"/>
        <v>42.6</v>
      </c>
      <c r="E487" s="460">
        <f t="shared" si="96"/>
        <v>4.2599999999999999E-2</v>
      </c>
      <c r="F487" s="460">
        <f t="shared" si="91"/>
        <v>0.98609174587871351</v>
      </c>
      <c r="G487" s="460">
        <v>6.2952242755641499E-3</v>
      </c>
      <c r="H487" s="460">
        <f t="shared" si="92"/>
        <v>1</v>
      </c>
      <c r="I487" s="460">
        <v>0.99816675152884105</v>
      </c>
      <c r="J487" s="460">
        <v>0.99807372827845597</v>
      </c>
      <c r="K487" s="460">
        <v>0.99882567504165998</v>
      </c>
      <c r="L487" s="460" t="str">
        <f t="shared" si="93"/>
        <v>-</v>
      </c>
      <c r="M487" s="460">
        <f t="shared" si="94"/>
        <v>1</v>
      </c>
      <c r="N487" s="460">
        <f t="shared" si="95"/>
        <v>6.2076686965891123E-3</v>
      </c>
      <c r="O487" s="460">
        <f t="shared" si="100"/>
        <v>-44.141429388742985</v>
      </c>
      <c r="P487" s="460">
        <f t="shared" si="97"/>
        <v>-0.10000000000000142</v>
      </c>
      <c r="Q487" s="460">
        <f t="shared" si="98"/>
        <v>4.011793406104228E-5</v>
      </c>
      <c r="R487" s="460">
        <f t="shared" si="99"/>
        <v>-4.0117934061042853E-6</v>
      </c>
      <c r="V487" s="430"/>
    </row>
    <row r="488" spans="3:22" x14ac:dyDescent="0.35">
      <c r="C488" s="460">
        <v>42.7</v>
      </c>
      <c r="D488" s="460">
        <f t="shared" si="90"/>
        <v>42.7</v>
      </c>
      <c r="E488" s="460">
        <f t="shared" si="96"/>
        <v>4.2700000000000002E-2</v>
      </c>
      <c r="F488" s="460">
        <f t="shared" si="91"/>
        <v>0.98602677014678475</v>
      </c>
      <c r="G488" s="460">
        <v>6.0468426449771899E-3</v>
      </c>
      <c r="H488" s="460">
        <f t="shared" si="92"/>
        <v>1</v>
      </c>
      <c r="I488" s="460">
        <v>0.99815814100230504</v>
      </c>
      <c r="J488" s="460">
        <v>0.99806468121669301</v>
      </c>
      <c r="K488" s="460">
        <v>0.99882015790634104</v>
      </c>
      <c r="L488" s="460" t="str">
        <f t="shared" si="93"/>
        <v>-</v>
      </c>
      <c r="M488" s="460">
        <f t="shared" si="94"/>
        <v>1</v>
      </c>
      <c r="N488" s="460">
        <f t="shared" si="95"/>
        <v>5.9623487228126996E-3</v>
      </c>
      <c r="O488" s="460">
        <f t="shared" si="100"/>
        <v>-44.491652535325514</v>
      </c>
      <c r="P488" s="460">
        <f t="shared" si="97"/>
        <v>-0.10000000000000142</v>
      </c>
      <c r="Q488" s="460">
        <f t="shared" si="98"/>
        <v>3.7027330997135885E-5</v>
      </c>
      <c r="R488" s="460">
        <f t="shared" si="99"/>
        <v>-3.702733099713641E-6</v>
      </c>
      <c r="V488" s="430"/>
    </row>
    <row r="489" spans="3:22" x14ac:dyDescent="0.35">
      <c r="C489" s="460">
        <v>42.8</v>
      </c>
      <c r="D489" s="460">
        <f t="shared" si="90"/>
        <v>42.8</v>
      </c>
      <c r="E489" s="460">
        <f t="shared" si="96"/>
        <v>4.2799999999999998E-2</v>
      </c>
      <c r="F489" s="460">
        <f t="shared" si="91"/>
        <v>0.98596164579117418</v>
      </c>
      <c r="G489" s="460">
        <v>5.8054919146164697E-3</v>
      </c>
      <c r="H489" s="460">
        <f t="shared" si="92"/>
        <v>1</v>
      </c>
      <c r="I489" s="460">
        <v>0.99814951034681498</v>
      </c>
      <c r="J489" s="460">
        <v>0.99805561300866197</v>
      </c>
      <c r="K489" s="460">
        <v>0.99881462785974695</v>
      </c>
      <c r="L489" s="460" t="str">
        <f t="shared" si="93"/>
        <v>-</v>
      </c>
      <c r="M489" s="460">
        <f t="shared" si="94"/>
        <v>1</v>
      </c>
      <c r="N489" s="460">
        <f t="shared" si="95"/>
        <v>5.7239923627626097E-3</v>
      </c>
      <c r="O489" s="460">
        <f t="shared" si="100"/>
        <v>-44.846019087386622</v>
      </c>
      <c r="P489" s="460">
        <f t="shared" si="97"/>
        <v>-9.9999999999994316E-2</v>
      </c>
      <c r="Q489" s="460">
        <f t="shared" si="98"/>
        <v>3.4142641992101379E-5</v>
      </c>
      <c r="R489" s="460">
        <f t="shared" si="99"/>
        <v>-3.4142641992099438E-6</v>
      </c>
      <c r="V489" s="430"/>
    </row>
    <row r="490" spans="3:22" x14ac:dyDescent="0.35">
      <c r="C490" s="460">
        <v>42.9</v>
      </c>
      <c r="D490" s="460">
        <f t="shared" si="90"/>
        <v>42.9</v>
      </c>
      <c r="E490" s="460">
        <f t="shared" si="96"/>
        <v>4.2900000000000001E-2</v>
      </c>
      <c r="F490" s="460">
        <f t="shared" si="91"/>
        <v>0.98589637283785025</v>
      </c>
      <c r="G490" s="460">
        <v>5.5710493804555497E-3</v>
      </c>
      <c r="H490" s="460">
        <f t="shared" si="92"/>
        <v>1</v>
      </c>
      <c r="I490" s="460">
        <v>0.99814085956276999</v>
      </c>
      <c r="J490" s="460">
        <v>0.99804652365481095</v>
      </c>
      <c r="K490" s="460">
        <v>0.99880908490203901</v>
      </c>
      <c r="L490" s="460" t="str">
        <f t="shared" si="93"/>
        <v>-</v>
      </c>
      <c r="M490" s="460">
        <f t="shared" si="94"/>
        <v>1</v>
      </c>
      <c r="N490" s="460">
        <f t="shared" si="95"/>
        <v>5.492477377091679E-3</v>
      </c>
      <c r="O490" s="460">
        <f t="shared" si="100"/>
        <v>-45.204634464296454</v>
      </c>
      <c r="P490" s="460">
        <f t="shared" si="97"/>
        <v>-0.10000000000000142</v>
      </c>
      <c r="Q490" s="460">
        <f t="shared" si="98"/>
        <v>3.1452298356266731E-5</v>
      </c>
      <c r="R490" s="460">
        <f t="shared" si="99"/>
        <v>-3.1452298356267179E-6</v>
      </c>
      <c r="V490" s="430"/>
    </row>
    <row r="491" spans="3:22" x14ac:dyDescent="0.35">
      <c r="C491" s="460">
        <v>43</v>
      </c>
      <c r="D491" s="460">
        <f t="shared" si="90"/>
        <v>43</v>
      </c>
      <c r="E491" s="460">
        <f t="shared" si="96"/>
        <v>4.2999999999999997E-2</v>
      </c>
      <c r="F491" s="460">
        <f t="shared" si="91"/>
        <v>0.98583095131284049</v>
      </c>
      <c r="G491" s="460">
        <v>5.3433930480770902E-3</v>
      </c>
      <c r="H491" s="460">
        <f t="shared" si="92"/>
        <v>1</v>
      </c>
      <c r="I491" s="460">
        <v>0.99813218865061504</v>
      </c>
      <c r="J491" s="460">
        <v>0.998037413155621</v>
      </c>
      <c r="K491" s="460">
        <v>0.99880352903340397</v>
      </c>
      <c r="L491" s="460" t="str">
        <f t="shared" si="93"/>
        <v>-</v>
      </c>
      <c r="M491" s="460">
        <f t="shared" si="94"/>
        <v>1</v>
      </c>
      <c r="N491" s="460">
        <f t="shared" si="95"/>
        <v>5.267682251824256E-3</v>
      </c>
      <c r="O491" s="460">
        <f t="shared" si="100"/>
        <v>-45.567608593875789</v>
      </c>
      <c r="P491" s="460">
        <f t="shared" si="97"/>
        <v>-0.10000000000000142</v>
      </c>
      <c r="Q491" s="460">
        <f t="shared" si="98"/>
        <v>2.8945258809938078E-5</v>
      </c>
      <c r="R491" s="460">
        <f t="shared" si="99"/>
        <v>-2.894525880993849E-6</v>
      </c>
      <c r="V491" s="430"/>
    </row>
    <row r="492" spans="3:22" x14ac:dyDescent="0.35">
      <c r="C492" s="460">
        <v>43.1</v>
      </c>
      <c r="D492" s="460">
        <f t="shared" si="90"/>
        <v>43.1</v>
      </c>
      <c r="E492" s="460">
        <f t="shared" si="96"/>
        <v>4.3099999999999999E-2</v>
      </c>
      <c r="F492" s="460">
        <f t="shared" si="91"/>
        <v>0.98576538124223345</v>
      </c>
      <c r="G492" s="460">
        <v>5.1224016493433798E-3</v>
      </c>
      <c r="H492" s="460">
        <f t="shared" si="92"/>
        <v>1</v>
      </c>
      <c r="I492" s="460">
        <v>0.99812349761073005</v>
      </c>
      <c r="J492" s="460">
        <v>0.99802828151152001</v>
      </c>
      <c r="K492" s="460">
        <v>0.99879796025398304</v>
      </c>
      <c r="L492" s="460" t="str">
        <f t="shared" si="93"/>
        <v>-</v>
      </c>
      <c r="M492" s="460">
        <f t="shared" si="94"/>
        <v>1</v>
      </c>
      <c r="N492" s="460">
        <f t="shared" si="95"/>
        <v>5.0494862147408221E-3</v>
      </c>
      <c r="O492" s="460">
        <f t="shared" si="100"/>
        <v>-45.935056182001055</v>
      </c>
      <c r="P492" s="460">
        <f t="shared" si="97"/>
        <v>-0.10000000000000142</v>
      </c>
      <c r="Q492" s="460">
        <f t="shared" si="98"/>
        <v>2.6610991291871201E-5</v>
      </c>
      <c r="R492" s="460">
        <f t="shared" si="99"/>
        <v>-2.6610991291871578E-6</v>
      </c>
      <c r="V492" s="430"/>
    </row>
    <row r="493" spans="3:22" x14ac:dyDescent="0.35">
      <c r="C493" s="460">
        <v>43.2</v>
      </c>
      <c r="D493" s="460">
        <f t="shared" si="90"/>
        <v>43.2</v>
      </c>
      <c r="E493" s="460">
        <f t="shared" si="96"/>
        <v>4.3200000000000002E-2</v>
      </c>
      <c r="F493" s="460">
        <f t="shared" si="91"/>
        <v>0.98569966265217235</v>
      </c>
      <c r="G493" s="460">
        <v>4.90795465879408E-3</v>
      </c>
      <c r="H493" s="460">
        <f t="shared" si="92"/>
        <v>1</v>
      </c>
      <c r="I493" s="460">
        <v>0.99811478644357898</v>
      </c>
      <c r="J493" s="460">
        <v>0.99801912872301501</v>
      </c>
      <c r="K493" s="460">
        <v>0.99879237856398295</v>
      </c>
      <c r="L493" s="460" t="str">
        <f t="shared" si="93"/>
        <v>-</v>
      </c>
      <c r="M493" s="460">
        <f t="shared" si="94"/>
        <v>1</v>
      </c>
      <c r="N493" s="460">
        <f t="shared" si="95"/>
        <v>4.8377692514854822E-3</v>
      </c>
      <c r="O493" s="460">
        <f t="shared" si="100"/>
        <v>-46.307097003056427</v>
      </c>
      <c r="P493" s="460">
        <f t="shared" si="97"/>
        <v>-0.10000000000000142</v>
      </c>
      <c r="Q493" s="460">
        <f t="shared" si="98"/>
        <v>2.4439455163605487E-5</v>
      </c>
      <c r="R493" s="460">
        <f t="shared" si="99"/>
        <v>-2.4439455163605836E-6</v>
      </c>
      <c r="V493" s="430"/>
    </row>
    <row r="494" spans="3:22" x14ac:dyDescent="0.35">
      <c r="C494" s="460">
        <v>43.3</v>
      </c>
      <c r="D494" s="460">
        <f t="shared" si="90"/>
        <v>43.3</v>
      </c>
      <c r="E494" s="460">
        <f t="shared" si="96"/>
        <v>4.3299999999999998E-2</v>
      </c>
      <c r="F494" s="460">
        <f t="shared" si="91"/>
        <v>0.98563379556886233</v>
      </c>
      <c r="G494" s="460">
        <v>4.6999323097696201E-3</v>
      </c>
      <c r="H494" s="460">
        <f t="shared" si="92"/>
        <v>1</v>
      </c>
      <c r="I494" s="460">
        <v>0.99810605514956297</v>
      </c>
      <c r="J494" s="460">
        <v>0.99800995479055299</v>
      </c>
      <c r="K494" s="460">
        <v>0.99878678396356002</v>
      </c>
      <c r="L494" s="460" t="str">
        <f t="shared" si="93"/>
        <v>-</v>
      </c>
      <c r="M494" s="460">
        <f t="shared" si="94"/>
        <v>1</v>
      </c>
      <c r="N494" s="460">
        <f t="shared" si="95"/>
        <v>4.6324121213949607E-3</v>
      </c>
      <c r="O494" s="460">
        <f t="shared" si="100"/>
        <v>-46.683856213220679</v>
      </c>
      <c r="P494" s="460">
        <f t="shared" si="97"/>
        <v>-9.9999999999994316E-2</v>
      </c>
      <c r="Q494" s="460">
        <f t="shared" si="98"/>
        <v>2.2421083808812928E-5</v>
      </c>
      <c r="R494" s="460">
        <f t="shared" si="99"/>
        <v>-2.2421083808811654E-6</v>
      </c>
      <c r="V494" s="430"/>
    </row>
    <row r="495" spans="3:22" x14ac:dyDescent="0.35">
      <c r="C495" s="460">
        <v>43.4</v>
      </c>
      <c r="D495" s="460">
        <f t="shared" si="90"/>
        <v>43.4</v>
      </c>
      <c r="E495" s="460">
        <f t="shared" si="96"/>
        <v>4.3400000000000001E-2</v>
      </c>
      <c r="F495" s="460">
        <f t="shared" si="91"/>
        <v>0.98556778001856493</v>
      </c>
      <c r="G495" s="460">
        <v>4.4982156102589396E-3</v>
      </c>
      <c r="H495" s="460">
        <f t="shared" si="92"/>
        <v>1</v>
      </c>
      <c r="I495" s="460">
        <v>0.99809730372912797</v>
      </c>
      <c r="J495" s="460">
        <v>0.99800075971462199</v>
      </c>
      <c r="K495" s="460">
        <v>0.99878117645290498</v>
      </c>
      <c r="L495" s="460" t="str">
        <f t="shared" si="93"/>
        <v>-</v>
      </c>
      <c r="M495" s="460">
        <f t="shared" si="94"/>
        <v>1</v>
      </c>
      <c r="N495" s="460">
        <f t="shared" si="95"/>
        <v>4.4332963730477574E-3</v>
      </c>
      <c r="O495" s="460">
        <f t="shared" si="100"/>
        <v>-47.065464688803345</v>
      </c>
      <c r="P495" s="460">
        <f t="shared" si="97"/>
        <v>-0.10000000000000142</v>
      </c>
      <c r="Q495" s="460">
        <f t="shared" si="98"/>
        <v>2.0546767626552715E-5</v>
      </c>
      <c r="R495" s="460">
        <f t="shared" si="99"/>
        <v>-2.0546767626553009E-6</v>
      </c>
      <c r="V495" s="430"/>
    </row>
    <row r="496" spans="3:22" x14ac:dyDescent="0.35">
      <c r="C496" s="460">
        <v>43.5</v>
      </c>
      <c r="D496" s="460">
        <f t="shared" si="90"/>
        <v>43.5</v>
      </c>
      <c r="E496" s="460">
        <f t="shared" si="96"/>
        <v>4.3499999999999997E-2</v>
      </c>
      <c r="F496" s="460">
        <f t="shared" si="91"/>
        <v>0.98550161602759911</v>
      </c>
      <c r="G496" s="460">
        <v>4.3026863584688397E-3</v>
      </c>
      <c r="H496" s="460">
        <f t="shared" si="92"/>
        <v>1</v>
      </c>
      <c r="I496" s="460">
        <v>0.99808853218268301</v>
      </c>
      <c r="J496" s="460">
        <v>0.99799154349567498</v>
      </c>
      <c r="K496" s="460">
        <v>0.99877555603217805</v>
      </c>
      <c r="L496" s="460" t="str">
        <f t="shared" si="93"/>
        <v>-</v>
      </c>
      <c r="M496" s="460">
        <f t="shared" si="94"/>
        <v>1</v>
      </c>
      <c r="N496" s="460">
        <f t="shared" si="95"/>
        <v>4.240304359530947E-3</v>
      </c>
      <c r="O496" s="460">
        <f t="shared" si="100"/>
        <v>-47.452059392103649</v>
      </c>
      <c r="P496" s="460">
        <f t="shared" si="97"/>
        <v>-0.10000000000000142</v>
      </c>
      <c r="Q496" s="460">
        <f t="shared" si="98"/>
        <v>1.880783741704746E-5</v>
      </c>
      <c r="R496" s="460">
        <f t="shared" si="99"/>
        <v>-1.8807837417047728E-6</v>
      </c>
      <c r="V496" s="430"/>
    </row>
    <row r="497" spans="3:22" x14ac:dyDescent="0.35">
      <c r="C497" s="460">
        <v>43.6</v>
      </c>
      <c r="D497" s="460">
        <f t="shared" si="90"/>
        <v>43.6</v>
      </c>
      <c r="E497" s="460">
        <f t="shared" si="96"/>
        <v>4.36E-2</v>
      </c>
      <c r="F497" s="460">
        <f t="shared" si="91"/>
        <v>0.98543530362234599</v>
      </c>
      <c r="G497" s="460">
        <v>4.1132271581146998E-3</v>
      </c>
      <c r="H497" s="460">
        <f t="shared" si="92"/>
        <v>1</v>
      </c>
      <c r="I497" s="460">
        <v>0.99807974051065096</v>
      </c>
      <c r="J497" s="460">
        <v>0.99798230613417904</v>
      </c>
      <c r="K497" s="460">
        <v>0.99876992270155296</v>
      </c>
      <c r="L497" s="460" t="str">
        <f t="shared" si="93"/>
        <v>-</v>
      </c>
      <c r="M497" s="460">
        <f t="shared" si="94"/>
        <v>1</v>
      </c>
      <c r="N497" s="460">
        <f t="shared" si="95"/>
        <v>4.0533192534244382E-3</v>
      </c>
      <c r="O497" s="460">
        <f t="shared" si="100"/>
        <v>-47.843783767553788</v>
      </c>
      <c r="P497" s="460">
        <f t="shared" si="97"/>
        <v>-0.10000000000000142</v>
      </c>
      <c r="Q497" s="460">
        <f t="shared" si="98"/>
        <v>1.7196048158342781E-5</v>
      </c>
      <c r="R497" s="460">
        <f t="shared" si="99"/>
        <v>-1.7196048158343025E-6</v>
      </c>
      <c r="V497" s="430"/>
    </row>
    <row r="498" spans="3:22" x14ac:dyDescent="0.35">
      <c r="C498" s="460">
        <v>43.7</v>
      </c>
      <c r="D498" s="460">
        <f t="shared" si="90"/>
        <v>43.7</v>
      </c>
      <c r="E498" s="460">
        <f t="shared" si="96"/>
        <v>4.3700000000000003E-2</v>
      </c>
      <c r="F498" s="460">
        <f t="shared" si="91"/>
        <v>0.98536884282924364</v>
      </c>
      <c r="G498" s="460">
        <v>3.9297214334290996E-3</v>
      </c>
      <c r="H498" s="460">
        <f t="shared" si="92"/>
        <v>1</v>
      </c>
      <c r="I498" s="460">
        <v>0.99807092871348202</v>
      </c>
      <c r="J498" s="460">
        <v>0.99797304763062999</v>
      </c>
      <c r="K498" s="460">
        <v>0.99876427646122201</v>
      </c>
      <c r="L498" s="460" t="str">
        <f t="shared" si="93"/>
        <v>-</v>
      </c>
      <c r="M498" s="460">
        <f t="shared" si="94"/>
        <v>1</v>
      </c>
      <c r="N498" s="460">
        <f t="shared" si="95"/>
        <v>3.8722250614993087E-3</v>
      </c>
      <c r="O498" s="460">
        <f t="shared" si="100"/>
        <v>-48.240788171246663</v>
      </c>
      <c r="P498" s="460">
        <f t="shared" si="97"/>
        <v>-0.10000000000000142</v>
      </c>
      <c r="Q498" s="460">
        <f t="shared" si="98"/>
        <v>1.5703563171955029E-5</v>
      </c>
      <c r="R498" s="460">
        <f t="shared" si="99"/>
        <v>-1.5703563171955251E-6</v>
      </c>
      <c r="V498" s="430"/>
    </row>
    <row r="499" spans="3:22" x14ac:dyDescent="0.35">
      <c r="C499" s="460">
        <v>43.8</v>
      </c>
      <c r="D499" s="460">
        <f t="shared" si="90"/>
        <v>43.8</v>
      </c>
      <c r="E499" s="460">
        <f t="shared" si="96"/>
        <v>4.3799999999999999E-2</v>
      </c>
      <c r="F499" s="460">
        <f t="shared" si="91"/>
        <v>0.98530223367478731</v>
      </c>
      <c r="G499" s="460">
        <v>3.7520534438878999E-3</v>
      </c>
      <c r="H499" s="460">
        <f t="shared" si="92"/>
        <v>1</v>
      </c>
      <c r="I499" s="460">
        <v>0.99806209679156799</v>
      </c>
      <c r="J499" s="460">
        <v>0.99796376798546205</v>
      </c>
      <c r="K499" s="460">
        <v>0.99875861731132998</v>
      </c>
      <c r="L499" s="460" t="str">
        <f t="shared" si="93"/>
        <v>-</v>
      </c>
      <c r="M499" s="460">
        <f t="shared" si="94"/>
        <v>1</v>
      </c>
      <c r="N499" s="460">
        <f t="shared" si="95"/>
        <v>3.6969066391299259E-3</v>
      </c>
      <c r="O499" s="460">
        <f t="shared" si="100"/>
        <v>-48.643230337321555</v>
      </c>
      <c r="P499" s="460">
        <f t="shared" si="97"/>
        <v>-9.9999999999994316E-2</v>
      </c>
      <c r="Q499" s="460">
        <f t="shared" si="98"/>
        <v>1.4322938675367604E-5</v>
      </c>
      <c r="R499" s="460">
        <f t="shared" si="99"/>
        <v>-1.4322938675366789E-6</v>
      </c>
      <c r="V499" s="430"/>
    </row>
    <row r="500" spans="3:22" x14ac:dyDescent="0.35">
      <c r="C500" s="460">
        <v>43.9</v>
      </c>
      <c r="D500" s="460">
        <f t="shared" si="90"/>
        <v>43.9</v>
      </c>
      <c r="E500" s="460">
        <f t="shared" si="96"/>
        <v>4.3900000000000002E-2</v>
      </c>
      <c r="F500" s="460">
        <f t="shared" si="91"/>
        <v>0.98523547618553087</v>
      </c>
      <c r="G500" s="460">
        <v>3.58010829865169E-3</v>
      </c>
      <c r="H500" s="460">
        <f t="shared" si="92"/>
        <v>1</v>
      </c>
      <c r="I500" s="460">
        <v>0.99805324474539103</v>
      </c>
      <c r="J500" s="460">
        <v>0.997954467199207</v>
      </c>
      <c r="K500" s="460">
        <v>0.99875294525210001</v>
      </c>
      <c r="L500" s="460" t="str">
        <f t="shared" si="93"/>
        <v>-</v>
      </c>
      <c r="M500" s="460">
        <f t="shared" si="94"/>
        <v>1</v>
      </c>
      <c r="N500" s="460">
        <f t="shared" si="95"/>
        <v>3.5272497044178687E-3</v>
      </c>
      <c r="O500" s="460">
        <f t="shared" si="100"/>
        <v>-49.0512758851185</v>
      </c>
      <c r="P500" s="460">
        <f t="shared" si="97"/>
        <v>-0.10000000000000142</v>
      </c>
      <c r="Q500" s="460">
        <f t="shared" si="98"/>
        <v>1.3047108719005462E-5</v>
      </c>
      <c r="R500" s="460">
        <f t="shared" si="99"/>
        <v>-1.3047108719005647E-6</v>
      </c>
      <c r="V500" s="430"/>
    </row>
    <row r="501" spans="3:22" x14ac:dyDescent="0.35">
      <c r="C501" s="460">
        <v>44</v>
      </c>
      <c r="D501" s="460">
        <f t="shared" si="90"/>
        <v>44</v>
      </c>
      <c r="E501" s="460">
        <f t="shared" si="96"/>
        <v>4.3999999999999997E-2</v>
      </c>
      <c r="F501" s="460">
        <f t="shared" si="91"/>
        <v>0.98516857038808869</v>
      </c>
      <c r="G501" s="460">
        <v>3.4137719707223999E-3</v>
      </c>
      <c r="H501" s="460">
        <f t="shared" si="92"/>
        <v>1</v>
      </c>
      <c r="I501" s="460">
        <v>0.99804437257532896</v>
      </c>
      <c r="J501" s="460">
        <v>0.99794514527228295</v>
      </c>
      <c r="K501" s="460">
        <v>0.99874726028366301</v>
      </c>
      <c r="L501" s="460" t="str">
        <f t="shared" si="93"/>
        <v>-</v>
      </c>
      <c r="M501" s="460">
        <f t="shared" si="94"/>
        <v>1</v>
      </c>
      <c r="N501" s="460">
        <f t="shared" si="95"/>
        <v>3.3631408520275151E-3</v>
      </c>
      <c r="O501" s="460">
        <f t="shared" si="100"/>
        <v>-49.465098871504871</v>
      </c>
      <c r="P501" s="460">
        <f t="shared" si="97"/>
        <v>-0.10000000000000142</v>
      </c>
      <c r="Q501" s="460">
        <f t="shared" si="98"/>
        <v>1.1869370505087933E-5</v>
      </c>
      <c r="R501" s="460">
        <f t="shared" si="99"/>
        <v>-1.1869370505088101E-6</v>
      </c>
      <c r="V501" s="430"/>
    </row>
    <row r="502" spans="3:22" x14ac:dyDescent="0.35">
      <c r="C502" s="460">
        <v>44.1</v>
      </c>
      <c r="D502" s="460">
        <f t="shared" si="90"/>
        <v>44.1</v>
      </c>
      <c r="E502" s="460">
        <f t="shared" si="96"/>
        <v>4.41E-2</v>
      </c>
      <c r="F502" s="460">
        <f t="shared" si="91"/>
        <v>0.98510151630913168</v>
      </c>
      <c r="G502" s="460">
        <v>3.2529313108112701E-3</v>
      </c>
      <c r="H502" s="460">
        <f t="shared" si="92"/>
        <v>1</v>
      </c>
      <c r="I502" s="460">
        <v>0.99803548028184796</v>
      </c>
      <c r="J502" s="460">
        <v>0.99793580220520295</v>
      </c>
      <c r="K502" s="460">
        <v>0.99874156240622503</v>
      </c>
      <c r="L502" s="460" t="str">
        <f t="shared" si="93"/>
        <v>-</v>
      </c>
      <c r="M502" s="460">
        <f t="shared" si="94"/>
        <v>1</v>
      </c>
      <c r="N502" s="460">
        <f t="shared" si="95"/>
        <v>3.2044675667296336E-3</v>
      </c>
      <c r="O502" s="460">
        <f t="shared" si="100"/>
        <v>-49.884882393357579</v>
      </c>
      <c r="P502" s="460">
        <f t="shared" si="97"/>
        <v>-0.10000000000000142</v>
      </c>
      <c r="Q502" s="460">
        <f t="shared" si="98"/>
        <v>1.0783370085532444E-5</v>
      </c>
      <c r="R502" s="460">
        <f t="shared" si="99"/>
        <v>-1.0783370085532598E-6</v>
      </c>
      <c r="V502" s="430"/>
    </row>
    <row r="503" spans="3:22" x14ac:dyDescent="0.35">
      <c r="C503" s="460">
        <v>44.2</v>
      </c>
      <c r="D503" s="460">
        <f t="shared" si="90"/>
        <v>44.2</v>
      </c>
      <c r="E503" s="460">
        <f t="shared" si="96"/>
        <v>4.4200000000000003E-2</v>
      </c>
      <c r="F503" s="460">
        <f t="shared" si="91"/>
        <v>0.98503431397538954</v>
      </c>
      <c r="G503" s="460">
        <v>3.0974740609189702E-3</v>
      </c>
      <c r="H503" s="460">
        <f t="shared" si="92"/>
        <v>1</v>
      </c>
      <c r="I503" s="460">
        <v>0.99802656786536603</v>
      </c>
      <c r="J503" s="460">
        <v>0.99792643799842795</v>
      </c>
      <c r="K503" s="460">
        <v>0.99873585161995004</v>
      </c>
      <c r="L503" s="460" t="str">
        <f t="shared" si="93"/>
        <v>-</v>
      </c>
      <c r="M503" s="460">
        <f t="shared" si="94"/>
        <v>1</v>
      </c>
      <c r="N503" s="460">
        <f t="shared" si="95"/>
        <v>3.0511182366538816E-3</v>
      </c>
      <c r="O503" s="460">
        <f t="shared" si="100"/>
        <v>-50.310819245831766</v>
      </c>
      <c r="P503" s="460">
        <f t="shared" si="97"/>
        <v>-0.10000000000000142</v>
      </c>
      <c r="Q503" s="460">
        <f t="shared" si="98"/>
        <v>9.7830884358733444E-6</v>
      </c>
      <c r="R503" s="460">
        <f t="shared" si="99"/>
        <v>-9.7830884358734833E-7</v>
      </c>
      <c r="V503" s="430"/>
    </row>
    <row r="504" spans="3:22" x14ac:dyDescent="0.35">
      <c r="C504" s="460">
        <v>44.3</v>
      </c>
      <c r="D504" s="460">
        <f t="shared" si="90"/>
        <v>44.3</v>
      </c>
      <c r="E504" s="460">
        <f t="shared" si="96"/>
        <v>4.4299999999999999E-2</v>
      </c>
      <c r="F504" s="460">
        <f t="shared" si="91"/>
        <v>0.98496696341365131</v>
      </c>
      <c r="G504" s="460">
        <v>2.9472888676263E-3</v>
      </c>
      <c r="H504" s="460">
        <f t="shared" si="92"/>
        <v>1</v>
      </c>
      <c r="I504" s="460">
        <v>0.99801763532631804</v>
      </c>
      <c r="J504" s="460">
        <v>0.99791705265243702</v>
      </c>
      <c r="K504" s="460">
        <v>0.99873012792501503</v>
      </c>
      <c r="L504" s="460" t="str">
        <f t="shared" si="93"/>
        <v>-</v>
      </c>
      <c r="M504" s="460">
        <f t="shared" si="94"/>
        <v>1</v>
      </c>
      <c r="N504" s="460">
        <f t="shared" si="95"/>
        <v>2.9029821662487354E-3</v>
      </c>
      <c r="O504" s="460">
        <f t="shared" si="100"/>
        <v>-50.743112642812314</v>
      </c>
      <c r="P504" s="460">
        <f t="shared" si="97"/>
        <v>-9.9999999999994316E-2</v>
      </c>
      <c r="Q504" s="460">
        <f t="shared" si="98"/>
        <v>8.8628279019612769E-6</v>
      </c>
      <c r="R504" s="460">
        <f t="shared" si="99"/>
        <v>-8.8628279019607736E-7</v>
      </c>
      <c r="V504" s="430"/>
    </row>
    <row r="505" spans="3:22" x14ac:dyDescent="0.35">
      <c r="C505" s="460">
        <v>44.4</v>
      </c>
      <c r="D505" s="460">
        <f t="shared" si="90"/>
        <v>44.4</v>
      </c>
      <c r="E505" s="460">
        <f t="shared" si="96"/>
        <v>4.4400000000000002E-2</v>
      </c>
      <c r="F505" s="460">
        <f t="shared" si="91"/>
        <v>0.98489946465076139</v>
      </c>
      <c r="G505" s="460">
        <v>2.80226529509245E-3</v>
      </c>
      <c r="H505" s="460">
        <f t="shared" si="92"/>
        <v>1</v>
      </c>
      <c r="I505" s="460">
        <v>0.99800868266514997</v>
      </c>
      <c r="J505" s="460">
        <v>0.99790764616772498</v>
      </c>
      <c r="K505" s="460">
        <v>0.99872439132161595</v>
      </c>
      <c r="L505" s="460" t="str">
        <f t="shared" si="93"/>
        <v>-</v>
      </c>
      <c r="M505" s="460">
        <f t="shared" si="94"/>
        <v>1</v>
      </c>
      <c r="N505" s="460">
        <f t="shared" si="95"/>
        <v>2.7599495889459617E-3</v>
      </c>
      <c r="O505" s="460">
        <f t="shared" si="100"/>
        <v>-51.181977006829975</v>
      </c>
      <c r="P505" s="460">
        <f t="shared" si="97"/>
        <v>-0.10000000000000142</v>
      </c>
      <c r="Q505" s="460">
        <f t="shared" si="98"/>
        <v>8.0171990159981237E-6</v>
      </c>
      <c r="R505" s="460">
        <f t="shared" si="99"/>
        <v>-8.0171990159982381E-7</v>
      </c>
      <c r="V505" s="430"/>
    </row>
    <row r="506" spans="3:22" x14ac:dyDescent="0.35">
      <c r="C506" s="460">
        <v>44.5</v>
      </c>
      <c r="D506" s="460">
        <f t="shared" si="90"/>
        <v>44.5</v>
      </c>
      <c r="E506" s="460">
        <f t="shared" si="96"/>
        <v>4.4499999999999998E-2</v>
      </c>
      <c r="F506" s="460">
        <f t="shared" si="91"/>
        <v>0.98483181771362771</v>
      </c>
      <c r="G506" s="460">
        <v>2.66229383776287E-3</v>
      </c>
      <c r="H506" s="460">
        <f t="shared" si="92"/>
        <v>1</v>
      </c>
      <c r="I506" s="460">
        <v>0.99799970988228504</v>
      </c>
      <c r="J506" s="460">
        <v>0.99789821854475902</v>
      </c>
      <c r="K506" s="460">
        <v>0.99871864180991299</v>
      </c>
      <c r="L506" s="460" t="str">
        <f t="shared" si="93"/>
        <v>-</v>
      </c>
      <c r="M506" s="460">
        <f t="shared" si="94"/>
        <v>1</v>
      </c>
      <c r="N506" s="460">
        <f t="shared" si="95"/>
        <v>2.6219116795317969E-3</v>
      </c>
      <c r="O506" s="460">
        <f t="shared" si="100"/>
        <v>-51.627638836732658</v>
      </c>
      <c r="P506" s="460">
        <f t="shared" si="97"/>
        <v>-0.10000000000000142</v>
      </c>
      <c r="Q506" s="460">
        <f t="shared" si="98"/>
        <v>7.2411076782852588E-6</v>
      </c>
      <c r="R506" s="460">
        <f t="shared" si="99"/>
        <v>-7.2411076782853615E-7</v>
      </c>
      <c r="V506" s="430"/>
    </row>
    <row r="507" spans="3:22" x14ac:dyDescent="0.35">
      <c r="C507" s="460">
        <v>44.6</v>
      </c>
      <c r="D507" s="460">
        <f t="shared" si="90"/>
        <v>44.6</v>
      </c>
      <c r="E507" s="460">
        <f t="shared" si="96"/>
        <v>4.4600000000000001E-2</v>
      </c>
      <c r="F507" s="460">
        <f t="shared" si="91"/>
        <v>0.98476402262921237</v>
      </c>
      <c r="G507" s="460">
        <v>2.5272659327819401E-3</v>
      </c>
      <c r="H507" s="460">
        <f t="shared" si="92"/>
        <v>1</v>
      </c>
      <c r="I507" s="460">
        <v>0.997990716978159</v>
      </c>
      <c r="J507" s="460">
        <v>0.99788876978401897</v>
      </c>
      <c r="K507" s="460">
        <v>0.99871287939009101</v>
      </c>
      <c r="L507" s="460" t="str">
        <f t="shared" si="93"/>
        <v>-</v>
      </c>
      <c r="M507" s="460">
        <f t="shared" si="94"/>
        <v>1</v>
      </c>
      <c r="N507" s="460">
        <f t="shared" si="95"/>
        <v>2.488760566220112E-3</v>
      </c>
      <c r="O507" s="460">
        <f t="shared" si="100"/>
        <v>-52.080337662614859</v>
      </c>
      <c r="P507" s="460">
        <f t="shared" si="97"/>
        <v>-0.10000000000000142</v>
      </c>
      <c r="Q507" s="460">
        <f t="shared" si="98"/>
        <v>6.5297427008747138E-6</v>
      </c>
      <c r="R507" s="460">
        <f t="shared" si="99"/>
        <v>-6.529742700874807E-7</v>
      </c>
      <c r="V507" s="430"/>
    </row>
    <row r="508" spans="3:22" x14ac:dyDescent="0.35">
      <c r="C508" s="460">
        <v>44.7</v>
      </c>
      <c r="D508" s="460">
        <f t="shared" si="90"/>
        <v>44.7</v>
      </c>
      <c r="E508" s="460">
        <f t="shared" si="96"/>
        <v>4.4700000000000004E-2</v>
      </c>
      <c r="F508" s="460">
        <f t="shared" si="91"/>
        <v>0.9846960794245363</v>
      </c>
      <c r="G508" s="460">
        <v>2.3970739721131998E-3</v>
      </c>
      <c r="H508" s="460">
        <f t="shared" si="92"/>
        <v>1</v>
      </c>
      <c r="I508" s="460">
        <v>0.99798170395322705</v>
      </c>
      <c r="J508" s="460">
        <v>0.99787929988600599</v>
      </c>
      <c r="K508" s="460">
        <v>0.99870710406233698</v>
      </c>
      <c r="L508" s="460" t="str">
        <f t="shared" si="93"/>
        <v>-</v>
      </c>
      <c r="M508" s="460">
        <f t="shared" si="94"/>
        <v>1</v>
      </c>
      <c r="N508" s="460">
        <f t="shared" si="95"/>
        <v>2.3603893424304682E-3</v>
      </c>
      <c r="O508" s="460">
        <f t="shared" si="100"/>
        <v>-52.540327098878763</v>
      </c>
      <c r="P508" s="460">
        <f t="shared" si="97"/>
        <v>-0.10000000000000142</v>
      </c>
      <c r="Q508" s="460">
        <f t="shared" si="98"/>
        <v>5.8785637091414836E-6</v>
      </c>
      <c r="R508" s="460">
        <f t="shared" si="99"/>
        <v>-5.8785637091415675E-7</v>
      </c>
      <c r="V508" s="430"/>
    </row>
    <row r="509" spans="3:22" x14ac:dyDescent="0.35">
      <c r="C509" s="460">
        <v>44.8</v>
      </c>
      <c r="D509" s="460">
        <f t="shared" si="90"/>
        <v>44.8</v>
      </c>
      <c r="E509" s="460">
        <f t="shared" si="96"/>
        <v>4.48E-2</v>
      </c>
      <c r="F509" s="460">
        <f t="shared" si="91"/>
        <v>0.98462798812667995</v>
      </c>
      <c r="G509" s="460">
        <v>2.2716113143627101E-3</v>
      </c>
      <c r="H509" s="460">
        <f t="shared" si="92"/>
        <v>1</v>
      </c>
      <c r="I509" s="460">
        <v>0.99797267080788998</v>
      </c>
      <c r="J509" s="460">
        <v>0.99786980885116805</v>
      </c>
      <c r="K509" s="460">
        <v>0.99870131582680799</v>
      </c>
      <c r="L509" s="460" t="str">
        <f t="shared" si="93"/>
        <v>-</v>
      </c>
      <c r="M509" s="460">
        <f t="shared" si="94"/>
        <v>1</v>
      </c>
      <c r="N509" s="460">
        <f t="shared" si="95"/>
        <v>2.2366920782667583E-3</v>
      </c>
      <c r="O509" s="460">
        <f t="shared" si="100"/>
        <v>-53.007876007958231</v>
      </c>
      <c r="P509" s="460">
        <f t="shared" si="97"/>
        <v>-9.9999999999994316E-2</v>
      </c>
      <c r="Q509" s="460">
        <f t="shared" si="98"/>
        <v>5.2832893971299072E-6</v>
      </c>
      <c r="R509" s="460">
        <f t="shared" si="99"/>
        <v>-5.2832893971296069E-7</v>
      </c>
      <c r="V509" s="430"/>
    </row>
    <row r="510" spans="3:22" x14ac:dyDescent="0.35">
      <c r="C510" s="460">
        <v>44.9</v>
      </c>
      <c r="D510" s="460">
        <f t="shared" ref="D510:D573" si="101">IF(AND($D$11=$U$86,$D$13&gt;=$U$80),$D$13/$U$80,1)*(f_CLK_MHz/fCLK_NOM_MHz)*$C510</f>
        <v>44.9</v>
      </c>
      <c r="E510" s="460">
        <f t="shared" si="96"/>
        <v>4.4899999999999995E-2</v>
      </c>
      <c r="F510" s="460">
        <f t="shared" ref="F510:F573" si="102">IF(SINC3_Decimation&lt;&gt;0,(ABS(SIN(((MOD_CLK_DIV*PI()*$D510*SINC3_Decimation)/(f_CLK_MHz*1000000)))/(SINC3_Decimation*SIN(((MOD_CLK_DIV*PI()*$D510)/(f_CLK_MHz*1000000)))))^First_Stage_Order),"-")</f>
        <v>0.98455974876278141</v>
      </c>
      <c r="G510" s="460">
        <v>2.1507722963074898E-3</v>
      </c>
      <c r="H510" s="460">
        <f t="shared" ref="H510:H573" si="103">IF(SINC1A_Decimation&lt;&gt;0,(ABS(SIN(((MOD_CLK_DIV*SINC3_Decimation*FIR2_Decimation*PI()*$D510*SINC1A_Decimation)/(f_CLK_MHz*1000000)))/(SINC1A_Decimation*SIN(((MOD_CLK_DIV*SINC3_Decimation*FIR2_Decimation*PI()*$D510)/(f_CLK_MHz*1000000)))))^1),"-")</f>
        <v>1</v>
      </c>
      <c r="I510" s="460">
        <v>0.99796361754264495</v>
      </c>
      <c r="J510" s="460">
        <v>0.99786029668004705</v>
      </c>
      <c r="K510" s="460">
        <v>0.99869551468372497</v>
      </c>
      <c r="L510" s="460" t="str">
        <f t="shared" ref="L510:L573" si="104">IF(SINC1B_Decimation&lt;&gt;0,(ABS(SIN(((MOD_CLK_DIV*FIR1_Decimation*PI()*$D510*SINC1B_Decimation)/(f_CLK_MHz*1000000)))/(SINC1B_Decimation*SIN(((MOD_CLK_DIV*FIR1_Decimation*PI()*$D510)/(f_CLK_MHz*1000000)))))^1),"-")</f>
        <v>-</v>
      </c>
      <c r="M510" s="460">
        <f t="shared" ref="M510:M573" si="105">IF($D$14=$Z$85,(ABS(SIN(((Dec_Prior_to_Chop*PI()*$D510*2)/(f_CLK_MHz*1000000)))/(2*SIN(((Dec_Prior_to_Chop*PI()*$D510)/(f_CLK_MHz*1000000)))))^1),1)</f>
        <v>1</v>
      </c>
      <c r="N510" s="460">
        <f t="shared" ref="N510:N573" si="106">M510*IF(FILTER=$U$85,F510,IF(AND(FILTER=$U$86,$D$13&lt;=$U$73,$D$13&lt;&gt;$U$72),F510*G510*H510,IF(AND(FILTER=$U$86,OR($D$13&gt;=$U$74,$D$13=$U$72),$D$13&lt;=$U$79,$D$13&lt;&gt;$U$75),I510*L510,IF(AND(FILTER=$U$86,$D$13=$U$75),J510*L510,IF(AND(FILTER=$U$86,$D$13&gt;=$U$80),K510,"Error")))))</f>
        <v>2.1175638316984526E-3</v>
      </c>
      <c r="O510" s="460">
        <f t="shared" si="100"/>
        <v>-53.483269789139129</v>
      </c>
      <c r="P510" s="460">
        <f t="shared" si="97"/>
        <v>-0.10000000000000142</v>
      </c>
      <c r="Q510" s="460">
        <f t="shared" si="98"/>
        <v>4.7398861323667409E-6</v>
      </c>
      <c r="R510" s="460">
        <f t="shared" si="99"/>
        <v>-4.7398861323668083E-7</v>
      </c>
      <c r="V510" s="430"/>
    </row>
    <row r="511" spans="3:22" x14ac:dyDescent="0.35">
      <c r="C511" s="460">
        <v>45</v>
      </c>
      <c r="D511" s="460">
        <f t="shared" si="101"/>
        <v>45</v>
      </c>
      <c r="E511" s="460">
        <f t="shared" ref="E511:E574" si="107">D511/1000</f>
        <v>4.4999999999999998E-2</v>
      </c>
      <c r="F511" s="460">
        <f t="shared" si="102"/>
        <v>0.9844913613600379</v>
      </c>
      <c r="G511" s="460">
        <v>2.0344522441265501E-3</v>
      </c>
      <c r="H511" s="460">
        <f t="shared" si="103"/>
        <v>1</v>
      </c>
      <c r="I511" s="460">
        <v>0.99795454415787699</v>
      </c>
      <c r="J511" s="460">
        <v>0.99785076337307099</v>
      </c>
      <c r="K511" s="460">
        <v>0.99868970063322704</v>
      </c>
      <c r="L511" s="460" t="str">
        <f t="shared" si="104"/>
        <v>-</v>
      </c>
      <c r="M511" s="460">
        <f t="shared" si="105"/>
        <v>1</v>
      </c>
      <c r="N511" s="460">
        <f t="shared" si="106"/>
        <v>2.0029006594421313E-3</v>
      </c>
      <c r="O511" s="460">
        <f t="shared" si="100"/>
        <v>-53.966811809195931</v>
      </c>
      <c r="P511" s="460">
        <f t="shared" si="97"/>
        <v>-0.10000000000000142</v>
      </c>
      <c r="Q511" s="460">
        <f t="shared" si="98"/>
        <v>4.2445569056876076E-6</v>
      </c>
      <c r="R511" s="460">
        <f t="shared" si="99"/>
        <v>-4.2445569056876681E-7</v>
      </c>
      <c r="V511" s="430"/>
    </row>
    <row r="512" spans="3:22" x14ac:dyDescent="0.35">
      <c r="C512" s="460">
        <v>45.1</v>
      </c>
      <c r="D512" s="460">
        <f t="shared" si="101"/>
        <v>45.1</v>
      </c>
      <c r="E512" s="460">
        <f t="shared" si="107"/>
        <v>4.5100000000000001E-2</v>
      </c>
      <c r="F512" s="460">
        <f t="shared" si="102"/>
        <v>0.98442282594570263</v>
      </c>
      <c r="G512" s="460">
        <v>1.92254748433389E-3</v>
      </c>
      <c r="H512" s="460">
        <f t="shared" si="103"/>
        <v>1</v>
      </c>
      <c r="I512" s="460">
        <v>0.99794545065406504</v>
      </c>
      <c r="J512" s="460">
        <v>0.997841208930767</v>
      </c>
      <c r="K512" s="460">
        <v>0.99868387367552303</v>
      </c>
      <c r="L512" s="460" t="str">
        <f t="shared" si="104"/>
        <v>-</v>
      </c>
      <c r="M512" s="460">
        <f t="shared" si="105"/>
        <v>1</v>
      </c>
      <c r="N512" s="460">
        <f t="shared" si="106"/>
        <v>1.8925996275427695E-3</v>
      </c>
      <c r="O512" s="460">
        <f t="shared" si="100"/>
        <v>-54.458824994251515</v>
      </c>
      <c r="P512" s="460">
        <f t="shared" si="97"/>
        <v>-0.10000000000000142</v>
      </c>
      <c r="Q512" s="460">
        <f t="shared" si="98"/>
        <v>3.7937306214748613E-6</v>
      </c>
      <c r="R512" s="460">
        <f t="shared" si="99"/>
        <v>-3.793730621474915E-7</v>
      </c>
      <c r="V512" s="430"/>
    </row>
    <row r="513" spans="3:22" x14ac:dyDescent="0.35">
      <c r="C513" s="460">
        <v>45.2</v>
      </c>
      <c r="D513" s="460">
        <f t="shared" si="101"/>
        <v>45.2</v>
      </c>
      <c r="E513" s="460">
        <f t="shared" si="107"/>
        <v>4.5200000000000004E-2</v>
      </c>
      <c r="F513" s="460">
        <f t="shared" si="102"/>
        <v>0.98435414254709142</v>
      </c>
      <c r="G513" s="460">
        <v>1.8149553544142499E-3</v>
      </c>
      <c r="H513" s="460">
        <f t="shared" si="103"/>
        <v>1</v>
      </c>
      <c r="I513" s="460">
        <v>0.99793633703163098</v>
      </c>
      <c r="J513" s="460">
        <v>0.99783163335360403</v>
      </c>
      <c r="K513" s="460">
        <v>0.99867803381077902</v>
      </c>
      <c r="L513" s="460" t="str">
        <f t="shared" si="104"/>
        <v>-</v>
      </c>
      <c r="M513" s="460">
        <f t="shared" si="105"/>
        <v>1</v>
      </c>
      <c r="N513" s="460">
        <f t="shared" si="106"/>
        <v>1.7865588216556913E-3</v>
      </c>
      <c r="O513" s="460">
        <f t="shared" si="100"/>
        <v>-54.959653605464418</v>
      </c>
      <c r="P513" s="460">
        <f t="shared" si="97"/>
        <v>-0.10000000000000142</v>
      </c>
      <c r="Q513" s="460">
        <f t="shared" si="98"/>
        <v>3.3840517235771054E-6</v>
      </c>
      <c r="R513" s="460">
        <f t="shared" si="99"/>
        <v>-3.3840517235771533E-7</v>
      </c>
      <c r="V513" s="430"/>
    </row>
    <row r="514" spans="3:22" x14ac:dyDescent="0.35">
      <c r="C514" s="460">
        <v>45.3</v>
      </c>
      <c r="D514" s="460">
        <f t="shared" si="101"/>
        <v>45.3</v>
      </c>
      <c r="E514" s="460">
        <f t="shared" si="107"/>
        <v>4.53E-2</v>
      </c>
      <c r="F514" s="460">
        <f t="shared" si="102"/>
        <v>0.98428531119157248</v>
      </c>
      <c r="G514" s="460">
        <v>1.7115742131587699E-3</v>
      </c>
      <c r="H514" s="460">
        <f t="shared" si="103"/>
        <v>1</v>
      </c>
      <c r="I514" s="460">
        <v>0.99792720329103701</v>
      </c>
      <c r="J514" s="460">
        <v>0.99782203664208902</v>
      </c>
      <c r="K514" s="460">
        <v>0.99867218103919597</v>
      </c>
      <c r="L514" s="460" t="str">
        <f t="shared" si="104"/>
        <v>-</v>
      </c>
      <c r="M514" s="460">
        <f t="shared" si="105"/>
        <v>1</v>
      </c>
      <c r="N514" s="460">
        <f t="shared" si="106"/>
        <v>1.6846773570264506E-3</v>
      </c>
      <c r="O514" s="460">
        <f t="shared" si="100"/>
        <v>-55.46966522499234</v>
      </c>
      <c r="P514" s="460">
        <f t="shared" si="97"/>
        <v>-9.9999999999994316E-2</v>
      </c>
      <c r="Q514" s="460">
        <f t="shared" si="98"/>
        <v>3.01237015204795E-6</v>
      </c>
      <c r="R514" s="460">
        <f t="shared" si="99"/>
        <v>-3.0123701520477788E-7</v>
      </c>
      <c r="V514" s="430"/>
    </row>
    <row r="515" spans="3:22" x14ac:dyDescent="0.35">
      <c r="C515" s="460">
        <v>45.4</v>
      </c>
      <c r="D515" s="460">
        <f t="shared" si="101"/>
        <v>45.4</v>
      </c>
      <c r="E515" s="460">
        <f t="shared" si="107"/>
        <v>4.5399999999999996E-2</v>
      </c>
      <c r="F515" s="460">
        <f t="shared" si="102"/>
        <v>0.98421633190657654</v>
      </c>
      <c r="G515" s="460">
        <v>1.61230345070135E-3</v>
      </c>
      <c r="H515" s="460">
        <f t="shared" si="103"/>
        <v>1</v>
      </c>
      <c r="I515" s="460">
        <v>0.99791804943269502</v>
      </c>
      <c r="J515" s="460">
        <v>0.99781241879668003</v>
      </c>
      <c r="K515" s="460">
        <v>0.99866631536092199</v>
      </c>
      <c r="L515" s="460" t="str">
        <f t="shared" si="104"/>
        <v>-</v>
      </c>
      <c r="M515" s="460">
        <f t="shared" si="105"/>
        <v>1</v>
      </c>
      <c r="N515" s="460">
        <f t="shared" si="106"/>
        <v>1.5868553881695985E-3</v>
      </c>
      <c r="O515" s="460">
        <f t="shared" si="100"/>
        <v>-55.989252983259405</v>
      </c>
      <c r="P515" s="460">
        <f t="shared" ref="P515:P578" si="108">D514-D515</f>
        <v>-0.10000000000000142</v>
      </c>
      <c r="Q515" s="460">
        <f t="shared" ref="Q515:Q578" si="109">((N515+N514)/2)^2</f>
        <v>2.6757316257224995E-6</v>
      </c>
      <c r="R515" s="460">
        <f t="shared" ref="R515:R578" si="110">P515*Q515</f>
        <v>-2.6757316257225375E-7</v>
      </c>
      <c r="V515" s="430"/>
    </row>
    <row r="516" spans="3:22" x14ac:dyDescent="0.35">
      <c r="C516" s="460">
        <v>45.5</v>
      </c>
      <c r="D516" s="460">
        <f t="shared" si="101"/>
        <v>45.5</v>
      </c>
      <c r="E516" s="460">
        <f t="shared" si="107"/>
        <v>4.5499999999999999E-2</v>
      </c>
      <c r="F516" s="460">
        <f t="shared" si="102"/>
        <v>0.98414720471959205</v>
      </c>
      <c r="G516" s="460">
        <v>1.5170434982561499E-3</v>
      </c>
      <c r="H516" s="460">
        <f t="shared" si="103"/>
        <v>1</v>
      </c>
      <c r="I516" s="460">
        <v>0.99790887545708196</v>
      </c>
      <c r="J516" s="460">
        <v>0.997802779817899</v>
      </c>
      <c r="K516" s="460">
        <v>0.998660436776172</v>
      </c>
      <c r="L516" s="460" t="str">
        <f t="shared" si="104"/>
        <v>-</v>
      </c>
      <c r="M516" s="460">
        <f t="shared" si="105"/>
        <v>1</v>
      </c>
      <c r="N516" s="460">
        <f t="shared" si="106"/>
        <v>1.4929941182468213E-3</v>
      </c>
      <c r="O516" s="460">
        <f t="shared" si="100"/>
        <v>-56.51883806409267</v>
      </c>
      <c r="P516" s="460">
        <f t="shared" si="108"/>
        <v>-0.10000000000000142</v>
      </c>
      <c r="Q516" s="460">
        <f t="shared" si="109"/>
        <v>2.3713682455433667E-6</v>
      </c>
      <c r="R516" s="460">
        <f t="shared" si="110"/>
        <v>-2.3713682455434004E-7</v>
      </c>
      <c r="V516" s="430"/>
    </row>
    <row r="517" spans="3:22" x14ac:dyDescent="0.35">
      <c r="C517" s="460">
        <v>45.6</v>
      </c>
      <c r="D517" s="460">
        <f t="shared" si="101"/>
        <v>45.6</v>
      </c>
      <c r="E517" s="460">
        <f t="shared" si="107"/>
        <v>4.5600000000000002E-2</v>
      </c>
      <c r="F517" s="460">
        <f t="shared" si="102"/>
        <v>0.98407792965816332</v>
      </c>
      <c r="G517" s="460">
        <v>1.4256958375527199E-3</v>
      </c>
      <c r="H517" s="460">
        <f t="shared" si="103"/>
        <v>1</v>
      </c>
      <c r="I517" s="460">
        <v>0.99789968136464502</v>
      </c>
      <c r="J517" s="460">
        <v>0.99779311970624396</v>
      </c>
      <c r="K517" s="460">
        <v>0.99865454528512998</v>
      </c>
      <c r="L517" s="460" t="str">
        <f t="shared" si="104"/>
        <v>-</v>
      </c>
      <c r="M517" s="460">
        <f t="shared" si="105"/>
        <v>1</v>
      </c>
      <c r="N517" s="460">
        <f t="shared" si="106"/>
        <v>1.4029958081411417E-3</v>
      </c>
      <c r="O517" s="460">
        <f t="shared" si="100"/>
        <v>-57.058872531020697</v>
      </c>
      <c r="P517" s="460">
        <f t="shared" si="108"/>
        <v>-0.10000000000000142</v>
      </c>
      <c r="Q517" s="460">
        <f t="shared" si="109"/>
        <v>2.0966894134351393E-6</v>
      </c>
      <c r="R517" s="460">
        <f t="shared" si="110"/>
        <v>-2.0966894134351691E-7</v>
      </c>
      <c r="V517" s="430"/>
    </row>
    <row r="518" spans="3:22" x14ac:dyDescent="0.35">
      <c r="C518" s="460">
        <v>45.7</v>
      </c>
      <c r="D518" s="460">
        <f t="shared" si="101"/>
        <v>45.7</v>
      </c>
      <c r="E518" s="460">
        <f t="shared" si="107"/>
        <v>4.5700000000000005E-2</v>
      </c>
      <c r="F518" s="460">
        <f t="shared" si="102"/>
        <v>0.98400850674989571</v>
      </c>
      <c r="G518" s="460">
        <v>1.3381630099724999E-3</v>
      </c>
      <c r="H518" s="460">
        <f t="shared" si="103"/>
        <v>1</v>
      </c>
      <c r="I518" s="460">
        <v>0.99789046715579899</v>
      </c>
      <c r="J518" s="460">
        <v>0.99778343846217099</v>
      </c>
      <c r="K518" s="460">
        <v>0.99864864088795002</v>
      </c>
      <c r="L518" s="460" t="str">
        <f t="shared" si="104"/>
        <v>-</v>
      </c>
      <c r="M518" s="460">
        <f t="shared" si="105"/>
        <v>1</v>
      </c>
      <c r="N518" s="460">
        <f t="shared" si="106"/>
        <v>1.3167637852309854E-3</v>
      </c>
      <c r="O518" s="460">
        <f t="shared" si="100"/>
        <v>-57.60984252615107</v>
      </c>
      <c r="P518" s="460">
        <f t="shared" si="108"/>
        <v>-0.10000000000000142</v>
      </c>
      <c r="Q518" s="460">
        <f t="shared" si="109"/>
        <v>1.8492730614349294E-6</v>
      </c>
      <c r="R518" s="460">
        <f t="shared" si="110"/>
        <v>-1.8492730614349556E-7</v>
      </c>
      <c r="V518" s="430"/>
    </row>
    <row r="519" spans="3:22" x14ac:dyDescent="0.35">
      <c r="C519" s="460">
        <v>45.8</v>
      </c>
      <c r="D519" s="460">
        <f t="shared" si="101"/>
        <v>45.8</v>
      </c>
      <c r="E519" s="460">
        <f t="shared" si="107"/>
        <v>4.58E-2</v>
      </c>
      <c r="F519" s="460">
        <f t="shared" si="102"/>
        <v>0.98393893602245197</v>
      </c>
      <c r="G519" s="460">
        <v>1.2543486253825001E-3</v>
      </c>
      <c r="H519" s="460">
        <f t="shared" si="103"/>
        <v>1</v>
      </c>
      <c r="I519" s="460">
        <v>0.99788123283102503</v>
      </c>
      <c r="J519" s="460">
        <v>0.99777373608621001</v>
      </c>
      <c r="K519" s="460">
        <v>0.99864272358484296</v>
      </c>
      <c r="L519" s="460" t="str">
        <f t="shared" si="104"/>
        <v>-</v>
      </c>
      <c r="M519" s="460">
        <f t="shared" si="105"/>
        <v>1</v>
      </c>
      <c r="N519" s="460">
        <f t="shared" si="106"/>
        <v>1.2342024518600823E-3</v>
      </c>
      <c r="O519" s="460">
        <f t="shared" si="100"/>
        <v>-58.172271903072961</v>
      </c>
      <c r="P519" s="460">
        <f t="shared" si="108"/>
        <v>-9.9999999999994316E-2</v>
      </c>
      <c r="Q519" s="460">
        <f t="shared" si="109"/>
        <v>1.6268571856946403E-6</v>
      </c>
      <c r="R519" s="460">
        <f t="shared" si="110"/>
        <v>-1.6268571856945479E-7</v>
      </c>
      <c r="V519" s="430"/>
    </row>
    <row r="520" spans="3:22" x14ac:dyDescent="0.35">
      <c r="C520" s="460">
        <v>45.9</v>
      </c>
      <c r="D520" s="460">
        <f t="shared" si="101"/>
        <v>45.9</v>
      </c>
      <c r="E520" s="460">
        <f t="shared" si="107"/>
        <v>4.5899999999999996E-2</v>
      </c>
      <c r="F520" s="460">
        <f t="shared" si="102"/>
        <v>0.98386921750354961</v>
      </c>
      <c r="G520" s="460">
        <v>1.1741573706689501E-3</v>
      </c>
      <c r="H520" s="460">
        <f t="shared" si="103"/>
        <v>1</v>
      </c>
      <c r="I520" s="460">
        <v>0.99787197839077302</v>
      </c>
      <c r="J520" s="460">
        <v>0.99776401257886005</v>
      </c>
      <c r="K520" s="460">
        <v>0.99863679337599498</v>
      </c>
      <c r="L520" s="460" t="str">
        <f t="shared" si="104"/>
        <v>-</v>
      </c>
      <c r="M520" s="460">
        <f t="shared" si="105"/>
        <v>1</v>
      </c>
      <c r="N520" s="460">
        <f t="shared" si="106"/>
        <v>1.1552172935060852E-3</v>
      </c>
      <c r="O520" s="460">
        <f t="shared" si="100"/>
        <v>-58.746726367475397</v>
      </c>
      <c r="P520" s="460">
        <f t="shared" si="108"/>
        <v>-0.10000000000000142</v>
      </c>
      <c r="Q520" s="460">
        <f t="shared" si="109"/>
        <v>1.4273316798864303E-6</v>
      </c>
      <c r="R520" s="460">
        <f t="shared" si="110"/>
        <v>-1.4273316798864506E-7</v>
      </c>
      <c r="V520" s="430"/>
    </row>
    <row r="521" spans="3:22" x14ac:dyDescent="0.35">
      <c r="C521" s="460">
        <v>46</v>
      </c>
      <c r="D521" s="460">
        <f t="shared" si="101"/>
        <v>46</v>
      </c>
      <c r="E521" s="460">
        <f t="shared" si="107"/>
        <v>4.5999999999999999E-2</v>
      </c>
      <c r="F521" s="460">
        <f t="shared" si="102"/>
        <v>0.98379935122096951</v>
      </c>
      <c r="G521" s="460">
        <v>1.0974950179690099E-3</v>
      </c>
      <c r="H521" s="460">
        <f t="shared" si="103"/>
        <v>1</v>
      </c>
      <c r="I521" s="460">
        <v>0.99786270383546005</v>
      </c>
      <c r="J521" s="460">
        <v>0.99775426794057798</v>
      </c>
      <c r="K521" s="460">
        <v>0.99863085026156295</v>
      </c>
      <c r="L521" s="460" t="str">
        <f t="shared" si="104"/>
        <v>-</v>
      </c>
      <c r="M521" s="460">
        <f t="shared" si="105"/>
        <v>1</v>
      </c>
      <c r="N521" s="460">
        <f t="shared" si="106"/>
        <v>1.0797148866461583E-3</v>
      </c>
      <c r="O521" s="460">
        <f t="shared" si="100"/>
        <v>-59.333818214398839</v>
      </c>
      <c r="P521" s="460">
        <f t="shared" si="108"/>
        <v>-0.10000000000000142</v>
      </c>
      <c r="Q521" s="460">
        <f t="shared" si="109"/>
        <v>1.2487304624700147E-6</v>
      </c>
      <c r="R521" s="460">
        <f t="shared" si="110"/>
        <v>-1.2487304624700324E-7</v>
      </c>
      <c r="V521" s="430"/>
    </row>
    <row r="522" spans="3:22" x14ac:dyDescent="0.35">
      <c r="C522" s="460">
        <v>46.1</v>
      </c>
      <c r="D522" s="460">
        <f t="shared" si="101"/>
        <v>46.1</v>
      </c>
      <c r="E522" s="460">
        <f t="shared" si="107"/>
        <v>4.6100000000000002E-2</v>
      </c>
      <c r="F522" s="460">
        <f t="shared" si="102"/>
        <v>0.98372933720254874</v>
      </c>
      <c r="G522" s="460">
        <v>1.0242684326007799E-3</v>
      </c>
      <c r="H522" s="460">
        <f t="shared" si="103"/>
        <v>1</v>
      </c>
      <c r="I522" s="460">
        <v>0.99785340916557097</v>
      </c>
      <c r="J522" s="460">
        <v>0.99774450217190203</v>
      </c>
      <c r="K522" s="460">
        <v>0.99862489424176004</v>
      </c>
      <c r="L522" s="460" t="str">
        <f t="shared" si="104"/>
        <v>-</v>
      </c>
      <c r="M522" s="460">
        <f t="shared" si="105"/>
        <v>1</v>
      </c>
      <c r="N522" s="460">
        <f t="shared" si="106"/>
        <v>1.0076029063198586E-3</v>
      </c>
      <c r="O522" s="460">
        <f t="shared" si="100"/>
        <v>-59.934211769948185</v>
      </c>
      <c r="P522" s="460">
        <f t="shared" si="108"/>
        <v>-0.10000000000000142</v>
      </c>
      <c r="Q522" s="460">
        <f t="shared" si="109"/>
        <v>1.0892238922081308E-6</v>
      </c>
      <c r="R522" s="460">
        <f t="shared" si="110"/>
        <v>-1.0892238922081463E-7</v>
      </c>
      <c r="V522" s="430"/>
    </row>
    <row r="523" spans="3:22" x14ac:dyDescent="0.35">
      <c r="C523" s="460">
        <v>46.2</v>
      </c>
      <c r="D523" s="460">
        <f t="shared" si="101"/>
        <v>46.2</v>
      </c>
      <c r="E523" s="460">
        <f t="shared" si="107"/>
        <v>4.6200000000000005E-2</v>
      </c>
      <c r="F523" s="460">
        <f t="shared" si="102"/>
        <v>0.98365917547617965</v>
      </c>
      <c r="G523" s="460">
        <v>9.54385580692743E-4</v>
      </c>
      <c r="H523" s="460">
        <f t="shared" si="103"/>
        <v>1</v>
      </c>
      <c r="I523" s="460">
        <v>0.99784409438154098</v>
      </c>
      <c r="J523" s="460">
        <v>0.99773471527331203</v>
      </c>
      <c r="K523" s="460">
        <v>0.998618925316758</v>
      </c>
      <c r="L523" s="460" t="str">
        <f t="shared" si="104"/>
        <v>-</v>
      </c>
      <c r="M523" s="460">
        <f t="shared" si="105"/>
        <v>1</v>
      </c>
      <c r="N523" s="460">
        <f t="shared" si="106"/>
        <v>9.3879013339057853E-4</v>
      </c>
      <c r="O523" s="460">
        <f t="shared" si="100"/>
        <v>-60.548629668996476</v>
      </c>
      <c r="P523" s="460">
        <f t="shared" si="108"/>
        <v>-0.10000000000000142</v>
      </c>
      <c r="Q523" s="460">
        <f t="shared" si="109"/>
        <v>9.4711146625830872E-7</v>
      </c>
      <c r="R523" s="460">
        <f t="shared" si="110"/>
        <v>-9.4711146625832219E-8</v>
      </c>
      <c r="V523" s="430"/>
    </row>
    <row r="524" spans="3:22" x14ac:dyDescent="0.35">
      <c r="C524" s="460">
        <v>46.3</v>
      </c>
      <c r="D524" s="460">
        <f t="shared" si="101"/>
        <v>46.3</v>
      </c>
      <c r="E524" s="460">
        <f t="shared" si="107"/>
        <v>4.6299999999999994E-2</v>
      </c>
      <c r="F524" s="460">
        <f t="shared" si="102"/>
        <v>0.98358886606981666</v>
      </c>
      <c r="G524" s="460">
        <v>8.8775553651030705E-4</v>
      </c>
      <c r="H524" s="460">
        <f t="shared" si="103"/>
        <v>1</v>
      </c>
      <c r="I524" s="460">
        <v>0.99783475948383904</v>
      </c>
      <c r="J524" s="460">
        <v>0.99772490724532503</v>
      </c>
      <c r="K524" s="460">
        <v>0.998612943486756</v>
      </c>
      <c r="L524" s="460" t="str">
        <f t="shared" si="104"/>
        <v>-</v>
      </c>
      <c r="M524" s="460">
        <f t="shared" si="105"/>
        <v>1</v>
      </c>
      <c r="N524" s="460">
        <f t="shared" si="106"/>
        <v>8.7318646150337466E-4</v>
      </c>
      <c r="O524" s="460">
        <f t="shared" si="100"/>
        <v>-61.177860130351853</v>
      </c>
      <c r="P524" s="460">
        <f t="shared" si="108"/>
        <v>-9.9999999999994316E-2</v>
      </c>
      <c r="Q524" s="460">
        <f t="shared" si="109"/>
        <v>8.2081479511087135E-7</v>
      </c>
      <c r="R524" s="460">
        <f t="shared" si="110"/>
        <v>-8.2081479511082471E-8</v>
      </c>
      <c r="V524" s="430"/>
    </row>
    <row r="525" spans="3:22" x14ac:dyDescent="0.35">
      <c r="C525" s="460">
        <v>46.4</v>
      </c>
      <c r="D525" s="460">
        <f t="shared" si="101"/>
        <v>46.4</v>
      </c>
      <c r="E525" s="460">
        <f t="shared" si="107"/>
        <v>4.6399999999999997E-2</v>
      </c>
      <c r="F525" s="460">
        <f t="shared" si="102"/>
        <v>0.9835184090114707</v>
      </c>
      <c r="G525" s="460">
        <v>8.2428848948240497E-4</v>
      </c>
      <c r="H525" s="460">
        <f t="shared" si="103"/>
        <v>1</v>
      </c>
      <c r="I525" s="460">
        <v>0.99782540447290702</v>
      </c>
      <c r="J525" s="460">
        <v>0.99771507808842697</v>
      </c>
      <c r="K525" s="460">
        <v>0.99860694875192901</v>
      </c>
      <c r="L525" s="460" t="str">
        <f t="shared" si="104"/>
        <v>-</v>
      </c>
      <c r="M525" s="460">
        <f t="shared" si="105"/>
        <v>1</v>
      </c>
      <c r="N525" s="460">
        <f t="shared" si="106"/>
        <v>8.1070290374220331E-4</v>
      </c>
      <c r="O525" s="460">
        <f t="shared" ref="O525:O588" si="111">20*LOG10(N525)</f>
        <v>-61.822765428837705</v>
      </c>
      <c r="P525" s="460">
        <f t="shared" si="108"/>
        <v>-0.10000000000000142</v>
      </c>
      <c r="Q525" s="460">
        <f t="shared" si="109"/>
        <v>7.0887084859678884E-7</v>
      </c>
      <c r="R525" s="460">
        <f t="shared" si="110"/>
        <v>-7.0887084859679895E-8</v>
      </c>
      <c r="V525" s="430"/>
    </row>
    <row r="526" spans="3:22" x14ac:dyDescent="0.35">
      <c r="C526" s="460">
        <v>46.5</v>
      </c>
      <c r="D526" s="460">
        <f t="shared" si="101"/>
        <v>46.5</v>
      </c>
      <c r="E526" s="460">
        <f t="shared" si="107"/>
        <v>4.65E-2</v>
      </c>
      <c r="F526" s="460">
        <f t="shared" si="102"/>
        <v>0.98344780432920997</v>
      </c>
      <c r="G526" s="460">
        <v>7.6389575092587997E-4</v>
      </c>
      <c r="H526" s="460">
        <f t="shared" si="103"/>
        <v>1</v>
      </c>
      <c r="I526" s="460">
        <v>0.997816029349193</v>
      </c>
      <c r="J526" s="460">
        <v>0.99770522780311699</v>
      </c>
      <c r="K526" s="460">
        <v>0.99860094111246001</v>
      </c>
      <c r="L526" s="460" t="str">
        <f t="shared" si="104"/>
        <v>-</v>
      </c>
      <c r="M526" s="460">
        <f t="shared" si="105"/>
        <v>1</v>
      </c>
      <c r="N526" s="460">
        <f t="shared" si="106"/>
        <v>7.5125159898446975E-4</v>
      </c>
      <c r="O526" s="460">
        <f t="shared" si="111"/>
        <v>-62.484291812479114</v>
      </c>
      <c r="P526" s="460">
        <f t="shared" si="108"/>
        <v>-0.10000000000000142</v>
      </c>
      <c r="Q526" s="460">
        <f t="shared" si="109"/>
        <v>6.0992546714703224E-7</v>
      </c>
      <c r="R526" s="460">
        <f t="shared" si="110"/>
        <v>-6.099254671470409E-8</v>
      </c>
      <c r="V526" s="430"/>
    </row>
    <row r="527" spans="3:22" x14ac:dyDescent="0.35">
      <c r="C527" s="460">
        <v>46.6</v>
      </c>
      <c r="D527" s="460">
        <f t="shared" si="101"/>
        <v>46.6</v>
      </c>
      <c r="E527" s="460">
        <f t="shared" si="107"/>
        <v>4.6600000000000003E-2</v>
      </c>
      <c r="F527" s="460">
        <f t="shared" si="102"/>
        <v>0.98337705205115999</v>
      </c>
      <c r="G527" s="460">
        <v>7.0648976046940699E-4</v>
      </c>
      <c r="H527" s="460">
        <f t="shared" si="103"/>
        <v>1</v>
      </c>
      <c r="I527" s="460">
        <v>0.99780663411315895</v>
      </c>
      <c r="J527" s="460">
        <v>0.99769535638990303</v>
      </c>
      <c r="K527" s="460">
        <v>0.99859492056853805</v>
      </c>
      <c r="L527" s="460" t="str">
        <f t="shared" si="104"/>
        <v>-</v>
      </c>
      <c r="M527" s="460">
        <f t="shared" si="105"/>
        <v>1</v>
      </c>
      <c r="N527" s="460">
        <f t="shared" si="106"/>
        <v>6.947458179547356E-4</v>
      </c>
      <c r="O527" s="460">
        <f t="shared" si="111"/>
        <v>-63.16348117585234</v>
      </c>
      <c r="P527" s="460">
        <f t="shared" si="108"/>
        <v>-0.10000000000000142</v>
      </c>
      <c r="Q527" s="460">
        <f t="shared" si="109"/>
        <v>5.2272713244871363E-7</v>
      </c>
      <c r="R527" s="460">
        <f t="shared" si="110"/>
        <v>-5.2272713244872109E-8</v>
      </c>
      <c r="V527" s="430"/>
    </row>
    <row r="528" spans="3:22" x14ac:dyDescent="0.35">
      <c r="C528" s="460">
        <v>46.7</v>
      </c>
      <c r="D528" s="460">
        <f t="shared" si="101"/>
        <v>46.7</v>
      </c>
      <c r="E528" s="460">
        <f t="shared" si="107"/>
        <v>4.6700000000000005E-2</v>
      </c>
      <c r="F528" s="460">
        <f t="shared" si="102"/>
        <v>0.98330615220550821</v>
      </c>
      <c r="G528" s="460">
        <v>6.5198409217656205E-4</v>
      </c>
      <c r="H528" s="460">
        <f t="shared" si="103"/>
        <v>1</v>
      </c>
      <c r="I528" s="460">
        <v>0.99779721876527905</v>
      </c>
      <c r="J528" s="460">
        <v>0.99768546384930501</v>
      </c>
      <c r="K528" s="460">
        <v>0.99858888712036697</v>
      </c>
      <c r="L528" s="460" t="str">
        <f t="shared" si="104"/>
        <v>-</v>
      </c>
      <c r="M528" s="460">
        <f t="shared" si="105"/>
        <v>1</v>
      </c>
      <c r="N528" s="460">
        <f t="shared" si="106"/>
        <v>6.4109996897733664E-4</v>
      </c>
      <c r="O528" s="460">
        <f t="shared" si="111"/>
        <v>-63.861484882633334</v>
      </c>
      <c r="P528" s="460">
        <f t="shared" si="108"/>
        <v>-0.10000000000000142</v>
      </c>
      <c r="Q528" s="460">
        <f t="shared" si="109"/>
        <v>4.4612099161604184E-7</v>
      </c>
      <c r="R528" s="460">
        <f t="shared" si="110"/>
        <v>-4.4612099161604818E-8</v>
      </c>
      <c r="V528" s="430"/>
    </row>
    <row r="529" spans="3:22" x14ac:dyDescent="0.35">
      <c r="C529" s="460">
        <v>46.8</v>
      </c>
      <c r="D529" s="460">
        <f t="shared" si="101"/>
        <v>46.8</v>
      </c>
      <c r="E529" s="460">
        <f t="shared" si="107"/>
        <v>4.6799999999999994E-2</v>
      </c>
      <c r="F529" s="460">
        <f t="shared" si="102"/>
        <v>0.98323510482049603</v>
      </c>
      <c r="G529" s="460">
        <v>6.0029346036872698E-4</v>
      </c>
      <c r="H529" s="460">
        <f t="shared" si="103"/>
        <v>1</v>
      </c>
      <c r="I529" s="460">
        <v>0.99778778330599105</v>
      </c>
      <c r="J529" s="460">
        <v>0.99767555018181198</v>
      </c>
      <c r="K529" s="460">
        <v>0.99858284076811898</v>
      </c>
      <c r="L529" s="460" t="str">
        <f t="shared" si="104"/>
        <v>-</v>
      </c>
      <c r="M529" s="460">
        <f t="shared" si="105"/>
        <v>1</v>
      </c>
      <c r="N529" s="460">
        <f t="shared" si="106"/>
        <v>5.9022960342870355E-4</v>
      </c>
      <c r="O529" s="460">
        <f t="shared" si="111"/>
        <v>-64.579580238188171</v>
      </c>
      <c r="P529" s="460">
        <f t="shared" si="108"/>
        <v>-9.9999999999994316E-2</v>
      </c>
      <c r="Q529" s="460">
        <f t="shared" si="109"/>
        <v>3.790431289704105E-7</v>
      </c>
      <c r="R529" s="460">
        <f t="shared" si="110"/>
        <v>-3.7904312897038894E-8</v>
      </c>
      <c r="V529" s="430"/>
    </row>
    <row r="530" spans="3:22" x14ac:dyDescent="0.35">
      <c r="C530" s="460">
        <v>46.9</v>
      </c>
      <c r="D530" s="460">
        <f t="shared" si="101"/>
        <v>46.9</v>
      </c>
      <c r="E530" s="460">
        <f t="shared" si="107"/>
        <v>4.6899999999999997E-2</v>
      </c>
      <c r="F530" s="460">
        <f t="shared" si="102"/>
        <v>0.98316390992442415</v>
      </c>
      <c r="G530" s="460">
        <v>5.5133372514763897E-4</v>
      </c>
      <c r="H530" s="460">
        <f t="shared" si="103"/>
        <v>1</v>
      </c>
      <c r="I530" s="460">
        <v>0.99777832773577402</v>
      </c>
      <c r="J530" s="460">
        <v>0.99766561538794696</v>
      </c>
      <c r="K530" s="460">
        <v>0.99857678151199603</v>
      </c>
      <c r="L530" s="460" t="str">
        <f t="shared" si="104"/>
        <v>-</v>
      </c>
      <c r="M530" s="460">
        <f t="shared" si="105"/>
        <v>1</v>
      </c>
      <c r="N530" s="460">
        <f t="shared" si="106"/>
        <v>5.420514208893506E-4</v>
      </c>
      <c r="O530" s="460">
        <f t="shared" si="111"/>
        <v>-65.319190256345564</v>
      </c>
      <c r="P530" s="460">
        <f t="shared" si="108"/>
        <v>-0.10000000000000142</v>
      </c>
      <c r="Q530" s="460">
        <f t="shared" si="109"/>
        <v>3.2051507950768556E-7</v>
      </c>
      <c r="R530" s="460">
        <f t="shared" si="110"/>
        <v>-3.2051507950769013E-8</v>
      </c>
      <c r="V530" s="430"/>
    </row>
    <row r="531" spans="3:22" x14ac:dyDescent="0.35">
      <c r="C531" s="460">
        <v>47</v>
      </c>
      <c r="D531" s="460">
        <f t="shared" si="101"/>
        <v>47</v>
      </c>
      <c r="E531" s="460">
        <f t="shared" si="107"/>
        <v>4.7E-2</v>
      </c>
      <c r="F531" s="460">
        <f t="shared" si="102"/>
        <v>0.98309256754565244</v>
      </c>
      <c r="G531" s="460">
        <v>5.0502189761955304E-4</v>
      </c>
      <c r="H531" s="460">
        <f t="shared" si="103"/>
        <v>1</v>
      </c>
      <c r="I531" s="460">
        <v>0.99776885205505195</v>
      </c>
      <c r="J531" s="460">
        <v>0.99765565946818302</v>
      </c>
      <c r="K531" s="460">
        <v>0.99857070935216097</v>
      </c>
      <c r="L531" s="460" t="str">
        <f t="shared" si="104"/>
        <v>-</v>
      </c>
      <c r="M531" s="460">
        <f t="shared" si="105"/>
        <v>1</v>
      </c>
      <c r="N531" s="460">
        <f t="shared" si="106"/>
        <v>4.9648327399758399E-4</v>
      </c>
      <c r="O531" s="460">
        <f t="shared" si="111"/>
        <v>-66.081907556983708</v>
      </c>
      <c r="P531" s="460">
        <f t="shared" si="108"/>
        <v>-0.10000000000000142</v>
      </c>
      <c r="Q531" s="460">
        <f t="shared" si="109"/>
        <v>2.6963857812097462E-7</v>
      </c>
      <c r="R531" s="460">
        <f t="shared" si="110"/>
        <v>-2.6963857812097844E-8</v>
      </c>
      <c r="V531" s="430"/>
    </row>
    <row r="532" spans="3:22" x14ac:dyDescent="0.35">
      <c r="C532" s="489">
        <v>47.01</v>
      </c>
      <c r="D532" s="460">
        <f t="shared" si="101"/>
        <v>47.01</v>
      </c>
      <c r="E532" s="460">
        <f t="shared" si="107"/>
        <v>4.7009999999999996E-2</v>
      </c>
      <c r="F532" s="460">
        <f t="shared" si="102"/>
        <v>0.98308542519732056</v>
      </c>
      <c r="G532" s="460">
        <v>5.0053318918208E-4</v>
      </c>
      <c r="H532" s="460">
        <f t="shared" si="103"/>
        <v>1</v>
      </c>
      <c r="I532" s="460">
        <v>0.99776790338093602</v>
      </c>
      <c r="J532" s="460">
        <v>0.99765466271431802</v>
      </c>
      <c r="K532" s="460">
        <v>0.99857010142649305</v>
      </c>
      <c r="L532" s="460" t="str">
        <f t="shared" si="104"/>
        <v>-</v>
      </c>
      <c r="M532" s="460">
        <f t="shared" si="105"/>
        <v>1</v>
      </c>
      <c r="N532" s="460">
        <f t="shared" si="106"/>
        <v>4.9206688311243603E-4</v>
      </c>
      <c r="O532" s="460">
        <f t="shared" si="111"/>
        <v>-66.159517253900702</v>
      </c>
      <c r="P532" s="460">
        <f t="shared" si="108"/>
        <v>-9.9999999999980105E-3</v>
      </c>
      <c r="Q532" s="460">
        <f t="shared" si="109"/>
        <v>2.4430785328056134E-7</v>
      </c>
      <c r="R532" s="460">
        <f t="shared" si="110"/>
        <v>-2.4430785328051271E-9</v>
      </c>
      <c r="V532" s="430"/>
    </row>
    <row r="533" spans="3:22" x14ac:dyDescent="0.35">
      <c r="C533" s="489">
        <v>47.02</v>
      </c>
      <c r="D533" s="460">
        <f t="shared" si="101"/>
        <v>47.02</v>
      </c>
      <c r="E533" s="460">
        <f t="shared" si="107"/>
        <v>4.7020000000000006E-2</v>
      </c>
      <c r="F533" s="460">
        <f t="shared" si="102"/>
        <v>0.98307828137447328</v>
      </c>
      <c r="G533" s="460">
        <v>4.9607005933867605E-4</v>
      </c>
      <c r="H533" s="460">
        <f t="shared" si="103"/>
        <v>1</v>
      </c>
      <c r="I533" s="460">
        <v>0.99776695450569397</v>
      </c>
      <c r="J533" s="460">
        <v>0.99765366574917602</v>
      </c>
      <c r="K533" s="460">
        <v>0.99856949337177003</v>
      </c>
      <c r="L533" s="460" t="str">
        <f t="shared" si="104"/>
        <v>-</v>
      </c>
      <c r="M533" s="460">
        <f t="shared" si="105"/>
        <v>1</v>
      </c>
      <c r="N533" s="460">
        <f t="shared" si="106"/>
        <v>4.8767570137599864E-4</v>
      </c>
      <c r="O533" s="460">
        <f t="shared" si="111"/>
        <v>-66.237377655083364</v>
      </c>
      <c r="P533" s="460">
        <f t="shared" si="108"/>
        <v>-1.0000000000005116E-2</v>
      </c>
      <c r="Q533" s="460">
        <f t="shared" si="109"/>
        <v>2.3997388296501939E-7</v>
      </c>
      <c r="R533" s="460">
        <f t="shared" si="110"/>
        <v>-2.3997388296514217E-9</v>
      </c>
      <c r="V533" s="430"/>
    </row>
    <row r="534" spans="3:22" x14ac:dyDescent="0.35">
      <c r="C534" s="489">
        <v>47.03</v>
      </c>
      <c r="D534" s="460">
        <f t="shared" si="101"/>
        <v>47.03</v>
      </c>
      <c r="E534" s="460">
        <f t="shared" si="107"/>
        <v>4.7030000000000002E-2</v>
      </c>
      <c r="F534" s="460">
        <f t="shared" si="102"/>
        <v>0.98307113607714025</v>
      </c>
      <c r="G534" s="460">
        <v>4.9163242700964096E-4</v>
      </c>
      <c r="H534" s="460">
        <f t="shared" si="103"/>
        <v>1</v>
      </c>
      <c r="I534" s="460">
        <v>0.997766005429364</v>
      </c>
      <c r="J534" s="460">
        <v>0.997652668572789</v>
      </c>
      <c r="K534" s="460">
        <v>0.99856888518802001</v>
      </c>
      <c r="L534" s="460" t="str">
        <f t="shared" si="104"/>
        <v>-</v>
      </c>
      <c r="M534" s="460">
        <f t="shared" si="105"/>
        <v>1</v>
      </c>
      <c r="N534" s="460">
        <f t="shared" si="106"/>
        <v>4.8330964855272944E-4</v>
      </c>
      <c r="O534" s="460">
        <f t="shared" si="111"/>
        <v>-66.315490694723664</v>
      </c>
      <c r="P534" s="460">
        <f t="shared" si="108"/>
        <v>-9.9999999999980105E-3</v>
      </c>
      <c r="Q534" s="460">
        <f t="shared" si="109"/>
        <v>2.3570313744405363E-7</v>
      </c>
      <c r="R534" s="460">
        <f t="shared" si="110"/>
        <v>-2.3570313744400675E-9</v>
      </c>
      <c r="V534" s="430"/>
    </row>
    <row r="535" spans="3:22" x14ac:dyDescent="0.35">
      <c r="C535" s="489">
        <v>47.04</v>
      </c>
      <c r="D535" s="460">
        <f t="shared" si="101"/>
        <v>47.04</v>
      </c>
      <c r="E535" s="460">
        <f t="shared" si="107"/>
        <v>4.7039999999999998E-2</v>
      </c>
      <c r="F535" s="460">
        <f t="shared" si="102"/>
        <v>0.98306398930535044</v>
      </c>
      <c r="G535" s="460">
        <v>4.8722021123146397E-4</v>
      </c>
      <c r="H535" s="460">
        <f t="shared" si="103"/>
        <v>1</v>
      </c>
      <c r="I535" s="460">
        <v>0.99776505615194599</v>
      </c>
      <c r="J535" s="460">
        <v>0.99765167118516096</v>
      </c>
      <c r="K535" s="460">
        <v>0.99856827687524696</v>
      </c>
      <c r="L535" s="460" t="str">
        <f t="shared" si="104"/>
        <v>-</v>
      </c>
      <c r="M535" s="460">
        <f t="shared" si="105"/>
        <v>1</v>
      </c>
      <c r="N535" s="460">
        <f t="shared" si="106"/>
        <v>4.7896864452339849E-4</v>
      </c>
      <c r="O535" s="460">
        <f t="shared" si="111"/>
        <v>-66.393858331132037</v>
      </c>
      <c r="P535" s="460">
        <f t="shared" si="108"/>
        <v>-9.9999999999980105E-3</v>
      </c>
      <c r="Q535" s="460">
        <f t="shared" si="109"/>
        <v>2.314948783313766E-7</v>
      </c>
      <c r="R535" s="460">
        <f t="shared" si="110"/>
        <v>-2.3149487833133055E-9</v>
      </c>
      <c r="V535" s="430"/>
    </row>
    <row r="536" spans="3:22" x14ac:dyDescent="0.35">
      <c r="C536" s="489">
        <v>47.05</v>
      </c>
      <c r="D536" s="460">
        <f t="shared" si="101"/>
        <v>47.05</v>
      </c>
      <c r="E536" s="460">
        <f t="shared" si="107"/>
        <v>4.7049999999999995E-2</v>
      </c>
      <c r="F536" s="460">
        <f t="shared" si="102"/>
        <v>0.98305684105913094</v>
      </c>
      <c r="G536" s="460">
        <v>4.8283333115674802E-4</v>
      </c>
      <c r="H536" s="460">
        <f t="shared" si="103"/>
        <v>1</v>
      </c>
      <c r="I536" s="460">
        <v>0.99776410667342197</v>
      </c>
      <c r="J536" s="460">
        <v>0.99765067358627602</v>
      </c>
      <c r="K536" s="460">
        <v>0.99856766843343103</v>
      </c>
      <c r="L536" s="460" t="str">
        <f t="shared" si="104"/>
        <v>-</v>
      </c>
      <c r="M536" s="460">
        <f t="shared" si="105"/>
        <v>1</v>
      </c>
      <c r="N536" s="460">
        <f t="shared" si="106"/>
        <v>4.7465260928500997E-4</v>
      </c>
      <c r="O536" s="460">
        <f t="shared" si="111"/>
        <v>-66.472482547155423</v>
      </c>
      <c r="P536" s="460">
        <f t="shared" si="108"/>
        <v>-9.9999999999980105E-3</v>
      </c>
      <c r="Q536" s="460">
        <f t="shared" si="109"/>
        <v>2.2734837392878026E-7</v>
      </c>
      <c r="R536" s="460">
        <f t="shared" si="110"/>
        <v>-2.2734837392873504E-9</v>
      </c>
      <c r="V536" s="430"/>
    </row>
    <row r="537" spans="3:22" x14ac:dyDescent="0.35">
      <c r="C537" s="489">
        <v>47.06</v>
      </c>
      <c r="D537" s="460">
        <f t="shared" si="101"/>
        <v>47.06</v>
      </c>
      <c r="E537" s="460">
        <f t="shared" si="107"/>
        <v>4.7060000000000005E-2</v>
      </c>
      <c r="F537" s="460">
        <f t="shared" si="102"/>
        <v>0.98304969133851139</v>
      </c>
      <c r="G537" s="460">
        <v>4.7847170605450599E-4</v>
      </c>
      <c r="H537" s="460">
        <f t="shared" si="103"/>
        <v>1</v>
      </c>
      <c r="I537" s="460">
        <v>0.99776315699379303</v>
      </c>
      <c r="J537" s="460">
        <v>0.99764967577613095</v>
      </c>
      <c r="K537" s="460">
        <v>0.99856705986257499</v>
      </c>
      <c r="L537" s="460" t="str">
        <f t="shared" si="104"/>
        <v>-</v>
      </c>
      <c r="M537" s="460">
        <f t="shared" si="105"/>
        <v>1</v>
      </c>
      <c r="N537" s="460">
        <f t="shared" si="106"/>
        <v>4.7036146295109307E-4</v>
      </c>
      <c r="O537" s="460">
        <f t="shared" si="111"/>
        <v>-66.551365350597706</v>
      </c>
      <c r="P537" s="460">
        <f t="shared" si="108"/>
        <v>-1.0000000000005116E-2</v>
      </c>
      <c r="Q537" s="460">
        <f t="shared" si="109"/>
        <v>2.2326289918106564E-7</v>
      </c>
      <c r="R537" s="460">
        <f t="shared" si="110"/>
        <v>-2.2326289918117987E-9</v>
      </c>
      <c r="V537" s="430"/>
    </row>
    <row r="538" spans="3:22" x14ac:dyDescent="0.35">
      <c r="C538" s="489">
        <v>47.07</v>
      </c>
      <c r="D538" s="460">
        <f t="shared" si="101"/>
        <v>47.07</v>
      </c>
      <c r="E538" s="460">
        <f t="shared" si="107"/>
        <v>4.7070000000000001E-2</v>
      </c>
      <c r="F538" s="460">
        <f t="shared" si="102"/>
        <v>0.98304254014351966</v>
      </c>
      <c r="G538" s="460">
        <v>4.7413525531001601E-4</v>
      </c>
      <c r="H538" s="460">
        <f t="shared" si="103"/>
        <v>1</v>
      </c>
      <c r="I538" s="460">
        <v>0.99776220711307595</v>
      </c>
      <c r="J538" s="460">
        <v>0.99764867775474597</v>
      </c>
      <c r="K538" s="460">
        <v>0.99856645116269405</v>
      </c>
      <c r="L538" s="460" t="str">
        <f t="shared" si="104"/>
        <v>-</v>
      </c>
      <c r="M538" s="460">
        <f t="shared" si="105"/>
        <v>1</v>
      </c>
      <c r="N538" s="460">
        <f t="shared" si="106"/>
        <v>4.6609512575155438E-4</v>
      </c>
      <c r="O538" s="460">
        <f t="shared" si="111"/>
        <v>-66.630508774657528</v>
      </c>
      <c r="P538" s="460">
        <f t="shared" si="108"/>
        <v>-9.9999999999980105E-3</v>
      </c>
      <c r="Q538" s="460">
        <f t="shared" si="109"/>
        <v>2.1923773563114983E-7</v>
      </c>
      <c r="R538" s="460">
        <f t="shared" si="110"/>
        <v>-2.192377356311062E-9</v>
      </c>
      <c r="V538" s="430"/>
    </row>
    <row r="539" spans="3:22" x14ac:dyDescent="0.35">
      <c r="C539" s="489">
        <v>47.08</v>
      </c>
      <c r="D539" s="460">
        <f t="shared" si="101"/>
        <v>47.08</v>
      </c>
      <c r="E539" s="460">
        <f t="shared" si="107"/>
        <v>4.7079999999999997E-2</v>
      </c>
      <c r="F539" s="460">
        <f t="shared" si="102"/>
        <v>0.98303538747418429</v>
      </c>
      <c r="G539" s="460">
        <v>4.69823898424653E-4</v>
      </c>
      <c r="H539" s="460">
        <f t="shared" si="103"/>
        <v>1</v>
      </c>
      <c r="I539" s="460">
        <v>0.99776125703125595</v>
      </c>
      <c r="J539" s="460">
        <v>0.99764767952210398</v>
      </c>
      <c r="K539" s="460">
        <v>0.99856584233377399</v>
      </c>
      <c r="L539" s="460" t="str">
        <f t="shared" si="104"/>
        <v>-</v>
      </c>
      <c r="M539" s="460">
        <f t="shared" si="105"/>
        <v>1</v>
      </c>
      <c r="N539" s="460">
        <f t="shared" si="106"/>
        <v>4.6185351803251058E-4</v>
      </c>
      <c r="O539" s="460">
        <f t="shared" si="111"/>
        <v>-66.709914878376267</v>
      </c>
      <c r="P539" s="460">
        <f t="shared" si="108"/>
        <v>-9.9999999999980105E-3</v>
      </c>
      <c r="Q539" s="460">
        <f t="shared" si="109"/>
        <v>2.1527217137517136E-7</v>
      </c>
      <c r="R539" s="460">
        <f t="shared" si="110"/>
        <v>-2.1527217137512855E-9</v>
      </c>
      <c r="V539" s="430"/>
    </row>
    <row r="540" spans="3:22" x14ac:dyDescent="0.35">
      <c r="C540" s="489">
        <v>47.09</v>
      </c>
      <c r="D540" s="460">
        <f t="shared" si="101"/>
        <v>47.09</v>
      </c>
      <c r="E540" s="460">
        <f t="shared" si="107"/>
        <v>4.7090000000000007E-2</v>
      </c>
      <c r="F540" s="460">
        <f t="shared" si="102"/>
        <v>0.98302823333053313</v>
      </c>
      <c r="G540" s="460">
        <v>4.6553755501632698E-4</v>
      </c>
      <c r="H540" s="460">
        <f t="shared" si="103"/>
        <v>1</v>
      </c>
      <c r="I540" s="460">
        <v>0.99776030674835003</v>
      </c>
      <c r="J540" s="460">
        <v>0.99764668107822296</v>
      </c>
      <c r="K540" s="460">
        <v>0.99856523337582703</v>
      </c>
      <c r="L540" s="460" t="str">
        <f t="shared" si="104"/>
        <v>-</v>
      </c>
      <c r="M540" s="460">
        <f t="shared" si="105"/>
        <v>1</v>
      </c>
      <c r="N540" s="460">
        <f t="shared" si="106"/>
        <v>4.5763656025671578E-4</v>
      </c>
      <c r="O540" s="460">
        <f t="shared" si="111"/>
        <v>-66.789585747084999</v>
      </c>
      <c r="P540" s="460">
        <f t="shared" si="108"/>
        <v>-1.0000000000005116E-2</v>
      </c>
      <c r="Q540" s="460">
        <f t="shared" si="109"/>
        <v>2.1136550101808191E-7</v>
      </c>
      <c r="R540" s="460">
        <f t="shared" si="110"/>
        <v>-2.1136550101819006E-9</v>
      </c>
      <c r="V540" s="430"/>
    </row>
    <row r="541" spans="3:22" x14ac:dyDescent="0.35">
      <c r="C541" s="489">
        <v>47.1</v>
      </c>
      <c r="D541" s="460">
        <f t="shared" si="101"/>
        <v>47.1</v>
      </c>
      <c r="E541" s="460">
        <f t="shared" si="107"/>
        <v>4.7100000000000003E-2</v>
      </c>
      <c r="F541" s="460">
        <f t="shared" si="102"/>
        <v>0.98302107771259672</v>
      </c>
      <c r="G541" s="460">
        <v>4.6127614481930801E-4</v>
      </c>
      <c r="H541" s="460">
        <f t="shared" si="103"/>
        <v>1</v>
      </c>
      <c r="I541" s="460">
        <v>0.99775935626432199</v>
      </c>
      <c r="J541" s="460">
        <v>0.99764568242306695</v>
      </c>
      <c r="K541" s="460">
        <v>0.99856462428882997</v>
      </c>
      <c r="L541" s="460" t="str">
        <f t="shared" si="104"/>
        <v>-</v>
      </c>
      <c r="M541" s="460">
        <f t="shared" si="105"/>
        <v>1</v>
      </c>
      <c r="N541" s="460">
        <f t="shared" si="106"/>
        <v>4.5344417300338799E-4</v>
      </c>
      <c r="O541" s="460">
        <f t="shared" si="111"/>
        <v>-66.869523492872631</v>
      </c>
      <c r="P541" s="460">
        <f t="shared" si="108"/>
        <v>-9.9999999999980105E-3</v>
      </c>
      <c r="Q541" s="460">
        <f t="shared" si="109"/>
        <v>2.075170256294421E-7</v>
      </c>
      <c r="R541" s="460">
        <f t="shared" si="110"/>
        <v>-2.0751702562940082E-9</v>
      </c>
      <c r="V541" s="430"/>
    </row>
    <row r="542" spans="3:22" x14ac:dyDescent="0.35">
      <c r="C542" s="489">
        <v>47.11</v>
      </c>
      <c r="D542" s="460">
        <f t="shared" si="101"/>
        <v>47.11</v>
      </c>
      <c r="E542" s="460">
        <f t="shared" si="107"/>
        <v>4.7109999999999999E-2</v>
      </c>
      <c r="F542" s="460">
        <f t="shared" si="102"/>
        <v>0.98301392062040138</v>
      </c>
      <c r="G542" s="460">
        <v>4.5703958768449901E-4</v>
      </c>
      <c r="H542" s="460">
        <f t="shared" si="103"/>
        <v>1</v>
      </c>
      <c r="I542" s="460">
        <v>0.99775840557922701</v>
      </c>
      <c r="J542" s="460">
        <v>0.99764468355669</v>
      </c>
      <c r="K542" s="460">
        <v>0.998564015072818</v>
      </c>
      <c r="L542" s="460" t="str">
        <f t="shared" si="104"/>
        <v>-</v>
      </c>
      <c r="M542" s="460">
        <f t="shared" si="105"/>
        <v>1</v>
      </c>
      <c r="N542" s="460">
        <f t="shared" si="106"/>
        <v>4.4927627696847108E-4</v>
      </c>
      <c r="O542" s="460">
        <f t="shared" si="111"/>
        <v>-66.94973025505648</v>
      </c>
      <c r="P542" s="460">
        <f t="shared" si="108"/>
        <v>-9.9999999999980105E-3</v>
      </c>
      <c r="Q542" s="460">
        <f t="shared" si="109"/>
        <v>2.0372605269934895E-7</v>
      </c>
      <c r="R542" s="460">
        <f t="shared" si="110"/>
        <v>-2.0372605269930841E-9</v>
      </c>
      <c r="V542" s="430"/>
    </row>
    <row r="543" spans="3:22" x14ac:dyDescent="0.35">
      <c r="C543" s="489">
        <v>47.12</v>
      </c>
      <c r="D543" s="460">
        <f t="shared" si="101"/>
        <v>47.12</v>
      </c>
      <c r="E543" s="460">
        <f t="shared" si="107"/>
        <v>4.7119999999999995E-2</v>
      </c>
      <c r="F543" s="460">
        <f t="shared" si="102"/>
        <v>0.98300676205397497</v>
      </c>
      <c r="G543" s="460">
        <v>4.5282780357904499E-4</v>
      </c>
      <c r="H543" s="460">
        <f t="shared" si="103"/>
        <v>1</v>
      </c>
      <c r="I543" s="460">
        <v>0.99775745469302901</v>
      </c>
      <c r="J543" s="460">
        <v>0.99764368447905905</v>
      </c>
      <c r="K543" s="460">
        <v>0.99856340572777003</v>
      </c>
      <c r="L543" s="460" t="str">
        <f t="shared" si="104"/>
        <v>-</v>
      </c>
      <c r="M543" s="460">
        <f t="shared" si="105"/>
        <v>1</v>
      </c>
      <c r="N543" s="460">
        <f t="shared" si="106"/>
        <v>4.4513279296425041E-4</v>
      </c>
      <c r="O543" s="460">
        <f t="shared" si="111"/>
        <v>-67.030208200675816</v>
      </c>
      <c r="P543" s="460">
        <f t="shared" si="108"/>
        <v>-9.9999999999980105E-3</v>
      </c>
      <c r="Q543" s="460">
        <f t="shared" si="109"/>
        <v>1.9999189609447896E-7</v>
      </c>
      <c r="R543" s="460">
        <f t="shared" si="110"/>
        <v>-1.9999189609443919E-9</v>
      </c>
      <c r="V543" s="430"/>
    </row>
    <row r="544" spans="3:22" x14ac:dyDescent="0.35">
      <c r="C544" s="489">
        <v>47.13</v>
      </c>
      <c r="D544" s="460">
        <f t="shared" si="101"/>
        <v>47.13</v>
      </c>
      <c r="E544" s="460">
        <f t="shared" si="107"/>
        <v>4.7130000000000005E-2</v>
      </c>
      <c r="F544" s="460">
        <f t="shared" si="102"/>
        <v>0.98299960201334868</v>
      </c>
      <c r="G544" s="460">
        <v>4.4864071258672399E-4</v>
      </c>
      <c r="H544" s="460">
        <f t="shared" si="103"/>
        <v>1</v>
      </c>
      <c r="I544" s="460">
        <v>0.99775650360572998</v>
      </c>
      <c r="J544" s="460">
        <v>0.99764268519017296</v>
      </c>
      <c r="K544" s="460">
        <v>0.99856279625368405</v>
      </c>
      <c r="L544" s="460" t="str">
        <f t="shared" si="104"/>
        <v>-</v>
      </c>
      <c r="M544" s="460">
        <f t="shared" si="105"/>
        <v>1</v>
      </c>
      <c r="N544" s="460">
        <f t="shared" si="106"/>
        <v>4.4101364191973484E-4</v>
      </c>
      <c r="O544" s="460">
        <f t="shared" si="111"/>
        <v>-67.110959524982036</v>
      </c>
      <c r="P544" s="460">
        <f t="shared" si="108"/>
        <v>-1.0000000000005116E-2</v>
      </c>
      <c r="Q544" s="460">
        <f t="shared" si="109"/>
        <v>1.9631387601439929E-7</v>
      </c>
      <c r="R544" s="460">
        <f t="shared" si="110"/>
        <v>-1.9631387601449971E-9</v>
      </c>
      <c r="V544" s="430"/>
    </row>
    <row r="545" spans="3:22" x14ac:dyDescent="0.35">
      <c r="C545" s="489">
        <v>47.14</v>
      </c>
      <c r="D545" s="460">
        <f t="shared" si="101"/>
        <v>47.14</v>
      </c>
      <c r="E545" s="460">
        <f t="shared" si="107"/>
        <v>4.7140000000000001E-2</v>
      </c>
      <c r="F545" s="460">
        <f t="shared" si="102"/>
        <v>0.98299244049854972</v>
      </c>
      <c r="G545" s="460">
        <v>4.4447823490795902E-4</v>
      </c>
      <c r="H545" s="460">
        <f t="shared" si="103"/>
        <v>1</v>
      </c>
      <c r="I545" s="460">
        <v>0.99775555231732804</v>
      </c>
      <c r="J545" s="460">
        <v>0.99764168569003298</v>
      </c>
      <c r="K545" s="460">
        <v>0.99856218665055796</v>
      </c>
      <c r="L545" s="460" t="str">
        <f t="shared" si="104"/>
        <v>-</v>
      </c>
      <c r="M545" s="460">
        <f t="shared" si="105"/>
        <v>1</v>
      </c>
      <c r="N545" s="460">
        <f t="shared" si="106"/>
        <v>4.3691874488066231E-4</v>
      </c>
      <c r="O545" s="460">
        <f t="shared" si="111"/>
        <v>-67.191986451947201</v>
      </c>
      <c r="P545" s="460">
        <f t="shared" si="108"/>
        <v>-9.9999999999980105E-3</v>
      </c>
      <c r="Q545" s="460">
        <f t="shared" si="109"/>
        <v>1.9269131894826053E-7</v>
      </c>
      <c r="R545" s="460">
        <f t="shared" si="110"/>
        <v>-1.926913189482222E-9</v>
      </c>
      <c r="V545" s="430"/>
    </row>
    <row r="546" spans="3:22" x14ac:dyDescent="0.35">
      <c r="C546" s="489">
        <v>47.15</v>
      </c>
      <c r="D546" s="460">
        <f t="shared" si="101"/>
        <v>47.15</v>
      </c>
      <c r="E546" s="460">
        <f t="shared" si="107"/>
        <v>4.7149999999999997E-2</v>
      </c>
      <c r="F546" s="460">
        <f t="shared" si="102"/>
        <v>0.98298527750960751</v>
      </c>
      <c r="G546" s="460">
        <v>4.4034029085959E-4</v>
      </c>
      <c r="H546" s="460">
        <f t="shared" si="103"/>
        <v>1</v>
      </c>
      <c r="I546" s="460">
        <v>0.99775460082784395</v>
      </c>
      <c r="J546" s="460">
        <v>0.99764068597865496</v>
      </c>
      <c r="K546" s="460">
        <v>0.99856157691840697</v>
      </c>
      <c r="L546" s="460" t="str">
        <f t="shared" si="104"/>
        <v>-</v>
      </c>
      <c r="M546" s="460">
        <f t="shared" si="105"/>
        <v>1</v>
      </c>
      <c r="N546" s="460">
        <f t="shared" si="106"/>
        <v>4.3284802300927537E-4</v>
      </c>
      <c r="O546" s="460">
        <f t="shared" si="111"/>
        <v>-67.2732912347889</v>
      </c>
      <c r="P546" s="460">
        <f t="shared" si="108"/>
        <v>-9.9999999999980105E-3</v>
      </c>
      <c r="Q546" s="460">
        <f t="shared" si="109"/>
        <v>1.891235576314272E-7</v>
      </c>
      <c r="R546" s="460">
        <f t="shared" si="110"/>
        <v>-1.8912355763138958E-9</v>
      </c>
      <c r="V546" s="430"/>
    </row>
    <row r="547" spans="3:22" x14ac:dyDescent="0.35">
      <c r="C547" s="489">
        <v>47.16</v>
      </c>
      <c r="D547" s="460">
        <f t="shared" si="101"/>
        <v>47.16</v>
      </c>
      <c r="E547" s="460">
        <f t="shared" si="107"/>
        <v>4.7159999999999994E-2</v>
      </c>
      <c r="F547" s="460">
        <f t="shared" si="102"/>
        <v>0.98297811304654936</v>
      </c>
      <c r="G547" s="460">
        <v>4.3622680087533898E-4</v>
      </c>
      <c r="H547" s="460">
        <f t="shared" si="103"/>
        <v>1</v>
      </c>
      <c r="I547" s="460">
        <v>0.99775364913727704</v>
      </c>
      <c r="J547" s="460">
        <v>0.99763968605604303</v>
      </c>
      <c r="K547" s="460">
        <v>0.99856096705723496</v>
      </c>
      <c r="L547" s="460" t="str">
        <f t="shared" si="104"/>
        <v>-</v>
      </c>
      <c r="M547" s="460">
        <f t="shared" si="105"/>
        <v>1</v>
      </c>
      <c r="N547" s="460">
        <f t="shared" si="106"/>
        <v>4.2880139758477357E-4</v>
      </c>
      <c r="O547" s="460">
        <f t="shared" si="111"/>
        <v>-67.354876156493887</v>
      </c>
      <c r="P547" s="460">
        <f t="shared" si="108"/>
        <v>-9.9999999999980105E-3</v>
      </c>
      <c r="Q547" s="460">
        <f t="shared" si="109"/>
        <v>1.8560993100251505E-7</v>
      </c>
      <c r="R547" s="460">
        <f t="shared" si="110"/>
        <v>-1.8560993100247812E-9</v>
      </c>
      <c r="V547" s="430"/>
    </row>
    <row r="548" spans="3:22" x14ac:dyDescent="0.35">
      <c r="C548" s="489">
        <v>47.17</v>
      </c>
      <c r="D548" s="460">
        <f t="shared" si="101"/>
        <v>47.17</v>
      </c>
      <c r="E548" s="460">
        <f t="shared" si="107"/>
        <v>4.7170000000000004E-2</v>
      </c>
      <c r="F548" s="460">
        <f t="shared" si="102"/>
        <v>0.98297094710940414</v>
      </c>
      <c r="G548" s="460">
        <v>4.3213768550545901E-4</v>
      </c>
      <c r="H548" s="460">
        <f t="shared" si="103"/>
        <v>1</v>
      </c>
      <c r="I548" s="460">
        <v>0.997752697245609</v>
      </c>
      <c r="J548" s="460">
        <v>0.99763868592217797</v>
      </c>
      <c r="K548" s="460">
        <v>0.99856035706702195</v>
      </c>
      <c r="L548" s="460" t="str">
        <f t="shared" si="104"/>
        <v>-</v>
      </c>
      <c r="M548" s="460">
        <f t="shared" si="105"/>
        <v>1</v>
      </c>
      <c r="N548" s="460">
        <f t="shared" si="106"/>
        <v>4.2477879000296686E-4</v>
      </c>
      <c r="O548" s="460">
        <f t="shared" si="111"/>
        <v>-67.436743530369768</v>
      </c>
      <c r="P548" s="460">
        <f t="shared" si="108"/>
        <v>-1.0000000000005116E-2</v>
      </c>
      <c r="Q548" s="460">
        <f t="shared" si="109"/>
        <v>1.8214978416058054E-7</v>
      </c>
      <c r="R548" s="460">
        <f t="shared" si="110"/>
        <v>-1.8214978416067372E-9</v>
      </c>
      <c r="V548" s="430"/>
    </row>
    <row r="549" spans="3:22" x14ac:dyDescent="0.35">
      <c r="C549" s="489">
        <v>47.18</v>
      </c>
      <c r="D549" s="460">
        <f t="shared" si="101"/>
        <v>47.18</v>
      </c>
      <c r="E549" s="460">
        <f t="shared" si="107"/>
        <v>4.718E-2</v>
      </c>
      <c r="F549" s="460">
        <f t="shared" si="102"/>
        <v>0.98296377969820026</v>
      </c>
      <c r="G549" s="460">
        <v>4.28072865417181E-4</v>
      </c>
      <c r="H549" s="460">
        <f t="shared" si="103"/>
        <v>1</v>
      </c>
      <c r="I549" s="460">
        <v>0.99775174515284204</v>
      </c>
      <c r="J549" s="460">
        <v>0.99763768557706101</v>
      </c>
      <c r="K549" s="460">
        <v>0.99855974694777305</v>
      </c>
      <c r="L549" s="460" t="str">
        <f t="shared" si="104"/>
        <v>-</v>
      </c>
      <c r="M549" s="460">
        <f t="shared" si="105"/>
        <v>1</v>
      </c>
      <c r="N549" s="460">
        <f t="shared" si="106"/>
        <v>4.2078012177671121E-4</v>
      </c>
      <c r="O549" s="460">
        <f t="shared" si="111"/>
        <v>-67.518895700593887</v>
      </c>
      <c r="P549" s="460">
        <f t="shared" si="108"/>
        <v>-9.9999999999980105E-3</v>
      </c>
      <c r="Q549" s="460">
        <f t="shared" si="109"/>
        <v>1.7874246832250835E-7</v>
      </c>
      <c r="R549" s="460">
        <f t="shared" si="110"/>
        <v>-1.787424683224728E-9</v>
      </c>
      <c r="V549" s="430"/>
    </row>
    <row r="550" spans="3:22" x14ac:dyDescent="0.35">
      <c r="C550" s="489">
        <v>47.19</v>
      </c>
      <c r="D550" s="460">
        <f t="shared" si="101"/>
        <v>47.19</v>
      </c>
      <c r="E550" s="460">
        <f t="shared" si="107"/>
        <v>4.7189999999999996E-2</v>
      </c>
      <c r="F550" s="460">
        <f t="shared" si="102"/>
        <v>0.98295661081296637</v>
      </c>
      <c r="G550" s="460">
        <v>4.2403226139417602E-4</v>
      </c>
      <c r="H550" s="460">
        <f t="shared" si="103"/>
        <v>1</v>
      </c>
      <c r="I550" s="460">
        <v>0.99775079285899204</v>
      </c>
      <c r="J550" s="460">
        <v>0.99763668502070801</v>
      </c>
      <c r="K550" s="460">
        <v>0.99855913669950103</v>
      </c>
      <c r="L550" s="460" t="str">
        <f t="shared" si="104"/>
        <v>-</v>
      </c>
      <c r="M550" s="460">
        <f t="shared" si="105"/>
        <v>1</v>
      </c>
      <c r="N550" s="460">
        <f t="shared" si="106"/>
        <v>4.1680531453537709E-4</v>
      </c>
      <c r="O550" s="460">
        <f t="shared" si="111"/>
        <v>-67.601335042794759</v>
      </c>
      <c r="P550" s="460">
        <f t="shared" si="108"/>
        <v>-9.9999999999980105E-3</v>
      </c>
      <c r="Q550" s="460">
        <f t="shared" si="109"/>
        <v>1.7538734078052783E-7</v>
      </c>
      <c r="R550" s="460">
        <f t="shared" si="110"/>
        <v>-1.7538734078049294E-9</v>
      </c>
      <c r="V550" s="430"/>
    </row>
    <row r="551" spans="3:22" x14ac:dyDescent="0.35">
      <c r="C551" s="489">
        <v>47.2</v>
      </c>
      <c r="D551" s="460">
        <f t="shared" si="101"/>
        <v>47.2</v>
      </c>
      <c r="E551" s="460">
        <f t="shared" si="107"/>
        <v>4.7200000000000006E-2</v>
      </c>
      <c r="F551" s="460">
        <f t="shared" si="102"/>
        <v>0.98294944045373145</v>
      </c>
      <c r="G551" s="460">
        <v>4.2001579433721301E-4</v>
      </c>
      <c r="H551" s="460">
        <f t="shared" si="103"/>
        <v>1</v>
      </c>
      <c r="I551" s="460">
        <v>0.99774984036404402</v>
      </c>
      <c r="J551" s="460">
        <v>0.997635684253105</v>
      </c>
      <c r="K551" s="460">
        <v>0.99855852632219</v>
      </c>
      <c r="L551" s="460" t="str">
        <f t="shared" si="104"/>
        <v>-</v>
      </c>
      <c r="M551" s="460">
        <f t="shared" si="105"/>
        <v>1</v>
      </c>
      <c r="N551" s="460">
        <f t="shared" si="106"/>
        <v>4.1285429002549308E-4</v>
      </c>
      <c r="O551" s="460">
        <f t="shared" si="111"/>
        <v>-67.684063964623164</v>
      </c>
      <c r="P551" s="460">
        <f t="shared" si="108"/>
        <v>-1.0000000000005116E-2</v>
      </c>
      <c r="Q551" s="460">
        <f t="shared" si="109"/>
        <v>1.7208376486002486E-7</v>
      </c>
      <c r="R551" s="460">
        <f t="shared" si="110"/>
        <v>-1.7208376486011289E-9</v>
      </c>
      <c r="V551" s="430"/>
    </row>
    <row r="552" spans="3:22" x14ac:dyDescent="0.35">
      <c r="C552" s="489">
        <v>47.21</v>
      </c>
      <c r="D552" s="460">
        <f t="shared" si="101"/>
        <v>47.21</v>
      </c>
      <c r="E552" s="460">
        <f t="shared" si="107"/>
        <v>4.7210000000000002E-2</v>
      </c>
      <c r="F552" s="460">
        <f t="shared" si="102"/>
        <v>0.98294226862052292</v>
      </c>
      <c r="G552" s="460">
        <v>4.1602338526375602E-4</v>
      </c>
      <c r="H552" s="460">
        <f t="shared" si="103"/>
        <v>1</v>
      </c>
      <c r="I552" s="460">
        <v>0.99774888766799996</v>
      </c>
      <c r="J552" s="460">
        <v>0.99763468327424998</v>
      </c>
      <c r="K552" s="460">
        <v>0.99855791581584497</v>
      </c>
      <c r="L552" s="460" t="str">
        <f t="shared" si="104"/>
        <v>-</v>
      </c>
      <c r="M552" s="460">
        <f t="shared" si="105"/>
        <v>1</v>
      </c>
      <c r="N552" s="460">
        <f t="shared" si="106"/>
        <v>4.0892697011034616E-4</v>
      </c>
      <c r="O552" s="460">
        <f t="shared" si="111"/>
        <v>-67.76708490635832</v>
      </c>
      <c r="P552" s="460">
        <f t="shared" si="108"/>
        <v>-9.9999999999980105E-3</v>
      </c>
      <c r="Q552" s="460">
        <f t="shared" si="109"/>
        <v>1.6883110987761198E-7</v>
      </c>
      <c r="R552" s="460">
        <f t="shared" si="110"/>
        <v>-1.6883110987757839E-9</v>
      </c>
      <c r="V552" s="430"/>
    </row>
    <row r="553" spans="3:22" x14ac:dyDescent="0.35">
      <c r="C553" s="489">
        <v>47.22</v>
      </c>
      <c r="D553" s="460">
        <f t="shared" si="101"/>
        <v>47.22</v>
      </c>
      <c r="E553" s="460">
        <f t="shared" si="107"/>
        <v>4.7219999999999998E-2</v>
      </c>
      <c r="F553" s="460">
        <f t="shared" si="102"/>
        <v>0.98293509531336998</v>
      </c>
      <c r="G553" s="460">
        <v>4.12054955308349E-4</v>
      </c>
      <c r="H553" s="460">
        <f t="shared" si="103"/>
        <v>1</v>
      </c>
      <c r="I553" s="460">
        <v>0.99774793477087398</v>
      </c>
      <c r="J553" s="460">
        <v>0.99763368208416603</v>
      </c>
      <c r="K553" s="460">
        <v>0.99855730518047503</v>
      </c>
      <c r="L553" s="460" t="str">
        <f t="shared" si="104"/>
        <v>-</v>
      </c>
      <c r="M553" s="460">
        <f t="shared" si="105"/>
        <v>1</v>
      </c>
      <c r="N553" s="460">
        <f t="shared" si="106"/>
        <v>4.0502327677035844E-4</v>
      </c>
      <c r="O553" s="460">
        <f t="shared" si="111"/>
        <v>-67.850400341512298</v>
      </c>
      <c r="P553" s="460">
        <f t="shared" si="108"/>
        <v>-9.9999999999980105E-3</v>
      </c>
      <c r="Q553" s="460">
        <f t="shared" si="109"/>
        <v>1.6562875109929E-7</v>
      </c>
      <c r="R553" s="460">
        <f t="shared" si="110"/>
        <v>-1.6562875109925706E-9</v>
      </c>
      <c r="V553" s="430"/>
    </row>
    <row r="554" spans="3:22" x14ac:dyDescent="0.35">
      <c r="C554" s="489">
        <v>47.23</v>
      </c>
      <c r="D554" s="460">
        <f t="shared" si="101"/>
        <v>47.23</v>
      </c>
      <c r="E554" s="460">
        <f t="shared" si="107"/>
        <v>4.7229999999999994E-2</v>
      </c>
      <c r="F554" s="460">
        <f t="shared" si="102"/>
        <v>0.98292792053230216</v>
      </c>
      <c r="G554" s="460">
        <v>4.0811042572216102E-4</v>
      </c>
      <c r="H554" s="460">
        <f t="shared" si="103"/>
        <v>1</v>
      </c>
      <c r="I554" s="460">
        <v>0.99774698167266895</v>
      </c>
      <c r="J554" s="460">
        <v>0.99763268068284805</v>
      </c>
      <c r="K554" s="460">
        <v>0.99855669441608197</v>
      </c>
      <c r="L554" s="460" t="str">
        <f t="shared" si="104"/>
        <v>-</v>
      </c>
      <c r="M554" s="460">
        <f t="shared" si="105"/>
        <v>1</v>
      </c>
      <c r="N554" s="460">
        <f t="shared" si="106"/>
        <v>4.011431321026363E-4</v>
      </c>
      <c r="O554" s="460">
        <f t="shared" si="111"/>
        <v>-67.934012777466549</v>
      </c>
      <c r="P554" s="460">
        <f t="shared" si="108"/>
        <v>-9.9999999999980105E-3</v>
      </c>
      <c r="Q554" s="460">
        <f t="shared" si="109"/>
        <v>1.6247606969879516E-7</v>
      </c>
      <c r="R554" s="460">
        <f t="shared" si="110"/>
        <v>-1.6247606969876283E-9</v>
      </c>
      <c r="V554" s="430"/>
    </row>
    <row r="555" spans="3:22" x14ac:dyDescent="0.35">
      <c r="C555" s="489">
        <v>47.24</v>
      </c>
      <c r="D555" s="460">
        <f t="shared" si="101"/>
        <v>47.24</v>
      </c>
      <c r="E555" s="460">
        <f t="shared" si="107"/>
        <v>4.7240000000000004E-2</v>
      </c>
      <c r="F555" s="460">
        <f t="shared" si="102"/>
        <v>0.98292074427734766</v>
      </c>
      <c r="G555" s="460">
        <v>4.04189717873599E-4</v>
      </c>
      <c r="H555" s="460">
        <f t="shared" si="103"/>
        <v>1</v>
      </c>
      <c r="I555" s="460">
        <v>0.99774602837334803</v>
      </c>
      <c r="J555" s="460">
        <v>0.99763167907026296</v>
      </c>
      <c r="K555" s="460">
        <v>0.99855608352263903</v>
      </c>
      <c r="L555" s="460" t="str">
        <f t="shared" si="104"/>
        <v>-</v>
      </c>
      <c r="M555" s="460">
        <f t="shared" si="105"/>
        <v>1</v>
      </c>
      <c r="N555" s="460">
        <f t="shared" si="106"/>
        <v>3.9728645832156912E-4</v>
      </c>
      <c r="O555" s="460">
        <f t="shared" si="111"/>
        <v>-68.017924756101223</v>
      </c>
      <c r="P555" s="460">
        <f t="shared" si="108"/>
        <v>-1.0000000000005116E-2</v>
      </c>
      <c r="Q555" s="460">
        <f t="shared" si="109"/>
        <v>1.5937245271624111E-7</v>
      </c>
      <c r="R555" s="460">
        <f t="shared" si="110"/>
        <v>-1.5937245271632266E-9</v>
      </c>
      <c r="V555" s="430"/>
    </row>
    <row r="556" spans="3:22" x14ac:dyDescent="0.35">
      <c r="C556" s="489">
        <v>47.25</v>
      </c>
      <c r="D556" s="460">
        <f t="shared" si="101"/>
        <v>47.25</v>
      </c>
      <c r="E556" s="460">
        <f t="shared" si="107"/>
        <v>4.725E-2</v>
      </c>
      <c r="F556" s="460">
        <f t="shared" si="102"/>
        <v>0.98291356654853357</v>
      </c>
      <c r="G556" s="460">
        <v>4.0029275324802597E-4</v>
      </c>
      <c r="H556" s="460">
        <f t="shared" si="103"/>
        <v>1</v>
      </c>
      <c r="I556" s="460">
        <v>0.99774507487295006</v>
      </c>
      <c r="J556" s="460">
        <v>0.99763067724644605</v>
      </c>
      <c r="K556" s="460">
        <v>0.99855547250017396</v>
      </c>
      <c r="L556" s="460" t="str">
        <f t="shared" si="104"/>
        <v>-</v>
      </c>
      <c r="M556" s="460">
        <f t="shared" si="105"/>
        <v>1</v>
      </c>
      <c r="N556" s="460">
        <f t="shared" si="106"/>
        <v>3.934531777585493E-4</v>
      </c>
      <c r="O556" s="460">
        <f t="shared" si="111"/>
        <v>-68.102138854458659</v>
      </c>
      <c r="P556" s="460">
        <f t="shared" si="108"/>
        <v>-9.9999999999980105E-3</v>
      </c>
      <c r="Q556" s="460">
        <f t="shared" si="109"/>
        <v>1.5631729301702953E-7</v>
      </c>
      <c r="R556" s="460">
        <f t="shared" si="110"/>
        <v>-1.5631729301699843E-9</v>
      </c>
      <c r="V556" s="430"/>
    </row>
    <row r="557" spans="3:22" x14ac:dyDescent="0.35">
      <c r="C557" s="489">
        <v>47.259999999999899</v>
      </c>
      <c r="D557" s="460">
        <f t="shared" si="101"/>
        <v>47.259999999999899</v>
      </c>
      <c r="E557" s="460">
        <f t="shared" si="107"/>
        <v>4.7259999999999899E-2</v>
      </c>
      <c r="F557" s="460">
        <f t="shared" si="102"/>
        <v>0.9829063873458902</v>
      </c>
      <c r="G557" s="460">
        <v>3.9641945344789502E-4</v>
      </c>
      <c r="H557" s="460">
        <f t="shared" si="103"/>
        <v>1</v>
      </c>
      <c r="I557" s="460">
        <v>0.99774412117147304</v>
      </c>
      <c r="J557" s="460">
        <v>0.9976296752114</v>
      </c>
      <c r="K557" s="460">
        <v>0.99855486134868698</v>
      </c>
      <c r="L557" s="460" t="str">
        <f t="shared" si="104"/>
        <v>-</v>
      </c>
      <c r="M557" s="460">
        <f t="shared" si="105"/>
        <v>1</v>
      </c>
      <c r="N557" s="460">
        <f t="shared" si="106"/>
        <v>3.8964321286210279E-4</v>
      </c>
      <c r="O557" s="460">
        <f t="shared" si="111"/>
        <v>-68.186657685414161</v>
      </c>
      <c r="P557" s="460">
        <f t="shared" si="108"/>
        <v>-9.9999999998985345E-3</v>
      </c>
      <c r="Q557" s="460">
        <f t="shared" si="109"/>
        <v>1.5330998925077324E-7</v>
      </c>
      <c r="R557" s="460">
        <f t="shared" si="110"/>
        <v>-1.5330998924921766E-9</v>
      </c>
      <c r="V557" s="430"/>
    </row>
    <row r="558" spans="3:22" x14ac:dyDescent="0.35">
      <c r="C558" s="489">
        <v>47.269999999999897</v>
      </c>
      <c r="D558" s="460">
        <f t="shared" si="101"/>
        <v>47.269999999999897</v>
      </c>
      <c r="E558" s="460">
        <f t="shared" si="107"/>
        <v>4.7269999999999895E-2</v>
      </c>
      <c r="F558" s="460">
        <f t="shared" si="102"/>
        <v>0.98289920666944575</v>
      </c>
      <c r="G558" s="460">
        <v>3.9256974019255699E-4</v>
      </c>
      <c r="H558" s="460">
        <f t="shared" si="103"/>
        <v>1</v>
      </c>
      <c r="I558" s="460">
        <v>0.9977431672689</v>
      </c>
      <c r="J558" s="460">
        <v>0.99762867296510604</v>
      </c>
      <c r="K558" s="460">
        <v>0.99855425006816401</v>
      </c>
      <c r="L558" s="460" t="str">
        <f t="shared" si="104"/>
        <v>-</v>
      </c>
      <c r="M558" s="460">
        <f t="shared" si="105"/>
        <v>1</v>
      </c>
      <c r="N558" s="460">
        <f t="shared" si="106"/>
        <v>3.8585648619769469E-4</v>
      </c>
      <c r="O558" s="460">
        <f t="shared" si="111"/>
        <v>-68.27148389837042</v>
      </c>
      <c r="P558" s="460">
        <f t="shared" si="108"/>
        <v>-9.9999999999980105E-3</v>
      </c>
      <c r="Q558" s="460">
        <f t="shared" si="109"/>
        <v>1.5034994581045913E-7</v>
      </c>
      <c r="R558" s="460">
        <f t="shared" si="110"/>
        <v>-1.5034994581042922E-9</v>
      </c>
      <c r="V558" s="430"/>
    </row>
    <row r="559" spans="3:22" x14ac:dyDescent="0.35">
      <c r="C559" s="489">
        <v>47.279999999999902</v>
      </c>
      <c r="D559" s="460">
        <f t="shared" si="101"/>
        <v>47.279999999999902</v>
      </c>
      <c r="E559" s="460">
        <f t="shared" si="107"/>
        <v>4.7279999999999898E-2</v>
      </c>
      <c r="F559" s="460">
        <f t="shared" si="102"/>
        <v>0.98289202451922764</v>
      </c>
      <c r="G559" s="460">
        <v>3.8874353531863598E-4</v>
      </c>
      <c r="H559" s="460">
        <f t="shared" si="103"/>
        <v>1</v>
      </c>
      <c r="I559" s="460">
        <v>0.99774221316523304</v>
      </c>
      <c r="J559" s="460">
        <v>0.99762767050756396</v>
      </c>
      <c r="K559" s="460">
        <v>0.99855363865860503</v>
      </c>
      <c r="L559" s="460" t="str">
        <f t="shared" si="104"/>
        <v>-</v>
      </c>
      <c r="M559" s="460">
        <f t="shared" si="105"/>
        <v>1</v>
      </c>
      <c r="N559" s="460">
        <f t="shared" si="106"/>
        <v>3.82092920448096E-4</v>
      </c>
      <c r="O559" s="460">
        <f t="shared" si="111"/>
        <v>-68.356620179956494</v>
      </c>
      <c r="P559" s="460">
        <f t="shared" si="108"/>
        <v>-1.0000000000005116E-2</v>
      </c>
      <c r="Q559" s="460">
        <f t="shared" si="109"/>
        <v>1.4743657279190551E-7</v>
      </c>
      <c r="R559" s="460">
        <f t="shared" si="110"/>
        <v>-1.4743657279198095E-9</v>
      </c>
      <c r="V559" s="430"/>
    </row>
    <row r="560" spans="3:22" x14ac:dyDescent="0.35">
      <c r="C560" s="489">
        <v>47.2899999999999</v>
      </c>
      <c r="D560" s="460">
        <f t="shared" si="101"/>
        <v>47.2899999999999</v>
      </c>
      <c r="E560" s="460">
        <f t="shared" si="107"/>
        <v>4.7289999999999902E-2</v>
      </c>
      <c r="F560" s="460">
        <f t="shared" si="102"/>
        <v>0.9828848408952664</v>
      </c>
      <c r="G560" s="460">
        <v>3.84940760779948E-4</v>
      </c>
      <c r="H560" s="460">
        <f t="shared" si="103"/>
        <v>1</v>
      </c>
      <c r="I560" s="460">
        <v>0.99774125886048903</v>
      </c>
      <c r="J560" s="460">
        <v>0.99762666783879395</v>
      </c>
      <c r="K560" s="460">
        <v>0.99855302712002503</v>
      </c>
      <c r="L560" s="460" t="str">
        <f t="shared" si="104"/>
        <v>-</v>
      </c>
      <c r="M560" s="460">
        <f t="shared" si="105"/>
        <v>1</v>
      </c>
      <c r="N560" s="460">
        <f t="shared" si="106"/>
        <v>3.7835243841330201E-4</v>
      </c>
      <c r="O560" s="460">
        <f t="shared" si="111"/>
        <v>-68.442069254754017</v>
      </c>
      <c r="P560" s="460">
        <f t="shared" si="108"/>
        <v>-9.9999999999980105E-3</v>
      </c>
      <c r="Q560" s="460">
        <f t="shared" si="109"/>
        <v>1.4456928595346013E-7</v>
      </c>
      <c r="R560" s="460">
        <f t="shared" si="110"/>
        <v>-1.4456928595343136E-9</v>
      </c>
      <c r="V560" s="430"/>
    </row>
    <row r="561" spans="3:22" x14ac:dyDescent="0.35">
      <c r="C561" s="489">
        <v>47.299999999999898</v>
      </c>
      <c r="D561" s="460">
        <f t="shared" si="101"/>
        <v>47.299999999999898</v>
      </c>
      <c r="E561" s="460">
        <f t="shared" si="107"/>
        <v>4.7299999999999898E-2</v>
      </c>
      <c r="F561" s="460">
        <f t="shared" si="102"/>
        <v>0.98287765579758923</v>
      </c>
      <c r="G561" s="460">
        <v>3.8116133864742302E-4</v>
      </c>
      <c r="H561" s="460">
        <f t="shared" si="103"/>
        <v>1</v>
      </c>
      <c r="I561" s="460">
        <v>0.997740304354651</v>
      </c>
      <c r="J561" s="460">
        <v>0.99762566495877703</v>
      </c>
      <c r="K561" s="460">
        <v>0.99855241545240903</v>
      </c>
      <c r="L561" s="460" t="str">
        <f t="shared" si="104"/>
        <v>-</v>
      </c>
      <c r="M561" s="460">
        <f t="shared" si="105"/>
        <v>1</v>
      </c>
      <c r="N561" s="460">
        <f t="shared" si="106"/>
        <v>3.7463496301045018E-4</v>
      </c>
      <c r="O561" s="460">
        <f t="shared" si="111"/>
        <v>-68.527833886041662</v>
      </c>
      <c r="P561" s="460">
        <f t="shared" si="108"/>
        <v>-9.9999999999980105E-3</v>
      </c>
      <c r="Q561" s="460">
        <f t="shared" si="109"/>
        <v>1.4174750667572372E-7</v>
      </c>
      <c r="R561" s="460">
        <f t="shared" si="110"/>
        <v>-1.4174750667569552E-9</v>
      </c>
      <c r="V561" s="430"/>
    </row>
    <row r="562" spans="3:22" x14ac:dyDescent="0.35">
      <c r="C562" s="489">
        <v>47.309999999999903</v>
      </c>
      <c r="D562" s="460">
        <f t="shared" si="101"/>
        <v>47.309999999999903</v>
      </c>
      <c r="E562" s="460">
        <f t="shared" si="107"/>
        <v>4.7309999999999901E-2</v>
      </c>
      <c r="F562" s="460">
        <f t="shared" si="102"/>
        <v>0.98287046922622501</v>
      </c>
      <c r="G562" s="460">
        <v>3.7740519110919703E-4</v>
      </c>
      <c r="H562" s="460">
        <f t="shared" si="103"/>
        <v>1</v>
      </c>
      <c r="I562" s="460">
        <v>0.99773934964773603</v>
      </c>
      <c r="J562" s="460">
        <v>0.99762466186753196</v>
      </c>
      <c r="K562" s="460">
        <v>0.99855180365577201</v>
      </c>
      <c r="L562" s="460" t="str">
        <f t="shared" si="104"/>
        <v>-</v>
      </c>
      <c r="M562" s="460">
        <f t="shared" si="105"/>
        <v>1</v>
      </c>
      <c r="N562" s="460">
        <f t="shared" si="106"/>
        <v>3.7094041727390959E-4</v>
      </c>
      <c r="O562" s="460">
        <f t="shared" si="111"/>
        <v>-68.613916876554256</v>
      </c>
      <c r="P562" s="460">
        <f t="shared" si="108"/>
        <v>-1.0000000000005116E-2</v>
      </c>
      <c r="Q562" s="460">
        <f t="shared" si="109"/>
        <v>1.3897066192154196E-7</v>
      </c>
      <c r="R562" s="460">
        <f t="shared" si="110"/>
        <v>-1.3897066192161306E-9</v>
      </c>
      <c r="V562" s="430"/>
    </row>
    <row r="563" spans="3:22" x14ac:dyDescent="0.35">
      <c r="C563" s="489">
        <v>47.319999999999901</v>
      </c>
      <c r="D563" s="460">
        <f t="shared" si="101"/>
        <v>47.319999999999901</v>
      </c>
      <c r="E563" s="460">
        <f t="shared" si="107"/>
        <v>4.7319999999999904E-2</v>
      </c>
      <c r="F563" s="460">
        <f t="shared" si="102"/>
        <v>0.9828632811812027</v>
      </c>
      <c r="G563" s="460">
        <v>3.7367224047084801E-4</v>
      </c>
      <c r="H563" s="460">
        <f t="shared" si="103"/>
        <v>1</v>
      </c>
      <c r="I563" s="460">
        <v>0.99773839473973003</v>
      </c>
      <c r="J563" s="460">
        <v>0.99762365856504198</v>
      </c>
      <c r="K563" s="460">
        <v>0.99855119173010098</v>
      </c>
      <c r="L563" s="460" t="str">
        <f t="shared" si="104"/>
        <v>-</v>
      </c>
      <c r="M563" s="460">
        <f t="shared" si="105"/>
        <v>1</v>
      </c>
      <c r="N563" s="460">
        <f t="shared" si="106"/>
        <v>3.6726872435550908E-4</v>
      </c>
      <c r="O563" s="460">
        <f t="shared" si="111"/>
        <v>-68.700321069257669</v>
      </c>
      <c r="P563" s="460">
        <f t="shared" si="108"/>
        <v>-9.9999999999980105E-3</v>
      </c>
      <c r="Q563" s="460">
        <f t="shared" si="109"/>
        <v>1.3623818419631078E-7</v>
      </c>
      <c r="R563" s="460">
        <f t="shared" si="110"/>
        <v>-1.3623818419628367E-9</v>
      </c>
      <c r="V563" s="430"/>
    </row>
    <row r="564" spans="3:22" x14ac:dyDescent="0.35">
      <c r="C564" s="489">
        <v>47.329999999999899</v>
      </c>
      <c r="D564" s="460">
        <f t="shared" si="101"/>
        <v>47.329999999999899</v>
      </c>
      <c r="E564" s="460">
        <f t="shared" si="107"/>
        <v>4.73299999999999E-2</v>
      </c>
      <c r="F564" s="460">
        <f t="shared" si="102"/>
        <v>0.98285609166255039</v>
      </c>
      <c r="G564" s="460">
        <v>3.6996240915506898E-4</v>
      </c>
      <c r="H564" s="460">
        <f t="shared" si="103"/>
        <v>1</v>
      </c>
      <c r="I564" s="460">
        <v>0.99773743963064698</v>
      </c>
      <c r="J564" s="460">
        <v>0.99762265505132497</v>
      </c>
      <c r="K564" s="460">
        <v>0.99855057967540695</v>
      </c>
      <c r="L564" s="460" t="str">
        <f t="shared" si="104"/>
        <v>-</v>
      </c>
      <c r="M564" s="460">
        <f t="shared" si="105"/>
        <v>1</v>
      </c>
      <c r="N564" s="460">
        <f t="shared" si="106"/>
        <v>3.6361980752421246E-4</v>
      </c>
      <c r="O564" s="460">
        <f t="shared" si="111"/>
        <v>-68.787049348156287</v>
      </c>
      <c r="P564" s="460">
        <f t="shared" si="108"/>
        <v>-9.9999999999980105E-3</v>
      </c>
      <c r="Q564" s="460">
        <f t="shared" si="109"/>
        <v>1.3354951150832369E-7</v>
      </c>
      <c r="R564" s="460">
        <f t="shared" si="110"/>
        <v>-1.3354951150829712E-9</v>
      </c>
      <c r="V564" s="430"/>
    </row>
    <row r="565" spans="3:22" x14ac:dyDescent="0.35">
      <c r="C565" s="489">
        <v>47.339999999999897</v>
      </c>
      <c r="D565" s="460">
        <f t="shared" si="101"/>
        <v>47.339999999999897</v>
      </c>
      <c r="E565" s="460">
        <f t="shared" si="107"/>
        <v>4.7339999999999896E-2</v>
      </c>
      <c r="F565" s="460">
        <f t="shared" si="102"/>
        <v>0.98284890067029707</v>
      </c>
      <c r="G565" s="460">
        <v>3.6627561970204201E-4</v>
      </c>
      <c r="H565" s="460">
        <f t="shared" si="103"/>
        <v>1</v>
      </c>
      <c r="I565" s="460">
        <v>0.99773648432047202</v>
      </c>
      <c r="J565" s="460">
        <v>0.99762165132636504</v>
      </c>
      <c r="K565" s="460">
        <v>0.99854996749168101</v>
      </c>
      <c r="L565" s="460" t="str">
        <f t="shared" si="104"/>
        <v>-</v>
      </c>
      <c r="M565" s="460">
        <f t="shared" si="105"/>
        <v>1</v>
      </c>
      <c r="N565" s="460">
        <f t="shared" si="106"/>
        <v>3.5999359016648379E-4</v>
      </c>
      <c r="O565" s="460">
        <f t="shared" si="111"/>
        <v>-68.874104639104743</v>
      </c>
      <c r="P565" s="460">
        <f t="shared" si="108"/>
        <v>-9.9999999999980105E-3</v>
      </c>
      <c r="Q565" s="460">
        <f t="shared" si="109"/>
        <v>1.3090408732936843E-7</v>
      </c>
      <c r="R565" s="460">
        <f t="shared" si="110"/>
        <v>-1.309040873293424E-9</v>
      </c>
      <c r="V565" s="430"/>
    </row>
    <row r="566" spans="3:22" x14ac:dyDescent="0.35">
      <c r="C566" s="489">
        <v>47.349999999999902</v>
      </c>
      <c r="D566" s="460">
        <f t="shared" si="101"/>
        <v>47.349999999999902</v>
      </c>
      <c r="E566" s="460">
        <f t="shared" si="107"/>
        <v>4.7349999999999899E-2</v>
      </c>
      <c r="F566" s="460">
        <f t="shared" si="102"/>
        <v>0.98284170820447203</v>
      </c>
      <c r="G566" s="460">
        <v>3.6261179476913499E-4</v>
      </c>
      <c r="H566" s="460">
        <f t="shared" si="103"/>
        <v>1</v>
      </c>
      <c r="I566" s="460">
        <v>0.99773552880920502</v>
      </c>
      <c r="J566" s="460">
        <v>0.99762064739016099</v>
      </c>
      <c r="K566" s="460">
        <v>0.99854935517891896</v>
      </c>
      <c r="L566" s="460" t="str">
        <f t="shared" si="104"/>
        <v>-</v>
      </c>
      <c r="M566" s="460">
        <f t="shared" si="105"/>
        <v>1</v>
      </c>
      <c r="N566" s="460">
        <f t="shared" si="106"/>
        <v>3.5638999578598609E-4</v>
      </c>
      <c r="O566" s="460">
        <f t="shared" si="111"/>
        <v>-68.961489910656269</v>
      </c>
      <c r="P566" s="460">
        <f t="shared" si="108"/>
        <v>-1.0000000000005116E-2</v>
      </c>
      <c r="Q566" s="460">
        <f t="shared" si="109"/>
        <v>1.2830136055552993E-7</v>
      </c>
      <c r="R566" s="460">
        <f t="shared" si="110"/>
        <v>-1.2830136055559557E-9</v>
      </c>
      <c r="V566" s="430"/>
    </row>
    <row r="567" spans="3:22" x14ac:dyDescent="0.35">
      <c r="C567" s="489">
        <v>47.3599999999999</v>
      </c>
      <c r="D567" s="460">
        <f t="shared" si="101"/>
        <v>47.3599999999999</v>
      </c>
      <c r="E567" s="460">
        <f t="shared" si="107"/>
        <v>4.7359999999999902E-2</v>
      </c>
      <c r="F567" s="460">
        <f t="shared" si="102"/>
        <v>0.98283451426510249</v>
      </c>
      <c r="G567" s="460">
        <v>3.5897085713133099E-4</v>
      </c>
      <c r="H567" s="460">
        <f t="shared" si="103"/>
        <v>1</v>
      </c>
      <c r="I567" s="460">
        <v>0.99773457309686597</v>
      </c>
      <c r="J567" s="460">
        <v>0.99761964324273</v>
      </c>
      <c r="K567" s="460">
        <v>0.99854874273713801</v>
      </c>
      <c r="L567" s="460" t="str">
        <f t="shared" si="104"/>
        <v>-</v>
      </c>
      <c r="M567" s="460">
        <f t="shared" si="105"/>
        <v>1</v>
      </c>
      <c r="N567" s="460">
        <f t="shared" si="106"/>
        <v>3.5280894800399917E-4</v>
      </c>
      <c r="O567" s="460">
        <f t="shared" si="111"/>
        <v>-69.049208174915421</v>
      </c>
      <c r="P567" s="460">
        <f t="shared" si="108"/>
        <v>-9.9999999999980105E-3</v>
      </c>
      <c r="Q567" s="460">
        <f t="shared" si="109"/>
        <v>1.2574078546820768E-7</v>
      </c>
      <c r="R567" s="460">
        <f t="shared" si="110"/>
        <v>-1.2574078546818266E-9</v>
      </c>
      <c r="V567" s="430"/>
    </row>
    <row r="568" spans="3:22" x14ac:dyDescent="0.35">
      <c r="C568" s="489">
        <v>47.369999999999898</v>
      </c>
      <c r="D568" s="460">
        <f t="shared" si="101"/>
        <v>47.369999999999898</v>
      </c>
      <c r="E568" s="460">
        <f t="shared" si="107"/>
        <v>4.7369999999999898E-2</v>
      </c>
      <c r="F568" s="460">
        <f t="shared" si="102"/>
        <v>0.98282731885221775</v>
      </c>
      <c r="G568" s="460">
        <v>3.5535272968092898E-4</v>
      </c>
      <c r="H568" s="460">
        <f t="shared" si="103"/>
        <v>1</v>
      </c>
      <c r="I568" s="460">
        <v>0.99773361718343501</v>
      </c>
      <c r="J568" s="460">
        <v>0.99761863888405899</v>
      </c>
      <c r="K568" s="460">
        <v>0.99854813016632205</v>
      </c>
      <c r="L568" s="460" t="str">
        <f t="shared" si="104"/>
        <v>-</v>
      </c>
      <c r="M568" s="460">
        <f t="shared" si="105"/>
        <v>1</v>
      </c>
      <c r="N568" s="460">
        <f t="shared" si="106"/>
        <v>3.4925037055912435E-4</v>
      </c>
      <c r="O568" s="460">
        <f t="shared" si="111"/>
        <v>-69.137262488430366</v>
      </c>
      <c r="P568" s="460">
        <f t="shared" si="108"/>
        <v>-9.9999999999980105E-3</v>
      </c>
      <c r="Q568" s="460">
        <f t="shared" si="109"/>
        <v>1.2322182169532932E-7</v>
      </c>
      <c r="R568" s="460">
        <f t="shared" si="110"/>
        <v>-1.232218216953048E-9</v>
      </c>
      <c r="V568" s="430"/>
    </row>
    <row r="569" spans="3:22" x14ac:dyDescent="0.35">
      <c r="C569" s="489">
        <v>47.379999999999903</v>
      </c>
      <c r="D569" s="460">
        <f t="shared" si="101"/>
        <v>47.379999999999903</v>
      </c>
      <c r="E569" s="460">
        <f t="shared" si="107"/>
        <v>4.7379999999999901E-2</v>
      </c>
      <c r="F569" s="460">
        <f t="shared" si="102"/>
        <v>0.98282012196584789</v>
      </c>
      <c r="G569" s="460">
        <v>3.5175733542787901E-4</v>
      </c>
      <c r="H569" s="460">
        <f t="shared" si="103"/>
        <v>1</v>
      </c>
      <c r="I569" s="460">
        <v>0.99773266106891401</v>
      </c>
      <c r="J569" s="460">
        <v>0.99761763431414496</v>
      </c>
      <c r="K569" s="460">
        <v>0.99854751746647397</v>
      </c>
      <c r="L569" s="460" t="str">
        <f t="shared" si="104"/>
        <v>-</v>
      </c>
      <c r="M569" s="460">
        <f t="shared" si="105"/>
        <v>1</v>
      </c>
      <c r="N569" s="460">
        <f t="shared" si="106"/>
        <v>3.4571418730760969E-4</v>
      </c>
      <c r="O569" s="460">
        <f t="shared" si="111"/>
        <v>-69.225655953092854</v>
      </c>
      <c r="P569" s="460">
        <f t="shared" si="108"/>
        <v>-1.0000000000005116E-2</v>
      </c>
      <c r="Q569" s="460">
        <f t="shared" si="109"/>
        <v>1.2074393417272631E-7</v>
      </c>
      <c r="R569" s="460">
        <f t="shared" si="110"/>
        <v>-1.2074393417278807E-9</v>
      </c>
      <c r="V569" s="430"/>
    </row>
    <row r="570" spans="3:22" x14ac:dyDescent="0.35">
      <c r="C570" s="489">
        <v>47.389999999999901</v>
      </c>
      <c r="D570" s="460">
        <f t="shared" si="101"/>
        <v>47.389999999999901</v>
      </c>
      <c r="E570" s="460">
        <f t="shared" si="107"/>
        <v>4.7389999999999904E-2</v>
      </c>
      <c r="F570" s="460">
        <f t="shared" si="102"/>
        <v>0.98281292360601824</v>
      </c>
      <c r="G570" s="460">
        <v>3.4818459749931302E-4</v>
      </c>
      <c r="H570" s="460">
        <f t="shared" si="103"/>
        <v>1</v>
      </c>
      <c r="I570" s="460">
        <v>0.99773170475332096</v>
      </c>
      <c r="J570" s="460">
        <v>0.99761662953300601</v>
      </c>
      <c r="K570" s="460">
        <v>0.99854690463760398</v>
      </c>
      <c r="L570" s="460" t="str">
        <f t="shared" si="104"/>
        <v>-</v>
      </c>
      <c r="M570" s="460">
        <f t="shared" si="105"/>
        <v>1</v>
      </c>
      <c r="N570" s="460">
        <f t="shared" si="106"/>
        <v>3.4220032222288452E-4</v>
      </c>
      <c r="O570" s="460">
        <f t="shared" si="111"/>
        <v>-69.314391717081605</v>
      </c>
      <c r="P570" s="460">
        <f t="shared" si="108"/>
        <v>-9.9999999999980105E-3</v>
      </c>
      <c r="Q570" s="460">
        <f t="shared" si="109"/>
        <v>1.1830659310564508E-7</v>
      </c>
      <c r="R570" s="460">
        <f t="shared" si="110"/>
        <v>-1.1830659310562153E-9</v>
      </c>
      <c r="V570" s="430"/>
    </row>
    <row r="571" spans="3:22" x14ac:dyDescent="0.35">
      <c r="C571" s="489">
        <v>47.399999999999899</v>
      </c>
      <c r="D571" s="460">
        <f t="shared" si="101"/>
        <v>47.399999999999899</v>
      </c>
      <c r="E571" s="460">
        <f t="shared" si="107"/>
        <v>4.7399999999999901E-2</v>
      </c>
      <c r="F571" s="460">
        <f t="shared" si="102"/>
        <v>0.98280572377276143</v>
      </c>
      <c r="G571" s="460">
        <v>3.4463443914025998E-4</v>
      </c>
      <c r="H571" s="460">
        <f t="shared" si="103"/>
        <v>1</v>
      </c>
      <c r="I571" s="460">
        <v>0.99773074823663699</v>
      </c>
      <c r="J571" s="460">
        <v>0.99761562454062702</v>
      </c>
      <c r="K571" s="460">
        <v>0.99854629167970199</v>
      </c>
      <c r="L571" s="460" t="str">
        <f t="shared" si="104"/>
        <v>-</v>
      </c>
      <c r="M571" s="460">
        <f t="shared" si="105"/>
        <v>1</v>
      </c>
      <c r="N571" s="460">
        <f t="shared" si="106"/>
        <v>3.3870869939626292E-4</v>
      </c>
      <c r="O571" s="460">
        <f t="shared" si="111"/>
        <v>-69.40347297580098</v>
      </c>
      <c r="P571" s="460">
        <f t="shared" si="108"/>
        <v>-9.9999999999980105E-3</v>
      </c>
      <c r="Q571" s="460">
        <f t="shared" si="109"/>
        <v>1.1590927393058614E-7</v>
      </c>
      <c r="R571" s="460">
        <f t="shared" si="110"/>
        <v>-1.1590927393056309E-9</v>
      </c>
      <c r="V571" s="430"/>
    </row>
    <row r="572" spans="3:22" x14ac:dyDescent="0.35">
      <c r="C572" s="489">
        <v>47.409999999999897</v>
      </c>
      <c r="D572" s="460">
        <f t="shared" si="101"/>
        <v>47.409999999999897</v>
      </c>
      <c r="E572" s="460">
        <f t="shared" si="107"/>
        <v>4.7409999999999897E-2</v>
      </c>
      <c r="F572" s="460">
        <f t="shared" si="102"/>
        <v>0.98279852246610355</v>
      </c>
      <c r="G572" s="460">
        <v>3.4110678371313203E-4</v>
      </c>
      <c r="H572" s="460">
        <f t="shared" si="103"/>
        <v>1</v>
      </c>
      <c r="I572" s="460">
        <v>0.99772979151888297</v>
      </c>
      <c r="J572" s="460">
        <v>0.997614619337025</v>
      </c>
      <c r="K572" s="460">
        <v>0.99854567859277898</v>
      </c>
      <c r="L572" s="460" t="str">
        <f t="shared" si="104"/>
        <v>-</v>
      </c>
      <c r="M572" s="460">
        <f t="shared" si="105"/>
        <v>1</v>
      </c>
      <c r="N572" s="460">
        <f t="shared" si="106"/>
        <v>3.3523924303643091E-4</v>
      </c>
      <c r="O572" s="460">
        <f t="shared" si="111"/>
        <v>-69.492902972875243</v>
      </c>
      <c r="P572" s="460">
        <f t="shared" si="108"/>
        <v>-9.9999999999980105E-3</v>
      </c>
      <c r="Q572" s="460">
        <f t="shared" si="109"/>
        <v>1.1355145727731538E-7</v>
      </c>
      <c r="R572" s="460">
        <f t="shared" si="110"/>
        <v>-1.1355145727729278E-9</v>
      </c>
      <c r="V572" s="430"/>
    </row>
    <row r="573" spans="3:22" x14ac:dyDescent="0.35">
      <c r="C573" s="489">
        <v>47.419999999999902</v>
      </c>
      <c r="D573" s="460">
        <f t="shared" si="101"/>
        <v>47.419999999999902</v>
      </c>
      <c r="E573" s="460">
        <f t="shared" si="107"/>
        <v>4.74199999999999E-2</v>
      </c>
      <c r="F573" s="460">
        <f t="shared" si="102"/>
        <v>0.98279131968607392</v>
      </c>
      <c r="G573" s="460">
        <v>3.3760155469805098E-4</v>
      </c>
      <c r="H573" s="460">
        <f t="shared" si="103"/>
        <v>1</v>
      </c>
      <c r="I573" s="460">
        <v>0.99772883460004003</v>
      </c>
      <c r="J573" s="460">
        <v>0.99761361392218295</v>
      </c>
      <c r="K573" s="460">
        <v>0.99854506537682597</v>
      </c>
      <c r="L573" s="460" t="str">
        <f t="shared" si="104"/>
        <v>-</v>
      </c>
      <c r="M573" s="460">
        <f t="shared" si="105"/>
        <v>1</v>
      </c>
      <c r="N573" s="460">
        <f t="shared" si="106"/>
        <v>3.3179187746976781E-4</v>
      </c>
      <c r="O573" s="460">
        <f t="shared" si="111"/>
        <v>-69.582685001148008</v>
      </c>
      <c r="P573" s="460">
        <f t="shared" si="108"/>
        <v>-1.0000000000005116E-2</v>
      </c>
      <c r="Q573" s="460">
        <f t="shared" si="109"/>
        <v>1.1123262893093876E-7</v>
      </c>
      <c r="R573" s="460">
        <f t="shared" si="110"/>
        <v>-1.1123262893099567E-9</v>
      </c>
      <c r="V573" s="430"/>
    </row>
    <row r="574" spans="3:22" x14ac:dyDescent="0.35">
      <c r="C574" s="489">
        <v>47.4299999999999</v>
      </c>
      <c r="D574" s="460">
        <f t="shared" ref="D574:D637" si="112">IF(AND($D$11=$U$86,$D$13&gt;=$U$80),$D$13/$U$80,1)*(f_CLK_MHz/fCLK_NOM_MHz)*$C574</f>
        <v>47.4299999999999</v>
      </c>
      <c r="E574" s="460">
        <f t="shared" si="107"/>
        <v>4.7429999999999903E-2</v>
      </c>
      <c r="F574" s="460">
        <f t="shared" ref="F574:F637" si="113">IF(SINC3_Decimation&lt;&gt;0,(ABS(SIN(((MOD_CLK_DIV*PI()*$D574*SINC3_Decimation)/(f_CLK_MHz*1000000)))/(SINC3_Decimation*SIN(((MOD_CLK_DIV*PI()*$D574)/(f_CLK_MHz*1000000)))))^First_Stage_Order),"-")</f>
        <v>0.98278411543270028</v>
      </c>
      <c r="G574" s="460">
        <v>3.3411867569274601E-4</v>
      </c>
      <c r="H574" s="460">
        <f t="shared" ref="H574:H637" si="114">IF(SINC1A_Decimation&lt;&gt;0,(ABS(SIN(((MOD_CLK_DIV*SINC3_Decimation*FIR2_Decimation*PI()*$D574*SINC1A_Decimation)/(f_CLK_MHz*1000000)))/(SINC1A_Decimation*SIN(((MOD_CLK_DIV*SINC3_Decimation*FIR2_Decimation*PI()*$D574)/(f_CLK_MHz*1000000)))))^1),"-")</f>
        <v>1</v>
      </c>
      <c r="I574" s="460">
        <v>0.99772787748012803</v>
      </c>
      <c r="J574" s="460">
        <v>0.99761260829611997</v>
      </c>
      <c r="K574" s="460">
        <v>0.99854445203185105</v>
      </c>
      <c r="L574" s="460" t="str">
        <f t="shared" ref="L574:L637" si="115">IF(SINC1B_Decimation&lt;&gt;0,(ABS(SIN(((MOD_CLK_DIV*FIR1_Decimation*PI()*$D574*SINC1B_Decimation)/(f_CLK_MHz*1000000)))/(SINC1B_Decimation*SIN(((MOD_CLK_DIV*FIR1_Decimation*PI()*$D574)/(f_CLK_MHz*1000000)))))^1),"-")</f>
        <v>-</v>
      </c>
      <c r="M574" s="460">
        <f t="shared" ref="M574:M637" si="116">IF($D$14=$Z$85,(ABS(SIN(((Dec_Prior_to_Chop*PI()*$D574*2)/(f_CLK_MHz*1000000)))/(2*SIN(((Dec_Prior_to_Chop*PI()*$D574)/(f_CLK_MHz*1000000)))))^1),1)</f>
        <v>1</v>
      </c>
      <c r="N574" s="460">
        <f t="shared" ref="N574:N637" si="117">M574*IF(FILTER=$U$85,F574,IF(AND(FILTER=$U$86,$D$13&lt;=$U$73,$D$13&lt;&gt;$U$72),F574*G574*H574,IF(AND(FILTER=$U$86,OR($D$13&gt;=$U$74,$D$13=$U$72),$D$13&lt;=$U$79,$D$13&lt;&gt;$U$75),I574*L574,IF(AND(FILTER=$U$86,$D$13=$U$75),J574*L574,IF(AND(FILTER=$U$86,$D$13&gt;=$U$80),K574,"Error")))))</f>
        <v>3.2836652714024066E-4</v>
      </c>
      <c r="O574" s="460">
        <f t="shared" si="111"/>
        <v>-69.672822403719323</v>
      </c>
      <c r="P574" s="460">
        <f t="shared" si="108"/>
        <v>-9.9999999999980105E-3</v>
      </c>
      <c r="Q574" s="460">
        <f t="shared" si="109"/>
        <v>1.0895227979430791E-7</v>
      </c>
      <c r="R574" s="460">
        <f t="shared" si="110"/>
        <v>-1.0895227979428624E-9</v>
      </c>
      <c r="V574" s="430"/>
    </row>
    <row r="575" spans="3:22" x14ac:dyDescent="0.35">
      <c r="C575" s="489">
        <v>47.439999999999898</v>
      </c>
      <c r="D575" s="460">
        <f t="shared" si="112"/>
        <v>47.439999999999898</v>
      </c>
      <c r="E575" s="460">
        <f t="shared" ref="E575:E638" si="118">D575/1000</f>
        <v>4.7439999999999899E-2</v>
      </c>
      <c r="F575" s="460">
        <f t="shared" si="113"/>
        <v>0.98277690970601328</v>
      </c>
      <c r="G575" s="460">
        <v>3.30658070412612E-4</v>
      </c>
      <c r="H575" s="460">
        <f t="shared" si="114"/>
        <v>1</v>
      </c>
      <c r="I575" s="460">
        <v>0.99772692015912701</v>
      </c>
      <c r="J575" s="460">
        <v>0.99761160245881697</v>
      </c>
      <c r="K575" s="460">
        <v>0.99854383855784501</v>
      </c>
      <c r="L575" s="460" t="str">
        <f t="shared" si="115"/>
        <v>-</v>
      </c>
      <c r="M575" s="460">
        <f t="shared" si="116"/>
        <v>1</v>
      </c>
      <c r="N575" s="460">
        <f t="shared" si="117"/>
        <v>3.2496311660946015E-4</v>
      </c>
      <c r="O575" s="460">
        <f t="shared" si="111"/>
        <v>-69.763318575006423</v>
      </c>
      <c r="P575" s="460">
        <f t="shared" si="108"/>
        <v>-9.9999999999980105E-3</v>
      </c>
      <c r="Q575" s="460">
        <f t="shared" si="109"/>
        <v>1.0670990585052775E-7</v>
      </c>
      <c r="R575" s="460">
        <f t="shared" si="110"/>
        <v>-1.0670990585050651E-9</v>
      </c>
      <c r="V575" s="430"/>
    </row>
    <row r="576" spans="3:22" x14ac:dyDescent="0.35">
      <c r="C576" s="489">
        <v>47.449999999999903</v>
      </c>
      <c r="D576" s="460">
        <f t="shared" si="112"/>
        <v>47.449999999999903</v>
      </c>
      <c r="E576" s="460">
        <f t="shared" si="118"/>
        <v>4.7449999999999902E-2</v>
      </c>
      <c r="F576" s="460">
        <f t="shared" si="113"/>
        <v>0.9827697025060399</v>
      </c>
      <c r="G576" s="460">
        <v>3.27219662690629E-4</v>
      </c>
      <c r="H576" s="460">
        <f t="shared" si="114"/>
        <v>1</v>
      </c>
      <c r="I576" s="460">
        <v>0.99772596263703905</v>
      </c>
      <c r="J576" s="460">
        <v>0.99761059641027505</v>
      </c>
      <c r="K576" s="460">
        <v>0.99854322495480596</v>
      </c>
      <c r="L576" s="460" t="str">
        <f t="shared" si="115"/>
        <v>-</v>
      </c>
      <c r="M576" s="460">
        <f t="shared" si="116"/>
        <v>1</v>
      </c>
      <c r="N576" s="460">
        <f t="shared" si="117"/>
        <v>3.215815705565962E-4</v>
      </c>
      <c r="O576" s="460">
        <f t="shared" si="111"/>
        <v>-69.854176961837055</v>
      </c>
      <c r="P576" s="460">
        <f t="shared" si="108"/>
        <v>-1.0000000000005116E-2</v>
      </c>
      <c r="Q576" s="460">
        <f t="shared" si="109"/>
        <v>1.0450500812566342E-7</v>
      </c>
      <c r="R576" s="460">
        <f t="shared" si="110"/>
        <v>-1.0450500812571689E-9</v>
      </c>
      <c r="V576" s="430"/>
    </row>
    <row r="577" spans="3:22" x14ac:dyDescent="0.35">
      <c r="C577" s="489">
        <v>47.459999999999901</v>
      </c>
      <c r="D577" s="460">
        <f t="shared" si="112"/>
        <v>47.459999999999901</v>
      </c>
      <c r="E577" s="460">
        <f t="shared" si="118"/>
        <v>4.7459999999999898E-2</v>
      </c>
      <c r="F577" s="460">
        <f t="shared" si="113"/>
        <v>0.98276249383281056</v>
      </c>
      <c r="G577" s="460">
        <v>3.2380337647786598E-4</v>
      </c>
      <c r="H577" s="460">
        <f t="shared" si="114"/>
        <v>1</v>
      </c>
      <c r="I577" s="460">
        <v>0.99772500491388205</v>
      </c>
      <c r="J577" s="460">
        <v>0.99760959015051498</v>
      </c>
      <c r="K577" s="460">
        <v>0.99854261122275001</v>
      </c>
      <c r="L577" s="460" t="str">
        <f t="shared" si="115"/>
        <v>-</v>
      </c>
      <c r="M577" s="460">
        <f t="shared" si="116"/>
        <v>1</v>
      </c>
      <c r="N577" s="460">
        <f t="shared" si="117"/>
        <v>3.1822181377887202E-4</v>
      </c>
      <c r="O577" s="460">
        <f t="shared" si="111"/>
        <v>-69.945401064556606</v>
      </c>
      <c r="P577" s="460">
        <f t="shared" si="108"/>
        <v>-9.9999999999980105E-3</v>
      </c>
      <c r="Q577" s="460">
        <f t="shared" si="109"/>
        <v>1.023370926517797E-7</v>
      </c>
      <c r="R577" s="460">
        <f t="shared" si="110"/>
        <v>-1.0233709265175934E-9</v>
      </c>
      <c r="V577" s="430"/>
    </row>
    <row r="578" spans="3:22" x14ac:dyDescent="0.35">
      <c r="C578" s="489">
        <v>47.469999999999899</v>
      </c>
      <c r="D578" s="460">
        <f t="shared" si="112"/>
        <v>47.469999999999899</v>
      </c>
      <c r="E578" s="460">
        <f t="shared" si="118"/>
        <v>4.7469999999999901E-2</v>
      </c>
      <c r="F578" s="460">
        <f t="shared" si="113"/>
        <v>0.98275528368635279</v>
      </c>
      <c r="G578" s="460">
        <v>3.20409135842886E-4</v>
      </c>
      <c r="H578" s="460">
        <f t="shared" si="114"/>
        <v>1</v>
      </c>
      <c r="I578" s="460">
        <v>0.997724046989657</v>
      </c>
      <c r="J578" s="460">
        <v>0.99760858367953298</v>
      </c>
      <c r="K578" s="460">
        <v>0.99854199736167504</v>
      </c>
      <c r="L578" s="460" t="str">
        <f t="shared" si="115"/>
        <v>-</v>
      </c>
      <c r="M578" s="460">
        <f t="shared" si="116"/>
        <v>1</v>
      </c>
      <c r="N578" s="460">
        <f t="shared" si="117"/>
        <v>3.1488377119097459E-4</v>
      </c>
      <c r="O578" s="460">
        <f t="shared" si="111"/>
        <v>-70.036994438195151</v>
      </c>
      <c r="P578" s="460">
        <f t="shared" si="108"/>
        <v>-9.9999999999980105E-3</v>
      </c>
      <c r="Q578" s="460">
        <f t="shared" si="109"/>
        <v>1.002056704300029E-7</v>
      </c>
      <c r="R578" s="460">
        <f t="shared" si="110"/>
        <v>-1.0020567042998297E-9</v>
      </c>
      <c r="V578" s="430"/>
    </row>
    <row r="579" spans="3:22" x14ac:dyDescent="0.35">
      <c r="C579" s="489">
        <v>47.479999999999897</v>
      </c>
      <c r="D579" s="460">
        <f t="shared" si="112"/>
        <v>47.479999999999897</v>
      </c>
      <c r="E579" s="460">
        <f t="shared" si="118"/>
        <v>4.7479999999999897E-2</v>
      </c>
      <c r="F579" s="460">
        <f t="shared" si="113"/>
        <v>0.98274807206669512</v>
      </c>
      <c r="G579" s="460">
        <v>3.1703686497217101E-4</v>
      </c>
      <c r="H579" s="460">
        <f t="shared" si="114"/>
        <v>1</v>
      </c>
      <c r="I579" s="460">
        <v>0.99772308886432903</v>
      </c>
      <c r="J579" s="460">
        <v>0.99760757699729696</v>
      </c>
      <c r="K579" s="460">
        <v>0.99854138337155396</v>
      </c>
      <c r="L579" s="460" t="str">
        <f t="shared" si="115"/>
        <v>-</v>
      </c>
      <c r="M579" s="460">
        <f t="shared" si="116"/>
        <v>1</v>
      </c>
      <c r="N579" s="460">
        <f t="shared" si="117"/>
        <v>3.1156736782547023E-4</v>
      </c>
      <c r="O579" s="460">
        <f t="shared" si="111"/>
        <v>-70.128960693638987</v>
      </c>
      <c r="P579" s="460">
        <f t="shared" ref="P579:P642" si="119">D578-D579</f>
        <v>-9.9999999999980105E-3</v>
      </c>
      <c r="Q579" s="460">
        <f t="shared" ref="Q579:Q642" si="120">((N579+N578)/2)^2</f>
        <v>9.8110257393750269E-8</v>
      </c>
      <c r="R579" s="460">
        <f t="shared" ref="R579:R642" si="121">P579*Q579</f>
        <v>-9.8110257393730747E-10</v>
      </c>
      <c r="V579" s="430"/>
    </row>
    <row r="580" spans="3:22" x14ac:dyDescent="0.35">
      <c r="C580" s="489">
        <v>47.489999999999903</v>
      </c>
      <c r="D580" s="460">
        <f t="shared" si="112"/>
        <v>47.489999999999903</v>
      </c>
      <c r="E580" s="460">
        <f t="shared" si="118"/>
        <v>4.74899999999999E-2</v>
      </c>
      <c r="F580" s="460">
        <f t="shared" si="113"/>
        <v>0.9827408589738662</v>
      </c>
      <c r="G580" s="460">
        <v>3.13686488169819E-4</v>
      </c>
      <c r="H580" s="460">
        <f t="shared" si="114"/>
        <v>1</v>
      </c>
      <c r="I580" s="460">
        <v>0.99772213053793402</v>
      </c>
      <c r="J580" s="460">
        <v>0.99760657010384302</v>
      </c>
      <c r="K580" s="460">
        <v>0.99854076925241597</v>
      </c>
      <c r="L580" s="460" t="str">
        <f t="shared" si="115"/>
        <v>-</v>
      </c>
      <c r="M580" s="460">
        <f t="shared" si="116"/>
        <v>1</v>
      </c>
      <c r="N580" s="460">
        <f t="shared" si="117"/>
        <v>3.0827252883250346E-4</v>
      </c>
      <c r="O580" s="460">
        <f t="shared" si="111"/>
        <v>-70.221303498854567</v>
      </c>
      <c r="P580" s="460">
        <f t="shared" si="119"/>
        <v>-1.0000000000005116E-2</v>
      </c>
      <c r="Q580" s="460">
        <f t="shared" si="120"/>
        <v>9.605037437224186E-8</v>
      </c>
      <c r="R580" s="460">
        <f t="shared" si="121"/>
        <v>-9.6050374372291004E-10</v>
      </c>
      <c r="V580" s="430"/>
    </row>
    <row r="581" spans="3:22" x14ac:dyDescent="0.35">
      <c r="C581" s="489">
        <v>47.499999999999901</v>
      </c>
      <c r="D581" s="460">
        <f t="shared" si="112"/>
        <v>47.499999999999901</v>
      </c>
      <c r="E581" s="460">
        <f t="shared" si="118"/>
        <v>4.7499999999999903E-2</v>
      </c>
      <c r="F581" s="460">
        <f t="shared" si="113"/>
        <v>0.98273364440789557</v>
      </c>
      <c r="G581" s="460">
        <v>3.1035792985826101E-4</v>
      </c>
      <c r="H581" s="460">
        <f t="shared" si="114"/>
        <v>1</v>
      </c>
      <c r="I581" s="460">
        <v>0.99772117201046995</v>
      </c>
      <c r="J581" s="460">
        <v>0.99760556299917202</v>
      </c>
      <c r="K581" s="460">
        <v>0.99854015500425897</v>
      </c>
      <c r="L581" s="460" t="str">
        <f t="shared" si="115"/>
        <v>-</v>
      </c>
      <c r="M581" s="460">
        <f t="shared" si="116"/>
        <v>1</v>
      </c>
      <c r="N581" s="460">
        <f t="shared" si="117"/>
        <v>3.0499917948049885E-4</v>
      </c>
      <c r="O581" s="460">
        <f t="shared" si="111"/>
        <v>-70.314026580118124</v>
      </c>
      <c r="P581" s="460">
        <f t="shared" si="119"/>
        <v>-9.9999999999980105E-3</v>
      </c>
      <c r="Q581" s="460">
        <f t="shared" si="120"/>
        <v>9.4025547054287039E-8</v>
      </c>
      <c r="R581" s="460">
        <f t="shared" si="121"/>
        <v>-9.4025547054268332E-10</v>
      </c>
      <c r="V581" s="430"/>
    </row>
    <row r="582" spans="3:22" x14ac:dyDescent="0.35">
      <c r="C582" s="489">
        <v>47.509999999999899</v>
      </c>
      <c r="D582" s="460">
        <f t="shared" si="112"/>
        <v>47.509999999999899</v>
      </c>
      <c r="E582" s="460">
        <f t="shared" si="118"/>
        <v>4.75099999999999E-2</v>
      </c>
      <c r="F582" s="460">
        <f t="shared" si="113"/>
        <v>0.98272642836881241</v>
      </c>
      <c r="G582" s="460">
        <v>3.07051114577344E-4</v>
      </c>
      <c r="H582" s="460">
        <f t="shared" si="114"/>
        <v>1</v>
      </c>
      <c r="I582" s="460">
        <v>0.99772021328192195</v>
      </c>
      <c r="J582" s="460">
        <v>0.99760455568326301</v>
      </c>
      <c r="K582" s="460">
        <v>0.99853954062707195</v>
      </c>
      <c r="L582" s="460" t="str">
        <f t="shared" si="115"/>
        <v>-</v>
      </c>
      <c r="M582" s="460">
        <f t="shared" si="116"/>
        <v>1</v>
      </c>
      <c r="N582" s="460">
        <f t="shared" si="117"/>
        <v>3.0174724515525628E-4</v>
      </c>
      <c r="O582" s="460">
        <f t="shared" si="111"/>
        <v>-70.407133723325245</v>
      </c>
      <c r="P582" s="460">
        <f t="shared" si="119"/>
        <v>-9.9999999999980105E-3</v>
      </c>
      <c r="Q582" s="460">
        <f t="shared" si="120"/>
        <v>9.2035305952068035E-8</v>
      </c>
      <c r="R582" s="460">
        <f t="shared" si="121"/>
        <v>-9.2035305952049727E-10</v>
      </c>
      <c r="V582" s="430"/>
    </row>
    <row r="583" spans="3:22" x14ac:dyDescent="0.35">
      <c r="C583" s="489">
        <v>47.519999999999897</v>
      </c>
      <c r="D583" s="460">
        <f t="shared" si="112"/>
        <v>47.519999999999897</v>
      </c>
      <c r="E583" s="460">
        <f t="shared" si="118"/>
        <v>4.7519999999999896E-2</v>
      </c>
      <c r="F583" s="460">
        <f t="shared" si="113"/>
        <v>0.98271921085664249</v>
      </c>
      <c r="G583" s="460">
        <v>3.03765966985105E-4</v>
      </c>
      <c r="H583" s="460">
        <f t="shared" si="114"/>
        <v>1</v>
      </c>
      <c r="I583" s="460">
        <v>0.99771925435229103</v>
      </c>
      <c r="J583" s="460">
        <v>0.99760354815611896</v>
      </c>
      <c r="K583" s="460">
        <v>0.99853892612085204</v>
      </c>
      <c r="L583" s="460" t="str">
        <f t="shared" si="115"/>
        <v>-</v>
      </c>
      <c r="M583" s="460">
        <f t="shared" si="116"/>
        <v>1</v>
      </c>
      <c r="N583" s="460">
        <f t="shared" si="117"/>
        <v>2.9851665136070731E-4</v>
      </c>
      <c r="O583" s="460">
        <f t="shared" si="111"/>
        <v>-70.500628775290082</v>
      </c>
      <c r="P583" s="460">
        <f t="shared" si="119"/>
        <v>-9.9999999999980105E-3</v>
      </c>
      <c r="Q583" s="460">
        <f t="shared" si="120"/>
        <v>9.0079186365131877E-8</v>
      </c>
      <c r="R583" s="460">
        <f t="shared" si="121"/>
        <v>-9.0079186365113951E-10</v>
      </c>
      <c r="V583" s="430"/>
    </row>
    <row r="584" spans="3:22" x14ac:dyDescent="0.35">
      <c r="C584" s="489">
        <v>47.529999999999902</v>
      </c>
      <c r="D584" s="460">
        <f t="shared" si="112"/>
        <v>47.529999999999902</v>
      </c>
      <c r="E584" s="460">
        <f t="shared" si="118"/>
        <v>4.7529999999999899E-2</v>
      </c>
      <c r="F584" s="460">
        <f t="shared" si="113"/>
        <v>0.98271199187141867</v>
      </c>
      <c r="G584" s="460">
        <v>3.00502411857491E-4</v>
      </c>
      <c r="H584" s="460">
        <f t="shared" si="114"/>
        <v>1</v>
      </c>
      <c r="I584" s="460">
        <v>0.99771829522159405</v>
      </c>
      <c r="J584" s="460">
        <v>0.99760254041776097</v>
      </c>
      <c r="K584" s="460">
        <v>0.998538311485617</v>
      </c>
      <c r="L584" s="460" t="str">
        <f t="shared" si="115"/>
        <v>-</v>
      </c>
      <c r="M584" s="460">
        <f t="shared" si="116"/>
        <v>1</v>
      </c>
      <c r="N584" s="460">
        <f t="shared" si="117"/>
        <v>2.9530732371864041E-4</v>
      </c>
      <c r="O584" s="460">
        <f t="shared" si="111"/>
        <v>-70.594515645110775</v>
      </c>
      <c r="P584" s="460">
        <f t="shared" si="119"/>
        <v>-1.0000000000005116E-2</v>
      </c>
      <c r="Q584" s="460">
        <f t="shared" si="120"/>
        <v>8.8156728344759449E-8</v>
      </c>
      <c r="R584" s="460">
        <f t="shared" si="121"/>
        <v>-8.8156728344804548E-10</v>
      </c>
      <c r="V584" s="430"/>
    </row>
    <row r="585" spans="3:22" x14ac:dyDescent="0.35">
      <c r="C585" s="489">
        <v>47.5399999999999</v>
      </c>
      <c r="D585" s="460">
        <f t="shared" si="112"/>
        <v>47.5399999999999</v>
      </c>
      <c r="E585" s="460">
        <f t="shared" si="118"/>
        <v>4.7539999999999902E-2</v>
      </c>
      <c r="F585" s="460">
        <f t="shared" si="113"/>
        <v>0.98270477141316637</v>
      </c>
      <c r="G585" s="460">
        <v>2.9726037408840802E-4</v>
      </c>
      <c r="H585" s="460">
        <f t="shared" si="114"/>
        <v>1</v>
      </c>
      <c r="I585" s="460">
        <v>0.99771733588981304</v>
      </c>
      <c r="J585" s="460">
        <v>0.99760153246816796</v>
      </c>
      <c r="K585" s="460">
        <v>0.99853769672135095</v>
      </c>
      <c r="L585" s="460" t="str">
        <f t="shared" si="115"/>
        <v>-</v>
      </c>
      <c r="M585" s="460">
        <f t="shared" si="116"/>
        <v>1</v>
      </c>
      <c r="N585" s="460">
        <f t="shared" si="117"/>
        <v>2.9211918796874135E-4</v>
      </c>
      <c r="O585" s="460">
        <f t="shared" si="111"/>
        <v>-70.688798305564845</v>
      </c>
      <c r="P585" s="460">
        <f t="shared" si="119"/>
        <v>-9.9999999999980105E-3</v>
      </c>
      <c r="Q585" s="460">
        <f t="shared" si="120"/>
        <v>8.6267476658301414E-8</v>
      </c>
      <c r="R585" s="460">
        <f t="shared" si="121"/>
        <v>-8.6267476658284247E-10</v>
      </c>
      <c r="V585" s="430"/>
    </row>
    <row r="586" spans="3:22" x14ac:dyDescent="0.35">
      <c r="C586" s="489">
        <v>47.549999999999898</v>
      </c>
      <c r="D586" s="460">
        <f t="shared" si="112"/>
        <v>47.549999999999898</v>
      </c>
      <c r="E586" s="460">
        <f t="shared" si="118"/>
        <v>4.7549999999999898E-2</v>
      </c>
      <c r="F586" s="460">
        <f t="shared" si="113"/>
        <v>0.98269754948191645</v>
      </c>
      <c r="G586" s="460">
        <v>2.94039778689797E-4</v>
      </c>
      <c r="H586" s="460">
        <f t="shared" si="114"/>
        <v>1</v>
      </c>
      <c r="I586" s="460">
        <v>0.99771637635695198</v>
      </c>
      <c r="J586" s="460">
        <v>0.99760052430734003</v>
      </c>
      <c r="K586" s="460">
        <v>0.99853708182805401</v>
      </c>
      <c r="L586" s="460" t="str">
        <f t="shared" si="115"/>
        <v>-</v>
      </c>
      <c r="M586" s="460">
        <f t="shared" si="116"/>
        <v>1</v>
      </c>
      <c r="N586" s="460">
        <f t="shared" si="117"/>
        <v>2.8895216996866857E-4</v>
      </c>
      <c r="O586" s="460">
        <f t="shared" si="111"/>
        <v>-70.783480794543408</v>
      </c>
      <c r="P586" s="460">
        <f t="shared" si="119"/>
        <v>-9.9999999999980105E-3</v>
      </c>
      <c r="Q586" s="460">
        <f t="shared" si="120"/>
        <v>8.4410980753806391E-8</v>
      </c>
      <c r="R586" s="460">
        <f t="shared" si="121"/>
        <v>-8.4410980753789595E-10</v>
      </c>
      <c r="V586" s="430"/>
    </row>
    <row r="587" spans="3:22" x14ac:dyDescent="0.35">
      <c r="C587" s="489">
        <v>47.559999999999903</v>
      </c>
      <c r="D587" s="460">
        <f t="shared" si="112"/>
        <v>47.559999999999903</v>
      </c>
      <c r="E587" s="460">
        <f t="shared" si="118"/>
        <v>4.7559999999999901E-2</v>
      </c>
      <c r="F587" s="460">
        <f t="shared" si="113"/>
        <v>0.98269032607769757</v>
      </c>
      <c r="G587" s="460">
        <v>2.9084055079163799E-4</v>
      </c>
      <c r="H587" s="460">
        <f t="shared" si="114"/>
        <v>1</v>
      </c>
      <c r="I587" s="460">
        <v>0.99771541662302399</v>
      </c>
      <c r="J587" s="460">
        <v>0.99759951593529905</v>
      </c>
      <c r="K587" s="460">
        <v>0.99853646680574204</v>
      </c>
      <c r="L587" s="460" t="str">
        <f t="shared" si="115"/>
        <v>-</v>
      </c>
      <c r="M587" s="460">
        <f t="shared" si="116"/>
        <v>1</v>
      </c>
      <c r="N587" s="460">
        <f t="shared" si="117"/>
        <v>2.8580619569405189E-4</v>
      </c>
      <c r="O587" s="460">
        <f t="shared" si="111"/>
        <v>-70.878567216529177</v>
      </c>
      <c r="P587" s="460">
        <f t="shared" si="119"/>
        <v>-1.0000000000005116E-2</v>
      </c>
      <c r="Q587" s="460">
        <f t="shared" si="120"/>
        <v>8.2586794724820364E-8</v>
      </c>
      <c r="R587" s="460">
        <f t="shared" si="121"/>
        <v>-8.2586794724862619E-10</v>
      </c>
      <c r="V587" s="430"/>
    </row>
    <row r="588" spans="3:22" x14ac:dyDescent="0.35">
      <c r="C588" s="489">
        <v>47.569999999999901</v>
      </c>
      <c r="D588" s="460">
        <f t="shared" si="112"/>
        <v>47.569999999999901</v>
      </c>
      <c r="E588" s="460">
        <f t="shared" si="118"/>
        <v>4.7569999999999904E-2</v>
      </c>
      <c r="F588" s="460">
        <f t="shared" si="113"/>
        <v>0.98268310120053692</v>
      </c>
      <c r="G588" s="460">
        <v>2.8766261564199501E-4</v>
      </c>
      <c r="H588" s="460">
        <f t="shared" si="114"/>
        <v>1</v>
      </c>
      <c r="I588" s="460">
        <v>0.99771445668803505</v>
      </c>
      <c r="J588" s="460">
        <v>0.99759850735204303</v>
      </c>
      <c r="K588" s="460">
        <v>0.99853585165441305</v>
      </c>
      <c r="L588" s="460" t="str">
        <f t="shared" si="115"/>
        <v>-</v>
      </c>
      <c r="M588" s="460">
        <f t="shared" si="116"/>
        <v>1</v>
      </c>
      <c r="N588" s="460">
        <f t="shared" si="117"/>
        <v>2.8268119123853376E-4</v>
      </c>
      <c r="O588" s="460">
        <f t="shared" si="111"/>
        <v>-70.9740617441159</v>
      </c>
      <c r="P588" s="460">
        <f t="shared" si="119"/>
        <v>-9.9999999999980105E-3</v>
      </c>
      <c r="Q588" s="460">
        <f t="shared" si="120"/>
        <v>8.0794477275359848E-8</v>
      </c>
      <c r="R588" s="460">
        <f t="shared" si="121"/>
        <v>-8.0794477275343771E-10</v>
      </c>
      <c r="V588" s="430"/>
    </row>
    <row r="589" spans="3:22" x14ac:dyDescent="0.35">
      <c r="C589" s="489">
        <v>47.579999999999899</v>
      </c>
      <c r="D589" s="460">
        <f t="shared" si="112"/>
        <v>47.579999999999899</v>
      </c>
      <c r="E589" s="460">
        <f t="shared" si="118"/>
        <v>4.75799999999999E-2</v>
      </c>
      <c r="F589" s="460">
        <f t="shared" si="113"/>
        <v>0.9826758748504647</v>
      </c>
      <c r="G589" s="460">
        <v>2.8450589860708799E-4</v>
      </c>
      <c r="H589" s="460">
        <f t="shared" si="114"/>
        <v>1</v>
      </c>
      <c r="I589" s="460">
        <v>0.99771349655194597</v>
      </c>
      <c r="J589" s="460">
        <v>0.99759749855753699</v>
      </c>
      <c r="K589" s="460">
        <v>0.99853523637403896</v>
      </c>
      <c r="L589" s="460" t="str">
        <f t="shared" si="115"/>
        <v>-</v>
      </c>
      <c r="M589" s="460">
        <f t="shared" si="116"/>
        <v>1</v>
      </c>
      <c r="N589" s="460">
        <f t="shared" si="117"/>
        <v>2.795770828138378E-4</v>
      </c>
      <c r="O589" s="460">
        <f t="shared" ref="O589:O652" si="122">20*LOG10(N589)</f>
        <v>-71.069968619571483</v>
      </c>
      <c r="P589" s="460">
        <f t="shared" si="119"/>
        <v>-9.9999999999980105E-3</v>
      </c>
      <c r="Q589" s="460">
        <f t="shared" si="120"/>
        <v>7.9033591685087941E-8</v>
      </c>
      <c r="R589" s="460">
        <f t="shared" si="121"/>
        <v>-7.903359168507222E-10</v>
      </c>
      <c r="V589" s="430"/>
    </row>
    <row r="590" spans="3:22" x14ac:dyDescent="0.35">
      <c r="C590" s="489">
        <v>47.589999999999897</v>
      </c>
      <c r="D590" s="460">
        <f t="shared" si="112"/>
        <v>47.589999999999897</v>
      </c>
      <c r="E590" s="460">
        <f t="shared" si="118"/>
        <v>4.7589999999999896E-2</v>
      </c>
      <c r="F590" s="460">
        <f t="shared" si="113"/>
        <v>0.98266864702750933</v>
      </c>
      <c r="G590" s="460">
        <v>2.8137032517115798E-4</v>
      </c>
      <c r="H590" s="460">
        <f t="shared" si="114"/>
        <v>1</v>
      </c>
      <c r="I590" s="460">
        <v>0.99771253621481204</v>
      </c>
      <c r="J590" s="460">
        <v>0.997596489551836</v>
      </c>
      <c r="K590" s="460">
        <v>0.99853462096466405</v>
      </c>
      <c r="L590" s="460" t="str">
        <f t="shared" si="115"/>
        <v>-</v>
      </c>
      <c r="M590" s="460">
        <f t="shared" si="116"/>
        <v>1</v>
      </c>
      <c r="N590" s="460">
        <f t="shared" si="117"/>
        <v>2.7649379674963214E-4</v>
      </c>
      <c r="O590" s="460">
        <f t="shared" si="122"/>
        <v>-71.166292156453309</v>
      </c>
      <c r="P590" s="460">
        <f t="shared" si="119"/>
        <v>-9.9999999999980105E-3</v>
      </c>
      <c r="Q590" s="460">
        <f t="shared" si="120"/>
        <v>7.7303705774622765E-8</v>
      </c>
      <c r="R590" s="460">
        <f t="shared" si="121"/>
        <v>-7.7303705774607385E-10</v>
      </c>
      <c r="V590" s="430"/>
    </row>
    <row r="591" spans="3:22" x14ac:dyDescent="0.35">
      <c r="C591" s="489">
        <v>47.599999999999902</v>
      </c>
      <c r="D591" s="460">
        <f t="shared" si="112"/>
        <v>47.599999999999902</v>
      </c>
      <c r="E591" s="460">
        <f t="shared" si="118"/>
        <v>4.7599999999999899E-2</v>
      </c>
      <c r="F591" s="460">
        <f t="shared" si="113"/>
        <v>0.98266141773169813</v>
      </c>
      <c r="G591" s="460">
        <v>2.7825582093668499E-4</v>
      </c>
      <c r="H591" s="460">
        <f t="shared" si="114"/>
        <v>1</v>
      </c>
      <c r="I591" s="460">
        <v>0.99771157567657898</v>
      </c>
      <c r="J591" s="460">
        <v>0.99759548033488599</v>
      </c>
      <c r="K591" s="460">
        <v>0.99853400542624504</v>
      </c>
      <c r="L591" s="460" t="str">
        <f t="shared" si="115"/>
        <v>-</v>
      </c>
      <c r="M591" s="460">
        <f t="shared" si="116"/>
        <v>1</v>
      </c>
      <c r="N591" s="460">
        <f t="shared" si="117"/>
        <v>2.7343125949374038E-4</v>
      </c>
      <c r="O591" s="460">
        <f t="shared" si="122"/>
        <v>-71.263036741260478</v>
      </c>
      <c r="P591" s="460">
        <f t="shared" si="119"/>
        <v>-1.0000000000005116E-2</v>
      </c>
      <c r="Q591" s="460">
        <f t="shared" si="120"/>
        <v>7.5604391871069104E-8</v>
      </c>
      <c r="R591" s="460">
        <f t="shared" si="121"/>
        <v>-7.5604391871107786E-10</v>
      </c>
      <c r="V591" s="430"/>
    </row>
    <row r="592" spans="3:22" x14ac:dyDescent="0.35">
      <c r="C592" s="489">
        <v>47.6099999999999</v>
      </c>
      <c r="D592" s="460">
        <f t="shared" si="112"/>
        <v>47.6099999999999</v>
      </c>
      <c r="E592" s="460">
        <f t="shared" si="118"/>
        <v>4.7609999999999902E-2</v>
      </c>
      <c r="F592" s="460">
        <f t="shared" si="113"/>
        <v>0.98265418696306228</v>
      </c>
      <c r="G592" s="460">
        <v>2.7516231162429599E-4</v>
      </c>
      <c r="H592" s="460">
        <f t="shared" si="114"/>
        <v>1</v>
      </c>
      <c r="I592" s="460">
        <v>0.99771061493728397</v>
      </c>
      <c r="J592" s="460">
        <v>0.99759447090672304</v>
      </c>
      <c r="K592" s="460">
        <v>0.99853338975881201</v>
      </c>
      <c r="L592" s="460" t="str">
        <f t="shared" si="115"/>
        <v>-</v>
      </c>
      <c r="M592" s="460">
        <f t="shared" si="116"/>
        <v>1</v>
      </c>
      <c r="N592" s="460">
        <f t="shared" si="117"/>
        <v>2.7038939761204935E-4</v>
      </c>
      <c r="O592" s="460">
        <f t="shared" si="122"/>
        <v>-71.360206835144766</v>
      </c>
      <c r="P592" s="460">
        <f t="shared" si="119"/>
        <v>-9.9999999999980105E-3</v>
      </c>
      <c r="Q592" s="460">
        <f t="shared" si="120"/>
        <v>7.3935226773743216E-8</v>
      </c>
      <c r="R592" s="460">
        <f t="shared" si="121"/>
        <v>-7.3935226773728509E-10</v>
      </c>
      <c r="V592" s="430"/>
    </row>
    <row r="593" spans="3:22" x14ac:dyDescent="0.35">
      <c r="C593" s="489">
        <v>47.619999999999898</v>
      </c>
      <c r="D593" s="460">
        <f t="shared" si="112"/>
        <v>47.619999999999898</v>
      </c>
      <c r="E593" s="460">
        <f t="shared" si="118"/>
        <v>4.7619999999999899E-2</v>
      </c>
      <c r="F593" s="460">
        <f t="shared" si="113"/>
        <v>0.98264695472162888</v>
      </c>
      <c r="G593" s="460">
        <v>2.7208972307287403E-4</v>
      </c>
      <c r="H593" s="460">
        <f t="shared" si="114"/>
        <v>1</v>
      </c>
      <c r="I593" s="460">
        <v>0.99770965399692901</v>
      </c>
      <c r="J593" s="460">
        <v>0.99759346126734905</v>
      </c>
      <c r="K593" s="460">
        <v>0.99853277396236195</v>
      </c>
      <c r="L593" s="460" t="str">
        <f t="shared" si="115"/>
        <v>-</v>
      </c>
      <c r="M593" s="460">
        <f t="shared" si="116"/>
        <v>1</v>
      </c>
      <c r="N593" s="460">
        <f t="shared" si="117"/>
        <v>2.6736813778861101E-4</v>
      </c>
      <c r="O593" s="460">
        <f t="shared" si="122"/>
        <v>-71.457806975666614</v>
      </c>
      <c r="P593" s="460">
        <f t="shared" si="119"/>
        <v>-9.9999999999980105E-3</v>
      </c>
      <c r="Q593" s="460">
        <f t="shared" si="120"/>
        <v>7.2295791720048121E-8</v>
      </c>
      <c r="R593" s="460">
        <f t="shared" si="121"/>
        <v>-7.2295791720033742E-10</v>
      </c>
      <c r="V593" s="430"/>
    </row>
    <row r="594" spans="3:22" x14ac:dyDescent="0.35">
      <c r="C594" s="489">
        <v>47.629999999999903</v>
      </c>
      <c r="D594" s="460">
        <f t="shared" si="112"/>
        <v>47.629999999999903</v>
      </c>
      <c r="E594" s="460">
        <f t="shared" si="118"/>
        <v>4.7629999999999902E-2</v>
      </c>
      <c r="F594" s="460">
        <f t="shared" si="113"/>
        <v>0.9826397210074278</v>
      </c>
      <c r="G594" s="460">
        <v>2.69037981239522E-4</v>
      </c>
      <c r="H594" s="460">
        <f t="shared" si="114"/>
        <v>1</v>
      </c>
      <c r="I594" s="460">
        <v>0.99770869285549502</v>
      </c>
      <c r="J594" s="460">
        <v>0.99759245141674602</v>
      </c>
      <c r="K594" s="460">
        <v>0.998532158036883</v>
      </c>
      <c r="L594" s="460" t="str">
        <f t="shared" si="115"/>
        <v>-</v>
      </c>
      <c r="M594" s="460">
        <f t="shared" si="116"/>
        <v>1</v>
      </c>
      <c r="N594" s="460">
        <f t="shared" si="117"/>
        <v>2.6436740682560548E-4</v>
      </c>
      <c r="O594" s="460">
        <f t="shared" si="122"/>
        <v>-71.555841778608453</v>
      </c>
      <c r="P594" s="460">
        <f t="shared" si="119"/>
        <v>-1.0000000000005116E-2</v>
      </c>
      <c r="Q594" s="460">
        <f t="shared" si="120"/>
        <v>7.0685672351544365E-8</v>
      </c>
      <c r="R594" s="460">
        <f t="shared" si="121"/>
        <v>-7.068567235158053E-10</v>
      </c>
      <c r="V594" s="430"/>
    </row>
    <row r="595" spans="3:22" x14ac:dyDescent="0.35">
      <c r="C595" s="489">
        <v>47.639999999999901</v>
      </c>
      <c r="D595" s="460">
        <f t="shared" si="112"/>
        <v>47.639999999999901</v>
      </c>
      <c r="E595" s="460">
        <f t="shared" si="118"/>
        <v>4.7639999999999898E-2</v>
      </c>
      <c r="F595" s="460">
        <f t="shared" si="113"/>
        <v>0.98263248582048779</v>
      </c>
      <c r="G595" s="460">
        <v>2.6600701219953399E-4</v>
      </c>
      <c r="H595" s="460">
        <f t="shared" si="114"/>
        <v>1</v>
      </c>
      <c r="I595" s="460">
        <v>0.99770773151298198</v>
      </c>
      <c r="J595" s="460">
        <v>0.99759144135491395</v>
      </c>
      <c r="K595" s="460">
        <v>0.99853154198237704</v>
      </c>
      <c r="L595" s="460" t="str">
        <f t="shared" si="115"/>
        <v>-</v>
      </c>
      <c r="M595" s="460">
        <f t="shared" si="116"/>
        <v>1</v>
      </c>
      <c r="N595" s="460">
        <f t="shared" si="117"/>
        <v>2.6138713164330891E-4</v>
      </c>
      <c r="O595" s="460">
        <f t="shared" si="122"/>
        <v>-71.654315939843045</v>
      </c>
      <c r="P595" s="460">
        <f t="shared" si="119"/>
        <v>-9.9999999999980105E-3</v>
      </c>
      <c r="Q595" s="460">
        <f t="shared" si="120"/>
        <v>6.9104458680165314E-8</v>
      </c>
      <c r="R595" s="460">
        <f t="shared" si="121"/>
        <v>-6.910445868015157E-10</v>
      </c>
      <c r="V595" s="430"/>
    </row>
    <row r="596" spans="3:22" x14ac:dyDescent="0.35">
      <c r="C596" s="489">
        <v>47.649999999999899</v>
      </c>
      <c r="D596" s="460">
        <f t="shared" si="112"/>
        <v>47.649999999999899</v>
      </c>
      <c r="E596" s="460">
        <f t="shared" si="118"/>
        <v>4.7649999999999901E-2</v>
      </c>
      <c r="F596" s="460">
        <f t="shared" si="113"/>
        <v>0.98262524916083716</v>
      </c>
      <c r="G596" s="460">
        <v>2.62996742146668E-4</v>
      </c>
      <c r="H596" s="460">
        <f t="shared" si="114"/>
        <v>1</v>
      </c>
      <c r="I596" s="460">
        <v>0.99770676996940799</v>
      </c>
      <c r="J596" s="460">
        <v>0.99759043108187095</v>
      </c>
      <c r="K596" s="460">
        <v>0.99853092579885505</v>
      </c>
      <c r="L596" s="460" t="str">
        <f t="shared" si="115"/>
        <v>-</v>
      </c>
      <c r="M596" s="460">
        <f t="shared" si="116"/>
        <v>1</v>
      </c>
      <c r="N596" s="460">
        <f t="shared" si="117"/>
        <v>2.584272392803581E-4</v>
      </c>
      <c r="O596" s="460">
        <f t="shared" si="122"/>
        <v>-71.753234237248776</v>
      </c>
      <c r="P596" s="460">
        <f t="shared" si="119"/>
        <v>-9.9999999999980105E-3</v>
      </c>
      <c r="Q596" s="460">
        <f t="shared" si="120"/>
        <v>6.7551745054691908E-8</v>
      </c>
      <c r="R596" s="460">
        <f t="shared" si="121"/>
        <v>-6.7551745054678466E-10</v>
      </c>
      <c r="V596" s="430"/>
    </row>
    <row r="597" spans="3:22" x14ac:dyDescent="0.35">
      <c r="C597" s="489">
        <v>47.659999999999897</v>
      </c>
      <c r="D597" s="460">
        <f t="shared" si="112"/>
        <v>47.659999999999897</v>
      </c>
      <c r="E597" s="460">
        <f t="shared" si="118"/>
        <v>4.7659999999999897E-2</v>
      </c>
      <c r="F597" s="460">
        <f t="shared" si="113"/>
        <v>0.98261801102850432</v>
      </c>
      <c r="G597" s="460">
        <v>2.6000709739274999E-4</v>
      </c>
      <c r="H597" s="460">
        <f t="shared" si="114"/>
        <v>1</v>
      </c>
      <c r="I597" s="460">
        <v>0.99770580822476096</v>
      </c>
      <c r="J597" s="460">
        <v>0.99758942059760003</v>
      </c>
      <c r="K597" s="460">
        <v>0.99853030948630495</v>
      </c>
      <c r="L597" s="460" t="str">
        <f t="shared" si="115"/>
        <v>-</v>
      </c>
      <c r="M597" s="460">
        <f t="shared" si="116"/>
        <v>1</v>
      </c>
      <c r="N597" s="460">
        <f t="shared" si="117"/>
        <v>2.554876568933586E-4</v>
      </c>
      <c r="O597" s="460">
        <f t="shared" si="122"/>
        <v>-71.852601532705989</v>
      </c>
      <c r="P597" s="460">
        <f t="shared" si="119"/>
        <v>-9.9999999999980105E-3</v>
      </c>
      <c r="Q597" s="460">
        <f t="shared" si="120"/>
        <v>6.6027130127310502E-8</v>
      </c>
      <c r="R597" s="460">
        <f t="shared" si="121"/>
        <v>-6.6027130127297361E-10</v>
      </c>
      <c r="V597" s="430"/>
    </row>
    <row r="598" spans="3:22" x14ac:dyDescent="0.35">
      <c r="C598" s="489">
        <v>47.669999999999902</v>
      </c>
      <c r="D598" s="460">
        <f t="shared" si="112"/>
        <v>47.669999999999902</v>
      </c>
      <c r="E598" s="460">
        <f t="shared" si="118"/>
        <v>4.76699999999999E-2</v>
      </c>
      <c r="F598" s="460">
        <f t="shared" si="113"/>
        <v>0.98261077142351916</v>
      </c>
      <c r="G598" s="460">
        <v>2.5703800436836799E-4</v>
      </c>
      <c r="H598" s="460">
        <f t="shared" si="114"/>
        <v>1</v>
      </c>
      <c r="I598" s="460">
        <v>0.997704846279034</v>
      </c>
      <c r="J598" s="460">
        <v>0.99758840990210296</v>
      </c>
      <c r="K598" s="460">
        <v>0.99852969304472705</v>
      </c>
      <c r="L598" s="460" t="str">
        <f t="shared" si="115"/>
        <v>-</v>
      </c>
      <c r="M598" s="460">
        <f t="shared" si="116"/>
        <v>1</v>
      </c>
      <c r="N598" s="460">
        <f t="shared" si="117"/>
        <v>2.5256831175756394E-4</v>
      </c>
      <c r="O598" s="460">
        <f t="shared" si="122"/>
        <v>-71.952422774118517</v>
      </c>
      <c r="P598" s="460">
        <f t="shared" si="119"/>
        <v>-1.0000000000005116E-2</v>
      </c>
      <c r="Q598" s="460">
        <f t="shared" si="120"/>
        <v>6.4530216820456811E-8</v>
      </c>
      <c r="R598" s="460">
        <f t="shared" si="121"/>
        <v>-6.4530216820489822E-10</v>
      </c>
      <c r="V598" s="430"/>
    </row>
    <row r="599" spans="3:22" x14ac:dyDescent="0.35">
      <c r="C599" s="489">
        <v>47.6799999999999</v>
      </c>
      <c r="D599" s="460">
        <f t="shared" si="112"/>
        <v>47.6799999999999</v>
      </c>
      <c r="E599" s="460">
        <f t="shared" si="118"/>
        <v>4.7679999999999903E-2</v>
      </c>
      <c r="F599" s="460">
        <f t="shared" si="113"/>
        <v>0.98260353034590953</v>
      </c>
      <c r="G599" s="460">
        <v>2.5408938962194602E-4</v>
      </c>
      <c r="H599" s="460">
        <f t="shared" si="114"/>
        <v>1</v>
      </c>
      <c r="I599" s="460">
        <v>0.99770388413224897</v>
      </c>
      <c r="J599" s="460">
        <v>0.99758739899539695</v>
      </c>
      <c r="K599" s="460">
        <v>0.99852907647413403</v>
      </c>
      <c r="L599" s="460" t="str">
        <f t="shared" si="115"/>
        <v>-</v>
      </c>
      <c r="M599" s="460">
        <f t="shared" si="116"/>
        <v>1</v>
      </c>
      <c r="N599" s="460">
        <f t="shared" si="117"/>
        <v>2.4966913126596148E-4</v>
      </c>
      <c r="O599" s="460">
        <f t="shared" si="122"/>
        <v>-72.052702997552856</v>
      </c>
      <c r="P599" s="460">
        <f t="shared" si="119"/>
        <v>-9.9999999999980105E-3</v>
      </c>
      <c r="Q599" s="460">
        <f t="shared" si="120"/>
        <v>6.3060612293702236E-8</v>
      </c>
      <c r="R599" s="460">
        <f t="shared" si="121"/>
        <v>-6.3060612293689695E-10</v>
      </c>
      <c r="V599" s="430"/>
    </row>
    <row r="600" spans="3:22" x14ac:dyDescent="0.35">
      <c r="C600" s="489">
        <v>47.689999999999898</v>
      </c>
      <c r="D600" s="460">
        <f t="shared" si="112"/>
        <v>47.689999999999898</v>
      </c>
      <c r="E600" s="460">
        <f t="shared" si="118"/>
        <v>4.7689999999999899E-2</v>
      </c>
      <c r="F600" s="460">
        <f t="shared" si="113"/>
        <v>0.9825962877957054</v>
      </c>
      <c r="G600" s="460">
        <v>2.51161179820779E-4</v>
      </c>
      <c r="H600" s="460">
        <f t="shared" si="114"/>
        <v>1</v>
      </c>
      <c r="I600" s="460">
        <v>0.99770292178438702</v>
      </c>
      <c r="J600" s="460">
        <v>0.99758638787746401</v>
      </c>
      <c r="K600" s="460">
        <v>0.99852845977451399</v>
      </c>
      <c r="L600" s="460" t="str">
        <f t="shared" si="115"/>
        <v>-</v>
      </c>
      <c r="M600" s="460">
        <f t="shared" si="116"/>
        <v>1</v>
      </c>
      <c r="N600" s="460">
        <f t="shared" si="117"/>
        <v>2.4679004293028708E-4</v>
      </c>
      <c r="O600" s="460">
        <f t="shared" si="122"/>
        <v>-72.153447329377684</v>
      </c>
      <c r="P600" s="460">
        <f t="shared" si="119"/>
        <v>-9.9999999999980105E-3</v>
      </c>
      <c r="Q600" s="460">
        <f t="shared" si="120"/>
        <v>6.1617927910905269E-8</v>
      </c>
      <c r="R600" s="460">
        <f t="shared" si="121"/>
        <v>-6.1617927910893006E-10</v>
      </c>
      <c r="V600" s="430"/>
    </row>
    <row r="601" spans="3:22" x14ac:dyDescent="0.35">
      <c r="C601" s="489">
        <v>47.699999999999903</v>
      </c>
      <c r="D601" s="460">
        <f t="shared" si="112"/>
        <v>47.699999999999903</v>
      </c>
      <c r="E601" s="460">
        <f t="shared" si="118"/>
        <v>4.7699999999999902E-2</v>
      </c>
      <c r="F601" s="460">
        <f t="shared" si="113"/>
        <v>0.98258904377293466</v>
      </c>
      <c r="G601" s="460">
        <v>2.4825330175025801E-4</v>
      </c>
      <c r="H601" s="460">
        <f t="shared" si="114"/>
        <v>1</v>
      </c>
      <c r="I601" s="460">
        <v>0.99770195923546801</v>
      </c>
      <c r="J601" s="460">
        <v>0.99758537654832402</v>
      </c>
      <c r="K601" s="460">
        <v>0.99852784294588104</v>
      </c>
      <c r="L601" s="460" t="str">
        <f t="shared" si="115"/>
        <v>-</v>
      </c>
      <c r="M601" s="460">
        <f t="shared" si="116"/>
        <v>1</v>
      </c>
      <c r="N601" s="460">
        <f t="shared" si="117"/>
        <v>2.4393097438025983E-4</v>
      </c>
      <c r="O601" s="460">
        <f t="shared" si="122"/>
        <v>-72.254660988532876</v>
      </c>
      <c r="P601" s="460">
        <f t="shared" si="119"/>
        <v>-1.0000000000005116E-2</v>
      </c>
      <c r="Q601" s="460">
        <f t="shared" si="120"/>
        <v>6.020177920757452E-8</v>
      </c>
      <c r="R601" s="460">
        <f t="shared" si="121"/>
        <v>-6.0201779207605318E-10</v>
      </c>
      <c r="V601" s="430"/>
    </row>
    <row r="602" spans="3:22" x14ac:dyDescent="0.35">
      <c r="C602" s="489">
        <v>47.709999999999901</v>
      </c>
      <c r="D602" s="460">
        <f t="shared" si="112"/>
        <v>47.709999999999901</v>
      </c>
      <c r="E602" s="460">
        <f t="shared" si="118"/>
        <v>4.7709999999999898E-2</v>
      </c>
      <c r="F602" s="460">
        <f t="shared" si="113"/>
        <v>0.98258179827762482</v>
      </c>
      <c r="G602" s="460">
        <v>2.4536568231443699E-4</v>
      </c>
      <c r="H602" s="460">
        <f t="shared" si="114"/>
        <v>1</v>
      </c>
      <c r="I602" s="460">
        <v>0.99770099648547295</v>
      </c>
      <c r="J602" s="460">
        <v>0.997584365007959</v>
      </c>
      <c r="K602" s="460">
        <v>0.99852722598821797</v>
      </c>
      <c r="L602" s="460" t="str">
        <f t="shared" si="115"/>
        <v>-</v>
      </c>
      <c r="M602" s="460">
        <f t="shared" si="116"/>
        <v>1</v>
      </c>
      <c r="N602" s="460">
        <f t="shared" si="117"/>
        <v>2.4109185336413589E-4</v>
      </c>
      <c r="O602" s="460">
        <f t="shared" si="122"/>
        <v>-72.356349288823992</v>
      </c>
      <c r="P602" s="460">
        <f t="shared" si="119"/>
        <v>-9.9999999999980105E-3</v>
      </c>
      <c r="Q602" s="460">
        <f t="shared" si="120"/>
        <v>5.8811785858292436E-8</v>
      </c>
      <c r="R602" s="460">
        <f t="shared" si="121"/>
        <v>-5.8811785858280739E-10</v>
      </c>
      <c r="V602" s="430"/>
    </row>
    <row r="603" spans="3:22" x14ac:dyDescent="0.35">
      <c r="C603" s="489">
        <v>47.719999999999899</v>
      </c>
      <c r="D603" s="460">
        <f t="shared" si="112"/>
        <v>47.719999999999899</v>
      </c>
      <c r="E603" s="460">
        <f t="shared" si="118"/>
        <v>4.7719999999999901E-2</v>
      </c>
      <c r="F603" s="460">
        <f t="shared" si="113"/>
        <v>0.98257455130980809</v>
      </c>
      <c r="G603" s="460">
        <v>2.4249824853572001E-4</v>
      </c>
      <c r="H603" s="460">
        <f t="shared" si="114"/>
        <v>1</v>
      </c>
      <c r="I603" s="460">
        <v>0.99770003353442305</v>
      </c>
      <c r="J603" s="460">
        <v>0.99758335325638703</v>
      </c>
      <c r="K603" s="460">
        <v>0.99852660890154399</v>
      </c>
      <c r="L603" s="460" t="str">
        <f t="shared" si="115"/>
        <v>-</v>
      </c>
      <c r="M603" s="460">
        <f t="shared" si="116"/>
        <v>1</v>
      </c>
      <c r="N603" s="460">
        <f t="shared" si="117"/>
        <v>2.3827260774839942E-4</v>
      </c>
      <c r="O603" s="460">
        <f t="shared" si="122"/>
        <v>-72.45851764132108</v>
      </c>
      <c r="P603" s="460">
        <f t="shared" si="119"/>
        <v>-9.9999999999980105E-3</v>
      </c>
      <c r="Q603" s="460">
        <f t="shared" si="120"/>
        <v>5.7447571644427853E-8</v>
      </c>
      <c r="R603" s="460">
        <f t="shared" si="121"/>
        <v>-5.7447571644416419E-10</v>
      </c>
      <c r="V603" s="430"/>
    </row>
    <row r="604" spans="3:22" x14ac:dyDescent="0.35">
      <c r="C604" s="489">
        <v>47.729999999999897</v>
      </c>
      <c r="D604" s="460">
        <f t="shared" si="112"/>
        <v>47.729999999999897</v>
      </c>
      <c r="E604" s="460">
        <f t="shared" si="118"/>
        <v>4.7729999999999898E-2</v>
      </c>
      <c r="F604" s="460">
        <f t="shared" si="113"/>
        <v>0.98256730286951077</v>
      </c>
      <c r="G604" s="460">
        <v>2.39650927554979E-4</v>
      </c>
      <c r="H604" s="460">
        <f t="shared" si="114"/>
        <v>1</v>
      </c>
      <c r="I604" s="460">
        <v>0.99769907038229799</v>
      </c>
      <c r="J604" s="460">
        <v>0.99758234129359002</v>
      </c>
      <c r="K604" s="460">
        <v>0.998525991685842</v>
      </c>
      <c r="L604" s="460" t="str">
        <f t="shared" si="115"/>
        <v>-</v>
      </c>
      <c r="M604" s="460">
        <f t="shared" si="116"/>
        <v>1</v>
      </c>
      <c r="N604" s="460">
        <f t="shared" si="117"/>
        <v>2.3547316551787224E-4</v>
      </c>
      <c r="O604" s="460">
        <f t="shared" si="122"/>
        <v>-72.56117155681936</v>
      </c>
      <c r="P604" s="460">
        <f t="shared" si="119"/>
        <v>-9.9999999999980105E-3</v>
      </c>
      <c r="Q604" s="460">
        <f t="shared" si="120"/>
        <v>5.6108764421914424E-8</v>
      </c>
      <c r="R604" s="460">
        <f t="shared" si="121"/>
        <v>-5.6108764421903265E-10</v>
      </c>
      <c r="V604" s="430"/>
    </row>
    <row r="605" spans="3:22" x14ac:dyDescent="0.35">
      <c r="C605" s="489">
        <v>47.739999999999903</v>
      </c>
      <c r="D605" s="460">
        <f t="shared" si="112"/>
        <v>47.739999999999903</v>
      </c>
      <c r="E605" s="460">
        <f t="shared" si="118"/>
        <v>4.7739999999999901E-2</v>
      </c>
      <c r="F605" s="460">
        <f t="shared" si="113"/>
        <v>0.98256005295676274</v>
      </c>
      <c r="G605" s="460">
        <v>2.3682364663166401E-4</v>
      </c>
      <c r="H605" s="460">
        <f t="shared" si="114"/>
        <v>1</v>
      </c>
      <c r="I605" s="460">
        <v>0.9976981070291</v>
      </c>
      <c r="J605" s="460">
        <v>0.99758132911957098</v>
      </c>
      <c r="K605" s="460">
        <v>0.99852537434111299</v>
      </c>
      <c r="L605" s="460" t="str">
        <f t="shared" si="115"/>
        <v>-</v>
      </c>
      <c r="M605" s="460">
        <f t="shared" si="116"/>
        <v>1</v>
      </c>
      <c r="N605" s="460">
        <f t="shared" si="117"/>
        <v>2.3269345477582146E-4</v>
      </c>
      <c r="O605" s="460">
        <f t="shared" si="122"/>
        <v>-72.664316648379796</v>
      </c>
      <c r="P605" s="460">
        <f t="shared" si="119"/>
        <v>-1.0000000000005116E-2</v>
      </c>
      <c r="Q605" s="460">
        <f t="shared" si="120"/>
        <v>5.4794996089304895E-8</v>
      </c>
      <c r="R605" s="460">
        <f t="shared" si="121"/>
        <v>-5.479499608933293E-10</v>
      </c>
      <c r="V605" s="430"/>
    </row>
    <row r="606" spans="3:22" x14ac:dyDescent="0.35">
      <c r="C606" s="489">
        <v>47.749999999999901</v>
      </c>
      <c r="D606" s="460">
        <f t="shared" si="112"/>
        <v>47.749999999999901</v>
      </c>
      <c r="E606" s="460">
        <f t="shared" si="118"/>
        <v>4.7749999999999904E-2</v>
      </c>
      <c r="F606" s="460">
        <f t="shared" si="113"/>
        <v>0.98255280157159297</v>
      </c>
      <c r="G606" s="460">
        <v>2.34016333143702E-4</v>
      </c>
      <c r="H606" s="460">
        <f t="shared" si="114"/>
        <v>1</v>
      </c>
      <c r="I606" s="460">
        <v>0.99769714347484695</v>
      </c>
      <c r="J606" s="460">
        <v>0.997580316734346</v>
      </c>
      <c r="K606" s="460">
        <v>0.99852475686737296</v>
      </c>
      <c r="L606" s="460" t="str">
        <f t="shared" si="115"/>
        <v>-</v>
      </c>
      <c r="M606" s="460">
        <f t="shared" si="116"/>
        <v>1</v>
      </c>
      <c r="N606" s="460">
        <f t="shared" si="117"/>
        <v>2.2993340374385563E-4</v>
      </c>
      <c r="O606" s="460">
        <f t="shared" si="122"/>
        <v>-72.767958633960362</v>
      </c>
      <c r="P606" s="460">
        <f t="shared" si="119"/>
        <v>-9.9999999999980105E-3</v>
      </c>
      <c r="Q606" s="460">
        <f t="shared" si="120"/>
        <v>5.3505902555946321E-8</v>
      </c>
      <c r="R606" s="460">
        <f t="shared" si="121"/>
        <v>-5.3505902555935681E-10</v>
      </c>
      <c r="V606" s="430"/>
    </row>
    <row r="607" spans="3:22" x14ac:dyDescent="0.35">
      <c r="C607" s="489">
        <v>47.759999999999799</v>
      </c>
      <c r="D607" s="460">
        <f t="shared" si="112"/>
        <v>47.759999999999799</v>
      </c>
      <c r="E607" s="460">
        <f t="shared" si="118"/>
        <v>4.7759999999999796E-2</v>
      </c>
      <c r="F607" s="460">
        <f t="shared" si="113"/>
        <v>0.9825455487140301</v>
      </c>
      <c r="G607" s="460">
        <v>2.31228914587853E-4</v>
      </c>
      <c r="H607" s="460">
        <f t="shared" si="114"/>
        <v>1</v>
      </c>
      <c r="I607" s="460">
        <v>0.99769617971951896</v>
      </c>
      <c r="J607" s="460">
        <v>0.99757930413789997</v>
      </c>
      <c r="K607" s="460">
        <v>0.99852413926460404</v>
      </c>
      <c r="L607" s="460" t="str">
        <f t="shared" si="115"/>
        <v>-</v>
      </c>
      <c r="M607" s="460">
        <f t="shared" si="116"/>
        <v>1</v>
      </c>
      <c r="N607" s="460">
        <f t="shared" si="117"/>
        <v>2.2719294076227163E-4</v>
      </c>
      <c r="O607" s="460">
        <f t="shared" si="122"/>
        <v>-72.872103339116578</v>
      </c>
      <c r="P607" s="460">
        <f t="shared" si="119"/>
        <v>-9.9999999998985345E-3</v>
      </c>
      <c r="Q607" s="460">
        <f t="shared" si="120"/>
        <v>5.2241123710383637E-8</v>
      </c>
      <c r="R607" s="460">
        <f t="shared" si="121"/>
        <v>-5.2241123709853569E-10</v>
      </c>
      <c r="V607" s="430"/>
    </row>
    <row r="608" spans="3:22" x14ac:dyDescent="0.35">
      <c r="C608" s="489">
        <v>47.769999999999797</v>
      </c>
      <c r="D608" s="460">
        <f t="shared" si="112"/>
        <v>47.769999999999797</v>
      </c>
      <c r="E608" s="460">
        <f t="shared" si="118"/>
        <v>4.7769999999999799E-2</v>
      </c>
      <c r="F608" s="460">
        <f t="shared" si="113"/>
        <v>0.98253829438410323</v>
      </c>
      <c r="G608" s="460">
        <v>2.28461318579209E-4</v>
      </c>
      <c r="H608" s="460">
        <f t="shared" si="114"/>
        <v>1</v>
      </c>
      <c r="I608" s="460">
        <v>0.99769521576314002</v>
      </c>
      <c r="J608" s="460">
        <v>0.997578291330248</v>
      </c>
      <c r="K608" s="460">
        <v>0.99852352153282398</v>
      </c>
      <c r="L608" s="460" t="str">
        <f t="shared" si="115"/>
        <v>-</v>
      </c>
      <c r="M608" s="460">
        <f t="shared" si="116"/>
        <v>1</v>
      </c>
      <c r="N608" s="460">
        <f t="shared" si="117"/>
        <v>2.2447199428955926E-4</v>
      </c>
      <c r="O608" s="460">
        <f t="shared" si="122"/>
        <v>-72.976756699823525</v>
      </c>
      <c r="P608" s="460">
        <f t="shared" si="119"/>
        <v>-9.9999999999980105E-3</v>
      </c>
      <c r="Q608" s="460">
        <f t="shared" si="120"/>
        <v>5.1000303388843657E-8</v>
      </c>
      <c r="R608" s="460">
        <f t="shared" si="121"/>
        <v>-5.1000303388833509E-10</v>
      </c>
      <c r="V608" s="430"/>
    </row>
    <row r="609" spans="3:22" x14ac:dyDescent="0.35">
      <c r="C609" s="489">
        <v>47.779999999999802</v>
      </c>
      <c r="D609" s="460">
        <f t="shared" si="112"/>
        <v>47.779999999999802</v>
      </c>
      <c r="E609" s="460">
        <f t="shared" si="118"/>
        <v>4.7779999999999802E-2</v>
      </c>
      <c r="F609" s="460">
        <f t="shared" si="113"/>
        <v>0.98253103858184032</v>
      </c>
      <c r="G609" s="460">
        <v>2.2571347285127799E-4</v>
      </c>
      <c r="H609" s="460">
        <f t="shared" si="114"/>
        <v>1</v>
      </c>
      <c r="I609" s="460">
        <v>0.99769425160568703</v>
      </c>
      <c r="J609" s="460">
        <v>0.99757727831137399</v>
      </c>
      <c r="K609" s="460">
        <v>0.99852290367201801</v>
      </c>
      <c r="L609" s="460" t="str">
        <f t="shared" si="115"/>
        <v>-</v>
      </c>
      <c r="M609" s="460">
        <f t="shared" si="116"/>
        <v>1</v>
      </c>
      <c r="N609" s="460">
        <f t="shared" si="117"/>
        <v>2.2177049290248018E-4</v>
      </c>
      <c r="O609" s="460">
        <f t="shared" si="122"/>
        <v>-73.081924765370175</v>
      </c>
      <c r="P609" s="460">
        <f t="shared" si="119"/>
        <v>-1.0000000000005116E-2</v>
      </c>
      <c r="Q609" s="460">
        <f t="shared" si="120"/>
        <v>4.9783089343834372E-8</v>
      </c>
      <c r="R609" s="460">
        <f t="shared" si="121"/>
        <v>-4.9783089343859845E-10</v>
      </c>
      <c r="V609" s="430"/>
    </row>
    <row r="610" spans="3:22" x14ac:dyDescent="0.35">
      <c r="C610" s="489">
        <v>47.7899999999998</v>
      </c>
      <c r="D610" s="460">
        <f t="shared" si="112"/>
        <v>47.7899999999998</v>
      </c>
      <c r="E610" s="460">
        <f t="shared" si="118"/>
        <v>4.7789999999999798E-2</v>
      </c>
      <c r="F610" s="460">
        <f t="shared" si="113"/>
        <v>0.98252378130727025</v>
      </c>
      <c r="G610" s="460">
        <v>2.229853052567E-4</v>
      </c>
      <c r="H610" s="460">
        <f t="shared" si="114"/>
        <v>1</v>
      </c>
      <c r="I610" s="460">
        <v>0.99769328724717998</v>
      </c>
      <c r="J610" s="460">
        <v>0.99757626508129904</v>
      </c>
      <c r="K610" s="460">
        <v>0.99852228568220003</v>
      </c>
      <c r="L610" s="460" t="str">
        <f t="shared" si="115"/>
        <v>-</v>
      </c>
      <c r="M610" s="460">
        <f t="shared" si="116"/>
        <v>1</v>
      </c>
      <c r="N610" s="460">
        <f t="shared" si="117"/>
        <v>2.1908836529676881E-4</v>
      </c>
      <c r="O610" s="460">
        <f t="shared" si="122"/>
        <v>-73.187613701325972</v>
      </c>
      <c r="P610" s="460">
        <f t="shared" si="119"/>
        <v>-9.9999999999980105E-3</v>
      </c>
      <c r="Q610" s="460">
        <f t="shared" si="120"/>
        <v>4.8589133213186386E-8</v>
      </c>
      <c r="R610" s="460">
        <f t="shared" si="121"/>
        <v>-4.8589133213176717E-10</v>
      </c>
      <c r="V610" s="430"/>
    </row>
    <row r="611" spans="3:22" x14ac:dyDescent="0.35">
      <c r="C611" s="489">
        <v>47.799999999999798</v>
      </c>
      <c r="D611" s="460">
        <f t="shared" si="112"/>
        <v>47.799999999999798</v>
      </c>
      <c r="E611" s="460">
        <f t="shared" si="118"/>
        <v>4.7799999999999801E-2</v>
      </c>
      <c r="F611" s="460">
        <f t="shared" si="113"/>
        <v>0.98251652256042366</v>
      </c>
      <c r="G611" s="460">
        <v>2.2027674376632101E-4</v>
      </c>
      <c r="H611" s="460">
        <f t="shared" si="114"/>
        <v>1</v>
      </c>
      <c r="I611" s="460">
        <v>0.99769232268758501</v>
      </c>
      <c r="J611" s="460">
        <v>0.99757525163998395</v>
      </c>
      <c r="K611" s="460">
        <v>0.99852166756334104</v>
      </c>
      <c r="L611" s="460" t="str">
        <f t="shared" si="115"/>
        <v>-</v>
      </c>
      <c r="M611" s="460">
        <f t="shared" si="116"/>
        <v>1</v>
      </c>
      <c r="N611" s="460">
        <f t="shared" si="117"/>
        <v>2.1642554028621921E-4</v>
      </c>
      <c r="O611" s="460">
        <f t="shared" si="122"/>
        <v>-73.293829792671275</v>
      </c>
      <c r="P611" s="460">
        <f t="shared" si="119"/>
        <v>-9.9999999999980105E-3</v>
      </c>
      <c r="Q611" s="460">
        <f t="shared" si="120"/>
        <v>4.7418090489036957E-8</v>
      </c>
      <c r="R611" s="460">
        <f t="shared" si="121"/>
        <v>-4.7418090489027523E-10</v>
      </c>
      <c r="V611" s="430"/>
    </row>
    <row r="612" spans="3:22" x14ac:dyDescent="0.35">
      <c r="C612" s="489">
        <v>47.809999999999803</v>
      </c>
      <c r="D612" s="460">
        <f t="shared" si="112"/>
        <v>47.809999999999803</v>
      </c>
      <c r="E612" s="460">
        <f t="shared" si="118"/>
        <v>4.7809999999999804E-2</v>
      </c>
      <c r="F612" s="460">
        <f t="shared" si="113"/>
        <v>0.9825092623413284</v>
      </c>
      <c r="G612" s="460">
        <v>2.1758771646998801E-4</v>
      </c>
      <c r="H612" s="460">
        <f t="shared" si="114"/>
        <v>1</v>
      </c>
      <c r="I612" s="460">
        <v>0.99769135792695596</v>
      </c>
      <c r="J612" s="460">
        <v>0.99757423798748501</v>
      </c>
      <c r="K612" s="460">
        <v>0.99852104931548602</v>
      </c>
      <c r="L612" s="460" t="str">
        <f t="shared" si="115"/>
        <v>-</v>
      </c>
      <c r="M612" s="460">
        <f t="shared" si="116"/>
        <v>1</v>
      </c>
      <c r="N612" s="460">
        <f t="shared" si="117"/>
        <v>2.1378194680346204E-4</v>
      </c>
      <c r="O612" s="460">
        <f t="shared" si="122"/>
        <v>-73.400579446967285</v>
      </c>
      <c r="P612" s="460">
        <f t="shared" si="119"/>
        <v>-1.0000000000005116E-2</v>
      </c>
      <c r="Q612" s="460">
        <f t="shared" si="120"/>
        <v>4.6269620487004566E-8</v>
      </c>
      <c r="R612" s="460">
        <f t="shared" si="121"/>
        <v>-4.6269620487028238E-10</v>
      </c>
      <c r="V612" s="430"/>
    </row>
    <row r="613" spans="3:22" x14ac:dyDescent="0.35">
      <c r="C613" s="489">
        <v>47.819999999999801</v>
      </c>
      <c r="D613" s="460">
        <f t="shared" si="112"/>
        <v>47.819999999999801</v>
      </c>
      <c r="E613" s="460">
        <f t="shared" si="118"/>
        <v>4.78199999999998E-2</v>
      </c>
      <c r="F613" s="460">
        <f t="shared" si="113"/>
        <v>0.98250200065001259</v>
      </c>
      <c r="G613" s="460">
        <v>2.1491815157602401E-4</v>
      </c>
      <c r="H613" s="460">
        <f t="shared" si="114"/>
        <v>1</v>
      </c>
      <c r="I613" s="460">
        <v>0.99769039296523998</v>
      </c>
      <c r="J613" s="460">
        <v>0.99757322412374905</v>
      </c>
      <c r="K613" s="460">
        <v>0.998520430938592</v>
      </c>
      <c r="L613" s="460" t="str">
        <f t="shared" si="115"/>
        <v>-</v>
      </c>
      <c r="M613" s="460">
        <f t="shared" si="116"/>
        <v>1</v>
      </c>
      <c r="N613" s="460">
        <f t="shared" si="117"/>
        <v>2.1115751389944626E-4</v>
      </c>
      <c r="O613" s="460">
        <f t="shared" si="122"/>
        <v>-73.507869197686404</v>
      </c>
      <c r="P613" s="460">
        <f t="shared" si="119"/>
        <v>-9.9999999999980105E-3</v>
      </c>
      <c r="Q613" s="460">
        <f t="shared" si="120"/>
        <v>4.514338631561963E-8</v>
      </c>
      <c r="R613" s="460">
        <f t="shared" si="121"/>
        <v>-4.5143386315610648E-10</v>
      </c>
      <c r="V613" s="430"/>
    </row>
    <row r="614" spans="3:22" x14ac:dyDescent="0.35">
      <c r="C614" s="489">
        <v>47.829999999999799</v>
      </c>
      <c r="D614" s="460">
        <f t="shared" si="112"/>
        <v>47.829999999999799</v>
      </c>
      <c r="E614" s="460">
        <f t="shared" si="118"/>
        <v>4.7829999999999796E-2</v>
      </c>
      <c r="F614" s="460">
        <f t="shared" si="113"/>
        <v>0.98249473748650551</v>
      </c>
      <c r="G614" s="460">
        <v>2.1226797741155201E-4</v>
      </c>
      <c r="H614" s="460">
        <f t="shared" si="114"/>
        <v>1</v>
      </c>
      <c r="I614" s="460">
        <v>0.99768942780248904</v>
      </c>
      <c r="J614" s="460">
        <v>0.99757221004883001</v>
      </c>
      <c r="K614" s="460">
        <v>0.99851981243270005</v>
      </c>
      <c r="L614" s="460" t="str">
        <f t="shared" si="115"/>
        <v>-</v>
      </c>
      <c r="M614" s="460">
        <f t="shared" si="116"/>
        <v>1</v>
      </c>
      <c r="N614" s="460">
        <f t="shared" si="117"/>
        <v>2.0855217074375426E-4</v>
      </c>
      <c r="O614" s="460">
        <f t="shared" si="122"/>
        <v>-73.615705707623817</v>
      </c>
      <c r="P614" s="460">
        <f t="shared" si="119"/>
        <v>-9.9999999999980105E-3</v>
      </c>
      <c r="Q614" s="460">
        <f t="shared" si="120"/>
        <v>4.4039054845823707E-8</v>
      </c>
      <c r="R614" s="460">
        <f t="shared" si="121"/>
        <v>-4.4039054845814944E-10</v>
      </c>
      <c r="V614" s="430"/>
    </row>
    <row r="615" spans="3:22" x14ac:dyDescent="0.35">
      <c r="C615" s="489">
        <v>47.839999999999797</v>
      </c>
      <c r="D615" s="460">
        <f t="shared" si="112"/>
        <v>47.839999999999797</v>
      </c>
      <c r="E615" s="460">
        <f t="shared" si="118"/>
        <v>4.7839999999999799E-2</v>
      </c>
      <c r="F615" s="460">
        <f t="shared" si="113"/>
        <v>0.98248747285083737</v>
      </c>
      <c r="G615" s="460">
        <v>2.09637122422513E-4</v>
      </c>
      <c r="H615" s="460">
        <f t="shared" si="114"/>
        <v>1</v>
      </c>
      <c r="I615" s="460">
        <v>0.99768846243865195</v>
      </c>
      <c r="J615" s="460">
        <v>0.99757119576267494</v>
      </c>
      <c r="K615" s="460">
        <v>0.99851919379776799</v>
      </c>
      <c r="L615" s="460" t="str">
        <f t="shared" si="115"/>
        <v>-</v>
      </c>
      <c r="M615" s="460">
        <f t="shared" si="116"/>
        <v>1</v>
      </c>
      <c r="N615" s="460">
        <f t="shared" si="117"/>
        <v>2.0596584662461643E-4</v>
      </c>
      <c r="O615" s="460">
        <f t="shared" si="122"/>
        <v>-73.724095772439881</v>
      </c>
      <c r="P615" s="460">
        <f t="shared" si="119"/>
        <v>-9.9999999999980105E-3</v>
      </c>
      <c r="Q615" s="460">
        <f t="shared" si="120"/>
        <v>4.2956296680751214E-8</v>
      </c>
      <c r="R615" s="460">
        <f t="shared" si="121"/>
        <v>-4.2956296680742669E-10</v>
      </c>
      <c r="V615" s="430"/>
    </row>
    <row r="616" spans="3:22" x14ac:dyDescent="0.35">
      <c r="C616" s="489">
        <v>47.849999999999802</v>
      </c>
      <c r="D616" s="460">
        <f t="shared" si="112"/>
        <v>47.849999999999802</v>
      </c>
      <c r="E616" s="460">
        <f t="shared" si="118"/>
        <v>4.7849999999999802E-2</v>
      </c>
      <c r="F616" s="460">
        <f t="shared" si="113"/>
        <v>0.98248020674303627</v>
      </c>
      <c r="G616" s="460">
        <v>2.0702551517343099E-4</v>
      </c>
      <c r="H616" s="460">
        <f t="shared" si="114"/>
        <v>1</v>
      </c>
      <c r="I616" s="460">
        <v>0.99768749687376401</v>
      </c>
      <c r="J616" s="460">
        <v>0.99757018126532004</v>
      </c>
      <c r="K616" s="460">
        <v>0.99851857503382502</v>
      </c>
      <c r="L616" s="460" t="str">
        <f t="shared" si="115"/>
        <v>-</v>
      </c>
      <c r="M616" s="460">
        <f t="shared" si="116"/>
        <v>1</v>
      </c>
      <c r="N616" s="460">
        <f t="shared" si="117"/>
        <v>2.0339847094867606E-4</v>
      </c>
      <c r="O616" s="460">
        <f t="shared" si="122"/>
        <v>-73.833046324337118</v>
      </c>
      <c r="P616" s="460">
        <f t="shared" si="119"/>
        <v>-1.0000000000005116E-2</v>
      </c>
      <c r="Q616" s="460">
        <f t="shared" si="120"/>
        <v>4.1894786125561865E-8</v>
      </c>
      <c r="R616" s="460">
        <f t="shared" si="121"/>
        <v>-4.1894786125583296E-10</v>
      </c>
      <c r="V616" s="430"/>
    </row>
    <row r="617" spans="3:22" x14ac:dyDescent="0.35">
      <c r="C617" s="489">
        <v>47.8599999999998</v>
      </c>
      <c r="D617" s="460">
        <f t="shared" si="112"/>
        <v>47.8599999999998</v>
      </c>
      <c r="E617" s="460">
        <f t="shared" si="118"/>
        <v>4.7859999999999799E-2</v>
      </c>
      <c r="F617" s="460">
        <f t="shared" si="113"/>
        <v>0.98247293916313105</v>
      </c>
      <c r="G617" s="460">
        <v>2.0443308434780799E-4</v>
      </c>
      <c r="H617" s="460">
        <f t="shared" si="114"/>
        <v>1</v>
      </c>
      <c r="I617" s="460">
        <v>0.99768653110780803</v>
      </c>
      <c r="J617" s="460">
        <v>0.99756916655674699</v>
      </c>
      <c r="K617" s="460">
        <v>0.99851795614085903</v>
      </c>
      <c r="L617" s="460" t="str">
        <f t="shared" si="115"/>
        <v>-</v>
      </c>
      <c r="M617" s="460">
        <f t="shared" si="116"/>
        <v>1</v>
      </c>
      <c r="N617" s="460">
        <f t="shared" si="117"/>
        <v>2.008499732413752E-4</v>
      </c>
      <c r="O617" s="460">
        <f t="shared" si="122"/>
        <v>-73.942564435840509</v>
      </c>
      <c r="P617" s="460">
        <f t="shared" si="119"/>
        <v>-9.9999999999980105E-3</v>
      </c>
      <c r="Q617" s="460">
        <f t="shared" si="120"/>
        <v>4.0854201157519241E-8</v>
      </c>
      <c r="R617" s="460">
        <f t="shared" si="121"/>
        <v>-4.0854201157511115E-10</v>
      </c>
      <c r="V617" s="430"/>
    </row>
    <row r="618" spans="3:22" x14ac:dyDescent="0.35">
      <c r="C618" s="489">
        <v>47.869999999999798</v>
      </c>
      <c r="D618" s="460">
        <f t="shared" si="112"/>
        <v>47.869999999999798</v>
      </c>
      <c r="E618" s="460">
        <f t="shared" si="118"/>
        <v>4.7869999999999802E-2</v>
      </c>
      <c r="F618" s="460">
        <f t="shared" si="113"/>
        <v>0.98246567011115049</v>
      </c>
      <c r="G618" s="460">
        <v>2.0185975874777699E-4</v>
      </c>
      <c r="H618" s="460">
        <f t="shared" si="114"/>
        <v>1</v>
      </c>
      <c r="I618" s="460">
        <v>0.99768556514080098</v>
      </c>
      <c r="J618" s="460">
        <v>0.99756815163697499</v>
      </c>
      <c r="K618" s="460">
        <v>0.99851733711888202</v>
      </c>
      <c r="L618" s="460" t="str">
        <f t="shared" si="115"/>
        <v>-</v>
      </c>
      <c r="M618" s="460">
        <f t="shared" si="116"/>
        <v>1</v>
      </c>
      <c r="N618" s="460">
        <f t="shared" si="117"/>
        <v>1.983202831466099E-4</v>
      </c>
      <c r="O618" s="460">
        <f t="shared" si="122"/>
        <v>-74.052657323743546</v>
      </c>
      <c r="P618" s="460">
        <f t="shared" si="119"/>
        <v>-9.9999999999980105E-3</v>
      </c>
      <c r="Q618" s="460">
        <f t="shared" si="120"/>
        <v>3.9834223396212432E-8</v>
      </c>
      <c r="R618" s="460">
        <f t="shared" si="121"/>
        <v>-3.9834223396204505E-10</v>
      </c>
      <c r="V618" s="430"/>
    </row>
    <row r="619" spans="3:22" x14ac:dyDescent="0.35">
      <c r="C619" s="489">
        <v>47.879999999999797</v>
      </c>
      <c r="D619" s="460">
        <f t="shared" si="112"/>
        <v>47.879999999999797</v>
      </c>
      <c r="E619" s="460">
        <f t="shared" si="118"/>
        <v>4.7879999999999798E-2</v>
      </c>
      <c r="F619" s="460">
        <f t="shared" si="113"/>
        <v>0.98245839958712344</v>
      </c>
      <c r="G619" s="460">
        <v>1.99305467294308E-4</v>
      </c>
      <c r="H619" s="460">
        <f t="shared" si="114"/>
        <v>1</v>
      </c>
      <c r="I619" s="460">
        <v>0.99768459897272899</v>
      </c>
      <c r="J619" s="460">
        <v>0.99756713650598605</v>
      </c>
      <c r="K619" s="460">
        <v>0.998516717967881</v>
      </c>
      <c r="L619" s="460" t="str">
        <f t="shared" si="115"/>
        <v>-</v>
      </c>
      <c r="M619" s="460">
        <f t="shared" si="116"/>
        <v>1</v>
      </c>
      <c r="N619" s="460">
        <f t="shared" si="117"/>
        <v>1.958093304269296E-4</v>
      </c>
      <c r="O619" s="460">
        <f t="shared" si="122"/>
        <v>-74.163332353172009</v>
      </c>
      <c r="P619" s="460">
        <f t="shared" si="119"/>
        <v>-9.9999999999980105E-3</v>
      </c>
      <c r="Q619" s="460">
        <f t="shared" si="120"/>
        <v>3.8834538073906902E-8</v>
      </c>
      <c r="R619" s="460">
        <f t="shared" si="121"/>
        <v>-3.8834538073899174E-10</v>
      </c>
      <c r="V619" s="430"/>
    </row>
    <row r="620" spans="3:22" x14ac:dyDescent="0.35">
      <c r="C620" s="489">
        <v>47.889999999999802</v>
      </c>
      <c r="D620" s="460">
        <f t="shared" si="112"/>
        <v>47.889999999999802</v>
      </c>
      <c r="E620" s="460">
        <f t="shared" si="118"/>
        <v>4.7889999999999801E-2</v>
      </c>
      <c r="F620" s="460">
        <f t="shared" si="113"/>
        <v>0.98245112759107911</v>
      </c>
      <c r="G620" s="460">
        <v>1.9677013902745299E-4</v>
      </c>
      <c r="H620" s="460">
        <f t="shared" si="114"/>
        <v>1</v>
      </c>
      <c r="I620" s="460">
        <v>0.99768363260360804</v>
      </c>
      <c r="J620" s="460">
        <v>0.99756612116380206</v>
      </c>
      <c r="K620" s="460">
        <v>0.99851609868787095</v>
      </c>
      <c r="L620" s="460" t="str">
        <f t="shared" si="115"/>
        <v>-</v>
      </c>
      <c r="M620" s="460">
        <f t="shared" si="116"/>
        <v>1</v>
      </c>
      <c r="N620" s="460">
        <f t="shared" si="117"/>
        <v>1.933170449637746E-4</v>
      </c>
      <c r="O620" s="460">
        <f t="shared" si="122"/>
        <v>-74.274597041792376</v>
      </c>
      <c r="P620" s="460">
        <f t="shared" si="119"/>
        <v>-1.0000000000005116E-2</v>
      </c>
      <c r="Q620" s="460">
        <f t="shared" si="120"/>
        <v>3.7854834006176813E-8</v>
      </c>
      <c r="R620" s="460">
        <f t="shared" si="121"/>
        <v>-3.7854834006196177E-10</v>
      </c>
      <c r="V620" s="430"/>
    </row>
    <row r="621" spans="3:22" x14ac:dyDescent="0.35">
      <c r="C621" s="489">
        <v>47.8999999999998</v>
      </c>
      <c r="D621" s="460">
        <f t="shared" si="112"/>
        <v>47.8999999999998</v>
      </c>
      <c r="E621" s="460">
        <f t="shared" si="118"/>
        <v>4.7899999999999797E-2</v>
      </c>
      <c r="F621" s="460">
        <f t="shared" si="113"/>
        <v>0.98244385412304813</v>
      </c>
      <c r="G621" s="460">
        <v>1.9425370310573699E-4</v>
      </c>
      <c r="H621" s="460">
        <f t="shared" si="114"/>
        <v>1</v>
      </c>
      <c r="I621" s="460">
        <v>0.99768266603342004</v>
      </c>
      <c r="J621" s="460">
        <v>0.99756510561040102</v>
      </c>
      <c r="K621" s="460">
        <v>0.99851547927883599</v>
      </c>
      <c r="L621" s="460" t="str">
        <f t="shared" si="115"/>
        <v>-</v>
      </c>
      <c r="M621" s="460">
        <f t="shared" si="116"/>
        <v>1</v>
      </c>
      <c r="N621" s="460">
        <f t="shared" si="117"/>
        <v>1.9084335675687456E-4</v>
      </c>
      <c r="O621" s="460">
        <f t="shared" si="122"/>
        <v>-74.386459064210797</v>
      </c>
      <c r="P621" s="460">
        <f t="shared" si="119"/>
        <v>-9.9999999999980105E-3</v>
      </c>
      <c r="Q621" s="460">
        <f t="shared" si="120"/>
        <v>3.6894803562542639E-8</v>
      </c>
      <c r="R621" s="460">
        <f t="shared" si="121"/>
        <v>-3.6894803562535298E-10</v>
      </c>
      <c r="V621" s="430"/>
    </row>
    <row r="622" spans="3:22" x14ac:dyDescent="0.35">
      <c r="C622" s="489">
        <v>47.909999999999798</v>
      </c>
      <c r="D622" s="460">
        <f t="shared" si="112"/>
        <v>47.909999999999798</v>
      </c>
      <c r="E622" s="460">
        <f t="shared" si="118"/>
        <v>4.79099999999998E-2</v>
      </c>
      <c r="F622" s="460">
        <f t="shared" si="113"/>
        <v>0.98243657918305671</v>
      </c>
      <c r="G622" s="460">
        <v>1.9175608880680299E-4</v>
      </c>
      <c r="H622" s="460">
        <f t="shared" si="114"/>
        <v>1</v>
      </c>
      <c r="I622" s="460">
        <v>0.99768169926216699</v>
      </c>
      <c r="J622" s="460">
        <v>0.99756408984578504</v>
      </c>
      <c r="K622" s="460">
        <v>0.99851485974077703</v>
      </c>
      <c r="L622" s="460" t="str">
        <f t="shared" si="115"/>
        <v>-</v>
      </c>
      <c r="M622" s="460">
        <f t="shared" si="116"/>
        <v>1</v>
      </c>
      <c r="N622" s="460">
        <f t="shared" si="117"/>
        <v>1.8838819592487796E-4</v>
      </c>
      <c r="O622" s="460">
        <f t="shared" si="122"/>
        <v>-74.498926256477802</v>
      </c>
      <c r="P622" s="460">
        <f t="shared" si="119"/>
        <v>-9.9999999999980105E-3</v>
      </c>
      <c r="Q622" s="460">
        <f t="shared" si="120"/>
        <v>3.5954142637353208E-8</v>
      </c>
      <c r="R622" s="460">
        <f t="shared" si="121"/>
        <v>-3.5954142637346053E-10</v>
      </c>
      <c r="V622" s="430"/>
    </row>
    <row r="623" spans="3:22" x14ac:dyDescent="0.35">
      <c r="C623" s="489">
        <v>47.919999999999803</v>
      </c>
      <c r="D623" s="460">
        <f t="shared" si="112"/>
        <v>47.919999999999803</v>
      </c>
      <c r="E623" s="460">
        <f t="shared" si="118"/>
        <v>4.7919999999999803E-2</v>
      </c>
      <c r="F623" s="460">
        <f t="shared" si="113"/>
        <v>0.98242930277113294</v>
      </c>
      <c r="G623" s="460">
        <v>1.8927722552716401E-4</v>
      </c>
      <c r="H623" s="460">
        <f t="shared" si="114"/>
        <v>1</v>
      </c>
      <c r="I623" s="460">
        <v>0.99768073228986698</v>
      </c>
      <c r="J623" s="460">
        <v>0.997563073869973</v>
      </c>
      <c r="K623" s="460">
        <v>0.99851424007370904</v>
      </c>
      <c r="L623" s="460" t="str">
        <f t="shared" si="115"/>
        <v>-</v>
      </c>
      <c r="M623" s="460">
        <f t="shared" si="116"/>
        <v>1</v>
      </c>
      <c r="N623" s="460">
        <f t="shared" si="117"/>
        <v>1.8595149270510622E-4</v>
      </c>
      <c r="O623" s="460">
        <f t="shared" si="122"/>
        <v>-74.61200662079888</v>
      </c>
      <c r="P623" s="460">
        <f t="shared" si="119"/>
        <v>-1.0000000000005116E-2</v>
      </c>
      <c r="Q623" s="460">
        <f t="shared" si="120"/>
        <v>3.503255062089838E-8</v>
      </c>
      <c r="R623" s="460">
        <f t="shared" si="121"/>
        <v>-3.5032550620916301E-10</v>
      </c>
      <c r="V623" s="430"/>
    </row>
    <row r="624" spans="3:22" x14ac:dyDescent="0.35">
      <c r="C624" s="489">
        <v>47.929999999999801</v>
      </c>
      <c r="D624" s="460">
        <f t="shared" si="112"/>
        <v>47.929999999999801</v>
      </c>
      <c r="E624" s="460">
        <f t="shared" si="118"/>
        <v>4.7929999999999799E-2</v>
      </c>
      <c r="F624" s="460">
        <f t="shared" si="113"/>
        <v>0.98242202488731056</v>
      </c>
      <c r="G624" s="460">
        <v>1.8681704278220799E-4</v>
      </c>
      <c r="H624" s="460">
        <f t="shared" si="114"/>
        <v>1</v>
      </c>
      <c r="I624" s="460">
        <v>0.99767976511650103</v>
      </c>
      <c r="J624" s="460">
        <v>0.99756205768294703</v>
      </c>
      <c r="K624" s="460">
        <v>0.99851362027761903</v>
      </c>
      <c r="L624" s="460" t="str">
        <f t="shared" si="115"/>
        <v>-</v>
      </c>
      <c r="M624" s="460">
        <f t="shared" si="116"/>
        <v>1</v>
      </c>
      <c r="N624" s="460">
        <f t="shared" si="117"/>
        <v>1.835331774535561E-4</v>
      </c>
      <c r="O624" s="460">
        <f t="shared" si="122"/>
        <v>-74.725708330408935</v>
      </c>
      <c r="P624" s="460">
        <f t="shared" si="119"/>
        <v>-9.9999999999980105E-3</v>
      </c>
      <c r="Q624" s="460">
        <f t="shared" si="120"/>
        <v>3.4129730370563867E-8</v>
      </c>
      <c r="R624" s="460">
        <f t="shared" si="121"/>
        <v>-3.4129730370557074E-10</v>
      </c>
      <c r="V624" s="430"/>
    </row>
    <row r="625" spans="3:22" x14ac:dyDescent="0.35">
      <c r="C625" s="489">
        <v>47.939999999999799</v>
      </c>
      <c r="D625" s="460">
        <f t="shared" si="112"/>
        <v>47.939999999999799</v>
      </c>
      <c r="E625" s="460">
        <f t="shared" si="118"/>
        <v>4.7939999999999802E-2</v>
      </c>
      <c r="F625" s="460">
        <f t="shared" si="113"/>
        <v>0.9824147455316139</v>
      </c>
      <c r="G625" s="460">
        <v>1.8437547020628899E-4</v>
      </c>
      <c r="H625" s="460">
        <f t="shared" si="114"/>
        <v>1</v>
      </c>
      <c r="I625" s="460">
        <v>0.99767879774209001</v>
      </c>
      <c r="J625" s="460">
        <v>0.997561041284725</v>
      </c>
      <c r="K625" s="460">
        <v>0.998513000352517</v>
      </c>
      <c r="L625" s="460" t="str">
        <f t="shared" si="115"/>
        <v>-</v>
      </c>
      <c r="M625" s="460">
        <f t="shared" si="116"/>
        <v>1</v>
      </c>
      <c r="N625" s="460">
        <f t="shared" si="117"/>
        <v>1.8113318064498306E-4</v>
      </c>
      <c r="O625" s="460">
        <f t="shared" si="122"/>
        <v>-74.840039734625805</v>
      </c>
      <c r="P625" s="460">
        <f t="shared" si="119"/>
        <v>-9.9999999999980105E-3</v>
      </c>
      <c r="Q625" s="460">
        <f t="shared" si="120"/>
        <v>3.3245388182212995E-8</v>
      </c>
      <c r="R625" s="460">
        <f t="shared" si="121"/>
        <v>-3.3245388182206381E-10</v>
      </c>
      <c r="V625" s="430"/>
    </row>
    <row r="626" spans="3:22" x14ac:dyDescent="0.35">
      <c r="C626" s="489">
        <v>47.949999999999797</v>
      </c>
      <c r="D626" s="460">
        <f t="shared" si="112"/>
        <v>47.949999999999797</v>
      </c>
      <c r="E626" s="460">
        <f t="shared" si="118"/>
        <v>4.7949999999999798E-2</v>
      </c>
      <c r="F626" s="460">
        <f t="shared" si="113"/>
        <v>0.98240746470407503</v>
      </c>
      <c r="G626" s="460">
        <v>1.8195243755263199E-4</v>
      </c>
      <c r="H626" s="460">
        <f t="shared" si="114"/>
        <v>1</v>
      </c>
      <c r="I626" s="460">
        <v>0.99767783016661404</v>
      </c>
      <c r="J626" s="460">
        <v>0.99756002467529303</v>
      </c>
      <c r="K626" s="460">
        <v>0.99851238029839595</v>
      </c>
      <c r="L626" s="460" t="str">
        <f t="shared" si="115"/>
        <v>-</v>
      </c>
      <c r="M626" s="460">
        <f t="shared" si="116"/>
        <v>1</v>
      </c>
      <c r="N626" s="460">
        <f t="shared" si="117"/>
        <v>1.7875143287280772E-4</v>
      </c>
      <c r="O626" s="460">
        <f t="shared" si="122"/>
        <v>-74.955009364103006</v>
      </c>
      <c r="P626" s="460">
        <f t="shared" si="119"/>
        <v>-9.9999999999980105E-3</v>
      </c>
      <c r="Q626" s="460">
        <f t="shared" si="120"/>
        <v>3.2379233761712417E-8</v>
      </c>
      <c r="R626" s="460">
        <f t="shared" si="121"/>
        <v>-3.2379233761705975E-10</v>
      </c>
      <c r="V626" s="430"/>
    </row>
    <row r="627" spans="3:22" x14ac:dyDescent="0.35">
      <c r="C627" s="489">
        <v>47.959999999999802</v>
      </c>
      <c r="D627" s="460">
        <f t="shared" si="112"/>
        <v>47.959999999999802</v>
      </c>
      <c r="E627" s="460">
        <f t="shared" si="118"/>
        <v>4.7959999999999801E-2</v>
      </c>
      <c r="F627" s="460">
        <f t="shared" si="113"/>
        <v>0.98240018240472127</v>
      </c>
      <c r="G627" s="460">
        <v>1.7954787469359499E-4</v>
      </c>
      <c r="H627" s="460">
        <f t="shared" si="114"/>
        <v>1</v>
      </c>
      <c r="I627" s="460">
        <v>0.99767686239009301</v>
      </c>
      <c r="J627" s="460">
        <v>0.997559007854663</v>
      </c>
      <c r="K627" s="460">
        <v>0.99851176011526299</v>
      </c>
      <c r="L627" s="460" t="str">
        <f t="shared" si="115"/>
        <v>-</v>
      </c>
      <c r="M627" s="460">
        <f t="shared" si="116"/>
        <v>1</v>
      </c>
      <c r="N627" s="460">
        <f t="shared" si="117"/>
        <v>1.7638786484936776E-4</v>
      </c>
      <c r="O627" s="460">
        <f t="shared" si="122"/>
        <v>-75.07062593626577</v>
      </c>
      <c r="P627" s="460">
        <f t="shared" si="119"/>
        <v>-1.0000000000005116E-2</v>
      </c>
      <c r="Q627" s="460">
        <f t="shared" si="120"/>
        <v>3.1530980196649995E-8</v>
      </c>
      <c r="R627" s="460">
        <f t="shared" si="121"/>
        <v>-3.1530980196666126E-10</v>
      </c>
      <c r="V627" s="430"/>
    </row>
    <row r="628" spans="3:22" x14ac:dyDescent="0.35">
      <c r="C628" s="489">
        <v>47.9699999999998</v>
      </c>
      <c r="D628" s="460">
        <f t="shared" si="112"/>
        <v>47.9699999999998</v>
      </c>
      <c r="E628" s="460">
        <f t="shared" si="118"/>
        <v>4.7969999999999798E-2</v>
      </c>
      <c r="F628" s="460">
        <f t="shared" si="113"/>
        <v>0.98239289863358248</v>
      </c>
      <c r="G628" s="460">
        <v>1.7716171162035E-4</v>
      </c>
      <c r="H628" s="460">
        <f t="shared" si="114"/>
        <v>1</v>
      </c>
      <c r="I628" s="460">
        <v>0.99767589441251003</v>
      </c>
      <c r="J628" s="460">
        <v>0.99755799082282404</v>
      </c>
      <c r="K628" s="460">
        <v>0.99851113980311001</v>
      </c>
      <c r="L628" s="460" t="str">
        <f t="shared" si="115"/>
        <v>-</v>
      </c>
      <c r="M628" s="460">
        <f t="shared" si="116"/>
        <v>1</v>
      </c>
      <c r="N628" s="460">
        <f t="shared" si="117"/>
        <v>1.7404240740560246E-4</v>
      </c>
      <c r="O628" s="460">
        <f t="shared" si="122"/>
        <v>-75.186898360983591</v>
      </c>
      <c r="P628" s="460">
        <f t="shared" si="119"/>
        <v>-9.9999999999980105E-3</v>
      </c>
      <c r="Q628" s="460">
        <f t="shared" si="120"/>
        <v>3.0700343928173129E-8</v>
      </c>
      <c r="R628" s="460">
        <f t="shared" si="121"/>
        <v>-3.070034392816702E-10</v>
      </c>
      <c r="V628" s="430"/>
    </row>
    <row r="629" spans="3:22" x14ac:dyDescent="0.35">
      <c r="C629" s="489">
        <v>47.979999999999798</v>
      </c>
      <c r="D629" s="460">
        <f t="shared" si="112"/>
        <v>47.979999999999798</v>
      </c>
      <c r="E629" s="460">
        <f t="shared" si="118"/>
        <v>4.7979999999999801E-2</v>
      </c>
      <c r="F629" s="460">
        <f t="shared" si="113"/>
        <v>0.9823856133906872</v>
      </c>
      <c r="G629" s="460">
        <v>1.74793878443076E-4</v>
      </c>
      <c r="H629" s="460">
        <f t="shared" si="114"/>
        <v>1</v>
      </c>
      <c r="I629" s="460">
        <v>0.997674926233864</v>
      </c>
      <c r="J629" s="460">
        <v>0.99755697357977302</v>
      </c>
      <c r="K629" s="460">
        <v>0.99851051936193302</v>
      </c>
      <c r="L629" s="460" t="str">
        <f t="shared" si="115"/>
        <v>-</v>
      </c>
      <c r="M629" s="460">
        <f t="shared" si="116"/>
        <v>1</v>
      </c>
      <c r="N629" s="460">
        <f t="shared" si="117"/>
        <v>1.7171499149123843E-4</v>
      </c>
      <c r="O629" s="460">
        <f t="shared" si="122"/>
        <v>-75.303835746437528</v>
      </c>
      <c r="P629" s="460">
        <f t="shared" si="119"/>
        <v>-9.9999999999980105E-3</v>
      </c>
      <c r="Q629" s="460">
        <f t="shared" si="120"/>
        <v>2.9887044722977285E-8</v>
      </c>
      <c r="R629" s="460">
        <f t="shared" si="121"/>
        <v>-2.9887044722971341E-10</v>
      </c>
      <c r="V629" s="430"/>
    </row>
    <row r="630" spans="3:22" x14ac:dyDescent="0.35">
      <c r="C630" s="489">
        <v>47.989999999999803</v>
      </c>
      <c r="D630" s="460">
        <f t="shared" si="112"/>
        <v>47.989999999999803</v>
      </c>
      <c r="E630" s="460">
        <f t="shared" si="118"/>
        <v>4.7989999999999804E-2</v>
      </c>
      <c r="F630" s="460">
        <f t="shared" si="113"/>
        <v>0.98237832667606384</v>
      </c>
      <c r="G630" s="460">
        <v>1.7244430539104701E-4</v>
      </c>
      <c r="H630" s="460">
        <f t="shared" si="114"/>
        <v>1</v>
      </c>
      <c r="I630" s="460">
        <v>0.99767395785417401</v>
      </c>
      <c r="J630" s="460">
        <v>0.99755595612553005</v>
      </c>
      <c r="K630" s="460">
        <v>0.99850989879174801</v>
      </c>
      <c r="L630" s="460" t="str">
        <f t="shared" si="115"/>
        <v>-</v>
      </c>
      <c r="M630" s="460">
        <f t="shared" si="116"/>
        <v>1</v>
      </c>
      <c r="N630" s="460">
        <f t="shared" si="117"/>
        <v>1.6940554817487289E-4</v>
      </c>
      <c r="O630" s="460">
        <f t="shared" si="122"/>
        <v>-75.421447405221443</v>
      </c>
      <c r="P630" s="460">
        <f t="shared" si="119"/>
        <v>-1.0000000000005116E-2</v>
      </c>
      <c r="Q630" s="460">
        <f t="shared" si="120"/>
        <v>2.9090805645524755E-8</v>
      </c>
      <c r="R630" s="460">
        <f t="shared" si="121"/>
        <v>-2.9090805645539637E-10</v>
      </c>
      <c r="V630" s="430"/>
    </row>
    <row r="631" spans="3:22" x14ac:dyDescent="0.35">
      <c r="C631" s="489">
        <v>47.999999999999801</v>
      </c>
      <c r="D631" s="460">
        <f t="shared" si="112"/>
        <v>47.999999999999801</v>
      </c>
      <c r="E631" s="460">
        <f t="shared" si="118"/>
        <v>4.79999999999998E-2</v>
      </c>
      <c r="F631" s="460">
        <f t="shared" si="113"/>
        <v>0.98237103848974305</v>
      </c>
      <c r="G631" s="460">
        <v>1.7011292281266199E-4</v>
      </c>
      <c r="H631" s="460">
        <f t="shared" si="114"/>
        <v>1</v>
      </c>
      <c r="I631" s="460">
        <v>0.99767298927342296</v>
      </c>
      <c r="J631" s="460">
        <v>0.99755493846007603</v>
      </c>
      <c r="K631" s="460">
        <v>0.99850927809254197</v>
      </c>
      <c r="L631" s="460" t="str">
        <f t="shared" si="115"/>
        <v>-</v>
      </c>
      <c r="M631" s="460">
        <f t="shared" si="116"/>
        <v>1</v>
      </c>
      <c r="N631" s="460">
        <f t="shared" si="117"/>
        <v>1.6711400864400026E-4</v>
      </c>
      <c r="O631" s="460">
        <f t="shared" si="122"/>
        <v>-75.539742860685735</v>
      </c>
      <c r="P631" s="460">
        <f t="shared" si="119"/>
        <v>-9.9999999999980105E-3</v>
      </c>
      <c r="Q631" s="460">
        <f t="shared" si="120"/>
        <v>2.8311353030392698E-8</v>
      </c>
      <c r="R631" s="460">
        <f t="shared" si="121"/>
        <v>-2.8311353030387067E-10</v>
      </c>
      <c r="V631" s="430"/>
    </row>
    <row r="632" spans="3:22" x14ac:dyDescent="0.35">
      <c r="C632" s="489">
        <v>48.009999999999799</v>
      </c>
      <c r="D632" s="460">
        <f t="shared" si="112"/>
        <v>48.009999999999799</v>
      </c>
      <c r="E632" s="460">
        <f t="shared" si="118"/>
        <v>4.8009999999999796E-2</v>
      </c>
      <c r="F632" s="460">
        <f t="shared" si="113"/>
        <v>0.98236374883175248</v>
      </c>
      <c r="G632" s="460">
        <v>1.6779966117508099E-4</v>
      </c>
      <c r="H632" s="460">
        <f t="shared" si="114"/>
        <v>1</v>
      </c>
      <c r="I632" s="460">
        <v>0.99767202049161097</v>
      </c>
      <c r="J632" s="460">
        <v>0.99755392058341197</v>
      </c>
      <c r="K632" s="460">
        <v>0.99850865726431404</v>
      </c>
      <c r="L632" s="460" t="str">
        <f t="shared" si="115"/>
        <v>-</v>
      </c>
      <c r="M632" s="460">
        <f t="shared" si="116"/>
        <v>1</v>
      </c>
      <c r="N632" s="460">
        <f t="shared" si="117"/>
        <v>1.6484030420465043E-4</v>
      </c>
      <c r="O632" s="460">
        <f t="shared" si="122"/>
        <v>-75.658731853553306</v>
      </c>
      <c r="P632" s="460">
        <f t="shared" si="119"/>
        <v>-9.9999999999980105E-3</v>
      </c>
      <c r="Q632" s="460">
        <f t="shared" si="120"/>
        <v>2.7548416454704968E-8</v>
      </c>
      <c r="R632" s="460">
        <f t="shared" si="121"/>
        <v>-2.7548416454699486E-10</v>
      </c>
      <c r="V632" s="430"/>
    </row>
    <row r="633" spans="3:22" x14ac:dyDescent="0.35">
      <c r="C633" s="489">
        <v>48.019999999999797</v>
      </c>
      <c r="D633" s="460">
        <f t="shared" si="112"/>
        <v>48.019999999999797</v>
      </c>
      <c r="E633" s="460">
        <f t="shared" si="118"/>
        <v>4.8019999999999799E-2</v>
      </c>
      <c r="F633" s="460">
        <f t="shared" si="113"/>
        <v>0.98235645770212099</v>
      </c>
      <c r="G633" s="460">
        <v>1.6550445106477499E-4</v>
      </c>
      <c r="H633" s="460">
        <f t="shared" si="114"/>
        <v>1</v>
      </c>
      <c r="I633" s="460">
        <v>0.99767105150875501</v>
      </c>
      <c r="J633" s="460">
        <v>0.99755290249555795</v>
      </c>
      <c r="K633" s="460">
        <v>0.99850803630707796</v>
      </c>
      <c r="L633" s="460" t="str">
        <f t="shared" si="115"/>
        <v>-</v>
      </c>
      <c r="M633" s="460">
        <f t="shared" si="116"/>
        <v>1</v>
      </c>
      <c r="N633" s="460">
        <f t="shared" si="117"/>
        <v>1.6258436628192638E-4</v>
      </c>
      <c r="O633" s="460">
        <f t="shared" si="122"/>
        <v>-75.778424348752679</v>
      </c>
      <c r="P633" s="460">
        <f t="shared" si="119"/>
        <v>-9.9999999999980105E-3</v>
      </c>
      <c r="Q633" s="460">
        <f t="shared" si="120"/>
        <v>2.6801728710810855E-8</v>
      </c>
      <c r="R633" s="460">
        <f t="shared" si="121"/>
        <v>-2.6801728710805524E-10</v>
      </c>
      <c r="V633" s="430"/>
    </row>
    <row r="634" spans="3:22" x14ac:dyDescent="0.35">
      <c r="C634" s="489">
        <v>48.029999999999802</v>
      </c>
      <c r="D634" s="460">
        <f t="shared" si="112"/>
        <v>48.029999999999802</v>
      </c>
      <c r="E634" s="460">
        <f t="shared" si="118"/>
        <v>4.8029999999999802E-2</v>
      </c>
      <c r="F634" s="460">
        <f t="shared" si="113"/>
        <v>0.98234916510087855</v>
      </c>
      <c r="G634" s="460">
        <v>1.6322722318730401E-4</v>
      </c>
      <c r="H634" s="460">
        <f t="shared" si="114"/>
        <v>1</v>
      </c>
      <c r="I634" s="460">
        <v>0.99767008232485799</v>
      </c>
      <c r="J634" s="460">
        <v>0.99755188419651397</v>
      </c>
      <c r="K634" s="460">
        <v>0.99850741522083597</v>
      </c>
      <c r="L634" s="460" t="str">
        <f t="shared" si="115"/>
        <v>-</v>
      </c>
      <c r="M634" s="460">
        <f t="shared" si="116"/>
        <v>1</v>
      </c>
      <c r="N634" s="460">
        <f t="shared" si="117"/>
        <v>1.6034612641978286E-4</v>
      </c>
      <c r="O634" s="460">
        <f t="shared" si="122"/>
        <v>-75.898830542566529</v>
      </c>
      <c r="P634" s="460">
        <f t="shared" si="119"/>
        <v>-1.0000000000005116E-2</v>
      </c>
      <c r="Q634" s="460">
        <f t="shared" si="120"/>
        <v>2.6071025779142165E-8</v>
      </c>
      <c r="R634" s="460">
        <f t="shared" si="121"/>
        <v>-2.6071025779155504E-10</v>
      </c>
      <c r="V634" s="430"/>
    </row>
    <row r="635" spans="3:22" x14ac:dyDescent="0.35">
      <c r="C635" s="489">
        <v>48.0399999999998</v>
      </c>
      <c r="D635" s="460">
        <f t="shared" si="112"/>
        <v>48.0399999999998</v>
      </c>
      <c r="E635" s="460">
        <f t="shared" si="118"/>
        <v>4.8039999999999798E-2</v>
      </c>
      <c r="F635" s="460">
        <f t="shared" si="113"/>
        <v>0.98234187102805404</v>
      </c>
      <c r="G635" s="460">
        <v>1.6096790836700001E-4</v>
      </c>
      <c r="H635" s="460">
        <f t="shared" si="114"/>
        <v>1</v>
      </c>
      <c r="I635" s="460">
        <v>0.99766911293990201</v>
      </c>
      <c r="J635" s="460">
        <v>0.99755086568625995</v>
      </c>
      <c r="K635" s="460">
        <v>0.99850679400557096</v>
      </c>
      <c r="L635" s="460" t="str">
        <f t="shared" si="115"/>
        <v>-</v>
      </c>
      <c r="M635" s="460">
        <f t="shared" si="116"/>
        <v>1</v>
      </c>
      <c r="N635" s="460">
        <f t="shared" si="117"/>
        <v>1.5812551628071114E-4</v>
      </c>
      <c r="O635" s="460">
        <f t="shared" si="122"/>
        <v>-76.019960870076716</v>
      </c>
      <c r="P635" s="460">
        <f t="shared" si="119"/>
        <v>-9.9999999999980105E-3</v>
      </c>
      <c r="Q635" s="460">
        <f t="shared" si="120"/>
        <v>2.5356046801087783E-8</v>
      </c>
      <c r="R635" s="460">
        <f t="shared" si="121"/>
        <v>-2.5356046801082737E-10</v>
      </c>
      <c r="V635" s="430"/>
    </row>
    <row r="636" spans="3:22" x14ac:dyDescent="0.35">
      <c r="C636" s="489">
        <v>48.049999999999798</v>
      </c>
      <c r="D636" s="460">
        <f t="shared" si="112"/>
        <v>48.049999999999798</v>
      </c>
      <c r="E636" s="460">
        <f t="shared" si="118"/>
        <v>4.8049999999999801E-2</v>
      </c>
      <c r="F636" s="460">
        <f t="shared" si="113"/>
        <v>0.98233457548367586</v>
      </c>
      <c r="G636" s="460">
        <v>1.5872643754781201E-4</v>
      </c>
      <c r="H636" s="460">
        <f t="shared" si="114"/>
        <v>1</v>
      </c>
      <c r="I636" s="460">
        <v>0.99766814335388598</v>
      </c>
      <c r="J636" s="460">
        <v>0.99754984696479998</v>
      </c>
      <c r="K636" s="460">
        <v>0.99850617266128705</v>
      </c>
      <c r="L636" s="460" t="str">
        <f t="shared" si="115"/>
        <v>-</v>
      </c>
      <c r="M636" s="460">
        <f t="shared" si="116"/>
        <v>1</v>
      </c>
      <c r="N636" s="460">
        <f t="shared" si="117"/>
        <v>1.559224676465661E-4</v>
      </c>
      <c r="O636" s="460">
        <f t="shared" si="122"/>
        <v>-76.141826012851467</v>
      </c>
      <c r="P636" s="460">
        <f t="shared" si="119"/>
        <v>-9.9999999999980105E-3</v>
      </c>
      <c r="Q636" s="460">
        <f t="shared" si="120"/>
        <v>2.4656534052196848E-8</v>
      </c>
      <c r="R636" s="460">
        <f t="shared" si="121"/>
        <v>-2.4656534052191941E-10</v>
      </c>
      <c r="V636" s="430"/>
    </row>
    <row r="637" spans="3:22" x14ac:dyDescent="0.35">
      <c r="C637" s="489">
        <v>48.059999999999803</v>
      </c>
      <c r="D637" s="460">
        <f t="shared" si="112"/>
        <v>48.059999999999803</v>
      </c>
      <c r="E637" s="460">
        <f t="shared" si="118"/>
        <v>4.8059999999999804E-2</v>
      </c>
      <c r="F637" s="460">
        <f t="shared" si="113"/>
        <v>0.98232727846777379</v>
      </c>
      <c r="G637" s="460">
        <v>1.5650274179229899E-4</v>
      </c>
      <c r="H637" s="460">
        <f t="shared" si="114"/>
        <v>1</v>
      </c>
      <c r="I637" s="460">
        <v>0.997667173566812</v>
      </c>
      <c r="J637" s="460">
        <v>0.99754882803213196</v>
      </c>
      <c r="K637" s="460">
        <v>0.99850555118798101</v>
      </c>
      <c r="L637" s="460" t="str">
        <f t="shared" si="115"/>
        <v>-</v>
      </c>
      <c r="M637" s="460">
        <f t="shared" si="116"/>
        <v>1</v>
      </c>
      <c r="N637" s="460">
        <f t="shared" si="117"/>
        <v>1.5373691241757378E-4</v>
      </c>
      <c r="O637" s="460">
        <f t="shared" si="122"/>
        <v>-76.264436907051603</v>
      </c>
      <c r="P637" s="460">
        <f t="shared" si="119"/>
        <v>-1.0000000000005116E-2</v>
      </c>
      <c r="Q637" s="460">
        <f t="shared" si="120"/>
        <v>2.3972232915426857E-8</v>
      </c>
      <c r="R637" s="460">
        <f t="shared" si="121"/>
        <v>-2.3972232915439121E-10</v>
      </c>
      <c r="V637" s="430"/>
    </row>
    <row r="638" spans="3:22" x14ac:dyDescent="0.35">
      <c r="C638" s="489">
        <v>48.069999999999801</v>
      </c>
      <c r="D638" s="460">
        <f t="shared" ref="D638:D701" si="123">IF(AND($D$11=$U$86,$D$13&gt;=$U$80),$D$13/$U$80,1)*(f_CLK_MHz/fCLK_NOM_MHz)*$C638</f>
        <v>48.069999999999801</v>
      </c>
      <c r="E638" s="460">
        <f t="shared" si="118"/>
        <v>4.80699999999998E-2</v>
      </c>
      <c r="F638" s="460">
        <f t="shared" ref="F638:F701" si="124">IF(SINC3_Decimation&lt;&gt;0,(ABS(SIN(((MOD_CLK_DIV*PI()*$D638*SINC3_Decimation)/(f_CLK_MHz*1000000)))/(SINC3_Decimation*SIN(((MOD_CLK_DIV*PI()*$D638)/(f_CLK_MHz*1000000)))))^First_Stage_Order),"-")</f>
        <v>0.98231997998037635</v>
      </c>
      <c r="G638" s="460">
        <v>1.5429675228260901E-4</v>
      </c>
      <c r="H638" s="460">
        <f t="shared" ref="H638:H701" si="125">IF(SINC1A_Decimation&lt;&gt;0,(ABS(SIN(((MOD_CLK_DIV*SINC3_Decimation*FIR2_Decimation*PI()*$D638*SINC1A_Decimation)/(f_CLK_MHz*1000000)))/(SINC1A_Decimation*SIN(((MOD_CLK_DIV*SINC3_Decimation*FIR2_Decimation*PI()*$D638)/(f_CLK_MHz*1000000)))))^1),"-")</f>
        <v>1</v>
      </c>
      <c r="I638" s="460">
        <v>0.99766620357869795</v>
      </c>
      <c r="J638" s="460">
        <v>0.99754780888827599</v>
      </c>
      <c r="K638" s="460">
        <v>0.99850492958567005</v>
      </c>
      <c r="L638" s="460" t="str">
        <f t="shared" ref="L638:L701" si="126">IF(SINC1B_Decimation&lt;&gt;0,(ABS(SIN(((MOD_CLK_DIV*FIR1_Decimation*PI()*$D638*SINC1B_Decimation)/(f_CLK_MHz*1000000)))/(SINC1B_Decimation*SIN(((MOD_CLK_DIV*FIR1_Decimation*PI()*$D638)/(f_CLK_MHz*1000000)))))^1),"-")</f>
        <v>-</v>
      </c>
      <c r="M638" s="460">
        <f t="shared" ref="M638:M701" si="127">IF($D$14=$Z$85,(ABS(SIN(((Dec_Prior_to_Chop*PI()*$D638*2)/(f_CLK_MHz*1000000)))/(2*SIN(((Dec_Prior_to_Chop*PI()*$D638)/(f_CLK_MHz*1000000)))))^1),1)</f>
        <v>1</v>
      </c>
      <c r="N638" s="460">
        <f t="shared" ref="N638:N701" si="128">M638*IF(FILTER=$U$85,F638,IF(AND(FILTER=$U$86,$D$13&lt;=$U$73,$D$13&lt;&gt;$U$72),F638*G638*H638,IF(AND(FILTER=$U$86,OR($D$13&gt;=$U$74,$D$13=$U$72),$D$13&lt;=$U$79,$D$13&lt;&gt;$U$75),I638*L638,IF(AND(FILTER=$U$86,$D$13=$U$75),J638*L638,IF(AND(FILTER=$U$86,$D$13&gt;=$U$80),K638,"Error")))))</f>
        <v>1.5156878261328956E-4</v>
      </c>
      <c r="O638" s="460">
        <f t="shared" si="122"/>
        <v>-76.387804751765302</v>
      </c>
      <c r="P638" s="460">
        <f t="shared" si="119"/>
        <v>-9.9999999999980105E-3</v>
      </c>
      <c r="Q638" s="460">
        <f t="shared" si="120"/>
        <v>2.3302891854569633E-8</v>
      </c>
      <c r="R638" s="460">
        <f t="shared" si="121"/>
        <v>-2.3302891854564998E-10</v>
      </c>
      <c r="V638" s="430"/>
    </row>
    <row r="639" spans="3:22" x14ac:dyDescent="0.35">
      <c r="C639" s="489">
        <v>48.079999999999799</v>
      </c>
      <c r="D639" s="460">
        <f t="shared" si="123"/>
        <v>48.079999999999799</v>
      </c>
      <c r="E639" s="460">
        <f t="shared" ref="E639:E702" si="129">D639/1000</f>
        <v>4.8079999999999797E-2</v>
      </c>
      <c r="F639" s="460">
        <f t="shared" si="124"/>
        <v>0.98231268002151373</v>
      </c>
      <c r="G639" s="460">
        <v>1.5210840031972699E-4</v>
      </c>
      <c r="H639" s="460">
        <f t="shared" si="125"/>
        <v>1</v>
      </c>
      <c r="I639" s="460">
        <v>0.99766523338954505</v>
      </c>
      <c r="J639" s="460">
        <v>0.99754678953323295</v>
      </c>
      <c r="K639" s="460">
        <v>0.99850430785435096</v>
      </c>
      <c r="L639" s="460" t="str">
        <f t="shared" si="126"/>
        <v>-</v>
      </c>
      <c r="M639" s="460">
        <f t="shared" si="127"/>
        <v>1</v>
      </c>
      <c r="N639" s="460">
        <f t="shared" si="128"/>
        <v>1.494180103718563E-4</v>
      </c>
      <c r="O639" s="460">
        <f t="shared" si="122"/>
        <v>-76.511941017790249</v>
      </c>
      <c r="P639" s="460">
        <f t="shared" si="119"/>
        <v>-9.9999999999980105E-3</v>
      </c>
      <c r="Q639" s="460">
        <f t="shared" si="120"/>
        <v>2.2648262387870762E-8</v>
      </c>
      <c r="R639" s="460">
        <f t="shared" si="121"/>
        <v>-2.2648262387866257E-10</v>
      </c>
      <c r="V639" s="430"/>
    </row>
    <row r="640" spans="3:22" x14ac:dyDescent="0.35">
      <c r="C640" s="489">
        <v>48.089999999999797</v>
      </c>
      <c r="D640" s="460">
        <f t="shared" si="123"/>
        <v>48.089999999999797</v>
      </c>
      <c r="E640" s="460">
        <f t="shared" si="129"/>
        <v>4.80899999999998E-2</v>
      </c>
      <c r="F640" s="460">
        <f t="shared" si="124"/>
        <v>0.98230537859121281</v>
      </c>
      <c r="G640" s="460">
        <v>1.4993761732390201E-4</v>
      </c>
      <c r="H640" s="460">
        <f t="shared" si="125"/>
        <v>1</v>
      </c>
      <c r="I640" s="460">
        <v>0.99766426299933297</v>
      </c>
      <c r="J640" s="460">
        <v>0.99754576996698296</v>
      </c>
      <c r="K640" s="460">
        <v>0.99850368599401096</v>
      </c>
      <c r="L640" s="460" t="str">
        <f t="shared" si="126"/>
        <v>-</v>
      </c>
      <c r="M640" s="460">
        <f t="shared" si="127"/>
        <v>1</v>
      </c>
      <c r="N640" s="460">
        <f t="shared" si="128"/>
        <v>1.4728452795041995E-4</v>
      </c>
      <c r="O640" s="460">
        <f t="shared" si="122"/>
        <v>-76.636857456722055</v>
      </c>
      <c r="P640" s="460">
        <f t="shared" si="119"/>
        <v>-9.9999999999980105E-3</v>
      </c>
      <c r="Q640" s="460">
        <f t="shared" si="120"/>
        <v>2.2008099061720448E-8</v>
      </c>
      <c r="R640" s="460">
        <f t="shared" si="121"/>
        <v>-2.2008099061716069E-10</v>
      </c>
      <c r="V640" s="430"/>
    </row>
    <row r="641" spans="3:22" x14ac:dyDescent="0.35">
      <c r="C641" s="489">
        <v>48.099999999999802</v>
      </c>
      <c r="D641" s="460">
        <f t="shared" si="123"/>
        <v>48.099999999999802</v>
      </c>
      <c r="E641" s="460">
        <f t="shared" si="129"/>
        <v>4.8099999999999803E-2</v>
      </c>
      <c r="F641" s="460">
        <f t="shared" si="124"/>
        <v>0.982298075689505</v>
      </c>
      <c r="G641" s="460">
        <v>1.4778433483461599E-4</v>
      </c>
      <c r="H641" s="460">
        <f t="shared" si="125"/>
        <v>1</v>
      </c>
      <c r="I641" s="460">
        <v>0.99766329240806395</v>
      </c>
      <c r="J641" s="460">
        <v>0.99754475018952804</v>
      </c>
      <c r="K641" s="460">
        <v>0.99850306400465405</v>
      </c>
      <c r="L641" s="460" t="str">
        <f t="shared" si="126"/>
        <v>-</v>
      </c>
      <c r="M641" s="460">
        <f t="shared" si="127"/>
        <v>1</v>
      </c>
      <c r="N641" s="460">
        <f t="shared" si="128"/>
        <v>1.4516826772509677E-4</v>
      </c>
      <c r="O641" s="460">
        <f t="shared" si="122"/>
        <v>-76.762566110457797</v>
      </c>
      <c r="P641" s="460">
        <f t="shared" si="119"/>
        <v>-1.0000000000005116E-2</v>
      </c>
      <c r="Q641" s="460">
        <f t="shared" si="120"/>
        <v>2.138215942460638E-8</v>
      </c>
      <c r="R641" s="460">
        <f t="shared" si="121"/>
        <v>-2.1382159424617318E-10</v>
      </c>
      <c r="V641" s="430"/>
    </row>
    <row r="642" spans="3:22" x14ac:dyDescent="0.35">
      <c r="C642" s="489">
        <v>48.1099999999998</v>
      </c>
      <c r="D642" s="460">
        <f t="shared" si="123"/>
        <v>48.1099999999998</v>
      </c>
      <c r="E642" s="460">
        <f t="shared" si="129"/>
        <v>4.8109999999999799E-2</v>
      </c>
      <c r="F642" s="460">
        <f t="shared" si="124"/>
        <v>0.98229077131641751</v>
      </c>
      <c r="G642" s="460">
        <v>1.4564848451044499E-4</v>
      </c>
      <c r="H642" s="460">
        <f t="shared" si="125"/>
        <v>1</v>
      </c>
      <c r="I642" s="460">
        <v>0.99766232161575796</v>
      </c>
      <c r="J642" s="460">
        <v>0.99754373020088905</v>
      </c>
      <c r="K642" s="460">
        <v>0.998502441886289</v>
      </c>
      <c r="L642" s="460" t="str">
        <f t="shared" si="126"/>
        <v>-</v>
      </c>
      <c r="M642" s="460">
        <f t="shared" si="127"/>
        <v>1</v>
      </c>
      <c r="N642" s="460">
        <f t="shared" si="128"/>
        <v>1.4306916219083231E-4</v>
      </c>
      <c r="O642" s="460">
        <f t="shared" si="122"/>
        <v>-76.889079321116697</v>
      </c>
      <c r="P642" s="460">
        <f t="shared" si="119"/>
        <v>-9.9999999999980105E-3</v>
      </c>
      <c r="Q642" s="460">
        <f t="shared" si="120"/>
        <v>2.0770204001135033E-8</v>
      </c>
      <c r="R642" s="460">
        <f t="shared" si="121"/>
        <v>-2.0770204001130901E-10</v>
      </c>
      <c r="V642" s="430"/>
    </row>
    <row r="643" spans="3:22" x14ac:dyDescent="0.35">
      <c r="C643" s="489">
        <v>48.119999999999798</v>
      </c>
      <c r="D643" s="460">
        <f t="shared" si="123"/>
        <v>48.119999999999798</v>
      </c>
      <c r="E643" s="460">
        <f t="shared" si="129"/>
        <v>4.8119999999999802E-2</v>
      </c>
      <c r="F643" s="460">
        <f t="shared" si="124"/>
        <v>0.98228346547198075</v>
      </c>
      <c r="G643" s="460">
        <v>1.4352999812918601E-4</v>
      </c>
      <c r="H643" s="460">
        <f t="shared" si="125"/>
        <v>1</v>
      </c>
      <c r="I643" s="460">
        <v>0.99766135062239703</v>
      </c>
      <c r="J643" s="460">
        <v>0.997542710001043</v>
      </c>
      <c r="K643" s="460">
        <v>0.99850181963890605</v>
      </c>
      <c r="L643" s="460" t="str">
        <f t="shared" si="126"/>
        <v>-</v>
      </c>
      <c r="M643" s="460">
        <f t="shared" si="127"/>
        <v>1</v>
      </c>
      <c r="N643" s="460">
        <f t="shared" si="128"/>
        <v>1.4098714396152374E-4</v>
      </c>
      <c r="O643" s="460">
        <f t="shared" si="122"/>
        <v>-77.016409741377657</v>
      </c>
      <c r="P643" s="460">
        <f t="shared" ref="P643:P706" si="130">D642-D643</f>
        <v>-9.9999999999980105E-3</v>
      </c>
      <c r="Q643" s="460">
        <f t="shared" ref="Q643:Q706" si="131">((N643+N642)/2)^2</f>
        <v>2.0171996266230256E-8</v>
      </c>
      <c r="R643" s="460">
        <f t="shared" ref="R643:R706" si="132">P643*Q643</f>
        <v>-2.0171996266226243E-10</v>
      </c>
      <c r="V643" s="430"/>
    </row>
    <row r="644" spans="3:22" x14ac:dyDescent="0.35">
      <c r="C644" s="489">
        <v>48.129999999999797</v>
      </c>
      <c r="D644" s="460">
        <f t="shared" si="123"/>
        <v>48.129999999999797</v>
      </c>
      <c r="E644" s="460">
        <f t="shared" si="129"/>
        <v>4.8129999999999798E-2</v>
      </c>
      <c r="F644" s="460">
        <f t="shared" si="124"/>
        <v>0.98227615815622338</v>
      </c>
      <c r="G644" s="460">
        <v>1.4142880758800201E-4</v>
      </c>
      <c r="H644" s="460">
        <f t="shared" si="125"/>
        <v>1</v>
      </c>
      <c r="I644" s="460">
        <v>0.99766037942797803</v>
      </c>
      <c r="J644" s="460">
        <v>0.99754168958999601</v>
      </c>
      <c r="K644" s="460">
        <v>0.99850119726250197</v>
      </c>
      <c r="L644" s="460" t="str">
        <f t="shared" si="126"/>
        <v>-</v>
      </c>
      <c r="M644" s="460">
        <f t="shared" si="127"/>
        <v>1</v>
      </c>
      <c r="N644" s="460">
        <f t="shared" si="128"/>
        <v>1.3892214577015835E-4</v>
      </c>
      <c r="O644" s="460">
        <f t="shared" si="122"/>
        <v>-77.144570345270111</v>
      </c>
      <c r="P644" s="460">
        <f t="shared" si="130"/>
        <v>-9.9999999999980105E-3</v>
      </c>
      <c r="Q644" s="460">
        <f t="shared" si="131"/>
        <v>1.9587302619523685E-8</v>
      </c>
      <c r="R644" s="460">
        <f t="shared" si="132"/>
        <v>-1.9587302619519789E-10</v>
      </c>
      <c r="V644" s="430"/>
    </row>
    <row r="645" spans="3:22" x14ac:dyDescent="0.35">
      <c r="C645" s="489">
        <v>48.139999999999802</v>
      </c>
      <c r="D645" s="460">
        <f t="shared" si="123"/>
        <v>48.139999999999802</v>
      </c>
      <c r="E645" s="460">
        <f t="shared" si="129"/>
        <v>4.8139999999999801E-2</v>
      </c>
      <c r="F645" s="460">
        <f t="shared" si="124"/>
        <v>0.9822688493691748</v>
      </c>
      <c r="G645" s="460">
        <v>1.3934484490309E-4</v>
      </c>
      <c r="H645" s="460">
        <f t="shared" si="125"/>
        <v>1</v>
      </c>
      <c r="I645" s="460">
        <v>0.99765940803252495</v>
      </c>
      <c r="J645" s="460">
        <v>0.99754066896776195</v>
      </c>
      <c r="K645" s="460">
        <v>0.99850057475709397</v>
      </c>
      <c r="L645" s="460" t="str">
        <f t="shared" si="126"/>
        <v>-</v>
      </c>
      <c r="M645" s="460">
        <f t="shared" si="127"/>
        <v>1</v>
      </c>
      <c r="N645" s="460">
        <f t="shared" si="128"/>
        <v>1.3687410046848433E-4</v>
      </c>
      <c r="O645" s="460">
        <f t="shared" si="122"/>
        <v>-77.27357443947335</v>
      </c>
      <c r="P645" s="460">
        <f t="shared" si="130"/>
        <v>-1.0000000000005116E-2</v>
      </c>
      <c r="Q645" s="460">
        <f t="shared" si="131"/>
        <v>1.9015892359831506E-8</v>
      </c>
      <c r="R645" s="460">
        <f t="shared" si="132"/>
        <v>-1.9015892359841233E-10</v>
      </c>
      <c r="V645" s="430"/>
    </row>
    <row r="646" spans="3:22" x14ac:dyDescent="0.35">
      <c r="C646" s="489">
        <v>48.1499999999998</v>
      </c>
      <c r="D646" s="460">
        <f t="shared" si="123"/>
        <v>48.1499999999998</v>
      </c>
      <c r="E646" s="460">
        <f t="shared" si="129"/>
        <v>4.8149999999999797E-2</v>
      </c>
      <c r="F646" s="460">
        <f t="shared" si="124"/>
        <v>0.98226153911086234</v>
      </c>
      <c r="G646" s="460">
        <v>1.3727804221001799E-4</v>
      </c>
      <c r="H646" s="460">
        <f t="shared" si="125"/>
        <v>1</v>
      </c>
      <c r="I646" s="460">
        <v>0.99765843643603302</v>
      </c>
      <c r="J646" s="460">
        <v>0.99753964813434504</v>
      </c>
      <c r="K646" s="460">
        <v>0.99849995212267995</v>
      </c>
      <c r="L646" s="460" t="str">
        <f t="shared" si="126"/>
        <v>-</v>
      </c>
      <c r="M646" s="460">
        <f t="shared" si="127"/>
        <v>1</v>
      </c>
      <c r="N646" s="460">
        <f t="shared" si="128"/>
        <v>1.348429410273382E-4</v>
      </c>
      <c r="O646" s="460">
        <f t="shared" si="122"/>
        <v>-77.4034356750808</v>
      </c>
      <c r="P646" s="460">
        <f t="shared" si="130"/>
        <v>-9.9999999999980105E-3</v>
      </c>
      <c r="Q646" s="460">
        <f t="shared" si="131"/>
        <v>1.8457537659810631E-8</v>
      </c>
      <c r="R646" s="460">
        <f t="shared" si="132"/>
        <v>-1.8457537659806959E-10</v>
      </c>
      <c r="V646" s="430"/>
    </row>
    <row r="647" spans="3:22" x14ac:dyDescent="0.35">
      <c r="C647" s="489">
        <v>48.159999999999798</v>
      </c>
      <c r="D647" s="460">
        <f t="shared" si="123"/>
        <v>48.159999999999798</v>
      </c>
      <c r="E647" s="460">
        <f t="shared" si="129"/>
        <v>4.81599999999998E-2</v>
      </c>
      <c r="F647" s="460">
        <f t="shared" si="124"/>
        <v>0.98225422738131762</v>
      </c>
      <c r="G647" s="460">
        <v>1.3522833176350701E-4</v>
      </c>
      <c r="H647" s="460">
        <f t="shared" si="125"/>
        <v>1</v>
      </c>
      <c r="I647" s="460">
        <v>0.99765746463847105</v>
      </c>
      <c r="J647" s="460">
        <v>0.99753862708970897</v>
      </c>
      <c r="K647" s="460">
        <v>0.99849932935923402</v>
      </c>
      <c r="L647" s="460" t="str">
        <f t="shared" si="126"/>
        <v>-</v>
      </c>
      <c r="M647" s="460">
        <f t="shared" si="127"/>
        <v>1</v>
      </c>
      <c r="N647" s="460">
        <f t="shared" si="128"/>
        <v>1.3282860053642808E-4</v>
      </c>
      <c r="O647" s="460">
        <f t="shared" si="122"/>
        <v>-77.534168059930977</v>
      </c>
      <c r="P647" s="460">
        <f t="shared" si="130"/>
        <v>-9.9999999999980105E-3</v>
      </c>
      <c r="Q647" s="460">
        <f t="shared" si="131"/>
        <v>1.791201354078077E-8</v>
      </c>
      <c r="R647" s="460">
        <f t="shared" si="132"/>
        <v>-1.7912013540777205E-10</v>
      </c>
      <c r="V647" s="430"/>
    </row>
    <row r="648" spans="3:22" x14ac:dyDescent="0.35">
      <c r="C648" s="489">
        <v>48.169999999999803</v>
      </c>
      <c r="D648" s="460">
        <f t="shared" si="123"/>
        <v>48.169999999999803</v>
      </c>
      <c r="E648" s="460">
        <f t="shared" si="129"/>
        <v>4.8169999999999803E-2</v>
      </c>
      <c r="F648" s="460">
        <f t="shared" si="124"/>
        <v>0.98224691418056898</v>
      </c>
      <c r="G648" s="460">
        <v>1.3319564593761699E-4</v>
      </c>
      <c r="H648" s="460">
        <f t="shared" si="125"/>
        <v>1</v>
      </c>
      <c r="I648" s="460">
        <v>0.99765649263987399</v>
      </c>
      <c r="J648" s="460">
        <v>0.99753760583388895</v>
      </c>
      <c r="K648" s="460">
        <v>0.99849870646678296</v>
      </c>
      <c r="L648" s="460" t="str">
        <f t="shared" si="126"/>
        <v>-</v>
      </c>
      <c r="M648" s="460">
        <f t="shared" si="127"/>
        <v>1</v>
      </c>
      <c r="N648" s="460">
        <f t="shared" si="128"/>
        <v>1.3083101220451193E-4</v>
      </c>
      <c r="O648" s="460">
        <f t="shared" si="122"/>
        <v>-77.665785971475742</v>
      </c>
      <c r="P648" s="460">
        <f t="shared" si="130"/>
        <v>-1.0000000000005116E-2</v>
      </c>
      <c r="Q648" s="460">
        <f t="shared" si="131"/>
        <v>1.7379097847675611E-8</v>
      </c>
      <c r="R648" s="460">
        <f t="shared" si="132"/>
        <v>-1.7379097847684502E-10</v>
      </c>
      <c r="V648" s="430"/>
    </row>
    <row r="649" spans="3:22" x14ac:dyDescent="0.35">
      <c r="C649" s="489">
        <v>48.179999999999801</v>
      </c>
      <c r="D649" s="460">
        <f t="shared" si="123"/>
        <v>48.179999999999801</v>
      </c>
      <c r="E649" s="460">
        <f t="shared" si="129"/>
        <v>4.8179999999999799E-2</v>
      </c>
      <c r="F649" s="460">
        <f t="shared" si="124"/>
        <v>0.98223959950864492</v>
      </c>
      <c r="G649" s="460">
        <v>1.31179917225605E-4</v>
      </c>
      <c r="H649" s="460">
        <f t="shared" si="125"/>
        <v>1</v>
      </c>
      <c r="I649" s="460">
        <v>0.99765552044024097</v>
      </c>
      <c r="J649" s="460">
        <v>0.99753658436688597</v>
      </c>
      <c r="K649" s="460">
        <v>0.99849808344532798</v>
      </c>
      <c r="L649" s="460" t="str">
        <f t="shared" si="126"/>
        <v>-</v>
      </c>
      <c r="M649" s="460">
        <f t="shared" si="127"/>
        <v>1</v>
      </c>
      <c r="N649" s="460">
        <f t="shared" si="128"/>
        <v>1.2885010935925544E-4</v>
      </c>
      <c r="O649" s="460">
        <f t="shared" si="122"/>
        <v>-77.798304170262924</v>
      </c>
      <c r="P649" s="460">
        <f t="shared" si="130"/>
        <v>-9.9999999999980105E-3</v>
      </c>
      <c r="Q649" s="460">
        <f t="shared" si="131"/>
        <v>1.6858571224154036E-8</v>
      </c>
      <c r="R649" s="460">
        <f t="shared" si="132"/>
        <v>-1.6858571224150682E-10</v>
      </c>
      <c r="V649" s="430"/>
    </row>
    <row r="650" spans="3:22" x14ac:dyDescent="0.35">
      <c r="C650" s="489">
        <v>48.189999999999799</v>
      </c>
      <c r="D650" s="460">
        <f t="shared" si="123"/>
        <v>48.189999999999799</v>
      </c>
      <c r="E650" s="460">
        <f t="shared" si="129"/>
        <v>4.8189999999999795E-2</v>
      </c>
      <c r="F650" s="460">
        <f t="shared" si="124"/>
        <v>0.982232283365574</v>
      </c>
      <c r="G650" s="460">
        <v>1.2918107824015599E-4</v>
      </c>
      <c r="H650" s="460">
        <f t="shared" si="125"/>
        <v>1</v>
      </c>
      <c r="I650" s="460">
        <v>0.997654548039555</v>
      </c>
      <c r="J650" s="460">
        <v>0.99753556268868304</v>
      </c>
      <c r="K650" s="460">
        <v>0.99849746029485598</v>
      </c>
      <c r="L650" s="460" t="str">
        <f t="shared" si="126"/>
        <v>-</v>
      </c>
      <c r="M650" s="460">
        <f t="shared" si="127"/>
        <v>1</v>
      </c>
      <c r="N650" s="460">
        <f t="shared" si="128"/>
        <v>1.2688582544745529E-4</v>
      </c>
      <c r="O650" s="460">
        <f t="shared" si="122"/>
        <v>-77.931737814021361</v>
      </c>
      <c r="P650" s="460">
        <f t="shared" si="130"/>
        <v>-9.9999999999980105E-3</v>
      </c>
      <c r="Q650" s="460">
        <f t="shared" si="131"/>
        <v>1.6350217087865554E-8</v>
      </c>
      <c r="R650" s="460">
        <f t="shared" si="132"/>
        <v>-1.63502170878623E-10</v>
      </c>
      <c r="V650" s="430"/>
    </row>
    <row r="651" spans="3:22" x14ac:dyDescent="0.35">
      <c r="C651" s="489">
        <v>48.199999999999797</v>
      </c>
      <c r="D651" s="460">
        <f t="shared" si="123"/>
        <v>48.199999999999797</v>
      </c>
      <c r="E651" s="460">
        <f t="shared" si="129"/>
        <v>4.8199999999999799E-2</v>
      </c>
      <c r="F651" s="460">
        <f t="shared" si="124"/>
        <v>0.98222496575138674</v>
      </c>
      <c r="G651" s="460">
        <v>1.2719906171309699E-4</v>
      </c>
      <c r="H651" s="460">
        <f t="shared" si="125"/>
        <v>1</v>
      </c>
      <c r="I651" s="460">
        <v>0.99765357543781896</v>
      </c>
      <c r="J651" s="460">
        <v>0.99753454079927995</v>
      </c>
      <c r="K651" s="460">
        <v>0.99849683701536496</v>
      </c>
      <c r="L651" s="460" t="str">
        <f t="shared" si="126"/>
        <v>-</v>
      </c>
      <c r="M651" s="460">
        <f t="shared" si="127"/>
        <v>1</v>
      </c>
      <c r="N651" s="460">
        <f t="shared" si="128"/>
        <v>1.2493809403475522E-4</v>
      </c>
      <c r="O651" s="460">
        <f t="shared" si="122"/>
        <v>-78.066102472442523</v>
      </c>
      <c r="P651" s="460">
        <f t="shared" si="130"/>
        <v>-9.9999999999980105E-3</v>
      </c>
      <c r="Q651" s="460">
        <f t="shared" si="131"/>
        <v>1.5853821605845709E-8</v>
      </c>
      <c r="R651" s="460">
        <f t="shared" si="132"/>
        <v>-1.5853821605842556E-10</v>
      </c>
      <c r="V651" s="430"/>
    </row>
    <row r="652" spans="3:22" x14ac:dyDescent="0.35">
      <c r="C652" s="489">
        <v>48.209999999999802</v>
      </c>
      <c r="D652" s="460">
        <f t="shared" si="123"/>
        <v>48.209999999999802</v>
      </c>
      <c r="E652" s="460">
        <f t="shared" si="129"/>
        <v>4.8209999999999802E-2</v>
      </c>
      <c r="F652" s="460">
        <f t="shared" si="124"/>
        <v>0.98221764666611233</v>
      </c>
      <c r="G652" s="460">
        <v>1.2523380049565301E-4</v>
      </c>
      <c r="H652" s="460">
        <f t="shared" si="125"/>
        <v>1</v>
      </c>
      <c r="I652" s="460">
        <v>0.99765260263504796</v>
      </c>
      <c r="J652" s="460">
        <v>0.997533518698695</v>
      </c>
      <c r="K652" s="460">
        <v>0.99849621360686802</v>
      </c>
      <c r="L652" s="460" t="str">
        <f t="shared" si="126"/>
        <v>-</v>
      </c>
      <c r="M652" s="460">
        <f t="shared" si="127"/>
        <v>1</v>
      </c>
      <c r="N652" s="460">
        <f t="shared" si="128"/>
        <v>1.230068488058937E-4</v>
      </c>
      <c r="O652" s="460">
        <f t="shared" si="122"/>
        <v>-78.201414142626504</v>
      </c>
      <c r="P652" s="460">
        <f t="shared" si="130"/>
        <v>-1.0000000000005116E-2</v>
      </c>
      <c r="Q652" s="460">
        <f t="shared" si="131"/>
        <v>1.5369173670063167E-8</v>
      </c>
      <c r="R652" s="460">
        <f t="shared" si="132"/>
        <v>-1.5369173670071029E-10</v>
      </c>
      <c r="V652" s="430"/>
    </row>
    <row r="653" spans="3:22" x14ac:dyDescent="0.35">
      <c r="C653" s="489">
        <v>48.2199999999998</v>
      </c>
      <c r="D653" s="460">
        <f t="shared" si="123"/>
        <v>48.2199999999998</v>
      </c>
      <c r="E653" s="460">
        <f t="shared" si="129"/>
        <v>4.8219999999999798E-2</v>
      </c>
      <c r="F653" s="460">
        <f t="shared" si="124"/>
        <v>0.98221032610977776</v>
      </c>
      <c r="G653" s="460">
        <v>1.2328522755831401E-4</v>
      </c>
      <c r="H653" s="460">
        <f t="shared" si="125"/>
        <v>1</v>
      </c>
      <c r="I653" s="460">
        <v>0.99765162963124199</v>
      </c>
      <c r="J653" s="460">
        <v>0.99753249638693098</v>
      </c>
      <c r="K653" s="460">
        <v>0.99849559006937005</v>
      </c>
      <c r="L653" s="460" t="str">
        <f t="shared" si="126"/>
        <v>-</v>
      </c>
      <c r="M653" s="460">
        <f t="shared" si="127"/>
        <v>1</v>
      </c>
      <c r="N653" s="460">
        <f t="shared" si="128"/>
        <v>1.2109202356456977E-4</v>
      </c>
      <c r="O653" s="460">
        <f t="shared" ref="O653:O716" si="133">20*LOG10(N653)</f>
        <v>-78.3376892652946</v>
      </c>
      <c r="P653" s="460">
        <f t="shared" si="130"/>
        <v>-9.9999999999980105E-3</v>
      </c>
      <c r="Q653" s="460">
        <f t="shared" si="131"/>
        <v>1.4896064873132953E-8</v>
      </c>
      <c r="R653" s="460">
        <f t="shared" si="132"/>
        <v>-1.4896064873129989E-10</v>
      </c>
      <c r="V653" s="430"/>
    </row>
    <row r="654" spans="3:22" x14ac:dyDescent="0.35">
      <c r="C654" s="489">
        <v>48.229999999999798</v>
      </c>
      <c r="D654" s="460">
        <f t="shared" si="123"/>
        <v>48.229999999999798</v>
      </c>
      <c r="E654" s="460">
        <f t="shared" si="129"/>
        <v>4.8229999999999801E-2</v>
      </c>
      <c r="F654" s="460">
        <f t="shared" si="124"/>
        <v>0.98220300408241534</v>
      </c>
      <c r="G654" s="460">
        <v>1.21353275990924E-4</v>
      </c>
      <c r="H654" s="460">
        <f t="shared" si="125"/>
        <v>1</v>
      </c>
      <c r="I654" s="460">
        <v>0.99765065642636996</v>
      </c>
      <c r="J654" s="460">
        <v>0.99753147386395002</v>
      </c>
      <c r="K654" s="460">
        <v>0.99849496640284097</v>
      </c>
      <c r="L654" s="460" t="str">
        <f t="shared" si="126"/>
        <v>-</v>
      </c>
      <c r="M654" s="460">
        <f t="shared" si="127"/>
        <v>1</v>
      </c>
      <c r="N654" s="460">
        <f t="shared" si="128"/>
        <v>1.1919355223352801E-4</v>
      </c>
      <c r="O654" s="460">
        <f t="shared" si="133"/>
        <v>-78.474944741770869</v>
      </c>
      <c r="P654" s="460">
        <f t="shared" si="130"/>
        <v>-9.9999999999980105E-3</v>
      </c>
      <c r="Q654" s="460">
        <f t="shared" si="131"/>
        <v>1.4434289484155848E-8</v>
      </c>
      <c r="R654" s="460">
        <f t="shared" si="132"/>
        <v>-1.4434289484152976E-10</v>
      </c>
      <c r="V654" s="430"/>
    </row>
    <row r="655" spans="3:22" x14ac:dyDescent="0.35">
      <c r="C655" s="489">
        <v>48.239999999999803</v>
      </c>
      <c r="D655" s="460">
        <f t="shared" si="123"/>
        <v>48.239999999999803</v>
      </c>
      <c r="E655" s="460">
        <f t="shared" si="129"/>
        <v>4.8239999999999804E-2</v>
      </c>
      <c r="F655" s="460">
        <f t="shared" si="124"/>
        <v>0.98219568058405238</v>
      </c>
      <c r="G655" s="460">
        <v>1.1943787900267301E-4</v>
      </c>
      <c r="H655" s="460">
        <f t="shared" si="125"/>
        <v>1</v>
      </c>
      <c r="I655" s="460">
        <v>0.99764968302046497</v>
      </c>
      <c r="J655" s="460">
        <v>0.997530451129791</v>
      </c>
      <c r="K655" s="460">
        <v>0.99849434260730696</v>
      </c>
      <c r="L655" s="460" t="str">
        <f t="shared" si="126"/>
        <v>-</v>
      </c>
      <c r="M655" s="460">
        <f t="shared" si="127"/>
        <v>1</v>
      </c>
      <c r="N655" s="460">
        <f t="shared" si="128"/>
        <v>1.1731136885454611E-4</v>
      </c>
      <c r="O655" s="460">
        <f t="shared" si="133"/>
        <v>-78.613197951800316</v>
      </c>
      <c r="P655" s="460">
        <f t="shared" si="130"/>
        <v>-1.0000000000005116E-2</v>
      </c>
      <c r="Q655" s="460">
        <f t="shared" si="131"/>
        <v>1.3983644424719042E-8</v>
      </c>
      <c r="R655" s="460">
        <f t="shared" si="132"/>
        <v>-1.3983644424726196E-10</v>
      </c>
      <c r="V655" s="430"/>
    </row>
    <row r="656" spans="3:22" x14ac:dyDescent="0.35">
      <c r="C656" s="489">
        <v>48.249999999999801</v>
      </c>
      <c r="D656" s="460">
        <f t="shared" si="123"/>
        <v>48.249999999999801</v>
      </c>
      <c r="E656" s="460">
        <f t="shared" si="129"/>
        <v>4.82499999999998E-2</v>
      </c>
      <c r="F656" s="460">
        <f t="shared" si="124"/>
        <v>0.98218835561471785</v>
      </c>
      <c r="G656" s="460">
        <v>1.17538969922128E-4</v>
      </c>
      <c r="H656" s="460">
        <f t="shared" si="125"/>
        <v>1</v>
      </c>
      <c r="I656" s="460">
        <v>0.99764870941352801</v>
      </c>
      <c r="J656" s="460">
        <v>0.99752942818445101</v>
      </c>
      <c r="K656" s="460">
        <v>0.99849371868277104</v>
      </c>
      <c r="L656" s="460" t="str">
        <f t="shared" si="126"/>
        <v>-</v>
      </c>
      <c r="M656" s="460">
        <f t="shared" si="127"/>
        <v>1</v>
      </c>
      <c r="N656" s="460">
        <f t="shared" si="128"/>
        <v>1.1544540758846269E-4</v>
      </c>
      <c r="O656" s="460">
        <f t="shared" si="133"/>
        <v>-78.752466772243764</v>
      </c>
      <c r="P656" s="460">
        <f t="shared" si="130"/>
        <v>-9.9999999999980105E-3</v>
      </c>
      <c r="Q656" s="460">
        <f t="shared" si="131"/>
        <v>1.3543929245035194E-8</v>
      </c>
      <c r="R656" s="460">
        <f t="shared" si="132"/>
        <v>-1.3543929245032499E-10</v>
      </c>
      <c r="V656" s="430"/>
    </row>
    <row r="657" spans="3:22" x14ac:dyDescent="0.35">
      <c r="C657" s="489">
        <v>48.2599999999997</v>
      </c>
      <c r="D657" s="460">
        <f t="shared" si="123"/>
        <v>48.2599999999997</v>
      </c>
      <c r="E657" s="460">
        <f t="shared" si="129"/>
        <v>4.8259999999999699E-2</v>
      </c>
      <c r="F657" s="460">
        <f t="shared" si="124"/>
        <v>0.9821810291744415</v>
      </c>
      <c r="G657" s="460">
        <v>1.1565648219711501E-4</v>
      </c>
      <c r="H657" s="460">
        <f t="shared" si="125"/>
        <v>1</v>
      </c>
      <c r="I657" s="460">
        <v>0.99764773560554398</v>
      </c>
      <c r="J657" s="460">
        <v>0.99752840502791595</v>
      </c>
      <c r="K657" s="460">
        <v>0.99849309462921698</v>
      </c>
      <c r="L657" s="460" t="str">
        <f t="shared" si="126"/>
        <v>-</v>
      </c>
      <c r="M657" s="460">
        <f t="shared" si="127"/>
        <v>1</v>
      </c>
      <c r="N657" s="460">
        <f t="shared" si="128"/>
        <v>1.1359560271505789E-4</v>
      </c>
      <c r="O657" s="460">
        <f t="shared" si="133"/>
        <v>-78.892769596716164</v>
      </c>
      <c r="P657" s="460">
        <f t="shared" si="130"/>
        <v>-9.9999999998985345E-3</v>
      </c>
      <c r="Q657" s="460">
        <f t="shared" si="131"/>
        <v>1.3114946100214355E-8</v>
      </c>
      <c r="R657" s="460">
        <f t="shared" si="132"/>
        <v>-1.3114946100081283E-10</v>
      </c>
      <c r="V657" s="430"/>
    </row>
    <row r="658" spans="3:22" x14ac:dyDescent="0.35">
      <c r="C658" s="489">
        <v>48.269999999999698</v>
      </c>
      <c r="D658" s="460">
        <f t="shared" si="123"/>
        <v>48.269999999999698</v>
      </c>
      <c r="E658" s="460">
        <f t="shared" si="129"/>
        <v>4.8269999999999695E-2</v>
      </c>
      <c r="F658" s="460">
        <f t="shared" si="124"/>
        <v>0.98217370126325232</v>
      </c>
      <c r="G658" s="460">
        <v>1.1379034939481901E-4</v>
      </c>
      <c r="H658" s="460">
        <f t="shared" si="125"/>
        <v>1</v>
      </c>
      <c r="I658" s="460">
        <v>0.997646761596509</v>
      </c>
      <c r="J658" s="460">
        <v>0.99752738166018295</v>
      </c>
      <c r="K658" s="460">
        <v>0.99849247044664702</v>
      </c>
      <c r="L658" s="460" t="str">
        <f t="shared" si="126"/>
        <v>-</v>
      </c>
      <c r="M658" s="460">
        <f t="shared" si="127"/>
        <v>1</v>
      </c>
      <c r="N658" s="460">
        <f t="shared" si="128"/>
        <v>1.1176188863314807E-4</v>
      </c>
      <c r="O658" s="460">
        <f t="shared" si="133"/>
        <v>-79.03412535619816</v>
      </c>
      <c r="P658" s="460">
        <f t="shared" si="130"/>
        <v>-9.9999999999980105E-3</v>
      </c>
      <c r="Q658" s="460">
        <f t="shared" si="131"/>
        <v>1.2696499726689181E-8</v>
      </c>
      <c r="R658" s="460">
        <f t="shared" si="132"/>
        <v>-1.2696499726686656E-10</v>
      </c>
      <c r="V658" s="430"/>
    </row>
    <row r="659" spans="3:22" x14ac:dyDescent="0.35">
      <c r="C659" s="489">
        <v>48.279999999999802</v>
      </c>
      <c r="D659" s="460">
        <f t="shared" si="123"/>
        <v>48.279999999999802</v>
      </c>
      <c r="E659" s="460">
        <f t="shared" si="129"/>
        <v>4.8279999999999802E-2</v>
      </c>
      <c r="F659" s="460">
        <f t="shared" si="124"/>
        <v>0.9821663718811795</v>
      </c>
      <c r="G659" s="460">
        <v>1.1194050520183301E-4</v>
      </c>
      <c r="H659" s="460">
        <f t="shared" si="125"/>
        <v>1</v>
      </c>
      <c r="I659" s="460">
        <v>0.99764578738644405</v>
      </c>
      <c r="J659" s="460">
        <v>0.99752635808127299</v>
      </c>
      <c r="K659" s="460">
        <v>0.99849184613507602</v>
      </c>
      <c r="L659" s="460" t="str">
        <f t="shared" si="126"/>
        <v>-</v>
      </c>
      <c r="M659" s="460">
        <f t="shared" si="127"/>
        <v>1</v>
      </c>
      <c r="N659" s="460">
        <f t="shared" si="128"/>
        <v>1.0994419986063063E-4</v>
      </c>
      <c r="O659" s="460">
        <f t="shared" si="133"/>
        <v>-79.176553540700596</v>
      </c>
      <c r="P659" s="460">
        <f t="shared" si="130"/>
        <v>-1.0000000000104592E-2</v>
      </c>
      <c r="Q659" s="460">
        <f t="shared" si="131"/>
        <v>1.2288397418802808E-8</v>
      </c>
      <c r="R659" s="460">
        <f t="shared" si="132"/>
        <v>-1.2288397418931334E-10</v>
      </c>
      <c r="V659" s="430"/>
    </row>
    <row r="660" spans="3:22" x14ac:dyDescent="0.35">
      <c r="C660" s="489">
        <v>48.289999999999701</v>
      </c>
      <c r="D660" s="460">
        <f t="shared" si="123"/>
        <v>48.289999999999701</v>
      </c>
      <c r="E660" s="460">
        <f t="shared" si="129"/>
        <v>4.8289999999999701E-2</v>
      </c>
      <c r="F660" s="460">
        <f t="shared" si="124"/>
        <v>0.9821590410282518</v>
      </c>
      <c r="G660" s="460">
        <v>1.10106883424196E-4</v>
      </c>
      <c r="H660" s="460">
        <f t="shared" si="125"/>
        <v>1</v>
      </c>
      <c r="I660" s="460">
        <v>0.99764481297533203</v>
      </c>
      <c r="J660" s="460">
        <v>0.99752533429116996</v>
      </c>
      <c r="K660" s="460">
        <v>0.99849122169448701</v>
      </c>
      <c r="L660" s="460" t="str">
        <f t="shared" si="126"/>
        <v>-</v>
      </c>
      <c r="M660" s="460">
        <f t="shared" si="127"/>
        <v>1</v>
      </c>
      <c r="N660" s="460">
        <f t="shared" si="128"/>
        <v>1.0814247103451785E-4</v>
      </c>
      <c r="O660" s="460">
        <f t="shared" si="133"/>
        <v>-79.320074222044411</v>
      </c>
      <c r="P660" s="460">
        <f t="shared" si="130"/>
        <v>-9.9999999998985345E-3</v>
      </c>
      <c r="Q660" s="460">
        <f t="shared" si="131"/>
        <v>1.1890449005532201E-8</v>
      </c>
      <c r="R660" s="460">
        <f t="shared" si="132"/>
        <v>-1.1890449005411554E-10</v>
      </c>
      <c r="V660" s="430"/>
    </row>
    <row r="661" spans="3:22" x14ac:dyDescent="0.35">
      <c r="C661" s="489">
        <v>48.299999999999699</v>
      </c>
      <c r="D661" s="460">
        <f t="shared" si="123"/>
        <v>48.299999999999699</v>
      </c>
      <c r="E661" s="460">
        <f t="shared" si="129"/>
        <v>4.8299999999999697E-2</v>
      </c>
      <c r="F661" s="460">
        <f t="shared" si="124"/>
        <v>0.98215170870449975</v>
      </c>
      <c r="G661" s="460">
        <v>1.0828941798733601E-4</v>
      </c>
      <c r="H661" s="460">
        <f t="shared" si="125"/>
        <v>1</v>
      </c>
      <c r="I661" s="460">
        <v>0.99764383836317205</v>
      </c>
      <c r="J661" s="460">
        <v>0.99752431028986899</v>
      </c>
      <c r="K661" s="460">
        <v>0.99849059712488297</v>
      </c>
      <c r="L661" s="460" t="str">
        <f t="shared" si="126"/>
        <v>-</v>
      </c>
      <c r="M661" s="460">
        <f t="shared" si="127"/>
        <v>1</v>
      </c>
      <c r="N661" s="460">
        <f t="shared" si="128"/>
        <v>1.0635663691087785E-4</v>
      </c>
      <c r="O661" s="460">
        <f t="shared" si="133"/>
        <v>-79.464708077832341</v>
      </c>
      <c r="P661" s="460">
        <f t="shared" si="130"/>
        <v>-9.9999999999980105E-3</v>
      </c>
      <c r="Q661" s="460">
        <f t="shared" si="131"/>
        <v>1.150246682734263E-8</v>
      </c>
      <c r="R661" s="460">
        <f t="shared" si="132"/>
        <v>-1.1502466827340341E-10</v>
      </c>
      <c r="V661" s="430"/>
    </row>
    <row r="662" spans="3:22" x14ac:dyDescent="0.35">
      <c r="C662" s="489">
        <v>48.309999999999697</v>
      </c>
      <c r="D662" s="460">
        <f t="shared" si="123"/>
        <v>48.309999999999697</v>
      </c>
      <c r="E662" s="460">
        <f t="shared" si="129"/>
        <v>4.8309999999999693E-2</v>
      </c>
      <c r="F662" s="460">
        <f t="shared" si="124"/>
        <v>0.98214437490995155</v>
      </c>
      <c r="G662" s="460">
        <v>1.06488042935873E-4</v>
      </c>
      <c r="H662" s="460">
        <f t="shared" si="125"/>
        <v>1</v>
      </c>
      <c r="I662" s="460">
        <v>0.99764286354998499</v>
      </c>
      <c r="J662" s="460">
        <v>0.99752328607739504</v>
      </c>
      <c r="K662" s="460">
        <v>0.99848997242627502</v>
      </c>
      <c r="L662" s="460" t="str">
        <f t="shared" si="126"/>
        <v>-</v>
      </c>
      <c r="M662" s="460">
        <f t="shared" si="127"/>
        <v>1</v>
      </c>
      <c r="N662" s="460">
        <f t="shared" si="128"/>
        <v>1.0458663236463707E-4</v>
      </c>
      <c r="O662" s="460">
        <f t="shared" si="133"/>
        <v>-79.610476416692265</v>
      </c>
      <c r="P662" s="460">
        <f t="shared" si="130"/>
        <v>-9.9999999999980105E-3</v>
      </c>
      <c r="Q662" s="460">
        <f t="shared" si="131"/>
        <v>1.1124265713160599E-8</v>
      </c>
      <c r="R662" s="460">
        <f t="shared" si="132"/>
        <v>-1.1124265713158386E-10</v>
      </c>
      <c r="V662" s="430"/>
    </row>
    <row r="663" spans="3:22" x14ac:dyDescent="0.35">
      <c r="C663" s="489">
        <v>48.319999999999702</v>
      </c>
      <c r="D663" s="460">
        <f t="shared" si="123"/>
        <v>48.319999999999702</v>
      </c>
      <c r="E663" s="460">
        <f t="shared" si="129"/>
        <v>4.8319999999999703E-2</v>
      </c>
      <c r="F663" s="460">
        <f t="shared" si="124"/>
        <v>0.9821370396446355</v>
      </c>
      <c r="G663" s="460">
        <v>1.04702692434032E-4</v>
      </c>
      <c r="H663" s="460">
        <f t="shared" si="125"/>
        <v>1</v>
      </c>
      <c r="I663" s="460">
        <v>0.99764188853576796</v>
      </c>
      <c r="J663" s="460">
        <v>0.99752226165374502</v>
      </c>
      <c r="K663" s="460">
        <v>0.99848934759866803</v>
      </c>
      <c r="L663" s="460" t="str">
        <f t="shared" si="126"/>
        <v>-</v>
      </c>
      <c r="M663" s="460">
        <f t="shared" si="127"/>
        <v>1</v>
      </c>
      <c r="N663" s="460">
        <f t="shared" si="128"/>
        <v>1.0283239238998297E-4</v>
      </c>
      <c r="O663" s="460">
        <f t="shared" si="133"/>
        <v>-79.757401204811828</v>
      </c>
      <c r="P663" s="460">
        <f t="shared" si="130"/>
        <v>-1.0000000000005116E-2</v>
      </c>
      <c r="Q663" s="460">
        <f t="shared" si="131"/>
        <v>1.075566295753942E-8</v>
      </c>
      <c r="R663" s="460">
        <f t="shared" si="132"/>
        <v>-1.0755662957544922E-10</v>
      </c>
      <c r="V663" s="430"/>
    </row>
    <row r="664" spans="3:22" x14ac:dyDescent="0.35">
      <c r="C664" s="489">
        <v>48.3299999999997</v>
      </c>
      <c r="D664" s="460">
        <f t="shared" si="123"/>
        <v>48.3299999999997</v>
      </c>
      <c r="E664" s="460">
        <f t="shared" si="129"/>
        <v>4.83299999999997E-2</v>
      </c>
      <c r="F664" s="460">
        <f t="shared" si="124"/>
        <v>0.9821297029085827</v>
      </c>
      <c r="G664" s="460">
        <v>1.02933300765377E-4</v>
      </c>
      <c r="H664" s="460">
        <f t="shared" si="125"/>
        <v>1</v>
      </c>
      <c r="I664" s="460">
        <v>0.99764091332048699</v>
      </c>
      <c r="J664" s="460">
        <v>0.99752123701888296</v>
      </c>
      <c r="K664" s="460">
        <v>0.99848872264203004</v>
      </c>
      <c r="L664" s="460" t="str">
        <f t="shared" si="126"/>
        <v>-</v>
      </c>
      <c r="M664" s="460">
        <f t="shared" si="127"/>
        <v>1</v>
      </c>
      <c r="N664" s="460">
        <f t="shared" si="128"/>
        <v>1.0109385210009949E-4</v>
      </c>
      <c r="O664" s="460">
        <f t="shared" si="133"/>
        <v>-79.905505093953821</v>
      </c>
      <c r="P664" s="460">
        <f t="shared" si="130"/>
        <v>-9.9999999999980105E-3</v>
      </c>
      <c r="Q664" s="460">
        <f t="shared" si="131"/>
        <v>1.0396478297957224E-8</v>
      </c>
      <c r="R664" s="460">
        <f t="shared" si="132"/>
        <v>-1.0396478297955156E-10</v>
      </c>
      <c r="V664" s="430"/>
    </row>
    <row r="665" spans="3:22" x14ac:dyDescent="0.35">
      <c r="C665" s="489">
        <v>48.339999999999698</v>
      </c>
      <c r="D665" s="460">
        <f t="shared" si="123"/>
        <v>48.339999999999698</v>
      </c>
      <c r="E665" s="460">
        <f t="shared" si="129"/>
        <v>4.8339999999999696E-2</v>
      </c>
      <c r="F665" s="460">
        <f t="shared" si="124"/>
        <v>0.98212236470182057</v>
      </c>
      <c r="G665" s="460">
        <v>1.01179802332881E-4</v>
      </c>
      <c r="H665" s="460">
        <f t="shared" si="125"/>
        <v>1</v>
      </c>
      <c r="I665" s="460">
        <v>0.99763993790419603</v>
      </c>
      <c r="J665" s="460">
        <v>0.99752021217286602</v>
      </c>
      <c r="K665" s="460">
        <v>0.998488097556406</v>
      </c>
      <c r="L665" s="460" t="str">
        <f t="shared" si="126"/>
        <v>-</v>
      </c>
      <c r="M665" s="460">
        <f t="shared" si="127"/>
        <v>1</v>
      </c>
      <c r="N665" s="460">
        <f t="shared" si="128"/>
        <v>9.9370946727231867E-5</v>
      </c>
      <c r="O665" s="460">
        <f t="shared" si="133"/>
        <v>-80.054811450965531</v>
      </c>
      <c r="P665" s="460">
        <f t="shared" si="130"/>
        <v>-9.9999999999980105E-3</v>
      </c>
      <c r="Q665" s="460">
        <f t="shared" si="131"/>
        <v>1.0046533892220607E-8</v>
      </c>
      <c r="R665" s="460">
        <f t="shared" si="132"/>
        <v>-1.0046533892218608E-10</v>
      </c>
      <c r="V665" s="430"/>
    </row>
    <row r="666" spans="3:22" x14ac:dyDescent="0.35">
      <c r="C666" s="489">
        <v>48.349999999999703</v>
      </c>
      <c r="D666" s="460">
        <f t="shared" si="123"/>
        <v>48.349999999999703</v>
      </c>
      <c r="E666" s="460">
        <f t="shared" si="129"/>
        <v>4.8349999999999706E-2</v>
      </c>
      <c r="F666" s="460">
        <f t="shared" si="124"/>
        <v>0.98211502502438053</v>
      </c>
      <c r="G666" s="460">
        <v>9.9442131658945994E-5</v>
      </c>
      <c r="H666" s="460">
        <f t="shared" si="125"/>
        <v>1</v>
      </c>
      <c r="I666" s="460">
        <v>0.99763896228684401</v>
      </c>
      <c r="J666" s="460">
        <v>0.99751918711563903</v>
      </c>
      <c r="K666" s="460">
        <v>0.99848747234175095</v>
      </c>
      <c r="L666" s="460" t="str">
        <f t="shared" si="126"/>
        <v>-</v>
      </c>
      <c r="M666" s="460">
        <f t="shared" si="127"/>
        <v>1</v>
      </c>
      <c r="N666" s="460">
        <f t="shared" si="128"/>
        <v>9.7663611622703482E-5</v>
      </c>
      <c r="O666" s="460">
        <f t="shared" si="133"/>
        <v>-80.205344388912451</v>
      </c>
      <c r="P666" s="460">
        <f t="shared" si="130"/>
        <v>-1.0000000000005116E-2</v>
      </c>
      <c r="Q666" s="460">
        <f t="shared" si="131"/>
        <v>9.7056542960385212E-9</v>
      </c>
      <c r="R666" s="460">
        <f t="shared" si="132"/>
        <v>-9.7056542960434866E-11</v>
      </c>
      <c r="V666" s="430"/>
    </row>
    <row r="667" spans="3:22" x14ac:dyDescent="0.35">
      <c r="C667" s="489">
        <v>48.359999999999701</v>
      </c>
      <c r="D667" s="460">
        <f t="shared" si="123"/>
        <v>48.359999999999701</v>
      </c>
      <c r="E667" s="460">
        <f t="shared" si="129"/>
        <v>4.8359999999999702E-2</v>
      </c>
      <c r="F667" s="460">
        <f t="shared" si="124"/>
        <v>0.98210768387628999</v>
      </c>
      <c r="G667" s="460">
        <v>9.7720223385400299E-5</v>
      </c>
      <c r="H667" s="460">
        <f t="shared" si="125"/>
        <v>1</v>
      </c>
      <c r="I667" s="460">
        <v>0.99763798646846602</v>
      </c>
      <c r="J667" s="460">
        <v>0.99751816184723796</v>
      </c>
      <c r="K667" s="460">
        <v>0.99848684699809598</v>
      </c>
      <c r="L667" s="460" t="str">
        <f t="shared" si="126"/>
        <v>-</v>
      </c>
      <c r="M667" s="460">
        <f t="shared" si="127"/>
        <v>1</v>
      </c>
      <c r="N667" s="460">
        <f t="shared" si="128"/>
        <v>9.5971782256909158E-5</v>
      </c>
      <c r="O667" s="460">
        <f t="shared" si="133"/>
        <v>-80.357128799943382</v>
      </c>
      <c r="P667" s="460">
        <f t="shared" si="130"/>
        <v>-9.9999999999980105E-3</v>
      </c>
      <c r="Q667" s="460">
        <f t="shared" si="131"/>
        <v>9.373666440728181E-9</v>
      </c>
      <c r="R667" s="460">
        <f t="shared" si="132"/>
        <v>-9.3736664407263154E-11</v>
      </c>
      <c r="V667" s="430"/>
    </row>
    <row r="668" spans="3:22" x14ac:dyDescent="0.35">
      <c r="C668" s="489">
        <v>48.369999999999699</v>
      </c>
      <c r="D668" s="460">
        <f t="shared" si="123"/>
        <v>48.369999999999699</v>
      </c>
      <c r="E668" s="460">
        <f t="shared" si="129"/>
        <v>4.8369999999999698E-2</v>
      </c>
      <c r="F668" s="460">
        <f t="shared" si="124"/>
        <v>0.98210034125757828</v>
      </c>
      <c r="G668" s="460">
        <v>9.6014012273430596E-5</v>
      </c>
      <c r="H668" s="460">
        <f t="shared" si="125"/>
        <v>1</v>
      </c>
      <c r="I668" s="460">
        <v>0.99763701044906095</v>
      </c>
      <c r="J668" s="460">
        <v>0.99751713636766304</v>
      </c>
      <c r="K668" s="460">
        <v>0.99848622152544197</v>
      </c>
      <c r="L668" s="460" t="str">
        <f t="shared" si="126"/>
        <v>-</v>
      </c>
      <c r="M668" s="460">
        <f t="shared" si="127"/>
        <v>1</v>
      </c>
      <c r="N668" s="460">
        <f t="shared" si="128"/>
        <v>9.4295394219245495E-5</v>
      </c>
      <c r="O668" s="460">
        <f t="shared" si="133"/>
        <v>-80.510190390007708</v>
      </c>
      <c r="P668" s="460">
        <f t="shared" si="130"/>
        <v>-9.9999999999980105E-3</v>
      </c>
      <c r="Q668" s="460">
        <f t="shared" si="131"/>
        <v>9.0503996110520429E-9</v>
      </c>
      <c r="R668" s="460">
        <f t="shared" si="132"/>
        <v>-9.0503996110502429E-11</v>
      </c>
      <c r="V668" s="430"/>
    </row>
    <row r="669" spans="3:22" x14ac:dyDescent="0.35">
      <c r="C669" s="489">
        <v>48.379999999999697</v>
      </c>
      <c r="D669" s="460">
        <f t="shared" si="123"/>
        <v>48.379999999999697</v>
      </c>
      <c r="E669" s="460">
        <f t="shared" si="129"/>
        <v>4.8379999999999694E-2</v>
      </c>
      <c r="F669" s="460">
        <f t="shared" si="124"/>
        <v>0.98209299716827503</v>
      </c>
      <c r="G669" s="460">
        <v>9.4323433203762804E-5</v>
      </c>
      <c r="H669" s="460">
        <f t="shared" si="125"/>
        <v>1</v>
      </c>
      <c r="I669" s="460">
        <v>0.99763603422859304</v>
      </c>
      <c r="J669" s="460">
        <v>0.99751611067688195</v>
      </c>
      <c r="K669" s="460">
        <v>0.99848559592375496</v>
      </c>
      <c r="L669" s="460" t="str">
        <f t="shared" si="126"/>
        <v>-</v>
      </c>
      <c r="M669" s="460">
        <f t="shared" si="127"/>
        <v>1</v>
      </c>
      <c r="N669" s="460">
        <f t="shared" si="128"/>
        <v>9.2634383218285007E-5</v>
      </c>
      <c r="O669" s="460">
        <f t="shared" si="133"/>
        <v>-80.664555715522894</v>
      </c>
      <c r="P669" s="460">
        <f t="shared" si="130"/>
        <v>-9.9999999999980105E-3</v>
      </c>
      <c r="Q669" s="460">
        <f t="shared" si="131"/>
        <v>8.7356854232111713E-9</v>
      </c>
      <c r="R669" s="460">
        <f t="shared" si="132"/>
        <v>-8.7356854232094332E-11</v>
      </c>
      <c r="V669" s="430"/>
    </row>
    <row r="670" spans="3:22" x14ac:dyDescent="0.35">
      <c r="C670" s="489">
        <v>48.389999999999702</v>
      </c>
      <c r="D670" s="460">
        <f t="shared" si="123"/>
        <v>48.389999999999702</v>
      </c>
      <c r="E670" s="460">
        <f t="shared" si="129"/>
        <v>4.8389999999999704E-2</v>
      </c>
      <c r="F670" s="460">
        <f t="shared" si="124"/>
        <v>0.98208565160841066</v>
      </c>
      <c r="G670" s="460">
        <v>9.2648421176562198E-5</v>
      </c>
      <c r="H670" s="460">
        <f t="shared" si="125"/>
        <v>1</v>
      </c>
      <c r="I670" s="460">
        <v>0.99763505780712103</v>
      </c>
      <c r="J670" s="460">
        <v>0.99751508477494599</v>
      </c>
      <c r="K670" s="460">
        <v>0.99848497019308602</v>
      </c>
      <c r="L670" s="460" t="str">
        <f t="shared" si="126"/>
        <v>-</v>
      </c>
      <c r="M670" s="460">
        <f t="shared" si="127"/>
        <v>1</v>
      </c>
      <c r="N670" s="460">
        <f t="shared" si="128"/>
        <v>9.0988685081674553E-5</v>
      </c>
      <c r="O670" s="460">
        <f t="shared" si="133"/>
        <v>-80.820252222176023</v>
      </c>
      <c r="P670" s="460">
        <f t="shared" si="130"/>
        <v>-1.0000000000005116E-2</v>
      </c>
      <c r="Q670" s="460">
        <f t="shared" si="131"/>
        <v>8.4293578029729025E-9</v>
      </c>
      <c r="R670" s="460">
        <f t="shared" si="132"/>
        <v>-8.4293578029772154E-11</v>
      </c>
      <c r="V670" s="430"/>
    </row>
    <row r="671" spans="3:22" x14ac:dyDescent="0.35">
      <c r="C671" s="489">
        <v>48.3999999999997</v>
      </c>
      <c r="D671" s="460">
        <f t="shared" si="123"/>
        <v>48.3999999999997</v>
      </c>
      <c r="E671" s="460">
        <f t="shared" si="129"/>
        <v>4.83999999999997E-2</v>
      </c>
      <c r="F671" s="460">
        <f t="shared" si="124"/>
        <v>0.9820783045780116</v>
      </c>
      <c r="G671" s="460">
        <v>9.0988911311293006E-5</v>
      </c>
      <c r="H671" s="460">
        <f t="shared" si="125"/>
        <v>1</v>
      </c>
      <c r="I671" s="460">
        <v>0.99763408118458596</v>
      </c>
      <c r="J671" s="460">
        <v>0.99751405866180398</v>
      </c>
      <c r="K671" s="460">
        <v>0.99848434433338795</v>
      </c>
      <c r="L671" s="460" t="str">
        <f t="shared" si="126"/>
        <v>-</v>
      </c>
      <c r="M671" s="460">
        <f t="shared" si="127"/>
        <v>1</v>
      </c>
      <c r="N671" s="460">
        <f t="shared" si="128"/>
        <v>8.9358235755993701E-5</v>
      </c>
      <c r="O671" s="460">
        <f t="shared" si="133"/>
        <v>-80.977308285986908</v>
      </c>
      <c r="P671" s="460">
        <f t="shared" si="130"/>
        <v>-9.9999999999980105E-3</v>
      </c>
      <c r="Q671" s="460">
        <f t="shared" si="131"/>
        <v>8.1312529639070457E-9</v>
      </c>
      <c r="R671" s="460">
        <f t="shared" si="132"/>
        <v>-8.1312529639054274E-11</v>
      </c>
      <c r="V671" s="430"/>
    </row>
    <row r="672" spans="3:22" x14ac:dyDescent="0.35">
      <c r="C672" s="489">
        <v>48.409999999999698</v>
      </c>
      <c r="D672" s="460">
        <f t="shared" si="123"/>
        <v>48.409999999999698</v>
      </c>
      <c r="E672" s="460">
        <f t="shared" si="129"/>
        <v>4.8409999999999696E-2</v>
      </c>
      <c r="F672" s="460">
        <f t="shared" si="124"/>
        <v>0.98207095607711015</v>
      </c>
      <c r="G672" s="460">
        <v>8.9344838847038303E-5</v>
      </c>
      <c r="H672" s="460">
        <f t="shared" si="125"/>
        <v>1</v>
      </c>
      <c r="I672" s="460">
        <v>0.99763310436102703</v>
      </c>
      <c r="J672" s="460">
        <v>0.99751303233749</v>
      </c>
      <c r="K672" s="460">
        <v>0.99848371834468896</v>
      </c>
      <c r="L672" s="460" t="str">
        <f t="shared" si="126"/>
        <v>-</v>
      </c>
      <c r="M672" s="460">
        <f t="shared" si="127"/>
        <v>1</v>
      </c>
      <c r="N672" s="460">
        <f t="shared" si="128"/>
        <v>8.7742971307066232E-5</v>
      </c>
      <c r="O672" s="460">
        <f t="shared" si="133"/>
        <v>-81.135753256744721</v>
      </c>
      <c r="P672" s="460">
        <f t="shared" si="130"/>
        <v>-9.9999999999980105E-3</v>
      </c>
      <c r="Q672" s="460">
        <f t="shared" si="131"/>
        <v>7.8412093857982067E-9</v>
      </c>
      <c r="R672" s="460">
        <f t="shared" si="132"/>
        <v>-7.8412093857966469E-11</v>
      </c>
      <c r="V672" s="430"/>
    </row>
    <row r="673" spans="3:22" x14ac:dyDescent="0.35">
      <c r="C673" s="489">
        <v>48.419999999999703</v>
      </c>
      <c r="D673" s="460">
        <f t="shared" si="123"/>
        <v>48.419999999999703</v>
      </c>
      <c r="E673" s="460">
        <f t="shared" si="129"/>
        <v>4.8419999999999706E-2</v>
      </c>
      <c r="F673" s="460">
        <f t="shared" si="124"/>
        <v>0.98206360610573251</v>
      </c>
      <c r="G673" s="460">
        <v>8.7716139142387199E-5</v>
      </c>
      <c r="H673" s="460">
        <f t="shared" si="125"/>
        <v>1</v>
      </c>
      <c r="I673" s="460">
        <v>0.99763212733644502</v>
      </c>
      <c r="J673" s="460">
        <v>0.99751200580200605</v>
      </c>
      <c r="K673" s="460">
        <v>0.99848309222699205</v>
      </c>
      <c r="L673" s="460" t="str">
        <f t="shared" si="126"/>
        <v>-</v>
      </c>
      <c r="M673" s="460">
        <f t="shared" si="127"/>
        <v>1</v>
      </c>
      <c r="N673" s="460">
        <f t="shared" si="128"/>
        <v>8.6142827919844962E-5</v>
      </c>
      <c r="O673" s="460">
        <f t="shared" si="133"/>
        <v>-81.29561750407467</v>
      </c>
      <c r="P673" s="460">
        <f t="shared" si="130"/>
        <v>-1.0000000000005116E-2</v>
      </c>
      <c r="Q673" s="460">
        <f t="shared" si="131"/>
        <v>7.5590677931954172E-9</v>
      </c>
      <c r="R673" s="460">
        <f t="shared" si="132"/>
        <v>-7.559067793199284E-11</v>
      </c>
      <c r="V673" s="430"/>
    </row>
    <row r="674" spans="3:22" x14ac:dyDescent="0.35">
      <c r="C674" s="489">
        <v>48.429999999999701</v>
      </c>
      <c r="D674" s="460">
        <f t="shared" si="123"/>
        <v>48.429999999999701</v>
      </c>
      <c r="E674" s="460">
        <f t="shared" si="129"/>
        <v>4.8429999999999702E-2</v>
      </c>
      <c r="F674" s="460">
        <f t="shared" si="124"/>
        <v>0.98205625466391078</v>
      </c>
      <c r="G674" s="460">
        <v>8.6102747675082203E-5</v>
      </c>
      <c r="H674" s="460">
        <f t="shared" si="125"/>
        <v>1</v>
      </c>
      <c r="I674" s="460">
        <v>0.99763115011082304</v>
      </c>
      <c r="J674" s="460">
        <v>0.99751097905533403</v>
      </c>
      <c r="K674" s="460">
        <v>0.99848246598028001</v>
      </c>
      <c r="L674" s="460" t="str">
        <f t="shared" si="126"/>
        <v>-</v>
      </c>
      <c r="M674" s="460">
        <f t="shared" si="127"/>
        <v>1</v>
      </c>
      <c r="N674" s="460">
        <f t="shared" si="128"/>
        <v>8.4557741898062973E-5</v>
      </c>
      <c r="O674" s="460">
        <f t="shared" si="133"/>
        <v>-81.456932466308061</v>
      </c>
      <c r="P674" s="460">
        <f t="shared" si="130"/>
        <v>-9.9999999999980105E-3</v>
      </c>
      <c r="Q674" s="460">
        <f t="shared" si="131"/>
        <v>7.2846711340396169E-9</v>
      </c>
      <c r="R674" s="460">
        <f t="shared" si="132"/>
        <v>-7.2846711340381675E-11</v>
      </c>
      <c r="V674" s="430"/>
    </row>
    <row r="675" spans="3:22" x14ac:dyDescent="0.35">
      <c r="C675" s="489">
        <v>48.439999999999699</v>
      </c>
      <c r="D675" s="460">
        <f t="shared" si="123"/>
        <v>48.439999999999699</v>
      </c>
      <c r="E675" s="460">
        <f t="shared" si="129"/>
        <v>4.8439999999999699E-2</v>
      </c>
      <c r="F675" s="460">
        <f t="shared" si="124"/>
        <v>0.98204890175167303</v>
      </c>
      <c r="G675" s="460">
        <v>8.4504600042622797E-5</v>
      </c>
      <c r="H675" s="460">
        <f t="shared" si="125"/>
        <v>1</v>
      </c>
      <c r="I675" s="460">
        <v>0.99763017268415999</v>
      </c>
      <c r="J675" s="460">
        <v>0.99750995209747695</v>
      </c>
      <c r="K675" s="460">
        <v>0.99848183960455505</v>
      </c>
      <c r="L675" s="460" t="str">
        <f t="shared" si="126"/>
        <v>-</v>
      </c>
      <c r="M675" s="460">
        <f t="shared" si="127"/>
        <v>1</v>
      </c>
      <c r="N675" s="460">
        <f t="shared" si="128"/>
        <v>8.2987649664822098E-5</v>
      </c>
      <c r="O675" s="460">
        <f t="shared" si="133"/>
        <v>-81.619730702240659</v>
      </c>
      <c r="P675" s="460">
        <f t="shared" si="130"/>
        <v>-9.9999999999980105E-3</v>
      </c>
      <c r="Q675" s="460">
        <f t="shared" si="131"/>
        <v>7.01786455849012E-9</v>
      </c>
      <c r="R675" s="460">
        <f t="shared" si="132"/>
        <v>-7.0178645584887233E-11</v>
      </c>
      <c r="V675" s="430"/>
    </row>
    <row r="676" spans="3:22" x14ac:dyDescent="0.35">
      <c r="C676" s="489">
        <v>48.449999999999697</v>
      </c>
      <c r="D676" s="460">
        <f t="shared" si="123"/>
        <v>48.449999999999697</v>
      </c>
      <c r="E676" s="460">
        <f t="shared" si="129"/>
        <v>4.8449999999999695E-2</v>
      </c>
      <c r="F676" s="460">
        <f t="shared" si="124"/>
        <v>0.98204154736904847</v>
      </c>
      <c r="G676" s="460">
        <v>8.2921631961863104E-5</v>
      </c>
      <c r="H676" s="460">
        <f t="shared" si="125"/>
        <v>1</v>
      </c>
      <c r="I676" s="460">
        <v>0.99762919505647396</v>
      </c>
      <c r="J676" s="460">
        <v>0.997508924928449</v>
      </c>
      <c r="K676" s="460">
        <v>0.99848121309982996</v>
      </c>
      <c r="L676" s="460" t="str">
        <f t="shared" si="126"/>
        <v>-</v>
      </c>
      <c r="M676" s="460">
        <f t="shared" si="127"/>
        <v>1</v>
      </c>
      <c r="N676" s="460">
        <f t="shared" si="128"/>
        <v>8.1432487762194786E-5</v>
      </c>
      <c r="O676" s="460">
        <f t="shared" si="133"/>
        <v>-81.784045946194112</v>
      </c>
      <c r="P676" s="460">
        <f t="shared" si="130"/>
        <v>-9.9999999999980105E-3</v>
      </c>
      <c r="Q676" s="460">
        <f t="shared" si="131"/>
        <v>6.7584953978797805E-9</v>
      </c>
      <c r="R676" s="460">
        <f t="shared" si="132"/>
        <v>-6.758495397878436E-11</v>
      </c>
      <c r="V676" s="430"/>
    </row>
    <row r="677" spans="3:22" x14ac:dyDescent="0.35">
      <c r="C677" s="489">
        <v>48.459999999999702</v>
      </c>
      <c r="D677" s="460">
        <f t="shared" si="123"/>
        <v>48.459999999999702</v>
      </c>
      <c r="E677" s="460">
        <f t="shared" si="129"/>
        <v>4.8459999999999705E-2</v>
      </c>
      <c r="F677" s="460">
        <f t="shared" si="124"/>
        <v>0.98203419151606575</v>
      </c>
      <c r="G677" s="460">
        <v>8.1353779269103597E-5</v>
      </c>
      <c r="H677" s="460">
        <f t="shared" si="125"/>
        <v>1</v>
      </c>
      <c r="I677" s="460">
        <v>0.99762821722774597</v>
      </c>
      <c r="J677" s="460">
        <v>0.99750789754823599</v>
      </c>
      <c r="K677" s="460">
        <v>0.99848058646609295</v>
      </c>
      <c r="L677" s="460" t="str">
        <f t="shared" si="126"/>
        <v>-</v>
      </c>
      <c r="M677" s="460">
        <f t="shared" si="127"/>
        <v>1</v>
      </c>
      <c r="N677" s="460">
        <f t="shared" si="128"/>
        <v>7.9892192851310618E-5</v>
      </c>
      <c r="O677" s="460">
        <f t="shared" si="133"/>
        <v>-81.949913166475199</v>
      </c>
      <c r="P677" s="460">
        <f t="shared" si="130"/>
        <v>-1.0000000000005116E-2</v>
      </c>
      <c r="Q677" s="460">
        <f t="shared" si="131"/>
        <v>6.5064131437623814E-9</v>
      </c>
      <c r="R677" s="460">
        <f t="shared" si="132"/>
        <v>-6.5064131437657106E-11</v>
      </c>
      <c r="V677" s="430"/>
    </row>
    <row r="678" spans="3:22" x14ac:dyDescent="0.35">
      <c r="C678" s="489">
        <v>48.4699999999997</v>
      </c>
      <c r="D678" s="460">
        <f t="shared" si="123"/>
        <v>48.4699999999997</v>
      </c>
      <c r="E678" s="460">
        <f t="shared" si="129"/>
        <v>4.8469999999999701E-2</v>
      </c>
      <c r="F678" s="460">
        <f t="shared" si="124"/>
        <v>0.98202683419275627</v>
      </c>
      <c r="G678" s="460">
        <v>7.9800977920187606E-5</v>
      </c>
      <c r="H678" s="460">
        <f t="shared" si="125"/>
        <v>1</v>
      </c>
      <c r="I678" s="460">
        <v>0.997627239198002</v>
      </c>
      <c r="J678" s="460">
        <v>0.997506869956855</v>
      </c>
      <c r="K678" s="460">
        <v>0.99847995970335801</v>
      </c>
      <c r="L678" s="460" t="str">
        <f t="shared" si="126"/>
        <v>-</v>
      </c>
      <c r="M678" s="460">
        <f t="shared" si="127"/>
        <v>1</v>
      </c>
      <c r="N678" s="460">
        <f t="shared" si="128"/>
        <v>7.8366701712447875E-5</v>
      </c>
      <c r="O678" s="460">
        <f t="shared" si="133"/>
        <v>-82.117368627542447</v>
      </c>
      <c r="P678" s="460">
        <f t="shared" si="130"/>
        <v>-9.9999999999980105E-3</v>
      </c>
      <c r="Q678" s="460">
        <f t="shared" si="131"/>
        <v>6.2614694271357077E-9</v>
      </c>
      <c r="R678" s="460">
        <f t="shared" si="132"/>
        <v>-6.2614694271344618E-11</v>
      </c>
      <c r="V678" s="430"/>
    </row>
    <row r="679" spans="3:22" x14ac:dyDescent="0.35">
      <c r="C679" s="489">
        <v>48.479999999999698</v>
      </c>
      <c r="D679" s="460">
        <f t="shared" si="123"/>
        <v>48.479999999999698</v>
      </c>
      <c r="E679" s="460">
        <f t="shared" si="129"/>
        <v>4.8479999999999697E-2</v>
      </c>
      <c r="F679" s="460">
        <f t="shared" si="124"/>
        <v>0.98201947539914647</v>
      </c>
      <c r="G679" s="460">
        <v>7.8263163990293099E-5</v>
      </c>
      <c r="H679" s="460">
        <f t="shared" si="125"/>
        <v>1</v>
      </c>
      <c r="I679" s="460">
        <v>0.99762626096721596</v>
      </c>
      <c r="J679" s="460">
        <v>0.99750584215428995</v>
      </c>
      <c r="K679" s="460">
        <v>0.99847933281161005</v>
      </c>
      <c r="L679" s="460" t="str">
        <f t="shared" si="126"/>
        <v>-</v>
      </c>
      <c r="M679" s="460">
        <f t="shared" si="127"/>
        <v>1</v>
      </c>
      <c r="N679" s="460">
        <f t="shared" si="128"/>
        <v>7.6855951244824997E-5</v>
      </c>
      <c r="O679" s="460">
        <f t="shared" si="133"/>
        <v>-82.286449956201309</v>
      </c>
      <c r="P679" s="460">
        <f t="shared" si="130"/>
        <v>-9.9999999999980105E-3</v>
      </c>
      <c r="Q679" s="460">
        <f t="shared" si="131"/>
        <v>6.0235179977734946E-9</v>
      </c>
      <c r="R679" s="460">
        <f t="shared" si="132"/>
        <v>-6.0235179977722966E-11</v>
      </c>
      <c r="V679" s="430"/>
    </row>
    <row r="680" spans="3:22" x14ac:dyDescent="0.35">
      <c r="C680" s="489">
        <v>48.489999999999696</v>
      </c>
      <c r="D680" s="460">
        <f t="shared" si="123"/>
        <v>48.489999999999696</v>
      </c>
      <c r="E680" s="460">
        <f t="shared" si="129"/>
        <v>4.8489999999999693E-2</v>
      </c>
      <c r="F680" s="460">
        <f t="shared" si="124"/>
        <v>0.9820121151352682</v>
      </c>
      <c r="G680" s="460">
        <v>7.6740273674315998E-5</v>
      </c>
      <c r="H680" s="460">
        <f t="shared" si="125"/>
        <v>1</v>
      </c>
      <c r="I680" s="460">
        <v>0.99762528253539196</v>
      </c>
      <c r="J680" s="460">
        <v>0.99750481414054004</v>
      </c>
      <c r="K680" s="460">
        <v>0.99847870579084796</v>
      </c>
      <c r="L680" s="460" t="str">
        <f t="shared" si="126"/>
        <v>-</v>
      </c>
      <c r="M680" s="460">
        <f t="shared" si="127"/>
        <v>1</v>
      </c>
      <c r="N680" s="460">
        <f t="shared" si="128"/>
        <v>7.5359878466974397E-5</v>
      </c>
      <c r="O680" s="460">
        <f t="shared" si="133"/>
        <v>-82.457196212043741</v>
      </c>
      <c r="P680" s="460">
        <f t="shared" si="130"/>
        <v>-9.9999999999980105E-3</v>
      </c>
      <c r="Q680" s="460">
        <f t="shared" si="131"/>
        <v>5.7924147037128785E-9</v>
      </c>
      <c r="R680" s="460">
        <f t="shared" si="132"/>
        <v>-5.7924147037117263E-11</v>
      </c>
      <c r="V680" s="430"/>
    </row>
    <row r="681" spans="3:22" x14ac:dyDescent="0.35">
      <c r="C681" s="489">
        <v>48.499999999999702</v>
      </c>
      <c r="D681" s="460">
        <f t="shared" si="123"/>
        <v>48.499999999999702</v>
      </c>
      <c r="E681" s="460">
        <f t="shared" si="129"/>
        <v>4.8499999999999703E-2</v>
      </c>
      <c r="F681" s="460">
        <f t="shared" si="124"/>
        <v>0.98200475340114923</v>
      </c>
      <c r="G681" s="460">
        <v>7.5232243286354198E-5</v>
      </c>
      <c r="H681" s="460">
        <f t="shared" si="125"/>
        <v>1</v>
      </c>
      <c r="I681" s="460">
        <v>0.99762430390254897</v>
      </c>
      <c r="J681" s="460">
        <v>0.99750378591562305</v>
      </c>
      <c r="K681" s="460">
        <v>0.99847807864108895</v>
      </c>
      <c r="L681" s="460" t="str">
        <f t="shared" si="126"/>
        <v>-</v>
      </c>
      <c r="M681" s="460">
        <f t="shared" si="127"/>
        <v>1</v>
      </c>
      <c r="N681" s="460">
        <f t="shared" si="128"/>
        <v>7.3878420516231523E-5</v>
      </c>
      <c r="O681" s="460">
        <f t="shared" si="133"/>
        <v>-82.629647962637449</v>
      </c>
      <c r="P681" s="460">
        <f t="shared" si="130"/>
        <v>-1.0000000000005116E-2</v>
      </c>
      <c r="Q681" s="460">
        <f t="shared" si="131"/>
        <v>5.5680174708501904E-9</v>
      </c>
      <c r="R681" s="460">
        <f t="shared" si="132"/>
        <v>-5.5680174708530387E-11</v>
      </c>
      <c r="V681" s="430"/>
    </row>
    <row r="682" spans="3:22" x14ac:dyDescent="0.35">
      <c r="C682" s="489">
        <v>48.5099999999997</v>
      </c>
      <c r="D682" s="460">
        <f t="shared" si="123"/>
        <v>48.5099999999997</v>
      </c>
      <c r="E682" s="460">
        <f t="shared" si="129"/>
        <v>4.8509999999999699E-2</v>
      </c>
      <c r="F682" s="460">
        <f t="shared" si="124"/>
        <v>0.98199739019681798</v>
      </c>
      <c r="G682" s="460">
        <v>7.3739009260253907E-5</v>
      </c>
      <c r="H682" s="460">
        <f t="shared" si="125"/>
        <v>1</v>
      </c>
      <c r="I682" s="460">
        <v>0.99762332506866702</v>
      </c>
      <c r="J682" s="460">
        <v>0.99750275747952299</v>
      </c>
      <c r="K682" s="460">
        <v>0.99847745136231902</v>
      </c>
      <c r="L682" s="460" t="str">
        <f t="shared" si="126"/>
        <v>-</v>
      </c>
      <c r="M682" s="460">
        <f t="shared" si="127"/>
        <v>1</v>
      </c>
      <c r="N682" s="460">
        <f t="shared" si="128"/>
        <v>7.2411514649268333E-5</v>
      </c>
      <c r="O682" s="460">
        <f t="shared" si="133"/>
        <v>-82.803847363621799</v>
      </c>
      <c r="P682" s="460">
        <f t="shared" si="130"/>
        <v>-9.9999999999980105E-3</v>
      </c>
      <c r="Q682" s="460">
        <f t="shared" si="131"/>
        <v>5.3501862826815377E-9</v>
      </c>
      <c r="R682" s="460">
        <f t="shared" si="132"/>
        <v>-5.3501862826804735E-11</v>
      </c>
      <c r="V682" s="430"/>
    </row>
    <row r="683" spans="3:22" x14ac:dyDescent="0.35">
      <c r="C683" s="489">
        <v>48.519999999999698</v>
      </c>
      <c r="D683" s="460">
        <f t="shared" si="123"/>
        <v>48.519999999999698</v>
      </c>
      <c r="E683" s="460">
        <f t="shared" si="129"/>
        <v>4.8519999999999695E-2</v>
      </c>
      <c r="F683" s="460">
        <f t="shared" si="124"/>
        <v>0.98199002552230719</v>
      </c>
      <c r="G683" s="460">
        <v>7.2260508149044696E-5</v>
      </c>
      <c r="H683" s="460">
        <f t="shared" si="125"/>
        <v>1</v>
      </c>
      <c r="I683" s="460">
        <v>0.99762234603376898</v>
      </c>
      <c r="J683" s="460">
        <v>0.99750172883225896</v>
      </c>
      <c r="K683" s="460">
        <v>0.99847682395454995</v>
      </c>
      <c r="L683" s="460" t="str">
        <f t="shared" si="126"/>
        <v>-</v>
      </c>
      <c r="M683" s="460">
        <f t="shared" si="127"/>
        <v>1</v>
      </c>
      <c r="N683" s="460">
        <f t="shared" si="128"/>
        <v>7.0959098241535291E-5</v>
      </c>
      <c r="O683" s="460">
        <f t="shared" si="133"/>
        <v>-82.979838244364714</v>
      </c>
      <c r="P683" s="460">
        <f t="shared" si="130"/>
        <v>-9.9999999999980105E-3</v>
      </c>
      <c r="Q683" s="460">
        <f t="shared" si="131"/>
        <v>5.1387831601711668E-9</v>
      </c>
      <c r="R683" s="460">
        <f t="shared" si="132"/>
        <v>-5.1387831601701444E-11</v>
      </c>
      <c r="V683" s="430"/>
    </row>
    <row r="684" spans="3:22" x14ac:dyDescent="0.35">
      <c r="C684" s="489">
        <v>48.529999999999703</v>
      </c>
      <c r="D684" s="460">
        <f t="shared" si="123"/>
        <v>48.529999999999703</v>
      </c>
      <c r="E684" s="460">
        <f t="shared" si="129"/>
        <v>4.8529999999999705E-2</v>
      </c>
      <c r="F684" s="460">
        <f t="shared" si="124"/>
        <v>0.98198265937764295</v>
      </c>
      <c r="G684" s="460">
        <v>7.0796676625456501E-5</v>
      </c>
      <c r="H684" s="460">
        <f t="shared" si="125"/>
        <v>1</v>
      </c>
      <c r="I684" s="460">
        <v>0.99762136679783397</v>
      </c>
      <c r="J684" s="460">
        <v>0.99750069997381097</v>
      </c>
      <c r="K684" s="460">
        <v>0.99847619641777197</v>
      </c>
      <c r="L684" s="460" t="str">
        <f t="shared" si="126"/>
        <v>-</v>
      </c>
      <c r="M684" s="460">
        <f t="shared" si="127"/>
        <v>1</v>
      </c>
      <c r="N684" s="460">
        <f t="shared" si="128"/>
        <v>6.9521108787764794E-5</v>
      </c>
      <c r="O684" s="460">
        <f t="shared" si="133"/>
        <v>-83.15766619937888</v>
      </c>
      <c r="P684" s="460">
        <f t="shared" si="130"/>
        <v>-1.0000000000005116E-2</v>
      </c>
      <c r="Q684" s="460">
        <f t="shared" si="131"/>
        <v>4.933672141748752E-9</v>
      </c>
      <c r="R684" s="460">
        <f t="shared" si="132"/>
        <v>-4.933672141751276E-11</v>
      </c>
      <c r="V684" s="430"/>
    </row>
    <row r="685" spans="3:22" x14ac:dyDescent="0.35">
      <c r="C685" s="489">
        <v>48.539999999999701</v>
      </c>
      <c r="D685" s="460">
        <f t="shared" si="123"/>
        <v>48.539999999999701</v>
      </c>
      <c r="E685" s="460">
        <f t="shared" si="129"/>
        <v>4.8539999999999701E-2</v>
      </c>
      <c r="F685" s="460">
        <f t="shared" si="124"/>
        <v>0.98197529176285614</v>
      </c>
      <c r="G685" s="460">
        <v>6.9347451481696103E-5</v>
      </c>
      <c r="H685" s="460">
        <f t="shared" si="125"/>
        <v>1</v>
      </c>
      <c r="I685" s="460">
        <v>0.997620387360862</v>
      </c>
      <c r="J685" s="460">
        <v>0.99749967090418401</v>
      </c>
      <c r="K685" s="460">
        <v>0.99847556875197896</v>
      </c>
      <c r="L685" s="460" t="str">
        <f t="shared" si="126"/>
        <v>-</v>
      </c>
      <c r="M685" s="460">
        <f t="shared" si="127"/>
        <v>1</v>
      </c>
      <c r="N685" s="460">
        <f t="shared" si="128"/>
        <v>6.8097483901749043E-5</v>
      </c>
      <c r="O685" s="460">
        <f t="shared" si="133"/>
        <v>-83.337378686200495</v>
      </c>
      <c r="P685" s="460">
        <f t="shared" si="130"/>
        <v>-9.9999999999980105E-3</v>
      </c>
      <c r="Q685" s="460">
        <f t="shared" si="131"/>
        <v>4.7347192634605775E-9</v>
      </c>
      <c r="R685" s="460">
        <f t="shared" si="132"/>
        <v>-4.7347192634596356E-11</v>
      </c>
      <c r="V685" s="430"/>
    </row>
    <row r="686" spans="3:22" x14ac:dyDescent="0.35">
      <c r="C686" s="489">
        <v>48.549999999999699</v>
      </c>
      <c r="D686" s="460">
        <f t="shared" si="123"/>
        <v>48.549999999999699</v>
      </c>
      <c r="E686" s="460">
        <f t="shared" si="129"/>
        <v>4.8549999999999698E-2</v>
      </c>
      <c r="F686" s="460">
        <f t="shared" si="124"/>
        <v>0.98196792267797595</v>
      </c>
      <c r="G686" s="460">
        <v>6.7912769629365293E-5</v>
      </c>
      <c r="H686" s="460">
        <f t="shared" si="125"/>
        <v>1</v>
      </c>
      <c r="I686" s="460">
        <v>0.99761940772287205</v>
      </c>
      <c r="J686" s="460">
        <v>0.99749864162339097</v>
      </c>
      <c r="K686" s="460">
        <v>0.99847494095719103</v>
      </c>
      <c r="L686" s="460" t="str">
        <f t="shared" si="126"/>
        <v>-</v>
      </c>
      <c r="M686" s="460">
        <f t="shared" si="127"/>
        <v>1</v>
      </c>
      <c r="N686" s="460">
        <f t="shared" si="128"/>
        <v>6.6688161316255773E-5</v>
      </c>
      <c r="O686" s="460">
        <f t="shared" si="133"/>
        <v>-83.519025130173134</v>
      </c>
      <c r="P686" s="460">
        <f t="shared" si="130"/>
        <v>-9.9999999999980105E-3</v>
      </c>
      <c r="Q686" s="460">
        <f t="shared" si="131"/>
        <v>4.5417925392084664E-9</v>
      </c>
      <c r="R686" s="460">
        <f t="shared" si="132"/>
        <v>-4.541792539207563E-11</v>
      </c>
      <c r="V686" s="430"/>
    </row>
    <row r="687" spans="3:22" x14ac:dyDescent="0.35">
      <c r="C687" s="489">
        <v>48.559999999999697</v>
      </c>
      <c r="D687" s="460">
        <f t="shared" si="123"/>
        <v>48.559999999999697</v>
      </c>
      <c r="E687" s="460">
        <f t="shared" si="129"/>
        <v>4.8559999999999694E-2</v>
      </c>
      <c r="F687" s="460">
        <f t="shared" si="124"/>
        <v>0.98196055212303091</v>
      </c>
      <c r="G687" s="460">
        <v>6.6492568099569394E-5</v>
      </c>
      <c r="H687" s="460">
        <f t="shared" si="125"/>
        <v>1</v>
      </c>
      <c r="I687" s="460">
        <v>0.99761842788385002</v>
      </c>
      <c r="J687" s="460">
        <v>0.99749761213141797</v>
      </c>
      <c r="K687" s="460">
        <v>0.99847431303338996</v>
      </c>
      <c r="L687" s="460" t="str">
        <f t="shared" si="126"/>
        <v>-</v>
      </c>
      <c r="M687" s="460">
        <f t="shared" si="127"/>
        <v>1</v>
      </c>
      <c r="N687" s="460">
        <f t="shared" si="128"/>
        <v>6.5293078883131391E-5</v>
      </c>
      <c r="O687" s="460">
        <f t="shared" si="133"/>
        <v>-83.702657036724474</v>
      </c>
      <c r="P687" s="460">
        <f t="shared" si="130"/>
        <v>-9.9999999999980105E-3</v>
      </c>
      <c r="Q687" s="460">
        <f t="shared" si="131"/>
        <v>4.3547619411420828E-9</v>
      </c>
      <c r="R687" s="460">
        <f t="shared" si="132"/>
        <v>-4.3547619411412162E-11</v>
      </c>
      <c r="V687" s="430"/>
    </row>
    <row r="688" spans="3:22" x14ac:dyDescent="0.35">
      <c r="C688" s="489">
        <v>48.569999999999702</v>
      </c>
      <c r="D688" s="460">
        <f t="shared" si="123"/>
        <v>48.569999999999702</v>
      </c>
      <c r="E688" s="460">
        <f t="shared" si="129"/>
        <v>4.8569999999999704E-2</v>
      </c>
      <c r="F688" s="460">
        <f t="shared" si="124"/>
        <v>0.98195318009805144</v>
      </c>
      <c r="G688" s="460">
        <v>6.5086784042944101E-5</v>
      </c>
      <c r="H688" s="460">
        <f t="shared" si="125"/>
        <v>1</v>
      </c>
      <c r="I688" s="460">
        <v>0.99761744784380701</v>
      </c>
      <c r="J688" s="460">
        <v>0.99749658242828199</v>
      </c>
      <c r="K688" s="460">
        <v>0.99847368498059597</v>
      </c>
      <c r="L688" s="460" t="str">
        <f t="shared" si="126"/>
        <v>-</v>
      </c>
      <c r="M688" s="460">
        <f t="shared" si="127"/>
        <v>1</v>
      </c>
      <c r="N688" s="460">
        <f t="shared" si="128"/>
        <v>6.3912174573324066E-5</v>
      </c>
      <c r="O688" s="460">
        <f t="shared" si="133"/>
        <v>-83.888328111827022</v>
      </c>
      <c r="P688" s="460">
        <f t="shared" si="130"/>
        <v>-1.0000000000005116E-2</v>
      </c>
      <c r="Q688" s="460">
        <f t="shared" si="131"/>
        <v>4.173499380186723E-9</v>
      </c>
      <c r="R688" s="460">
        <f t="shared" si="132"/>
        <v>-4.1734993801888584E-11</v>
      </c>
      <c r="V688" s="430"/>
    </row>
    <row r="689" spans="3:22" x14ac:dyDescent="0.35">
      <c r="C689" s="489">
        <v>48.5799999999997</v>
      </c>
      <c r="D689" s="460">
        <f t="shared" si="123"/>
        <v>48.5799999999997</v>
      </c>
      <c r="E689" s="460">
        <f t="shared" si="129"/>
        <v>4.85799999999997E-2</v>
      </c>
      <c r="F689" s="460">
        <f t="shared" si="124"/>
        <v>0.98194580660306674</v>
      </c>
      <c r="G689" s="460">
        <v>6.3695354729564603E-5</v>
      </c>
      <c r="H689" s="460">
        <f t="shared" si="125"/>
        <v>1</v>
      </c>
      <c r="I689" s="460">
        <v>0.99761646760273404</v>
      </c>
      <c r="J689" s="460">
        <v>0.99749555251396804</v>
      </c>
      <c r="K689" s="460">
        <v>0.99847305679878895</v>
      </c>
      <c r="L689" s="460" t="str">
        <f t="shared" si="126"/>
        <v>-</v>
      </c>
      <c r="M689" s="460">
        <f t="shared" si="127"/>
        <v>1</v>
      </c>
      <c r="N689" s="460">
        <f t="shared" si="128"/>
        <v>6.2545386476790774E-5</v>
      </c>
      <c r="O689" s="460">
        <f t="shared" si="133"/>
        <v>-84.076094391374994</v>
      </c>
      <c r="P689" s="460">
        <f t="shared" si="130"/>
        <v>-9.9999999999980105E-3</v>
      </c>
      <c r="Q689" s="460">
        <f t="shared" si="131"/>
        <v>3.997878686685881E-9</v>
      </c>
      <c r="R689" s="460">
        <f t="shared" si="132"/>
        <v>-3.9978786866850855E-11</v>
      </c>
      <c r="V689" s="430"/>
    </row>
    <row r="690" spans="3:22" x14ac:dyDescent="0.35">
      <c r="C690" s="489">
        <v>48.589999999999698</v>
      </c>
      <c r="D690" s="460">
        <f t="shared" si="123"/>
        <v>48.589999999999698</v>
      </c>
      <c r="E690" s="460">
        <f t="shared" si="129"/>
        <v>4.8589999999999696E-2</v>
      </c>
      <c r="F690" s="460">
        <f t="shared" si="124"/>
        <v>0.98193843163810368</v>
      </c>
      <c r="G690" s="460">
        <v>6.2318217548985806E-5</v>
      </c>
      <c r="H690" s="460">
        <f t="shared" si="125"/>
        <v>1</v>
      </c>
      <c r="I690" s="460">
        <v>0.99761548716064397</v>
      </c>
      <c r="J690" s="460">
        <v>0.99749452238849001</v>
      </c>
      <c r="K690" s="460">
        <v>0.99847242848798401</v>
      </c>
      <c r="L690" s="460" t="str">
        <f t="shared" si="126"/>
        <v>-</v>
      </c>
      <c r="M690" s="460">
        <f t="shared" si="127"/>
        <v>1</v>
      </c>
      <c r="N690" s="460">
        <f t="shared" si="128"/>
        <v>6.1192652802533268E-5</v>
      </c>
      <c r="O690" s="460">
        <f t="shared" si="133"/>
        <v>-84.266014380247867</v>
      </c>
      <c r="P690" s="460">
        <f t="shared" si="130"/>
        <v>-9.9999999999980105E-3</v>
      </c>
      <c r="Q690" s="460">
        <f t="shared" si="131"/>
        <v>3.8277755911728852E-9</v>
      </c>
      <c r="R690" s="460">
        <f t="shared" si="132"/>
        <v>-3.8277755911721236E-11</v>
      </c>
      <c r="V690" s="430"/>
    </row>
    <row r="691" spans="3:22" x14ac:dyDescent="0.35">
      <c r="C691" s="489">
        <v>48.599999999999703</v>
      </c>
      <c r="D691" s="460">
        <f t="shared" si="123"/>
        <v>48.599999999999703</v>
      </c>
      <c r="E691" s="460">
        <f t="shared" si="129"/>
        <v>4.8599999999999706E-2</v>
      </c>
      <c r="F691" s="460">
        <f t="shared" si="124"/>
        <v>0.98193105520319512</v>
      </c>
      <c r="G691" s="460">
        <v>6.0955310010286703E-5</v>
      </c>
      <c r="H691" s="460">
        <f t="shared" si="125"/>
        <v>1</v>
      </c>
      <c r="I691" s="460">
        <v>0.99761450651750405</v>
      </c>
      <c r="J691" s="460">
        <v>0.99749349205181803</v>
      </c>
      <c r="K691" s="460">
        <v>0.99847180004815606</v>
      </c>
      <c r="L691" s="460" t="str">
        <f t="shared" si="126"/>
        <v>-</v>
      </c>
      <c r="M691" s="460">
        <f t="shared" si="127"/>
        <v>1</v>
      </c>
      <c r="N691" s="460">
        <f t="shared" si="128"/>
        <v>5.9853911878638704E-5</v>
      </c>
      <c r="O691" s="460">
        <f t="shared" si="133"/>
        <v>-84.458149201964247</v>
      </c>
      <c r="P691" s="460">
        <f t="shared" si="130"/>
        <v>-1.0000000000005116E-2</v>
      </c>
      <c r="Q691" s="460">
        <f t="shared" si="131"/>
        <v>3.6630677052782874E-9</v>
      </c>
      <c r="R691" s="460">
        <f t="shared" si="132"/>
        <v>-3.6630677052801611E-11</v>
      </c>
      <c r="V691" s="430"/>
    </row>
    <row r="692" spans="3:22" x14ac:dyDescent="0.35">
      <c r="C692" s="489">
        <v>48.609999999999701</v>
      </c>
      <c r="D692" s="460">
        <f t="shared" si="123"/>
        <v>48.609999999999701</v>
      </c>
      <c r="E692" s="460">
        <f t="shared" si="129"/>
        <v>4.8609999999999702E-2</v>
      </c>
      <c r="F692" s="460">
        <f t="shared" si="124"/>
        <v>0.98192367729836916</v>
      </c>
      <c r="G692" s="460">
        <v>5.96065697419772E-5</v>
      </c>
      <c r="H692" s="460">
        <f t="shared" si="125"/>
        <v>1</v>
      </c>
      <c r="I692" s="460">
        <v>0.99761352567336603</v>
      </c>
      <c r="J692" s="460">
        <v>0.99749246150400195</v>
      </c>
      <c r="K692" s="460">
        <v>0.99847117147934605</v>
      </c>
      <c r="L692" s="460" t="str">
        <f t="shared" si="126"/>
        <v>-</v>
      </c>
      <c r="M692" s="460">
        <f t="shared" si="127"/>
        <v>1</v>
      </c>
      <c r="N692" s="460">
        <f t="shared" si="128"/>
        <v>5.8529102152183957E-5</v>
      </c>
      <c r="O692" s="460">
        <f t="shared" si="133"/>
        <v>-84.652562759931627</v>
      </c>
      <c r="P692" s="460">
        <f t="shared" si="130"/>
        <v>-9.9999999999980105E-3</v>
      </c>
      <c r="Q692" s="460">
        <f t="shared" si="131"/>
        <v>3.5036345027554884E-9</v>
      </c>
      <c r="R692" s="460">
        <f t="shared" si="132"/>
        <v>-3.5036345027547912E-11</v>
      </c>
      <c r="V692" s="430"/>
    </row>
    <row r="693" spans="3:22" x14ac:dyDescent="0.35">
      <c r="C693" s="489">
        <v>48.619999999999699</v>
      </c>
      <c r="D693" s="460">
        <f t="shared" si="123"/>
        <v>48.619999999999699</v>
      </c>
      <c r="E693" s="460">
        <f t="shared" si="129"/>
        <v>4.8619999999999698E-2</v>
      </c>
      <c r="F693" s="460">
        <f t="shared" si="124"/>
        <v>0.98191629792365509</v>
      </c>
      <c r="G693" s="460">
        <v>5.8271934492039603E-5</v>
      </c>
      <c r="H693" s="460">
        <f t="shared" si="125"/>
        <v>1</v>
      </c>
      <c r="I693" s="460">
        <v>0.99761254462819604</v>
      </c>
      <c r="J693" s="460">
        <v>0.99749143074500901</v>
      </c>
      <c r="K693" s="460">
        <v>0.99847054278152803</v>
      </c>
      <c r="L693" s="460" t="str">
        <f t="shared" si="126"/>
        <v>-</v>
      </c>
      <c r="M693" s="460">
        <f t="shared" si="127"/>
        <v>1</v>
      </c>
      <c r="N693" s="460">
        <f t="shared" si="128"/>
        <v>5.7218162189273269E-5</v>
      </c>
      <c r="O693" s="460">
        <f t="shared" si="133"/>
        <v>-84.849321911347488</v>
      </c>
      <c r="P693" s="460">
        <f t="shared" si="130"/>
        <v>-9.9999999999980105E-3</v>
      </c>
      <c r="Q693" s="460">
        <f t="shared" si="131"/>
        <v>3.3493573006327941E-9</v>
      </c>
      <c r="R693" s="460">
        <f t="shared" si="132"/>
        <v>-3.3493573006321275E-11</v>
      </c>
      <c r="V693" s="430"/>
    </row>
    <row r="694" spans="3:22" x14ac:dyDescent="0.35">
      <c r="C694" s="489">
        <v>48.629999999999697</v>
      </c>
      <c r="D694" s="460">
        <f t="shared" si="123"/>
        <v>48.629999999999697</v>
      </c>
      <c r="E694" s="460">
        <f t="shared" si="129"/>
        <v>4.8629999999999694E-2</v>
      </c>
      <c r="F694" s="460">
        <f t="shared" si="124"/>
        <v>0.98190891707908234</v>
      </c>
      <c r="G694" s="460">
        <v>5.6951342128056297E-5</v>
      </c>
      <c r="H694" s="460">
        <f t="shared" si="125"/>
        <v>1</v>
      </c>
      <c r="I694" s="460">
        <v>0.99761156338199397</v>
      </c>
      <c r="J694" s="460">
        <v>0.997490399774839</v>
      </c>
      <c r="K694" s="460">
        <v>0.99846991395469797</v>
      </c>
      <c r="L694" s="460" t="str">
        <f t="shared" si="126"/>
        <v>-</v>
      </c>
      <c r="M694" s="460">
        <f t="shared" si="127"/>
        <v>1</v>
      </c>
      <c r="N694" s="460">
        <f t="shared" si="128"/>
        <v>5.592103067516008E-5</v>
      </c>
      <c r="O694" s="460">
        <f t="shared" si="133"/>
        <v>-85.04849665497224</v>
      </c>
      <c r="P694" s="460">
        <f t="shared" si="130"/>
        <v>-9.9999999999980105E-3</v>
      </c>
      <c r="Q694" s="460">
        <f t="shared" si="131"/>
        <v>3.200119240503862E-9</v>
      </c>
      <c r="R694" s="460">
        <f t="shared" si="132"/>
        <v>-3.2001192405032253E-11</v>
      </c>
      <c r="V694" s="430"/>
    </row>
    <row r="695" spans="3:22" x14ac:dyDescent="0.35">
      <c r="C695" s="489">
        <v>48.639999999999702</v>
      </c>
      <c r="D695" s="460">
        <f t="shared" si="123"/>
        <v>48.639999999999702</v>
      </c>
      <c r="E695" s="460">
        <f t="shared" si="129"/>
        <v>4.8639999999999704E-2</v>
      </c>
      <c r="F695" s="460">
        <f t="shared" si="124"/>
        <v>0.98190153476467879</v>
      </c>
      <c r="G695" s="460">
        <v>5.5644730637026999E-5</v>
      </c>
      <c r="H695" s="460">
        <f t="shared" si="125"/>
        <v>1</v>
      </c>
      <c r="I695" s="460">
        <v>0.99761058193476304</v>
      </c>
      <c r="J695" s="460">
        <v>0.99748936859349202</v>
      </c>
      <c r="K695" s="460">
        <v>0.99846928499885901</v>
      </c>
      <c r="L695" s="460" t="str">
        <f t="shared" si="126"/>
        <v>-</v>
      </c>
      <c r="M695" s="460">
        <f t="shared" si="127"/>
        <v>1</v>
      </c>
      <c r="N695" s="460">
        <f t="shared" si="128"/>
        <v>5.4637646414063951E-5</v>
      </c>
      <c r="O695" s="460">
        <f t="shared" si="133"/>
        <v>-85.250160334187726</v>
      </c>
      <c r="P695" s="460">
        <f t="shared" si="130"/>
        <v>-1.0000000000005116E-2</v>
      </c>
      <c r="Q695" s="460">
        <f t="shared" si="131"/>
        <v>3.055805269929828E-9</v>
      </c>
      <c r="R695" s="460">
        <f t="shared" si="132"/>
        <v>-3.0558052699313911E-11</v>
      </c>
      <c r="V695" s="430"/>
    </row>
    <row r="696" spans="3:22" x14ac:dyDescent="0.35">
      <c r="C696" s="489">
        <v>48.6499999999997</v>
      </c>
      <c r="D696" s="460">
        <f t="shared" si="123"/>
        <v>48.6499999999997</v>
      </c>
      <c r="E696" s="460">
        <f t="shared" si="129"/>
        <v>4.86499999999997E-2</v>
      </c>
      <c r="F696" s="460">
        <f t="shared" si="124"/>
        <v>0.98189415098047661</v>
      </c>
      <c r="G696" s="460">
        <v>5.4352038125158897E-5</v>
      </c>
      <c r="H696" s="460">
        <f t="shared" si="125"/>
        <v>1</v>
      </c>
      <c r="I696" s="460">
        <v>0.99760960028651802</v>
      </c>
      <c r="J696" s="460">
        <v>0.99748833720098795</v>
      </c>
      <c r="K696" s="460">
        <v>0.998468655914027</v>
      </c>
      <c r="L696" s="460" t="str">
        <f t="shared" si="126"/>
        <v>-</v>
      </c>
      <c r="M696" s="460">
        <f t="shared" si="127"/>
        <v>1</v>
      </c>
      <c r="N696" s="460">
        <f t="shared" si="128"/>
        <v>5.3367948328961392E-5</v>
      </c>
      <c r="O696" s="460">
        <f t="shared" si="133"/>
        <v>-85.454389856814842</v>
      </c>
      <c r="P696" s="460">
        <f t="shared" si="130"/>
        <v>-9.9999999999980105E-3</v>
      </c>
      <c r="Q696" s="460">
        <f t="shared" si="131"/>
        <v>2.9163021239486557E-9</v>
      </c>
      <c r="R696" s="460">
        <f t="shared" si="132"/>
        <v>-2.9163021239480754E-11</v>
      </c>
      <c r="V696" s="430"/>
    </row>
    <row r="697" spans="3:22" x14ac:dyDescent="0.35">
      <c r="C697" s="489">
        <v>48.659999999999698</v>
      </c>
      <c r="D697" s="460">
        <f t="shared" si="123"/>
        <v>48.659999999999698</v>
      </c>
      <c r="E697" s="460">
        <f t="shared" si="129"/>
        <v>4.8659999999999697E-2</v>
      </c>
      <c r="F697" s="460">
        <f t="shared" si="124"/>
        <v>0.98188676572650346</v>
      </c>
      <c r="G697" s="460">
        <v>5.3073202818582497E-5</v>
      </c>
      <c r="H697" s="460">
        <f t="shared" si="125"/>
        <v>1</v>
      </c>
      <c r="I697" s="460">
        <v>0.99760861843726301</v>
      </c>
      <c r="J697" s="460">
        <v>0.99748730559732601</v>
      </c>
      <c r="K697" s="460">
        <v>0.99846802670019696</v>
      </c>
      <c r="L697" s="460" t="str">
        <f t="shared" si="126"/>
        <v>-</v>
      </c>
      <c r="M697" s="460">
        <f t="shared" si="127"/>
        <v>1</v>
      </c>
      <c r="N697" s="460">
        <f t="shared" si="128"/>
        <v>5.2111875462284714E-5</v>
      </c>
      <c r="O697" s="460">
        <f t="shared" si="133"/>
        <v>-85.6612659332242</v>
      </c>
      <c r="P697" s="460">
        <f t="shared" si="130"/>
        <v>-9.9999999999980105E-3</v>
      </c>
      <c r="Q697" s="460">
        <f t="shared" si="131"/>
        <v>2.7814983067580824E-9</v>
      </c>
      <c r="R697" s="460">
        <f t="shared" si="132"/>
        <v>-2.7814983067575289E-11</v>
      </c>
      <c r="V697" s="430"/>
    </row>
    <row r="698" spans="3:22" x14ac:dyDescent="0.35">
      <c r="C698" s="489">
        <v>48.669999999999703</v>
      </c>
      <c r="D698" s="460">
        <f t="shared" si="123"/>
        <v>48.669999999999703</v>
      </c>
      <c r="E698" s="460">
        <f t="shared" si="129"/>
        <v>4.8669999999999707E-2</v>
      </c>
      <c r="F698" s="460">
        <f t="shared" si="124"/>
        <v>0.9818793790027891</v>
      </c>
      <c r="G698" s="460">
        <v>5.1808163062670303E-5</v>
      </c>
      <c r="H698" s="460">
        <f t="shared" si="125"/>
        <v>1</v>
      </c>
      <c r="I698" s="460">
        <v>0.99760763638697403</v>
      </c>
      <c r="J698" s="460">
        <v>0.997486273782488</v>
      </c>
      <c r="K698" s="460">
        <v>0.99846739735736101</v>
      </c>
      <c r="L698" s="460" t="str">
        <f t="shared" si="126"/>
        <v>-</v>
      </c>
      <c r="M698" s="460">
        <f t="shared" si="127"/>
        <v>1</v>
      </c>
      <c r="N698" s="460">
        <f t="shared" si="128"/>
        <v>5.0869366975249956E-5</v>
      </c>
      <c r="O698" s="460">
        <f t="shared" si="133"/>
        <v>-85.87087333499484</v>
      </c>
      <c r="P698" s="460">
        <f t="shared" si="130"/>
        <v>-1.0000000000005116E-2</v>
      </c>
      <c r="Q698" s="460">
        <f t="shared" si="131"/>
        <v>2.6512840734945731E-9</v>
      </c>
      <c r="R698" s="460">
        <f t="shared" si="132"/>
        <v>-2.6512840734959295E-11</v>
      </c>
      <c r="V698" s="430"/>
    </row>
    <row r="699" spans="3:22" x14ac:dyDescent="0.35">
      <c r="C699" s="489">
        <v>48.679999999999701</v>
      </c>
      <c r="D699" s="460">
        <f t="shared" si="123"/>
        <v>48.679999999999701</v>
      </c>
      <c r="E699" s="460">
        <f t="shared" si="129"/>
        <v>4.8679999999999703E-2</v>
      </c>
      <c r="F699" s="460">
        <f t="shared" si="124"/>
        <v>0.98187199080936305</v>
      </c>
      <c r="G699" s="460">
        <v>5.0556857322129801E-5</v>
      </c>
      <c r="H699" s="460">
        <f t="shared" si="125"/>
        <v>1</v>
      </c>
      <c r="I699" s="460">
        <v>0.99760665413565897</v>
      </c>
      <c r="J699" s="460">
        <v>0.99748524175647602</v>
      </c>
      <c r="K699" s="460">
        <v>0.99846676788551403</v>
      </c>
      <c r="L699" s="460" t="str">
        <f t="shared" si="126"/>
        <v>-</v>
      </c>
      <c r="M699" s="460">
        <f t="shared" si="127"/>
        <v>1</v>
      </c>
      <c r="N699" s="460">
        <f t="shared" si="128"/>
        <v>4.9640362147944512E-5</v>
      </c>
      <c r="O699" s="460">
        <f t="shared" si="133"/>
        <v>-86.08330117590765</v>
      </c>
      <c r="P699" s="460">
        <f t="shared" si="130"/>
        <v>-9.9999999999980105E-3</v>
      </c>
      <c r="Q699" s="460">
        <f t="shared" si="131"/>
        <v>2.525551412104482E-9</v>
      </c>
      <c r="R699" s="460">
        <f t="shared" si="132"/>
        <v>-2.5255514121039795E-11</v>
      </c>
      <c r="V699" s="430"/>
    </row>
    <row r="700" spans="3:22" x14ac:dyDescent="0.35">
      <c r="C700" s="489">
        <v>48.689999999999699</v>
      </c>
      <c r="D700" s="460">
        <f t="shared" si="123"/>
        <v>48.689999999999699</v>
      </c>
      <c r="E700" s="460">
        <f t="shared" si="129"/>
        <v>4.8689999999999699E-2</v>
      </c>
      <c r="F700" s="460">
        <f t="shared" si="124"/>
        <v>0.9818646011462554</v>
      </c>
      <c r="G700" s="460">
        <v>4.93192241814301E-5</v>
      </c>
      <c r="H700" s="460">
        <f t="shared" si="125"/>
        <v>1</v>
      </c>
      <c r="I700" s="460">
        <v>0.99760567168331504</v>
      </c>
      <c r="J700" s="460">
        <v>0.99748420951928995</v>
      </c>
      <c r="K700" s="460">
        <v>0.99846613828465902</v>
      </c>
      <c r="L700" s="460" t="str">
        <f t="shared" si="126"/>
        <v>-</v>
      </c>
      <c r="M700" s="460">
        <f t="shared" si="127"/>
        <v>1</v>
      </c>
      <c r="N700" s="460">
        <f t="shared" si="128"/>
        <v>4.8424800379742622E-5</v>
      </c>
      <c r="O700" s="460">
        <f t="shared" si="133"/>
        <v>-86.298643217713391</v>
      </c>
      <c r="P700" s="460">
        <f t="shared" si="130"/>
        <v>-9.9999999999980105E-3</v>
      </c>
      <c r="Q700" s="460">
        <f t="shared" si="131"/>
        <v>2.4041940253954227E-9</v>
      </c>
      <c r="R700" s="460">
        <f t="shared" si="132"/>
        <v>-2.4041940253949444E-11</v>
      </c>
      <c r="V700" s="430"/>
    </row>
    <row r="701" spans="3:22" x14ac:dyDescent="0.35">
      <c r="C701" s="489">
        <v>48.699999999999697</v>
      </c>
      <c r="D701" s="460">
        <f t="shared" si="123"/>
        <v>48.699999999999697</v>
      </c>
      <c r="E701" s="460">
        <f t="shared" si="129"/>
        <v>4.8699999999999695E-2</v>
      </c>
      <c r="F701" s="460">
        <f t="shared" si="124"/>
        <v>0.98185721001349269</v>
      </c>
      <c r="G701" s="460">
        <v>4.8095202344234399E-5</v>
      </c>
      <c r="H701" s="460">
        <f t="shared" si="125"/>
        <v>1</v>
      </c>
      <c r="I701" s="460">
        <v>0.99760468902997801</v>
      </c>
      <c r="J701" s="460">
        <v>0.99748317707096801</v>
      </c>
      <c r="K701" s="460">
        <v>0.99846550855482497</v>
      </c>
      <c r="L701" s="460" t="str">
        <f t="shared" si="126"/>
        <v>-</v>
      </c>
      <c r="M701" s="460">
        <f t="shared" si="127"/>
        <v>1</v>
      </c>
      <c r="N701" s="460">
        <f t="shared" si="128"/>
        <v>4.722262118874438E-5</v>
      </c>
      <c r="O701" s="460">
        <f t="shared" si="133"/>
        <v>-86.516998203589978</v>
      </c>
      <c r="P701" s="460">
        <f t="shared" si="130"/>
        <v>-9.9999999999980105E-3</v>
      </c>
      <c r="Q701" s="460">
        <f t="shared" si="131"/>
        <v>2.287107313174968E-9</v>
      </c>
      <c r="R701" s="460">
        <f t="shared" si="132"/>
        <v>-2.287107313174513E-11</v>
      </c>
      <c r="V701" s="430"/>
    </row>
    <row r="702" spans="3:22" x14ac:dyDescent="0.35">
      <c r="C702" s="489">
        <v>48.709999999999702</v>
      </c>
      <c r="D702" s="460">
        <f t="shared" ref="D702:D765" si="134">IF(AND($D$11=$U$86,$D$13&gt;=$U$80),$D$13/$U$80,1)*(f_CLK_MHz/fCLK_NOM_MHz)*$C702</f>
        <v>48.709999999999702</v>
      </c>
      <c r="E702" s="460">
        <f t="shared" si="129"/>
        <v>4.8709999999999705E-2</v>
      </c>
      <c r="F702" s="460">
        <f t="shared" ref="F702:F765" si="135">IF(SINC3_Decimation&lt;&gt;0,(ABS(SIN(((MOD_CLK_DIV*PI()*$D702*SINC3_Decimation)/(f_CLK_MHz*1000000)))/(SINC3_Decimation*SIN(((MOD_CLK_DIV*PI()*$D702)/(f_CLK_MHz*1000000)))))^First_Stage_Order),"-")</f>
        <v>0.98184981741110833</v>
      </c>
      <c r="G702" s="460">
        <v>4.6884730633792298E-5</v>
      </c>
      <c r="H702" s="460">
        <f t="shared" ref="H702:H765" si="136">IF(SINC1A_Decimation&lt;&gt;0,(ABS(SIN(((MOD_CLK_DIV*SINC3_Decimation*FIR2_Decimation*PI()*$D702*SINC1A_Decimation)/(f_CLK_MHz*1000000)))/(SINC1A_Decimation*SIN(((MOD_CLK_DIV*SINC3_Decimation*FIR2_Decimation*PI()*$D702)/(f_CLK_MHz*1000000)))))^1),"-")</f>
        <v>1</v>
      </c>
      <c r="I702" s="460">
        <v>0.99760370617559502</v>
      </c>
      <c r="J702" s="460">
        <v>0.997482144411452</v>
      </c>
      <c r="K702" s="460">
        <v>0.99846487869596701</v>
      </c>
      <c r="L702" s="460" t="str">
        <f t="shared" ref="L702:L765" si="137">IF(SINC1B_Decimation&lt;&gt;0,(ABS(SIN(((MOD_CLK_DIV*FIR1_Decimation*PI()*$D702*SINC1B_Decimation)/(f_CLK_MHz*1000000)))/(SINC1B_Decimation*SIN(((MOD_CLK_DIV*FIR1_Decimation*PI()*$D702)/(f_CLK_MHz*1000000)))))^1),"-")</f>
        <v>-</v>
      </c>
      <c r="M702" s="460">
        <f t="shared" ref="M702:M765" si="138">IF($D$14=$Z$85,(ABS(SIN(((Dec_Prior_to_Chop*PI()*$D702*2)/(f_CLK_MHz*1000000)))/(2*SIN(((Dec_Prior_to_Chop*PI()*$D702)/(f_CLK_MHz*1000000)))))^1),1)</f>
        <v>1</v>
      </c>
      <c r="N702" s="460">
        <f t="shared" ref="N702:N765" si="139">M702*IF(FILTER=$U$85,F702,IF(AND(FILTER=$U$86,$D$13&lt;=$U$73,$D$13&lt;&gt;$U$72),F702*G702*H702,IF(AND(FILTER=$U$86,OR($D$13&gt;=$U$74,$D$13=$U$72),$D$13&lt;=$U$79,$D$13&lt;&gt;$U$75),I702*L702,IF(AND(FILTER=$U$86,$D$13=$U$75),J702*L702,IF(AND(FILTER=$U$86,$D$13&gt;=$U$80),K702,"Error")))))</f>
        <v>4.6033764212157963E-5</v>
      </c>
      <c r="O702" s="460">
        <f t="shared" si="133"/>
        <v>-86.738470221986375</v>
      </c>
      <c r="P702" s="460">
        <f t="shared" si="130"/>
        <v>-1.0000000000005116E-2</v>
      </c>
      <c r="Q702" s="460">
        <f t="shared" si="131"/>
        <v>2.1741883545104081E-9</v>
      </c>
      <c r="R702" s="460">
        <f t="shared" si="132"/>
        <v>-2.1741883545115205E-11</v>
      </c>
      <c r="V702" s="430"/>
    </row>
    <row r="703" spans="3:22" x14ac:dyDescent="0.35">
      <c r="C703" s="489">
        <v>48.7199999999997</v>
      </c>
      <c r="D703" s="460">
        <f t="shared" si="134"/>
        <v>48.7199999999997</v>
      </c>
      <c r="E703" s="460">
        <f t="shared" ref="E703:E766" si="140">D703/1000</f>
        <v>4.8719999999999701E-2</v>
      </c>
      <c r="F703" s="460">
        <f t="shared" si="135"/>
        <v>0.98184242333912863</v>
      </c>
      <c r="G703" s="460">
        <v>4.5687747992784503E-5</v>
      </c>
      <c r="H703" s="460">
        <f t="shared" si="136"/>
        <v>1</v>
      </c>
      <c r="I703" s="460">
        <v>0.99760272312020404</v>
      </c>
      <c r="J703" s="460">
        <v>0.997481111540784</v>
      </c>
      <c r="K703" s="460">
        <v>0.99846424870811601</v>
      </c>
      <c r="L703" s="460" t="str">
        <f t="shared" si="137"/>
        <v>-</v>
      </c>
      <c r="M703" s="460">
        <f t="shared" si="138"/>
        <v>1</v>
      </c>
      <c r="N703" s="460">
        <f t="shared" si="139"/>
        <v>4.4858169206142949E-5</v>
      </c>
      <c r="O703" s="460">
        <f t="shared" si="133"/>
        <v>-86.963169104537016</v>
      </c>
      <c r="P703" s="460">
        <f t="shared" si="130"/>
        <v>-9.9999999999980105E-3</v>
      </c>
      <c r="Q703" s="460">
        <f t="shared" si="131"/>
        <v>2.0653358901292117E-9</v>
      </c>
      <c r="R703" s="460">
        <f t="shared" si="132"/>
        <v>-2.0653358901288009E-11</v>
      </c>
      <c r="V703" s="430"/>
    </row>
    <row r="704" spans="3:22" x14ac:dyDescent="0.35">
      <c r="C704" s="489">
        <v>48.729999999999698</v>
      </c>
      <c r="D704" s="460">
        <f t="shared" si="134"/>
        <v>48.729999999999698</v>
      </c>
      <c r="E704" s="460">
        <f t="shared" si="140"/>
        <v>4.8729999999999697E-2</v>
      </c>
      <c r="F704" s="460">
        <f t="shared" si="135"/>
        <v>0.98183502779758514</v>
      </c>
      <c r="G704" s="460">
        <v>4.4504193483371102E-5</v>
      </c>
      <c r="H704" s="460">
        <f t="shared" si="136"/>
        <v>1</v>
      </c>
      <c r="I704" s="460">
        <v>0.99760173986378597</v>
      </c>
      <c r="J704" s="460">
        <v>0.99748007845894304</v>
      </c>
      <c r="K704" s="460">
        <v>0.99846361859125798</v>
      </c>
      <c r="L704" s="460" t="str">
        <f t="shared" si="137"/>
        <v>-</v>
      </c>
      <c r="M704" s="460">
        <f t="shared" si="138"/>
        <v>1</v>
      </c>
      <c r="N704" s="460">
        <f t="shared" si="139"/>
        <v>4.3695776045854776E-5</v>
      </c>
      <c r="O704" s="460">
        <f t="shared" si="133"/>
        <v>-87.191210861799547</v>
      </c>
      <c r="P704" s="460">
        <f t="shared" si="130"/>
        <v>-9.9999999999980105E-3</v>
      </c>
      <c r="Q704" s="460">
        <f t="shared" si="131"/>
        <v>1.9604503049234525E-9</v>
      </c>
      <c r="R704" s="460">
        <f t="shared" si="132"/>
        <v>-1.9604503049230624E-11</v>
      </c>
      <c r="V704" s="430"/>
    </row>
    <row r="705" spans="3:22" x14ac:dyDescent="0.35">
      <c r="C705" s="489">
        <v>48.739999999999597</v>
      </c>
      <c r="D705" s="460">
        <f t="shared" si="134"/>
        <v>48.739999999999597</v>
      </c>
      <c r="E705" s="460">
        <f t="shared" si="140"/>
        <v>4.8739999999999596E-2</v>
      </c>
      <c r="F705" s="460">
        <f t="shared" si="135"/>
        <v>0.98182763078650492</v>
      </c>
      <c r="G705" s="460">
        <v>4.33340062869953E-5</v>
      </c>
      <c r="H705" s="460">
        <f t="shared" si="136"/>
        <v>1</v>
      </c>
      <c r="I705" s="460">
        <v>0.99760075640636003</v>
      </c>
      <c r="J705" s="460">
        <v>0.99747904516595098</v>
      </c>
      <c r="K705" s="460">
        <v>0.99846298834540603</v>
      </c>
      <c r="L705" s="460" t="str">
        <f t="shared" si="137"/>
        <v>-</v>
      </c>
      <c r="M705" s="460">
        <f t="shared" si="138"/>
        <v>1</v>
      </c>
      <c r="N705" s="460">
        <f t="shared" si="139"/>
        <v>4.2546524725248104E-5</v>
      </c>
      <c r="O705" s="460">
        <f t="shared" si="133"/>
        <v>-87.422718161311494</v>
      </c>
      <c r="P705" s="460">
        <f t="shared" si="130"/>
        <v>-9.9999999998985345E-3</v>
      </c>
      <c r="Q705" s="460">
        <f t="shared" si="131"/>
        <v>1.8594336105733431E-9</v>
      </c>
      <c r="R705" s="460">
        <f t="shared" si="132"/>
        <v>-1.8594336105544762E-11</v>
      </c>
      <c r="V705" s="430"/>
    </row>
    <row r="706" spans="3:22" x14ac:dyDescent="0.35">
      <c r="C706" s="489">
        <v>48.749999999999702</v>
      </c>
      <c r="D706" s="460">
        <f t="shared" si="134"/>
        <v>48.749999999999702</v>
      </c>
      <c r="E706" s="460">
        <f t="shared" si="140"/>
        <v>4.8749999999999703E-2</v>
      </c>
      <c r="F706" s="460">
        <f t="shared" si="135"/>
        <v>0.98182023230592053</v>
      </c>
      <c r="G706" s="460">
        <v>4.2177125704781402E-5</v>
      </c>
      <c r="H706" s="460">
        <f t="shared" si="136"/>
        <v>1</v>
      </c>
      <c r="I706" s="460">
        <v>0.99759977274790601</v>
      </c>
      <c r="J706" s="460">
        <v>0.99747801166178596</v>
      </c>
      <c r="K706" s="460">
        <v>0.99846235797054805</v>
      </c>
      <c r="L706" s="460" t="str">
        <f t="shared" si="137"/>
        <v>-</v>
      </c>
      <c r="M706" s="460">
        <f t="shared" si="138"/>
        <v>1</v>
      </c>
      <c r="N706" s="460">
        <f t="shared" si="139"/>
        <v>4.1410355357464488E-5</v>
      </c>
      <c r="O706" s="460">
        <f t="shared" si="133"/>
        <v>-87.657820852824329</v>
      </c>
      <c r="P706" s="460">
        <f t="shared" si="130"/>
        <v>-1.0000000000104592E-2</v>
      </c>
      <c r="Q706" s="460">
        <f t="shared" si="131"/>
        <v>1.7621894283057455E-9</v>
      </c>
      <c r="R706" s="460">
        <f t="shared" si="132"/>
        <v>-1.7621894283241768E-11</v>
      </c>
      <c r="V706" s="430"/>
    </row>
    <row r="707" spans="3:22" x14ac:dyDescent="0.35">
      <c r="C707" s="489">
        <v>48.7599999999996</v>
      </c>
      <c r="D707" s="460">
        <f t="shared" si="134"/>
        <v>48.7599999999996</v>
      </c>
      <c r="E707" s="460">
        <f t="shared" si="140"/>
        <v>4.8759999999999602E-2</v>
      </c>
      <c r="F707" s="460">
        <f t="shared" si="135"/>
        <v>0.98181283235585948</v>
      </c>
      <c r="G707" s="460">
        <v>4.1033491157079998E-5</v>
      </c>
      <c r="H707" s="460">
        <f t="shared" si="136"/>
        <v>1</v>
      </c>
      <c r="I707" s="460">
        <v>0.997598788888447</v>
      </c>
      <c r="J707" s="460">
        <v>0.99747697794646994</v>
      </c>
      <c r="K707" s="460">
        <v>0.99846172746669504</v>
      </c>
      <c r="L707" s="460" t="str">
        <f t="shared" si="137"/>
        <v>-</v>
      </c>
      <c r="M707" s="460">
        <f t="shared" si="138"/>
        <v>1</v>
      </c>
      <c r="N707" s="460">
        <f t="shared" si="139"/>
        <v>4.0287208174381829E-5</v>
      </c>
      <c r="O707" s="460">
        <f t="shared" si="133"/>
        <v>-87.896656546732572</v>
      </c>
      <c r="P707" s="460">
        <f t="shared" ref="P707:P770" si="141">D706-D707</f>
        <v>-9.9999999998985345E-3</v>
      </c>
      <c r="Q707" s="460">
        <f t="shared" ref="Q707:Q770" si="142">((N707+N706)/2)^2</f>
        <v>1.6686229717600159E-9</v>
      </c>
      <c r="R707" s="460">
        <f t="shared" ref="R707:R770" si="143">P707*Q707</f>
        <v>-1.6686229717430851E-11</v>
      </c>
      <c r="V707" s="430"/>
    </row>
    <row r="708" spans="3:22" x14ac:dyDescent="0.35">
      <c r="C708" s="489">
        <v>48.769999999999598</v>
      </c>
      <c r="D708" s="460">
        <f t="shared" si="134"/>
        <v>48.769999999999598</v>
      </c>
      <c r="E708" s="460">
        <f t="shared" si="140"/>
        <v>4.8769999999999598E-2</v>
      </c>
      <c r="F708" s="460">
        <f t="shared" si="135"/>
        <v>0.9818054309363512</v>
      </c>
      <c r="G708" s="460">
        <v>3.9903042183758399E-5</v>
      </c>
      <c r="H708" s="460">
        <f t="shared" si="136"/>
        <v>1</v>
      </c>
      <c r="I708" s="460">
        <v>0.99759780482796101</v>
      </c>
      <c r="J708" s="460">
        <v>0.99747594401998296</v>
      </c>
      <c r="K708" s="460">
        <v>0.99846109683383799</v>
      </c>
      <c r="L708" s="460" t="str">
        <f t="shared" si="137"/>
        <v>-</v>
      </c>
      <c r="M708" s="460">
        <f t="shared" si="138"/>
        <v>1</v>
      </c>
      <c r="N708" s="460">
        <f t="shared" si="139"/>
        <v>3.9177023526896314E-5</v>
      </c>
      <c r="O708" s="460">
        <f t="shared" si="133"/>
        <v>-88.139371251944766</v>
      </c>
      <c r="P708" s="460">
        <f t="shared" si="141"/>
        <v>-9.9999999999980105E-3</v>
      </c>
      <c r="Q708" s="460">
        <f t="shared" si="142"/>
        <v>1.5786410299686044E-9</v>
      </c>
      <c r="R708" s="460">
        <f t="shared" si="143"/>
        <v>-1.5786410299682902E-11</v>
      </c>
      <c r="V708" s="430"/>
    </row>
    <row r="709" spans="3:22" x14ac:dyDescent="0.35">
      <c r="C709" s="489">
        <v>48.779999999999703</v>
      </c>
      <c r="D709" s="460">
        <f t="shared" si="134"/>
        <v>48.779999999999703</v>
      </c>
      <c r="E709" s="460">
        <f t="shared" si="140"/>
        <v>4.8779999999999706E-2</v>
      </c>
      <c r="F709" s="460">
        <f t="shared" si="135"/>
        <v>0.98179802804742589</v>
      </c>
      <c r="G709" s="460">
        <v>3.8785718444123098E-5</v>
      </c>
      <c r="H709" s="460">
        <f t="shared" si="136"/>
        <v>1</v>
      </c>
      <c r="I709" s="460">
        <v>0.99759682056645305</v>
      </c>
      <c r="J709" s="460">
        <v>0.99747490988232601</v>
      </c>
      <c r="K709" s="460">
        <v>0.99846046607197103</v>
      </c>
      <c r="L709" s="460" t="str">
        <f t="shared" si="137"/>
        <v>-</v>
      </c>
      <c r="M709" s="460">
        <f t="shared" si="138"/>
        <v>1</v>
      </c>
      <c r="N709" s="460">
        <f t="shared" si="139"/>
        <v>3.8079741884842736E-5</v>
      </c>
      <c r="O709" s="460">
        <f t="shared" si="133"/>
        <v>-88.38612008094475</v>
      </c>
      <c r="P709" s="460">
        <f t="shared" si="141"/>
        <v>-1.0000000000104592E-2</v>
      </c>
      <c r="Q709" s="460">
        <f t="shared" si="142"/>
        <v>1.49215195047112E-9</v>
      </c>
      <c r="R709" s="460">
        <f t="shared" si="143"/>
        <v>-1.4921519504867267E-11</v>
      </c>
      <c r="V709" s="430"/>
    </row>
    <row r="710" spans="3:22" x14ac:dyDescent="0.35">
      <c r="C710" s="489">
        <v>48.789999999999601</v>
      </c>
      <c r="D710" s="460">
        <f t="shared" si="134"/>
        <v>48.789999999999601</v>
      </c>
      <c r="E710" s="460">
        <f t="shared" si="140"/>
        <v>4.8789999999999605E-2</v>
      </c>
      <c r="F710" s="460">
        <f t="shared" si="135"/>
        <v>0.98179062368911296</v>
      </c>
      <c r="G710" s="460">
        <v>3.7681459716803098E-5</v>
      </c>
      <c r="H710" s="460">
        <f t="shared" si="136"/>
        <v>1</v>
      </c>
      <c r="I710" s="460">
        <v>0.99759583610393798</v>
      </c>
      <c r="J710" s="460">
        <v>0.99747387553352096</v>
      </c>
      <c r="K710" s="460">
        <v>0.99845983518111303</v>
      </c>
      <c r="L710" s="460" t="str">
        <f t="shared" si="137"/>
        <v>-</v>
      </c>
      <c r="M710" s="460">
        <f t="shared" si="138"/>
        <v>1</v>
      </c>
      <c r="N710" s="460">
        <f t="shared" si="139"/>
        <v>3.69953038368763E-5</v>
      </c>
      <c r="O710" s="460">
        <f t="shared" si="133"/>
        <v>-88.637068030645437</v>
      </c>
      <c r="P710" s="460">
        <f t="shared" si="141"/>
        <v>-9.9999999998985345E-3</v>
      </c>
      <c r="Q710" s="460">
        <f t="shared" si="142"/>
        <v>1.4090656225295509E-9</v>
      </c>
      <c r="R710" s="460">
        <f t="shared" si="143"/>
        <v>-1.4090656225152537E-11</v>
      </c>
      <c r="V710" s="430"/>
    </row>
    <row r="711" spans="3:22" x14ac:dyDescent="0.35">
      <c r="C711" s="489">
        <v>48.799999999999599</v>
      </c>
      <c r="D711" s="460">
        <f t="shared" si="134"/>
        <v>48.799999999999599</v>
      </c>
      <c r="E711" s="460">
        <f t="shared" si="140"/>
        <v>4.8799999999999601E-2</v>
      </c>
      <c r="F711" s="460">
        <f t="shared" si="135"/>
        <v>0.98178321786144029</v>
      </c>
      <c r="G711" s="460">
        <v>3.6590205899914103E-5</v>
      </c>
      <c r="H711" s="460">
        <f t="shared" si="136"/>
        <v>1</v>
      </c>
      <c r="I711" s="460">
        <v>0.99759485144039795</v>
      </c>
      <c r="J711" s="460">
        <v>0.99747284097354505</v>
      </c>
      <c r="K711" s="460">
        <v>0.998459204161249</v>
      </c>
      <c r="L711" s="460" t="str">
        <f t="shared" si="137"/>
        <v>-</v>
      </c>
      <c r="M711" s="460">
        <f t="shared" si="138"/>
        <v>1</v>
      </c>
      <c r="N711" s="460">
        <f t="shared" si="139"/>
        <v>3.5923650090630323E-5</v>
      </c>
      <c r="O711" s="460">
        <f t="shared" si="133"/>
        <v>-88.892390848957632</v>
      </c>
      <c r="P711" s="460">
        <f t="shared" si="141"/>
        <v>-9.9999999999980105E-3</v>
      </c>
      <c r="Q711" s="460">
        <f t="shared" si="142"/>
        <v>1.3292934604704581E-9</v>
      </c>
      <c r="R711" s="460">
        <f t="shared" si="143"/>
        <v>-1.3292934604701936E-11</v>
      </c>
      <c r="V711" s="430"/>
    </row>
    <row r="712" spans="3:22" x14ac:dyDescent="0.35">
      <c r="C712" s="489">
        <v>48.809999999999597</v>
      </c>
      <c r="D712" s="460">
        <f t="shared" si="134"/>
        <v>48.809999999999597</v>
      </c>
      <c r="E712" s="460">
        <f t="shared" si="140"/>
        <v>4.8809999999999597E-2</v>
      </c>
      <c r="F712" s="460">
        <f t="shared" si="135"/>
        <v>0.98177581056444063</v>
      </c>
      <c r="G712" s="460">
        <v>3.5511897010960803E-5</v>
      </c>
      <c r="H712" s="460">
        <f t="shared" si="136"/>
        <v>1</v>
      </c>
      <c r="I712" s="460">
        <v>0.99759386657585503</v>
      </c>
      <c r="J712" s="460">
        <v>0.99747180620242204</v>
      </c>
      <c r="K712" s="460">
        <v>0.99845857301239205</v>
      </c>
      <c r="L712" s="460" t="str">
        <f t="shared" si="137"/>
        <v>-</v>
      </c>
      <c r="M712" s="460">
        <f t="shared" si="138"/>
        <v>1</v>
      </c>
      <c r="N712" s="460">
        <f t="shared" si="139"/>
        <v>3.4864721472616977E-5</v>
      </c>
      <c r="O712" s="460">
        <f t="shared" si="133"/>
        <v>-89.152275998763173</v>
      </c>
      <c r="P712" s="460">
        <f t="shared" si="141"/>
        <v>-9.9999999999980105E-3</v>
      </c>
      <c r="Q712" s="460">
        <f t="shared" si="142"/>
        <v>1.25274838714409E-9</v>
      </c>
      <c r="R712" s="460">
        <f t="shared" si="143"/>
        <v>-1.2527483871438408E-11</v>
      </c>
      <c r="V712" s="430"/>
    </row>
    <row r="713" spans="3:22" x14ac:dyDescent="0.35">
      <c r="C713" s="489">
        <v>48.819999999999602</v>
      </c>
      <c r="D713" s="460">
        <f t="shared" si="134"/>
        <v>48.819999999999602</v>
      </c>
      <c r="E713" s="460">
        <f t="shared" si="140"/>
        <v>4.88199999999996E-2</v>
      </c>
      <c r="F713" s="460">
        <f t="shared" si="135"/>
        <v>0.98176840179813951</v>
      </c>
      <c r="G713" s="460">
        <v>3.4446473186792899E-5</v>
      </c>
      <c r="H713" s="460">
        <f t="shared" si="136"/>
        <v>1</v>
      </c>
      <c r="I713" s="460">
        <v>0.99759288151028902</v>
      </c>
      <c r="J713" s="460">
        <v>0.99747077122012995</v>
      </c>
      <c r="K713" s="460">
        <v>0.99845794173452895</v>
      </c>
      <c r="L713" s="460" t="str">
        <f t="shared" si="137"/>
        <v>-</v>
      </c>
      <c r="M713" s="460">
        <f t="shared" si="138"/>
        <v>1</v>
      </c>
      <c r="N713" s="460">
        <f t="shared" si="139"/>
        <v>3.3818458928180127E-5</v>
      </c>
      <c r="O713" s="460">
        <f t="shared" si="133"/>
        <v>-89.416923732658233</v>
      </c>
      <c r="P713" s="460">
        <f t="shared" si="141"/>
        <v>-1.0000000000005116E-2</v>
      </c>
      <c r="Q713" s="460">
        <f t="shared" si="142"/>
        <v>1.1793448174921099E-9</v>
      </c>
      <c r="R713" s="460">
        <f t="shared" si="143"/>
        <v>-1.1793448174927132E-11</v>
      </c>
      <c r="V713" s="430"/>
    </row>
    <row r="714" spans="3:22" x14ac:dyDescent="0.35">
      <c r="C714" s="489">
        <v>48.8299999999996</v>
      </c>
      <c r="D714" s="460">
        <f t="shared" si="134"/>
        <v>48.8299999999996</v>
      </c>
      <c r="E714" s="460">
        <f t="shared" si="140"/>
        <v>4.8829999999999603E-2</v>
      </c>
      <c r="F714" s="460">
        <f t="shared" si="135"/>
        <v>0.98176099156256891</v>
      </c>
      <c r="G714" s="460">
        <v>3.33938746837887E-5</v>
      </c>
      <c r="H714" s="460">
        <f t="shared" si="136"/>
        <v>1</v>
      </c>
      <c r="I714" s="460">
        <v>0.99759189624370004</v>
      </c>
      <c r="J714" s="460">
        <v>0.99746973602667299</v>
      </c>
      <c r="K714" s="460">
        <v>0.99845731032766205</v>
      </c>
      <c r="L714" s="460" t="str">
        <f t="shared" si="137"/>
        <v>-</v>
      </c>
      <c r="M714" s="460">
        <f t="shared" si="138"/>
        <v>1</v>
      </c>
      <c r="N714" s="460">
        <f t="shared" si="139"/>
        <v>3.2784803521672562E-5</v>
      </c>
      <c r="O714" s="460">
        <f t="shared" si="133"/>
        <v>-89.686548294064977</v>
      </c>
      <c r="P714" s="460">
        <f t="shared" si="141"/>
        <v>-9.9999999999980105E-3</v>
      </c>
      <c r="Q714" s="460">
        <f t="shared" si="142"/>
        <v>1.1089986422409894E-9</v>
      </c>
      <c r="R714" s="460">
        <f t="shared" si="143"/>
        <v>-1.1089986422407687E-11</v>
      </c>
      <c r="V714" s="430"/>
    </row>
    <row r="715" spans="3:22" x14ac:dyDescent="0.35">
      <c r="C715" s="489">
        <v>48.839999999999598</v>
      </c>
      <c r="D715" s="460">
        <f t="shared" si="134"/>
        <v>48.839999999999598</v>
      </c>
      <c r="E715" s="460">
        <f t="shared" si="140"/>
        <v>4.8839999999999599E-2</v>
      </c>
      <c r="F715" s="460">
        <f t="shared" si="135"/>
        <v>0.98175357985775835</v>
      </c>
      <c r="G715" s="460">
        <v>3.2354041877480503E-5</v>
      </c>
      <c r="H715" s="460">
        <f t="shared" si="136"/>
        <v>1</v>
      </c>
      <c r="I715" s="460">
        <v>0.99759091077610995</v>
      </c>
      <c r="J715" s="460">
        <v>0.99746870062206605</v>
      </c>
      <c r="K715" s="460">
        <v>0.998456678791801</v>
      </c>
      <c r="L715" s="460" t="str">
        <f t="shared" si="137"/>
        <v>-</v>
      </c>
      <c r="M715" s="460">
        <f t="shared" si="138"/>
        <v>1</v>
      </c>
      <c r="N715" s="460">
        <f t="shared" si="139"/>
        <v>3.1763696436084313E-5</v>
      </c>
      <c r="O715" s="460">
        <f t="shared" si="133"/>
        <v>-89.961379263197756</v>
      </c>
      <c r="P715" s="460">
        <f t="shared" si="141"/>
        <v>-9.9999999999980105E-3</v>
      </c>
      <c r="Q715" s="460">
        <f t="shared" si="142"/>
        <v>1.0416272116991351E-9</v>
      </c>
      <c r="R715" s="460">
        <f t="shared" si="143"/>
        <v>-1.0416272116989278E-11</v>
      </c>
      <c r="V715" s="430"/>
    </row>
    <row r="716" spans="3:22" x14ac:dyDescent="0.35">
      <c r="C716" s="489">
        <v>48.849999999999604</v>
      </c>
      <c r="D716" s="460">
        <f t="shared" si="134"/>
        <v>48.849999999999604</v>
      </c>
      <c r="E716" s="460">
        <f t="shared" si="140"/>
        <v>4.8849999999999602E-2</v>
      </c>
      <c r="F716" s="460">
        <f t="shared" si="135"/>
        <v>0.98174616668373604</v>
      </c>
      <c r="G716" s="460">
        <v>3.13269152629268E-5</v>
      </c>
      <c r="H716" s="460">
        <f t="shared" si="136"/>
        <v>1</v>
      </c>
      <c r="I716" s="460">
        <v>0.997589925107497</v>
      </c>
      <c r="J716" s="460">
        <v>0.99746766500629402</v>
      </c>
      <c r="K716" s="460">
        <v>0.99845604712693803</v>
      </c>
      <c r="L716" s="460" t="str">
        <f t="shared" si="137"/>
        <v>-</v>
      </c>
      <c r="M716" s="460">
        <f t="shared" si="138"/>
        <v>1</v>
      </c>
      <c r="N716" s="460">
        <f t="shared" si="139"/>
        <v>3.0755078973404611E-5</v>
      </c>
      <c r="O716" s="460">
        <f t="shared" si="133"/>
        <v>-90.241663069003778</v>
      </c>
      <c r="P716" s="460">
        <f t="shared" si="141"/>
        <v>-1.0000000000005116E-2</v>
      </c>
      <c r="Q716" s="460">
        <f t="shared" si="142"/>
        <v>9.7714931967552926E-10</v>
      </c>
      <c r="R716" s="460">
        <f t="shared" si="143"/>
        <v>-9.771493196760292E-12</v>
      </c>
      <c r="V716" s="430"/>
    </row>
    <row r="717" spans="3:22" x14ac:dyDescent="0.35">
      <c r="C717" s="489">
        <v>48.859999999999602</v>
      </c>
      <c r="D717" s="460">
        <f t="shared" si="134"/>
        <v>48.859999999999602</v>
      </c>
      <c r="E717" s="460">
        <f t="shared" si="140"/>
        <v>4.8859999999999598E-2</v>
      </c>
      <c r="F717" s="460">
        <f t="shared" si="135"/>
        <v>0.98173875204053318</v>
      </c>
      <c r="G717" s="460">
        <v>3.03124354545653E-5</v>
      </c>
      <c r="H717" s="460">
        <f t="shared" si="136"/>
        <v>1</v>
      </c>
      <c r="I717" s="460">
        <v>0.99758893923788305</v>
      </c>
      <c r="J717" s="460">
        <v>0.99746662917937701</v>
      </c>
      <c r="K717" s="460">
        <v>0.99845541533308202</v>
      </c>
      <c r="L717" s="460" t="str">
        <f t="shared" si="137"/>
        <v>-</v>
      </c>
      <c r="M717" s="460">
        <f t="shared" si="138"/>
        <v>1</v>
      </c>
      <c r="N717" s="460">
        <f t="shared" si="139"/>
        <v>2.9758892554474149E-5</v>
      </c>
      <c r="O717" s="460">
        <f t="shared" ref="O717:O780" si="144">20*LOG10(N717)</f>
        <v>-90.527664692650816</v>
      </c>
      <c r="P717" s="460">
        <f t="shared" si="141"/>
        <v>-9.9999999999980105E-3</v>
      </c>
      <c r="Q717" s="460">
        <f t="shared" si="142"/>
        <v>9.1548518751923022E-10</v>
      </c>
      <c r="R717" s="460">
        <f t="shared" si="143"/>
        <v>-9.1548518751904815E-12</v>
      </c>
      <c r="V717" s="430"/>
    </row>
    <row r="718" spans="3:22" x14ac:dyDescent="0.35">
      <c r="C718" s="489">
        <v>48.8699999999996</v>
      </c>
      <c r="D718" s="460">
        <f t="shared" si="134"/>
        <v>48.8699999999996</v>
      </c>
      <c r="E718" s="460">
        <f t="shared" si="140"/>
        <v>4.8869999999999601E-2</v>
      </c>
      <c r="F718" s="460">
        <f t="shared" si="135"/>
        <v>0.98173133592817741</v>
      </c>
      <c r="G718" s="460">
        <v>2.93105431861239E-5</v>
      </c>
      <c r="H718" s="460">
        <f t="shared" si="136"/>
        <v>1</v>
      </c>
      <c r="I718" s="460">
        <v>0.99758795316724702</v>
      </c>
      <c r="J718" s="460">
        <v>0.99746559314129302</v>
      </c>
      <c r="K718" s="460">
        <v>0.99845478341022098</v>
      </c>
      <c r="L718" s="460" t="str">
        <f t="shared" si="137"/>
        <v>-</v>
      </c>
      <c r="M718" s="460">
        <f t="shared" si="138"/>
        <v>1</v>
      </c>
      <c r="N718" s="460">
        <f t="shared" si="139"/>
        <v>2.8775078718893954E-5</v>
      </c>
      <c r="O718" s="460">
        <f t="shared" si="144"/>
        <v>-90.81966959227131</v>
      </c>
      <c r="P718" s="460">
        <f t="shared" si="141"/>
        <v>-9.9999999999980105E-3</v>
      </c>
      <c r="Q718" s="460">
        <f t="shared" si="142"/>
        <v>8.5655644825787067E-10</v>
      </c>
      <c r="R718" s="460">
        <f t="shared" si="143"/>
        <v>-8.5655644825770021E-12</v>
      </c>
      <c r="V718" s="430"/>
    </row>
    <row r="719" spans="3:22" x14ac:dyDescent="0.35">
      <c r="C719" s="489">
        <v>48.879999999999598</v>
      </c>
      <c r="D719" s="460">
        <f t="shared" si="134"/>
        <v>48.879999999999598</v>
      </c>
      <c r="E719" s="460">
        <f t="shared" si="140"/>
        <v>4.8879999999999597E-2</v>
      </c>
      <c r="F719" s="460">
        <f t="shared" si="135"/>
        <v>0.98172391834669925</v>
      </c>
      <c r="G719" s="460">
        <v>2.8321179310534799E-5</v>
      </c>
      <c r="H719" s="460">
        <f t="shared" si="136"/>
        <v>1</v>
      </c>
      <c r="I719" s="460">
        <v>0.99758696689559201</v>
      </c>
      <c r="J719" s="460">
        <v>0.99746455689204705</v>
      </c>
      <c r="K719" s="460">
        <v>0.99845415135835502</v>
      </c>
      <c r="L719" s="460" t="str">
        <f t="shared" si="137"/>
        <v>-</v>
      </c>
      <c r="M719" s="460">
        <f t="shared" si="138"/>
        <v>1</v>
      </c>
      <c r="N719" s="460">
        <f t="shared" si="139"/>
        <v>2.7803579124937694E-5</v>
      </c>
      <c r="O719" s="460">
        <f t="shared" si="144"/>
        <v>-91.117985884402202</v>
      </c>
      <c r="P719" s="460">
        <f t="shared" si="141"/>
        <v>-9.9999999999980105E-3</v>
      </c>
      <c r="Q719" s="460">
        <f t="shared" si="142"/>
        <v>8.002861308523431E-10</v>
      </c>
      <c r="R719" s="460">
        <f t="shared" si="143"/>
        <v>-8.0028613085218381E-12</v>
      </c>
      <c r="V719" s="430"/>
    </row>
    <row r="720" spans="3:22" x14ac:dyDescent="0.35">
      <c r="C720" s="489">
        <v>48.889999999999603</v>
      </c>
      <c r="D720" s="460">
        <f t="shared" si="134"/>
        <v>48.889999999999603</v>
      </c>
      <c r="E720" s="460">
        <f t="shared" si="140"/>
        <v>4.88899999999996E-2</v>
      </c>
      <c r="F720" s="460">
        <f t="shared" si="135"/>
        <v>0.98171649929612936</v>
      </c>
      <c r="G720" s="460">
        <v>2.7344284800400902E-5</v>
      </c>
      <c r="H720" s="460">
        <f t="shared" si="136"/>
        <v>1</v>
      </c>
      <c r="I720" s="460">
        <v>0.997585980422935</v>
      </c>
      <c r="J720" s="460">
        <v>0.99746352043165498</v>
      </c>
      <c r="K720" s="460">
        <v>0.99845351917750003</v>
      </c>
      <c r="L720" s="460" t="str">
        <f t="shared" si="137"/>
        <v>-</v>
      </c>
      <c r="M720" s="460">
        <f t="shared" si="138"/>
        <v>1</v>
      </c>
      <c r="N720" s="460">
        <f t="shared" si="139"/>
        <v>2.6844335550005932E-5</v>
      </c>
      <c r="O720" s="460">
        <f t="shared" si="144"/>
        <v>-91.422946824171092</v>
      </c>
      <c r="P720" s="460">
        <f t="shared" si="141"/>
        <v>-1.0000000000005116E-2</v>
      </c>
      <c r="Q720" s="460">
        <f t="shared" si="142"/>
        <v>7.4659864457997966E-10</v>
      </c>
      <c r="R720" s="460">
        <f t="shared" si="143"/>
        <v>-7.4659864458036168E-12</v>
      </c>
      <c r="V720" s="430"/>
    </row>
    <row r="721" spans="3:22" x14ac:dyDescent="0.35">
      <c r="C721" s="489">
        <v>48.899999999999601</v>
      </c>
      <c r="D721" s="460">
        <f t="shared" si="134"/>
        <v>48.899999999999601</v>
      </c>
      <c r="E721" s="460">
        <f t="shared" si="140"/>
        <v>4.8899999999999604E-2</v>
      </c>
      <c r="F721" s="460">
        <f t="shared" si="135"/>
        <v>0.9817090787764956</v>
      </c>
      <c r="G721" s="460">
        <v>2.6379800747466299E-5</v>
      </c>
      <c r="H721" s="460">
        <f t="shared" si="136"/>
        <v>1</v>
      </c>
      <c r="I721" s="460">
        <v>0.997584993749279</v>
      </c>
      <c r="J721" s="460">
        <v>0.99746248376011604</v>
      </c>
      <c r="K721" s="460">
        <v>0.99845288686765199</v>
      </c>
      <c r="L721" s="460" t="str">
        <f t="shared" si="137"/>
        <v>-</v>
      </c>
      <c r="M721" s="460">
        <f t="shared" si="138"/>
        <v>1</v>
      </c>
      <c r="N721" s="460">
        <f t="shared" si="139"/>
        <v>2.5897289890102652E-5</v>
      </c>
      <c r="O721" s="460">
        <f t="shared" si="144"/>
        <v>-91.734913635252553</v>
      </c>
      <c r="P721" s="460">
        <f t="shared" si="141"/>
        <v>-9.9999999999980105E-3</v>
      </c>
      <c r="Q721" s="460">
        <f t="shared" si="142"/>
        <v>6.9541976351617731E-10</v>
      </c>
      <c r="R721" s="460">
        <f t="shared" si="143"/>
        <v>-6.9541976351603894E-12</v>
      </c>
      <c r="V721" s="430"/>
    </row>
    <row r="722" spans="3:22" x14ac:dyDescent="0.35">
      <c r="C722" s="489">
        <v>48.909999999999599</v>
      </c>
      <c r="D722" s="460">
        <f t="shared" si="134"/>
        <v>48.909999999999599</v>
      </c>
      <c r="E722" s="460">
        <f t="shared" si="140"/>
        <v>4.89099999999996E-2</v>
      </c>
      <c r="F722" s="460">
        <f t="shared" si="135"/>
        <v>0.98170165678782739</v>
      </c>
      <c r="G722" s="460">
        <v>2.54276683627308E-5</v>
      </c>
      <c r="H722" s="460">
        <f t="shared" si="136"/>
        <v>1</v>
      </c>
      <c r="I722" s="460">
        <v>0.99758400687458604</v>
      </c>
      <c r="J722" s="460">
        <v>0.99746144687740002</v>
      </c>
      <c r="K722" s="460">
        <v>0.99845225442878804</v>
      </c>
      <c r="L722" s="460" t="str">
        <f t="shared" si="137"/>
        <v>-</v>
      </c>
      <c r="M722" s="460">
        <f t="shared" si="138"/>
        <v>1</v>
      </c>
      <c r="N722" s="460">
        <f t="shared" si="139"/>
        <v>2.4962384159944248E-5</v>
      </c>
      <c r="O722" s="460">
        <f t="shared" si="144"/>
        <v>-92.054278749937055</v>
      </c>
      <c r="P722" s="460">
        <f t="shared" si="141"/>
        <v>-9.9999999999980105E-3</v>
      </c>
      <c r="Q722" s="460">
        <f t="shared" si="142"/>
        <v>6.4667661111925352E-10</v>
      </c>
      <c r="R722" s="460">
        <f t="shared" si="143"/>
        <v>-6.4667661111912485E-12</v>
      </c>
      <c r="V722" s="430"/>
    </row>
    <row r="723" spans="3:22" x14ac:dyDescent="0.35">
      <c r="C723" s="489">
        <v>48.919999999999597</v>
      </c>
      <c r="D723" s="460">
        <f t="shared" si="134"/>
        <v>48.919999999999597</v>
      </c>
      <c r="E723" s="460">
        <f t="shared" si="140"/>
        <v>4.8919999999999596E-2</v>
      </c>
      <c r="F723" s="460">
        <f t="shared" si="135"/>
        <v>0.98169423333015537</v>
      </c>
      <c r="G723" s="460">
        <v>2.4487828976555899E-5</v>
      </c>
      <c r="H723" s="460">
        <f t="shared" si="136"/>
        <v>1</v>
      </c>
      <c r="I723" s="460">
        <v>0.99758301979889497</v>
      </c>
      <c r="J723" s="460">
        <v>0.997460409783538</v>
      </c>
      <c r="K723" s="460">
        <v>0.99845162186093395</v>
      </c>
      <c r="L723" s="460" t="str">
        <f t="shared" si="137"/>
        <v>-</v>
      </c>
      <c r="M723" s="460">
        <f t="shared" si="138"/>
        <v>1</v>
      </c>
      <c r="N723" s="460">
        <f t="shared" si="139"/>
        <v>2.4039560493060006E-5</v>
      </c>
      <c r="O723" s="460">
        <f t="shared" si="144"/>
        <v>-92.381469533039564</v>
      </c>
      <c r="P723" s="460">
        <f t="shared" si="141"/>
        <v>-9.9999999999980105E-3</v>
      </c>
      <c r="Q723" s="460">
        <f t="shared" si="142"/>
        <v>6.0029764494402318E-10</v>
      </c>
      <c r="R723" s="460">
        <f t="shared" si="143"/>
        <v>-6.0029764494390378E-12</v>
      </c>
      <c r="V723" s="430"/>
    </row>
    <row r="724" spans="3:22" x14ac:dyDescent="0.35">
      <c r="C724" s="489">
        <v>48.929999999999602</v>
      </c>
      <c r="D724" s="460">
        <f t="shared" si="134"/>
        <v>48.929999999999602</v>
      </c>
      <c r="E724" s="460">
        <f t="shared" si="140"/>
        <v>4.8929999999999599E-2</v>
      </c>
      <c r="F724" s="460">
        <f t="shared" si="135"/>
        <v>0.98168680840350753</v>
      </c>
      <c r="G724" s="460">
        <v>2.3560224038668702E-5</v>
      </c>
      <c r="H724" s="460">
        <f t="shared" si="136"/>
        <v>1</v>
      </c>
      <c r="I724" s="460">
        <v>0.99758203252220201</v>
      </c>
      <c r="J724" s="460">
        <v>0.997459372478532</v>
      </c>
      <c r="K724" s="460">
        <v>0.99845098916409003</v>
      </c>
      <c r="L724" s="460" t="str">
        <f t="shared" si="137"/>
        <v>-</v>
      </c>
      <c r="M724" s="460">
        <f t="shared" si="138"/>
        <v>1</v>
      </c>
      <c r="N724" s="460">
        <f t="shared" si="139"/>
        <v>2.3128761141792273E-5</v>
      </c>
      <c r="O724" s="460">
        <f t="shared" si="144"/>
        <v>-92.716952579081848</v>
      </c>
      <c r="P724" s="460">
        <f t="shared" si="141"/>
        <v>-1.0000000000005116E-2</v>
      </c>
      <c r="Q724" s="460">
        <f t="shared" si="142"/>
        <v>5.5621264146221829E-10</v>
      </c>
      <c r="R724" s="460">
        <f t="shared" si="143"/>
        <v>-5.5621264146250284E-12</v>
      </c>
      <c r="V724" s="430"/>
    </row>
    <row r="725" spans="3:22" x14ac:dyDescent="0.35">
      <c r="C725" s="489">
        <v>48.9399999999996</v>
      </c>
      <c r="D725" s="460">
        <f t="shared" si="134"/>
        <v>48.9399999999996</v>
      </c>
      <c r="E725" s="460">
        <f t="shared" si="140"/>
        <v>4.8939999999999602E-2</v>
      </c>
      <c r="F725" s="460">
        <f t="shared" si="135"/>
        <v>0.98167938200791649</v>
      </c>
      <c r="G725" s="460">
        <v>2.2644795118084101E-5</v>
      </c>
      <c r="H725" s="460">
        <f t="shared" si="136"/>
        <v>1</v>
      </c>
      <c r="I725" s="460">
        <v>0.99758104504449396</v>
      </c>
      <c r="J725" s="460">
        <v>0.99745833496236802</v>
      </c>
      <c r="K725" s="460">
        <v>0.99845035633824197</v>
      </c>
      <c r="L725" s="460" t="str">
        <f t="shared" si="137"/>
        <v>-</v>
      </c>
      <c r="M725" s="460">
        <f t="shared" si="138"/>
        <v>1</v>
      </c>
      <c r="N725" s="460">
        <f t="shared" si="139"/>
        <v>2.2229928477216684E-5</v>
      </c>
      <c r="O725" s="460">
        <f t="shared" si="144"/>
        <v>-93.061238692039169</v>
      </c>
      <c r="P725" s="460">
        <f t="shared" si="141"/>
        <v>-9.9999999999980105E-3</v>
      </c>
      <c r="Q725" s="460">
        <f t="shared" si="142"/>
        <v>5.1435268098839784E-10</v>
      </c>
      <c r="R725" s="460">
        <f t="shared" si="143"/>
        <v>-5.143526809882955E-12</v>
      </c>
      <c r="V725" s="430"/>
    </row>
    <row r="726" spans="3:22" x14ac:dyDescent="0.35">
      <c r="C726" s="489">
        <v>48.949999999999598</v>
      </c>
      <c r="D726" s="460">
        <f t="shared" si="134"/>
        <v>48.949999999999598</v>
      </c>
      <c r="E726" s="460">
        <f t="shared" si="140"/>
        <v>4.8949999999999598E-2</v>
      </c>
      <c r="F726" s="460">
        <f t="shared" si="135"/>
        <v>0.98167195414340935</v>
      </c>
      <c r="G726" s="460">
        <v>2.1741483902942701E-5</v>
      </c>
      <c r="H726" s="460">
        <f t="shared" si="136"/>
        <v>1</v>
      </c>
      <c r="I726" s="460">
        <v>0.99758005736576805</v>
      </c>
      <c r="J726" s="460">
        <v>0.99745729723504295</v>
      </c>
      <c r="K726" s="460">
        <v>0.998449723383393</v>
      </c>
      <c r="L726" s="460" t="str">
        <f t="shared" si="137"/>
        <v>-</v>
      </c>
      <c r="M726" s="460">
        <f t="shared" si="138"/>
        <v>1</v>
      </c>
      <c r="N726" s="460">
        <f t="shared" si="139"/>
        <v>2.134300498897924E-5</v>
      </c>
      <c r="O726" s="460">
        <f t="shared" si="144"/>
        <v>-93.414888682059214</v>
      </c>
      <c r="P726" s="460">
        <f t="shared" si="141"/>
        <v>-9.9999999999980105E-3</v>
      </c>
      <c r="Q726" s="460">
        <f t="shared" si="142"/>
        <v>4.7465013271238413E-10</v>
      </c>
      <c r="R726" s="460">
        <f t="shared" si="143"/>
        <v>-4.7465013271228972E-12</v>
      </c>
      <c r="V726" s="430"/>
    </row>
    <row r="727" spans="3:22" x14ac:dyDescent="0.35">
      <c r="C727" s="489">
        <v>48.959999999999603</v>
      </c>
      <c r="D727" s="460">
        <f t="shared" si="134"/>
        <v>48.959999999999603</v>
      </c>
      <c r="E727" s="460">
        <f t="shared" si="140"/>
        <v>4.8959999999999601E-2</v>
      </c>
      <c r="F727" s="460">
        <f t="shared" si="135"/>
        <v>0.98166452481001487</v>
      </c>
      <c r="G727" s="460">
        <v>2.0850232200852E-5</v>
      </c>
      <c r="H727" s="460">
        <f t="shared" si="136"/>
        <v>1</v>
      </c>
      <c r="I727" s="460">
        <v>0.99757906948604602</v>
      </c>
      <c r="J727" s="460">
        <v>0.997456259296575</v>
      </c>
      <c r="K727" s="460">
        <v>0.99844909029955198</v>
      </c>
      <c r="L727" s="460" t="str">
        <f t="shared" si="137"/>
        <v>-</v>
      </c>
      <c r="M727" s="460">
        <f t="shared" si="138"/>
        <v>1</v>
      </c>
      <c r="N727" s="460">
        <f t="shared" si="139"/>
        <v>2.0467933285627849E-5</v>
      </c>
      <c r="O727" s="460">
        <f t="shared" si="144"/>
        <v>-93.778520145246119</v>
      </c>
      <c r="P727" s="460">
        <f t="shared" si="141"/>
        <v>-1.0000000000005116E-2</v>
      </c>
      <c r="Q727" s="460">
        <f t="shared" si="142"/>
        <v>4.3703863985075109E-10</v>
      </c>
      <c r="R727" s="460">
        <f t="shared" si="143"/>
        <v>-4.3703863985097471E-12</v>
      </c>
      <c r="V727" s="430"/>
    </row>
    <row r="728" spans="3:22" x14ac:dyDescent="0.35">
      <c r="C728" s="489">
        <v>48.969999999999601</v>
      </c>
      <c r="D728" s="460">
        <f t="shared" si="134"/>
        <v>48.969999999999601</v>
      </c>
      <c r="E728" s="460">
        <f t="shared" si="140"/>
        <v>4.8969999999999604E-2</v>
      </c>
      <c r="F728" s="460">
        <f t="shared" si="135"/>
        <v>0.9816570940077648</v>
      </c>
      <c r="G728" s="460">
        <v>1.9970981938514E-5</v>
      </c>
      <c r="H728" s="460">
        <f t="shared" si="136"/>
        <v>1</v>
      </c>
      <c r="I728" s="460">
        <v>0.99757808140530702</v>
      </c>
      <c r="J728" s="460">
        <v>0.99745522114694896</v>
      </c>
      <c r="K728" s="460">
        <v>0.99844845708670904</v>
      </c>
      <c r="L728" s="460" t="str">
        <f t="shared" si="137"/>
        <v>-</v>
      </c>
      <c r="M728" s="460">
        <f t="shared" si="138"/>
        <v>1</v>
      </c>
      <c r="N728" s="460">
        <f t="shared" si="139"/>
        <v>1.9604656094243212E-5</v>
      </c>
      <c r="O728" s="460">
        <f t="shared" si="144"/>
        <v>-94.152815434204797</v>
      </c>
      <c r="P728" s="460">
        <f t="shared" si="141"/>
        <v>-9.9999999999980105E-3</v>
      </c>
      <c r="Q728" s="460">
        <f t="shared" si="142"/>
        <v>4.0145310490193869E-10</v>
      </c>
      <c r="R728" s="460">
        <f t="shared" si="143"/>
        <v>-4.0145310490185882E-12</v>
      </c>
      <c r="V728" s="430"/>
    </row>
    <row r="729" spans="3:22" x14ac:dyDescent="0.35">
      <c r="C729" s="489">
        <v>48.979999999999599</v>
      </c>
      <c r="D729" s="460">
        <f t="shared" si="134"/>
        <v>48.979999999999599</v>
      </c>
      <c r="E729" s="460">
        <f t="shared" si="140"/>
        <v>4.89799999999996E-2</v>
      </c>
      <c r="F729" s="460">
        <f t="shared" si="135"/>
        <v>0.98164966173668833</v>
      </c>
      <c r="G729" s="460">
        <v>1.9103675161997599E-5</v>
      </c>
      <c r="H729" s="460">
        <f t="shared" si="136"/>
        <v>1</v>
      </c>
      <c r="I729" s="460">
        <v>0.99757709312357401</v>
      </c>
      <c r="J729" s="460">
        <v>0.99745418278618203</v>
      </c>
      <c r="K729" s="460">
        <v>0.99844782374487695</v>
      </c>
      <c r="L729" s="460" t="str">
        <f t="shared" si="137"/>
        <v>-</v>
      </c>
      <c r="M729" s="460">
        <f t="shared" si="138"/>
        <v>1</v>
      </c>
      <c r="N729" s="460">
        <f t="shared" si="139"/>
        <v>1.8753116260702517E-5</v>
      </c>
      <c r="O729" s="460">
        <f t="shared" si="144"/>
        <v>-94.538531078859762</v>
      </c>
      <c r="P729" s="460">
        <f t="shared" si="141"/>
        <v>-9.9999999999980105E-3</v>
      </c>
      <c r="Q729" s="460">
        <f t="shared" si="142"/>
        <v>3.6782967500845974E-10</v>
      </c>
      <c r="R729" s="460">
        <f t="shared" si="143"/>
        <v>-3.6782967500838655E-12</v>
      </c>
      <c r="V729" s="430"/>
    </row>
    <row r="730" spans="3:22" x14ac:dyDescent="0.35">
      <c r="C730" s="489">
        <v>48.989999999999597</v>
      </c>
      <c r="D730" s="460">
        <f t="shared" si="134"/>
        <v>48.989999999999597</v>
      </c>
      <c r="E730" s="460">
        <f t="shared" si="140"/>
        <v>4.8989999999999596E-2</v>
      </c>
      <c r="F730" s="460">
        <f t="shared" si="135"/>
        <v>0.98164222799681378</v>
      </c>
      <c r="G730" s="460">
        <v>1.82482540365401E-5</v>
      </c>
      <c r="H730" s="460">
        <f t="shared" si="136"/>
        <v>1</v>
      </c>
      <c r="I730" s="460">
        <v>0.99757610464082502</v>
      </c>
      <c r="J730" s="460">
        <v>0.99745314421425801</v>
      </c>
      <c r="K730" s="460">
        <v>0.99844719027404405</v>
      </c>
      <c r="L730" s="460" t="str">
        <f t="shared" si="137"/>
        <v>-</v>
      </c>
      <c r="M730" s="460">
        <f t="shared" si="138"/>
        <v>1</v>
      </c>
      <c r="N730" s="460">
        <f t="shared" si="139"/>
        <v>1.7913256749481074E-5</v>
      </c>
      <c r="O730" s="460">
        <f t="shared" si="144"/>
        <v>-94.936508986818183</v>
      </c>
      <c r="P730" s="460">
        <f t="shared" si="141"/>
        <v>-9.9999999999980105E-3</v>
      </c>
      <c r="Q730" s="460">
        <f t="shared" si="142"/>
        <v>3.361057274304799E-10</v>
      </c>
      <c r="R730" s="460">
        <f t="shared" si="143"/>
        <v>-3.3610572743041301E-12</v>
      </c>
      <c r="V730" s="430"/>
    </row>
    <row r="731" spans="3:22" x14ac:dyDescent="0.35">
      <c r="C731" s="489">
        <v>48.999999999999602</v>
      </c>
      <c r="D731" s="460">
        <f t="shared" si="134"/>
        <v>48.999999999999602</v>
      </c>
      <c r="E731" s="460">
        <f t="shared" si="140"/>
        <v>4.8999999999999599E-2</v>
      </c>
      <c r="F731" s="460">
        <f t="shared" si="135"/>
        <v>0.98163479278817112</v>
      </c>
      <c r="G731" s="460">
        <v>1.7404660846549702E-5</v>
      </c>
      <c r="H731" s="460">
        <f t="shared" si="136"/>
        <v>1</v>
      </c>
      <c r="I731" s="460">
        <v>0.99757511595708104</v>
      </c>
      <c r="J731" s="460">
        <v>0.997452105431193</v>
      </c>
      <c r="K731" s="460">
        <v>0.998446556674221</v>
      </c>
      <c r="L731" s="460" t="str">
        <f t="shared" si="137"/>
        <v>-</v>
      </c>
      <c r="M731" s="460">
        <f t="shared" si="138"/>
        <v>1</v>
      </c>
      <c r="N731" s="460">
        <f t="shared" si="139"/>
        <v>1.708502064365121E-5</v>
      </c>
      <c r="O731" s="460">
        <f t="shared" si="144"/>
        <v>-95.347689842228704</v>
      </c>
      <c r="P731" s="460">
        <f t="shared" si="141"/>
        <v>-1.0000000000005116E-2</v>
      </c>
      <c r="Q731" s="460">
        <f t="shared" si="142"/>
        <v>3.0621985512165865E-10</v>
      </c>
      <c r="R731" s="460">
        <f t="shared" si="143"/>
        <v>-3.0621985512181531E-12</v>
      </c>
      <c r="V731" s="430"/>
    </row>
    <row r="732" spans="3:22" x14ac:dyDescent="0.35">
      <c r="C732" s="489">
        <v>49.0099999999996</v>
      </c>
      <c r="D732" s="460">
        <f t="shared" si="134"/>
        <v>49.0099999999996</v>
      </c>
      <c r="E732" s="460">
        <f t="shared" si="140"/>
        <v>4.9009999999999602E-2</v>
      </c>
      <c r="F732" s="460">
        <f t="shared" si="135"/>
        <v>0.98162735611079133</v>
      </c>
      <c r="G732" s="460">
        <v>1.6572837995783499E-5</v>
      </c>
      <c r="H732" s="460">
        <f t="shared" si="136"/>
        <v>1</v>
      </c>
      <c r="I732" s="460">
        <v>0.99757412707230497</v>
      </c>
      <c r="J732" s="460">
        <v>0.99745106643695303</v>
      </c>
      <c r="K732" s="460">
        <v>0.99844592294538304</v>
      </c>
      <c r="L732" s="460" t="str">
        <f t="shared" si="137"/>
        <v>-</v>
      </c>
      <c r="M732" s="460">
        <f t="shared" si="138"/>
        <v>1</v>
      </c>
      <c r="N732" s="460">
        <f t="shared" si="139"/>
        <v>1.6268351145053421E-5</v>
      </c>
      <c r="O732" s="460">
        <f t="shared" si="144"/>
        <v>-95.77312924229858</v>
      </c>
      <c r="P732" s="460">
        <f t="shared" si="141"/>
        <v>-9.9999999999980105E-3</v>
      </c>
      <c r="Q732" s="460">
        <f t="shared" si="142"/>
        <v>2.7811185241888948E-10</v>
      </c>
      <c r="R732" s="460">
        <f t="shared" si="143"/>
        <v>-2.7811185241883413E-12</v>
      </c>
      <c r="V732" s="430"/>
    </row>
    <row r="733" spans="3:22" x14ac:dyDescent="0.35">
      <c r="C733" s="489">
        <v>49.019999999999598</v>
      </c>
      <c r="D733" s="460">
        <f t="shared" si="134"/>
        <v>49.019999999999598</v>
      </c>
      <c r="E733" s="460">
        <f t="shared" si="140"/>
        <v>4.9019999999999599E-2</v>
      </c>
      <c r="F733" s="460">
        <f t="shared" si="135"/>
        <v>0.98161991796470227</v>
      </c>
      <c r="G733" s="460">
        <v>1.5752728007049499E-5</v>
      </c>
      <c r="H733" s="460">
        <f t="shared" si="136"/>
        <v>1</v>
      </c>
      <c r="I733" s="460">
        <v>0.99757313798655201</v>
      </c>
      <c r="J733" s="460">
        <v>0.99745002723159304</v>
      </c>
      <c r="K733" s="460">
        <v>0.99844528908757002</v>
      </c>
      <c r="L733" s="460" t="str">
        <f t="shared" si="137"/>
        <v>-</v>
      </c>
      <c r="M733" s="460">
        <f t="shared" si="138"/>
        <v>1</v>
      </c>
      <c r="N733" s="460">
        <f t="shared" si="139"/>
        <v>1.5463191574000198E-5</v>
      </c>
      <c r="O733" s="460">
        <f t="shared" si="144"/>
        <v>-96.214017271840873</v>
      </c>
      <c r="P733" s="460">
        <f t="shared" si="141"/>
        <v>-9.9999999999980105E-3</v>
      </c>
      <c r="Q733" s="460">
        <f t="shared" si="142"/>
        <v>2.5172270083278111E-10</v>
      </c>
      <c r="R733" s="460">
        <f t="shared" si="143"/>
        <v>-2.5172270083273105E-12</v>
      </c>
      <c r="V733" s="430"/>
    </row>
    <row r="734" spans="3:22" x14ac:dyDescent="0.35">
      <c r="C734" s="489">
        <v>49.029999999999603</v>
      </c>
      <c r="D734" s="460">
        <f t="shared" si="134"/>
        <v>49.029999999999603</v>
      </c>
      <c r="E734" s="460">
        <f t="shared" si="140"/>
        <v>4.9029999999999602E-2</v>
      </c>
      <c r="F734" s="460">
        <f t="shared" si="135"/>
        <v>0.98161247834993448</v>
      </c>
      <c r="G734" s="460">
        <v>1.4944273522511099E-5</v>
      </c>
      <c r="H734" s="460">
        <f t="shared" si="136"/>
        <v>1</v>
      </c>
      <c r="I734" s="460">
        <v>0.99757214869976796</v>
      </c>
      <c r="J734" s="460">
        <v>0.99744898781505897</v>
      </c>
      <c r="K734" s="460">
        <v>0.99844465510074198</v>
      </c>
      <c r="L734" s="460" t="str">
        <f t="shared" si="137"/>
        <v>-</v>
      </c>
      <c r="M734" s="460">
        <f t="shared" si="138"/>
        <v>1</v>
      </c>
      <c r="N734" s="460">
        <f t="shared" si="139"/>
        <v>1.4669485369571425E-5</v>
      </c>
      <c r="O734" s="460">
        <f t="shared" si="144"/>
        <v>-96.671702433530669</v>
      </c>
      <c r="P734" s="460">
        <f t="shared" si="141"/>
        <v>-1.0000000000005116E-2</v>
      </c>
      <c r="Q734" s="460">
        <f t="shared" si="142"/>
        <v>2.2699455494641321E-10</v>
      </c>
      <c r="R734" s="460">
        <f t="shared" si="143"/>
        <v>-2.2699455494652935E-12</v>
      </c>
      <c r="V734" s="430"/>
    </row>
    <row r="735" spans="3:22" x14ac:dyDescent="0.35">
      <c r="C735" s="489">
        <v>49.039999999999601</v>
      </c>
      <c r="D735" s="460">
        <f t="shared" si="134"/>
        <v>49.039999999999601</v>
      </c>
      <c r="E735" s="460">
        <f t="shared" si="140"/>
        <v>4.9039999999999598E-2</v>
      </c>
      <c r="F735" s="460">
        <f t="shared" si="135"/>
        <v>0.98160503726651827</v>
      </c>
      <c r="G735" s="460">
        <v>1.4147417303279201E-5</v>
      </c>
      <c r="H735" s="460">
        <f t="shared" si="136"/>
        <v>1</v>
      </c>
      <c r="I735" s="460">
        <v>0.99757115921201001</v>
      </c>
      <c r="J735" s="460">
        <v>0.99744794818740601</v>
      </c>
      <c r="K735" s="460">
        <v>0.99844402098493901</v>
      </c>
      <c r="L735" s="460" t="str">
        <f t="shared" si="137"/>
        <v>-</v>
      </c>
      <c r="M735" s="460">
        <f t="shared" si="138"/>
        <v>1</v>
      </c>
      <c r="N735" s="460">
        <f t="shared" si="139"/>
        <v>1.3887176089210365E-5</v>
      </c>
      <c r="O735" s="460">
        <f t="shared" si="144"/>
        <v>-97.147721152285769</v>
      </c>
      <c r="P735" s="460">
        <f t="shared" si="141"/>
        <v>-9.9999999999980105E-3</v>
      </c>
      <c r="Q735" s="460">
        <f t="shared" si="142"/>
        <v>2.0387072841786833E-10</v>
      </c>
      <c r="R735" s="460">
        <f t="shared" si="143"/>
        <v>-2.0387072841782777E-12</v>
      </c>
      <c r="V735" s="430"/>
    </row>
    <row r="736" spans="3:22" x14ac:dyDescent="0.35">
      <c r="C736" s="489">
        <v>49.049999999999599</v>
      </c>
      <c r="D736" s="460">
        <f t="shared" si="134"/>
        <v>49.049999999999599</v>
      </c>
      <c r="E736" s="460">
        <f t="shared" si="140"/>
        <v>4.9049999999999601E-2</v>
      </c>
      <c r="F736" s="460">
        <f t="shared" si="135"/>
        <v>0.98159759471448138</v>
      </c>
      <c r="G736" s="460">
        <v>1.3362102229833601E-5</v>
      </c>
      <c r="H736" s="460">
        <f t="shared" si="136"/>
        <v>1</v>
      </c>
      <c r="I736" s="460">
        <v>0.99757016952322097</v>
      </c>
      <c r="J736" s="460">
        <v>0.99744690834857797</v>
      </c>
      <c r="K736" s="460">
        <v>0.99844338674012301</v>
      </c>
      <c r="L736" s="460" t="str">
        <f t="shared" si="137"/>
        <v>-</v>
      </c>
      <c r="M736" s="460">
        <f t="shared" si="138"/>
        <v>1</v>
      </c>
      <c r="N736" s="460">
        <f t="shared" si="139"/>
        <v>1.311620740913367E-5</v>
      </c>
      <c r="O736" s="460">
        <f t="shared" si="144"/>
        <v>-97.643834487308652</v>
      </c>
      <c r="P736" s="460">
        <f t="shared" si="141"/>
        <v>-9.9999999999980105E-3</v>
      </c>
      <c r="Q736" s="460">
        <f t="shared" si="142"/>
        <v>1.8229568008965973E-10</v>
      </c>
      <c r="R736" s="460">
        <f t="shared" si="143"/>
        <v>-1.8229568008962348E-12</v>
      </c>
      <c r="V736" s="430"/>
    </row>
    <row r="737" spans="3:22" x14ac:dyDescent="0.35">
      <c r="C737" s="489">
        <v>49.059999999999597</v>
      </c>
      <c r="D737" s="460">
        <f t="shared" si="134"/>
        <v>49.059999999999597</v>
      </c>
      <c r="E737" s="460">
        <f t="shared" si="140"/>
        <v>4.9059999999999597E-2</v>
      </c>
      <c r="F737" s="460">
        <f t="shared" si="135"/>
        <v>0.98159015069385536</v>
      </c>
      <c r="G737" s="460">
        <v>1.25882713017179E-5</v>
      </c>
      <c r="H737" s="460">
        <f t="shared" si="136"/>
        <v>1</v>
      </c>
      <c r="I737" s="460">
        <v>0.99756917963343905</v>
      </c>
      <c r="J737" s="460">
        <v>0.99744586829861703</v>
      </c>
      <c r="K737" s="460">
        <v>0.99844275236631896</v>
      </c>
      <c r="L737" s="460" t="str">
        <f t="shared" si="137"/>
        <v>-</v>
      </c>
      <c r="M737" s="460">
        <f t="shared" si="138"/>
        <v>1</v>
      </c>
      <c r="N737" s="460">
        <f t="shared" si="139"/>
        <v>1.2356523124028408E-5</v>
      </c>
      <c r="O737" s="460">
        <f t="shared" si="144"/>
        <v>-98.16207427502313</v>
      </c>
      <c r="P737" s="460">
        <f t="shared" si="141"/>
        <v>-9.9999999999980105E-3</v>
      </c>
      <c r="Q737" s="460">
        <f t="shared" si="142"/>
        <v>1.6221500020377188E-10</v>
      </c>
      <c r="R737" s="460">
        <f t="shared" si="143"/>
        <v>-1.622150002037396E-12</v>
      </c>
      <c r="V737" s="430"/>
    </row>
    <row r="738" spans="3:22" x14ac:dyDescent="0.35">
      <c r="C738" s="489">
        <v>49.069999999999602</v>
      </c>
      <c r="D738" s="460">
        <f t="shared" si="134"/>
        <v>49.069999999999602</v>
      </c>
      <c r="E738" s="460">
        <f t="shared" si="140"/>
        <v>4.90699999999996E-2</v>
      </c>
      <c r="F738" s="460">
        <f t="shared" si="135"/>
        <v>0.98158270520466784</v>
      </c>
      <c r="G738" s="460">
        <v>1.18258676375901E-5</v>
      </c>
      <c r="H738" s="460">
        <f t="shared" si="136"/>
        <v>1</v>
      </c>
      <c r="I738" s="460">
        <v>0.99756818954264703</v>
      </c>
      <c r="J738" s="460">
        <v>0.99744482803749801</v>
      </c>
      <c r="K738" s="460">
        <v>0.998442117863513</v>
      </c>
      <c r="L738" s="460" t="str">
        <f t="shared" si="137"/>
        <v>-</v>
      </c>
      <c r="M738" s="460">
        <f t="shared" si="138"/>
        <v>1</v>
      </c>
      <c r="N738" s="460">
        <f t="shared" si="139"/>
        <v>1.1608067147098025E-5</v>
      </c>
      <c r="O738" s="460">
        <f t="shared" si="144"/>
        <v>-98.704801767557683</v>
      </c>
      <c r="P738" s="460">
        <f t="shared" si="141"/>
        <v>-1.0000000000005116E-2</v>
      </c>
      <c r="Q738" s="460">
        <f t="shared" si="142"/>
        <v>1.4357539671574192E-10</v>
      </c>
      <c r="R738" s="460">
        <f t="shared" si="143"/>
        <v>-1.4357539671581538E-12</v>
      </c>
      <c r="V738" s="430"/>
    </row>
    <row r="739" spans="3:22" x14ac:dyDescent="0.35">
      <c r="C739" s="489">
        <v>49.0799999999996</v>
      </c>
      <c r="D739" s="460">
        <f t="shared" si="134"/>
        <v>49.0799999999996</v>
      </c>
      <c r="E739" s="460">
        <f t="shared" si="140"/>
        <v>4.9079999999999603E-2</v>
      </c>
      <c r="F739" s="460">
        <f t="shared" si="135"/>
        <v>0.98157525824695113</v>
      </c>
      <c r="G739" s="460">
        <v>1.10748344751771E-5</v>
      </c>
      <c r="H739" s="460">
        <f t="shared" si="136"/>
        <v>1</v>
      </c>
      <c r="I739" s="460">
        <v>0.99756719925086301</v>
      </c>
      <c r="J739" s="460">
        <v>0.99744378756524799</v>
      </c>
      <c r="K739" s="460">
        <v>0.99844148323172099</v>
      </c>
      <c r="L739" s="460" t="str">
        <f t="shared" si="137"/>
        <v>-</v>
      </c>
      <c r="M739" s="460">
        <f t="shared" si="138"/>
        <v>1</v>
      </c>
      <c r="N739" s="460">
        <f t="shared" si="139"/>
        <v>1.08707835100142E-5</v>
      </c>
      <c r="O739" s="460">
        <f t="shared" si="144"/>
        <v>-99.274783061580848</v>
      </c>
      <c r="P739" s="460">
        <f t="shared" si="141"/>
        <v>-9.9999999999980105E-3</v>
      </c>
      <c r="Q739" s="460">
        <f t="shared" si="142"/>
        <v>1.2632468171618868E-10</v>
      </c>
      <c r="R739" s="460">
        <f t="shared" si="143"/>
        <v>-1.2632468171616356E-12</v>
      </c>
      <c r="V739" s="430"/>
    </row>
    <row r="740" spans="3:22" x14ac:dyDescent="0.35">
      <c r="C740" s="489">
        <v>49.089999999999598</v>
      </c>
      <c r="D740" s="460">
        <f t="shared" si="134"/>
        <v>49.089999999999598</v>
      </c>
      <c r="E740" s="460">
        <f t="shared" si="140"/>
        <v>4.9089999999999599E-2</v>
      </c>
      <c r="F740" s="460">
        <f t="shared" si="135"/>
        <v>0.98156780982073177</v>
      </c>
      <c r="G740" s="460">
        <v>1.03351151713698E-5</v>
      </c>
      <c r="H740" s="460">
        <f t="shared" si="136"/>
        <v>1</v>
      </c>
      <c r="I740" s="460">
        <v>0.99756620875807001</v>
      </c>
      <c r="J740" s="460">
        <v>0.99744274688184198</v>
      </c>
      <c r="K740" s="460">
        <v>0.99844084847092895</v>
      </c>
      <c r="L740" s="460" t="str">
        <f t="shared" si="137"/>
        <v>-</v>
      </c>
      <c r="M740" s="460">
        <f t="shared" si="138"/>
        <v>1</v>
      </c>
      <c r="N740" s="460">
        <f t="shared" si="139"/>
        <v>1.0144616363006471E-5</v>
      </c>
      <c r="O740" s="460">
        <f t="shared" si="144"/>
        <v>-99.87528743900927</v>
      </c>
      <c r="P740" s="460">
        <f t="shared" si="141"/>
        <v>-9.9999999999980105E-3</v>
      </c>
      <c r="Q740" s="460">
        <f t="shared" si="142"/>
        <v>1.1041175795573929E-10</v>
      </c>
      <c r="R740" s="460">
        <f t="shared" si="143"/>
        <v>-1.1041175795571732E-12</v>
      </c>
      <c r="V740" s="430"/>
    </row>
    <row r="741" spans="3:22" x14ac:dyDescent="0.35">
      <c r="C741" s="489">
        <v>49.099999999999604</v>
      </c>
      <c r="D741" s="460">
        <f t="shared" si="134"/>
        <v>49.099999999999604</v>
      </c>
      <c r="E741" s="460">
        <f t="shared" si="140"/>
        <v>4.9099999999999602E-2</v>
      </c>
      <c r="F741" s="460">
        <f t="shared" si="135"/>
        <v>0.98156035992604074</v>
      </c>
      <c r="G741" s="460">
        <v>9.6066532021853403E-6</v>
      </c>
      <c r="H741" s="460">
        <f t="shared" si="136"/>
        <v>1</v>
      </c>
      <c r="I741" s="460">
        <v>0.997565218064285</v>
      </c>
      <c r="J741" s="460">
        <v>0.99744170598730397</v>
      </c>
      <c r="K741" s="460">
        <v>0.99844021358115098</v>
      </c>
      <c r="L741" s="460" t="str">
        <f t="shared" si="137"/>
        <v>-</v>
      </c>
      <c r="M741" s="460">
        <f t="shared" si="138"/>
        <v>1</v>
      </c>
      <c r="N741" s="460">
        <f t="shared" si="139"/>
        <v>9.429509974821694E-6</v>
      </c>
      <c r="O741" s="460">
        <f t="shared" si="144"/>
        <v>-100.510217514841</v>
      </c>
      <c r="P741" s="460">
        <f t="shared" si="141"/>
        <v>-1.0000000000005116E-2</v>
      </c>
      <c r="Q741" s="460">
        <f t="shared" si="142"/>
        <v>9.5786605472314557E-11</v>
      </c>
      <c r="R741" s="460">
        <f t="shared" si="143"/>
        <v>-9.5786605472363567E-13</v>
      </c>
      <c r="V741" s="430"/>
    </row>
    <row r="742" spans="3:22" x14ac:dyDescent="0.35">
      <c r="C742" s="489">
        <v>49.109999999999602</v>
      </c>
      <c r="D742" s="460">
        <f t="shared" si="134"/>
        <v>49.109999999999602</v>
      </c>
      <c r="E742" s="460">
        <f t="shared" si="140"/>
        <v>4.9109999999999598E-2</v>
      </c>
      <c r="F742" s="460">
        <f t="shared" si="135"/>
        <v>0.98155290856290922</v>
      </c>
      <c r="G742" s="460">
        <v>8.8893921627088303E-6</v>
      </c>
      <c r="H742" s="460">
        <f t="shared" si="136"/>
        <v>1</v>
      </c>
      <c r="I742" s="460">
        <v>0.997564227169491</v>
      </c>
      <c r="J742" s="460">
        <v>0.99744066488161298</v>
      </c>
      <c r="K742" s="460">
        <v>0.99843957856236998</v>
      </c>
      <c r="L742" s="460" t="str">
        <f t="shared" si="137"/>
        <v>-</v>
      </c>
      <c r="M742" s="460">
        <f t="shared" si="138"/>
        <v>1</v>
      </c>
      <c r="N742" s="460">
        <f t="shared" si="139"/>
        <v>8.7254087326631822E-6</v>
      </c>
      <c r="O742" s="460">
        <f t="shared" si="144"/>
        <v>-101.18428439641293</v>
      </c>
      <c r="P742" s="460">
        <f t="shared" si="141"/>
        <v>-9.9999999999980105E-3</v>
      </c>
      <c r="Q742" s="460">
        <f t="shared" si="142"/>
        <v>8.240026831884608E-11</v>
      </c>
      <c r="R742" s="460">
        <f t="shared" si="143"/>
        <v>-8.2400268318829688E-13</v>
      </c>
      <c r="V742" s="430"/>
    </row>
    <row r="743" spans="3:22" x14ac:dyDescent="0.35">
      <c r="C743" s="489">
        <v>49.1199999999996</v>
      </c>
      <c r="D743" s="460">
        <f t="shared" si="134"/>
        <v>49.1199999999996</v>
      </c>
      <c r="E743" s="460">
        <f t="shared" si="140"/>
        <v>4.9119999999999601E-2</v>
      </c>
      <c r="F743" s="460">
        <f t="shared" si="135"/>
        <v>0.98154545573136442</v>
      </c>
      <c r="G743" s="460">
        <v>8.1832757670374007E-6</v>
      </c>
      <c r="H743" s="460">
        <f t="shared" si="136"/>
        <v>1</v>
      </c>
      <c r="I743" s="460">
        <v>0.99756323607369002</v>
      </c>
      <c r="J743" s="460">
        <v>0.997439623564772</v>
      </c>
      <c r="K743" s="460">
        <v>0.99843894341459105</v>
      </c>
      <c r="L743" s="460" t="str">
        <f t="shared" si="137"/>
        <v>-</v>
      </c>
      <c r="M743" s="460">
        <f t="shared" si="138"/>
        <v>1</v>
      </c>
      <c r="N743" s="460">
        <f t="shared" si="139"/>
        <v>8.0322571421321557E-6</v>
      </c>
      <c r="O743" s="460">
        <f t="shared" si="144"/>
        <v>-101.90324793221451</v>
      </c>
      <c r="P743" s="460">
        <f t="shared" si="141"/>
        <v>-9.9999999999980105E-3</v>
      </c>
      <c r="Q743" s="460">
        <f t="shared" si="142"/>
        <v>7.0204841392820044E-11</v>
      </c>
      <c r="R743" s="460">
        <f t="shared" si="143"/>
        <v>-7.020484139280608E-13</v>
      </c>
      <c r="V743" s="430"/>
    </row>
    <row r="744" spans="3:22" x14ac:dyDescent="0.35">
      <c r="C744" s="489">
        <v>49.129999999999598</v>
      </c>
      <c r="D744" s="460">
        <f t="shared" si="134"/>
        <v>49.129999999999598</v>
      </c>
      <c r="E744" s="460">
        <f t="shared" si="140"/>
        <v>4.9129999999999598E-2</v>
      </c>
      <c r="F744" s="460">
        <f t="shared" si="135"/>
        <v>0.98153800143143743</v>
      </c>
      <c r="G744" s="460">
        <v>7.4882478482032901E-6</v>
      </c>
      <c r="H744" s="460">
        <f t="shared" si="136"/>
        <v>1</v>
      </c>
      <c r="I744" s="460">
        <v>0.99756224477690103</v>
      </c>
      <c r="J744" s="460">
        <v>0.99743858203679603</v>
      </c>
      <c r="K744" s="460">
        <v>0.99843830813782797</v>
      </c>
      <c r="L744" s="460" t="str">
        <f t="shared" si="137"/>
        <v>-</v>
      </c>
      <c r="M744" s="460">
        <f t="shared" si="138"/>
        <v>1</v>
      </c>
      <c r="N744" s="460">
        <f t="shared" si="139"/>
        <v>7.3499998271487189E-6</v>
      </c>
      <c r="O744" s="460">
        <f t="shared" si="144"/>
        <v>-102.67425342258375</v>
      </c>
      <c r="P744" s="460">
        <f t="shared" si="141"/>
        <v>-9.9999999999980105E-3</v>
      </c>
      <c r="Q744" s="460">
        <f t="shared" si="142"/>
        <v>5.9153457367247521E-11</v>
      </c>
      <c r="R744" s="460">
        <f t="shared" si="143"/>
        <v>-5.9153457367235757E-13</v>
      </c>
      <c r="V744" s="430"/>
    </row>
    <row r="745" spans="3:22" x14ac:dyDescent="0.35">
      <c r="C745" s="489">
        <v>49.139999999999603</v>
      </c>
      <c r="D745" s="460">
        <f t="shared" si="134"/>
        <v>49.139999999999603</v>
      </c>
      <c r="E745" s="460">
        <f t="shared" si="140"/>
        <v>4.9139999999999601E-2</v>
      </c>
      <c r="F745" s="460">
        <f t="shared" si="135"/>
        <v>0.98153054566315823</v>
      </c>
      <c r="G745" s="460">
        <v>6.8042523584784597E-6</v>
      </c>
      <c r="H745" s="460">
        <f t="shared" si="136"/>
        <v>1</v>
      </c>
      <c r="I745" s="460">
        <v>0.99756125327910095</v>
      </c>
      <c r="J745" s="460">
        <v>0.99743754029767195</v>
      </c>
      <c r="K745" s="460">
        <v>0.99843767273206296</v>
      </c>
      <c r="L745" s="460" t="str">
        <f t="shared" si="137"/>
        <v>-</v>
      </c>
      <c r="M745" s="460">
        <f t="shared" si="138"/>
        <v>1</v>
      </c>
      <c r="N745" s="460">
        <f t="shared" si="139"/>
        <v>6.6785815302471935E-6</v>
      </c>
      <c r="O745" s="460">
        <f t="shared" si="144"/>
        <v>-103.50631535827866</v>
      </c>
      <c r="P745" s="460">
        <f t="shared" si="141"/>
        <v>-1.0000000000005116E-2</v>
      </c>
      <c r="Q745" s="460">
        <f t="shared" si="142"/>
        <v>4.9200273725269032E-11</v>
      </c>
      <c r="R745" s="460">
        <f t="shared" si="143"/>
        <v>-4.9200273725294198E-13</v>
      </c>
      <c r="V745" s="430"/>
    </row>
    <row r="746" spans="3:22" x14ac:dyDescent="0.35">
      <c r="C746" s="489">
        <v>49.149999999999601</v>
      </c>
      <c r="D746" s="460">
        <f t="shared" si="134"/>
        <v>49.149999999999601</v>
      </c>
      <c r="E746" s="460">
        <f t="shared" si="140"/>
        <v>4.9149999999999604E-2</v>
      </c>
      <c r="F746" s="460">
        <f t="shared" si="135"/>
        <v>0.98152308842655578</v>
      </c>
      <c r="G746" s="460">
        <v>6.1312333691267603E-6</v>
      </c>
      <c r="H746" s="460">
        <f t="shared" si="136"/>
        <v>1</v>
      </c>
      <c r="I746" s="460">
        <v>0.99756026158031497</v>
      </c>
      <c r="J746" s="460">
        <v>0.99743649834741599</v>
      </c>
      <c r="K746" s="460">
        <v>0.99843703719731403</v>
      </c>
      <c r="L746" s="460" t="str">
        <f t="shared" si="137"/>
        <v>-</v>
      </c>
      <c r="M746" s="460">
        <f t="shared" si="138"/>
        <v>1</v>
      </c>
      <c r="N746" s="460">
        <f t="shared" si="139"/>
        <v>6.0179471123292546E-6</v>
      </c>
      <c r="O746" s="460">
        <f t="shared" si="144"/>
        <v>-104.41103266599818</v>
      </c>
      <c r="P746" s="460">
        <f t="shared" si="141"/>
        <v>-9.9999999999980105E-3</v>
      </c>
      <c r="Q746" s="460">
        <f t="shared" si="142"/>
        <v>4.0300459892941044E-11</v>
      </c>
      <c r="R746" s="460">
        <f t="shared" si="143"/>
        <v>-4.0300459892933024E-13</v>
      </c>
      <c r="V746" s="430"/>
    </row>
    <row r="747" spans="3:22" x14ac:dyDescent="0.35">
      <c r="C747" s="489">
        <v>49.159999999999599</v>
      </c>
      <c r="D747" s="460">
        <f t="shared" si="134"/>
        <v>49.159999999999599</v>
      </c>
      <c r="E747" s="460">
        <f t="shared" si="140"/>
        <v>4.91599999999996E-2</v>
      </c>
      <c r="F747" s="460">
        <f t="shared" si="135"/>
        <v>0.98151562972165995</v>
      </c>
      <c r="G747" s="460">
        <v>5.4691350701482403E-6</v>
      </c>
      <c r="H747" s="460">
        <f t="shared" si="136"/>
        <v>1</v>
      </c>
      <c r="I747" s="460">
        <v>0.997559269680523</v>
      </c>
      <c r="J747" s="460">
        <v>0.99743545618601004</v>
      </c>
      <c r="K747" s="460">
        <v>0.99843640153356406</v>
      </c>
      <c r="L747" s="460" t="str">
        <f t="shared" si="137"/>
        <v>-</v>
      </c>
      <c r="M747" s="460">
        <f t="shared" si="138"/>
        <v>1</v>
      </c>
      <c r="N747" s="460">
        <f t="shared" si="139"/>
        <v>5.3680415524093652E-6</v>
      </c>
      <c r="O747" s="460">
        <f t="shared" si="144"/>
        <v>-105.40368262163878</v>
      </c>
      <c r="P747" s="460">
        <f t="shared" si="141"/>
        <v>-9.9999999999980105E-3</v>
      </c>
      <c r="Q747" s="460">
        <f t="shared" si="142"/>
        <v>3.2410184468389081E-11</v>
      </c>
      <c r="R747" s="460">
        <f t="shared" si="143"/>
        <v>-3.2410184468382633E-13</v>
      </c>
      <c r="V747" s="430"/>
    </row>
    <row r="748" spans="3:22" x14ac:dyDescent="0.35">
      <c r="C748" s="489">
        <v>49.169999999999597</v>
      </c>
      <c r="D748" s="460">
        <f t="shared" si="134"/>
        <v>49.169999999999597</v>
      </c>
      <c r="E748" s="460">
        <f t="shared" si="140"/>
        <v>4.9169999999999596E-2</v>
      </c>
      <c r="F748" s="460">
        <f t="shared" si="135"/>
        <v>0.98150816954850029</v>
      </c>
      <c r="G748" s="460">
        <v>4.8179017709108403E-6</v>
      </c>
      <c r="H748" s="460">
        <f t="shared" si="136"/>
        <v>1</v>
      </c>
      <c r="I748" s="460">
        <v>0.99755827757974203</v>
      </c>
      <c r="J748" s="460">
        <v>0.99743441381347298</v>
      </c>
      <c r="K748" s="460">
        <v>0.99843576574083104</v>
      </c>
      <c r="L748" s="460" t="str">
        <f t="shared" si="137"/>
        <v>-</v>
      </c>
      <c r="M748" s="460">
        <f t="shared" si="138"/>
        <v>1</v>
      </c>
      <c r="N748" s="460">
        <f t="shared" si="139"/>
        <v>4.7288099482311769E-6</v>
      </c>
      <c r="O748" s="460">
        <f t="shared" si="144"/>
        <v>-106.5049628002289</v>
      </c>
      <c r="P748" s="460">
        <f t="shared" si="141"/>
        <v>-9.9999999999980105E-3</v>
      </c>
      <c r="Q748" s="460">
        <f t="shared" si="142"/>
        <v>2.5486602556496792E-11</v>
      </c>
      <c r="R748" s="460">
        <f t="shared" si="143"/>
        <v>-2.5486602556491723E-13</v>
      </c>
      <c r="V748" s="430"/>
    </row>
    <row r="749" spans="3:22" x14ac:dyDescent="0.35">
      <c r="C749" s="489">
        <v>49.179999999999602</v>
      </c>
      <c r="D749" s="460">
        <f t="shared" si="134"/>
        <v>49.179999999999602</v>
      </c>
      <c r="E749" s="460">
        <f t="shared" si="140"/>
        <v>4.9179999999999599E-2</v>
      </c>
      <c r="F749" s="460">
        <f t="shared" si="135"/>
        <v>0.98150070790710664</v>
      </c>
      <c r="G749" s="460">
        <v>4.17747789932879E-6</v>
      </c>
      <c r="H749" s="460">
        <f t="shared" si="136"/>
        <v>1</v>
      </c>
      <c r="I749" s="460">
        <v>0.99755728527793996</v>
      </c>
      <c r="J749" s="460">
        <v>0.99743337122977205</v>
      </c>
      <c r="K749" s="460">
        <v>0.998435129819084</v>
      </c>
      <c r="L749" s="460" t="str">
        <f t="shared" si="137"/>
        <v>-</v>
      </c>
      <c r="M749" s="460">
        <f t="shared" si="138"/>
        <v>1</v>
      </c>
      <c r="N749" s="460">
        <f t="shared" si="139"/>
        <v>4.1001975154575E-6</v>
      </c>
      <c r="O749" s="460">
        <f t="shared" si="144"/>
        <v>-107.74390443727773</v>
      </c>
      <c r="P749" s="460">
        <f t="shared" si="141"/>
        <v>-1.0000000000005116E-2</v>
      </c>
      <c r="Q749" s="460">
        <f t="shared" si="142"/>
        <v>1.9487843198467591E-11</v>
      </c>
      <c r="R749" s="460">
        <f t="shared" si="143"/>
        <v>-1.9487843198477559E-13</v>
      </c>
      <c r="V749" s="430"/>
    </row>
    <row r="750" spans="3:22" x14ac:dyDescent="0.35">
      <c r="C750" s="489">
        <v>49.1899999999996</v>
      </c>
      <c r="D750" s="460">
        <f t="shared" si="134"/>
        <v>49.1899999999996</v>
      </c>
      <c r="E750" s="460">
        <f t="shared" si="140"/>
        <v>4.9189999999999602E-2</v>
      </c>
      <c r="F750" s="460">
        <f t="shared" si="135"/>
        <v>0.98149324479750721</v>
      </c>
      <c r="G750" s="460">
        <v>3.5478080026508501E-6</v>
      </c>
      <c r="H750" s="460">
        <f t="shared" si="136"/>
        <v>1</v>
      </c>
      <c r="I750" s="460">
        <v>0.997556292775166</v>
      </c>
      <c r="J750" s="460">
        <v>0.99743232843495999</v>
      </c>
      <c r="K750" s="460">
        <v>0.99843449376836602</v>
      </c>
      <c r="L750" s="460" t="str">
        <f t="shared" si="137"/>
        <v>-</v>
      </c>
      <c r="M750" s="460">
        <f t="shared" si="138"/>
        <v>1</v>
      </c>
      <c r="N750" s="460">
        <f t="shared" si="139"/>
        <v>3.4821495884403461E-6</v>
      </c>
      <c r="O750" s="460">
        <f t="shared" si="144"/>
        <v>-109.16305152227861</v>
      </c>
      <c r="P750" s="460">
        <f t="shared" si="141"/>
        <v>-9.9999999999980105E-3</v>
      </c>
      <c r="Q750" s="460">
        <f t="shared" si="142"/>
        <v>1.4372996900997014E-11</v>
      </c>
      <c r="R750" s="460">
        <f t="shared" si="143"/>
        <v>-1.4372996900994155E-13</v>
      </c>
      <c r="V750" s="430"/>
    </row>
    <row r="751" spans="3:22" x14ac:dyDescent="0.35">
      <c r="C751" s="489">
        <v>49.199999999999598</v>
      </c>
      <c r="D751" s="460">
        <f t="shared" si="134"/>
        <v>49.199999999999598</v>
      </c>
      <c r="E751" s="460">
        <f t="shared" si="140"/>
        <v>4.9199999999999598E-2</v>
      </c>
      <c r="F751" s="460">
        <f t="shared" si="135"/>
        <v>0.98148578021973487</v>
      </c>
      <c r="G751" s="460">
        <v>2.9288367468408698E-6</v>
      </c>
      <c r="H751" s="460">
        <f t="shared" si="136"/>
        <v>1</v>
      </c>
      <c r="I751" s="460">
        <v>0.99755530007137305</v>
      </c>
      <c r="J751" s="460">
        <v>0.99743128542898096</v>
      </c>
      <c r="K751" s="460">
        <v>0.99843385758863801</v>
      </c>
      <c r="L751" s="460" t="str">
        <f t="shared" si="137"/>
        <v>-</v>
      </c>
      <c r="M751" s="460">
        <f t="shared" si="138"/>
        <v>1</v>
      </c>
      <c r="N751" s="460">
        <f t="shared" si="139"/>
        <v>2.8746116196093414E-6</v>
      </c>
      <c r="O751" s="460">
        <f t="shared" si="144"/>
        <v>-110.82841646543056</v>
      </c>
      <c r="P751" s="460">
        <f t="shared" si="141"/>
        <v>-9.9999999999980105E-3</v>
      </c>
      <c r="Q751" s="460">
        <f t="shared" si="142"/>
        <v>1.0102103264041331E-11</v>
      </c>
      <c r="R751" s="460">
        <f t="shared" si="143"/>
        <v>-1.0102103264039322E-13</v>
      </c>
      <c r="V751" s="430"/>
    </row>
    <row r="752" spans="3:22" x14ac:dyDescent="0.35">
      <c r="C752" s="489">
        <v>49.209999999999603</v>
      </c>
      <c r="D752" s="460">
        <f t="shared" si="134"/>
        <v>49.209999999999603</v>
      </c>
      <c r="E752" s="460">
        <f t="shared" si="140"/>
        <v>4.9209999999999601E-2</v>
      </c>
      <c r="F752" s="460">
        <f t="shared" si="135"/>
        <v>0.98147831417381637</v>
      </c>
      <c r="G752" s="460">
        <v>2.3205089166791699E-6</v>
      </c>
      <c r="H752" s="460">
        <f t="shared" si="136"/>
        <v>1</v>
      </c>
      <c r="I752" s="460">
        <v>0.99755430716660998</v>
      </c>
      <c r="J752" s="460">
        <v>0.99743024221189303</v>
      </c>
      <c r="K752" s="460">
        <v>0.99843322127993706</v>
      </c>
      <c r="L752" s="460" t="str">
        <f t="shared" si="137"/>
        <v>-</v>
      </c>
      <c r="M752" s="460">
        <f t="shared" si="138"/>
        <v>1</v>
      </c>
      <c r="N752" s="460">
        <f t="shared" si="139"/>
        <v>2.2775291795675806E-6</v>
      </c>
      <c r="O752" s="460">
        <f t="shared" si="144"/>
        <v>-112.85072100328804</v>
      </c>
      <c r="P752" s="460">
        <f t="shared" si="141"/>
        <v>-1.0000000000005116E-2</v>
      </c>
      <c r="Q752" s="460">
        <f t="shared" si="142"/>
        <v>6.6361387036358527E-12</v>
      </c>
      <c r="R752" s="460">
        <f t="shared" si="143"/>
        <v>-6.6361387036392479E-14</v>
      </c>
      <c r="V752" s="430"/>
    </row>
    <row r="753" spans="3:22" x14ac:dyDescent="0.35">
      <c r="C753" s="489">
        <v>49.219999999999601</v>
      </c>
      <c r="D753" s="460">
        <f t="shared" si="134"/>
        <v>49.219999999999601</v>
      </c>
      <c r="E753" s="460">
        <f t="shared" si="140"/>
        <v>4.9219999999999604E-2</v>
      </c>
      <c r="F753" s="460">
        <f t="shared" si="135"/>
        <v>0.98147084665978312</v>
      </c>
      <c r="G753" s="460">
        <v>1.7227694160840799E-6</v>
      </c>
      <c r="H753" s="460">
        <f t="shared" si="136"/>
        <v>1</v>
      </c>
      <c r="I753" s="460">
        <v>0.99755331406082803</v>
      </c>
      <c r="J753" s="460">
        <v>0.997429198783641</v>
      </c>
      <c r="K753" s="460">
        <v>0.99843258484222597</v>
      </c>
      <c r="L753" s="460" t="str">
        <f t="shared" si="137"/>
        <v>-</v>
      </c>
      <c r="M753" s="460">
        <f t="shared" si="138"/>
        <v>1</v>
      </c>
      <c r="N753" s="460">
        <f t="shared" si="139"/>
        <v>1.6908479574036222E-6</v>
      </c>
      <c r="O753" s="460">
        <f t="shared" si="144"/>
        <v>-115.43790885607979</v>
      </c>
      <c r="P753" s="460">
        <f t="shared" si="141"/>
        <v>-9.9999999999980105E-3</v>
      </c>
      <c r="Q753" s="460">
        <f t="shared" si="142"/>
        <v>3.9370042753089406E-12</v>
      </c>
      <c r="R753" s="460">
        <f t="shared" si="143"/>
        <v>-3.9370042753081575E-14</v>
      </c>
      <c r="V753" s="430"/>
    </row>
    <row r="754" spans="3:22" x14ac:dyDescent="0.35">
      <c r="C754" s="489">
        <v>49.229999999999599</v>
      </c>
      <c r="D754" s="460">
        <f t="shared" si="134"/>
        <v>49.229999999999599</v>
      </c>
      <c r="E754" s="460">
        <f t="shared" si="140"/>
        <v>4.92299999999996E-2</v>
      </c>
      <c r="F754" s="460">
        <f t="shared" si="135"/>
        <v>0.98146337767766423</v>
      </c>
      <c r="G754" s="460">
        <v>1.1355632676728E-6</v>
      </c>
      <c r="H754" s="460">
        <f t="shared" si="136"/>
        <v>1</v>
      </c>
      <c r="I754" s="460">
        <v>0.99755232075405897</v>
      </c>
      <c r="J754" s="460">
        <v>0.99742815514426098</v>
      </c>
      <c r="K754" s="460">
        <v>0.99843194827552995</v>
      </c>
      <c r="L754" s="460" t="str">
        <f t="shared" si="137"/>
        <v>-</v>
      </c>
      <c r="M754" s="460">
        <f t="shared" si="138"/>
        <v>1</v>
      </c>
      <c r="N754" s="460">
        <f t="shared" si="139"/>
        <v>1.1145137602568319E-6</v>
      </c>
      <c r="O754" s="460">
        <f t="shared" si="144"/>
        <v>-119.05829130335688</v>
      </c>
      <c r="P754" s="460">
        <f t="shared" si="141"/>
        <v>-9.9999999999980105E-3</v>
      </c>
      <c r="Q754" s="460">
        <f t="shared" si="142"/>
        <v>1.9675135917287028E-12</v>
      </c>
      <c r="R754" s="460">
        <f t="shared" si="143"/>
        <v>-1.9675135917283112E-14</v>
      </c>
      <c r="V754" s="430"/>
    </row>
    <row r="755" spans="3:22" x14ac:dyDescent="0.35">
      <c r="C755" s="489">
        <v>49.239999999999498</v>
      </c>
      <c r="D755" s="460">
        <f t="shared" si="134"/>
        <v>49.239999999999498</v>
      </c>
      <c r="E755" s="460">
        <f t="shared" si="140"/>
        <v>4.9239999999999499E-2</v>
      </c>
      <c r="F755" s="460">
        <f t="shared" si="135"/>
        <v>0.98145590722749054</v>
      </c>
      <c r="G755" s="460">
        <v>5.5883561304788496E-7</v>
      </c>
      <c r="H755" s="460">
        <f t="shared" si="136"/>
        <v>1</v>
      </c>
      <c r="I755" s="460">
        <v>0.99755132724630602</v>
      </c>
      <c r="J755" s="460">
        <v>0.99742711129375505</v>
      </c>
      <c r="K755" s="460">
        <v>0.99843131157985199</v>
      </c>
      <c r="L755" s="460" t="str">
        <f t="shared" si="137"/>
        <v>-</v>
      </c>
      <c r="M755" s="460">
        <f t="shared" si="138"/>
        <v>1</v>
      </c>
      <c r="N755" s="460">
        <f t="shared" si="139"/>
        <v>5.4847251359494276E-7</v>
      </c>
      <c r="O755" s="460">
        <f t="shared" si="144"/>
        <v>-125.2169026395667</v>
      </c>
      <c r="P755" s="460">
        <f t="shared" si="141"/>
        <v>-9.9999999998985345E-3</v>
      </c>
      <c r="Q755" s="460">
        <f t="shared" si="142"/>
        <v>6.9138083675485245E-13</v>
      </c>
      <c r="R755" s="460">
        <f t="shared" si="143"/>
        <v>-6.9138083674783735E-15</v>
      </c>
      <c r="V755" s="430"/>
    </row>
    <row r="756" spans="3:22" x14ac:dyDescent="0.35">
      <c r="C756" s="489">
        <v>49.249999999999602</v>
      </c>
      <c r="D756" s="460">
        <f t="shared" si="134"/>
        <v>49.249999999999602</v>
      </c>
      <c r="E756" s="460">
        <f t="shared" si="140"/>
        <v>4.92499999999996E-2</v>
      </c>
      <c r="F756" s="460">
        <f t="shared" si="135"/>
        <v>0.98144843530929049</v>
      </c>
      <c r="G756" s="460">
        <v>7.4682874599653998E-9</v>
      </c>
      <c r="H756" s="460">
        <f t="shared" si="136"/>
        <v>1</v>
      </c>
      <c r="I756" s="460">
        <v>0.99755033353753497</v>
      </c>
      <c r="J756" s="460">
        <v>0.99742606723208604</v>
      </c>
      <c r="K756" s="460">
        <v>0.99843067475516001</v>
      </c>
      <c r="L756" s="460" t="str">
        <f t="shared" si="137"/>
        <v>-</v>
      </c>
      <c r="M756" s="460">
        <f t="shared" si="138"/>
        <v>1</v>
      </c>
      <c r="N756" s="460">
        <f t="shared" si="139"/>
        <v>7.3297390420230371E-9</v>
      </c>
      <c r="O756" s="460">
        <f t="shared" si="144"/>
        <v>-162.69822974217564</v>
      </c>
      <c r="P756" s="460">
        <f t="shared" si="141"/>
        <v>-1.0000000000104592E-2</v>
      </c>
      <c r="Q756" s="460">
        <f t="shared" si="142"/>
        <v>7.7229036009081379E-14</v>
      </c>
      <c r="R756" s="460">
        <f t="shared" si="143"/>
        <v>-7.7229036009889131E-16</v>
      </c>
      <c r="V756" s="430"/>
    </row>
    <row r="757" spans="3:22" x14ac:dyDescent="0.35">
      <c r="C757" s="489">
        <v>49.2599999999996</v>
      </c>
      <c r="D757" s="460">
        <f t="shared" si="134"/>
        <v>49.2599999999996</v>
      </c>
      <c r="E757" s="460">
        <f t="shared" si="140"/>
        <v>4.9259999999999603E-2</v>
      </c>
      <c r="F757" s="460">
        <f t="shared" si="135"/>
        <v>0.98144096192309294</v>
      </c>
      <c r="G757" s="460">
        <v>5.6340305468063601E-7</v>
      </c>
      <c r="H757" s="460">
        <f t="shared" si="136"/>
        <v>1</v>
      </c>
      <c r="I757" s="460">
        <v>0.99754933962778003</v>
      </c>
      <c r="J757" s="460">
        <v>0.99742502295929203</v>
      </c>
      <c r="K757" s="460">
        <v>0.99843003780148698</v>
      </c>
      <c r="L757" s="460" t="str">
        <f t="shared" si="137"/>
        <v>-</v>
      </c>
      <c r="M757" s="460">
        <f t="shared" si="138"/>
        <v>1</v>
      </c>
      <c r="N757" s="460">
        <f t="shared" si="139"/>
        <v>5.5294683593617236E-7</v>
      </c>
      <c r="O757" s="460">
        <f t="shared" si="144"/>
        <v>-125.14633245417656</v>
      </c>
      <c r="P757" s="460">
        <f t="shared" si="141"/>
        <v>-9.9999999999980105E-3</v>
      </c>
      <c r="Q757" s="460">
        <f t="shared" si="142"/>
        <v>7.8477460117324342E-14</v>
      </c>
      <c r="R757" s="460">
        <f t="shared" si="143"/>
        <v>-7.8477460117308733E-16</v>
      </c>
      <c r="V757" s="430"/>
    </row>
    <row r="758" spans="3:22" x14ac:dyDescent="0.35">
      <c r="C758" s="489">
        <v>49.269999999999499</v>
      </c>
      <c r="D758" s="460">
        <f t="shared" si="134"/>
        <v>49.269999999999499</v>
      </c>
      <c r="E758" s="460">
        <f t="shared" si="140"/>
        <v>4.9269999999999502E-2</v>
      </c>
      <c r="F758" s="460">
        <f t="shared" si="135"/>
        <v>0.98143348706893019</v>
      </c>
      <c r="G758" s="460">
        <v>1.1090231906698499E-6</v>
      </c>
      <c r="H758" s="460">
        <f t="shared" si="136"/>
        <v>1</v>
      </c>
      <c r="I758" s="460">
        <v>0.99754834551704197</v>
      </c>
      <c r="J758" s="460">
        <v>0.99742397847537101</v>
      </c>
      <c r="K758" s="460">
        <v>0.99842940071883202</v>
      </c>
      <c r="L758" s="460" t="str">
        <f t="shared" si="137"/>
        <v>-</v>
      </c>
      <c r="M758" s="460">
        <f t="shared" si="138"/>
        <v>1</v>
      </c>
      <c r="N758" s="460">
        <f t="shared" si="139"/>
        <v>1.0884324972594219E-6</v>
      </c>
      <c r="O758" s="460">
        <f t="shared" si="144"/>
        <v>-119.26396999992294</v>
      </c>
      <c r="P758" s="460">
        <f t="shared" si="141"/>
        <v>-9.9999999998985345E-3</v>
      </c>
      <c r="Q758" s="460">
        <f t="shared" si="142"/>
        <v>6.7353152886040338E-13</v>
      </c>
      <c r="R758" s="460">
        <f t="shared" si="143"/>
        <v>-6.7353152885356935E-15</v>
      </c>
      <c r="V758" s="430"/>
    </row>
    <row r="759" spans="3:22" x14ac:dyDescent="0.35">
      <c r="C759" s="489">
        <v>49.279999999999497</v>
      </c>
      <c r="D759" s="460">
        <f t="shared" si="134"/>
        <v>49.279999999999497</v>
      </c>
      <c r="E759" s="460">
        <f t="shared" si="140"/>
        <v>4.9279999999999498E-2</v>
      </c>
      <c r="F759" s="460">
        <f t="shared" si="135"/>
        <v>0.98142601074682956</v>
      </c>
      <c r="G759" s="460">
        <v>1.64438307860096E-6</v>
      </c>
      <c r="H759" s="460">
        <f t="shared" si="136"/>
        <v>1</v>
      </c>
      <c r="I759" s="460">
        <v>0.99754735120530302</v>
      </c>
      <c r="J759" s="460">
        <v>0.997422933780309</v>
      </c>
      <c r="K759" s="460">
        <v>0.99842876350717902</v>
      </c>
      <c r="L759" s="460" t="str">
        <f t="shared" si="137"/>
        <v>-</v>
      </c>
      <c r="M759" s="460">
        <f t="shared" si="138"/>
        <v>1</v>
      </c>
      <c r="N759" s="460">
        <f t="shared" si="139"/>
        <v>1.6138403249709304E-6</v>
      </c>
      <c r="O759" s="460">
        <f t="shared" si="144"/>
        <v>-115.84278874066175</v>
      </c>
      <c r="P759" s="460">
        <f t="shared" si="141"/>
        <v>-9.9999999999980105E-3</v>
      </c>
      <c r="Q759" s="460">
        <f t="shared" si="142"/>
        <v>1.8255696014411987E-12</v>
      </c>
      <c r="R759" s="460">
        <f t="shared" si="143"/>
        <v>-1.8255696014408356E-14</v>
      </c>
      <c r="V759" s="430"/>
    </row>
    <row r="760" spans="3:22" x14ac:dyDescent="0.35">
      <c r="C760" s="489">
        <v>49.289999999999502</v>
      </c>
      <c r="D760" s="460">
        <f t="shared" si="134"/>
        <v>49.289999999999502</v>
      </c>
      <c r="E760" s="460">
        <f t="shared" si="140"/>
        <v>4.9289999999999501E-2</v>
      </c>
      <c r="F760" s="460">
        <f t="shared" si="135"/>
        <v>0.98141853295682346</v>
      </c>
      <c r="G760" s="460">
        <v>2.1695369829922401E-6</v>
      </c>
      <c r="H760" s="460">
        <f t="shared" si="136"/>
        <v>1</v>
      </c>
      <c r="I760" s="460">
        <v>0.99754635669258296</v>
      </c>
      <c r="J760" s="460">
        <v>0.99742188887412497</v>
      </c>
      <c r="K760" s="460">
        <v>0.99842812616653998</v>
      </c>
      <c r="L760" s="460" t="str">
        <f t="shared" si="137"/>
        <v>-</v>
      </c>
      <c r="M760" s="460">
        <f t="shared" si="138"/>
        <v>1</v>
      </c>
      <c r="N760" s="460">
        <f t="shared" si="139"/>
        <v>2.1292238030438169E-6</v>
      </c>
      <c r="O760" s="460">
        <f t="shared" si="144"/>
        <v>-113.43557374804314</v>
      </c>
      <c r="P760" s="460">
        <f t="shared" si="141"/>
        <v>-1.0000000000005116E-2</v>
      </c>
      <c r="Q760" s="460">
        <f t="shared" si="142"/>
        <v>3.5026322666077002E-12</v>
      </c>
      <c r="R760" s="460">
        <f t="shared" si="143"/>
        <v>-3.5026322666094922E-14</v>
      </c>
      <c r="V760" s="430"/>
    </row>
    <row r="761" spans="3:22" x14ac:dyDescent="0.35">
      <c r="C761" s="489">
        <v>49.2999999999995</v>
      </c>
      <c r="D761" s="460">
        <f t="shared" si="134"/>
        <v>49.2999999999995</v>
      </c>
      <c r="E761" s="460">
        <f t="shared" si="140"/>
        <v>4.9299999999999497E-2</v>
      </c>
      <c r="F761" s="460">
        <f t="shared" si="135"/>
        <v>0.98141105369893933</v>
      </c>
      <c r="G761" s="460">
        <v>2.6845390495095801E-6</v>
      </c>
      <c r="H761" s="460">
        <f t="shared" si="136"/>
        <v>1</v>
      </c>
      <c r="I761" s="460">
        <v>0.99754536197884502</v>
      </c>
      <c r="J761" s="460">
        <v>0.99742084375677698</v>
      </c>
      <c r="K761" s="460">
        <v>0.99842748869689502</v>
      </c>
      <c r="L761" s="460" t="str">
        <f t="shared" si="137"/>
        <v>-</v>
      </c>
      <c r="M761" s="460">
        <f t="shared" si="138"/>
        <v>1</v>
      </c>
      <c r="N761" s="460">
        <f t="shared" si="139"/>
        <v>2.6346362972751459E-6</v>
      </c>
      <c r="O761" s="460">
        <f t="shared" si="144"/>
        <v>-111.58558658427326</v>
      </c>
      <c r="P761" s="460">
        <f t="shared" si="141"/>
        <v>-9.9999999999980105E-3</v>
      </c>
      <c r="Q761" s="460">
        <f t="shared" si="142"/>
        <v>5.67359076385275E-12</v>
      </c>
      <c r="R761" s="460">
        <f t="shared" si="143"/>
        <v>-5.6735907638516214E-14</v>
      </c>
      <c r="V761" s="430"/>
    </row>
    <row r="762" spans="3:22" x14ac:dyDescent="0.35">
      <c r="C762" s="489">
        <v>49.309999999999498</v>
      </c>
      <c r="D762" s="460">
        <f t="shared" si="134"/>
        <v>49.309999999999498</v>
      </c>
      <c r="E762" s="460">
        <f t="shared" si="140"/>
        <v>4.93099999999995E-2</v>
      </c>
      <c r="F762" s="460">
        <f t="shared" si="135"/>
        <v>0.98140357297320635</v>
      </c>
      <c r="G762" s="460">
        <v>3.1894433052461598E-6</v>
      </c>
      <c r="H762" s="460">
        <f t="shared" si="136"/>
        <v>1</v>
      </c>
      <c r="I762" s="460">
        <v>0.99754436706414495</v>
      </c>
      <c r="J762" s="460">
        <v>0.99741979842832496</v>
      </c>
      <c r="K762" s="460">
        <v>0.998426851098281</v>
      </c>
      <c r="L762" s="460" t="str">
        <f t="shared" si="137"/>
        <v>-</v>
      </c>
      <c r="M762" s="460">
        <f t="shared" si="138"/>
        <v>1</v>
      </c>
      <c r="N762" s="460">
        <f t="shared" si="139"/>
        <v>3.1301310555640541E-6</v>
      </c>
      <c r="O762" s="460">
        <f t="shared" si="144"/>
        <v>-110.0887495716477</v>
      </c>
      <c r="P762" s="460">
        <f t="shared" si="141"/>
        <v>-9.9999999999980105E-3</v>
      </c>
      <c r="Q762" s="460">
        <f t="shared" si="142"/>
        <v>8.3081356580901686E-12</v>
      </c>
      <c r="R762" s="460">
        <f t="shared" si="143"/>
        <v>-8.3081356580885155E-14</v>
      </c>
      <c r="V762" s="430"/>
    </row>
    <row r="763" spans="3:22" x14ac:dyDescent="0.35">
      <c r="C763" s="489">
        <v>49.319999999999503</v>
      </c>
      <c r="D763" s="460">
        <f t="shared" si="134"/>
        <v>49.319999999999503</v>
      </c>
      <c r="E763" s="460">
        <f t="shared" si="140"/>
        <v>4.9319999999999503E-2</v>
      </c>
      <c r="F763" s="460">
        <f t="shared" si="135"/>
        <v>0.98139609077965728</v>
      </c>
      <c r="G763" s="460">
        <v>3.68430365854446E-6</v>
      </c>
      <c r="H763" s="460">
        <f t="shared" si="136"/>
        <v>1</v>
      </c>
      <c r="I763" s="460">
        <v>0.99754337194842801</v>
      </c>
      <c r="J763" s="460">
        <v>0.99741875288871595</v>
      </c>
      <c r="K763" s="460">
        <v>0.99842621337065696</v>
      </c>
      <c r="L763" s="460" t="str">
        <f t="shared" si="137"/>
        <v>-</v>
      </c>
      <c r="M763" s="460">
        <f t="shared" si="138"/>
        <v>1</v>
      </c>
      <c r="N763" s="460">
        <f t="shared" si="139"/>
        <v>3.6157612077407224E-6</v>
      </c>
      <c r="O763" s="460">
        <f t="shared" si="144"/>
        <v>-108.8360051788944</v>
      </c>
      <c r="P763" s="460">
        <f t="shared" si="141"/>
        <v>-1.0000000000005116E-2</v>
      </c>
      <c r="Q763" s="460">
        <f t="shared" si="142"/>
        <v>1.137676560702881E-11</v>
      </c>
      <c r="R763" s="460">
        <f t="shared" si="143"/>
        <v>-1.137676560703463E-13</v>
      </c>
      <c r="V763" s="430"/>
    </row>
    <row r="764" spans="3:22" x14ac:dyDescent="0.35">
      <c r="C764" s="489">
        <v>49.329999999999501</v>
      </c>
      <c r="D764" s="460">
        <f t="shared" si="134"/>
        <v>49.329999999999501</v>
      </c>
      <c r="E764" s="460">
        <f t="shared" si="140"/>
        <v>4.9329999999999499E-2</v>
      </c>
      <c r="F764" s="460">
        <f t="shared" si="135"/>
        <v>0.98138860711831977</v>
      </c>
      <c r="G764" s="460">
        <v>4.1691738988913402E-6</v>
      </c>
      <c r="H764" s="460">
        <f t="shared" si="136"/>
        <v>1</v>
      </c>
      <c r="I764" s="460">
        <v>0.99754237663172995</v>
      </c>
      <c r="J764" s="460">
        <v>0.99741770713798505</v>
      </c>
      <c r="K764" s="460">
        <v>0.99842557551404998</v>
      </c>
      <c r="L764" s="460" t="str">
        <f t="shared" si="137"/>
        <v>-</v>
      </c>
      <c r="M764" s="460">
        <f t="shared" si="138"/>
        <v>1</v>
      </c>
      <c r="N764" s="460">
        <f t="shared" si="139"/>
        <v>4.091579765467027E-6</v>
      </c>
      <c r="O764" s="460">
        <f t="shared" si="144"/>
        <v>-107.76217955643492</v>
      </c>
      <c r="P764" s="460">
        <f t="shared" si="141"/>
        <v>-9.9999999999980105E-3</v>
      </c>
      <c r="Q764" s="460">
        <f t="shared" si="142"/>
        <v>1.4850776219321748E-11</v>
      </c>
      <c r="R764" s="460">
        <f t="shared" si="143"/>
        <v>-1.4850776219318792E-13</v>
      </c>
      <c r="V764" s="430"/>
    </row>
    <row r="765" spans="3:22" x14ac:dyDescent="0.35">
      <c r="C765" s="489">
        <v>49.339999999999499</v>
      </c>
      <c r="D765" s="460">
        <f t="shared" si="134"/>
        <v>49.339999999999499</v>
      </c>
      <c r="E765" s="460">
        <f t="shared" si="140"/>
        <v>4.9339999999999502E-2</v>
      </c>
      <c r="F765" s="460">
        <f t="shared" si="135"/>
        <v>0.98138112198922367</v>
      </c>
      <c r="G765" s="460">
        <v>4.6441076974086303E-6</v>
      </c>
      <c r="H765" s="460">
        <f t="shared" si="136"/>
        <v>1</v>
      </c>
      <c r="I765" s="460">
        <v>0.99754138111405399</v>
      </c>
      <c r="J765" s="460">
        <v>0.99741666117613204</v>
      </c>
      <c r="K765" s="460">
        <v>0.99842493752846195</v>
      </c>
      <c r="L765" s="460" t="str">
        <f t="shared" si="137"/>
        <v>-</v>
      </c>
      <c r="M765" s="460">
        <f t="shared" si="138"/>
        <v>1</v>
      </c>
      <c r="N765" s="460">
        <f t="shared" si="139"/>
        <v>4.5576396227216714E-6</v>
      </c>
      <c r="O765" s="460">
        <f t="shared" si="144"/>
        <v>-106.82520035823755</v>
      </c>
      <c r="P765" s="460">
        <f t="shared" si="141"/>
        <v>-9.9999999999980105E-3</v>
      </c>
      <c r="Q765" s="460">
        <f t="shared" si="142"/>
        <v>1.870224900625482E-11</v>
      </c>
      <c r="R765" s="460">
        <f t="shared" si="143"/>
        <v>-1.8702249006251099E-13</v>
      </c>
      <c r="V765" s="430"/>
    </row>
    <row r="766" spans="3:22" x14ac:dyDescent="0.35">
      <c r="C766" s="489">
        <v>49.349999999999497</v>
      </c>
      <c r="D766" s="460">
        <f t="shared" ref="D766:D829" si="145">IF(AND($D$11=$U$86,$D$13&gt;=$U$80),$D$13/$U$80,1)*(f_CLK_MHz/fCLK_NOM_MHz)*$C766</f>
        <v>49.349999999999497</v>
      </c>
      <c r="E766" s="460">
        <f t="shared" si="140"/>
        <v>4.9349999999999498E-2</v>
      </c>
      <c r="F766" s="460">
        <f t="shared" ref="F766:F829" si="146">IF(SINC3_Decimation&lt;&gt;0,(ABS(SIN(((MOD_CLK_DIV*PI()*$D766*SINC3_Decimation)/(f_CLK_MHz*1000000)))/(SINC3_Decimation*SIN(((MOD_CLK_DIV*PI()*$D766)/(f_CLK_MHz*1000000)))))^First_Stage_Order),"-")</f>
        <v>0.98137363539240008</v>
      </c>
      <c r="G766" s="460">
        <v>5.1091586063855204E-6</v>
      </c>
      <c r="H766" s="460">
        <f t="shared" ref="H766:H829" si="147">IF(SINC1A_Decimation&lt;&gt;0,(ABS(SIN(((MOD_CLK_DIV*SINC3_Decimation*FIR2_Decimation*PI()*$D766*SINC1A_Decimation)/(f_CLK_MHz*1000000)))/(SINC1A_Decimation*SIN(((MOD_CLK_DIV*SINC3_Decimation*FIR2_Decimation*PI()*$D766)/(f_CLK_MHz*1000000)))))^1),"-")</f>
        <v>1</v>
      </c>
      <c r="I766" s="460">
        <v>0.99754038539538203</v>
      </c>
      <c r="J766" s="460">
        <v>0.99741561500314002</v>
      </c>
      <c r="K766" s="460">
        <v>0.998424299413879</v>
      </c>
      <c r="L766" s="460" t="str">
        <f t="shared" ref="L766:L829" si="148">IF(SINC1B_Decimation&lt;&gt;0,(ABS(SIN(((MOD_CLK_DIV*FIR1_Decimation*PI()*$D766*SINC1B_Decimation)/(f_CLK_MHz*1000000)))/(SINC1B_Decimation*SIN(((MOD_CLK_DIV*FIR1_Decimation*PI()*$D766)/(f_CLK_MHz*1000000)))))^1),"-")</f>
        <v>-</v>
      </c>
      <c r="M766" s="460">
        <f t="shared" ref="M766:M829" si="149">IF($D$14=$Z$85,(ABS(SIN(((Dec_Prior_to_Chop*PI()*$D766*2)/(f_CLK_MHz*1000000)))/(2*SIN(((Dec_Prior_to_Chop*PI()*$D766)/(f_CLK_MHz*1000000)))))^1),1)</f>
        <v>1</v>
      </c>
      <c r="N766" s="460">
        <f t="shared" ref="N766:N829" si="150">M766*IF(FILTER=$U$85,F766,IF(AND(FILTER=$U$86,$D$13&lt;=$U$73,$D$13&lt;&gt;$U$72),F766*G766*H766,IF(AND(FILTER=$U$86,OR($D$13&gt;=$U$74,$D$13=$U$72),$D$13&lt;=$U$79,$D$13&lt;&gt;$U$75),I766*L766,IF(AND(FILTER=$U$86,$D$13=$U$75),J766*L766,IF(AND(FILTER=$U$86,$D$13&gt;=$U$80),K766,"Error")))))</f>
        <v>5.0139935553449264E-6</v>
      </c>
      <c r="O766" s="460">
        <f t="shared" si="144"/>
        <v>-105.99632457181586</v>
      </c>
      <c r="P766" s="460">
        <f t="shared" si="141"/>
        <v>-9.9999999999980105E-3</v>
      </c>
      <c r="Q766" s="460">
        <f t="shared" si="142"/>
        <v>2.2904040423866325E-11</v>
      </c>
      <c r="R766" s="460">
        <f t="shared" si="143"/>
        <v>-2.2904040423861768E-13</v>
      </c>
      <c r="V766" s="430"/>
    </row>
    <row r="767" spans="3:22" x14ac:dyDescent="0.35">
      <c r="C767" s="489">
        <v>49.359999999999502</v>
      </c>
      <c r="D767" s="460">
        <f t="shared" si="145"/>
        <v>49.359999999999502</v>
      </c>
      <c r="E767" s="460">
        <f t="shared" ref="E767:E830" si="151">D767/1000</f>
        <v>4.9359999999999501E-2</v>
      </c>
      <c r="F767" s="460">
        <f t="shared" si="146"/>
        <v>0.98136614732787764</v>
      </c>
      <c r="G767" s="460">
        <v>5.5643800594803399E-6</v>
      </c>
      <c r="H767" s="460">
        <f t="shared" si="147"/>
        <v>1</v>
      </c>
      <c r="I767" s="460">
        <v>0.99753938947571197</v>
      </c>
      <c r="J767" s="460">
        <v>0.99741456861901101</v>
      </c>
      <c r="K767" s="460">
        <v>0.99842366117030001</v>
      </c>
      <c r="L767" s="460" t="str">
        <f t="shared" si="148"/>
        <v>-</v>
      </c>
      <c r="M767" s="460">
        <f t="shared" si="149"/>
        <v>1</v>
      </c>
      <c r="N767" s="460">
        <f t="shared" si="150"/>
        <v>5.4606942212402882E-6</v>
      </c>
      <c r="O767" s="460">
        <f t="shared" si="144"/>
        <v>-105.2550428334937</v>
      </c>
      <c r="P767" s="460">
        <f t="shared" si="141"/>
        <v>-1.0000000000005116E-2</v>
      </c>
      <c r="Q767" s="460">
        <f t="shared" si="142"/>
        <v>2.7429771004235927E-11</v>
      </c>
      <c r="R767" s="460">
        <f t="shared" si="143"/>
        <v>-2.7429771004249961E-13</v>
      </c>
      <c r="V767" s="430"/>
    </row>
    <row r="768" spans="3:22" x14ac:dyDescent="0.35">
      <c r="C768" s="489">
        <v>49.3699999999995</v>
      </c>
      <c r="D768" s="460">
        <f t="shared" si="145"/>
        <v>49.3699999999995</v>
      </c>
      <c r="E768" s="460">
        <f t="shared" si="151"/>
        <v>4.9369999999999498E-2</v>
      </c>
      <c r="F768" s="460">
        <f t="shared" si="146"/>
        <v>0.98135865779568643</v>
      </c>
      <c r="G768" s="460">
        <v>6.0098253720386304E-6</v>
      </c>
      <c r="H768" s="460">
        <f t="shared" si="147"/>
        <v>1</v>
      </c>
      <c r="I768" s="460">
        <v>0.997538393355063</v>
      </c>
      <c r="J768" s="460">
        <v>0.99741352202375999</v>
      </c>
      <c r="K768" s="460">
        <v>0.99842302279774098</v>
      </c>
      <c r="L768" s="460" t="str">
        <f t="shared" si="148"/>
        <v>-</v>
      </c>
      <c r="M768" s="460">
        <f t="shared" si="149"/>
        <v>1</v>
      </c>
      <c r="N768" s="460">
        <f t="shared" si="150"/>
        <v>5.8977941606902926E-6</v>
      </c>
      <c r="O768" s="460">
        <f t="shared" si="144"/>
        <v>-104.5862077772115</v>
      </c>
      <c r="P768" s="460">
        <f t="shared" si="141"/>
        <v>-9.9999999999980105E-3</v>
      </c>
      <c r="Q768" s="460">
        <f t="shared" si="142"/>
        <v>3.2253814580613003E-11</v>
      </c>
      <c r="R768" s="460">
        <f t="shared" si="143"/>
        <v>-3.2253814580606585E-13</v>
      </c>
      <c r="V768" s="430"/>
    </row>
    <row r="769" spans="3:22" x14ac:dyDescent="0.35">
      <c r="C769" s="489">
        <v>49.379999999999498</v>
      </c>
      <c r="D769" s="460">
        <f t="shared" si="145"/>
        <v>49.379999999999498</v>
      </c>
      <c r="E769" s="460">
        <f t="shared" si="151"/>
        <v>4.9379999999999501E-2</v>
      </c>
      <c r="F769" s="460">
        <f t="shared" si="146"/>
        <v>0.98135116679585643</v>
      </c>
      <c r="G769" s="460">
        <v>6.4455477404446799E-6</v>
      </c>
      <c r="H769" s="460">
        <f t="shared" si="147"/>
        <v>1</v>
      </c>
      <c r="I769" s="460">
        <v>0.99753739703342104</v>
      </c>
      <c r="J769" s="460">
        <v>0.99741247521737297</v>
      </c>
      <c r="K769" s="460">
        <v>0.99842238429618602</v>
      </c>
      <c r="L769" s="460" t="str">
        <f t="shared" si="148"/>
        <v>-</v>
      </c>
      <c r="M769" s="460">
        <f t="shared" si="149"/>
        <v>1</v>
      </c>
      <c r="N769" s="460">
        <f t="shared" si="150"/>
        <v>6.3253457957237825E-6</v>
      </c>
      <c r="O769" s="460">
        <f t="shared" si="144"/>
        <v>-103.97831454748663</v>
      </c>
      <c r="P769" s="460">
        <f t="shared" si="141"/>
        <v>-9.9999999999980105E-3</v>
      </c>
      <c r="Q769" s="460">
        <f t="shared" si="142"/>
        <v>3.7351287598521562E-11</v>
      </c>
      <c r="R769" s="460">
        <f t="shared" si="143"/>
        <v>-3.735128759851413E-13</v>
      </c>
      <c r="V769" s="430"/>
    </row>
    <row r="770" spans="3:22" x14ac:dyDescent="0.35">
      <c r="C770" s="489">
        <v>49.389999999999503</v>
      </c>
      <c r="D770" s="460">
        <f t="shared" si="145"/>
        <v>49.389999999999503</v>
      </c>
      <c r="E770" s="460">
        <f t="shared" si="151"/>
        <v>4.9389999999999504E-2</v>
      </c>
      <c r="F770" s="460">
        <f t="shared" si="146"/>
        <v>0.98134367432841729</v>
      </c>
      <c r="G770" s="460">
        <v>6.8716002427446701E-6</v>
      </c>
      <c r="H770" s="460">
        <f t="shared" si="147"/>
        <v>1</v>
      </c>
      <c r="I770" s="460">
        <v>0.99753640051079895</v>
      </c>
      <c r="J770" s="460">
        <v>0.99741142819986695</v>
      </c>
      <c r="K770" s="460">
        <v>0.99842174566565101</v>
      </c>
      <c r="L770" s="460" t="str">
        <f t="shared" si="148"/>
        <v>-</v>
      </c>
      <c r="M770" s="460">
        <f t="shared" si="149"/>
        <v>1</v>
      </c>
      <c r="N770" s="460">
        <f t="shared" si="150"/>
        <v>6.7434014307310987E-6</v>
      </c>
      <c r="O770" s="460">
        <f t="shared" si="144"/>
        <v>-103.42241972516177</v>
      </c>
      <c r="P770" s="460">
        <f t="shared" si="141"/>
        <v>-1.0000000000005116E-2</v>
      </c>
      <c r="Q770" s="460">
        <f t="shared" si="142"/>
        <v>4.2698038517243039E-11</v>
      </c>
      <c r="R770" s="460">
        <f t="shared" si="143"/>
        <v>-4.2698038517264882E-13</v>
      </c>
      <c r="V770" s="430"/>
    </row>
    <row r="771" spans="3:22" x14ac:dyDescent="0.35">
      <c r="C771" s="489">
        <v>49.399999999999501</v>
      </c>
      <c r="D771" s="460">
        <f t="shared" si="145"/>
        <v>49.399999999999501</v>
      </c>
      <c r="E771" s="460">
        <f t="shared" si="151"/>
        <v>4.93999999999995E-2</v>
      </c>
      <c r="F771" s="460">
        <f t="shared" si="146"/>
        <v>0.98133618039339776</v>
      </c>
      <c r="G771" s="460">
        <v>7.2880358384232701E-6</v>
      </c>
      <c r="H771" s="460">
        <f t="shared" si="147"/>
        <v>1</v>
      </c>
      <c r="I771" s="460">
        <v>0.99753540378718397</v>
      </c>
      <c r="J771" s="460">
        <v>0.99741038097122503</v>
      </c>
      <c r="K771" s="460">
        <v>0.99842110690612296</v>
      </c>
      <c r="L771" s="460" t="str">
        <f t="shared" si="148"/>
        <v>-</v>
      </c>
      <c r="M771" s="460">
        <f t="shared" si="149"/>
        <v>1</v>
      </c>
      <c r="N771" s="460">
        <f t="shared" si="150"/>
        <v>7.1520132522484861E-6</v>
      </c>
      <c r="O771" s="460">
        <f t="shared" si="144"/>
        <v>-102.9114337897991</v>
      </c>
      <c r="P771" s="460">
        <f t="shared" ref="P771:P834" si="152">D770-D771</f>
        <v>-9.9999999999980105E-3</v>
      </c>
      <c r="Q771" s="460">
        <f t="shared" ref="Q771:Q834" si="153">((N771+N770)/2)^2</f>
        <v>4.8270637302991157E-11</v>
      </c>
      <c r="R771" s="460">
        <f t="shared" ref="R771:R834" si="154">P771*Q771</f>
        <v>-4.8270637302981552E-13</v>
      </c>
      <c r="V771" s="430"/>
    </row>
    <row r="772" spans="3:22" x14ac:dyDescent="0.35">
      <c r="C772" s="489">
        <v>49.409999999999499</v>
      </c>
      <c r="D772" s="460">
        <f t="shared" si="145"/>
        <v>49.409999999999499</v>
      </c>
      <c r="E772" s="460">
        <f t="shared" si="151"/>
        <v>4.9409999999999496E-2</v>
      </c>
      <c r="F772" s="460">
        <f t="shared" si="146"/>
        <v>0.9813286849908297</v>
      </c>
      <c r="G772" s="460">
        <v>7.6949073684958398E-6</v>
      </c>
      <c r="H772" s="460">
        <f t="shared" si="147"/>
        <v>1</v>
      </c>
      <c r="I772" s="460">
        <v>0.99753440686257699</v>
      </c>
      <c r="J772" s="460">
        <v>0.99740933353144501</v>
      </c>
      <c r="K772" s="460">
        <v>0.99842046801759898</v>
      </c>
      <c r="L772" s="460" t="str">
        <f t="shared" si="148"/>
        <v>-</v>
      </c>
      <c r="M772" s="460">
        <f t="shared" si="149"/>
        <v>1</v>
      </c>
      <c r="N772" s="460">
        <f t="shared" si="150"/>
        <v>7.5512333290522686E-6</v>
      </c>
      <c r="O772" s="460">
        <f t="shared" si="144"/>
        <v>-102.43964220117036</v>
      </c>
      <c r="P772" s="460">
        <f t="shared" si="152"/>
        <v>-9.9999999999980105E-3</v>
      </c>
      <c r="Q772" s="460">
        <f t="shared" si="153"/>
        <v>5.4046365007633086E-11</v>
      </c>
      <c r="R772" s="460">
        <f t="shared" si="154"/>
        <v>-5.4046365007622329E-13</v>
      </c>
      <c r="V772" s="430"/>
    </row>
    <row r="773" spans="3:22" x14ac:dyDescent="0.35">
      <c r="C773" s="489">
        <v>49.419999999999497</v>
      </c>
      <c r="D773" s="460">
        <f t="shared" si="145"/>
        <v>49.419999999999497</v>
      </c>
      <c r="E773" s="460">
        <f t="shared" si="151"/>
        <v>4.9419999999999499E-2</v>
      </c>
      <c r="F773" s="460">
        <f t="shared" si="146"/>
        <v>0.98132118812074243</v>
      </c>
      <c r="G773" s="460">
        <v>8.0922675555386102E-6</v>
      </c>
      <c r="H773" s="460">
        <f t="shared" si="147"/>
        <v>1</v>
      </c>
      <c r="I773" s="460">
        <v>0.99753340973699201</v>
      </c>
      <c r="J773" s="460">
        <v>0.99740828588055097</v>
      </c>
      <c r="K773" s="460">
        <v>0.99841982900009596</v>
      </c>
      <c r="L773" s="460" t="str">
        <f t="shared" si="148"/>
        <v>-</v>
      </c>
      <c r="M773" s="460">
        <f t="shared" si="149"/>
        <v>1</v>
      </c>
      <c r="N773" s="460">
        <f t="shared" si="150"/>
        <v>7.941113612192085E-6</v>
      </c>
      <c r="O773" s="460">
        <f t="shared" si="144"/>
        <v>-102.00237181111198</v>
      </c>
      <c r="P773" s="460">
        <f t="shared" si="152"/>
        <v>-9.9999999999980105E-3</v>
      </c>
      <c r="Q773" s="460">
        <f t="shared" si="153"/>
        <v>6.0003203436970819E-11</v>
      </c>
      <c r="R773" s="460">
        <f t="shared" si="154"/>
        <v>-6.0003203436958877E-13</v>
      </c>
      <c r="V773" s="430"/>
    </row>
    <row r="774" spans="3:22" x14ac:dyDescent="0.35">
      <c r="C774" s="489">
        <v>49.429999999999502</v>
      </c>
      <c r="D774" s="460">
        <f t="shared" si="145"/>
        <v>49.429999999999502</v>
      </c>
      <c r="E774" s="460">
        <f t="shared" si="151"/>
        <v>4.9429999999999502E-2</v>
      </c>
      <c r="F774" s="460">
        <f t="shared" si="146"/>
        <v>0.9813136897831648</v>
      </c>
      <c r="G774" s="460">
        <v>8.4801690034857395E-6</v>
      </c>
      <c r="H774" s="460">
        <f t="shared" si="147"/>
        <v>1</v>
      </c>
      <c r="I774" s="460">
        <v>0.99753241241041601</v>
      </c>
      <c r="J774" s="460">
        <v>0.99740723801851905</v>
      </c>
      <c r="K774" s="460">
        <v>0.99841918985359801</v>
      </c>
      <c r="L774" s="460" t="str">
        <f t="shared" si="148"/>
        <v>-</v>
      </c>
      <c r="M774" s="460">
        <f t="shared" si="149"/>
        <v>1</v>
      </c>
      <c r="N774" s="460">
        <f t="shared" si="150"/>
        <v>8.3217059347954156E-6</v>
      </c>
      <c r="O774" s="460">
        <f t="shared" si="144"/>
        <v>-101.59575269984992</v>
      </c>
      <c r="P774" s="460">
        <f t="shared" si="152"/>
        <v>-1.0000000000005116E-2</v>
      </c>
      <c r="Q774" s="460">
        <f t="shared" si="153"/>
        <v>6.611982490446967E-11</v>
      </c>
      <c r="R774" s="460">
        <f t="shared" si="154"/>
        <v>-6.6119824904503498E-13</v>
      </c>
      <c r="V774" s="430"/>
    </row>
    <row r="775" spans="3:22" x14ac:dyDescent="0.35">
      <c r="C775" s="489">
        <v>49.4399999999995</v>
      </c>
      <c r="D775" s="460">
        <f t="shared" si="145"/>
        <v>49.4399999999995</v>
      </c>
      <c r="E775" s="460">
        <f t="shared" si="151"/>
        <v>4.9439999999999498E-2</v>
      </c>
      <c r="F775" s="460">
        <f t="shared" si="146"/>
        <v>0.98130618997812713</v>
      </c>
      <c r="G775" s="460">
        <v>8.8586641979619E-6</v>
      </c>
      <c r="H775" s="460">
        <f t="shared" si="147"/>
        <v>1</v>
      </c>
      <c r="I775" s="460">
        <v>0.99753141488286201</v>
      </c>
      <c r="J775" s="460">
        <v>0.997406189945375</v>
      </c>
      <c r="K775" s="460">
        <v>0.99841855057812201</v>
      </c>
      <c r="L775" s="460" t="str">
        <f t="shared" si="148"/>
        <v>-</v>
      </c>
      <c r="M775" s="460">
        <f t="shared" si="149"/>
        <v>1</v>
      </c>
      <c r="N775" s="460">
        <f t="shared" si="150"/>
        <v>8.6930620123976342E-6</v>
      </c>
      <c r="O775" s="460">
        <f t="shared" si="144"/>
        <v>-101.21654444604231</v>
      </c>
      <c r="P775" s="460">
        <f t="shared" si="152"/>
        <v>-9.9999999999980105E-3</v>
      </c>
      <c r="Q775" s="460">
        <f t="shared" si="153"/>
        <v>7.2375582074207002E-11</v>
      </c>
      <c r="R775" s="460">
        <f t="shared" si="154"/>
        <v>-7.2375582074192599E-13</v>
      </c>
      <c r="V775" s="430"/>
    </row>
    <row r="776" spans="3:22" x14ac:dyDescent="0.35">
      <c r="C776" s="489">
        <v>49.449999999999498</v>
      </c>
      <c r="D776" s="460">
        <f t="shared" si="145"/>
        <v>49.449999999999498</v>
      </c>
      <c r="E776" s="460">
        <f t="shared" si="151"/>
        <v>4.9449999999999501E-2</v>
      </c>
      <c r="F776" s="460">
        <f t="shared" si="146"/>
        <v>0.98129868870565995</v>
      </c>
      <c r="G776" s="460">
        <v>9.2278055062146096E-6</v>
      </c>
      <c r="H776" s="460">
        <f t="shared" si="147"/>
        <v>1</v>
      </c>
      <c r="I776" s="460">
        <v>0.99753041715431801</v>
      </c>
      <c r="J776" s="460">
        <v>0.99740514166109495</v>
      </c>
      <c r="K776" s="460">
        <v>0.99841791117365097</v>
      </c>
      <c r="L776" s="460" t="str">
        <f t="shared" si="148"/>
        <v>-</v>
      </c>
      <c r="M776" s="460">
        <f t="shared" si="149"/>
        <v>1</v>
      </c>
      <c r="N776" s="460">
        <f t="shared" si="150"/>
        <v>9.0552334428792652E-6</v>
      </c>
      <c r="O776" s="460">
        <f t="shared" si="144"/>
        <v>-100.86200698287372</v>
      </c>
      <c r="P776" s="460">
        <f t="shared" si="152"/>
        <v>-9.9999999999980105E-3</v>
      </c>
      <c r="Q776" s="460">
        <f t="shared" si="153"/>
        <v>7.875049789195066E-11</v>
      </c>
      <c r="R776" s="460">
        <f t="shared" si="154"/>
        <v>-7.8750497891934994E-13</v>
      </c>
      <c r="V776" s="430"/>
    </row>
    <row r="777" spans="3:22" x14ac:dyDescent="0.35">
      <c r="C777" s="489">
        <v>49.459999999999503</v>
      </c>
      <c r="D777" s="460">
        <f t="shared" si="145"/>
        <v>49.459999999999503</v>
      </c>
      <c r="E777" s="460">
        <f t="shared" si="151"/>
        <v>4.9459999999999504E-2</v>
      </c>
      <c r="F777" s="460">
        <f t="shared" si="146"/>
        <v>0.9812911859657919</v>
      </c>
      <c r="G777" s="460">
        <v>9.5876451771854496E-6</v>
      </c>
      <c r="H777" s="460">
        <f t="shared" si="147"/>
        <v>1</v>
      </c>
      <c r="I777" s="460">
        <v>0.997529419224784</v>
      </c>
      <c r="J777" s="460">
        <v>0.99740409316568301</v>
      </c>
      <c r="K777" s="460">
        <v>0.99841727164018801</v>
      </c>
      <c r="L777" s="460" t="str">
        <f t="shared" si="148"/>
        <v>-</v>
      </c>
      <c r="M777" s="460">
        <f t="shared" si="149"/>
        <v>1</v>
      </c>
      <c r="N777" s="460">
        <f t="shared" si="150"/>
        <v>9.4082717065395141E-6</v>
      </c>
      <c r="O777" s="460">
        <f t="shared" si="144"/>
        <v>-100.52980297725736</v>
      </c>
      <c r="P777" s="460">
        <f t="shared" si="152"/>
        <v>-1.0000000000005116E-2</v>
      </c>
      <c r="Q777" s="460">
        <f t="shared" si="153"/>
        <v>8.5225255600653434E-11</v>
      </c>
      <c r="R777" s="460">
        <f t="shared" si="154"/>
        <v>-8.5225255600697035E-13</v>
      </c>
      <c r="V777" s="430"/>
    </row>
    <row r="778" spans="3:22" x14ac:dyDescent="0.35">
      <c r="C778" s="489">
        <v>49.469999999999501</v>
      </c>
      <c r="D778" s="460">
        <f t="shared" si="145"/>
        <v>49.469999999999501</v>
      </c>
      <c r="E778" s="460">
        <f t="shared" si="151"/>
        <v>4.94699999999995E-2</v>
      </c>
      <c r="F778" s="460">
        <f t="shared" si="146"/>
        <v>0.98128368175855352</v>
      </c>
      <c r="G778" s="460">
        <v>9.9382353410194303E-6</v>
      </c>
      <c r="H778" s="460">
        <f t="shared" si="147"/>
        <v>1</v>
      </c>
      <c r="I778" s="460">
        <v>0.99752842109427498</v>
      </c>
      <c r="J778" s="460">
        <v>0.99740304445915595</v>
      </c>
      <c r="K778" s="460">
        <v>0.99841663197774499</v>
      </c>
      <c r="L778" s="460" t="str">
        <f t="shared" si="148"/>
        <v>-</v>
      </c>
      <c r="M778" s="460">
        <f t="shared" si="149"/>
        <v>1</v>
      </c>
      <c r="N778" s="460">
        <f t="shared" si="150"/>
        <v>9.7522281656185204E-6</v>
      </c>
      <c r="O778" s="460">
        <f t="shared" si="144"/>
        <v>-100.21792292812594</v>
      </c>
      <c r="P778" s="460">
        <f t="shared" si="152"/>
        <v>-9.9999999999980105E-3</v>
      </c>
      <c r="Q778" s="460">
        <f t="shared" si="153"/>
        <v>9.1781188837742035E-11</v>
      </c>
      <c r="R778" s="460">
        <f t="shared" si="154"/>
        <v>-9.1781188837723775E-13</v>
      </c>
      <c r="V778" s="430"/>
    </row>
    <row r="779" spans="3:22" x14ac:dyDescent="0.35">
      <c r="C779" s="489">
        <v>49.479999999999499</v>
      </c>
      <c r="D779" s="460">
        <f t="shared" si="145"/>
        <v>49.479999999999499</v>
      </c>
      <c r="E779" s="460">
        <f t="shared" si="151"/>
        <v>4.9479999999999497E-2</v>
      </c>
      <c r="F779" s="460">
        <f t="shared" si="146"/>
        <v>0.98127617608397588</v>
      </c>
      <c r="G779" s="460">
        <v>1.0279628010104101E-5</v>
      </c>
      <c r="H779" s="460">
        <f t="shared" si="147"/>
        <v>1</v>
      </c>
      <c r="I779" s="460">
        <v>0.99752742276277495</v>
      </c>
      <c r="J779" s="460">
        <v>0.997401995541496</v>
      </c>
      <c r="K779" s="460">
        <v>0.99841599218631205</v>
      </c>
      <c r="L779" s="460" t="str">
        <f t="shared" si="148"/>
        <v>-</v>
      </c>
      <c r="M779" s="460">
        <f t="shared" si="149"/>
        <v>1</v>
      </c>
      <c r="N779" s="460">
        <f t="shared" si="150"/>
        <v>1.0087154065320682E-5</v>
      </c>
      <c r="O779" s="460">
        <f t="shared" si="144"/>
        <v>-99.92462691919863</v>
      </c>
      <c r="P779" s="460">
        <f t="shared" si="152"/>
        <v>-9.9999999999980105E-3</v>
      </c>
      <c r="Q779" s="460">
        <f t="shared" si="153"/>
        <v>9.8400271826326535E-11</v>
      </c>
      <c r="R779" s="460">
        <f t="shared" si="154"/>
        <v>-9.8400271826306951E-13</v>
      </c>
      <c r="V779" s="430"/>
    </row>
    <row r="780" spans="3:22" x14ac:dyDescent="0.35">
      <c r="C780" s="489">
        <v>49.489999999999498</v>
      </c>
      <c r="D780" s="460">
        <f t="shared" si="145"/>
        <v>49.489999999999498</v>
      </c>
      <c r="E780" s="460">
        <f t="shared" si="151"/>
        <v>4.94899999999995E-2</v>
      </c>
      <c r="F780" s="460">
        <f t="shared" si="146"/>
        <v>0.98126866894208653</v>
      </c>
      <c r="G780" s="460">
        <v>1.0611875078273401E-5</v>
      </c>
      <c r="H780" s="460">
        <f t="shared" si="147"/>
        <v>1</v>
      </c>
      <c r="I780" s="460">
        <v>0.99752642423030302</v>
      </c>
      <c r="J780" s="460">
        <v>0.99740094641272403</v>
      </c>
      <c r="K780" s="460">
        <v>0.99841535226589695</v>
      </c>
      <c r="L780" s="460" t="str">
        <f t="shared" si="148"/>
        <v>-</v>
      </c>
      <c r="M780" s="460">
        <f t="shared" si="149"/>
        <v>1</v>
      </c>
      <c r="N780" s="460">
        <f t="shared" si="150"/>
        <v>1.0413100533037039E-5</v>
      </c>
      <c r="O780" s="460">
        <f t="shared" si="144"/>
        <v>-99.648398774054101</v>
      </c>
      <c r="P780" s="460">
        <f t="shared" si="152"/>
        <v>-9.9999999999980105E-3</v>
      </c>
      <c r="Q780" s="460">
        <f t="shared" si="153"/>
        <v>1.0506510964937171E-10</v>
      </c>
      <c r="R780" s="460">
        <f t="shared" si="154"/>
        <v>-1.0506510964935081E-12</v>
      </c>
      <c r="V780" s="430"/>
    </row>
    <row r="781" spans="3:22" x14ac:dyDescent="0.35">
      <c r="C781" s="489">
        <v>49.499999999999503</v>
      </c>
      <c r="D781" s="460">
        <f t="shared" si="145"/>
        <v>49.499999999999503</v>
      </c>
      <c r="E781" s="460">
        <f t="shared" si="151"/>
        <v>4.9499999999999503E-2</v>
      </c>
      <c r="F781" s="460">
        <f t="shared" si="146"/>
        <v>0.98126116033291511</v>
      </c>
      <c r="G781" s="460">
        <v>1.09350283208265E-5</v>
      </c>
      <c r="H781" s="460">
        <f t="shared" si="147"/>
        <v>1</v>
      </c>
      <c r="I781" s="460">
        <v>0.99752542549684198</v>
      </c>
      <c r="J781" s="460">
        <v>0.99739989707282095</v>
      </c>
      <c r="K781" s="460">
        <v>0.99841471221648903</v>
      </c>
      <c r="L781" s="460" t="str">
        <f t="shared" si="148"/>
        <v>-</v>
      </c>
      <c r="M781" s="460">
        <f t="shared" si="149"/>
        <v>1</v>
      </c>
      <c r="N781" s="460">
        <f t="shared" si="150"/>
        <v>1.07301185783675E-5</v>
      </c>
      <c r="O781" s="460">
        <f t="shared" ref="O781:O844" si="155">20*LOG10(N781)</f>
        <v>-99.387909572524165</v>
      </c>
      <c r="P781" s="460">
        <f t="shared" si="152"/>
        <v>-1.0000000000005116E-2</v>
      </c>
      <c r="Q781" s="460">
        <f t="shared" si="153"/>
        <v>1.1175892859821556E-10</v>
      </c>
      <c r="R781" s="460">
        <f t="shared" si="154"/>
        <v>-1.1175892859827273E-12</v>
      </c>
      <c r="V781" s="430"/>
    </row>
    <row r="782" spans="3:22" x14ac:dyDescent="0.35">
      <c r="C782" s="489">
        <v>49.509999999999501</v>
      </c>
      <c r="D782" s="460">
        <f t="shared" si="145"/>
        <v>49.509999999999501</v>
      </c>
      <c r="E782" s="460">
        <f t="shared" si="151"/>
        <v>4.9509999999999499E-2</v>
      </c>
      <c r="F782" s="460">
        <f t="shared" si="146"/>
        <v>0.98125365025649425</v>
      </c>
      <c r="G782" s="460">
        <v>1.1249139395320701E-5</v>
      </c>
      <c r="H782" s="460">
        <f t="shared" si="147"/>
        <v>1</v>
      </c>
      <c r="I782" s="460">
        <v>0.99752442656241103</v>
      </c>
      <c r="J782" s="460">
        <v>0.99739884752180397</v>
      </c>
      <c r="K782" s="460">
        <v>0.99841407203810595</v>
      </c>
      <c r="L782" s="460" t="str">
        <f t="shared" si="148"/>
        <v>-</v>
      </c>
      <c r="M782" s="460">
        <f t="shared" si="149"/>
        <v>1</v>
      </c>
      <c r="N782" s="460">
        <f t="shared" si="150"/>
        <v>1.1038259093902569E-5</v>
      </c>
      <c r="O782" s="460">
        <f t="shared" si="155"/>
        <v>-99.141988324763574</v>
      </c>
      <c r="P782" s="460">
        <f t="shared" si="152"/>
        <v>-9.9999999999980105E-3</v>
      </c>
      <c r="Q782" s="460">
        <f t="shared" si="153"/>
        <v>1.1846556662064653E-10</v>
      </c>
      <c r="R782" s="460">
        <f t="shared" si="154"/>
        <v>-1.1846556662062296E-12</v>
      </c>
      <c r="V782" s="430"/>
    </row>
    <row r="783" spans="3:22" x14ac:dyDescent="0.35">
      <c r="C783" s="489">
        <v>49.519999999999499</v>
      </c>
      <c r="D783" s="460">
        <f t="shared" si="145"/>
        <v>49.519999999999499</v>
      </c>
      <c r="E783" s="460">
        <f t="shared" si="151"/>
        <v>4.9519999999999502E-2</v>
      </c>
      <c r="F783" s="460">
        <f t="shared" si="146"/>
        <v>0.98124613871285304</v>
      </c>
      <c r="G783" s="460">
        <v>1.15542598405143E-5</v>
      </c>
      <c r="H783" s="460">
        <f t="shared" si="147"/>
        <v>1</v>
      </c>
      <c r="I783" s="460">
        <v>0.99752342742698896</v>
      </c>
      <c r="J783" s="460">
        <v>0.99739779775965998</v>
      </c>
      <c r="K783" s="460">
        <v>0.99841343173073005</v>
      </c>
      <c r="L783" s="460" t="str">
        <f t="shared" si="148"/>
        <v>-</v>
      </c>
      <c r="M783" s="460">
        <f t="shared" si="149"/>
        <v>1</v>
      </c>
      <c r="N783" s="460">
        <f t="shared" si="150"/>
        <v>1.1337572854189642E-5</v>
      </c>
      <c r="O783" s="460">
        <f t="shared" si="155"/>
        <v>-98.909598183737941</v>
      </c>
      <c r="P783" s="460">
        <f t="shared" si="152"/>
        <v>-9.9999999999980105E-3</v>
      </c>
      <c r="Q783" s="460">
        <f t="shared" si="153"/>
        <v>1.2516946384231603E-10</v>
      </c>
      <c r="R783" s="460">
        <f t="shared" si="154"/>
        <v>-1.2516946384229112E-12</v>
      </c>
      <c r="V783" s="430"/>
    </row>
    <row r="784" spans="3:22" x14ac:dyDescent="0.35">
      <c r="C784" s="489">
        <v>49.529999999999497</v>
      </c>
      <c r="D784" s="460">
        <f t="shared" si="145"/>
        <v>49.529999999999497</v>
      </c>
      <c r="E784" s="460">
        <f t="shared" si="151"/>
        <v>4.9529999999999498E-2</v>
      </c>
      <c r="F784" s="460">
        <f t="shared" si="146"/>
        <v>0.98123862570201958</v>
      </c>
      <c r="G784" s="460">
        <v>1.1850441077452399E-5</v>
      </c>
      <c r="H784" s="460">
        <f t="shared" si="147"/>
        <v>1</v>
      </c>
      <c r="I784" s="460">
        <v>0.99752242809058</v>
      </c>
      <c r="J784" s="460">
        <v>0.99739674778638499</v>
      </c>
      <c r="K784" s="460">
        <v>0.998412791294361</v>
      </c>
      <c r="L784" s="460" t="str">
        <f t="shared" si="148"/>
        <v>-</v>
      </c>
      <c r="M784" s="460">
        <f t="shared" si="149"/>
        <v>1</v>
      </c>
      <c r="N784" s="460">
        <f t="shared" si="150"/>
        <v>1.1628110516802152E-5</v>
      </c>
      <c r="O784" s="460">
        <f t="shared" si="155"/>
        <v>-98.689816984524725</v>
      </c>
      <c r="P784" s="460">
        <f t="shared" si="152"/>
        <v>-9.9999999999980105E-3</v>
      </c>
      <c r="Q784" s="460">
        <f t="shared" si="153"/>
        <v>1.3185565317416225E-10</v>
      </c>
      <c r="R784" s="460">
        <f t="shared" si="154"/>
        <v>-1.3185565317413602E-12</v>
      </c>
      <c r="V784" s="430"/>
    </row>
    <row r="785" spans="3:22" x14ac:dyDescent="0.35">
      <c r="C785" s="489">
        <v>49.539999999999502</v>
      </c>
      <c r="D785" s="460">
        <f t="shared" si="145"/>
        <v>49.539999999999502</v>
      </c>
      <c r="E785" s="460">
        <f t="shared" si="151"/>
        <v>4.9539999999999501E-2</v>
      </c>
      <c r="F785" s="460">
        <f t="shared" si="146"/>
        <v>0.98123111122402562</v>
      </c>
      <c r="G785" s="460">
        <v>1.21377344086782E-5</v>
      </c>
      <c r="H785" s="460">
        <f t="shared" si="147"/>
        <v>1</v>
      </c>
      <c r="I785" s="460">
        <v>0.99752142855320103</v>
      </c>
      <c r="J785" s="460">
        <v>0.99739569760199898</v>
      </c>
      <c r="K785" s="460">
        <v>0.99841215072901501</v>
      </c>
      <c r="L785" s="460" t="str">
        <f t="shared" si="148"/>
        <v>-</v>
      </c>
      <c r="M785" s="460">
        <f t="shared" si="149"/>
        <v>1</v>
      </c>
      <c r="N785" s="460">
        <f t="shared" si="150"/>
        <v>1.1909922621569402E-5</v>
      </c>
      <c r="O785" s="460">
        <f t="shared" si="155"/>
        <v>-98.481821202140566</v>
      </c>
      <c r="P785" s="460">
        <f t="shared" si="152"/>
        <v>-1.0000000000005116E-2</v>
      </c>
      <c r="Q785" s="460">
        <f t="shared" si="153"/>
        <v>1.3850975100576937E-10</v>
      </c>
      <c r="R785" s="460">
        <f t="shared" si="154"/>
        <v>-1.3850975100584023E-12</v>
      </c>
      <c r="V785" s="430"/>
    </row>
    <row r="786" spans="3:22" x14ac:dyDescent="0.35">
      <c r="C786" s="489">
        <v>49.5499999999995</v>
      </c>
      <c r="D786" s="460">
        <f t="shared" si="145"/>
        <v>49.5499999999995</v>
      </c>
      <c r="E786" s="460">
        <f t="shared" si="151"/>
        <v>4.9549999999999497E-2</v>
      </c>
      <c r="F786" s="460">
        <f t="shared" si="146"/>
        <v>0.98122359527890046</v>
      </c>
      <c r="G786" s="460">
        <v>1.2416191018727001E-5</v>
      </c>
      <c r="H786" s="460">
        <f t="shared" si="147"/>
        <v>1</v>
      </c>
      <c r="I786" s="460">
        <v>0.99752042881483305</v>
      </c>
      <c r="J786" s="460">
        <v>0.99739464720648696</v>
      </c>
      <c r="K786" s="460">
        <v>0.99841151003467898</v>
      </c>
      <c r="L786" s="460" t="str">
        <f t="shared" si="148"/>
        <v>-</v>
      </c>
      <c r="M786" s="460">
        <f t="shared" si="149"/>
        <v>1</v>
      </c>
      <c r="N786" s="460">
        <f t="shared" si="150"/>
        <v>1.2183059591064901E-5</v>
      </c>
      <c r="O786" s="460">
        <f t="shared" si="155"/>
        <v>-98.284872630363395</v>
      </c>
      <c r="P786" s="460">
        <f t="shared" si="152"/>
        <v>-9.9999999999980105E-3</v>
      </c>
      <c r="Q786" s="460">
        <f t="shared" si="153"/>
        <v>1.4511794797457825E-10</v>
      </c>
      <c r="R786" s="460">
        <f t="shared" si="154"/>
        <v>-1.4511794797454938E-12</v>
      </c>
      <c r="V786" s="430"/>
    </row>
    <row r="787" spans="3:22" x14ac:dyDescent="0.35">
      <c r="C787" s="489">
        <v>49.559999999999498</v>
      </c>
      <c r="D787" s="460">
        <f t="shared" si="145"/>
        <v>49.559999999999498</v>
      </c>
      <c r="E787" s="460">
        <f t="shared" si="151"/>
        <v>4.95599999999995E-2</v>
      </c>
      <c r="F787" s="460">
        <f t="shared" si="146"/>
        <v>0.98121607786667298</v>
      </c>
      <c r="G787" s="460">
        <v>1.26858619738974E-5</v>
      </c>
      <c r="H787" s="460">
        <f t="shared" si="147"/>
        <v>1</v>
      </c>
      <c r="I787" s="460">
        <v>0.99751942887550005</v>
      </c>
      <c r="J787" s="460">
        <v>0.99739359659986304</v>
      </c>
      <c r="K787" s="460">
        <v>0.99841086921136302</v>
      </c>
      <c r="L787" s="460" t="str">
        <f t="shared" si="148"/>
        <v>-</v>
      </c>
      <c r="M787" s="460">
        <f t="shared" si="149"/>
        <v>1</v>
      </c>
      <c r="N787" s="460">
        <f t="shared" si="150"/>
        <v>1.2447571730385577E-5</v>
      </c>
      <c r="O787" s="460">
        <f t="shared" si="155"/>
        <v>-98.098307247592118</v>
      </c>
      <c r="P787" s="460">
        <f t="shared" si="152"/>
        <v>-9.9999999999980105E-3</v>
      </c>
      <c r="Q787" s="460">
        <f t="shared" si="153"/>
        <v>1.5166699982330435E-10</v>
      </c>
      <c r="R787" s="460">
        <f t="shared" si="154"/>
        <v>-1.5166699982327418E-12</v>
      </c>
      <c r="V787" s="430"/>
    </row>
    <row r="788" spans="3:22" x14ac:dyDescent="0.35">
      <c r="C788" s="489">
        <v>49.569999999999503</v>
      </c>
      <c r="D788" s="460">
        <f t="shared" si="145"/>
        <v>49.569999999999503</v>
      </c>
      <c r="E788" s="460">
        <f t="shared" si="151"/>
        <v>4.9569999999999503E-2</v>
      </c>
      <c r="F788" s="460">
        <f t="shared" si="146"/>
        <v>0.98120855898737602</v>
      </c>
      <c r="G788" s="460">
        <v>1.29467982224654E-5</v>
      </c>
      <c r="H788" s="460">
        <f t="shared" si="147"/>
        <v>1</v>
      </c>
      <c r="I788" s="460">
        <v>0.99751842873517904</v>
      </c>
      <c r="J788" s="460">
        <v>0.99739254578211201</v>
      </c>
      <c r="K788" s="460">
        <v>0.99841022825905901</v>
      </c>
      <c r="L788" s="460" t="str">
        <f t="shared" si="148"/>
        <v>-</v>
      </c>
      <c r="M788" s="460">
        <f t="shared" si="149"/>
        <v>1</v>
      </c>
      <c r="N788" s="460">
        <f t="shared" si="150"/>
        <v>1.2703509227365596E-5</v>
      </c>
      <c r="O788" s="460">
        <f t="shared" si="155"/>
        <v>-97.921525852439132</v>
      </c>
      <c r="P788" s="460">
        <f t="shared" si="152"/>
        <v>-1.0000000000005116E-2</v>
      </c>
      <c r="Q788" s="460">
        <f t="shared" si="153"/>
        <v>1.5814421833583843E-10</v>
      </c>
      <c r="R788" s="460">
        <f t="shared" si="154"/>
        <v>-1.5814421833591935E-12</v>
      </c>
      <c r="V788" s="430"/>
    </row>
    <row r="789" spans="3:22" x14ac:dyDescent="0.35">
      <c r="C789" s="489">
        <v>49.579999999999501</v>
      </c>
      <c r="D789" s="460">
        <f t="shared" si="145"/>
        <v>49.579999999999501</v>
      </c>
      <c r="E789" s="460">
        <f t="shared" si="151"/>
        <v>4.9579999999999499E-2</v>
      </c>
      <c r="F789" s="460">
        <f t="shared" si="146"/>
        <v>0.98120103864103525</v>
      </c>
      <c r="G789" s="460">
        <v>1.31990505946679E-5</v>
      </c>
      <c r="H789" s="460">
        <f t="shared" si="147"/>
        <v>1</v>
      </c>
      <c r="I789" s="460">
        <v>0.99751742839387203</v>
      </c>
      <c r="J789" s="460">
        <v>0.99739149475323496</v>
      </c>
      <c r="K789" s="460">
        <v>0.99840958717776096</v>
      </c>
      <c r="L789" s="460" t="str">
        <f t="shared" si="148"/>
        <v>-</v>
      </c>
      <c r="M789" s="460">
        <f t="shared" si="149"/>
        <v>1</v>
      </c>
      <c r="N789" s="460">
        <f t="shared" si="150"/>
        <v>1.2950922152563717E-5</v>
      </c>
      <c r="O789" s="460">
        <f t="shared" si="155"/>
        <v>-97.753986142833682</v>
      </c>
      <c r="P789" s="460">
        <f t="shared" si="152"/>
        <v>-9.9999999999980105E-3</v>
      </c>
      <c r="Q789" s="460">
        <f t="shared" si="153"/>
        <v>1.6453746235687545E-10</v>
      </c>
      <c r="R789" s="460">
        <f t="shared" si="154"/>
        <v>-1.6453746235684272E-12</v>
      </c>
      <c r="V789" s="430"/>
    </row>
    <row r="790" spans="3:22" x14ac:dyDescent="0.35">
      <c r="C790" s="489">
        <v>49.589999999999499</v>
      </c>
      <c r="D790" s="460">
        <f t="shared" si="145"/>
        <v>49.589999999999499</v>
      </c>
      <c r="E790" s="460">
        <f t="shared" si="151"/>
        <v>4.9589999999999496E-2</v>
      </c>
      <c r="F790" s="460">
        <f t="shared" si="146"/>
        <v>0.98119351682768396</v>
      </c>
      <c r="G790" s="460">
        <v>1.34426698026271E-5</v>
      </c>
      <c r="H790" s="460">
        <f t="shared" si="147"/>
        <v>1</v>
      </c>
      <c r="I790" s="460">
        <v>0.997516427851597</v>
      </c>
      <c r="J790" s="460">
        <v>0.99739044351325101</v>
      </c>
      <c r="K790" s="460">
        <v>0.99840894596748897</v>
      </c>
      <c r="L790" s="460" t="str">
        <f t="shared" si="148"/>
        <v>-</v>
      </c>
      <c r="M790" s="460">
        <f t="shared" si="149"/>
        <v>1</v>
      </c>
      <c r="N790" s="460">
        <f t="shared" si="150"/>
        <v>1.3189860459192993E-5</v>
      </c>
      <c r="O790" s="460">
        <f t="shared" si="155"/>
        <v>-97.595195980085663</v>
      </c>
      <c r="P790" s="460">
        <f t="shared" si="152"/>
        <v>-9.9999999999980105E-3</v>
      </c>
      <c r="Q790" s="460">
        <f t="shared" si="153"/>
        <v>1.7083512888878048E-10</v>
      </c>
      <c r="R790" s="460">
        <f t="shared" si="154"/>
        <v>-1.7083512888874648E-12</v>
      </c>
      <c r="V790" s="430"/>
    </row>
    <row r="791" spans="3:22" x14ac:dyDescent="0.35">
      <c r="C791" s="489">
        <v>49.599999999999497</v>
      </c>
      <c r="D791" s="460">
        <f t="shared" si="145"/>
        <v>49.599999999999497</v>
      </c>
      <c r="E791" s="460">
        <f t="shared" si="151"/>
        <v>4.9599999999999499E-2</v>
      </c>
      <c r="F791" s="460">
        <f t="shared" si="146"/>
        <v>0.98118599354735136</v>
      </c>
      <c r="G791" s="460">
        <v>1.36777064404573E-5</v>
      </c>
      <c r="H791" s="460">
        <f t="shared" si="147"/>
        <v>1</v>
      </c>
      <c r="I791" s="460">
        <v>0.99751542710833796</v>
      </c>
      <c r="J791" s="460">
        <v>0.99738939206213995</v>
      </c>
      <c r="K791" s="460">
        <v>0.99840830462822505</v>
      </c>
      <c r="L791" s="460" t="str">
        <f t="shared" si="148"/>
        <v>-</v>
      </c>
      <c r="M791" s="460">
        <f t="shared" si="149"/>
        <v>1</v>
      </c>
      <c r="N791" s="460">
        <f t="shared" si="150"/>
        <v>1.3420373983229102E-5</v>
      </c>
      <c r="O791" s="460">
        <f t="shared" si="155"/>
        <v>-97.444707631791118</v>
      </c>
      <c r="P791" s="460">
        <f t="shared" si="152"/>
        <v>-9.9999999999980105E-3</v>
      </c>
      <c r="Q791" s="460">
        <f t="shared" si="153"/>
        <v>1.7702614427016678E-10</v>
      </c>
      <c r="R791" s="460">
        <f t="shared" si="154"/>
        <v>-1.7702614427013157E-12</v>
      </c>
      <c r="V791" s="430"/>
    </row>
    <row r="792" spans="3:22" x14ac:dyDescent="0.35">
      <c r="C792" s="489">
        <v>49.609999999999502</v>
      </c>
      <c r="D792" s="460">
        <f t="shared" si="145"/>
        <v>49.609999999999502</v>
      </c>
      <c r="E792" s="460">
        <f t="shared" si="151"/>
        <v>4.9609999999999502E-2</v>
      </c>
      <c r="F792" s="460">
        <f t="shared" si="146"/>
        <v>0.98117846880006643</v>
      </c>
      <c r="G792" s="460">
        <v>1.3904210984200199E-5</v>
      </c>
      <c r="H792" s="460">
        <f t="shared" si="147"/>
        <v>1</v>
      </c>
      <c r="I792" s="460">
        <v>0.99751442616411201</v>
      </c>
      <c r="J792" s="460">
        <v>0.99738834039992197</v>
      </c>
      <c r="K792" s="460">
        <v>0.99840766315998697</v>
      </c>
      <c r="L792" s="460" t="str">
        <f t="shared" si="148"/>
        <v>-</v>
      </c>
      <c r="M792" s="460">
        <f t="shared" si="149"/>
        <v>1</v>
      </c>
      <c r="N792" s="460">
        <f t="shared" si="150"/>
        <v>1.3642512443350615E-5</v>
      </c>
      <c r="O792" s="460">
        <f t="shared" si="155"/>
        <v>-97.302112828483217</v>
      </c>
      <c r="P792" s="460">
        <f t="shared" si="152"/>
        <v>-1.0000000000005116E-2</v>
      </c>
      <c r="Q792" s="460">
        <f t="shared" si="153"/>
        <v>1.8309995543448817E-10</v>
      </c>
      <c r="R792" s="460">
        <f t="shared" si="154"/>
        <v>-1.8309995543458182E-12</v>
      </c>
      <c r="V792" s="430"/>
    </row>
    <row r="793" spans="3:22" x14ac:dyDescent="0.35">
      <c r="C793" s="489">
        <v>49.6199999999995</v>
      </c>
      <c r="D793" s="460">
        <f t="shared" si="145"/>
        <v>49.6199999999995</v>
      </c>
      <c r="E793" s="460">
        <f t="shared" si="151"/>
        <v>4.9619999999999498E-2</v>
      </c>
      <c r="F793" s="460">
        <f t="shared" si="146"/>
        <v>0.98117094258586057</v>
      </c>
      <c r="G793" s="460">
        <v>1.41222337922236E-5</v>
      </c>
      <c r="H793" s="460">
        <f t="shared" si="147"/>
        <v>1</v>
      </c>
      <c r="I793" s="460">
        <v>0.99751342501890405</v>
      </c>
      <c r="J793" s="460">
        <v>0.99738728852658098</v>
      </c>
      <c r="K793" s="460">
        <v>0.99840702156275696</v>
      </c>
      <c r="L793" s="460" t="str">
        <f t="shared" si="148"/>
        <v>-</v>
      </c>
      <c r="M793" s="460">
        <f t="shared" si="149"/>
        <v>1</v>
      </c>
      <c r="N793" s="460">
        <f t="shared" si="150"/>
        <v>1.3856325441333922E-5</v>
      </c>
      <c r="O793" s="460">
        <f t="shared" si="155"/>
        <v>-97.167038500016517</v>
      </c>
      <c r="P793" s="460">
        <f t="shared" si="152"/>
        <v>-9.9999999999980105E-3</v>
      </c>
      <c r="Q793" s="460">
        <f t="shared" si="153"/>
        <v>1.8904652125204039E-10</v>
      </c>
      <c r="R793" s="460">
        <f t="shared" si="154"/>
        <v>-1.8904652125200278E-12</v>
      </c>
      <c r="V793" s="430"/>
    </row>
    <row r="794" spans="3:22" x14ac:dyDescent="0.35">
      <c r="C794" s="489">
        <v>49.629999999999498</v>
      </c>
      <c r="D794" s="460">
        <f t="shared" si="145"/>
        <v>49.629999999999498</v>
      </c>
      <c r="E794" s="460">
        <f t="shared" si="151"/>
        <v>4.9629999999999501E-2</v>
      </c>
      <c r="F794" s="460">
        <f t="shared" si="146"/>
        <v>0.98116341490476144</v>
      </c>
      <c r="G794" s="460">
        <v>1.43318251045981E-5</v>
      </c>
      <c r="H794" s="460">
        <f t="shared" si="147"/>
        <v>1</v>
      </c>
      <c r="I794" s="460">
        <v>0.99751242367270898</v>
      </c>
      <c r="J794" s="460">
        <v>0.99738623644211499</v>
      </c>
      <c r="K794" s="460">
        <v>0.99840637983653802</v>
      </c>
      <c r="L794" s="460" t="str">
        <f t="shared" si="148"/>
        <v>-</v>
      </c>
      <c r="M794" s="460">
        <f t="shared" si="149"/>
        <v>1</v>
      </c>
      <c r="N794" s="460">
        <f t="shared" si="150"/>
        <v>1.4061862461445262E-5</v>
      </c>
      <c r="O794" s="460">
        <f t="shared" si="155"/>
        <v>-97.039143083961932</v>
      </c>
      <c r="P794" s="460">
        <f t="shared" si="152"/>
        <v>-9.9999999999980105E-3</v>
      </c>
      <c r="Q794" s="460">
        <f t="shared" si="153"/>
        <v>1.948563039437215E-10</v>
      </c>
      <c r="R794" s="460">
        <f t="shared" si="154"/>
        <v>-1.9485630394368273E-12</v>
      </c>
      <c r="V794" s="430"/>
    </row>
    <row r="795" spans="3:22" x14ac:dyDescent="0.35">
      <c r="C795" s="489">
        <v>49.639999999999503</v>
      </c>
      <c r="D795" s="460">
        <f t="shared" si="145"/>
        <v>49.639999999999503</v>
      </c>
      <c r="E795" s="460">
        <f t="shared" si="151"/>
        <v>4.9639999999999504E-2</v>
      </c>
      <c r="F795" s="460">
        <f t="shared" si="146"/>
        <v>0.98115588575680179</v>
      </c>
      <c r="G795" s="460">
        <v>1.4533035043665499E-5</v>
      </c>
      <c r="H795" s="460">
        <f t="shared" si="147"/>
        <v>1</v>
      </c>
      <c r="I795" s="460">
        <v>0.99751142212555399</v>
      </c>
      <c r="J795" s="460">
        <v>0.99738518414654298</v>
      </c>
      <c r="K795" s="460">
        <v>0.99840573798134202</v>
      </c>
      <c r="L795" s="460" t="str">
        <f t="shared" si="148"/>
        <v>-</v>
      </c>
      <c r="M795" s="460">
        <f t="shared" si="149"/>
        <v>1</v>
      </c>
      <c r="N795" s="460">
        <f t="shared" si="150"/>
        <v>1.4259172871002264E-5</v>
      </c>
      <c r="O795" s="460">
        <f t="shared" si="155"/>
        <v>-96.918113315738992</v>
      </c>
      <c r="P795" s="460">
        <f t="shared" si="152"/>
        <v>-1.0000000000005116E-2</v>
      </c>
      <c r="Q795" s="460">
        <f t="shared" si="153"/>
        <v>2.0052026057543532E-10</v>
      </c>
      <c r="R795" s="460">
        <f t="shared" si="154"/>
        <v>-2.0052026057553792E-12</v>
      </c>
      <c r="V795" s="430"/>
    </row>
    <row r="796" spans="3:22" x14ac:dyDescent="0.35">
      <c r="C796" s="489">
        <v>49.649999999999501</v>
      </c>
      <c r="D796" s="460">
        <f t="shared" si="145"/>
        <v>49.649999999999501</v>
      </c>
      <c r="E796" s="460">
        <f t="shared" si="151"/>
        <v>4.96499999999995E-2</v>
      </c>
      <c r="F796" s="460">
        <f t="shared" si="146"/>
        <v>0.98114835514201026</v>
      </c>
      <c r="G796" s="460">
        <v>1.47259136138851E-5</v>
      </c>
      <c r="H796" s="460">
        <f t="shared" si="147"/>
        <v>1</v>
      </c>
      <c r="I796" s="460">
        <v>0.99751042037743098</v>
      </c>
      <c r="J796" s="460">
        <v>0.99738413163986805</v>
      </c>
      <c r="K796" s="460">
        <v>0.99840509599717198</v>
      </c>
      <c r="L796" s="460" t="str">
        <f t="shared" si="148"/>
        <v>-</v>
      </c>
      <c r="M796" s="460">
        <f t="shared" si="149"/>
        <v>1</v>
      </c>
      <c r="N796" s="460">
        <f t="shared" si="150"/>
        <v>1.4448305920226703E-5</v>
      </c>
      <c r="O796" s="460">
        <f t="shared" si="155"/>
        <v>-96.803661428568475</v>
      </c>
      <c r="P796" s="460">
        <f t="shared" si="152"/>
        <v>-9.9999999999980105E-3</v>
      </c>
      <c r="Q796" s="460">
        <f t="shared" si="153"/>
        <v>2.0602983463721526E-10</v>
      </c>
      <c r="R796" s="460">
        <f t="shared" si="154"/>
        <v>-2.0602983463717426E-12</v>
      </c>
      <c r="V796" s="430"/>
    </row>
    <row r="797" spans="3:22" x14ac:dyDescent="0.35">
      <c r="C797" s="489">
        <v>49.659999999999499</v>
      </c>
      <c r="D797" s="460">
        <f t="shared" si="145"/>
        <v>49.659999999999499</v>
      </c>
      <c r="E797" s="460">
        <f t="shared" si="151"/>
        <v>4.9659999999999496E-2</v>
      </c>
      <c r="F797" s="460">
        <f t="shared" si="146"/>
        <v>0.98114082306041628</v>
      </c>
      <c r="G797" s="460">
        <v>1.4910510701886801E-5</v>
      </c>
      <c r="H797" s="460">
        <f t="shared" si="147"/>
        <v>1</v>
      </c>
      <c r="I797" s="460">
        <v>0.99750941842830998</v>
      </c>
      <c r="J797" s="460">
        <v>0.99738307892205103</v>
      </c>
      <c r="K797" s="460">
        <v>0.99840445388399801</v>
      </c>
      <c r="L797" s="460" t="str">
        <f t="shared" si="148"/>
        <v>-</v>
      </c>
      <c r="M797" s="460">
        <f t="shared" si="149"/>
        <v>1</v>
      </c>
      <c r="N797" s="460">
        <f t="shared" si="150"/>
        <v>1.462931074230036E-5</v>
      </c>
      <c r="O797" s="460">
        <f t="shared" si="155"/>
        <v>-96.695522702192548</v>
      </c>
      <c r="P797" s="460">
        <f t="shared" si="152"/>
        <v>-9.9999999999980105E-3</v>
      </c>
      <c r="Q797" s="460">
        <f t="shared" si="153"/>
        <v>2.1137694769321791E-10</v>
      </c>
      <c r="R797" s="460">
        <f t="shared" si="154"/>
        <v>-2.1137694769317586E-12</v>
      </c>
      <c r="V797" s="430"/>
    </row>
    <row r="798" spans="3:22" x14ac:dyDescent="0.35">
      <c r="C798" s="489">
        <v>49.669999999999497</v>
      </c>
      <c r="D798" s="460">
        <f t="shared" si="145"/>
        <v>49.669999999999497</v>
      </c>
      <c r="E798" s="460">
        <f t="shared" si="151"/>
        <v>4.9669999999999499E-2</v>
      </c>
      <c r="F798" s="460">
        <f t="shared" si="146"/>
        <v>0.98113328951205092</v>
      </c>
      <c r="G798" s="460">
        <v>1.50868760764819E-5</v>
      </c>
      <c r="H798" s="460">
        <f t="shared" si="147"/>
        <v>1</v>
      </c>
      <c r="I798" s="460">
        <v>0.99750841627822495</v>
      </c>
      <c r="J798" s="460">
        <v>0.99738202599312997</v>
      </c>
      <c r="K798" s="460">
        <v>0.99840381164184899</v>
      </c>
      <c r="L798" s="460" t="str">
        <f t="shared" si="148"/>
        <v>-</v>
      </c>
      <c r="M798" s="460">
        <f t="shared" si="149"/>
        <v>1</v>
      </c>
      <c r="N798" s="460">
        <f t="shared" si="150"/>
        <v>1.4802236353379351E-5</v>
      </c>
      <c r="O798" s="460">
        <f t="shared" si="155"/>
        <v>-96.593453310262561</v>
      </c>
      <c r="P798" s="460">
        <f t="shared" si="152"/>
        <v>-9.9999999999980105E-3</v>
      </c>
      <c r="Q798" s="460">
        <f t="shared" si="153"/>
        <v>2.1655399111130318E-10</v>
      </c>
      <c r="R798" s="460">
        <f t="shared" si="154"/>
        <v>-2.1655399111126008E-12</v>
      </c>
      <c r="V798" s="430"/>
    </row>
    <row r="799" spans="3:22" x14ac:dyDescent="0.35">
      <c r="C799" s="489">
        <v>49.679999999999502</v>
      </c>
      <c r="D799" s="460">
        <f t="shared" si="145"/>
        <v>49.679999999999502</v>
      </c>
      <c r="E799" s="460">
        <f t="shared" si="151"/>
        <v>4.9679999999999502E-2</v>
      </c>
      <c r="F799" s="460">
        <f t="shared" si="146"/>
        <v>0.98112575449694295</v>
      </c>
      <c r="G799" s="460">
        <v>1.52550593886647E-5</v>
      </c>
      <c r="H799" s="460">
        <f t="shared" si="147"/>
        <v>1</v>
      </c>
      <c r="I799" s="460">
        <v>0.99750741392717701</v>
      </c>
      <c r="J799" s="460">
        <v>0.997380972853109</v>
      </c>
      <c r="K799" s="460">
        <v>0.99840316927072703</v>
      </c>
      <c r="L799" s="460" t="str">
        <f t="shared" si="148"/>
        <v>-</v>
      </c>
      <c r="M799" s="460">
        <f t="shared" si="149"/>
        <v>1</v>
      </c>
      <c r="N799" s="460">
        <f t="shared" si="150"/>
        <v>1.4967131652599327E-5</v>
      </c>
      <c r="O799" s="460">
        <f t="shared" si="155"/>
        <v>-96.497228424409869</v>
      </c>
      <c r="P799" s="460">
        <f t="shared" si="152"/>
        <v>-1.0000000000005116E-2</v>
      </c>
      <c r="Q799" s="460">
        <f t="shared" si="153"/>
        <v>2.2155381786884671E-10</v>
      </c>
      <c r="R799" s="460">
        <f t="shared" si="154"/>
        <v>-2.2155381786896006E-12</v>
      </c>
      <c r="V799" s="430"/>
    </row>
    <row r="800" spans="3:22" x14ac:dyDescent="0.35">
      <c r="C800" s="489">
        <v>49.6899999999995</v>
      </c>
      <c r="D800" s="460">
        <f t="shared" si="145"/>
        <v>49.6899999999995</v>
      </c>
      <c r="E800" s="460">
        <f t="shared" si="151"/>
        <v>4.9689999999999498E-2</v>
      </c>
      <c r="F800" s="460">
        <f t="shared" si="146"/>
        <v>0.98111821801512278</v>
      </c>
      <c r="G800" s="460">
        <v>1.5415110171690598E-5</v>
      </c>
      <c r="H800" s="460">
        <f t="shared" si="147"/>
        <v>1</v>
      </c>
      <c r="I800" s="460">
        <v>0.99750641137514795</v>
      </c>
      <c r="J800" s="460">
        <v>0.99737991950196503</v>
      </c>
      <c r="K800" s="460">
        <v>0.99840252677061403</v>
      </c>
      <c r="L800" s="460" t="str">
        <f t="shared" si="148"/>
        <v>-</v>
      </c>
      <c r="M800" s="460">
        <f t="shared" si="149"/>
        <v>1</v>
      </c>
      <c r="N800" s="460">
        <f t="shared" si="150"/>
        <v>1.5124045422155874E-5</v>
      </c>
      <c r="O800" s="460">
        <f t="shared" si="155"/>
        <v>-96.406640539755202</v>
      </c>
      <c r="P800" s="460">
        <f t="shared" si="152"/>
        <v>-9.9999999999980105E-3</v>
      </c>
      <c r="Q800" s="460">
        <f t="shared" si="153"/>
        <v>2.2636973443606827E-10</v>
      </c>
      <c r="R800" s="460">
        <f t="shared" si="154"/>
        <v>-2.2636973443602323E-12</v>
      </c>
      <c r="V800" s="430"/>
    </row>
    <row r="801" spans="3:22" x14ac:dyDescent="0.35">
      <c r="C801" s="489">
        <v>49.699999999999498</v>
      </c>
      <c r="D801" s="460">
        <f t="shared" si="145"/>
        <v>49.699999999999498</v>
      </c>
      <c r="E801" s="460">
        <f t="shared" si="151"/>
        <v>4.9699999999999502E-2</v>
      </c>
      <c r="F801" s="460">
        <f t="shared" si="146"/>
        <v>0.98111068006662183</v>
      </c>
      <c r="G801" s="460">
        <v>1.55670778410176E-5</v>
      </c>
      <c r="H801" s="460">
        <f t="shared" si="147"/>
        <v>1</v>
      </c>
      <c r="I801" s="460">
        <v>0.99750540862213999</v>
      </c>
      <c r="J801" s="460">
        <v>0.99737886593970004</v>
      </c>
      <c r="K801" s="460">
        <v>0.99840188414151498</v>
      </c>
      <c r="L801" s="460" t="str">
        <f t="shared" si="148"/>
        <v>-</v>
      </c>
      <c r="M801" s="460">
        <f t="shared" si="149"/>
        <v>1</v>
      </c>
      <c r="N801" s="460">
        <f t="shared" si="150"/>
        <v>1.5273026327250815E-5</v>
      </c>
      <c r="O801" s="460">
        <f t="shared" si="155"/>
        <v>-96.321497992333448</v>
      </c>
      <c r="P801" s="460">
        <f t="shared" si="152"/>
        <v>-9.9999999999980105E-3</v>
      </c>
      <c r="Q801" s="460">
        <f t="shared" si="153"/>
        <v>2.3099549273464455E-10</v>
      </c>
      <c r="R801" s="460">
        <f t="shared" si="154"/>
        <v>-2.3099549273459859E-12</v>
      </c>
      <c r="V801" s="430"/>
    </row>
    <row r="802" spans="3:22" x14ac:dyDescent="0.35">
      <c r="C802" s="489">
        <v>49.709999999999503</v>
      </c>
      <c r="D802" s="460">
        <f t="shared" si="145"/>
        <v>49.709999999999503</v>
      </c>
      <c r="E802" s="460">
        <f t="shared" si="151"/>
        <v>4.9709999999999505E-2</v>
      </c>
      <c r="F802" s="460">
        <f t="shared" si="146"/>
        <v>0.98110314065146853</v>
      </c>
      <c r="G802" s="460">
        <v>1.5711011694516899E-5</v>
      </c>
      <c r="H802" s="460">
        <f t="shared" si="147"/>
        <v>1</v>
      </c>
      <c r="I802" s="460">
        <v>0.997504405668171</v>
      </c>
      <c r="J802" s="460">
        <v>0.99737781216633403</v>
      </c>
      <c r="K802" s="460">
        <v>0.99840124138344</v>
      </c>
      <c r="L802" s="460" t="str">
        <f t="shared" si="148"/>
        <v>-</v>
      </c>
      <c r="M802" s="460">
        <f t="shared" si="149"/>
        <v>1</v>
      </c>
      <c r="N802" s="460">
        <f t="shared" si="150"/>
        <v>1.5414122916302481E-5</v>
      </c>
      <c r="O802" s="460">
        <f t="shared" si="155"/>
        <v>-96.241623643137402</v>
      </c>
      <c r="P802" s="460">
        <f t="shared" si="152"/>
        <v>-1.0000000000005116E-2</v>
      </c>
      <c r="Q802" s="460">
        <f t="shared" si="153"/>
        <v>2.3542528217402834E-10</v>
      </c>
      <c r="R802" s="460">
        <f t="shared" si="154"/>
        <v>-2.354252821741488E-12</v>
      </c>
      <c r="V802" s="430"/>
    </row>
    <row r="803" spans="3:22" x14ac:dyDescent="0.35">
      <c r="C803" s="489">
        <v>49.719999999999501</v>
      </c>
      <c r="D803" s="460">
        <f t="shared" si="145"/>
        <v>49.719999999999501</v>
      </c>
      <c r="E803" s="460">
        <f t="shared" si="151"/>
        <v>4.9719999999999501E-2</v>
      </c>
      <c r="F803" s="460">
        <f t="shared" si="146"/>
        <v>0.98109559976969307</v>
      </c>
      <c r="G803" s="460">
        <v>1.5846960912386001E-5</v>
      </c>
      <c r="H803" s="460">
        <f t="shared" si="147"/>
        <v>1</v>
      </c>
      <c r="I803" s="460">
        <v>0.997503402513222</v>
      </c>
      <c r="J803" s="460">
        <v>0.99737675818185101</v>
      </c>
      <c r="K803" s="460">
        <v>0.99840059849637697</v>
      </c>
      <c r="L803" s="460" t="str">
        <f t="shared" si="148"/>
        <v>-</v>
      </c>
      <c r="M803" s="460">
        <f t="shared" si="149"/>
        <v>1</v>
      </c>
      <c r="N803" s="460">
        <f t="shared" si="150"/>
        <v>1.5547383620864227E-5</v>
      </c>
      <c r="O803" s="460">
        <f t="shared" si="155"/>
        <v>-96.16685370782298</v>
      </c>
      <c r="P803" s="460">
        <f t="shared" si="152"/>
        <v>-9.9999999999980105E-3</v>
      </c>
      <c r="Q803" s="460">
        <f t="shared" si="153"/>
        <v>2.3965372176275417E-10</v>
      </c>
      <c r="R803" s="460">
        <f t="shared" si="154"/>
        <v>-2.3965372176270648E-12</v>
      </c>
      <c r="V803" s="430"/>
    </row>
    <row r="804" spans="3:22" x14ac:dyDescent="0.35">
      <c r="C804" s="489">
        <v>49.729999999999499</v>
      </c>
      <c r="D804" s="460">
        <f t="shared" si="145"/>
        <v>49.729999999999499</v>
      </c>
      <c r="E804" s="460">
        <f t="shared" si="151"/>
        <v>4.9729999999999497E-2</v>
      </c>
      <c r="F804" s="460">
        <f t="shared" si="146"/>
        <v>0.98108805742132577</v>
      </c>
      <c r="G804" s="460">
        <v>1.5974974557056799E-5</v>
      </c>
      <c r="H804" s="460">
        <f t="shared" si="147"/>
        <v>1</v>
      </c>
      <c r="I804" s="460">
        <v>0.99750239915731298</v>
      </c>
      <c r="J804" s="460">
        <v>0.99737570398626596</v>
      </c>
      <c r="K804" s="460">
        <v>0.99839995548034099</v>
      </c>
      <c r="L804" s="460" t="str">
        <f t="shared" si="148"/>
        <v>-</v>
      </c>
      <c r="M804" s="460">
        <f t="shared" si="149"/>
        <v>1</v>
      </c>
      <c r="N804" s="460">
        <f t="shared" si="150"/>
        <v>1.5672856755537959E-5</v>
      </c>
      <c r="O804" s="460">
        <f t="shared" si="155"/>
        <v>-96.097036713783112</v>
      </c>
      <c r="P804" s="460">
        <f t="shared" si="152"/>
        <v>-9.9999999999980105E-3</v>
      </c>
      <c r="Q804" s="460">
        <f t="shared" si="153"/>
        <v>2.4367585229008339E-10</v>
      </c>
      <c r="R804" s="460">
        <f t="shared" si="154"/>
        <v>-2.4367585229003492E-12</v>
      </c>
      <c r="V804" s="430"/>
    </row>
    <row r="805" spans="3:22" x14ac:dyDescent="0.35">
      <c r="C805" s="489">
        <v>49.739999999999398</v>
      </c>
      <c r="D805" s="460">
        <f t="shared" si="145"/>
        <v>49.739999999999398</v>
      </c>
      <c r="E805" s="460">
        <f t="shared" si="151"/>
        <v>4.9739999999999396E-2</v>
      </c>
      <c r="F805" s="460">
        <f t="shared" si="146"/>
        <v>0.98108051360639648</v>
      </c>
      <c r="G805" s="460">
        <v>1.609510157353E-5</v>
      </c>
      <c r="H805" s="460">
        <f t="shared" si="147"/>
        <v>1</v>
      </c>
      <c r="I805" s="460">
        <v>0.99750139560042606</v>
      </c>
      <c r="J805" s="460">
        <v>0.99737464957956301</v>
      </c>
      <c r="K805" s="460">
        <v>0.99839931233531698</v>
      </c>
      <c r="L805" s="460" t="str">
        <f t="shared" si="148"/>
        <v>-</v>
      </c>
      <c r="M805" s="460">
        <f t="shared" si="149"/>
        <v>1</v>
      </c>
      <c r="N805" s="460">
        <f t="shared" si="150"/>
        <v>1.5790590518305932E-5</v>
      </c>
      <c r="O805" s="460">
        <f t="shared" si="155"/>
        <v>-96.032032568869838</v>
      </c>
      <c r="P805" s="460">
        <f t="shared" si="152"/>
        <v>-9.9999999998985345E-3</v>
      </c>
      <c r="Q805" s="460">
        <f t="shared" si="153"/>
        <v>2.4748712858848864E-10</v>
      </c>
      <c r="R805" s="460">
        <f t="shared" si="154"/>
        <v>-2.474871285859775E-12</v>
      </c>
      <c r="V805" s="430"/>
    </row>
    <row r="806" spans="3:22" x14ac:dyDescent="0.35">
      <c r="C806" s="489">
        <v>49.749999999999503</v>
      </c>
      <c r="D806" s="460">
        <f t="shared" si="145"/>
        <v>49.749999999999503</v>
      </c>
      <c r="E806" s="460">
        <f t="shared" si="151"/>
        <v>4.9749999999999503E-2</v>
      </c>
      <c r="F806" s="460">
        <f t="shared" si="146"/>
        <v>0.98107296832493562</v>
      </c>
      <c r="G806" s="460">
        <v>1.6207390789144499E-5</v>
      </c>
      <c r="H806" s="460">
        <f t="shared" si="147"/>
        <v>1</v>
      </c>
      <c r="I806" s="460">
        <v>0.99750039184256101</v>
      </c>
      <c r="J806" s="460">
        <v>0.99737359496174305</v>
      </c>
      <c r="K806" s="460">
        <v>0.99839866906130503</v>
      </c>
      <c r="L806" s="460" t="str">
        <f t="shared" si="148"/>
        <v>-</v>
      </c>
      <c r="M806" s="460">
        <f t="shared" si="149"/>
        <v>1</v>
      </c>
      <c r="N806" s="460">
        <f t="shared" si="150"/>
        <v>1.5900632990308214E-5</v>
      </c>
      <c r="O806" s="460">
        <f t="shared" si="155"/>
        <v>-95.97171172902992</v>
      </c>
      <c r="P806" s="460">
        <f t="shared" si="152"/>
        <v>-1.0000000000104592E-2</v>
      </c>
      <c r="Q806" s="460">
        <f t="shared" si="153"/>
        <v>2.5108341186823442E-10</v>
      </c>
      <c r="R806" s="460">
        <f t="shared" si="154"/>
        <v>-2.5108341187086057E-12</v>
      </c>
      <c r="V806" s="430"/>
    </row>
    <row r="807" spans="3:22" x14ac:dyDescent="0.35">
      <c r="C807" s="489">
        <v>49.759999999999501</v>
      </c>
      <c r="D807" s="460">
        <f t="shared" si="145"/>
        <v>49.759999999999501</v>
      </c>
      <c r="E807" s="460">
        <f t="shared" si="151"/>
        <v>4.9759999999999499E-2</v>
      </c>
      <c r="F807" s="460">
        <f t="shared" si="146"/>
        <v>0.98106542157697274</v>
      </c>
      <c r="G807" s="460">
        <v>1.6311890913765701E-5</v>
      </c>
      <c r="H807" s="460">
        <f t="shared" si="147"/>
        <v>1</v>
      </c>
      <c r="I807" s="460">
        <v>0.99749938788373704</v>
      </c>
      <c r="J807" s="460">
        <v>0.99737254013282295</v>
      </c>
      <c r="K807" s="460">
        <v>0.99839802565832003</v>
      </c>
      <c r="L807" s="460" t="str">
        <f t="shared" si="148"/>
        <v>-</v>
      </c>
      <c r="M807" s="460">
        <f t="shared" si="149"/>
        <v>1</v>
      </c>
      <c r="N807" s="460">
        <f t="shared" si="150"/>
        <v>1.600303213603114E-5</v>
      </c>
      <c r="O807" s="460">
        <f t="shared" si="155"/>
        <v>-95.91595445289866</v>
      </c>
      <c r="P807" s="460">
        <f t="shared" si="152"/>
        <v>-9.9999999999980105E-3</v>
      </c>
      <c r="Q807" s="460">
        <f t="shared" si="153"/>
        <v>2.544609621234004E-10</v>
      </c>
      <c r="R807" s="460">
        <f t="shared" si="154"/>
        <v>-2.5446096212334979E-12</v>
      </c>
      <c r="V807" s="430"/>
    </row>
    <row r="808" spans="3:22" x14ac:dyDescent="0.35">
      <c r="C808" s="489">
        <v>49.769999999999399</v>
      </c>
      <c r="D808" s="460">
        <f t="shared" si="145"/>
        <v>49.769999999999399</v>
      </c>
      <c r="E808" s="460">
        <f t="shared" si="151"/>
        <v>4.9769999999999398E-2</v>
      </c>
      <c r="F808" s="460">
        <f t="shared" si="146"/>
        <v>0.98105787336253791</v>
      </c>
      <c r="G808" s="460">
        <v>1.6408650539586199E-5</v>
      </c>
      <c r="H808" s="460">
        <f t="shared" si="147"/>
        <v>1</v>
      </c>
      <c r="I808" s="460">
        <v>0.99749838372395505</v>
      </c>
      <c r="J808" s="460">
        <v>0.99737148509280404</v>
      </c>
      <c r="K808" s="460">
        <v>0.99839738212636298</v>
      </c>
      <c r="L808" s="460" t="str">
        <f t="shared" si="148"/>
        <v>-</v>
      </c>
      <c r="M808" s="460">
        <f t="shared" si="149"/>
        <v>1</v>
      </c>
      <c r="N808" s="460">
        <f t="shared" si="150"/>
        <v>1.6097835803115498E-5</v>
      </c>
      <c r="O808" s="460">
        <f t="shared" si="155"/>
        <v>-95.864650133949297</v>
      </c>
      <c r="P808" s="460">
        <f t="shared" si="152"/>
        <v>-9.9999999998985345E-3</v>
      </c>
      <c r="Q808" s="460">
        <f t="shared" si="153"/>
        <v>2.5761643061163317E-10</v>
      </c>
      <c r="R808" s="460">
        <f t="shared" si="154"/>
        <v>-2.5761643060901926E-12</v>
      </c>
      <c r="V808" s="430"/>
    </row>
    <row r="809" spans="3:22" x14ac:dyDescent="0.35">
      <c r="C809" s="489">
        <v>49.779999999999397</v>
      </c>
      <c r="D809" s="460">
        <f t="shared" si="145"/>
        <v>49.779999999999397</v>
      </c>
      <c r="E809" s="460">
        <f t="shared" si="151"/>
        <v>4.9779999999999394E-2</v>
      </c>
      <c r="F809" s="460">
        <f t="shared" si="146"/>
        <v>0.98105032368166201</v>
      </c>
      <c r="G809" s="460">
        <v>1.6497718141558401E-5</v>
      </c>
      <c r="H809" s="460">
        <f t="shared" si="147"/>
        <v>1</v>
      </c>
      <c r="I809" s="460">
        <v>0.99749737936317895</v>
      </c>
      <c r="J809" s="460">
        <v>0.99737042984165303</v>
      </c>
      <c r="K809" s="460">
        <v>0.998396738465404</v>
      </c>
      <c r="L809" s="460" t="str">
        <f t="shared" si="148"/>
        <v>-</v>
      </c>
      <c r="M809" s="460">
        <f t="shared" si="149"/>
        <v>1</v>
      </c>
      <c r="N809" s="460">
        <f t="shared" si="150"/>
        <v>1.6185091722784697E-5</v>
      </c>
      <c r="O809" s="460">
        <f t="shared" si="155"/>
        <v>-95.817696701148606</v>
      </c>
      <c r="P809" s="460">
        <f t="shared" si="152"/>
        <v>-9.9999999999980105E-3</v>
      </c>
      <c r="Q809" s="460">
        <f t="shared" si="153"/>
        <v>2.6054685241063113E-10</v>
      </c>
      <c r="R809" s="460">
        <f t="shared" si="154"/>
        <v>-2.6054685241057929E-12</v>
      </c>
      <c r="V809" s="430"/>
    </row>
    <row r="810" spans="3:22" x14ac:dyDescent="0.35">
      <c r="C810" s="489">
        <v>49.789999999999402</v>
      </c>
      <c r="D810" s="460">
        <f t="shared" si="145"/>
        <v>49.789999999999402</v>
      </c>
      <c r="E810" s="460">
        <f t="shared" si="151"/>
        <v>4.9789999999999404E-2</v>
      </c>
      <c r="F810" s="460">
        <f t="shared" si="146"/>
        <v>0.98104277253437322</v>
      </c>
      <c r="G810" s="460">
        <v>1.6579142077038599E-5</v>
      </c>
      <c r="H810" s="460">
        <f t="shared" si="147"/>
        <v>1</v>
      </c>
      <c r="I810" s="460">
        <v>0.99749637480144604</v>
      </c>
      <c r="J810" s="460">
        <v>0.99736937437940398</v>
      </c>
      <c r="K810" s="460">
        <v>0.99839609467547297</v>
      </c>
      <c r="L810" s="460" t="str">
        <f t="shared" si="148"/>
        <v>-</v>
      </c>
      <c r="M810" s="460">
        <f t="shared" si="149"/>
        <v>1</v>
      </c>
      <c r="N810" s="460">
        <f t="shared" si="150"/>
        <v>1.6264847509499234E-5</v>
      </c>
      <c r="O810" s="460">
        <f t="shared" si="155"/>
        <v>-95.775000081510939</v>
      </c>
      <c r="P810" s="460">
        <f t="shared" si="152"/>
        <v>-1.0000000000005116E-2</v>
      </c>
      <c r="Q810" s="460">
        <f t="shared" si="153"/>
        <v>2.6324963904473E-10</v>
      </c>
      <c r="R810" s="460">
        <f t="shared" si="154"/>
        <v>-2.6324963904486467E-12</v>
      </c>
      <c r="V810" s="430"/>
    </row>
    <row r="811" spans="3:22" x14ac:dyDescent="0.35">
      <c r="C811" s="489">
        <v>49.7999999999994</v>
      </c>
      <c r="D811" s="460">
        <f t="shared" si="145"/>
        <v>49.7999999999994</v>
      </c>
      <c r="E811" s="460">
        <f t="shared" si="151"/>
        <v>4.97999999999994E-2</v>
      </c>
      <c r="F811" s="460">
        <f t="shared" si="146"/>
        <v>0.98103521992070342</v>
      </c>
      <c r="G811" s="460">
        <v>1.6652970585993601E-5</v>
      </c>
      <c r="H811" s="460">
        <f t="shared" si="147"/>
        <v>1</v>
      </c>
      <c r="I811" s="460">
        <v>0.99749537003875599</v>
      </c>
      <c r="J811" s="460">
        <v>0.99736831870605802</v>
      </c>
      <c r="K811" s="460">
        <v>0.99839545075656999</v>
      </c>
      <c r="L811" s="460" t="str">
        <f t="shared" si="148"/>
        <v>-</v>
      </c>
      <c r="M811" s="460">
        <f t="shared" si="149"/>
        <v>1</v>
      </c>
      <c r="N811" s="460">
        <f t="shared" si="150"/>
        <v>1.6337150661163239E-5</v>
      </c>
      <c r="O811" s="460">
        <f t="shared" si="155"/>
        <v>-95.73647371744137</v>
      </c>
      <c r="P811" s="460">
        <f t="shared" si="152"/>
        <v>-9.9999999999980105E-3</v>
      </c>
      <c r="Q811" s="460">
        <f t="shared" si="153"/>
        <v>2.6572257117996979E-10</v>
      </c>
      <c r="R811" s="460">
        <f t="shared" si="154"/>
        <v>-2.6572257117991691E-12</v>
      </c>
      <c r="V811" s="430"/>
    </row>
    <row r="812" spans="3:22" x14ac:dyDescent="0.35">
      <c r="C812" s="489">
        <v>49.809999999999398</v>
      </c>
      <c r="D812" s="460">
        <f t="shared" si="145"/>
        <v>49.809999999999398</v>
      </c>
      <c r="E812" s="460">
        <f t="shared" si="151"/>
        <v>4.9809999999999396E-2</v>
      </c>
      <c r="F812" s="460">
        <f t="shared" si="146"/>
        <v>0.98102766584068113</v>
      </c>
      <c r="G812" s="460">
        <v>1.6719251791090101E-5</v>
      </c>
      <c r="H812" s="460">
        <f t="shared" si="147"/>
        <v>1</v>
      </c>
      <c r="I812" s="460">
        <v>0.99749436507508804</v>
      </c>
      <c r="J812" s="460">
        <v>0.99736726282159904</v>
      </c>
      <c r="K812" s="460">
        <v>0.99839480670867997</v>
      </c>
      <c r="L812" s="460" t="str">
        <f t="shared" si="148"/>
        <v>-</v>
      </c>
      <c r="M812" s="460">
        <f t="shared" si="149"/>
        <v>1</v>
      </c>
      <c r="N812" s="460">
        <f t="shared" si="150"/>
        <v>1.6402048559215751E-5</v>
      </c>
      <c r="O812" s="460">
        <f t="shared" si="155"/>
        <v>-95.702038133677632</v>
      </c>
      <c r="P812" s="460">
        <f t="shared" si="152"/>
        <v>-9.9999999999980105E-3</v>
      </c>
      <c r="Q812" s="460">
        <f t="shared" si="153"/>
        <v>2.6796379139791606E-10</v>
      </c>
      <c r="R812" s="460">
        <f t="shared" si="154"/>
        <v>-2.6796379139786274E-12</v>
      </c>
      <c r="V812" s="430"/>
    </row>
    <row r="813" spans="3:22" x14ac:dyDescent="0.35">
      <c r="C813" s="489">
        <v>49.819999999999403</v>
      </c>
      <c r="D813" s="460">
        <f t="shared" si="145"/>
        <v>49.819999999999403</v>
      </c>
      <c r="E813" s="460">
        <f t="shared" si="151"/>
        <v>4.9819999999999406E-2</v>
      </c>
      <c r="F813" s="460">
        <f t="shared" si="146"/>
        <v>0.981020110294338</v>
      </c>
      <c r="G813" s="460">
        <v>1.6778033697575899E-5</v>
      </c>
      <c r="H813" s="460">
        <f t="shared" si="147"/>
        <v>1</v>
      </c>
      <c r="I813" s="460">
        <v>0.99749335991045096</v>
      </c>
      <c r="J813" s="460">
        <v>0.99736620672602505</v>
      </c>
      <c r="K813" s="460">
        <v>0.99839416253180602</v>
      </c>
      <c r="L813" s="460" t="str">
        <f t="shared" si="148"/>
        <v>-</v>
      </c>
      <c r="M813" s="460">
        <f t="shared" si="149"/>
        <v>1</v>
      </c>
      <c r="N813" s="460">
        <f t="shared" si="150"/>
        <v>1.6459588468518028E-5</v>
      </c>
      <c r="O813" s="460">
        <f t="shared" si="155"/>
        <v>-95.671620549043666</v>
      </c>
      <c r="P813" s="460">
        <f t="shared" si="152"/>
        <v>-1.0000000000005116E-2</v>
      </c>
      <c r="Q813" s="460">
        <f t="shared" si="153"/>
        <v>2.6997179703563098E-10</v>
      </c>
      <c r="R813" s="460">
        <f t="shared" si="154"/>
        <v>-2.6997179703576909E-12</v>
      </c>
      <c r="V813" s="430"/>
    </row>
    <row r="814" spans="3:22" x14ac:dyDescent="0.35">
      <c r="C814" s="489">
        <v>49.829999999999401</v>
      </c>
      <c r="D814" s="460">
        <f t="shared" si="145"/>
        <v>49.829999999999401</v>
      </c>
      <c r="E814" s="460">
        <f t="shared" si="151"/>
        <v>4.9829999999999403E-2</v>
      </c>
      <c r="F814" s="460">
        <f t="shared" si="146"/>
        <v>0.981012553281704</v>
      </c>
      <c r="G814" s="460">
        <v>1.6829364193453601E-5</v>
      </c>
      <c r="H814" s="460">
        <f t="shared" si="147"/>
        <v>1</v>
      </c>
      <c r="I814" s="460">
        <v>0.99749235454485397</v>
      </c>
      <c r="J814" s="460">
        <v>0.99736515041935703</v>
      </c>
      <c r="K814" s="460">
        <v>0.99839351822595701</v>
      </c>
      <c r="L814" s="460" t="str">
        <f t="shared" si="148"/>
        <v>-</v>
      </c>
      <c r="M814" s="460">
        <f t="shared" si="149"/>
        <v>1</v>
      </c>
      <c r="N814" s="460">
        <f t="shared" si="150"/>
        <v>1.6509817537527602E-5</v>
      </c>
      <c r="O814" s="460">
        <f t="shared" si="155"/>
        <v>-95.64515452854522</v>
      </c>
      <c r="P814" s="460">
        <f t="shared" si="152"/>
        <v>-9.9999999999980105E-3</v>
      </c>
      <c r="Q814" s="460">
        <f t="shared" si="153"/>
        <v>2.7174543309786933E-10</v>
      </c>
      <c r="R814" s="460">
        <f t="shared" si="154"/>
        <v>-2.7174543309781526E-12</v>
      </c>
      <c r="V814" s="430"/>
    </row>
    <row r="815" spans="3:22" x14ac:dyDescent="0.35">
      <c r="C815" s="489">
        <v>49.839999999999399</v>
      </c>
      <c r="D815" s="460">
        <f t="shared" si="145"/>
        <v>49.839999999999399</v>
      </c>
      <c r="E815" s="460">
        <f t="shared" si="151"/>
        <v>4.9839999999999399E-2</v>
      </c>
      <c r="F815" s="460">
        <f t="shared" si="146"/>
        <v>0.98100499480280756</v>
      </c>
      <c r="G815" s="460">
        <v>1.6873291049344001E-5</v>
      </c>
      <c r="H815" s="460">
        <f t="shared" si="147"/>
        <v>1</v>
      </c>
      <c r="I815" s="460">
        <v>0.99749134897828595</v>
      </c>
      <c r="J815" s="460">
        <v>0.99736409390157599</v>
      </c>
      <c r="K815" s="460">
        <v>0.99839287379112396</v>
      </c>
      <c r="L815" s="460" t="str">
        <f t="shared" si="148"/>
        <v>-</v>
      </c>
      <c r="M815" s="460">
        <f t="shared" si="149"/>
        <v>1</v>
      </c>
      <c r="N815" s="460">
        <f t="shared" si="150"/>
        <v>1.6552782798167972E-5</v>
      </c>
      <c r="O815" s="460">
        <f t="shared" si="155"/>
        <v>-95.622579672455402</v>
      </c>
      <c r="P815" s="460">
        <f t="shared" si="152"/>
        <v>-9.9999999999980105E-3</v>
      </c>
      <c r="Q815" s="460">
        <f t="shared" si="153"/>
        <v>2.7328388523948424E-10</v>
      </c>
      <c r="R815" s="460">
        <f t="shared" si="154"/>
        <v>-2.7328388523942986E-12</v>
      </c>
      <c r="V815" s="430"/>
    </row>
    <row r="816" spans="3:22" x14ac:dyDescent="0.35">
      <c r="C816" s="489">
        <v>49.849999999999397</v>
      </c>
      <c r="D816" s="460">
        <f t="shared" si="145"/>
        <v>49.849999999999397</v>
      </c>
      <c r="E816" s="460">
        <f t="shared" si="151"/>
        <v>4.9849999999999395E-2</v>
      </c>
      <c r="F816" s="460">
        <f t="shared" si="146"/>
        <v>0.98099743485768098</v>
      </c>
      <c r="G816" s="460">
        <v>1.69098619187948E-5</v>
      </c>
      <c r="H816" s="460">
        <f t="shared" si="147"/>
        <v>1</v>
      </c>
      <c r="I816" s="460">
        <v>0.99749034321076502</v>
      </c>
      <c r="J816" s="460">
        <v>0.99736303717270103</v>
      </c>
      <c r="K816" s="460">
        <v>0.99839222922731996</v>
      </c>
      <c r="L816" s="460" t="str">
        <f t="shared" si="148"/>
        <v>-</v>
      </c>
      <c r="M816" s="460">
        <f t="shared" si="149"/>
        <v>1</v>
      </c>
      <c r="N816" s="460">
        <f t="shared" si="150"/>
        <v>1.6588531166135284E-5</v>
      </c>
      <c r="O816" s="460">
        <f t="shared" si="155"/>
        <v>-95.603841338805381</v>
      </c>
      <c r="P816" s="460">
        <f t="shared" si="152"/>
        <v>-9.9999999999980105E-3</v>
      </c>
      <c r="Q816" s="460">
        <f t="shared" si="153"/>
        <v>2.7458667282013057E-10</v>
      </c>
      <c r="R816" s="460">
        <f t="shared" si="154"/>
        <v>-2.7458667282007596E-12</v>
      </c>
      <c r="V816" s="430"/>
    </row>
    <row r="817" spans="3:22" x14ac:dyDescent="0.35">
      <c r="C817" s="489">
        <v>49.859999999999403</v>
      </c>
      <c r="D817" s="460">
        <f t="shared" si="145"/>
        <v>49.859999999999403</v>
      </c>
      <c r="E817" s="460">
        <f t="shared" si="151"/>
        <v>4.9859999999999405E-2</v>
      </c>
      <c r="F817" s="460">
        <f t="shared" si="146"/>
        <v>0.98098987344635213</v>
      </c>
      <c r="G817" s="460">
        <v>1.6939124337981498E-5</v>
      </c>
      <c r="H817" s="460">
        <f t="shared" si="147"/>
        <v>1</v>
      </c>
      <c r="I817" s="460">
        <v>0.99748933724226996</v>
      </c>
      <c r="J817" s="460">
        <v>0.99736198023271305</v>
      </c>
      <c r="K817" s="460">
        <v>0.99839158453453103</v>
      </c>
      <c r="L817" s="460" t="str">
        <f t="shared" si="148"/>
        <v>-</v>
      </c>
      <c r="M817" s="460">
        <f t="shared" si="149"/>
        <v>1</v>
      </c>
      <c r="N817" s="460">
        <f t="shared" si="150"/>
        <v>1.6617109440608492E-5</v>
      </c>
      <c r="O817" s="460">
        <f t="shared" si="155"/>
        <v>-95.588890397045276</v>
      </c>
      <c r="P817" s="460">
        <f t="shared" si="152"/>
        <v>-1.0000000000005116E-2</v>
      </c>
      <c r="Q817" s="460">
        <f t="shared" si="153"/>
        <v>2.7565364202605779E-10</v>
      </c>
      <c r="R817" s="460">
        <f t="shared" si="154"/>
        <v>-2.7565364202619881E-12</v>
      </c>
      <c r="V817" s="430"/>
    </row>
    <row r="818" spans="3:22" x14ac:dyDescent="0.35">
      <c r="C818" s="489">
        <v>49.869999999999401</v>
      </c>
      <c r="D818" s="460">
        <f t="shared" si="145"/>
        <v>49.869999999999401</v>
      </c>
      <c r="E818" s="460">
        <f t="shared" si="151"/>
        <v>4.9869999999999401E-2</v>
      </c>
      <c r="F818" s="460">
        <f t="shared" si="146"/>
        <v>0.98098231056885221</v>
      </c>
      <c r="G818" s="460">
        <v>1.6961125726054698E-5</v>
      </c>
      <c r="H818" s="460">
        <f t="shared" si="147"/>
        <v>1</v>
      </c>
      <c r="I818" s="460">
        <v>0.99748833107280399</v>
      </c>
      <c r="J818" s="460">
        <v>0.99736092308161595</v>
      </c>
      <c r="K818" s="460">
        <v>0.99839093971275705</v>
      </c>
      <c r="L818" s="460" t="str">
        <f t="shared" si="148"/>
        <v>-</v>
      </c>
      <c r="M818" s="460">
        <f t="shared" si="149"/>
        <v>1</v>
      </c>
      <c r="N818" s="460">
        <f t="shared" si="150"/>
        <v>1.6638564304593941E-5</v>
      </c>
      <c r="O818" s="460">
        <f t="shared" si="155"/>
        <v>-95.577683009815075</v>
      </c>
      <c r="P818" s="460">
        <f t="shared" si="152"/>
        <v>-9.9999999999980105E-3</v>
      </c>
      <c r="Q818" s="460">
        <f t="shared" si="153"/>
        <v>2.7648495906183654E-10</v>
      </c>
      <c r="R818" s="460">
        <f t="shared" si="154"/>
        <v>-2.7648495906178154E-12</v>
      </c>
      <c r="V818" s="430"/>
    </row>
    <row r="819" spans="3:22" x14ac:dyDescent="0.35">
      <c r="C819" s="489">
        <v>49.879999999999399</v>
      </c>
      <c r="D819" s="460">
        <f t="shared" si="145"/>
        <v>49.879999999999399</v>
      </c>
      <c r="E819" s="460">
        <f t="shared" si="151"/>
        <v>4.9879999999999397E-2</v>
      </c>
      <c r="F819" s="460">
        <f t="shared" si="146"/>
        <v>0.98097474622521164</v>
      </c>
      <c r="G819" s="460">
        <v>1.6975913384909701E-5</v>
      </c>
      <c r="H819" s="460">
        <f t="shared" si="147"/>
        <v>1</v>
      </c>
      <c r="I819" s="460">
        <v>0.99748732470238399</v>
      </c>
      <c r="J819" s="460">
        <v>0.99735986571942603</v>
      </c>
      <c r="K819" s="460">
        <v>0.99839029476201102</v>
      </c>
      <c r="L819" s="460" t="str">
        <f t="shared" si="148"/>
        <v>-</v>
      </c>
      <c r="M819" s="460">
        <f t="shared" si="149"/>
        <v>1</v>
      </c>
      <c r="N819" s="460">
        <f t="shared" si="150"/>
        <v>1.6652942324702968E-5</v>
      </c>
      <c r="O819" s="460">
        <f t="shared" si="155"/>
        <v>-95.570180441365054</v>
      </c>
      <c r="P819" s="460">
        <f t="shared" si="152"/>
        <v>-9.9999999999980105E-3</v>
      </c>
      <c r="Q819" s="460">
        <f t="shared" si="153"/>
        <v>2.7708110341212998E-10</v>
      </c>
      <c r="R819" s="460">
        <f t="shared" si="154"/>
        <v>-2.7708110341207485E-12</v>
      </c>
      <c r="V819" s="430"/>
    </row>
    <row r="820" spans="3:22" x14ac:dyDescent="0.35">
      <c r="C820" s="489">
        <v>49.889999999999397</v>
      </c>
      <c r="D820" s="460">
        <f t="shared" si="145"/>
        <v>49.889999999999397</v>
      </c>
      <c r="E820" s="460">
        <f t="shared" si="151"/>
        <v>4.9889999999999393E-2</v>
      </c>
      <c r="F820" s="460">
        <f t="shared" si="146"/>
        <v>0.98096718041546005</v>
      </c>
      <c r="G820" s="460">
        <v>1.6983534499407499E-5</v>
      </c>
      <c r="H820" s="460">
        <f t="shared" si="147"/>
        <v>1</v>
      </c>
      <c r="I820" s="460">
        <v>0.99748631813099498</v>
      </c>
      <c r="J820" s="460">
        <v>0.99735880814612698</v>
      </c>
      <c r="K820" s="460">
        <v>0.99838964968227994</v>
      </c>
      <c r="L820" s="460" t="str">
        <f t="shared" si="148"/>
        <v>-</v>
      </c>
      <c r="M820" s="460">
        <f t="shared" si="149"/>
        <v>1</v>
      </c>
      <c r="N820" s="460">
        <f t="shared" si="150"/>
        <v>1.6660289951372465E-5</v>
      </c>
      <c r="O820" s="460">
        <f t="shared" si="155"/>
        <v>-95.566348890294947</v>
      </c>
      <c r="P820" s="460">
        <f t="shared" si="152"/>
        <v>-9.9999999999980105E-3</v>
      </c>
      <c r="Q820" s="460">
        <f t="shared" si="153"/>
        <v>2.7744286116993851E-10</v>
      </c>
      <c r="R820" s="460">
        <f t="shared" si="154"/>
        <v>-2.7744286116988331E-12</v>
      </c>
      <c r="V820" s="430"/>
    </row>
    <row r="821" spans="3:22" x14ac:dyDescent="0.35">
      <c r="C821" s="489">
        <v>49.899999999999402</v>
      </c>
      <c r="D821" s="460">
        <f t="shared" si="145"/>
        <v>49.899999999999402</v>
      </c>
      <c r="E821" s="460">
        <f t="shared" si="151"/>
        <v>4.9899999999999403E-2</v>
      </c>
      <c r="F821" s="460">
        <f t="shared" si="146"/>
        <v>0.98095961313962665</v>
      </c>
      <c r="G821" s="460">
        <v>1.6984036137402599E-5</v>
      </c>
      <c r="H821" s="460">
        <f t="shared" si="147"/>
        <v>1</v>
      </c>
      <c r="I821" s="460">
        <v>0.99748531135865304</v>
      </c>
      <c r="J821" s="460">
        <v>0.99735775036173502</v>
      </c>
      <c r="K821" s="460">
        <v>0.99838900447358103</v>
      </c>
      <c r="L821" s="460" t="str">
        <f t="shared" si="148"/>
        <v>-</v>
      </c>
      <c r="M821" s="460">
        <f t="shared" si="149"/>
        <v>1</v>
      </c>
      <c r="N821" s="460">
        <f t="shared" si="150"/>
        <v>1.6660653518895893E-5</v>
      </c>
      <c r="O821" s="460">
        <f t="shared" si="155"/>
        <v>-95.566159345398802</v>
      </c>
      <c r="P821" s="460">
        <f t="shared" si="152"/>
        <v>-1.0000000000005116E-2</v>
      </c>
      <c r="Q821" s="460">
        <f t="shared" si="153"/>
        <v>2.7757131843720482E-10</v>
      </c>
      <c r="R821" s="460">
        <f t="shared" si="154"/>
        <v>-2.775713184373468E-12</v>
      </c>
      <c r="V821" s="430"/>
    </row>
    <row r="822" spans="3:22" x14ac:dyDescent="0.35">
      <c r="C822" s="489">
        <v>49.9099999999994</v>
      </c>
      <c r="D822" s="460">
        <f t="shared" si="145"/>
        <v>49.9099999999994</v>
      </c>
      <c r="E822" s="460">
        <f t="shared" si="151"/>
        <v>4.9909999999999399E-2</v>
      </c>
      <c r="F822" s="460">
        <f t="shared" si="146"/>
        <v>0.98095204439774342</v>
      </c>
      <c r="G822" s="460">
        <v>1.6977465249651E-5</v>
      </c>
      <c r="H822" s="460">
        <f t="shared" si="147"/>
        <v>1</v>
      </c>
      <c r="I822" s="460">
        <v>0.99748430438534097</v>
      </c>
      <c r="J822" s="460">
        <v>0.99735669236623703</v>
      </c>
      <c r="K822" s="460">
        <v>0.99838835913589596</v>
      </c>
      <c r="L822" s="460" t="str">
        <f t="shared" si="148"/>
        <v>-</v>
      </c>
      <c r="M822" s="460">
        <f t="shared" si="149"/>
        <v>1</v>
      </c>
      <c r="N822" s="460">
        <f t="shared" si="150"/>
        <v>1.6654079245336794E-5</v>
      </c>
      <c r="O822" s="460">
        <f t="shared" si="155"/>
        <v>-95.569587463266686</v>
      </c>
      <c r="P822" s="460">
        <f t="shared" si="152"/>
        <v>-9.9999999999980105E-3</v>
      </c>
      <c r="Q822" s="460">
        <f t="shared" si="153"/>
        <v>2.7746785478805971E-10</v>
      </c>
      <c r="R822" s="460">
        <f t="shared" si="154"/>
        <v>-2.7746785478800452E-12</v>
      </c>
      <c r="V822" s="430"/>
    </row>
    <row r="823" spans="3:22" x14ac:dyDescent="0.35">
      <c r="C823" s="489">
        <v>49.919999999999398</v>
      </c>
      <c r="D823" s="460">
        <f t="shared" si="145"/>
        <v>49.919999999999398</v>
      </c>
      <c r="E823" s="460">
        <f t="shared" si="151"/>
        <v>4.9919999999999395E-2</v>
      </c>
      <c r="F823" s="460">
        <f t="shared" si="146"/>
        <v>0.98094447418983921</v>
      </c>
      <c r="G823" s="460">
        <v>1.6963868669830302E-5</v>
      </c>
      <c r="H823" s="460">
        <f t="shared" si="147"/>
        <v>1</v>
      </c>
      <c r="I823" s="460">
        <v>0.99748329721105999</v>
      </c>
      <c r="J823" s="460">
        <v>0.99735563415962702</v>
      </c>
      <c r="K823" s="460">
        <v>0.99838771366922596</v>
      </c>
      <c r="L823" s="460" t="str">
        <f t="shared" si="148"/>
        <v>-</v>
      </c>
      <c r="M823" s="460">
        <f t="shared" si="149"/>
        <v>1</v>
      </c>
      <c r="N823" s="460">
        <f t="shared" si="150"/>
        <v>1.6640613232552171E-5</v>
      </c>
      <c r="O823" s="460">
        <f t="shared" si="155"/>
        <v>-95.576613466427233</v>
      </c>
      <c r="P823" s="460">
        <f t="shared" si="152"/>
        <v>-9.9999999999980105E-3</v>
      </c>
      <c r="Q823" s="460">
        <f t="shared" si="153"/>
        <v>2.77134136799299E-10</v>
      </c>
      <c r="R823" s="460">
        <f t="shared" si="154"/>
        <v>-2.7713413679924386E-12</v>
      </c>
      <c r="V823" s="430"/>
    </row>
    <row r="824" spans="3:22" x14ac:dyDescent="0.35">
      <c r="C824" s="489">
        <v>49.929999999999403</v>
      </c>
      <c r="D824" s="460">
        <f t="shared" si="145"/>
        <v>49.929999999999403</v>
      </c>
      <c r="E824" s="460">
        <f t="shared" si="151"/>
        <v>4.9929999999999405E-2</v>
      </c>
      <c r="F824" s="460">
        <f t="shared" si="146"/>
        <v>0.98093690251594512</v>
      </c>
      <c r="G824" s="460">
        <v>1.6943293114799499E-5</v>
      </c>
      <c r="H824" s="460">
        <f t="shared" si="147"/>
        <v>1</v>
      </c>
      <c r="I824" s="460">
        <v>0.99748228983582798</v>
      </c>
      <c r="J824" s="460">
        <v>0.99735457574192798</v>
      </c>
      <c r="K824" s="460">
        <v>0.99838706807358901</v>
      </c>
      <c r="L824" s="460" t="str">
        <f t="shared" si="148"/>
        <v>-</v>
      </c>
      <c r="M824" s="460">
        <f t="shared" si="149"/>
        <v>1</v>
      </c>
      <c r="N824" s="460">
        <f t="shared" si="150"/>
        <v>1.6620301466451161E-5</v>
      </c>
      <c r="O824" s="460">
        <f t="shared" si="155"/>
        <v>-95.587222061063642</v>
      </c>
      <c r="P824" s="460">
        <f t="shared" si="152"/>
        <v>-1.0000000000005116E-2</v>
      </c>
      <c r="Q824" s="460">
        <f t="shared" si="153"/>
        <v>2.7657211165359396E-10</v>
      </c>
      <c r="R824" s="460">
        <f t="shared" si="154"/>
        <v>-2.7657211165373546E-12</v>
      </c>
      <c r="V824" s="430"/>
    </row>
    <row r="825" spans="3:22" x14ac:dyDescent="0.35">
      <c r="C825" s="489">
        <v>49.939999999999401</v>
      </c>
      <c r="D825" s="460">
        <f t="shared" si="145"/>
        <v>49.939999999999401</v>
      </c>
      <c r="E825" s="460">
        <f t="shared" si="151"/>
        <v>4.9939999999999402E-2</v>
      </c>
      <c r="F825" s="460">
        <f t="shared" si="146"/>
        <v>0.98092932937609056</v>
      </c>
      <c r="G825" s="460">
        <v>1.6915785184471999E-5</v>
      </c>
      <c r="H825" s="460">
        <f t="shared" si="147"/>
        <v>1</v>
      </c>
      <c r="I825" s="460">
        <v>0.99748128225962596</v>
      </c>
      <c r="J825" s="460">
        <v>0.99735351711312303</v>
      </c>
      <c r="K825" s="460">
        <v>0.99838642234896702</v>
      </c>
      <c r="L825" s="460" t="str">
        <f t="shared" si="148"/>
        <v>-</v>
      </c>
      <c r="M825" s="460">
        <f t="shared" si="149"/>
        <v>1</v>
      </c>
      <c r="N825" s="460">
        <f t="shared" si="150"/>
        <v>1.6593189816874128E-5</v>
      </c>
      <c r="O825" s="460">
        <f t="shared" si="155"/>
        <v>-95.601402373902587</v>
      </c>
      <c r="P825" s="460">
        <f t="shared" si="152"/>
        <v>-9.9999999999980105E-3</v>
      </c>
      <c r="Q825" s="460">
        <f t="shared" si="153"/>
        <v>2.7578400080688122E-10</v>
      </c>
      <c r="R825" s="460">
        <f t="shared" si="154"/>
        <v>-2.7578400080682634E-12</v>
      </c>
      <c r="V825" s="430"/>
    </row>
    <row r="826" spans="3:22" x14ac:dyDescent="0.35">
      <c r="C826" s="489">
        <v>49.949999999999399</v>
      </c>
      <c r="D826" s="460">
        <f t="shared" si="145"/>
        <v>49.949999999999399</v>
      </c>
      <c r="E826" s="460">
        <f t="shared" si="151"/>
        <v>4.9949999999999398E-2</v>
      </c>
      <c r="F826" s="460">
        <f t="shared" si="146"/>
        <v>0.9809217547703053</v>
      </c>
      <c r="G826" s="460">
        <v>1.68813913618396E-5</v>
      </c>
      <c r="H826" s="460">
        <f t="shared" si="147"/>
        <v>1</v>
      </c>
      <c r="I826" s="460">
        <v>0.997480274482479</v>
      </c>
      <c r="J826" s="460">
        <v>0.99735245827323105</v>
      </c>
      <c r="K826" s="460">
        <v>0.99838577649537597</v>
      </c>
      <c r="L826" s="460" t="str">
        <f t="shared" si="148"/>
        <v>-</v>
      </c>
      <c r="M826" s="460">
        <f t="shared" si="149"/>
        <v>1</v>
      </c>
      <c r="N826" s="460">
        <f t="shared" si="150"/>
        <v>1.6559324037619974E-5</v>
      </c>
      <c r="O826" s="460">
        <f t="shared" si="155"/>
        <v>-95.619147907451918</v>
      </c>
      <c r="P826" s="460">
        <f t="shared" si="152"/>
        <v>-9.9999999999980105E-3</v>
      </c>
      <c r="Q826" s="460">
        <f t="shared" si="153"/>
        <v>2.7477229371810586E-10</v>
      </c>
      <c r="R826" s="460">
        <f t="shared" si="154"/>
        <v>-2.747722937180512E-12</v>
      </c>
      <c r="V826" s="430"/>
    </row>
    <row r="827" spans="3:22" x14ac:dyDescent="0.35">
      <c r="C827" s="489">
        <v>49.959999999999397</v>
      </c>
      <c r="D827" s="460">
        <f t="shared" si="145"/>
        <v>49.959999999999397</v>
      </c>
      <c r="E827" s="460">
        <f t="shared" si="151"/>
        <v>4.9959999999999394E-2</v>
      </c>
      <c r="F827" s="460">
        <f t="shared" si="146"/>
        <v>0.98091417869862041</v>
      </c>
      <c r="G827" s="460">
        <v>1.68401580130756E-5</v>
      </c>
      <c r="H827" s="460">
        <f t="shared" si="147"/>
        <v>1</v>
      </c>
      <c r="I827" s="460">
        <v>0.99747926650436203</v>
      </c>
      <c r="J827" s="460">
        <v>0.99735139922223104</v>
      </c>
      <c r="K827" s="460">
        <v>0.99838513051280198</v>
      </c>
      <c r="L827" s="460" t="str">
        <f t="shared" si="148"/>
        <v>-</v>
      </c>
      <c r="M827" s="460">
        <f t="shared" si="149"/>
        <v>1</v>
      </c>
      <c r="N827" s="460">
        <f t="shared" si="150"/>
        <v>1.6518749766551043E-5</v>
      </c>
      <c r="O827" s="460">
        <f t="shared" si="155"/>
        <v>-95.640456513236416</v>
      </c>
      <c r="P827" s="460">
        <f t="shared" si="152"/>
        <v>-9.9999999999980105E-3</v>
      </c>
      <c r="Q827" s="460">
        <f t="shared" si="153"/>
        <v>2.735397416485462E-10</v>
      </c>
      <c r="R827" s="460">
        <f t="shared" si="154"/>
        <v>-2.7353974164849179E-12</v>
      </c>
      <c r="V827" s="430"/>
    </row>
    <row r="828" spans="3:22" x14ac:dyDescent="0.35">
      <c r="C828" s="489">
        <v>49.969999999999402</v>
      </c>
      <c r="D828" s="460">
        <f t="shared" si="145"/>
        <v>49.969999999999402</v>
      </c>
      <c r="E828" s="460">
        <f t="shared" si="151"/>
        <v>4.9969999999999404E-2</v>
      </c>
      <c r="F828" s="460">
        <f t="shared" si="146"/>
        <v>0.98090660116106565</v>
      </c>
      <c r="G828" s="460">
        <v>1.67921313875479E-5</v>
      </c>
      <c r="H828" s="460">
        <f t="shared" si="147"/>
        <v>1</v>
      </c>
      <c r="I828" s="460">
        <v>0.99747825832529602</v>
      </c>
      <c r="J828" s="460">
        <v>0.997350339960143</v>
      </c>
      <c r="K828" s="460">
        <v>0.99838448440125804</v>
      </c>
      <c r="L828" s="460" t="str">
        <f t="shared" si="148"/>
        <v>-</v>
      </c>
      <c r="M828" s="460">
        <f t="shared" si="149"/>
        <v>1</v>
      </c>
      <c r="N828" s="460">
        <f t="shared" si="150"/>
        <v>1.6471512525609659E-5</v>
      </c>
      <c r="O828" s="460">
        <f t="shared" si="155"/>
        <v>-95.665330382888527</v>
      </c>
      <c r="P828" s="460">
        <f t="shared" si="152"/>
        <v>-1.0000000000005116E-2</v>
      </c>
      <c r="Q828" s="460">
        <f t="shared" si="153"/>
        <v>2.7208935152639006E-10</v>
      </c>
      <c r="R828" s="460">
        <f t="shared" si="154"/>
        <v>-2.7208935152652928E-12</v>
      </c>
      <c r="V828" s="430"/>
    </row>
    <row r="829" spans="3:22" x14ac:dyDescent="0.35">
      <c r="C829" s="489">
        <v>49.9799999999994</v>
      </c>
      <c r="D829" s="460">
        <f t="shared" si="145"/>
        <v>49.9799999999994</v>
      </c>
      <c r="E829" s="460">
        <f t="shared" si="151"/>
        <v>4.99799999999994E-2</v>
      </c>
      <c r="F829" s="460">
        <f t="shared" si="146"/>
        <v>0.98089902215767122</v>
      </c>
      <c r="G829" s="460">
        <v>1.6737357617875301E-5</v>
      </c>
      <c r="H829" s="460">
        <f t="shared" si="147"/>
        <v>1</v>
      </c>
      <c r="I829" s="460">
        <v>0.99747724994526399</v>
      </c>
      <c r="J829" s="460">
        <v>0.99734928048695004</v>
      </c>
      <c r="K829" s="460">
        <v>0.99838383816073195</v>
      </c>
      <c r="L829" s="460" t="str">
        <f t="shared" si="148"/>
        <v>-</v>
      </c>
      <c r="M829" s="460">
        <f t="shared" si="149"/>
        <v>1</v>
      </c>
      <c r="N829" s="460">
        <f t="shared" si="150"/>
        <v>1.6417657720877133E-5</v>
      </c>
      <c r="O829" s="460">
        <f t="shared" si="155"/>
        <v>-95.69377605694855</v>
      </c>
      <c r="P829" s="460">
        <f t="shared" si="152"/>
        <v>-9.9999999999980105E-3</v>
      </c>
      <c r="Q829" s="460">
        <f t="shared" si="153"/>
        <v>2.7042437987559804E-10</v>
      </c>
      <c r="R829" s="460">
        <f t="shared" si="154"/>
        <v>-2.7042437987554425E-12</v>
      </c>
      <c r="V829" s="430"/>
    </row>
    <row r="830" spans="3:22" x14ac:dyDescent="0.35">
      <c r="C830" s="489">
        <v>49.989999999999398</v>
      </c>
      <c r="D830" s="460">
        <f t="shared" ref="D830:D893" si="156">IF(AND($D$11=$U$86,$D$13&gt;=$U$80),$D$13/$U$80,1)*(f_CLK_MHz/fCLK_NOM_MHz)*$C830</f>
        <v>49.989999999999398</v>
      </c>
      <c r="E830" s="460">
        <f t="shared" si="151"/>
        <v>4.9989999999999396E-2</v>
      </c>
      <c r="F830" s="460">
        <f t="shared" ref="F830:F893" si="157">IF(SINC3_Decimation&lt;&gt;0,(ABS(SIN(((MOD_CLK_DIV*PI()*$D830*SINC3_Decimation)/(f_CLK_MHz*1000000)))/(SINC3_Decimation*SIN(((MOD_CLK_DIV*PI()*$D830)/(f_CLK_MHz*1000000)))))^First_Stage_Order),"-")</f>
        <v>0.98089144168846709</v>
      </c>
      <c r="G830" s="460">
        <v>1.6675882719827299E-5</v>
      </c>
      <c r="H830" s="460">
        <f t="shared" ref="H830:H893" si="158">IF(SINC1A_Decimation&lt;&gt;0,(ABS(SIN(((MOD_CLK_DIV*SINC3_Decimation*FIR2_Decimation*PI()*$D830*SINC1A_Decimation)/(f_CLK_MHz*1000000)))/(SINC1A_Decimation*SIN(((MOD_CLK_DIV*SINC3_Decimation*FIR2_Decimation*PI()*$D830)/(f_CLK_MHz*1000000)))))^1),"-")</f>
        <v>1</v>
      </c>
      <c r="I830" s="460">
        <v>0.99747624136426605</v>
      </c>
      <c r="J830" s="460">
        <v>0.99734822080265295</v>
      </c>
      <c r="K830" s="460">
        <v>0.99838319179122303</v>
      </c>
      <c r="L830" s="460" t="str">
        <f t="shared" ref="L830:L893" si="159">IF(SINC1B_Decimation&lt;&gt;0,(ABS(SIN(((MOD_CLK_DIV*FIR1_Decimation*PI()*$D830*SINC1B_Decimation)/(f_CLK_MHz*1000000)))/(SINC1B_Decimation*SIN(((MOD_CLK_DIV*FIR1_Decimation*PI()*$D830)/(f_CLK_MHz*1000000)))))^1),"-")</f>
        <v>-</v>
      </c>
      <c r="M830" s="460">
        <f t="shared" ref="M830:M893" si="160">IF($D$14=$Z$85,(ABS(SIN(((Dec_Prior_to_Chop*PI()*$D830*2)/(f_CLK_MHz*1000000)))/(2*SIN(((Dec_Prior_to_Chop*PI()*$D830)/(f_CLK_MHz*1000000)))))^1),1)</f>
        <v>1</v>
      </c>
      <c r="N830" s="460">
        <f t="shared" ref="N830:N893" si="161">M830*IF(FILTER=$U$85,F830,IF(AND(FILTER=$U$86,$D$13&lt;=$U$73,$D$13&lt;&gt;$U$72),F830*G830*H830,IF(AND(FILTER=$U$86,OR($D$13&gt;=$U$74,$D$13=$U$72),$D$13&lt;=$U$79,$D$13&lt;&gt;$U$75),I830*L830,IF(AND(FILTER=$U$86,$D$13=$U$75),J830*L830,IF(AND(FILTER=$U$86,$D$13&gt;=$U$80),K830,"Error")))))</f>
        <v>1.6357230642479195E-5</v>
      </c>
      <c r="O830" s="460">
        <f t="shared" si="155"/>
        <v>-95.725804451554083</v>
      </c>
      <c r="P830" s="460">
        <f t="shared" si="152"/>
        <v>-9.9999999999980105E-3</v>
      </c>
      <c r="Q830" s="460">
        <f t="shared" si="153"/>
        <v>2.6854832680761753E-10</v>
      </c>
      <c r="R830" s="460">
        <f t="shared" si="154"/>
        <v>-2.6854832680756411E-12</v>
      </c>
      <c r="V830" s="430"/>
    </row>
    <row r="831" spans="3:22" x14ac:dyDescent="0.35">
      <c r="C831" s="489">
        <v>49.999999999999403</v>
      </c>
      <c r="D831" s="460">
        <f t="shared" si="156"/>
        <v>49.999999999999403</v>
      </c>
      <c r="E831" s="460">
        <f t="shared" ref="E831:E894" si="162">D831/1000</f>
        <v>4.9999999999999406E-2</v>
      </c>
      <c r="F831" s="460">
        <f t="shared" si="157"/>
        <v>0.98088385975348247</v>
      </c>
      <c r="G831" s="460">
        <v>1.6607752592737101E-5</v>
      </c>
      <c r="H831" s="460">
        <f t="shared" si="158"/>
        <v>1</v>
      </c>
      <c r="I831" s="460">
        <v>0.99747523258232196</v>
      </c>
      <c r="J831" s="460">
        <v>0.99734716090727005</v>
      </c>
      <c r="K831" s="460">
        <v>0.99838254529274595</v>
      </c>
      <c r="L831" s="460" t="str">
        <f t="shared" si="159"/>
        <v>-</v>
      </c>
      <c r="M831" s="460">
        <f t="shared" si="160"/>
        <v>1</v>
      </c>
      <c r="N831" s="460">
        <f t="shared" si="161"/>
        <v>1.6290276464994874E-5</v>
      </c>
      <c r="O831" s="460">
        <f t="shared" si="155"/>
        <v>-95.761430902899335</v>
      </c>
      <c r="P831" s="460">
        <f t="shared" si="152"/>
        <v>-1.0000000000005116E-2</v>
      </c>
      <c r="Q831" s="460">
        <f t="shared" si="153"/>
        <v>2.6646493008314248E-10</v>
      </c>
      <c r="R831" s="460">
        <f t="shared" si="154"/>
        <v>-2.6646493008327879E-12</v>
      </c>
      <c r="V831" s="430"/>
    </row>
    <row r="832" spans="3:22" x14ac:dyDescent="0.35">
      <c r="C832" s="489">
        <v>50.009999999999401</v>
      </c>
      <c r="D832" s="460">
        <f t="shared" si="156"/>
        <v>50.009999999999401</v>
      </c>
      <c r="E832" s="460">
        <f t="shared" si="162"/>
        <v>5.0009999999999402E-2</v>
      </c>
      <c r="F832" s="460">
        <f t="shared" si="157"/>
        <v>0.98087627635275054</v>
      </c>
      <c r="G832" s="460">
        <v>1.65330130189099E-5</v>
      </c>
      <c r="H832" s="460">
        <f t="shared" si="158"/>
        <v>1</v>
      </c>
      <c r="I832" s="460">
        <v>0.99747422359941196</v>
      </c>
      <c r="J832" s="460">
        <v>0.99734610080078401</v>
      </c>
      <c r="K832" s="460">
        <v>0.99838189866528604</v>
      </c>
      <c r="L832" s="460" t="str">
        <f t="shared" si="159"/>
        <v>-</v>
      </c>
      <c r="M832" s="460">
        <f t="shared" si="160"/>
        <v>1</v>
      </c>
      <c r="N832" s="460">
        <f t="shared" si="161"/>
        <v>1.6216840246879888E-5</v>
      </c>
      <c r="O832" s="460">
        <f t="shared" si="155"/>
        <v>-95.800675230640479</v>
      </c>
      <c r="P832" s="460">
        <f t="shared" si="152"/>
        <v>-9.9999999999980105E-3</v>
      </c>
      <c r="Q832" s="460">
        <f t="shared" si="153"/>
        <v>2.6417815922986185E-10</v>
      </c>
      <c r="R832" s="460">
        <f t="shared" si="154"/>
        <v>-2.6417815922980928E-12</v>
      </c>
      <c r="V832" s="430"/>
    </row>
    <row r="833" spans="3:22" x14ac:dyDescent="0.35">
      <c r="C833" s="489">
        <v>50.019999999999399</v>
      </c>
      <c r="D833" s="460">
        <f t="shared" si="156"/>
        <v>50.019999999999399</v>
      </c>
      <c r="E833" s="460">
        <f t="shared" si="162"/>
        <v>5.0019999999999398E-2</v>
      </c>
      <c r="F833" s="460">
        <f t="shared" si="157"/>
        <v>0.98086869148629829</v>
      </c>
      <c r="G833" s="460">
        <v>1.6451709664410799E-5</v>
      </c>
      <c r="H833" s="460">
        <f t="shared" si="158"/>
        <v>1</v>
      </c>
      <c r="I833" s="460">
        <v>0.99747321441555703</v>
      </c>
      <c r="J833" s="460">
        <v>0.99734504048321504</v>
      </c>
      <c r="K833" s="460">
        <v>0.99838125190885796</v>
      </c>
      <c r="L833" s="460" t="str">
        <f t="shared" si="159"/>
        <v>-</v>
      </c>
      <c r="M833" s="460">
        <f t="shared" si="160"/>
        <v>1</v>
      </c>
      <c r="N833" s="460">
        <f t="shared" si="161"/>
        <v>1.6136966931243108E-5</v>
      </c>
      <c r="O833" s="460">
        <f t="shared" si="155"/>
        <v>-95.843561819552605</v>
      </c>
      <c r="P833" s="460">
        <f t="shared" si="152"/>
        <v>-9.9999999999980105E-3</v>
      </c>
      <c r="Q833" s="460">
        <f t="shared" si="153"/>
        <v>2.6169220972979083E-10</v>
      </c>
      <c r="R833" s="460">
        <f t="shared" si="154"/>
        <v>-2.6169220972973878E-12</v>
      </c>
      <c r="V833" s="430"/>
    </row>
    <row r="834" spans="3:22" x14ac:dyDescent="0.35">
      <c r="C834" s="489">
        <v>50.029999999999397</v>
      </c>
      <c r="D834" s="460">
        <f t="shared" si="156"/>
        <v>50.029999999999397</v>
      </c>
      <c r="E834" s="460">
        <f t="shared" si="162"/>
        <v>5.0029999999999394E-2</v>
      </c>
      <c r="F834" s="460">
        <f t="shared" si="157"/>
        <v>0.9808611051541577</v>
      </c>
      <c r="G834" s="460">
        <v>1.63638880784848E-5</v>
      </c>
      <c r="H834" s="460">
        <f t="shared" si="158"/>
        <v>1</v>
      </c>
      <c r="I834" s="460">
        <v>0.99747220503073797</v>
      </c>
      <c r="J834" s="460">
        <v>0.99734397995454005</v>
      </c>
      <c r="K834" s="460">
        <v>0.99838060502345005</v>
      </c>
      <c r="L834" s="460" t="str">
        <f t="shared" si="159"/>
        <v>-</v>
      </c>
      <c r="M834" s="460">
        <f t="shared" si="160"/>
        <v>1</v>
      </c>
      <c r="N834" s="460">
        <f t="shared" si="161"/>
        <v>1.6050701345281547E-5</v>
      </c>
      <c r="O834" s="460">
        <f t="shared" si="155"/>
        <v>-95.8901197215922</v>
      </c>
      <c r="P834" s="460">
        <f t="shared" si="152"/>
        <v>-9.9999999999980105E-3</v>
      </c>
      <c r="Q834" s="460">
        <f t="shared" si="153"/>
        <v>2.5901149726989792E-10</v>
      </c>
      <c r="R834" s="460">
        <f t="shared" si="154"/>
        <v>-2.5901149726984639E-12</v>
      </c>
      <c r="V834" s="430"/>
    </row>
    <row r="835" spans="3:22" x14ac:dyDescent="0.35">
      <c r="C835" s="489">
        <v>50.039999999999402</v>
      </c>
      <c r="D835" s="460">
        <f t="shared" si="156"/>
        <v>50.039999999999402</v>
      </c>
      <c r="E835" s="460">
        <f t="shared" si="162"/>
        <v>5.0039999999999404E-2</v>
      </c>
      <c r="F835" s="460">
        <f t="shared" si="157"/>
        <v>0.98085351735635762</v>
      </c>
      <c r="G835" s="460">
        <v>1.6269593693895999E-5</v>
      </c>
      <c r="H835" s="460">
        <f t="shared" si="158"/>
        <v>1</v>
      </c>
      <c r="I835" s="460">
        <v>0.997471195444954</v>
      </c>
      <c r="J835" s="460">
        <v>0.99734291921476503</v>
      </c>
      <c r="K835" s="460">
        <v>0.99837995800905799</v>
      </c>
      <c r="L835" s="460" t="str">
        <f t="shared" si="159"/>
        <v>-</v>
      </c>
      <c r="M835" s="460">
        <f t="shared" si="160"/>
        <v>1</v>
      </c>
      <c r="N835" s="460">
        <f t="shared" si="161"/>
        <v>1.5958088200616707E-5</v>
      </c>
      <c r="O835" s="460">
        <f t="shared" si="155"/>
        <v>-95.940382778070727</v>
      </c>
      <c r="P835" s="460">
        <f t="shared" ref="P835:P898" si="163">D834-D835</f>
        <v>-1.0000000000005116E-2</v>
      </c>
      <c r="Q835" s="460">
        <f t="shared" ref="Q835:Q898" si="164">((N835+N834)/2)^2</f>
        <v>2.5614065204840133E-10</v>
      </c>
      <c r="R835" s="460">
        <f t="shared" ref="R835:R898" si="165">P835*Q835</f>
        <v>-2.5614065204853238E-12</v>
      </c>
      <c r="V835" s="430"/>
    </row>
    <row r="836" spans="3:22" x14ac:dyDescent="0.35">
      <c r="C836" s="489">
        <v>50.0499999999994</v>
      </c>
      <c r="D836" s="460">
        <f t="shared" si="156"/>
        <v>50.0499999999994</v>
      </c>
      <c r="E836" s="460">
        <f t="shared" si="162"/>
        <v>5.0049999999999401E-2</v>
      </c>
      <c r="F836" s="460">
        <f t="shared" si="157"/>
        <v>0.98084592809293014</v>
      </c>
      <c r="G836" s="460">
        <v>1.6168871826955601E-5</v>
      </c>
      <c r="H836" s="460">
        <f t="shared" si="158"/>
        <v>1</v>
      </c>
      <c r="I836" s="460">
        <v>0.99747018565822798</v>
      </c>
      <c r="J836" s="460">
        <v>0.99734185826390798</v>
      </c>
      <c r="K836" s="460">
        <v>0.99837931086570098</v>
      </c>
      <c r="L836" s="460" t="str">
        <f t="shared" si="159"/>
        <v>-</v>
      </c>
      <c r="M836" s="460">
        <f t="shared" si="160"/>
        <v>1</v>
      </c>
      <c r="N836" s="460">
        <f t="shared" si="161"/>
        <v>1.5859172093325896E-5</v>
      </c>
      <c r="O836" s="460">
        <f t="shared" si="155"/>
        <v>-95.994389763678498</v>
      </c>
      <c r="P836" s="460">
        <f t="shared" si="163"/>
        <v>-9.9999999999980105E-3</v>
      </c>
      <c r="Q836" s="460">
        <f t="shared" si="164"/>
        <v>2.5308451315312419E-10</v>
      </c>
      <c r="R836" s="460">
        <f t="shared" si="165"/>
        <v>-2.5308451315307382E-12</v>
      </c>
      <c r="V836" s="430"/>
    </row>
    <row r="837" spans="3:22" x14ac:dyDescent="0.35">
      <c r="C837" s="489">
        <v>50.059999999999398</v>
      </c>
      <c r="D837" s="460">
        <f t="shared" si="156"/>
        <v>50.059999999999398</v>
      </c>
      <c r="E837" s="460">
        <f t="shared" si="162"/>
        <v>5.0059999999999397E-2</v>
      </c>
      <c r="F837" s="460">
        <f t="shared" si="157"/>
        <v>0.98083833736390358</v>
      </c>
      <c r="G837" s="460">
        <v>1.60617676774891E-5</v>
      </c>
      <c r="H837" s="460">
        <f t="shared" si="158"/>
        <v>1</v>
      </c>
      <c r="I837" s="460">
        <v>0.99746917567053694</v>
      </c>
      <c r="J837" s="460">
        <v>0.99734079710194701</v>
      </c>
      <c r="K837" s="460">
        <v>0.99837866359336203</v>
      </c>
      <c r="L837" s="460" t="str">
        <f t="shared" si="159"/>
        <v>-</v>
      </c>
      <c r="M837" s="460">
        <f t="shared" si="160"/>
        <v>1</v>
      </c>
      <c r="N837" s="460">
        <f t="shared" si="161"/>
        <v>1.5753997503913697E-5</v>
      </c>
      <c r="O837" s="460">
        <f t="shared" si="155"/>
        <v>-96.052184553538936</v>
      </c>
      <c r="P837" s="460">
        <f t="shared" si="163"/>
        <v>-9.9999999999980105E-3</v>
      </c>
      <c r="Q837" s="460">
        <f t="shared" si="164"/>
        <v>2.498481229959585E-10</v>
      </c>
      <c r="R837" s="460">
        <f t="shared" si="165"/>
        <v>-2.4984812299590879E-12</v>
      </c>
      <c r="V837" s="430"/>
    </row>
    <row r="838" spans="3:22" x14ac:dyDescent="0.35">
      <c r="C838" s="489">
        <v>50.069999999999403</v>
      </c>
      <c r="D838" s="460">
        <f t="shared" si="156"/>
        <v>50.069999999999403</v>
      </c>
      <c r="E838" s="460">
        <f t="shared" si="162"/>
        <v>5.0069999999999407E-2</v>
      </c>
      <c r="F838" s="460">
        <f t="shared" si="157"/>
        <v>0.98083074516930902</v>
      </c>
      <c r="G838" s="460">
        <v>1.5948326328838599E-5</v>
      </c>
      <c r="H838" s="460">
        <f t="shared" si="158"/>
        <v>1</v>
      </c>
      <c r="I838" s="460">
        <v>0.99746816548190298</v>
      </c>
      <c r="J838" s="460">
        <v>0.99733973572890799</v>
      </c>
      <c r="K838" s="460">
        <v>0.99837801619205502</v>
      </c>
      <c r="L838" s="460" t="str">
        <f t="shared" si="159"/>
        <v>-</v>
      </c>
      <c r="M838" s="460">
        <f t="shared" si="160"/>
        <v>1</v>
      </c>
      <c r="N838" s="460">
        <f t="shared" si="161"/>
        <v>1.5642608797318073E-5</v>
      </c>
      <c r="O838" s="460">
        <f t="shared" si="155"/>
        <v>-96.113816314784998</v>
      </c>
      <c r="P838" s="460">
        <f t="shared" si="163"/>
        <v>-1.0000000000005116E-2</v>
      </c>
      <c r="Q838" s="460">
        <f t="shared" si="164"/>
        <v>2.4643672180863661E-10</v>
      </c>
      <c r="R838" s="460">
        <f t="shared" si="165"/>
        <v>-2.4643672180876268E-12</v>
      </c>
      <c r="V838" s="430"/>
    </row>
    <row r="839" spans="3:22" x14ac:dyDescent="0.35">
      <c r="C839" s="489">
        <v>50.079999999999401</v>
      </c>
      <c r="D839" s="460">
        <f t="shared" si="156"/>
        <v>50.079999999999401</v>
      </c>
      <c r="E839" s="460">
        <f t="shared" si="162"/>
        <v>5.0079999999999403E-2</v>
      </c>
      <c r="F839" s="460">
        <f t="shared" si="157"/>
        <v>0.98082315150917654</v>
      </c>
      <c r="G839" s="460">
        <v>1.5828592748059401E-5</v>
      </c>
      <c r="H839" s="460">
        <f t="shared" si="158"/>
        <v>1</v>
      </c>
      <c r="I839" s="460">
        <v>0.99746715509230999</v>
      </c>
      <c r="J839" s="460">
        <v>0.99733867414476596</v>
      </c>
      <c r="K839" s="460">
        <v>0.99837736866176896</v>
      </c>
      <c r="L839" s="460" t="str">
        <f t="shared" si="159"/>
        <v>-</v>
      </c>
      <c r="M839" s="460">
        <f t="shared" si="160"/>
        <v>1</v>
      </c>
      <c r="N839" s="460">
        <f t="shared" si="161"/>
        <v>1.5525050223106918E-5</v>
      </c>
      <c r="O839" s="460">
        <f t="shared" si="155"/>
        <v>-96.179339724370095</v>
      </c>
      <c r="P839" s="460">
        <f t="shared" si="163"/>
        <v>-9.9999999999980105E-3</v>
      </c>
      <c r="Q839" s="460">
        <f t="shared" si="164"/>
        <v>2.4285574220336981E-10</v>
      </c>
      <c r="R839" s="460">
        <f t="shared" si="165"/>
        <v>-2.428557422033215E-12</v>
      </c>
      <c r="V839" s="430"/>
    </row>
    <row r="840" spans="3:22" x14ac:dyDescent="0.35">
      <c r="C840" s="489">
        <v>50.089999999999399</v>
      </c>
      <c r="D840" s="460">
        <f t="shared" si="156"/>
        <v>50.089999999999399</v>
      </c>
      <c r="E840" s="460">
        <f t="shared" si="162"/>
        <v>5.0089999999999399E-2</v>
      </c>
      <c r="F840" s="460">
        <f t="shared" si="157"/>
        <v>0.98081555638353679</v>
      </c>
      <c r="G840" s="460">
        <v>1.5702611785811599E-5</v>
      </c>
      <c r="H840" s="460">
        <f t="shared" si="158"/>
        <v>1</v>
      </c>
      <c r="I840" s="460">
        <v>0.99746614450175297</v>
      </c>
      <c r="J840" s="460">
        <v>0.997337612349527</v>
      </c>
      <c r="K840" s="460">
        <v>0.99837672100250097</v>
      </c>
      <c r="L840" s="460" t="str">
        <f t="shared" si="159"/>
        <v>-</v>
      </c>
      <c r="M840" s="460">
        <f t="shared" si="160"/>
        <v>1</v>
      </c>
      <c r="N840" s="460">
        <f t="shared" si="161"/>
        <v>1.5401365915375484E-5</v>
      </c>
      <c r="O840" s="460">
        <f t="shared" si="155"/>
        <v>-96.248815215472973</v>
      </c>
      <c r="P840" s="460">
        <f t="shared" si="163"/>
        <v>-9.9999999999980105E-3</v>
      </c>
      <c r="Q840" s="460">
        <f t="shared" si="164"/>
        <v>2.3911080379264623E-10</v>
      </c>
      <c r="R840" s="460">
        <f t="shared" si="165"/>
        <v>-2.3911080379259867E-12</v>
      </c>
      <c r="V840" s="430"/>
    </row>
    <row r="841" spans="3:22" x14ac:dyDescent="0.35">
      <c r="C841" s="489">
        <v>50.099999999999397</v>
      </c>
      <c r="D841" s="460">
        <f t="shared" si="156"/>
        <v>50.099999999999397</v>
      </c>
      <c r="E841" s="460">
        <f t="shared" si="162"/>
        <v>5.0099999999999395E-2</v>
      </c>
      <c r="F841" s="460">
        <f t="shared" si="157"/>
        <v>0.98080795979241886</v>
      </c>
      <c r="G841" s="460">
        <v>1.55704281765733E-5</v>
      </c>
      <c r="H841" s="460">
        <f t="shared" si="158"/>
        <v>1</v>
      </c>
      <c r="I841" s="460">
        <v>0.99746513371025503</v>
      </c>
      <c r="J841" s="460">
        <v>0.99733655034320701</v>
      </c>
      <c r="K841" s="460">
        <v>0.99837607321426702</v>
      </c>
      <c r="L841" s="460" t="str">
        <f t="shared" si="159"/>
        <v>-</v>
      </c>
      <c r="M841" s="460">
        <f t="shared" si="160"/>
        <v>1</v>
      </c>
      <c r="N841" s="460">
        <f t="shared" si="161"/>
        <v>1.5271599892959252E-5</v>
      </c>
      <c r="O841" s="460">
        <f t="shared" si="155"/>
        <v>-96.322309254566747</v>
      </c>
      <c r="P841" s="460">
        <f t="shared" si="163"/>
        <v>-9.9999999999980105E-3</v>
      </c>
      <c r="Q841" s="460">
        <f t="shared" si="164"/>
        <v>2.3520770786981796E-10</v>
      </c>
      <c r="R841" s="460">
        <f t="shared" si="165"/>
        <v>-2.3520770786977115E-12</v>
      </c>
      <c r="V841" s="430"/>
    </row>
    <row r="842" spans="3:22" x14ac:dyDescent="0.35">
      <c r="C842" s="489">
        <v>50.109999999999403</v>
      </c>
      <c r="D842" s="460">
        <f t="shared" si="156"/>
        <v>50.109999999999403</v>
      </c>
      <c r="E842" s="460">
        <f t="shared" si="162"/>
        <v>5.0109999999999405E-2</v>
      </c>
      <c r="F842" s="460">
        <f t="shared" si="157"/>
        <v>0.98080036173585494</v>
      </c>
      <c r="G842" s="460">
        <v>1.54320865383001E-5</v>
      </c>
      <c r="H842" s="460">
        <f t="shared" si="158"/>
        <v>1</v>
      </c>
      <c r="I842" s="460">
        <v>0.99746412271781504</v>
      </c>
      <c r="J842" s="460">
        <v>0.99733548812580597</v>
      </c>
      <c r="K842" s="460">
        <v>0.99837542529706702</v>
      </c>
      <c r="L842" s="460" t="str">
        <f t="shared" si="159"/>
        <v>-</v>
      </c>
      <c r="M842" s="460">
        <f t="shared" si="160"/>
        <v>1</v>
      </c>
      <c r="N842" s="460">
        <f t="shared" si="161"/>
        <v>1.5135796059103756E-5</v>
      </c>
      <c r="O842" s="460">
        <f t="shared" si="155"/>
        <v>-96.399894652411419</v>
      </c>
      <c r="P842" s="460">
        <f t="shared" si="163"/>
        <v>-1.0000000000005116E-2</v>
      </c>
      <c r="Q842" s="460">
        <f t="shared" si="164"/>
        <v>2.3115243214638448E-10</v>
      </c>
      <c r="R842" s="460">
        <f t="shared" si="165"/>
        <v>-2.3115243214650274E-12</v>
      </c>
      <c r="V842" s="430"/>
    </row>
    <row r="843" spans="3:22" x14ac:dyDescent="0.35">
      <c r="C843" s="489">
        <v>50.119999999999401</v>
      </c>
      <c r="D843" s="460">
        <f t="shared" si="156"/>
        <v>50.119999999999401</v>
      </c>
      <c r="E843" s="460">
        <f t="shared" si="162"/>
        <v>5.0119999999999401E-2</v>
      </c>
      <c r="F843" s="460">
        <f t="shared" si="157"/>
        <v>0.98079276221387324</v>
      </c>
      <c r="G843" s="460">
        <v>1.5287631373008499E-5</v>
      </c>
      <c r="H843" s="460">
        <f t="shared" si="158"/>
        <v>1</v>
      </c>
      <c r="I843" s="460">
        <v>0.99746311152439704</v>
      </c>
      <c r="J843" s="460">
        <v>0.99733442569729103</v>
      </c>
      <c r="K843" s="460">
        <v>0.99837477725087298</v>
      </c>
      <c r="L843" s="460" t="str">
        <f t="shared" si="159"/>
        <v>-</v>
      </c>
      <c r="M843" s="460">
        <f t="shared" si="160"/>
        <v>1</v>
      </c>
      <c r="N843" s="460">
        <f t="shared" si="161"/>
        <v>1.4993998202040474E-5</v>
      </c>
      <c r="O843" s="460">
        <f t="shared" si="155"/>
        <v>-96.481650911340012</v>
      </c>
      <c r="P843" s="460">
        <f t="shared" si="163"/>
        <v>-9.9999999999980105E-3</v>
      </c>
      <c r="Q843" s="460">
        <f t="shared" si="164"/>
        <v>2.2695112555471993E-10</v>
      </c>
      <c r="R843" s="460">
        <f t="shared" si="165"/>
        <v>-2.2695112555467477E-12</v>
      </c>
      <c r="V843" s="430"/>
    </row>
    <row r="844" spans="3:22" x14ac:dyDescent="0.35">
      <c r="C844" s="489">
        <v>50.129999999999399</v>
      </c>
      <c r="D844" s="460">
        <f t="shared" si="156"/>
        <v>50.129999999999399</v>
      </c>
      <c r="E844" s="460">
        <f t="shared" si="162"/>
        <v>5.0129999999999397E-2</v>
      </c>
      <c r="F844" s="460">
        <f t="shared" si="157"/>
        <v>0.98078516122650483</v>
      </c>
      <c r="G844" s="460">
        <v>1.5137107066406901E-5</v>
      </c>
      <c r="H844" s="460">
        <f t="shared" si="158"/>
        <v>1</v>
      </c>
      <c r="I844" s="460">
        <v>0.99746210013004</v>
      </c>
      <c r="J844" s="460">
        <v>0.99733336305769604</v>
      </c>
      <c r="K844" s="460">
        <v>0.99837412907571399</v>
      </c>
      <c r="L844" s="460" t="str">
        <f t="shared" si="159"/>
        <v>-</v>
      </c>
      <c r="M844" s="460">
        <f t="shared" si="160"/>
        <v>1</v>
      </c>
      <c r="N844" s="460">
        <f t="shared" si="161"/>
        <v>1.4846249994628758E-5</v>
      </c>
      <c r="O844" s="460">
        <f t="shared" si="155"/>
        <v>-96.567664613544011</v>
      </c>
      <c r="P844" s="460">
        <f t="shared" si="163"/>
        <v>-9.9999999999980105E-3</v>
      </c>
      <c r="Q844" s="460">
        <f t="shared" si="164"/>
        <v>2.226101031097053E-10</v>
      </c>
      <c r="R844" s="460">
        <f t="shared" si="165"/>
        <v>-2.2261010310966101E-12</v>
      </c>
      <c r="V844" s="430"/>
    </row>
    <row r="845" spans="3:22" x14ac:dyDescent="0.35">
      <c r="C845" s="489">
        <v>50.139999999999397</v>
      </c>
      <c r="D845" s="460">
        <f t="shared" si="156"/>
        <v>50.139999999999397</v>
      </c>
      <c r="E845" s="460">
        <f t="shared" si="162"/>
        <v>5.0139999999999393E-2</v>
      </c>
      <c r="F845" s="460">
        <f t="shared" si="157"/>
        <v>0.98077755877377937</v>
      </c>
      <c r="G845" s="460">
        <v>1.49805578880334E-5</v>
      </c>
      <c r="H845" s="460">
        <f t="shared" si="158"/>
        <v>1</v>
      </c>
      <c r="I845" s="460">
        <v>0.99746108853474003</v>
      </c>
      <c r="J845" s="460">
        <v>0.99733230020702501</v>
      </c>
      <c r="K845" s="460">
        <v>0.99837348077158905</v>
      </c>
      <c r="L845" s="460" t="str">
        <f t="shared" si="159"/>
        <v>-</v>
      </c>
      <c r="M845" s="460">
        <f t="shared" si="160"/>
        <v>1</v>
      </c>
      <c r="N845" s="460">
        <f t="shared" si="161"/>
        <v>1.4692594994494682E-5</v>
      </c>
      <c r="O845" s="460">
        <f t="shared" ref="O845:O908" si="166">20*LOG10(N845)</f>
        <v>-96.658029853753007</v>
      </c>
      <c r="P845" s="460">
        <f t="shared" si="163"/>
        <v>-9.9999999999980105E-3</v>
      </c>
      <c r="Q845" s="460">
        <f t="shared" si="164"/>
        <v>2.1813584082286571E-10</v>
      </c>
      <c r="R845" s="460">
        <f t="shared" si="165"/>
        <v>-2.181358408228223E-12</v>
      </c>
      <c r="V845" s="430"/>
    </row>
    <row r="846" spans="3:22" x14ac:dyDescent="0.35">
      <c r="C846" s="489">
        <v>50.149999999999402</v>
      </c>
      <c r="D846" s="460">
        <f t="shared" si="156"/>
        <v>50.149999999999402</v>
      </c>
      <c r="E846" s="460">
        <f t="shared" si="162"/>
        <v>5.0149999999999403E-2</v>
      </c>
      <c r="F846" s="460">
        <f t="shared" si="157"/>
        <v>0.98076995485572926</v>
      </c>
      <c r="G846" s="460">
        <v>1.48180279914148E-5</v>
      </c>
      <c r="H846" s="460">
        <f t="shared" si="158"/>
        <v>1</v>
      </c>
      <c r="I846" s="460">
        <v>0.99746007673848402</v>
      </c>
      <c r="J846" s="460">
        <v>0.99733123714525596</v>
      </c>
      <c r="K846" s="460">
        <v>0.99837283233848395</v>
      </c>
      <c r="L846" s="460" t="str">
        <f t="shared" si="159"/>
        <v>-</v>
      </c>
      <c r="M846" s="460">
        <f t="shared" si="160"/>
        <v>1</v>
      </c>
      <c r="N846" s="460">
        <f t="shared" si="161"/>
        <v>1.4533076644190826E-5</v>
      </c>
      <c r="O846" s="460">
        <f t="shared" si="166"/>
        <v>-96.752848721401307</v>
      </c>
      <c r="P846" s="460">
        <f t="shared" si="163"/>
        <v>-1.0000000000005116E-2</v>
      </c>
      <c r="Q846" s="460">
        <f t="shared" si="164"/>
        <v>2.1353497068306665E-10</v>
      </c>
      <c r="R846" s="460">
        <f t="shared" si="165"/>
        <v>-2.135349706831759E-12</v>
      </c>
      <c r="V846" s="430"/>
    </row>
    <row r="847" spans="3:22" x14ac:dyDescent="0.35">
      <c r="C847" s="489">
        <v>50.1599999999994</v>
      </c>
      <c r="D847" s="460">
        <f t="shared" si="156"/>
        <v>50.1599999999994</v>
      </c>
      <c r="E847" s="460">
        <f t="shared" si="162"/>
        <v>5.01599999999994E-2</v>
      </c>
      <c r="F847" s="460">
        <f t="shared" si="157"/>
        <v>0.9807623494723825</v>
      </c>
      <c r="G847" s="460">
        <v>1.4649561414060401E-5</v>
      </c>
      <c r="H847" s="460">
        <f t="shared" si="158"/>
        <v>1</v>
      </c>
      <c r="I847" s="460">
        <v>0.997459064741271</v>
      </c>
      <c r="J847" s="460">
        <v>0.99733017387239198</v>
      </c>
      <c r="K847" s="460">
        <v>0.99837218377640002</v>
      </c>
      <c r="L847" s="460" t="str">
        <f t="shared" si="159"/>
        <v>-</v>
      </c>
      <c r="M847" s="460">
        <f t="shared" si="160"/>
        <v>1</v>
      </c>
      <c r="N847" s="460">
        <f t="shared" si="161"/>
        <v>1.4367738271193836E-5</v>
      </c>
      <c r="O847" s="460">
        <f t="shared" si="166"/>
        <v>-96.852231837939058</v>
      </c>
      <c r="P847" s="460">
        <f t="shared" si="163"/>
        <v>-9.9999999999980105E-3</v>
      </c>
      <c r="Q847" s="460">
        <f t="shared" si="164"/>
        <v>2.0881427569333014E-10</v>
      </c>
      <c r="R847" s="460">
        <f t="shared" si="165"/>
        <v>-2.0881427569328859E-12</v>
      </c>
      <c r="V847" s="430"/>
    </row>
    <row r="848" spans="3:22" x14ac:dyDescent="0.35">
      <c r="C848" s="489">
        <v>50.169999999999398</v>
      </c>
      <c r="D848" s="460">
        <f t="shared" si="156"/>
        <v>50.169999999999398</v>
      </c>
      <c r="E848" s="460">
        <f t="shared" si="162"/>
        <v>5.0169999999999396E-2</v>
      </c>
      <c r="F848" s="460">
        <f t="shared" si="157"/>
        <v>0.98075474262376927</v>
      </c>
      <c r="G848" s="460">
        <v>1.4475202077322701E-5</v>
      </c>
      <c r="H848" s="460">
        <f t="shared" si="158"/>
        <v>1</v>
      </c>
      <c r="I848" s="460">
        <v>0.99745805254311803</v>
      </c>
      <c r="J848" s="460">
        <v>0.99732911038845096</v>
      </c>
      <c r="K848" s="460">
        <v>0.99837153508535004</v>
      </c>
      <c r="L848" s="460" t="str">
        <f t="shared" si="159"/>
        <v>-</v>
      </c>
      <c r="M848" s="460">
        <f t="shared" si="160"/>
        <v>1</v>
      </c>
      <c r="N848" s="460">
        <f t="shared" si="161"/>
        <v>1.4196623087771675E-5</v>
      </c>
      <c r="O848" s="460">
        <f t="shared" si="166"/>
        <v>-96.956298955659776</v>
      </c>
      <c r="P848" s="460">
        <f t="shared" si="163"/>
        <v>-9.9999999999980105E-3</v>
      </c>
      <c r="Q848" s="460">
        <f t="shared" si="164"/>
        <v>2.0398068496139047E-10</v>
      </c>
      <c r="R848" s="460">
        <f t="shared" si="165"/>
        <v>-2.0398068496134988E-12</v>
      </c>
      <c r="V848" s="430"/>
    </row>
    <row r="849" spans="3:22" x14ac:dyDescent="0.35">
      <c r="C849" s="489">
        <v>50.179999999999403</v>
      </c>
      <c r="D849" s="460">
        <f t="shared" si="156"/>
        <v>50.179999999999403</v>
      </c>
      <c r="E849" s="460">
        <f t="shared" si="162"/>
        <v>5.0179999999999406E-2</v>
      </c>
      <c r="F849" s="460">
        <f t="shared" si="157"/>
        <v>0.980747134309921</v>
      </c>
      <c r="G849" s="460">
        <v>1.42949937867625E-5</v>
      </c>
      <c r="H849" s="460">
        <f t="shared" si="158"/>
        <v>1</v>
      </c>
      <c r="I849" s="460">
        <v>0.99745704014400904</v>
      </c>
      <c r="J849" s="460">
        <v>0.99732804669341701</v>
      </c>
      <c r="K849" s="460">
        <v>0.998370886265324</v>
      </c>
      <c r="L849" s="460" t="str">
        <f t="shared" si="159"/>
        <v>-</v>
      </c>
      <c r="M849" s="460">
        <f t="shared" si="160"/>
        <v>1</v>
      </c>
      <c r="N849" s="460">
        <f t="shared" si="161"/>
        <v>1.4019774191345447E-5</v>
      </c>
      <c r="O849" s="460">
        <f t="shared" si="166"/>
        <v>-97.06517962502258</v>
      </c>
      <c r="P849" s="460">
        <f t="shared" si="163"/>
        <v>-1.0000000000005116E-2</v>
      </c>
      <c r="Q849" s="460">
        <f t="shared" si="164"/>
        <v>1.9904126885324205E-10</v>
      </c>
      <c r="R849" s="460">
        <f t="shared" si="165"/>
        <v>-1.9904126885334387E-12</v>
      </c>
      <c r="V849" s="430"/>
    </row>
    <row r="850" spans="3:22" x14ac:dyDescent="0.35">
      <c r="C850" s="489">
        <v>50.189999999999401</v>
      </c>
      <c r="D850" s="460">
        <f t="shared" si="156"/>
        <v>50.189999999999401</v>
      </c>
      <c r="E850" s="460">
        <f t="shared" si="162"/>
        <v>5.0189999999999402E-2</v>
      </c>
      <c r="F850" s="460">
        <f t="shared" si="157"/>
        <v>0.98073952453086766</v>
      </c>
      <c r="G850" s="460">
        <v>1.41089802318727E-5</v>
      </c>
      <c r="H850" s="460">
        <f t="shared" si="158"/>
        <v>1</v>
      </c>
      <c r="I850" s="460">
        <v>0.99745602754396301</v>
      </c>
      <c r="J850" s="460">
        <v>0.99732698278730703</v>
      </c>
      <c r="K850" s="460">
        <v>0.99837023731633201</v>
      </c>
      <c r="L850" s="460" t="str">
        <f t="shared" si="159"/>
        <v>-</v>
      </c>
      <c r="M850" s="460">
        <f t="shared" si="160"/>
        <v>1</v>
      </c>
      <c r="N850" s="460">
        <f t="shared" si="161"/>
        <v>1.3837234564222243E-5</v>
      </c>
      <c r="O850" s="460">
        <f t="shared" si="166"/>
        <v>-97.179013939643625</v>
      </c>
      <c r="P850" s="460">
        <f t="shared" si="163"/>
        <v>-9.9999999999980105E-3</v>
      </c>
      <c r="Q850" s="460">
        <f t="shared" si="164"/>
        <v>1.9400323420194373E-10</v>
      </c>
      <c r="R850" s="460">
        <f t="shared" si="165"/>
        <v>-1.9400323420190512E-12</v>
      </c>
      <c r="V850" s="430"/>
    </row>
    <row r="851" spans="3:22" x14ac:dyDescent="0.35">
      <c r="C851" s="489">
        <v>50.199999999999399</v>
      </c>
      <c r="D851" s="460">
        <f t="shared" si="156"/>
        <v>50.199999999999399</v>
      </c>
      <c r="E851" s="460">
        <f t="shared" si="162"/>
        <v>5.0199999999999398E-2</v>
      </c>
      <c r="F851" s="460">
        <f t="shared" si="157"/>
        <v>0.98073191328663945</v>
      </c>
      <c r="G851" s="460">
        <v>1.3917204986317301E-5</v>
      </c>
      <c r="H851" s="460">
        <f t="shared" si="158"/>
        <v>1</v>
      </c>
      <c r="I851" s="460">
        <v>0.99745501474295994</v>
      </c>
      <c r="J851" s="460">
        <v>0.99732591867010201</v>
      </c>
      <c r="K851" s="460">
        <v>0.99836958823836097</v>
      </c>
      <c r="L851" s="460" t="str">
        <f t="shared" si="159"/>
        <v>-</v>
      </c>
      <c r="M851" s="460">
        <f t="shared" si="160"/>
        <v>1</v>
      </c>
      <c r="N851" s="460">
        <f t="shared" si="161"/>
        <v>1.3649047073833325E-5</v>
      </c>
      <c r="O851" s="460">
        <f t="shared" si="166"/>
        <v>-97.297953368101531</v>
      </c>
      <c r="P851" s="460">
        <f t="shared" si="163"/>
        <v>-9.9999999999980105E-3</v>
      </c>
      <c r="Q851" s="460">
        <f t="shared" si="164"/>
        <v>1.888739195716277E-10</v>
      </c>
      <c r="R851" s="460">
        <f t="shared" si="165"/>
        <v>-1.8887391957159014E-12</v>
      </c>
      <c r="V851" s="430"/>
    </row>
    <row r="852" spans="3:22" x14ac:dyDescent="0.35">
      <c r="C852" s="489">
        <v>50.209999999999397</v>
      </c>
      <c r="D852" s="460">
        <f t="shared" si="156"/>
        <v>50.209999999999397</v>
      </c>
      <c r="E852" s="460">
        <f t="shared" si="162"/>
        <v>5.0209999999999394E-2</v>
      </c>
      <c r="F852" s="460">
        <f t="shared" si="157"/>
        <v>0.98072430057726689</v>
      </c>
      <c r="G852" s="460">
        <v>1.37197115080388E-5</v>
      </c>
      <c r="H852" s="460">
        <f t="shared" si="158"/>
        <v>1</v>
      </c>
      <c r="I852" s="460">
        <v>0.99745400174101895</v>
      </c>
      <c r="J852" s="460">
        <v>0.99732485434182605</v>
      </c>
      <c r="K852" s="460">
        <v>0.99836893903142598</v>
      </c>
      <c r="L852" s="460" t="str">
        <f t="shared" si="159"/>
        <v>-</v>
      </c>
      <c r="M852" s="460">
        <f t="shared" si="160"/>
        <v>1</v>
      </c>
      <c r="N852" s="460">
        <f t="shared" si="161"/>
        <v>1.3455254472843231E-5</v>
      </c>
      <c r="O852" s="460">
        <f t="shared" si="166"/>
        <v>-97.422161684341901</v>
      </c>
      <c r="P852" s="460">
        <f t="shared" si="163"/>
        <v>-9.9999999999980105E-3</v>
      </c>
      <c r="Q852" s="460">
        <f t="shared" si="164"/>
        <v>1.8366079058329328E-10</v>
      </c>
      <c r="R852" s="460">
        <f t="shared" si="165"/>
        <v>-1.8366079058325674E-12</v>
      </c>
      <c r="V852" s="430"/>
    </row>
    <row r="853" spans="3:22" x14ac:dyDescent="0.35">
      <c r="C853" s="489">
        <v>50.219999999999402</v>
      </c>
      <c r="D853" s="460">
        <f t="shared" si="156"/>
        <v>50.219999999999402</v>
      </c>
      <c r="E853" s="460">
        <f t="shared" si="162"/>
        <v>5.0219999999999404E-2</v>
      </c>
      <c r="F853" s="460">
        <f t="shared" si="157"/>
        <v>0.98071668640278031</v>
      </c>
      <c r="G853" s="460">
        <v>1.3516543138943799E-5</v>
      </c>
      <c r="H853" s="460">
        <f t="shared" si="158"/>
        <v>1</v>
      </c>
      <c r="I853" s="460">
        <v>0.99745298853811004</v>
      </c>
      <c r="J853" s="460">
        <v>0.99732378980243697</v>
      </c>
      <c r="K853" s="460">
        <v>0.99836828969550095</v>
      </c>
      <c r="L853" s="460" t="str">
        <f t="shared" si="159"/>
        <v>-</v>
      </c>
      <c r="M853" s="460">
        <f t="shared" si="160"/>
        <v>1</v>
      </c>
      <c r="N853" s="460">
        <f t="shared" si="161"/>
        <v>1.3255899398845198E-5</v>
      </c>
      <c r="O853" s="460">
        <f t="shared" si="166"/>
        <v>-97.551816010139191</v>
      </c>
      <c r="P853" s="460">
        <f t="shared" si="163"/>
        <v>-1.0000000000005116E-2</v>
      </c>
      <c r="Q853" s="460">
        <f t="shared" si="164"/>
        <v>1.7837143528925395E-10</v>
      </c>
      <c r="R853" s="460">
        <f t="shared" si="165"/>
        <v>-1.7837143528934521E-12</v>
      </c>
      <c r="V853" s="430"/>
    </row>
    <row r="854" spans="3:22" x14ac:dyDescent="0.35">
      <c r="C854" s="489">
        <v>50.2299999999994</v>
      </c>
      <c r="D854" s="460">
        <f t="shared" si="156"/>
        <v>50.2299999999994</v>
      </c>
      <c r="E854" s="460">
        <f t="shared" si="162"/>
        <v>5.02299999999994E-2</v>
      </c>
      <c r="F854" s="460">
        <f t="shared" si="157"/>
        <v>0.98070907076320912</v>
      </c>
      <c r="G854" s="460">
        <v>1.33077431053906E-5</v>
      </c>
      <c r="H854" s="460">
        <f t="shared" si="158"/>
        <v>1</v>
      </c>
      <c r="I854" s="460">
        <v>0.99745197513427997</v>
      </c>
      <c r="J854" s="460">
        <v>0.99732272505199504</v>
      </c>
      <c r="K854" s="460">
        <v>0.99836764023062397</v>
      </c>
      <c r="L854" s="460" t="str">
        <f t="shared" si="159"/>
        <v>-</v>
      </c>
      <c r="M854" s="460">
        <f t="shared" si="160"/>
        <v>1</v>
      </c>
      <c r="N854" s="460">
        <f t="shared" si="161"/>
        <v>1.3051024374843118E-5</v>
      </c>
      <c r="O854" s="460">
        <f t="shared" si="166"/>
        <v>-97.687107984319397</v>
      </c>
      <c r="P854" s="460">
        <f t="shared" si="163"/>
        <v>-9.9999999999980105E-3</v>
      </c>
      <c r="Q854" s="460">
        <f t="shared" si="164"/>
        <v>1.7301355960866188E-10</v>
      </c>
      <c r="R854" s="460">
        <f t="shared" si="165"/>
        <v>-1.7301355960862745E-12</v>
      </c>
      <c r="V854" s="430"/>
    </row>
    <row r="855" spans="3:22" x14ac:dyDescent="0.35">
      <c r="C855" s="489">
        <v>50.239999999999398</v>
      </c>
      <c r="D855" s="460">
        <f t="shared" si="156"/>
        <v>50.239999999999398</v>
      </c>
      <c r="E855" s="460">
        <f t="shared" si="162"/>
        <v>5.0239999999999396E-2</v>
      </c>
      <c r="F855" s="460">
        <f t="shared" si="157"/>
        <v>0.98070145365858497</v>
      </c>
      <c r="G855" s="460">
        <v>1.30933545180268E-5</v>
      </c>
      <c r="H855" s="460">
        <f t="shared" si="158"/>
        <v>1</v>
      </c>
      <c r="I855" s="460">
        <v>0.99745096152947799</v>
      </c>
      <c r="J855" s="460">
        <v>0.99732166009044299</v>
      </c>
      <c r="K855" s="460">
        <v>0.99836699063675705</v>
      </c>
      <c r="L855" s="460" t="str">
        <f t="shared" si="159"/>
        <v>-</v>
      </c>
      <c r="M855" s="460">
        <f t="shared" si="160"/>
        <v>1</v>
      </c>
      <c r="N855" s="460">
        <f t="shared" si="161"/>
        <v>1.2840671809096084E-5</v>
      </c>
      <c r="O855" s="460">
        <f t="shared" si="166"/>
        <v>-97.828245077756321</v>
      </c>
      <c r="P855" s="460">
        <f t="shared" si="163"/>
        <v>-9.9999999999980105E-3</v>
      </c>
      <c r="Q855" s="460">
        <f t="shared" si="164"/>
        <v>1.6759498282035297E-10</v>
      </c>
      <c r="R855" s="460">
        <f t="shared" si="165"/>
        <v>-1.6759498282031962E-12</v>
      </c>
      <c r="V855" s="430"/>
    </row>
    <row r="856" spans="3:22" x14ac:dyDescent="0.35">
      <c r="C856" s="489">
        <v>50.249999999999297</v>
      </c>
      <c r="D856" s="460">
        <f t="shared" si="156"/>
        <v>50.249999999999297</v>
      </c>
      <c r="E856" s="460">
        <f t="shared" si="162"/>
        <v>5.0249999999999295E-2</v>
      </c>
      <c r="F856" s="460">
        <f t="shared" si="157"/>
        <v>0.98069383508893648</v>
      </c>
      <c r="G856" s="460">
        <v>1.28734203716746E-5</v>
      </c>
      <c r="H856" s="460">
        <f t="shared" si="158"/>
        <v>1</v>
      </c>
      <c r="I856" s="460">
        <v>0.99744994772374296</v>
      </c>
      <c r="J856" s="460">
        <v>0.99732059491781799</v>
      </c>
      <c r="K856" s="460">
        <v>0.99836634091392495</v>
      </c>
      <c r="L856" s="460" t="str">
        <f t="shared" si="159"/>
        <v>-</v>
      </c>
      <c r="M856" s="460">
        <f t="shared" si="160"/>
        <v>1</v>
      </c>
      <c r="N856" s="460">
        <f t="shared" si="161"/>
        <v>1.2624883995009607E-5</v>
      </c>
      <c r="O856" s="460">
        <f t="shared" si="166"/>
        <v>-97.975452074972026</v>
      </c>
      <c r="P856" s="460">
        <f t="shared" si="163"/>
        <v>-9.9999999998985345E-3</v>
      </c>
      <c r="Q856" s="460">
        <f t="shared" si="164"/>
        <v>1.6212363310300524E-10</v>
      </c>
      <c r="R856" s="460">
        <f t="shared" si="165"/>
        <v>-1.6212363310136024E-12</v>
      </c>
      <c r="V856" s="430"/>
    </row>
    <row r="857" spans="3:22" x14ac:dyDescent="0.35">
      <c r="C857" s="489">
        <v>50.259999999999401</v>
      </c>
      <c r="D857" s="460">
        <f t="shared" si="156"/>
        <v>50.259999999999401</v>
      </c>
      <c r="E857" s="460">
        <f t="shared" si="162"/>
        <v>5.0259999999999402E-2</v>
      </c>
      <c r="F857" s="460">
        <f t="shared" si="157"/>
        <v>0.98068621505429576</v>
      </c>
      <c r="G857" s="460">
        <v>1.2647983545695499E-5</v>
      </c>
      <c r="H857" s="460">
        <f t="shared" si="158"/>
        <v>1</v>
      </c>
      <c r="I857" s="460">
        <v>0.99744893371707199</v>
      </c>
      <c r="J857" s="460">
        <v>0.99731952953412195</v>
      </c>
      <c r="K857" s="460">
        <v>0.99836569106213202</v>
      </c>
      <c r="L857" s="460" t="str">
        <f t="shared" si="159"/>
        <v>-</v>
      </c>
      <c r="M857" s="460">
        <f t="shared" si="160"/>
        <v>1</v>
      </c>
      <c r="N857" s="460">
        <f t="shared" si="161"/>
        <v>1.2403703111497132E-5</v>
      </c>
      <c r="O857" s="460">
        <f t="shared" si="166"/>
        <v>-98.128972747084447</v>
      </c>
      <c r="P857" s="460">
        <f t="shared" si="163"/>
        <v>-1.0000000000104592E-2</v>
      </c>
      <c r="Q857" s="460">
        <f t="shared" si="164"/>
        <v>1.5660754313699887E-10</v>
      </c>
      <c r="R857" s="460">
        <f t="shared" si="165"/>
        <v>-1.5660754313863686E-12</v>
      </c>
      <c r="V857" s="430"/>
    </row>
    <row r="858" spans="3:22" x14ac:dyDescent="0.35">
      <c r="C858" s="489">
        <v>50.2699999999993</v>
      </c>
      <c r="D858" s="460">
        <f t="shared" si="156"/>
        <v>50.2699999999993</v>
      </c>
      <c r="E858" s="460">
        <f t="shared" si="162"/>
        <v>5.0269999999999301E-2</v>
      </c>
      <c r="F858" s="460">
        <f t="shared" si="157"/>
        <v>0.980678593554692</v>
      </c>
      <c r="G858" s="460">
        <v>1.2417086803906101E-5</v>
      </c>
      <c r="H858" s="460">
        <f t="shared" si="158"/>
        <v>1</v>
      </c>
      <c r="I858" s="460">
        <v>0.99744791950945</v>
      </c>
      <c r="J858" s="460">
        <v>0.99731846393933699</v>
      </c>
      <c r="K858" s="460">
        <v>0.99836504108135904</v>
      </c>
      <c r="L858" s="460" t="str">
        <f t="shared" si="159"/>
        <v>-</v>
      </c>
      <c r="M858" s="460">
        <f t="shared" si="160"/>
        <v>1</v>
      </c>
      <c r="N858" s="460">
        <f t="shared" si="161"/>
        <v>1.217717122290116E-5</v>
      </c>
      <c r="O858" s="460">
        <f t="shared" si="166"/>
        <v>-98.289071746324609</v>
      </c>
      <c r="P858" s="460">
        <f t="shared" si="163"/>
        <v>-9.9999999998985345E-3</v>
      </c>
      <c r="Q858" s="460">
        <f t="shared" si="164"/>
        <v>1.5105484576087015E-10</v>
      </c>
      <c r="R858" s="460">
        <f t="shared" si="165"/>
        <v>-1.5105484575933746E-12</v>
      </c>
      <c r="V858" s="430"/>
    </row>
    <row r="859" spans="3:22" x14ac:dyDescent="0.35">
      <c r="C859" s="489">
        <v>50.279999999999298</v>
      </c>
      <c r="D859" s="460">
        <f t="shared" si="156"/>
        <v>50.279999999999298</v>
      </c>
      <c r="E859" s="460">
        <f t="shared" si="162"/>
        <v>5.0279999999999297E-2</v>
      </c>
      <c r="F859" s="460">
        <f t="shared" si="157"/>
        <v>0.98067097059015529</v>
      </c>
      <c r="G859" s="460">
        <v>1.21807727943958E-5</v>
      </c>
      <c r="H859" s="460">
        <f t="shared" si="158"/>
        <v>1</v>
      </c>
      <c r="I859" s="460">
        <v>0.99744690510087497</v>
      </c>
      <c r="J859" s="460">
        <v>0.99731739813346199</v>
      </c>
      <c r="K859" s="460">
        <v>0.998364390971612</v>
      </c>
      <c r="L859" s="460" t="str">
        <f t="shared" si="159"/>
        <v>-</v>
      </c>
      <c r="M859" s="460">
        <f t="shared" si="160"/>
        <v>1</v>
      </c>
      <c r="N859" s="460">
        <f t="shared" si="161"/>
        <v>1.1945330278818287E-5</v>
      </c>
      <c r="O859" s="460">
        <f t="shared" si="166"/>
        <v>-98.456036757067707</v>
      </c>
      <c r="P859" s="460">
        <f t="shared" si="163"/>
        <v>-9.9999999999980105E-3</v>
      </c>
      <c r="Q859" s="460">
        <f t="shared" si="164"/>
        <v>1.4547376967511428E-10</v>
      </c>
      <c r="R859" s="460">
        <f t="shared" si="165"/>
        <v>-1.4547376967508533E-12</v>
      </c>
      <c r="V859" s="430"/>
    </row>
    <row r="860" spans="3:22" x14ac:dyDescent="0.35">
      <c r="C860" s="489">
        <v>50.289999999999402</v>
      </c>
      <c r="D860" s="460">
        <f t="shared" si="156"/>
        <v>50.289999999999402</v>
      </c>
      <c r="E860" s="460">
        <f t="shared" si="162"/>
        <v>5.0289999999999405E-2</v>
      </c>
      <c r="F860" s="460">
        <f t="shared" si="157"/>
        <v>0.98066334616071693</v>
      </c>
      <c r="G860" s="460">
        <v>1.1939084049992799E-5</v>
      </c>
      <c r="H860" s="460">
        <f t="shared" si="158"/>
        <v>1</v>
      </c>
      <c r="I860" s="460">
        <v>0.997445890491369</v>
      </c>
      <c r="J860" s="460">
        <v>0.99731633211651904</v>
      </c>
      <c r="K860" s="460">
        <v>0.99836374073290102</v>
      </c>
      <c r="L860" s="460" t="str">
        <f t="shared" si="159"/>
        <v>-</v>
      </c>
      <c r="M860" s="460">
        <f t="shared" si="160"/>
        <v>1</v>
      </c>
      <c r="N860" s="460">
        <f t="shared" si="161"/>
        <v>1.1708222114559982E-5</v>
      </c>
      <c r="O860" s="460">
        <f t="shared" si="166"/>
        <v>-98.630180944763623</v>
      </c>
      <c r="P860" s="460">
        <f t="shared" si="163"/>
        <v>-1.0000000000104592E-2</v>
      </c>
      <c r="Q860" s="460">
        <f t="shared" si="164"/>
        <v>1.3987263520657273E-10</v>
      </c>
      <c r="R860" s="460">
        <f t="shared" si="165"/>
        <v>-1.3987263520803568E-12</v>
      </c>
      <c r="V860" s="430"/>
    </row>
    <row r="861" spans="3:22" x14ac:dyDescent="0.35">
      <c r="C861" s="489">
        <v>50.299999999999301</v>
      </c>
      <c r="D861" s="460">
        <f t="shared" si="156"/>
        <v>50.299999999999301</v>
      </c>
      <c r="E861" s="460">
        <f t="shared" si="162"/>
        <v>5.0299999999999304E-2</v>
      </c>
      <c r="F861" s="460">
        <f t="shared" si="157"/>
        <v>0.98065572026640746</v>
      </c>
      <c r="G861" s="460">
        <v>1.16920629879307E-5</v>
      </c>
      <c r="H861" s="460">
        <f t="shared" si="158"/>
        <v>1</v>
      </c>
      <c r="I861" s="460">
        <v>0.997444875680912</v>
      </c>
      <c r="J861" s="460">
        <v>0.99731526588848496</v>
      </c>
      <c r="K861" s="460">
        <v>0.99836309036521598</v>
      </c>
      <c r="L861" s="460" t="str">
        <f t="shared" si="159"/>
        <v>-</v>
      </c>
      <c r="M861" s="460">
        <f t="shared" si="160"/>
        <v>1</v>
      </c>
      <c r="N861" s="460">
        <f t="shared" si="161"/>
        <v>1.1465888450829385E-5</v>
      </c>
      <c r="O861" s="460">
        <f t="shared" si="166"/>
        <v>-98.811845753973969</v>
      </c>
      <c r="P861" s="460">
        <f t="shared" si="163"/>
        <v>-9.9999999998985345E-3</v>
      </c>
      <c r="Q861" s="460">
        <f t="shared" si="164"/>
        <v>1.3425985012422279E-10</v>
      </c>
      <c r="R861" s="460">
        <f t="shared" si="165"/>
        <v>-1.3425985012286052E-12</v>
      </c>
      <c r="V861" s="430"/>
    </row>
    <row r="862" spans="3:22" x14ac:dyDescent="0.35">
      <c r="C862" s="489">
        <v>50.309999999999299</v>
      </c>
      <c r="D862" s="460">
        <f t="shared" si="156"/>
        <v>50.309999999999299</v>
      </c>
      <c r="E862" s="460">
        <f t="shared" si="162"/>
        <v>5.03099999999993E-2</v>
      </c>
      <c r="F862" s="460">
        <f t="shared" si="157"/>
        <v>0.98064809290725541</v>
      </c>
      <c r="G862" s="460">
        <v>1.14397519101977E-5</v>
      </c>
      <c r="H862" s="460">
        <f t="shared" si="158"/>
        <v>1</v>
      </c>
      <c r="I862" s="460">
        <v>0.99744386066952095</v>
      </c>
      <c r="J862" s="460">
        <v>0.99731419944938604</v>
      </c>
      <c r="K862" s="460">
        <v>0.99836243986856699</v>
      </c>
      <c r="L862" s="460" t="str">
        <f t="shared" si="159"/>
        <v>-</v>
      </c>
      <c r="M862" s="460">
        <f t="shared" si="160"/>
        <v>1</v>
      </c>
      <c r="N862" s="460">
        <f t="shared" si="161"/>
        <v>1.1218370894067507E-5</v>
      </c>
      <c r="O862" s="460">
        <f t="shared" si="166"/>
        <v>-99.001404114869942</v>
      </c>
      <c r="P862" s="460">
        <f t="shared" si="163"/>
        <v>-9.9999999999980105E-3</v>
      </c>
      <c r="Q862" s="460">
        <f t="shared" si="164"/>
        <v>1.2864390550663549E-10</v>
      </c>
      <c r="R862" s="460">
        <f t="shared" si="165"/>
        <v>-1.2864390550660989E-12</v>
      </c>
      <c r="V862" s="430"/>
    </row>
    <row r="863" spans="3:22" x14ac:dyDescent="0.35">
      <c r="C863" s="489">
        <v>50.319999999999297</v>
      </c>
      <c r="D863" s="460">
        <f t="shared" si="156"/>
        <v>50.319999999999297</v>
      </c>
      <c r="E863" s="460">
        <f t="shared" si="162"/>
        <v>5.0319999999999296E-2</v>
      </c>
      <c r="F863" s="460">
        <f t="shared" si="157"/>
        <v>0.9806404640832932</v>
      </c>
      <c r="G863" s="460">
        <v>1.1182193003237701E-5</v>
      </c>
      <c r="H863" s="460">
        <f t="shared" si="158"/>
        <v>1</v>
      </c>
      <c r="I863" s="460">
        <v>0.99744284545718298</v>
      </c>
      <c r="J863" s="460">
        <v>0.99731313279919798</v>
      </c>
      <c r="K863" s="460">
        <v>0.99836178924294205</v>
      </c>
      <c r="L863" s="460" t="str">
        <f t="shared" si="159"/>
        <v>-</v>
      </c>
      <c r="M863" s="460">
        <f t="shared" si="160"/>
        <v>1</v>
      </c>
      <c r="N863" s="460">
        <f t="shared" si="161"/>
        <v>1.0965710936163973E-5</v>
      </c>
      <c r="O863" s="460">
        <f t="shared" si="166"/>
        <v>-99.199264132179579</v>
      </c>
      <c r="P863" s="460">
        <f t="shared" si="163"/>
        <v>-9.9999999999980105E-3</v>
      </c>
      <c r="Q863" s="460">
        <f t="shared" si="164"/>
        <v>1.2303337166260161E-10</v>
      </c>
      <c r="R863" s="460">
        <f t="shared" si="165"/>
        <v>-1.2303337166257713E-12</v>
      </c>
      <c r="V863" s="430"/>
    </row>
    <row r="864" spans="3:22" x14ac:dyDescent="0.35">
      <c r="C864" s="489">
        <v>50.329999999999302</v>
      </c>
      <c r="D864" s="460">
        <f t="shared" si="156"/>
        <v>50.329999999999302</v>
      </c>
      <c r="E864" s="460">
        <f t="shared" si="162"/>
        <v>5.0329999999999299E-2</v>
      </c>
      <c r="F864" s="460">
        <f t="shared" si="157"/>
        <v>0.98063283379455046</v>
      </c>
      <c r="G864" s="460">
        <v>1.09194283384717E-5</v>
      </c>
      <c r="H864" s="460">
        <f t="shared" si="158"/>
        <v>1</v>
      </c>
      <c r="I864" s="460">
        <v>0.99744183004389597</v>
      </c>
      <c r="J864" s="460">
        <v>0.99731206593792399</v>
      </c>
      <c r="K864" s="460">
        <v>0.99836113848833996</v>
      </c>
      <c r="L864" s="460" t="str">
        <f t="shared" si="159"/>
        <v>-</v>
      </c>
      <c r="M864" s="460">
        <f t="shared" si="160"/>
        <v>1</v>
      </c>
      <c r="N864" s="460">
        <f t="shared" si="161"/>
        <v>1.0707949954972023E-5</v>
      </c>
      <c r="O864" s="460">
        <f t="shared" si="166"/>
        <v>-99.405873344267448</v>
      </c>
      <c r="P864" s="460">
        <f t="shared" si="163"/>
        <v>-1.0000000000005116E-2</v>
      </c>
      <c r="Q864" s="460">
        <f t="shared" si="164"/>
        <v>1.1743689410598948E-10</v>
      </c>
      <c r="R864" s="460">
        <f t="shared" si="165"/>
        <v>-1.1743689410604957E-12</v>
      </c>
      <c r="V864" s="430"/>
    </row>
    <row r="865" spans="3:22" x14ac:dyDescent="0.35">
      <c r="C865" s="489">
        <v>50.3399999999993</v>
      </c>
      <c r="D865" s="460">
        <f t="shared" si="156"/>
        <v>50.3399999999993</v>
      </c>
      <c r="E865" s="460">
        <f t="shared" si="162"/>
        <v>5.0339999999999302E-2</v>
      </c>
      <c r="F865" s="460">
        <f t="shared" si="157"/>
        <v>0.98062520204105708</v>
      </c>
      <c r="G865" s="460">
        <v>1.06514998718228E-5</v>
      </c>
      <c r="H865" s="460">
        <f t="shared" si="158"/>
        <v>1</v>
      </c>
      <c r="I865" s="460">
        <v>0.99744081442967802</v>
      </c>
      <c r="J865" s="460">
        <v>0.99731099886558305</v>
      </c>
      <c r="K865" s="460">
        <v>0.99836048760477902</v>
      </c>
      <c r="L865" s="460" t="str">
        <f t="shared" si="159"/>
        <v>-</v>
      </c>
      <c r="M865" s="460">
        <f t="shared" si="160"/>
        <v>1</v>
      </c>
      <c r="N865" s="460">
        <f t="shared" si="161"/>
        <v>1.0445129213846527E-5</v>
      </c>
      <c r="O865" s="460">
        <f t="shared" si="166"/>
        <v>-99.621723662235581</v>
      </c>
      <c r="P865" s="460">
        <f t="shared" si="163"/>
        <v>-9.9999999999980105E-3</v>
      </c>
      <c r="Q865" s="460">
        <f t="shared" si="164"/>
        <v>1.1186318958057632E-10</v>
      </c>
      <c r="R865" s="460">
        <f t="shared" si="165"/>
        <v>-1.1186318958055407E-12</v>
      </c>
      <c r="V865" s="430"/>
    </row>
    <row r="866" spans="3:22" x14ac:dyDescent="0.35">
      <c r="C866" s="489">
        <v>50.349999999999298</v>
      </c>
      <c r="D866" s="460">
        <f t="shared" si="156"/>
        <v>50.349999999999298</v>
      </c>
      <c r="E866" s="460">
        <f t="shared" si="162"/>
        <v>5.0349999999999298E-2</v>
      </c>
      <c r="F866" s="460">
        <f t="shared" si="157"/>
        <v>0.98061756882284323</v>
      </c>
      <c r="G866" s="460">
        <v>1.0378449444118E-5</v>
      </c>
      <c r="H866" s="460">
        <f t="shared" si="158"/>
        <v>1</v>
      </c>
      <c r="I866" s="460">
        <v>0.99743979861451204</v>
      </c>
      <c r="J866" s="460">
        <v>0.99730993158215697</v>
      </c>
      <c r="K866" s="460">
        <v>0.99835983659224303</v>
      </c>
      <c r="L866" s="460" t="str">
        <f t="shared" si="159"/>
        <v>-</v>
      </c>
      <c r="M866" s="460">
        <f t="shared" si="160"/>
        <v>1</v>
      </c>
      <c r="N866" s="460">
        <f t="shared" si="161"/>
        <v>1.0177289862041781E-5</v>
      </c>
      <c r="O866" s="460">
        <f t="shared" si="166"/>
        <v>-99.847357121045164</v>
      </c>
      <c r="P866" s="460">
        <f t="shared" si="163"/>
        <v>-9.9999999999980105E-3</v>
      </c>
      <c r="Q866" s="460">
        <f t="shared" si="164"/>
        <v>1.0632104213539051E-10</v>
      </c>
      <c r="R866" s="460">
        <f t="shared" si="165"/>
        <v>-1.0632104213536937E-12</v>
      </c>
      <c r="V866" s="430"/>
    </row>
    <row r="867" spans="3:22" x14ac:dyDescent="0.35">
      <c r="C867" s="489">
        <v>50.359999999999303</v>
      </c>
      <c r="D867" s="460">
        <f t="shared" si="156"/>
        <v>50.359999999999303</v>
      </c>
      <c r="E867" s="460">
        <f t="shared" si="162"/>
        <v>5.0359999999999301E-2</v>
      </c>
      <c r="F867" s="460">
        <f t="shared" si="157"/>
        <v>0.9806099341399408</v>
      </c>
      <c r="G867" s="460">
        <v>1.0100318781029201E-5</v>
      </c>
      <c r="H867" s="460">
        <f t="shared" si="158"/>
        <v>1</v>
      </c>
      <c r="I867" s="460">
        <v>0.99743878259841401</v>
      </c>
      <c r="J867" s="460">
        <v>0.99730886408766395</v>
      </c>
      <c r="K867" s="460">
        <v>0.99835918545074498</v>
      </c>
      <c r="L867" s="460" t="str">
        <f t="shared" si="159"/>
        <v>-</v>
      </c>
      <c r="M867" s="460">
        <f t="shared" si="160"/>
        <v>1</v>
      </c>
      <c r="N867" s="460">
        <f t="shared" si="161"/>
        <v>9.9044729346574518E-6</v>
      </c>
      <c r="O867" s="460">
        <f t="shared" si="166"/>
        <v>-100.08337260878884</v>
      </c>
      <c r="P867" s="460">
        <f t="shared" si="163"/>
        <v>-1.0000000000005116E-2</v>
      </c>
      <c r="Q867" s="460">
        <f t="shared" si="164"/>
        <v>1.0081929925572334E-10</v>
      </c>
      <c r="R867" s="460">
        <f t="shared" si="165"/>
        <v>-1.0081929925577491E-12</v>
      </c>
      <c r="V867" s="430"/>
    </row>
    <row r="868" spans="3:22" x14ac:dyDescent="0.35">
      <c r="C868" s="489">
        <v>50.369999999999301</v>
      </c>
      <c r="D868" s="460">
        <f t="shared" si="156"/>
        <v>50.369999999999301</v>
      </c>
      <c r="E868" s="460">
        <f t="shared" si="162"/>
        <v>5.0369999999999304E-2</v>
      </c>
      <c r="F868" s="460">
        <f t="shared" si="157"/>
        <v>0.98060229799237875</v>
      </c>
      <c r="G868" s="460">
        <v>9.8171494931743002E-6</v>
      </c>
      <c r="H868" s="460">
        <f t="shared" si="158"/>
        <v>1</v>
      </c>
      <c r="I868" s="460">
        <v>0.99743776638137205</v>
      </c>
      <c r="J868" s="460">
        <v>0.997307796382089</v>
      </c>
      <c r="K868" s="460">
        <v>0.99835853418027098</v>
      </c>
      <c r="L868" s="460" t="str">
        <f t="shared" si="159"/>
        <v>-</v>
      </c>
      <c r="M868" s="460">
        <f t="shared" si="160"/>
        <v>1</v>
      </c>
      <c r="N868" s="460">
        <f t="shared" si="161"/>
        <v>9.6267193527414355E-6</v>
      </c>
      <c r="O868" s="460">
        <f t="shared" si="166"/>
        <v>-100.33043377930355</v>
      </c>
      <c r="P868" s="460">
        <f t="shared" si="163"/>
        <v>-9.9999999999980105E-3</v>
      </c>
      <c r="Q868" s="460">
        <f t="shared" si="164"/>
        <v>9.5366868041837442E-11</v>
      </c>
      <c r="R868" s="460">
        <f t="shared" si="165"/>
        <v>-9.5366868041818463E-13</v>
      </c>
      <c r="V868" s="430"/>
    </row>
    <row r="869" spans="3:22" x14ac:dyDescent="0.35">
      <c r="C869" s="489">
        <v>50.379999999999299</v>
      </c>
      <c r="D869" s="460">
        <f t="shared" si="156"/>
        <v>50.379999999999299</v>
      </c>
      <c r="E869" s="460">
        <f t="shared" si="162"/>
        <v>5.03799999999993E-2</v>
      </c>
      <c r="F869" s="460">
        <f t="shared" si="157"/>
        <v>0.9805946603801875</v>
      </c>
      <c r="G869" s="460">
        <v>9.5289830758701793E-6</v>
      </c>
      <c r="H869" s="460">
        <f t="shared" si="158"/>
        <v>1</v>
      </c>
      <c r="I869" s="460">
        <v>0.99743674996338405</v>
      </c>
      <c r="J869" s="460">
        <v>0.997306728465431</v>
      </c>
      <c r="K869" s="460">
        <v>0.99835788278082405</v>
      </c>
      <c r="L869" s="460" t="str">
        <f t="shared" si="159"/>
        <v>-</v>
      </c>
      <c r="M869" s="460">
        <f t="shared" si="160"/>
        <v>1</v>
      </c>
      <c r="N869" s="460">
        <f t="shared" si="161"/>
        <v>9.3440699230514736E-6</v>
      </c>
      <c r="O869" s="460">
        <f t="shared" si="166"/>
        <v>-100.58927840659885</v>
      </c>
      <c r="P869" s="460">
        <f t="shared" si="163"/>
        <v>-9.9999999999980105E-3</v>
      </c>
      <c r="Q869" s="460">
        <f t="shared" si="164"/>
        <v>8.9972711436634817E-11</v>
      </c>
      <c r="R869" s="460">
        <f t="shared" si="165"/>
        <v>-8.9972711436616913E-13</v>
      </c>
      <c r="V869" s="430"/>
    </row>
    <row r="870" spans="3:22" x14ac:dyDescent="0.35">
      <c r="C870" s="489">
        <v>50.389999999999297</v>
      </c>
      <c r="D870" s="460">
        <f t="shared" si="156"/>
        <v>50.389999999999297</v>
      </c>
      <c r="E870" s="460">
        <f t="shared" si="162"/>
        <v>5.0389999999999296E-2</v>
      </c>
      <c r="F870" s="460">
        <f t="shared" si="157"/>
        <v>0.98058702130339803</v>
      </c>
      <c r="G870" s="460">
        <v>9.2358609097268393E-6</v>
      </c>
      <c r="H870" s="460">
        <f t="shared" si="158"/>
        <v>1</v>
      </c>
      <c r="I870" s="460">
        <v>0.997435733344466</v>
      </c>
      <c r="J870" s="460">
        <v>0.99730566033770596</v>
      </c>
      <c r="K870" s="460">
        <v>0.99835723125241405</v>
      </c>
      <c r="L870" s="460" t="str">
        <f t="shared" si="159"/>
        <v>-</v>
      </c>
      <c r="M870" s="460">
        <f t="shared" si="160"/>
        <v>1</v>
      </c>
      <c r="N870" s="460">
        <f t="shared" si="161"/>
        <v>9.0565653386415327E-6</v>
      </c>
      <c r="O870" s="460">
        <f t="shared" si="166"/>
        <v>-100.86072950626736</v>
      </c>
      <c r="P870" s="460">
        <f t="shared" si="163"/>
        <v>-9.9999999999980105E-3</v>
      </c>
      <c r="Q870" s="460">
        <f t="shared" si="164"/>
        <v>8.4645844508465032E-11</v>
      </c>
      <c r="R870" s="460">
        <f t="shared" si="165"/>
        <v>-8.4645844508448196E-13</v>
      </c>
      <c r="V870" s="430"/>
    </row>
    <row r="871" spans="3:22" x14ac:dyDescent="0.35">
      <c r="C871" s="489">
        <v>50.399999999999302</v>
      </c>
      <c r="D871" s="460">
        <f t="shared" si="156"/>
        <v>50.399999999999302</v>
      </c>
      <c r="E871" s="460">
        <f t="shared" si="162"/>
        <v>5.03999999999993E-2</v>
      </c>
      <c r="F871" s="460">
        <f t="shared" si="157"/>
        <v>0.98057938076204065</v>
      </c>
      <c r="G871" s="460">
        <v>8.9378242601694105E-6</v>
      </c>
      <c r="H871" s="460">
        <f t="shared" si="158"/>
        <v>1</v>
      </c>
      <c r="I871" s="460">
        <v>0.99743471652462001</v>
      </c>
      <c r="J871" s="460">
        <v>0.99730459199891797</v>
      </c>
      <c r="K871" s="460">
        <v>0.99835657959504598</v>
      </c>
      <c r="L871" s="460" t="str">
        <f t="shared" si="159"/>
        <v>-</v>
      </c>
      <c r="M871" s="460">
        <f t="shared" si="160"/>
        <v>1</v>
      </c>
      <c r="N871" s="460">
        <f t="shared" si="161"/>
        <v>8.764246178396864E-6</v>
      </c>
      <c r="O871" s="460">
        <f t="shared" si="166"/>
        <v>-101.14570864135544</v>
      </c>
      <c r="P871" s="460">
        <f t="shared" si="163"/>
        <v>-1.0000000000005116E-2</v>
      </c>
      <c r="Q871" s="460">
        <f t="shared" si="164"/>
        <v>7.9395330781452101E-11</v>
      </c>
      <c r="R871" s="460">
        <f t="shared" si="165"/>
        <v>-7.9395330781492722E-13</v>
      </c>
      <c r="V871" s="430"/>
    </row>
    <row r="872" spans="3:22" x14ac:dyDescent="0.35">
      <c r="C872" s="489">
        <v>50.4099999999993</v>
      </c>
      <c r="D872" s="460">
        <f t="shared" si="156"/>
        <v>50.4099999999993</v>
      </c>
      <c r="E872" s="460">
        <f t="shared" si="162"/>
        <v>5.0409999999999303E-2</v>
      </c>
      <c r="F872" s="460">
        <f t="shared" si="157"/>
        <v>0.98057173875614512</v>
      </c>
      <c r="G872" s="460">
        <v>8.63491427779882E-6</v>
      </c>
      <c r="H872" s="460">
        <f t="shared" si="158"/>
        <v>1</v>
      </c>
      <c r="I872" s="460">
        <v>0.997433699503814</v>
      </c>
      <c r="J872" s="460">
        <v>0.99730352344902995</v>
      </c>
      <c r="K872" s="460">
        <v>0.99835592780869098</v>
      </c>
      <c r="L872" s="460" t="str">
        <f t="shared" si="159"/>
        <v>-</v>
      </c>
      <c r="M872" s="460">
        <f t="shared" si="160"/>
        <v>1</v>
      </c>
      <c r="N872" s="460">
        <f t="shared" si="161"/>
        <v>8.4671529073914524E-6</v>
      </c>
      <c r="O872" s="460">
        <f t="shared" si="166"/>
        <v>-101.44525194561632</v>
      </c>
      <c r="P872" s="460">
        <f t="shared" si="163"/>
        <v>-9.9999999999980105E-3</v>
      </c>
      <c r="Q872" s="460">
        <f t="shared" si="164"/>
        <v>7.4230278613426613E-11</v>
      </c>
      <c r="R872" s="460">
        <f t="shared" si="165"/>
        <v>-7.4230278613411849E-13</v>
      </c>
      <c r="V872" s="430"/>
    </row>
    <row r="873" spans="3:22" x14ac:dyDescent="0.35">
      <c r="C873" s="489">
        <v>50.419999999999298</v>
      </c>
      <c r="D873" s="460">
        <f t="shared" si="156"/>
        <v>50.419999999999298</v>
      </c>
      <c r="E873" s="460">
        <f t="shared" si="162"/>
        <v>5.0419999999999299E-2</v>
      </c>
      <c r="F873" s="460">
        <f t="shared" si="157"/>
        <v>0.9805640952857434</v>
      </c>
      <c r="G873" s="460">
        <v>8.3271719983376408E-6</v>
      </c>
      <c r="H873" s="460">
        <f t="shared" si="158"/>
        <v>1</v>
      </c>
      <c r="I873" s="460">
        <v>0.99743268228208004</v>
      </c>
      <c r="J873" s="460">
        <v>0.99730245468807799</v>
      </c>
      <c r="K873" s="460">
        <v>0.99835527589337403</v>
      </c>
      <c r="L873" s="460" t="str">
        <f t="shared" si="159"/>
        <v>-</v>
      </c>
      <c r="M873" s="460">
        <f t="shared" si="160"/>
        <v>1</v>
      </c>
      <c r="N873" s="460">
        <f t="shared" si="161"/>
        <v>8.1653258768387251E-6</v>
      </c>
      <c r="O873" s="460">
        <f t="shared" si="166"/>
        <v>-101.76052955917419</v>
      </c>
      <c r="P873" s="460">
        <f t="shared" si="163"/>
        <v>-9.9999999999980105E-3</v>
      </c>
      <c r="Q873" s="460">
        <f t="shared" si="164"/>
        <v>6.9159837626966741E-11</v>
      </c>
      <c r="R873" s="460">
        <f t="shared" si="165"/>
        <v>-6.9159837626952986E-13</v>
      </c>
      <c r="V873" s="430"/>
    </row>
    <row r="874" spans="3:22" x14ac:dyDescent="0.35">
      <c r="C874" s="489">
        <v>50.429999999999303</v>
      </c>
      <c r="D874" s="460">
        <f t="shared" si="156"/>
        <v>50.429999999999303</v>
      </c>
      <c r="E874" s="460">
        <f t="shared" si="162"/>
        <v>5.0429999999999302E-2</v>
      </c>
      <c r="F874" s="460">
        <f t="shared" si="157"/>
        <v>0.98055645035086458</v>
      </c>
      <c r="G874" s="460">
        <v>8.0146383427069996E-6</v>
      </c>
      <c r="H874" s="460">
        <f t="shared" si="158"/>
        <v>1</v>
      </c>
      <c r="I874" s="460">
        <v>0.99743166485941803</v>
      </c>
      <c r="J874" s="460">
        <v>0.99730138571606597</v>
      </c>
      <c r="K874" s="460">
        <v>0.99835462384909601</v>
      </c>
      <c r="L874" s="460" t="str">
        <f t="shared" si="159"/>
        <v>-</v>
      </c>
      <c r="M874" s="460">
        <f t="shared" si="160"/>
        <v>1</v>
      </c>
      <c r="N874" s="460">
        <f t="shared" si="161"/>
        <v>7.8588053241707122E-6</v>
      </c>
      <c r="O874" s="460">
        <f t="shared" si="166"/>
        <v>-102.09286938596703</v>
      </c>
      <c r="P874" s="460">
        <f t="shared" si="163"/>
        <v>-1.0000000000005116E-2</v>
      </c>
      <c r="Q874" s="460">
        <f t="shared" si="164"/>
        <v>6.4193195186791021E-11</v>
      </c>
      <c r="R874" s="460">
        <f t="shared" si="165"/>
        <v>-6.4193195186823859E-13</v>
      </c>
      <c r="V874" s="430"/>
    </row>
    <row r="875" spans="3:22" x14ac:dyDescent="0.35">
      <c r="C875" s="489">
        <v>50.439999999999301</v>
      </c>
      <c r="D875" s="460">
        <f t="shared" si="156"/>
        <v>50.439999999999301</v>
      </c>
      <c r="E875" s="460">
        <f t="shared" si="162"/>
        <v>5.0439999999999305E-2</v>
      </c>
      <c r="F875" s="460">
        <f t="shared" si="157"/>
        <v>0.98054880395153921</v>
      </c>
      <c r="G875" s="460">
        <v>7.6973541169580106E-6</v>
      </c>
      <c r="H875" s="460">
        <f t="shared" si="158"/>
        <v>1</v>
      </c>
      <c r="I875" s="460">
        <v>0.99743064723581398</v>
      </c>
      <c r="J875" s="460">
        <v>0.99730031653297302</v>
      </c>
      <c r="K875" s="460">
        <v>0.99835397167584705</v>
      </c>
      <c r="L875" s="460" t="str">
        <f t="shared" si="159"/>
        <v>-</v>
      </c>
      <c r="M875" s="460">
        <f t="shared" si="160"/>
        <v>1</v>
      </c>
      <c r="N875" s="460">
        <f t="shared" si="161"/>
        <v>7.5476313729746336E-6</v>
      </c>
      <c r="O875" s="460">
        <f t="shared" si="166"/>
        <v>-102.44378637944898</v>
      </c>
      <c r="P875" s="460">
        <f t="shared" si="163"/>
        <v>-9.9999999999980105E-3</v>
      </c>
      <c r="Q875" s="460">
        <f t="shared" si="164"/>
        <v>5.9339572925786691E-11</v>
      </c>
      <c r="R875" s="460">
        <f t="shared" si="165"/>
        <v>-5.9339572925774886E-13</v>
      </c>
      <c r="V875" s="430"/>
    </row>
    <row r="876" spans="3:22" x14ac:dyDescent="0.35">
      <c r="C876" s="489">
        <v>50.449999999999299</v>
      </c>
      <c r="D876" s="460">
        <f t="shared" si="156"/>
        <v>50.449999999999299</v>
      </c>
      <c r="E876" s="460">
        <f t="shared" si="162"/>
        <v>5.0449999999999301E-2</v>
      </c>
      <c r="F876" s="460">
        <f t="shared" si="157"/>
        <v>0.98054115608779824</v>
      </c>
      <c r="G876" s="460">
        <v>7.3753600126291701E-6</v>
      </c>
      <c r="H876" s="460">
        <f t="shared" si="158"/>
        <v>1</v>
      </c>
      <c r="I876" s="460">
        <v>0.997429629411267</v>
      </c>
      <c r="J876" s="460">
        <v>0.99729924713880103</v>
      </c>
      <c r="K876" s="460">
        <v>0.99835331937362304</v>
      </c>
      <c r="L876" s="460" t="str">
        <f t="shared" si="159"/>
        <v>-</v>
      </c>
      <c r="M876" s="460">
        <f t="shared" si="160"/>
        <v>1</v>
      </c>
      <c r="N876" s="460">
        <f t="shared" si="161"/>
        <v>7.231844033347125E-6</v>
      </c>
      <c r="O876" s="460">
        <f t="shared" si="166"/>
        <v>-102.81501897418018</v>
      </c>
      <c r="P876" s="460">
        <f t="shared" si="163"/>
        <v>-9.9999999999980105E-3</v>
      </c>
      <c r="Q876" s="460">
        <f t="shared" si="164"/>
        <v>5.4608223321517428E-11</v>
      </c>
      <c r="R876" s="460">
        <f t="shared" si="165"/>
        <v>-5.460822332150656E-13</v>
      </c>
      <c r="V876" s="430"/>
    </row>
    <row r="877" spans="3:22" x14ac:dyDescent="0.35">
      <c r="C877" s="489">
        <v>50.459999999999297</v>
      </c>
      <c r="D877" s="460">
        <f t="shared" si="156"/>
        <v>50.459999999999297</v>
      </c>
      <c r="E877" s="460">
        <f t="shared" si="162"/>
        <v>5.0459999999999297E-2</v>
      </c>
      <c r="F877" s="460">
        <f t="shared" si="157"/>
        <v>0.98053350675967144</v>
      </c>
      <c r="G877" s="460">
        <v>7.04869660630638E-6</v>
      </c>
      <c r="H877" s="460">
        <f t="shared" si="158"/>
        <v>1</v>
      </c>
      <c r="I877" s="460">
        <v>0.99742861138579497</v>
      </c>
      <c r="J877" s="460">
        <v>0.99729817753356698</v>
      </c>
      <c r="K877" s="460">
        <v>0.99835266694244196</v>
      </c>
      <c r="L877" s="460" t="str">
        <f t="shared" si="159"/>
        <v>-</v>
      </c>
      <c r="M877" s="460">
        <f t="shared" si="160"/>
        <v>1</v>
      </c>
      <c r="N877" s="460">
        <f t="shared" si="161"/>
        <v>6.91148320146659E-6</v>
      </c>
      <c r="O877" s="460">
        <f t="shared" si="166"/>
        <v>-103.20857486412011</v>
      </c>
      <c r="P877" s="460">
        <f t="shared" si="163"/>
        <v>-9.9999999999980105E-3</v>
      </c>
      <c r="Q877" s="460">
        <f t="shared" si="164"/>
        <v>5.0008426317755849E-11</v>
      </c>
      <c r="R877" s="460">
        <f t="shared" si="165"/>
        <v>-5.0008426317745897E-13</v>
      </c>
      <c r="V877" s="430"/>
    </row>
    <row r="878" spans="3:22" x14ac:dyDescent="0.35">
      <c r="C878" s="489">
        <v>50.469999999999303</v>
      </c>
      <c r="D878" s="460">
        <f t="shared" si="156"/>
        <v>50.469999999999303</v>
      </c>
      <c r="E878" s="460">
        <f t="shared" si="162"/>
        <v>5.04699999999993E-2</v>
      </c>
      <c r="F878" s="460">
        <f t="shared" si="157"/>
        <v>0.98052585596718933</v>
      </c>
      <c r="G878" s="460">
        <v>6.7174043601271498E-6</v>
      </c>
      <c r="H878" s="460">
        <f t="shared" si="158"/>
        <v>1</v>
      </c>
      <c r="I878" s="460">
        <v>0.99742759315938201</v>
      </c>
      <c r="J878" s="460">
        <v>0.99729710771725399</v>
      </c>
      <c r="K878" s="460">
        <v>0.99835201438228705</v>
      </c>
      <c r="L878" s="460" t="str">
        <f t="shared" si="159"/>
        <v>-</v>
      </c>
      <c r="M878" s="460">
        <f t="shared" si="160"/>
        <v>1</v>
      </c>
      <c r="N878" s="460">
        <f t="shared" si="161"/>
        <v>6.586588660091403E-6</v>
      </c>
      <c r="O878" s="460">
        <f t="shared" si="166"/>
        <v>-103.62678915786046</v>
      </c>
      <c r="P878" s="460">
        <f t="shared" si="163"/>
        <v>-1.0000000000005116E-2</v>
      </c>
      <c r="Q878" s="460">
        <f t="shared" si="164"/>
        <v>4.5549485994945914E-11</v>
      </c>
      <c r="R878" s="460">
        <f t="shared" si="165"/>
        <v>-4.554948599496922E-13</v>
      </c>
      <c r="V878" s="430"/>
    </row>
    <row r="879" spans="3:22" x14ac:dyDescent="0.35">
      <c r="C879" s="489">
        <v>50.479999999999301</v>
      </c>
      <c r="D879" s="460">
        <f t="shared" si="156"/>
        <v>50.479999999999301</v>
      </c>
      <c r="E879" s="460">
        <f t="shared" si="162"/>
        <v>5.0479999999999303E-2</v>
      </c>
      <c r="F879" s="460">
        <f t="shared" si="157"/>
        <v>0.98051820371038245</v>
      </c>
      <c r="G879" s="460">
        <v>6.3815236216318703E-6</v>
      </c>
      <c r="H879" s="460">
        <f t="shared" si="158"/>
        <v>1</v>
      </c>
      <c r="I879" s="460">
        <v>0.99742657473204299</v>
      </c>
      <c r="J879" s="460">
        <v>0.99729603768988295</v>
      </c>
      <c r="K879" s="460">
        <v>0.99835136169317396</v>
      </c>
      <c r="L879" s="460" t="str">
        <f t="shared" si="159"/>
        <v>-</v>
      </c>
      <c r="M879" s="460">
        <f t="shared" si="160"/>
        <v>1</v>
      </c>
      <c r="N879" s="460">
        <f t="shared" si="161"/>
        <v>6.2572000784178554E-6</v>
      </c>
      <c r="O879" s="460">
        <f t="shared" si="166"/>
        <v>-104.0723991585171</v>
      </c>
      <c r="P879" s="460">
        <f t="shared" si="163"/>
        <v>-9.9999999999980105E-3</v>
      </c>
      <c r="Q879" s="460">
        <f t="shared" si="164"/>
        <v>4.1240727289864305E-11</v>
      </c>
      <c r="R879" s="460">
        <f t="shared" si="165"/>
        <v>-4.1240727289856098E-13</v>
      </c>
      <c r="V879" s="430"/>
    </row>
    <row r="880" spans="3:22" x14ac:dyDescent="0.35">
      <c r="C880" s="489">
        <v>50.489999999999299</v>
      </c>
      <c r="D880" s="460">
        <f t="shared" si="156"/>
        <v>50.489999999999299</v>
      </c>
      <c r="E880" s="460">
        <f t="shared" si="162"/>
        <v>5.0489999999999299E-2</v>
      </c>
      <c r="F880" s="460">
        <f t="shared" si="157"/>
        <v>0.980510549989281</v>
      </c>
      <c r="G880" s="460">
        <v>6.0410946237141997E-6</v>
      </c>
      <c r="H880" s="460">
        <f t="shared" si="158"/>
        <v>1</v>
      </c>
      <c r="I880" s="460">
        <v>0.99742555610376604</v>
      </c>
      <c r="J880" s="460">
        <v>0.99729496745143298</v>
      </c>
      <c r="K880" s="460">
        <v>0.99835070887508803</v>
      </c>
      <c r="L880" s="460" t="str">
        <f t="shared" si="159"/>
        <v>-</v>
      </c>
      <c r="M880" s="460">
        <f t="shared" si="160"/>
        <v>1</v>
      </c>
      <c r="N880" s="460">
        <f t="shared" si="161"/>
        <v>5.9233570120352986E-6</v>
      </c>
      <c r="O880" s="460">
        <f t="shared" si="166"/>
        <v>-104.54864181625328</v>
      </c>
      <c r="P880" s="460">
        <f t="shared" si="163"/>
        <v>-9.9999999999980105E-3</v>
      </c>
      <c r="Q880" s="460">
        <f t="shared" si="164"/>
        <v>3.7091492758447144E-11</v>
      </c>
      <c r="R880" s="460">
        <f t="shared" si="165"/>
        <v>-3.7091492758439763E-13</v>
      </c>
      <c r="V880" s="430"/>
    </row>
    <row r="881" spans="3:22" x14ac:dyDescent="0.35">
      <c r="C881" s="489">
        <v>50.499999999999297</v>
      </c>
      <c r="D881" s="460">
        <f t="shared" si="156"/>
        <v>50.499999999999297</v>
      </c>
      <c r="E881" s="460">
        <f t="shared" si="162"/>
        <v>5.0499999999999295E-2</v>
      </c>
      <c r="F881" s="460">
        <f t="shared" si="157"/>
        <v>0.98050289480391728</v>
      </c>
      <c r="G881" s="460">
        <v>5.6961574850599602E-6</v>
      </c>
      <c r="H881" s="460">
        <f t="shared" si="158"/>
        <v>1</v>
      </c>
      <c r="I881" s="460">
        <v>0.99742453727454705</v>
      </c>
      <c r="J881" s="460">
        <v>0.99729389700190696</v>
      </c>
      <c r="K881" s="460">
        <v>0.99835005592803105</v>
      </c>
      <c r="L881" s="460" t="str">
        <f t="shared" si="159"/>
        <v>-</v>
      </c>
      <c r="M881" s="460">
        <f t="shared" si="160"/>
        <v>1</v>
      </c>
      <c r="N881" s="460">
        <f t="shared" si="161"/>
        <v>5.5850989033602923E-6</v>
      </c>
      <c r="O881" s="460">
        <f t="shared" si="166"/>
        <v>-105.0593826360944</v>
      </c>
      <c r="P881" s="460">
        <f t="shared" si="163"/>
        <v>-9.9999999999980105E-3</v>
      </c>
      <c r="Q881" s="460">
        <f t="shared" si="164"/>
        <v>3.3111139389150939E-11</v>
      </c>
      <c r="R881" s="460">
        <f t="shared" si="165"/>
        <v>-3.3111139389144353E-13</v>
      </c>
      <c r="V881" s="430"/>
    </row>
    <row r="882" spans="3:22" x14ac:dyDescent="0.35">
      <c r="C882" s="489">
        <v>50.509999999999302</v>
      </c>
      <c r="D882" s="460">
        <f t="shared" si="156"/>
        <v>50.509999999999302</v>
      </c>
      <c r="E882" s="460">
        <f t="shared" si="162"/>
        <v>5.0509999999999299E-2</v>
      </c>
      <c r="F882" s="460">
        <f t="shared" si="157"/>
        <v>0.98049523815431916</v>
      </c>
      <c r="G882" s="460">
        <v>5.3467522097198001E-6</v>
      </c>
      <c r="H882" s="460">
        <f t="shared" si="158"/>
        <v>1</v>
      </c>
      <c r="I882" s="460">
        <v>0.997423518244407</v>
      </c>
      <c r="J882" s="460">
        <v>0.99729282634132399</v>
      </c>
      <c r="K882" s="460">
        <v>0.99834940285201401</v>
      </c>
      <c r="L882" s="460" t="str">
        <f t="shared" si="159"/>
        <v>-</v>
      </c>
      <c r="M882" s="460">
        <f t="shared" si="160"/>
        <v>1</v>
      </c>
      <c r="N882" s="460">
        <f t="shared" si="161"/>
        <v>5.2424650812213476E-6</v>
      </c>
      <c r="O882" s="460">
        <f t="shared" si="166"/>
        <v>-105.60928907164777</v>
      </c>
      <c r="P882" s="460">
        <f t="shared" si="163"/>
        <v>-1.0000000000005116E-2</v>
      </c>
      <c r="Q882" s="460">
        <f t="shared" si="164"/>
        <v>2.9309035460052362E-11</v>
      </c>
      <c r="R882" s="460">
        <f t="shared" si="165"/>
        <v>-2.9309035460067357E-13</v>
      </c>
      <c r="V882" s="430"/>
    </row>
    <row r="883" spans="3:22" x14ac:dyDescent="0.35">
      <c r="C883" s="489">
        <v>50.5199999999993</v>
      </c>
      <c r="D883" s="460">
        <f t="shared" si="156"/>
        <v>50.5199999999993</v>
      </c>
      <c r="E883" s="460">
        <f t="shared" si="162"/>
        <v>5.0519999999999302E-2</v>
      </c>
      <c r="F883" s="460">
        <f t="shared" si="157"/>
        <v>0.98048758004051872</v>
      </c>
      <c r="G883" s="460">
        <v>4.9929186872990202E-6</v>
      </c>
      <c r="H883" s="460">
        <f t="shared" si="158"/>
        <v>1</v>
      </c>
      <c r="I883" s="460">
        <v>0.99742249901332602</v>
      </c>
      <c r="J883" s="460">
        <v>0.99729175546966498</v>
      </c>
      <c r="K883" s="460">
        <v>0.99834874964702602</v>
      </c>
      <c r="L883" s="460" t="str">
        <f t="shared" si="159"/>
        <v>-</v>
      </c>
      <c r="M883" s="460">
        <f t="shared" si="160"/>
        <v>1</v>
      </c>
      <c r="N883" s="460">
        <f t="shared" si="161"/>
        <v>4.8954947610489E-6</v>
      </c>
      <c r="O883" s="460">
        <f t="shared" si="166"/>
        <v>-106.20406819719619</v>
      </c>
      <c r="P883" s="460">
        <f t="shared" si="163"/>
        <v>-9.9999999999980105E-3</v>
      </c>
      <c r="Q883" s="460">
        <f t="shared" si="164"/>
        <v>2.569455744087105E-11</v>
      </c>
      <c r="R883" s="460">
        <f t="shared" si="165"/>
        <v>-2.5694557440865937E-13</v>
      </c>
      <c r="V883" s="430"/>
    </row>
    <row r="884" spans="3:22" x14ac:dyDescent="0.35">
      <c r="C884" s="489">
        <v>50.529999999999298</v>
      </c>
      <c r="D884" s="460">
        <f t="shared" si="156"/>
        <v>50.529999999999298</v>
      </c>
      <c r="E884" s="460">
        <f t="shared" si="162"/>
        <v>5.0529999999999298E-2</v>
      </c>
      <c r="F884" s="460">
        <f t="shared" si="157"/>
        <v>0.98047992046254628</v>
      </c>
      <c r="G884" s="460">
        <v>4.6346966933248596E-6</v>
      </c>
      <c r="H884" s="460">
        <f t="shared" si="158"/>
        <v>1</v>
      </c>
      <c r="I884" s="460">
        <v>0.99742147958132399</v>
      </c>
      <c r="J884" s="460">
        <v>0.99729068438694901</v>
      </c>
      <c r="K884" s="460">
        <v>0.99834809631307997</v>
      </c>
      <c r="L884" s="460" t="str">
        <f t="shared" si="159"/>
        <v>-</v>
      </c>
      <c r="M884" s="460">
        <f t="shared" si="160"/>
        <v>1</v>
      </c>
      <c r="N884" s="460">
        <f t="shared" si="161"/>
        <v>4.5442270452391845E-6</v>
      </c>
      <c r="O884" s="460">
        <f t="shared" si="166"/>
        <v>-106.85079955812751</v>
      </c>
      <c r="P884" s="460">
        <f t="shared" si="163"/>
        <v>-9.9999999999980105E-3</v>
      </c>
      <c r="Q884" s="460">
        <f t="shared" si="164"/>
        <v>2.2277086945027698E-11</v>
      </c>
      <c r="R884" s="460">
        <f t="shared" si="165"/>
        <v>-2.2277086945023266E-13</v>
      </c>
      <c r="V884" s="430"/>
    </row>
    <row r="885" spans="3:22" x14ac:dyDescent="0.35">
      <c r="C885" s="489">
        <v>50.539999999999303</v>
      </c>
      <c r="D885" s="460">
        <f t="shared" si="156"/>
        <v>50.539999999999303</v>
      </c>
      <c r="E885" s="460">
        <f t="shared" si="162"/>
        <v>5.0539999999999301E-2</v>
      </c>
      <c r="F885" s="460">
        <f t="shared" si="157"/>
        <v>0.98047225942043081</v>
      </c>
      <c r="G885" s="460">
        <v>4.2721258889731503E-6</v>
      </c>
      <c r="H885" s="460">
        <f t="shared" si="158"/>
        <v>1</v>
      </c>
      <c r="I885" s="460">
        <v>0.99742045994838302</v>
      </c>
      <c r="J885" s="460">
        <v>0.997289613093158</v>
      </c>
      <c r="K885" s="460">
        <v>0.99834744285016297</v>
      </c>
      <c r="L885" s="460" t="str">
        <f t="shared" si="159"/>
        <v>-</v>
      </c>
      <c r="M885" s="460">
        <f t="shared" si="160"/>
        <v>1</v>
      </c>
      <c r="N885" s="460">
        <f t="shared" si="161"/>
        <v>4.1887009228900215E-6</v>
      </c>
      <c r="O885" s="460">
        <f t="shared" si="166"/>
        <v>-107.55841295116883</v>
      </c>
      <c r="P885" s="460">
        <f t="shared" si="163"/>
        <v>-1.0000000000005116E-2</v>
      </c>
      <c r="Q885" s="460">
        <f t="shared" si="164"/>
        <v>1.9066007724133322E-11</v>
      </c>
      <c r="R885" s="460">
        <f t="shared" si="165"/>
        <v>-1.9066007724143076E-13</v>
      </c>
      <c r="V885" s="430"/>
    </row>
    <row r="886" spans="3:22" x14ac:dyDescent="0.35">
      <c r="C886" s="489">
        <v>50.549999999999301</v>
      </c>
      <c r="D886" s="460">
        <f t="shared" si="156"/>
        <v>50.549999999999301</v>
      </c>
      <c r="E886" s="460">
        <f t="shared" si="162"/>
        <v>5.0549999999999304E-2</v>
      </c>
      <c r="F886" s="460">
        <f t="shared" si="157"/>
        <v>0.98046459691420484</v>
      </c>
      <c r="G886" s="460">
        <v>3.9052458211039297E-6</v>
      </c>
      <c r="H886" s="460">
        <f t="shared" si="158"/>
        <v>1</v>
      </c>
      <c r="I886" s="460">
        <v>0.99741944011452299</v>
      </c>
      <c r="J886" s="460">
        <v>0.99728854158831004</v>
      </c>
      <c r="K886" s="460">
        <v>0.99834678925828801</v>
      </c>
      <c r="L886" s="460" t="str">
        <f t="shared" si="159"/>
        <v>-</v>
      </c>
      <c r="M886" s="460">
        <f t="shared" si="160"/>
        <v>1</v>
      </c>
      <c r="N886" s="460">
        <f t="shared" si="161"/>
        <v>3.8289552698395472E-6</v>
      </c>
      <c r="O886" s="460">
        <f t="shared" si="166"/>
        <v>-108.33839414170818</v>
      </c>
      <c r="P886" s="460">
        <f t="shared" si="163"/>
        <v>-9.9999999999980105E-3</v>
      </c>
      <c r="Q886" s="460">
        <f t="shared" si="164"/>
        <v>1.6070702706203704E-11</v>
      </c>
      <c r="R886" s="460">
        <f t="shared" si="165"/>
        <v>-1.6070702706200506E-13</v>
      </c>
      <c r="V886" s="430"/>
    </row>
    <row r="887" spans="3:22" x14ac:dyDescent="0.35">
      <c r="C887" s="489">
        <v>50.559999999999299</v>
      </c>
      <c r="D887" s="460">
        <f t="shared" si="156"/>
        <v>50.559999999999299</v>
      </c>
      <c r="E887" s="460">
        <f t="shared" si="162"/>
        <v>5.05599999999993E-2</v>
      </c>
      <c r="F887" s="460">
        <f t="shared" si="157"/>
        <v>0.98045693294389857</v>
      </c>
      <c r="G887" s="460">
        <v>3.53409592246359E-6</v>
      </c>
      <c r="H887" s="460">
        <f t="shared" si="158"/>
        <v>1</v>
      </c>
      <c r="I887" s="460">
        <v>0.99741842007972603</v>
      </c>
      <c r="J887" s="460">
        <v>0.99728746987239003</v>
      </c>
      <c r="K887" s="460">
        <v>0.998346135537443</v>
      </c>
      <c r="L887" s="460" t="str">
        <f t="shared" si="159"/>
        <v>-</v>
      </c>
      <c r="M887" s="460">
        <f t="shared" si="160"/>
        <v>1</v>
      </c>
      <c r="N887" s="460">
        <f t="shared" si="161"/>
        <v>3.4650288488681896E-6</v>
      </c>
      <c r="O887" s="460">
        <f t="shared" si="166"/>
        <v>-109.2058629044368</v>
      </c>
      <c r="P887" s="460">
        <f t="shared" si="163"/>
        <v>-9.9999999999980105E-3</v>
      </c>
      <c r="Q887" s="460">
        <f t="shared" si="164"/>
        <v>1.330055108099017E-11</v>
      </c>
      <c r="R887" s="460">
        <f t="shared" si="165"/>
        <v>-1.3300551080987524E-13</v>
      </c>
      <c r="V887" s="430"/>
    </row>
    <row r="888" spans="3:22" x14ac:dyDescent="0.35">
      <c r="C888" s="489">
        <v>50.569999999999297</v>
      </c>
      <c r="D888" s="460">
        <f t="shared" si="156"/>
        <v>50.569999999999297</v>
      </c>
      <c r="E888" s="460">
        <f t="shared" si="162"/>
        <v>5.0569999999999296E-2</v>
      </c>
      <c r="F888" s="460">
        <f t="shared" si="157"/>
        <v>0.98044926750954087</v>
      </c>
      <c r="G888" s="460">
        <v>3.1587155116353399E-6</v>
      </c>
      <c r="H888" s="460">
        <f t="shared" si="158"/>
        <v>1</v>
      </c>
      <c r="I888" s="460">
        <v>0.99741739984399003</v>
      </c>
      <c r="J888" s="460">
        <v>0.99728639794539697</v>
      </c>
      <c r="K888" s="460">
        <v>0.99834548168762605</v>
      </c>
      <c r="L888" s="460" t="str">
        <f t="shared" si="159"/>
        <v>-</v>
      </c>
      <c r="M888" s="460">
        <f t="shared" si="160"/>
        <v>1</v>
      </c>
      <c r="N888" s="460">
        <f t="shared" si="161"/>
        <v>3.0969603096538934E-6</v>
      </c>
      <c r="O888" s="460">
        <f t="shared" si="166"/>
        <v>-110.18128720967896</v>
      </c>
      <c r="P888" s="460">
        <f t="shared" si="163"/>
        <v>-9.9999999999980105E-3</v>
      </c>
      <c r="Q888" s="460">
        <f t="shared" si="164"/>
        <v>1.0764925429140339E-11</v>
      </c>
      <c r="R888" s="460">
        <f t="shared" si="165"/>
        <v>-1.0764925429138197E-13</v>
      </c>
      <c r="V888" s="430"/>
    </row>
    <row r="889" spans="3:22" x14ac:dyDescent="0.35">
      <c r="C889" s="489">
        <v>50.579999999999302</v>
      </c>
      <c r="D889" s="460">
        <f t="shared" si="156"/>
        <v>50.579999999999302</v>
      </c>
      <c r="E889" s="460">
        <f t="shared" si="162"/>
        <v>5.0579999999999299E-2</v>
      </c>
      <c r="F889" s="460">
        <f t="shared" si="157"/>
        <v>0.98044160061116314</v>
      </c>
      <c r="G889" s="460">
        <v>2.7791437932402898E-6</v>
      </c>
      <c r="H889" s="460">
        <f t="shared" si="158"/>
        <v>1</v>
      </c>
      <c r="I889" s="460">
        <v>0.99741637940733596</v>
      </c>
      <c r="J889" s="460">
        <v>0.99728532580734897</v>
      </c>
      <c r="K889" s="460">
        <v>0.99834482770885402</v>
      </c>
      <c r="L889" s="460" t="str">
        <f t="shared" si="159"/>
        <v>-</v>
      </c>
      <c r="M889" s="460">
        <f t="shared" si="160"/>
        <v>1</v>
      </c>
      <c r="N889" s="460">
        <f t="shared" si="161"/>
        <v>2.7247881889730893E-6</v>
      </c>
      <c r="O889" s="460">
        <f t="shared" si="166"/>
        <v>-111.29334503791523</v>
      </c>
      <c r="P889" s="460">
        <f t="shared" si="163"/>
        <v>-1.0000000000005116E-2</v>
      </c>
      <c r="Q889" s="460">
        <f t="shared" si="164"/>
        <v>8.4731888953163838E-12</v>
      </c>
      <c r="R889" s="460">
        <f t="shared" si="165"/>
        <v>-8.4731888953207185E-14</v>
      </c>
      <c r="V889" s="430"/>
    </row>
    <row r="890" spans="3:22" x14ac:dyDescent="0.35">
      <c r="C890" s="489">
        <v>50.5899999999993</v>
      </c>
      <c r="D890" s="460">
        <f t="shared" si="156"/>
        <v>50.5899999999993</v>
      </c>
      <c r="E890" s="460">
        <f t="shared" si="162"/>
        <v>5.0589999999999302E-2</v>
      </c>
      <c r="F890" s="460">
        <f t="shared" si="157"/>
        <v>0.9804339322487966</v>
      </c>
      <c r="G890" s="460">
        <v>2.39541985789534E-6</v>
      </c>
      <c r="H890" s="460">
        <f t="shared" si="158"/>
        <v>1</v>
      </c>
      <c r="I890" s="460">
        <v>0.99741535876974696</v>
      </c>
      <c r="J890" s="460">
        <v>0.99728425345823002</v>
      </c>
      <c r="K890" s="460">
        <v>0.99834417360111005</v>
      </c>
      <c r="L890" s="460" t="str">
        <f t="shared" si="159"/>
        <v>-</v>
      </c>
      <c r="M890" s="460">
        <f t="shared" si="160"/>
        <v>1</v>
      </c>
      <c r="N890" s="460">
        <f t="shared" si="161"/>
        <v>2.3485509106631818E-6</v>
      </c>
      <c r="O890" s="460">
        <f t="shared" si="166"/>
        <v>-112.58400041938309</v>
      </c>
      <c r="P890" s="460">
        <f t="shared" si="163"/>
        <v>-9.9999999999980105E-3</v>
      </c>
      <c r="Q890" s="460">
        <f t="shared" si="164"/>
        <v>6.4346924049745431E-12</v>
      </c>
      <c r="R890" s="460">
        <f t="shared" si="165"/>
        <v>-6.4346924049732628E-14</v>
      </c>
      <c r="V890" s="430"/>
    </row>
    <row r="891" spans="3:22" x14ac:dyDescent="0.35">
      <c r="C891" s="489">
        <v>50.599999999999298</v>
      </c>
      <c r="D891" s="460">
        <f t="shared" si="156"/>
        <v>50.599999999999298</v>
      </c>
      <c r="E891" s="460">
        <f t="shared" si="162"/>
        <v>5.0599999999999298E-2</v>
      </c>
      <c r="F891" s="460">
        <f t="shared" si="157"/>
        <v>0.98042626242247055</v>
      </c>
      <c r="G891" s="460">
        <v>2.00758268217126E-6</v>
      </c>
      <c r="H891" s="460">
        <f t="shared" si="158"/>
        <v>1</v>
      </c>
      <c r="I891" s="460">
        <v>0.99741433793122103</v>
      </c>
      <c r="J891" s="460">
        <v>0.99728318089803902</v>
      </c>
      <c r="K891" s="460">
        <v>0.99834351936439603</v>
      </c>
      <c r="L891" s="460" t="str">
        <f t="shared" si="159"/>
        <v>-</v>
      </c>
      <c r="M891" s="460">
        <f t="shared" si="160"/>
        <v>1</v>
      </c>
      <c r="N891" s="460">
        <f t="shared" si="161"/>
        <v>1.9682867855852469E-6</v>
      </c>
      <c r="O891" s="460">
        <f t="shared" si="166"/>
        <v>-114.11823246440349</v>
      </c>
      <c r="P891" s="460">
        <f t="shared" si="163"/>
        <v>-9.9999999999980105E-3</v>
      </c>
      <c r="Q891" s="460">
        <f t="shared" si="164"/>
        <v>4.6587719239378591E-12</v>
      </c>
      <c r="R891" s="460">
        <f t="shared" si="165"/>
        <v>-4.6587719239369322E-14</v>
      </c>
      <c r="V891" s="430"/>
    </row>
    <row r="892" spans="3:22" x14ac:dyDescent="0.35">
      <c r="C892" s="489">
        <v>50.609999999999303</v>
      </c>
      <c r="D892" s="460">
        <f t="shared" si="156"/>
        <v>50.609999999999303</v>
      </c>
      <c r="E892" s="460">
        <f t="shared" si="162"/>
        <v>5.0609999999999301E-2</v>
      </c>
      <c r="F892" s="460">
        <f t="shared" si="157"/>
        <v>0.98041859113221674</v>
      </c>
      <c r="G892" s="460">
        <v>1.61567112868838E-6</v>
      </c>
      <c r="H892" s="460">
        <f t="shared" si="158"/>
        <v>1</v>
      </c>
      <c r="I892" s="460">
        <v>0.99741331689177803</v>
      </c>
      <c r="J892" s="460">
        <v>0.99728210812679696</v>
      </c>
      <c r="K892" s="460">
        <v>0.99834286499872704</v>
      </c>
      <c r="L892" s="460" t="str">
        <f t="shared" si="159"/>
        <v>-</v>
      </c>
      <c r="M892" s="460">
        <f t="shared" si="160"/>
        <v>1</v>
      </c>
      <c r="N892" s="460">
        <f t="shared" si="161"/>
        <v>1.58403401172166E-6</v>
      </c>
      <c r="O892" s="460">
        <f t="shared" si="166"/>
        <v>-116.00470995310657</v>
      </c>
      <c r="P892" s="460">
        <f t="shared" si="163"/>
        <v>-1.0000000000005116E-2</v>
      </c>
      <c r="Q892" s="460">
        <f t="shared" si="164"/>
        <v>3.1547457617447946E-12</v>
      </c>
      <c r="R892" s="460">
        <f t="shared" si="165"/>
        <v>-3.1547457617464086E-14</v>
      </c>
      <c r="V892" s="430"/>
    </row>
    <row r="893" spans="3:22" x14ac:dyDescent="0.35">
      <c r="C893" s="489">
        <v>50.619999999999301</v>
      </c>
      <c r="D893" s="460">
        <f t="shared" si="156"/>
        <v>50.619999999999301</v>
      </c>
      <c r="E893" s="460">
        <f t="shared" si="162"/>
        <v>5.0619999999999304E-2</v>
      </c>
      <c r="F893" s="460">
        <f t="shared" si="157"/>
        <v>0.98041091837806527</v>
      </c>
      <c r="G893" s="460">
        <v>1.2197239464561899E-6</v>
      </c>
      <c r="H893" s="460">
        <f t="shared" si="158"/>
        <v>1</v>
      </c>
      <c r="I893" s="460">
        <v>0.99741229565141998</v>
      </c>
      <c r="J893" s="460">
        <v>0.99728103514450095</v>
      </c>
      <c r="K893" s="460">
        <v>0.99834221050409999</v>
      </c>
      <c r="L893" s="460" t="str">
        <f t="shared" si="159"/>
        <v>-</v>
      </c>
      <c r="M893" s="460">
        <f t="shared" si="160"/>
        <v>1</v>
      </c>
      <c r="N893" s="460">
        <f t="shared" si="161"/>
        <v>1.1958306745128312E-6</v>
      </c>
      <c r="O893" s="460">
        <f t="shared" si="166"/>
        <v>-118.44660621181468</v>
      </c>
      <c r="P893" s="460">
        <f t="shared" si="163"/>
        <v>-9.9999999999980105E-3</v>
      </c>
      <c r="Q893" s="460">
        <f t="shared" si="164"/>
        <v>1.9319119184433964E-12</v>
      </c>
      <c r="R893" s="460">
        <f t="shared" si="165"/>
        <v>-1.9319119184430121E-14</v>
      </c>
      <c r="V893" s="430"/>
    </row>
    <row r="894" spans="3:22" x14ac:dyDescent="0.35">
      <c r="C894" s="489">
        <v>50.629999999999299</v>
      </c>
      <c r="D894" s="460">
        <f t="shared" ref="D894:D957" si="167">IF(AND($D$11=$U$86,$D$13&gt;=$U$80),$D$13/$U$80,1)*(f_CLK_MHz/fCLK_NOM_MHz)*$C894</f>
        <v>50.629999999999299</v>
      </c>
      <c r="E894" s="460">
        <f t="shared" si="162"/>
        <v>5.0629999999999301E-2</v>
      </c>
      <c r="F894" s="460">
        <f t="shared" ref="F894:F957" si="168">IF(SINC3_Decimation&lt;&gt;0,(ABS(SIN(((MOD_CLK_DIV*PI()*$D894*SINC3_Decimation)/(f_CLK_MHz*1000000)))/(SINC3_Decimation*SIN(((MOD_CLK_DIV*PI()*$D894)/(f_CLK_MHz*1000000)))))^First_Stage_Order),"-")</f>
        <v>0.98040324416004609</v>
      </c>
      <c r="G894" s="460">
        <v>8.1977977036805896E-7</v>
      </c>
      <c r="H894" s="460">
        <f t="shared" ref="H894:H957" si="169">IF(SINC1A_Decimation&lt;&gt;0,(ABS(SIN(((MOD_CLK_DIV*SINC3_Decimation*FIR2_Decimation*PI()*$D894*SINC1A_Decimation)/(f_CLK_MHz*1000000)))/(SINC1A_Decimation*SIN(((MOD_CLK_DIV*SINC3_Decimation*FIR2_Decimation*PI()*$D894)/(f_CLK_MHz*1000000)))))^1),"-")</f>
        <v>1</v>
      </c>
      <c r="I894" s="460">
        <v>0.99741127421012599</v>
      </c>
      <c r="J894" s="460">
        <v>0.997279961951137</v>
      </c>
      <c r="K894" s="460">
        <v>0.99834155588050699</v>
      </c>
      <c r="L894" s="460" t="str">
        <f t="shared" ref="L894:L957" si="170">IF(SINC1B_Decimation&lt;&gt;0,(ABS(SIN(((MOD_CLK_DIV*FIR1_Decimation*PI()*$D894*SINC1B_Decimation)/(f_CLK_MHz*1000000)))/(SINC1B_Decimation*SIN(((MOD_CLK_DIV*FIR1_Decimation*PI()*$D894)/(f_CLK_MHz*1000000)))))^1),"-")</f>
        <v>-</v>
      </c>
      <c r="M894" s="460">
        <f t="shared" ref="M894:M957" si="171">IF($D$14=$Z$85,(ABS(SIN(((Dec_Prior_to_Chop*PI()*$D894*2)/(f_CLK_MHz*1000000)))/(2*SIN(((Dec_Prior_to_Chop*PI()*$D894)/(f_CLK_MHz*1000000)))))^1),1)</f>
        <v>1</v>
      </c>
      <c r="N894" s="460">
        <f t="shared" ref="N894:N957" si="172">M894*IF(FILTER=$U$85,F894,IF(AND(FILTER=$U$86,$D$13&lt;=$U$73,$D$13&lt;&gt;$U$72),F894*G894*H894,IF(AND(FILTER=$U$86,OR($D$13&gt;=$U$74,$D$13=$U$72),$D$13&lt;=$U$79,$D$13&lt;&gt;$U$75),I894*L894,IF(AND(FILTER=$U$86,$D$13=$U$75),J894*L894,IF(AND(FILTER=$U$86,$D$13&gt;=$U$80),K894,"Error")))))</f>
        <v>8.0371474636562267E-7</v>
      </c>
      <c r="O894" s="460">
        <f t="shared" si="166"/>
        <v>-121.89796126535832</v>
      </c>
      <c r="P894" s="460">
        <f t="shared" si="163"/>
        <v>-9.9999999999980105E-3</v>
      </c>
      <c r="Q894" s="460">
        <f t="shared" si="164"/>
        <v>9.9954547253899826E-13</v>
      </c>
      <c r="R894" s="460">
        <f t="shared" si="165"/>
        <v>-9.9954547253879936E-15</v>
      </c>
      <c r="V894" s="430"/>
    </row>
    <row r="895" spans="3:22" x14ac:dyDescent="0.35">
      <c r="C895" s="489">
        <v>50.639999999999297</v>
      </c>
      <c r="D895" s="460">
        <f t="shared" si="167"/>
        <v>50.639999999999297</v>
      </c>
      <c r="E895" s="460">
        <f t="shared" ref="E895:E958" si="173">D895/1000</f>
        <v>5.0639999999999297E-2</v>
      </c>
      <c r="F895" s="460">
        <f t="shared" si="168"/>
        <v>0.9803955684781902</v>
      </c>
      <c r="G895" s="460">
        <v>4.15877121790023E-7</v>
      </c>
      <c r="H895" s="460">
        <f t="shared" si="169"/>
        <v>1</v>
      </c>
      <c r="I895" s="460">
        <v>0.99741025256789895</v>
      </c>
      <c r="J895" s="460">
        <v>0.99727888854670199</v>
      </c>
      <c r="K895" s="460">
        <v>0.99834090112794205</v>
      </c>
      <c r="L895" s="460" t="str">
        <f t="shared" si="170"/>
        <v>-</v>
      </c>
      <c r="M895" s="460">
        <f t="shared" si="171"/>
        <v>1</v>
      </c>
      <c r="N895" s="460">
        <f t="shared" si="172"/>
        <v>4.0772408723440314E-7</v>
      </c>
      <c r="O895" s="460">
        <f t="shared" si="166"/>
        <v>-127.79267261697221</v>
      </c>
      <c r="P895" s="460">
        <f t="shared" si="163"/>
        <v>-9.9999999999980105E-3</v>
      </c>
      <c r="Q895" s="460">
        <f t="shared" si="164"/>
        <v>3.6689601188854773E-13</v>
      </c>
      <c r="R895" s="460">
        <f t="shared" si="165"/>
        <v>-3.6689601188847474E-15</v>
      </c>
      <c r="V895" s="430"/>
    </row>
    <row r="896" spans="3:22" x14ac:dyDescent="0.35">
      <c r="C896" s="489">
        <v>50.649999999999302</v>
      </c>
      <c r="D896" s="460">
        <f t="shared" si="167"/>
        <v>50.649999999999302</v>
      </c>
      <c r="E896" s="460">
        <f t="shared" si="173"/>
        <v>5.06499999999993E-2</v>
      </c>
      <c r="F896" s="460">
        <f t="shared" si="168"/>
        <v>0.98038789133252791</v>
      </c>
      <c r="G896" s="460">
        <v>8.0544083428720697E-9</v>
      </c>
      <c r="H896" s="460">
        <f t="shared" si="169"/>
        <v>1</v>
      </c>
      <c r="I896" s="460">
        <v>0.99740923072473797</v>
      </c>
      <c r="J896" s="460">
        <v>0.99727781493120105</v>
      </c>
      <c r="K896" s="460">
        <v>0.99834024624640805</v>
      </c>
      <c r="L896" s="460" t="str">
        <f t="shared" si="170"/>
        <v>-</v>
      </c>
      <c r="M896" s="460">
        <f t="shared" si="171"/>
        <v>1</v>
      </c>
      <c r="N896" s="460">
        <f t="shared" si="172"/>
        <v>7.896444411199469E-9</v>
      </c>
      <c r="O896" s="460">
        <f t="shared" si="166"/>
        <v>-162.05136835190427</v>
      </c>
      <c r="P896" s="460">
        <f t="shared" si="163"/>
        <v>-1.0000000000005116E-2</v>
      </c>
      <c r="Q896" s="460">
        <f t="shared" si="164"/>
        <v>4.3185106581343339E-14</v>
      </c>
      <c r="R896" s="460">
        <f t="shared" si="165"/>
        <v>-4.3185106581365432E-16</v>
      </c>
      <c r="V896" s="430"/>
    </row>
    <row r="897" spans="3:22" x14ac:dyDescent="0.35">
      <c r="C897" s="489">
        <v>50.6599999999993</v>
      </c>
      <c r="D897" s="460">
        <f t="shared" si="167"/>
        <v>50.6599999999993</v>
      </c>
      <c r="E897" s="460">
        <f t="shared" si="173"/>
        <v>5.0659999999999303E-2</v>
      </c>
      <c r="F897" s="460">
        <f t="shared" si="168"/>
        <v>0.98038021272309073</v>
      </c>
      <c r="G897" s="460">
        <v>4.0365007604484299E-7</v>
      </c>
      <c r="H897" s="460">
        <f t="shared" si="169"/>
        <v>1</v>
      </c>
      <c r="I897" s="460">
        <v>0.99740820868066504</v>
      </c>
      <c r="J897" s="460">
        <v>0.99727674110464803</v>
      </c>
      <c r="K897" s="460">
        <v>0.99833959123592098</v>
      </c>
      <c r="L897" s="460" t="str">
        <f t="shared" si="170"/>
        <v>-</v>
      </c>
      <c r="M897" s="460">
        <f t="shared" si="171"/>
        <v>1</v>
      </c>
      <c r="N897" s="460">
        <f t="shared" si="172"/>
        <v>3.957305474185349E-7</v>
      </c>
      <c r="O897" s="460">
        <f t="shared" si="166"/>
        <v>-128.05200848352183</v>
      </c>
      <c r="P897" s="460">
        <f t="shared" si="163"/>
        <v>-9.9999999999980105E-3</v>
      </c>
      <c r="Q897" s="460">
        <f t="shared" si="164"/>
        <v>4.0728687133380113E-14</v>
      </c>
      <c r="R897" s="460">
        <f t="shared" si="165"/>
        <v>-4.0728687133372011E-16</v>
      </c>
      <c r="V897" s="430"/>
    </row>
    <row r="898" spans="3:22" x14ac:dyDescent="0.35">
      <c r="C898" s="489">
        <v>50.669999999999298</v>
      </c>
      <c r="D898" s="460">
        <f t="shared" si="167"/>
        <v>50.669999999999298</v>
      </c>
      <c r="E898" s="460">
        <f t="shared" si="173"/>
        <v>5.0669999999999299E-2</v>
      </c>
      <c r="F898" s="460">
        <f t="shared" si="168"/>
        <v>0.9803725326499072</v>
      </c>
      <c r="G898" s="460">
        <v>8.1919815081923903E-7</v>
      </c>
      <c r="H898" s="460">
        <f t="shared" si="169"/>
        <v>1</v>
      </c>
      <c r="I898" s="460">
        <v>0.99740718643567605</v>
      </c>
      <c r="J898" s="460">
        <v>0.99727566706704596</v>
      </c>
      <c r="K898" s="460">
        <v>0.99833893609647695</v>
      </c>
      <c r="L898" s="460" t="str">
        <f t="shared" si="170"/>
        <v>-</v>
      </c>
      <c r="M898" s="460">
        <f t="shared" si="171"/>
        <v>1</v>
      </c>
      <c r="N898" s="460">
        <f t="shared" si="172"/>
        <v>8.03119365860778E-7</v>
      </c>
      <c r="O898" s="460">
        <f t="shared" si="166"/>
        <v>-121.9043980338524</v>
      </c>
      <c r="P898" s="460">
        <f t="shared" si="163"/>
        <v>-9.9999999999980105E-3</v>
      </c>
      <c r="Q898" s="460">
        <f t="shared" si="164"/>
        <v>3.59310278642454E-13</v>
      </c>
      <c r="R898" s="460">
        <f t="shared" si="165"/>
        <v>-3.5931027864238248E-15</v>
      </c>
      <c r="V898" s="430"/>
    </row>
    <row r="899" spans="3:22" x14ac:dyDescent="0.35">
      <c r="C899" s="489">
        <v>50.679999999999303</v>
      </c>
      <c r="D899" s="460">
        <f t="shared" si="167"/>
        <v>50.679999999999303</v>
      </c>
      <c r="E899" s="460">
        <f t="shared" si="173"/>
        <v>5.0679999999999302E-2</v>
      </c>
      <c r="F899" s="460">
        <f t="shared" si="168"/>
        <v>0.98036485111300953</v>
      </c>
      <c r="G899" s="460">
        <v>1.2385517492218799E-6</v>
      </c>
      <c r="H899" s="460">
        <f t="shared" si="169"/>
        <v>1</v>
      </c>
      <c r="I899" s="460">
        <v>0.99740616398975501</v>
      </c>
      <c r="J899" s="460">
        <v>0.99727459281837805</v>
      </c>
      <c r="K899" s="460">
        <v>0.99833828082806497</v>
      </c>
      <c r="L899" s="460" t="str">
        <f t="shared" si="170"/>
        <v>-</v>
      </c>
      <c r="M899" s="460">
        <f t="shared" si="171"/>
        <v>1</v>
      </c>
      <c r="N899" s="460">
        <f t="shared" si="172"/>
        <v>1.2142326012216659E-6</v>
      </c>
      <c r="O899" s="460">
        <f t="shared" si="166"/>
        <v>-118.31396221660125</v>
      </c>
      <c r="P899" s="460">
        <f t="shared" ref="P899:P962" si="174">D898-D899</f>
        <v>-1.0000000000005116E-2</v>
      </c>
      <c r="Q899" s="460">
        <f t="shared" ref="Q899:Q962" si="175">((N899+N898)/2)^2</f>
        <v>1.0174272397728513E-12</v>
      </c>
      <c r="R899" s="460">
        <f t="shared" ref="R899:R962" si="176">P899*Q899</f>
        <v>-1.0174272397733718E-14</v>
      </c>
      <c r="V899" s="430"/>
    </row>
    <row r="900" spans="3:22" x14ac:dyDescent="0.35">
      <c r="C900" s="489">
        <v>50.689999999999301</v>
      </c>
      <c r="D900" s="460">
        <f t="shared" si="167"/>
        <v>50.689999999999301</v>
      </c>
      <c r="E900" s="460">
        <f t="shared" si="173"/>
        <v>5.0689999999999298E-2</v>
      </c>
      <c r="F900" s="460">
        <f t="shared" si="168"/>
        <v>0.98035716811242812</v>
      </c>
      <c r="G900" s="460">
        <v>1.6616729178493699E-6</v>
      </c>
      <c r="H900" s="460">
        <f t="shared" si="169"/>
        <v>1</v>
      </c>
      <c r="I900" s="460">
        <v>0.99740514134290303</v>
      </c>
      <c r="J900" s="460">
        <v>0.99727351835864297</v>
      </c>
      <c r="K900" s="460">
        <v>0.99833762543068505</v>
      </c>
      <c r="L900" s="460" t="str">
        <f t="shared" si="170"/>
        <v>-</v>
      </c>
      <c r="M900" s="460">
        <f t="shared" si="171"/>
        <v>1</v>
      </c>
      <c r="N900" s="460">
        <f t="shared" si="172"/>
        <v>1.6290329560719238E-6</v>
      </c>
      <c r="O900" s="460">
        <f t="shared" si="166"/>
        <v>-115.76140259258482</v>
      </c>
      <c r="P900" s="460">
        <f t="shared" si="174"/>
        <v>-9.9999999999980105E-3</v>
      </c>
      <c r="Q900" s="460">
        <f t="shared" si="175"/>
        <v>2.0210397573230072E-12</v>
      </c>
      <c r="R900" s="460">
        <f t="shared" si="176"/>
        <v>-2.0210397573226052E-14</v>
      </c>
      <c r="V900" s="430"/>
    </row>
    <row r="901" spans="3:22" x14ac:dyDescent="0.35">
      <c r="C901" s="489">
        <v>50.699999999999299</v>
      </c>
      <c r="D901" s="460">
        <f t="shared" si="167"/>
        <v>50.699999999999299</v>
      </c>
      <c r="E901" s="460">
        <f t="shared" si="173"/>
        <v>5.0699999999999301E-2</v>
      </c>
      <c r="F901" s="460">
        <f t="shared" si="168"/>
        <v>0.98034948364819341</v>
      </c>
      <c r="G901" s="460">
        <v>2.08852381678322E-6</v>
      </c>
      <c r="H901" s="460">
        <f t="shared" si="169"/>
        <v>1</v>
      </c>
      <c r="I901" s="460">
        <v>0.99740411849513899</v>
      </c>
      <c r="J901" s="460">
        <v>0.99727244368785894</v>
      </c>
      <c r="K901" s="460">
        <v>0.99833696990434995</v>
      </c>
      <c r="L901" s="460" t="str">
        <f t="shared" si="170"/>
        <v>-</v>
      </c>
      <c r="M901" s="460">
        <f t="shared" si="171"/>
        <v>1</v>
      </c>
      <c r="N901" s="460">
        <f t="shared" si="172"/>
        <v>2.0474832453703838E-6</v>
      </c>
      <c r="O901" s="460">
        <f t="shared" si="166"/>
        <v>-113.77559286800982</v>
      </c>
      <c r="P901" s="460">
        <f t="shared" si="174"/>
        <v>-9.9999999999980105E-3</v>
      </c>
      <c r="Q901" s="460">
        <f t="shared" si="175"/>
        <v>3.3791928448669435E-12</v>
      </c>
      <c r="R901" s="460">
        <f t="shared" si="176"/>
        <v>-3.3791928448662715E-14</v>
      </c>
      <c r="V901" s="430"/>
    </row>
    <row r="902" spans="3:22" x14ac:dyDescent="0.35">
      <c r="C902" s="489">
        <v>50.709999999999297</v>
      </c>
      <c r="D902" s="460">
        <f t="shared" si="167"/>
        <v>50.709999999999297</v>
      </c>
      <c r="E902" s="460">
        <f t="shared" si="173"/>
        <v>5.0709999999999297E-2</v>
      </c>
      <c r="F902" s="460">
        <f t="shared" si="168"/>
        <v>0.98034179772033547</v>
      </c>
      <c r="G902" s="460">
        <v>2.5190667192735101E-6</v>
      </c>
      <c r="H902" s="460">
        <f t="shared" si="169"/>
        <v>1</v>
      </c>
      <c r="I902" s="460">
        <v>0.99740309544644501</v>
      </c>
      <c r="J902" s="460">
        <v>0.99727136880601297</v>
      </c>
      <c r="K902" s="460">
        <v>0.99833631424904701</v>
      </c>
      <c r="L902" s="460" t="str">
        <f t="shared" si="170"/>
        <v>-</v>
      </c>
      <c r="M902" s="460">
        <f t="shared" si="171"/>
        <v>1</v>
      </c>
      <c r="N902" s="460">
        <f t="shared" si="172"/>
        <v>2.4695463961500608E-6</v>
      </c>
      <c r="O902" s="460">
        <f t="shared" si="166"/>
        <v>-112.14765620395696</v>
      </c>
      <c r="P902" s="460">
        <f t="shared" si="174"/>
        <v>-9.9999999999980105E-3</v>
      </c>
      <c r="Q902" s="460">
        <f t="shared" si="175"/>
        <v>5.100889195593579E-12</v>
      </c>
      <c r="R902" s="460">
        <f t="shared" si="176"/>
        <v>-5.100889195592564E-14</v>
      </c>
      <c r="V902" s="430"/>
    </row>
    <row r="903" spans="3:22" x14ac:dyDescent="0.35">
      <c r="C903" s="489">
        <v>50.719999999999303</v>
      </c>
      <c r="D903" s="460">
        <f t="shared" si="167"/>
        <v>50.719999999999303</v>
      </c>
      <c r="E903" s="460">
        <f t="shared" si="173"/>
        <v>5.07199999999993E-2</v>
      </c>
      <c r="F903" s="460">
        <f t="shared" si="168"/>
        <v>0.98033411032888562</v>
      </c>
      <c r="G903" s="460">
        <v>2.9532640120237602E-6</v>
      </c>
      <c r="H903" s="460">
        <f t="shared" si="169"/>
        <v>1</v>
      </c>
      <c r="I903" s="460">
        <v>0.99740207219682098</v>
      </c>
      <c r="J903" s="460">
        <v>0.99727029371310005</v>
      </c>
      <c r="K903" s="460">
        <v>0.99833565846477701</v>
      </c>
      <c r="L903" s="460" t="str">
        <f t="shared" si="170"/>
        <v>-</v>
      </c>
      <c r="M903" s="460">
        <f t="shared" si="171"/>
        <v>1</v>
      </c>
      <c r="N903" s="460">
        <f t="shared" si="172"/>
        <v>2.8951854477936284E-6</v>
      </c>
      <c r="O903" s="460">
        <f t="shared" si="166"/>
        <v>-110.7664722561818</v>
      </c>
      <c r="P903" s="460">
        <f t="shared" si="174"/>
        <v>-1.0000000000005116E-2</v>
      </c>
      <c r="Q903" s="460">
        <f t="shared" si="175"/>
        <v>7.1950869393558625E-12</v>
      </c>
      <c r="R903" s="460">
        <f t="shared" si="176"/>
        <v>-7.1950869393595434E-14</v>
      </c>
      <c r="V903" s="430"/>
    </row>
    <row r="904" spans="3:22" x14ac:dyDescent="0.35">
      <c r="C904" s="489">
        <v>50.729999999999301</v>
      </c>
      <c r="D904" s="460">
        <f t="shared" si="167"/>
        <v>50.729999999999301</v>
      </c>
      <c r="E904" s="460">
        <f t="shared" si="173"/>
        <v>5.0729999999999303E-2</v>
      </c>
      <c r="F904" s="460">
        <f t="shared" si="168"/>
        <v>0.98032642147387372</v>
      </c>
      <c r="G904" s="460">
        <v>3.3910781950427601E-6</v>
      </c>
      <c r="H904" s="460">
        <f t="shared" si="169"/>
        <v>1</v>
      </c>
      <c r="I904" s="460">
        <v>0.99740104874628699</v>
      </c>
      <c r="J904" s="460">
        <v>0.99726921840914096</v>
      </c>
      <c r="K904" s="460">
        <v>0.99833500255155405</v>
      </c>
      <c r="L904" s="460" t="str">
        <f t="shared" si="170"/>
        <v>-</v>
      </c>
      <c r="M904" s="460">
        <f t="shared" si="171"/>
        <v>1</v>
      </c>
      <c r="N904" s="460">
        <f t="shared" si="172"/>
        <v>3.3243635518843519E-6</v>
      </c>
      <c r="O904" s="460">
        <f t="shared" si="166"/>
        <v>-109.56582975826629</v>
      </c>
      <c r="P904" s="460">
        <f t="shared" si="174"/>
        <v>-9.9999999999980105E-3</v>
      </c>
      <c r="Q904" s="460">
        <f t="shared" si="175"/>
        <v>9.6706974398488421E-12</v>
      </c>
      <c r="R904" s="460">
        <f t="shared" si="176"/>
        <v>-9.6706974398469182E-14</v>
      </c>
      <c r="V904" s="430"/>
    </row>
    <row r="905" spans="3:22" x14ac:dyDescent="0.35">
      <c r="C905" s="489">
        <v>50.739999999999299</v>
      </c>
      <c r="D905" s="460">
        <f t="shared" si="167"/>
        <v>50.739999999999299</v>
      </c>
      <c r="E905" s="460">
        <f t="shared" si="173"/>
        <v>5.07399999999993E-2</v>
      </c>
      <c r="F905" s="460">
        <f t="shared" si="168"/>
        <v>0.98031873115533086</v>
      </c>
      <c r="G905" s="460">
        <v>3.8324718814522403E-6</v>
      </c>
      <c r="H905" s="460">
        <f t="shared" si="169"/>
        <v>1</v>
      </c>
      <c r="I905" s="460">
        <v>0.99740002509484005</v>
      </c>
      <c r="J905" s="460">
        <v>0.99726814289413801</v>
      </c>
      <c r="K905" s="460">
        <v>0.99833434650937802</v>
      </c>
      <c r="L905" s="460" t="str">
        <f t="shared" si="170"/>
        <v>-</v>
      </c>
      <c r="M905" s="460">
        <f t="shared" si="171"/>
        <v>1</v>
      </c>
      <c r="N905" s="460">
        <f t="shared" si="172"/>
        <v>3.757043972013744E-6</v>
      </c>
      <c r="O905" s="460">
        <f t="shared" si="166"/>
        <v>-108.50307443947665</v>
      </c>
      <c r="P905" s="460">
        <f t="shared" si="174"/>
        <v>-9.9999999999980105E-3</v>
      </c>
      <c r="Q905" s="460">
        <f t="shared" si="175"/>
        <v>1.2536583129880142E-11</v>
      </c>
      <c r="R905" s="460">
        <f t="shared" si="176"/>
        <v>-1.2536583129877649E-13</v>
      </c>
      <c r="V905" s="430"/>
    </row>
    <row r="906" spans="3:22" x14ac:dyDescent="0.35">
      <c r="C906" s="489">
        <v>50.749999999999197</v>
      </c>
      <c r="D906" s="460">
        <f t="shared" si="167"/>
        <v>50.749999999999197</v>
      </c>
      <c r="E906" s="460">
        <f t="shared" si="173"/>
        <v>5.0749999999999199E-2</v>
      </c>
      <c r="F906" s="460">
        <f t="shared" si="168"/>
        <v>0.98031103937328723</v>
      </c>
      <c r="G906" s="460">
        <v>4.2774077974337496E-6</v>
      </c>
      <c r="H906" s="460">
        <f t="shared" si="169"/>
        <v>1</v>
      </c>
      <c r="I906" s="460">
        <v>0.99739900124244696</v>
      </c>
      <c r="J906" s="460">
        <v>0.99726706716805202</v>
      </c>
      <c r="K906" s="460">
        <v>0.99833369033821895</v>
      </c>
      <c r="L906" s="460" t="str">
        <f t="shared" si="170"/>
        <v>-</v>
      </c>
      <c r="M906" s="460">
        <f t="shared" si="171"/>
        <v>1</v>
      </c>
      <c r="N906" s="460">
        <f t="shared" si="172"/>
        <v>4.1931900837256824E-6</v>
      </c>
      <c r="O906" s="460">
        <f t="shared" si="166"/>
        <v>-107.54910899832966</v>
      </c>
      <c r="P906" s="460">
        <f t="shared" si="174"/>
        <v>-9.9999999998985345E-3</v>
      </c>
      <c r="Q906" s="460">
        <f t="shared" si="175"/>
        <v>1.5801555385259744E-11</v>
      </c>
      <c r="R906" s="460">
        <f t="shared" si="176"/>
        <v>-1.5801555385099412E-13</v>
      </c>
      <c r="V906" s="430"/>
    </row>
    <row r="907" spans="3:22" x14ac:dyDescent="0.35">
      <c r="C907" s="489">
        <v>50.759999999999302</v>
      </c>
      <c r="D907" s="460">
        <f t="shared" si="167"/>
        <v>50.759999999999302</v>
      </c>
      <c r="E907" s="460">
        <f t="shared" si="173"/>
        <v>5.0759999999999299E-2</v>
      </c>
      <c r="F907" s="460">
        <f t="shared" si="168"/>
        <v>0.98030334612777392</v>
      </c>
      <c r="G907" s="460">
        <v>4.7258487824140101E-6</v>
      </c>
      <c r="H907" s="460">
        <f t="shared" si="169"/>
        <v>1</v>
      </c>
      <c r="I907" s="460">
        <v>0.99739797718916401</v>
      </c>
      <c r="J907" s="460">
        <v>0.99726599123094195</v>
      </c>
      <c r="K907" s="460">
        <v>0.99833303403812101</v>
      </c>
      <c r="L907" s="460" t="str">
        <f t="shared" si="170"/>
        <v>-</v>
      </c>
      <c r="M907" s="460">
        <f t="shared" si="171"/>
        <v>1</v>
      </c>
      <c r="N907" s="460">
        <f t="shared" si="172"/>
        <v>4.6327653746943204E-6</v>
      </c>
      <c r="O907" s="460">
        <f t="shared" si="166"/>
        <v>-106.68319387962258</v>
      </c>
      <c r="P907" s="460">
        <f t="shared" si="174"/>
        <v>-1.0000000000104592E-2</v>
      </c>
      <c r="Q907" s="460">
        <f t="shared" si="175"/>
        <v>1.947437243850346E-11</v>
      </c>
      <c r="R907" s="460">
        <f t="shared" si="176"/>
        <v>-1.9474372438707145E-13</v>
      </c>
      <c r="V907" s="430"/>
    </row>
    <row r="908" spans="3:22" x14ac:dyDescent="0.35">
      <c r="C908" s="489">
        <v>50.7699999999992</v>
      </c>
      <c r="D908" s="460">
        <f t="shared" si="167"/>
        <v>50.7699999999992</v>
      </c>
      <c r="E908" s="460">
        <f t="shared" si="173"/>
        <v>5.0769999999999198E-2</v>
      </c>
      <c r="F908" s="460">
        <f t="shared" si="168"/>
        <v>0.98029565141882202</v>
      </c>
      <c r="G908" s="460">
        <v>5.1777577887714102E-6</v>
      </c>
      <c r="H908" s="460">
        <f t="shared" si="169"/>
        <v>1</v>
      </c>
      <c r="I908" s="460">
        <v>0.99739695293493502</v>
      </c>
      <c r="J908" s="460">
        <v>0.99726491508275095</v>
      </c>
      <c r="K908" s="460">
        <v>0.99833237760904303</v>
      </c>
      <c r="L908" s="460" t="str">
        <f t="shared" si="170"/>
        <v>-</v>
      </c>
      <c r="M908" s="460">
        <f t="shared" si="171"/>
        <v>1</v>
      </c>
      <c r="N908" s="460">
        <f t="shared" si="172"/>
        <v>5.0757334444325494E-6</v>
      </c>
      <c r="O908" s="460">
        <f t="shared" si="166"/>
        <v>-105.89002386492615</v>
      </c>
      <c r="P908" s="460">
        <f t="shared" si="174"/>
        <v>-9.9999999998985345E-3</v>
      </c>
      <c r="Q908" s="460">
        <f t="shared" si="175"/>
        <v>2.3563737330246951E-11</v>
      </c>
      <c r="R908" s="460">
        <f t="shared" si="176"/>
        <v>-2.356373733000786E-13</v>
      </c>
      <c r="V908" s="430"/>
    </row>
    <row r="909" spans="3:22" x14ac:dyDescent="0.35">
      <c r="C909" s="489">
        <v>50.779999999999198</v>
      </c>
      <c r="D909" s="460">
        <f t="shared" si="167"/>
        <v>50.779999999999198</v>
      </c>
      <c r="E909" s="460">
        <f t="shared" si="173"/>
        <v>5.0779999999999201E-2</v>
      </c>
      <c r="F909" s="460">
        <f t="shared" si="168"/>
        <v>0.98028795524646006</v>
      </c>
      <c r="G909" s="460">
        <v>5.6330978818093999E-6</v>
      </c>
      <c r="H909" s="460">
        <f t="shared" si="169"/>
        <v>1</v>
      </c>
      <c r="I909" s="460">
        <v>0.99739592847979697</v>
      </c>
      <c r="J909" s="460">
        <v>0.99726383872351598</v>
      </c>
      <c r="K909" s="460">
        <v>0.99833172105101298</v>
      </c>
      <c r="L909" s="460" t="str">
        <f t="shared" si="170"/>
        <v>-</v>
      </c>
      <c r="M909" s="460">
        <f t="shared" si="171"/>
        <v>1</v>
      </c>
      <c r="N909" s="460">
        <f t="shared" si="172"/>
        <v>5.5220580042621022E-6</v>
      </c>
      <c r="O909" s="460">
        <f t="shared" ref="O909:O972" si="177">20*LOG10(N909)</f>
        <v>-105.15798071598272</v>
      </c>
      <c r="P909" s="460">
        <f t="shared" si="174"/>
        <v>-9.9999999999980105E-3</v>
      </c>
      <c r="Q909" s="460">
        <f t="shared" si="175"/>
        <v>2.8078295897506367E-11</v>
      </c>
      <c r="R909" s="460">
        <f t="shared" si="176"/>
        <v>-2.8078295897500782E-13</v>
      </c>
      <c r="V909" s="430"/>
    </row>
    <row r="910" spans="3:22" x14ac:dyDescent="0.35">
      <c r="C910" s="489">
        <v>50.789999999999303</v>
      </c>
      <c r="D910" s="460">
        <f t="shared" si="167"/>
        <v>50.789999999999303</v>
      </c>
      <c r="E910" s="460">
        <f t="shared" si="173"/>
        <v>5.0789999999999301E-2</v>
      </c>
      <c r="F910" s="460">
        <f t="shared" si="168"/>
        <v>0.98028025761072035</v>
      </c>
      <c r="G910" s="460">
        <v>6.0918322398111099E-6</v>
      </c>
      <c r="H910" s="460">
        <f t="shared" si="169"/>
        <v>1</v>
      </c>
      <c r="I910" s="460">
        <v>0.99739490382375195</v>
      </c>
      <c r="J910" s="460">
        <v>0.99726276215323795</v>
      </c>
      <c r="K910" s="460">
        <v>0.99833106436402896</v>
      </c>
      <c r="L910" s="460" t="str">
        <f t="shared" si="170"/>
        <v>-</v>
      </c>
      <c r="M910" s="460">
        <f t="shared" si="171"/>
        <v>1</v>
      </c>
      <c r="N910" s="460">
        <f t="shared" si="172"/>
        <v>5.9717028773633264E-6</v>
      </c>
      <c r="O910" s="460">
        <f t="shared" si="177"/>
        <v>-104.47803617544282</v>
      </c>
      <c r="P910" s="460">
        <f t="shared" si="174"/>
        <v>-1.0000000000104592E-2</v>
      </c>
      <c r="Q910" s="460">
        <f t="shared" si="175"/>
        <v>3.3026634800995742E-11</v>
      </c>
      <c r="R910" s="460">
        <f t="shared" si="176"/>
        <v>-3.3026634801341174E-13</v>
      </c>
      <c r="V910" s="430"/>
    </row>
    <row r="911" spans="3:22" x14ac:dyDescent="0.35">
      <c r="C911" s="489">
        <v>50.799999999999201</v>
      </c>
      <c r="D911" s="460">
        <f t="shared" si="167"/>
        <v>50.799999999999201</v>
      </c>
      <c r="E911" s="460">
        <f t="shared" si="173"/>
        <v>5.07999999999992E-2</v>
      </c>
      <c r="F911" s="460">
        <f t="shared" si="168"/>
        <v>0.98027255851163353</v>
      </c>
      <c r="G911" s="460">
        <v>6.5539241539115801E-6</v>
      </c>
      <c r="H911" s="460">
        <f t="shared" si="169"/>
        <v>1</v>
      </c>
      <c r="I911" s="460">
        <v>0.99739387896676102</v>
      </c>
      <c r="J911" s="460">
        <v>0.99726168537188298</v>
      </c>
      <c r="K911" s="460">
        <v>0.99833040754806601</v>
      </c>
      <c r="L911" s="460" t="str">
        <f t="shared" si="170"/>
        <v>-</v>
      </c>
      <c r="M911" s="460">
        <f t="shared" si="171"/>
        <v>1</v>
      </c>
      <c r="N911" s="460">
        <f t="shared" si="172"/>
        <v>6.4246319986460978E-6</v>
      </c>
      <c r="O911" s="460">
        <f t="shared" si="177"/>
        <v>-103.84303487132479</v>
      </c>
      <c r="P911" s="460">
        <f t="shared" si="174"/>
        <v>-9.9999999998985345E-3</v>
      </c>
      <c r="Q911" s="460">
        <f t="shared" si="175"/>
        <v>3.8417279589541899E-11</v>
      </c>
      <c r="R911" s="460">
        <f t="shared" si="176"/>
        <v>-3.8417279589152094E-13</v>
      </c>
      <c r="V911" s="430"/>
    </row>
    <row r="912" spans="3:22" x14ac:dyDescent="0.35">
      <c r="C912" s="489">
        <v>50.809999999999199</v>
      </c>
      <c r="D912" s="460">
        <f t="shared" si="167"/>
        <v>50.809999999999199</v>
      </c>
      <c r="E912" s="460">
        <f t="shared" si="173"/>
        <v>5.0809999999999196E-2</v>
      </c>
      <c r="F912" s="460">
        <f t="shared" si="168"/>
        <v>0.9802648579492298</v>
      </c>
      <c r="G912" s="460">
        <v>7.0193370279427701E-6</v>
      </c>
      <c r="H912" s="460">
        <f t="shared" si="169"/>
        <v>1</v>
      </c>
      <c r="I912" s="460">
        <v>0.99739285390888399</v>
      </c>
      <c r="J912" s="460">
        <v>0.99726060837950303</v>
      </c>
      <c r="K912" s="460">
        <v>0.99832975060316698</v>
      </c>
      <c r="L912" s="460" t="str">
        <f t="shared" si="170"/>
        <v>-</v>
      </c>
      <c r="M912" s="460">
        <f t="shared" si="171"/>
        <v>1</v>
      </c>
      <c r="N912" s="460">
        <f t="shared" si="172"/>
        <v>6.8808094145940885E-6</v>
      </c>
      <c r="O912" s="460">
        <f t="shared" si="177"/>
        <v>-103.2472094224542</v>
      </c>
      <c r="P912" s="460">
        <f t="shared" si="174"/>
        <v>-9.9999999999980105E-3</v>
      </c>
      <c r="Q912" s="460">
        <f t="shared" si="175"/>
        <v>4.4258692800291755E-11</v>
      </c>
      <c r="R912" s="460">
        <f t="shared" si="176"/>
        <v>-4.4258692800282948E-13</v>
      </c>
      <c r="V912" s="430"/>
    </row>
    <row r="913" spans="3:22" x14ac:dyDescent="0.35">
      <c r="C913" s="489">
        <v>50.819999999999197</v>
      </c>
      <c r="D913" s="460">
        <f t="shared" si="167"/>
        <v>50.819999999999197</v>
      </c>
      <c r="E913" s="460">
        <f t="shared" si="173"/>
        <v>5.0819999999999199E-2</v>
      </c>
      <c r="F913" s="460">
        <f t="shared" si="168"/>
        <v>0.9802571559235399</v>
      </c>
      <c r="G913" s="460">
        <v>7.4880343785602302E-6</v>
      </c>
      <c r="H913" s="460">
        <f t="shared" si="169"/>
        <v>1</v>
      </c>
      <c r="I913" s="460">
        <v>0.99739182865006204</v>
      </c>
      <c r="J913" s="460">
        <v>0.99725953117604804</v>
      </c>
      <c r="K913" s="460">
        <v>0.998329093529286</v>
      </c>
      <c r="L913" s="460" t="str">
        <f t="shared" si="170"/>
        <v>-</v>
      </c>
      <c r="M913" s="460">
        <f t="shared" si="171"/>
        <v>1</v>
      </c>
      <c r="N913" s="460">
        <f t="shared" si="172"/>
        <v>7.340199283385143E-6</v>
      </c>
      <c r="O913" s="460">
        <f t="shared" si="177"/>
        <v>-102.68584298015372</v>
      </c>
      <c r="P913" s="460">
        <f t="shared" si="174"/>
        <v>-9.9999999999980105E-3</v>
      </c>
      <c r="Q913" s="460">
        <f t="shared" si="175"/>
        <v>5.0559272097000237E-11</v>
      </c>
      <c r="R913" s="460">
        <f t="shared" si="176"/>
        <v>-5.0559272096990177E-13</v>
      </c>
      <c r="V913" s="430"/>
    </row>
    <row r="914" spans="3:22" x14ac:dyDescent="0.35">
      <c r="C914" s="489">
        <v>50.829999999999202</v>
      </c>
      <c r="D914" s="460">
        <f t="shared" si="167"/>
        <v>50.829999999999202</v>
      </c>
      <c r="E914" s="460">
        <f t="shared" si="173"/>
        <v>5.0829999999999202E-2</v>
      </c>
      <c r="F914" s="460">
        <f t="shared" si="168"/>
        <v>0.98024945243459416</v>
      </c>
      <c r="G914" s="460">
        <v>7.9599798350955197E-6</v>
      </c>
      <c r="H914" s="460">
        <f t="shared" si="169"/>
        <v>1</v>
      </c>
      <c r="I914" s="460">
        <v>0.99739080319033502</v>
      </c>
      <c r="J914" s="460">
        <v>0.99725845376154898</v>
      </c>
      <c r="K914" s="460">
        <v>0.99832843632645396</v>
      </c>
      <c r="L914" s="460" t="str">
        <f t="shared" si="170"/>
        <v>-</v>
      </c>
      <c r="M914" s="460">
        <f t="shared" si="171"/>
        <v>1</v>
      </c>
      <c r="N914" s="460">
        <f t="shared" si="172"/>
        <v>7.8027658747427951E-6</v>
      </c>
      <c r="O914" s="460">
        <f t="shared" si="177"/>
        <v>-102.1550284815348</v>
      </c>
      <c r="P914" s="460">
        <f t="shared" si="174"/>
        <v>-1.0000000000005116E-2</v>
      </c>
      <c r="Q914" s="460">
        <f t="shared" si="175"/>
        <v>5.7327348445069167E-11</v>
      </c>
      <c r="R914" s="460">
        <f t="shared" si="176"/>
        <v>-5.7327348445098493E-13</v>
      </c>
      <c r="V914" s="430"/>
    </row>
    <row r="915" spans="3:22" x14ac:dyDescent="0.35">
      <c r="C915" s="489">
        <v>50.8399999999992</v>
      </c>
      <c r="D915" s="460">
        <f t="shared" si="167"/>
        <v>50.8399999999992</v>
      </c>
      <c r="E915" s="460">
        <f t="shared" si="173"/>
        <v>5.0839999999999198E-2</v>
      </c>
      <c r="F915" s="460">
        <f t="shared" si="168"/>
        <v>0.98024174748242476</v>
      </c>
      <c r="G915" s="460">
        <v>8.4351371395509205E-6</v>
      </c>
      <c r="H915" s="460">
        <f t="shared" si="169"/>
        <v>1</v>
      </c>
      <c r="I915" s="460">
        <v>0.99738977752970204</v>
      </c>
      <c r="J915" s="460">
        <v>0.99725737613601295</v>
      </c>
      <c r="K915" s="460">
        <v>0.99832777899467096</v>
      </c>
      <c r="L915" s="460" t="str">
        <f t="shared" si="170"/>
        <v>-</v>
      </c>
      <c r="M915" s="460">
        <f t="shared" si="171"/>
        <v>1</v>
      </c>
      <c r="N915" s="460">
        <f t="shared" si="172"/>
        <v>8.2684735699272959E-6</v>
      </c>
      <c r="O915" s="460">
        <f t="shared" si="177"/>
        <v>-101.65149314956369</v>
      </c>
      <c r="P915" s="460">
        <f t="shared" si="174"/>
        <v>-9.9999999999980105E-3</v>
      </c>
      <c r="Q915" s="460">
        <f t="shared" si="175"/>
        <v>6.4571184321979951E-11</v>
      </c>
      <c r="R915" s="460">
        <f t="shared" si="176"/>
        <v>-6.4571184321967104E-13</v>
      </c>
      <c r="V915" s="430"/>
    </row>
    <row r="916" spans="3:22" x14ac:dyDescent="0.35">
      <c r="C916" s="489">
        <v>50.849999999999199</v>
      </c>
      <c r="D916" s="460">
        <f t="shared" si="167"/>
        <v>50.849999999999199</v>
      </c>
      <c r="E916" s="460">
        <f t="shared" si="173"/>
        <v>5.0849999999999201E-2</v>
      </c>
      <c r="F916" s="460">
        <f t="shared" si="168"/>
        <v>0.98023404106706047</v>
      </c>
      <c r="G916" s="460">
        <v>8.9134701463923806E-6</v>
      </c>
      <c r="H916" s="460">
        <f t="shared" si="169"/>
        <v>1</v>
      </c>
      <c r="I916" s="460">
        <v>0.997388751668145</v>
      </c>
      <c r="J916" s="460">
        <v>0.99725629829941898</v>
      </c>
      <c r="K916" s="460">
        <v>0.998327121533921</v>
      </c>
      <c r="L916" s="460" t="str">
        <f t="shared" si="170"/>
        <v>-</v>
      </c>
      <c r="M916" s="460">
        <f t="shared" si="171"/>
        <v>1</v>
      </c>
      <c r="N916" s="460">
        <f t="shared" si="172"/>
        <v>8.7372868615288068E-6</v>
      </c>
      <c r="O916" s="460">
        <f t="shared" si="177"/>
        <v>-101.17246810702179</v>
      </c>
      <c r="P916" s="460">
        <f t="shared" si="174"/>
        <v>-9.9999999999980105E-3</v>
      </c>
      <c r="Q916" s="460">
        <f t="shared" si="175"/>
        <v>7.2298971963019507E-11</v>
      </c>
      <c r="R916" s="460">
        <f t="shared" si="176"/>
        <v>-7.2298971963005128E-13</v>
      </c>
      <c r="V916" s="430"/>
    </row>
    <row r="917" spans="3:22" x14ac:dyDescent="0.35">
      <c r="C917" s="489">
        <v>50.859999999999197</v>
      </c>
      <c r="D917" s="460">
        <f t="shared" si="167"/>
        <v>50.859999999999197</v>
      </c>
      <c r="E917" s="460">
        <f t="shared" si="173"/>
        <v>5.0859999999999198E-2</v>
      </c>
      <c r="F917" s="460">
        <f t="shared" si="168"/>
        <v>0.98022633318853214</v>
      </c>
      <c r="G917" s="460">
        <v>9.3949428225827402E-6</v>
      </c>
      <c r="H917" s="460">
        <f t="shared" si="169"/>
        <v>1</v>
      </c>
      <c r="I917" s="460">
        <v>0.99738772560566702</v>
      </c>
      <c r="J917" s="460">
        <v>0.99725522025176605</v>
      </c>
      <c r="K917" s="460">
        <v>0.99832646394420799</v>
      </c>
      <c r="L917" s="460" t="str">
        <f t="shared" si="170"/>
        <v>-</v>
      </c>
      <c r="M917" s="460">
        <f t="shared" si="171"/>
        <v>1</v>
      </c>
      <c r="N917" s="460">
        <f t="shared" si="172"/>
        <v>9.209170353496198E-6</v>
      </c>
      <c r="O917" s="460">
        <f t="shared" si="177"/>
        <v>-100.71558986539657</v>
      </c>
      <c r="P917" s="460">
        <f t="shared" si="174"/>
        <v>-9.9999999999980105E-3</v>
      </c>
      <c r="Q917" s="460">
        <f t="shared" si="175"/>
        <v>8.0518831642680744E-11</v>
      </c>
      <c r="R917" s="460">
        <f t="shared" si="176"/>
        <v>-8.0518831642664723E-13</v>
      </c>
      <c r="V917" s="430"/>
    </row>
    <row r="918" spans="3:22" x14ac:dyDescent="0.35">
      <c r="C918" s="489">
        <v>50.869999999999202</v>
      </c>
      <c r="D918" s="460">
        <f t="shared" si="167"/>
        <v>50.869999999999202</v>
      </c>
      <c r="E918" s="460">
        <f t="shared" si="173"/>
        <v>5.0869999999999201E-2</v>
      </c>
      <c r="F918" s="460">
        <f t="shared" si="168"/>
        <v>0.98021862384687197</v>
      </c>
      <c r="G918" s="460">
        <v>9.8795192475842097E-6</v>
      </c>
      <c r="H918" s="460">
        <f t="shared" si="169"/>
        <v>1</v>
      </c>
      <c r="I918" s="460">
        <v>0.99738669934228397</v>
      </c>
      <c r="J918" s="460">
        <v>0.99725414199307905</v>
      </c>
      <c r="K918" s="460">
        <v>0.99832580622554401</v>
      </c>
      <c r="L918" s="460" t="str">
        <f t="shared" si="170"/>
        <v>-</v>
      </c>
      <c r="M918" s="460">
        <f t="shared" si="171"/>
        <v>1</v>
      </c>
      <c r="N918" s="460">
        <f t="shared" si="172"/>
        <v>9.6840887611356781E-6</v>
      </c>
      <c r="O918" s="460">
        <f t="shared" si="177"/>
        <v>-100.27882477226663</v>
      </c>
      <c r="P918" s="460">
        <f t="shared" si="174"/>
        <v>-1.0000000000005116E-2</v>
      </c>
      <c r="Q918" s="460">
        <f t="shared" si="175"/>
        <v>8.9238809993155098E-11</v>
      </c>
      <c r="R918" s="460">
        <f t="shared" si="176"/>
        <v>-8.9238809993200752E-13</v>
      </c>
      <c r="V918" s="430"/>
    </row>
    <row r="919" spans="3:22" x14ac:dyDescent="0.35">
      <c r="C919" s="489">
        <v>50.8799999999992</v>
      </c>
      <c r="D919" s="460">
        <f t="shared" si="167"/>
        <v>50.8799999999992</v>
      </c>
      <c r="E919" s="460">
        <f t="shared" si="173"/>
        <v>5.0879999999999197E-2</v>
      </c>
      <c r="F919" s="460">
        <f t="shared" si="168"/>
        <v>0.98021091304210795</v>
      </c>
      <c r="G919" s="460">
        <v>1.03671636133465E-5</v>
      </c>
      <c r="H919" s="460">
        <f t="shared" si="169"/>
        <v>1</v>
      </c>
      <c r="I919" s="460">
        <v>0.99738567287797897</v>
      </c>
      <c r="J919" s="460">
        <v>0.99725306352333098</v>
      </c>
      <c r="K919" s="460">
        <v>0.99832514837791597</v>
      </c>
      <c r="L919" s="460" t="str">
        <f t="shared" si="170"/>
        <v>-</v>
      </c>
      <c r="M919" s="460">
        <f t="shared" si="171"/>
        <v>1</v>
      </c>
      <c r="N919" s="460">
        <f t="shared" si="172"/>
        <v>1.0162006911095291E-5</v>
      </c>
      <c r="O919" s="460">
        <f t="shared" si="177"/>
        <v>-99.860410281312085</v>
      </c>
      <c r="P919" s="460">
        <f t="shared" si="174"/>
        <v>-9.9999999999980105E-3</v>
      </c>
      <c r="Q919" s="460">
        <f t="shared" si="175"/>
        <v>9.8466878357836179E-11</v>
      </c>
      <c r="R919" s="460">
        <f t="shared" si="176"/>
        <v>-9.8466878357816586E-13</v>
      </c>
      <c r="V919" s="430"/>
    </row>
    <row r="920" spans="3:22" x14ac:dyDescent="0.35">
      <c r="C920" s="489">
        <v>50.889999999999198</v>
      </c>
      <c r="D920" s="460">
        <f t="shared" si="167"/>
        <v>50.889999999999198</v>
      </c>
      <c r="E920" s="460">
        <f t="shared" si="173"/>
        <v>5.08899999999992E-2</v>
      </c>
      <c r="F920" s="460">
        <f t="shared" si="168"/>
        <v>0.98020320077427303</v>
      </c>
      <c r="G920" s="460">
        <v>1.08578402239723E-5</v>
      </c>
      <c r="H920" s="460">
        <f t="shared" si="169"/>
        <v>1</v>
      </c>
      <c r="I920" s="460">
        <v>0.99738464621275302</v>
      </c>
      <c r="J920" s="460">
        <v>0.99725198484252997</v>
      </c>
      <c r="K920" s="460">
        <v>0.99832449040132298</v>
      </c>
      <c r="L920" s="460" t="str">
        <f t="shared" si="170"/>
        <v>-</v>
      </c>
      <c r="M920" s="460">
        <f t="shared" si="171"/>
        <v>1</v>
      </c>
      <c r="N920" s="460">
        <f t="shared" si="172"/>
        <v>1.0642889741033299E-5</v>
      </c>
      <c r="O920" s="460">
        <f t="shared" si="177"/>
        <v>-99.458808741210717</v>
      </c>
      <c r="P920" s="460">
        <f t="shared" si="174"/>
        <v>-9.9999999999980105E-3</v>
      </c>
      <c r="Q920" s="460">
        <f t="shared" si="175"/>
        <v>1.0821093117643785E-10</v>
      </c>
      <c r="R920" s="460">
        <f t="shared" si="176"/>
        <v>-1.0821093117641632E-12</v>
      </c>
      <c r="V920" s="430"/>
    </row>
    <row r="921" spans="3:22" x14ac:dyDescent="0.35">
      <c r="C921" s="489">
        <v>50.899999999999203</v>
      </c>
      <c r="D921" s="460">
        <f t="shared" si="167"/>
        <v>50.899999999999203</v>
      </c>
      <c r="E921" s="460">
        <f t="shared" si="173"/>
        <v>5.0899999999999203E-2</v>
      </c>
      <c r="F921" s="460">
        <f t="shared" si="168"/>
        <v>0.98019548704339754</v>
      </c>
      <c r="G921" s="460">
        <v>1.1351513495856299E-5</v>
      </c>
      <c r="H921" s="460">
        <f t="shared" si="169"/>
        <v>1</v>
      </c>
      <c r="I921" s="460">
        <v>0.99738361934662501</v>
      </c>
      <c r="J921" s="460">
        <v>0.99725090595069299</v>
      </c>
      <c r="K921" s="460">
        <v>0.99832383229578103</v>
      </c>
      <c r="L921" s="460" t="str">
        <f t="shared" si="170"/>
        <v>-</v>
      </c>
      <c r="M921" s="460">
        <f t="shared" si="171"/>
        <v>1</v>
      </c>
      <c r="N921" s="460">
        <f t="shared" si="172"/>
        <v>1.1126702299750566E-5</v>
      </c>
      <c r="O921" s="460">
        <f t="shared" si="177"/>
        <v>-99.072670631063261</v>
      </c>
      <c r="P921" s="460">
        <f t="shared" si="174"/>
        <v>-1.0000000000005116E-2</v>
      </c>
      <c r="Q921" s="460">
        <f t="shared" si="175"/>
        <v>1.1847878440554004E-10</v>
      </c>
      <c r="R921" s="460">
        <f t="shared" si="176"/>
        <v>-1.1847878440560066E-12</v>
      </c>
      <c r="V921" s="430"/>
    </row>
    <row r="922" spans="3:22" x14ac:dyDescent="0.35">
      <c r="C922" s="489">
        <v>50.909999999999201</v>
      </c>
      <c r="D922" s="460">
        <f t="shared" si="167"/>
        <v>50.909999999999201</v>
      </c>
      <c r="E922" s="460">
        <f t="shared" si="173"/>
        <v>5.0909999999999199E-2</v>
      </c>
      <c r="F922" s="460">
        <f t="shared" si="168"/>
        <v>0.98018777184951233</v>
      </c>
      <c r="G922" s="460">
        <v>1.18481479576667E-5</v>
      </c>
      <c r="H922" s="460">
        <f t="shared" si="169"/>
        <v>1</v>
      </c>
      <c r="I922" s="460">
        <v>0.99738259227959403</v>
      </c>
      <c r="J922" s="460">
        <v>0.99724982684782004</v>
      </c>
      <c r="K922" s="460">
        <v>0.99832317406128601</v>
      </c>
      <c r="L922" s="460" t="str">
        <f t="shared" si="170"/>
        <v>-</v>
      </c>
      <c r="M922" s="460">
        <f t="shared" si="171"/>
        <v>1</v>
      </c>
      <c r="N922" s="460">
        <f t="shared" si="172"/>
        <v>1.1613409747168673E-5</v>
      </c>
      <c r="O922" s="460">
        <f t="shared" si="177"/>
        <v>-98.700805016134495</v>
      </c>
      <c r="P922" s="460">
        <f t="shared" si="174"/>
        <v>-9.9999999999980105E-3</v>
      </c>
      <c r="Q922" s="460">
        <f t="shared" si="175"/>
        <v>1.2927817397661037E-10</v>
      </c>
      <c r="R922" s="460">
        <f t="shared" si="176"/>
        <v>-1.2927817397658465E-12</v>
      </c>
      <c r="V922" s="430"/>
    </row>
    <row r="923" spans="3:22" x14ac:dyDescent="0.35">
      <c r="C923" s="489">
        <v>50.919999999999199</v>
      </c>
      <c r="D923" s="460">
        <f t="shared" si="167"/>
        <v>50.919999999999199</v>
      </c>
      <c r="E923" s="460">
        <f t="shared" si="173"/>
        <v>5.0919999999999202E-2</v>
      </c>
      <c r="F923" s="460">
        <f t="shared" si="168"/>
        <v>0.98018005519264706</v>
      </c>
      <c r="G923" s="460">
        <v>1.2347708250139299E-5</v>
      </c>
      <c r="H923" s="460">
        <f t="shared" si="169"/>
        <v>1</v>
      </c>
      <c r="I923" s="460">
        <v>0.99738156501164399</v>
      </c>
      <c r="J923" s="460">
        <v>0.99724874753389303</v>
      </c>
      <c r="K923" s="460">
        <v>0.99832251569783004</v>
      </c>
      <c r="L923" s="460" t="str">
        <f t="shared" si="170"/>
        <v>-</v>
      </c>
      <c r="M923" s="460">
        <f t="shared" si="171"/>
        <v>1</v>
      </c>
      <c r="N923" s="460">
        <f t="shared" si="172"/>
        <v>1.2102977354124243E-5</v>
      </c>
      <c r="O923" s="460">
        <f t="shared" si="177"/>
        <v>-98.342155586385601</v>
      </c>
      <c r="P923" s="460">
        <f t="shared" si="174"/>
        <v>-9.9999999999980105E-3</v>
      </c>
      <c r="Q923" s="460">
        <f t="shared" si="175"/>
        <v>1.4061675428459325E-10</v>
      </c>
      <c r="R923" s="460">
        <f t="shared" si="176"/>
        <v>-1.4061675428456527E-12</v>
      </c>
      <c r="V923" s="430"/>
    </row>
    <row r="924" spans="3:22" x14ac:dyDescent="0.35">
      <c r="C924" s="489">
        <v>50.929999999999197</v>
      </c>
      <c r="D924" s="460">
        <f t="shared" si="167"/>
        <v>50.929999999999197</v>
      </c>
      <c r="E924" s="460">
        <f t="shared" si="173"/>
        <v>5.0929999999999198E-2</v>
      </c>
      <c r="F924" s="460">
        <f t="shared" si="168"/>
        <v>0.98017233707283291</v>
      </c>
      <c r="G924" s="460">
        <v>1.2850159126238999E-5</v>
      </c>
      <c r="H924" s="460">
        <f t="shared" si="169"/>
        <v>1</v>
      </c>
      <c r="I924" s="460">
        <v>0.997380537542774</v>
      </c>
      <c r="J924" s="460">
        <v>0.99724766800891096</v>
      </c>
      <c r="K924" s="460">
        <v>0.998321857205411</v>
      </c>
      <c r="L924" s="460" t="str">
        <f t="shared" si="170"/>
        <v>-</v>
      </c>
      <c r="M924" s="460">
        <f t="shared" si="171"/>
        <v>1</v>
      </c>
      <c r="N924" s="460">
        <f t="shared" si="172"/>
        <v>1.2595370502523473E-5</v>
      </c>
      <c r="O924" s="460">
        <f t="shared" si="177"/>
        <v>-97.995781057426385</v>
      </c>
      <c r="P924" s="460">
        <f t="shared" si="174"/>
        <v>-9.9999999999980105E-3</v>
      </c>
      <c r="Q924" s="460">
        <f t="shared" si="175"/>
        <v>1.5250209671199371E-10</v>
      </c>
      <c r="R924" s="460">
        <f t="shared" si="176"/>
        <v>-1.5250209671196337E-12</v>
      </c>
      <c r="V924" s="430"/>
    </row>
    <row r="925" spans="3:22" x14ac:dyDescent="0.35">
      <c r="C925" s="489">
        <v>50.939999999999202</v>
      </c>
      <c r="D925" s="460">
        <f t="shared" si="167"/>
        <v>50.939999999999202</v>
      </c>
      <c r="E925" s="460">
        <f t="shared" si="173"/>
        <v>5.0939999999999201E-2</v>
      </c>
      <c r="F925" s="460">
        <f t="shared" si="168"/>
        <v>0.98016461749010109</v>
      </c>
      <c r="G925" s="460">
        <v>1.33554654508369E-5</v>
      </c>
      <c r="H925" s="460">
        <f t="shared" si="169"/>
        <v>1</v>
      </c>
      <c r="I925" s="460">
        <v>0.99737950987298696</v>
      </c>
      <c r="J925" s="460">
        <v>0.99724658827287804</v>
      </c>
      <c r="K925" s="460">
        <v>0.99832119858402701</v>
      </c>
      <c r="L925" s="460" t="str">
        <f t="shared" si="170"/>
        <v>-</v>
      </c>
      <c r="M925" s="460">
        <f t="shared" si="171"/>
        <v>1</v>
      </c>
      <c r="N925" s="460">
        <f t="shared" si="172"/>
        <v>1.309055468502181E-5</v>
      </c>
      <c r="O925" s="460">
        <f t="shared" si="177"/>
        <v>-97.660839014683361</v>
      </c>
      <c r="P925" s="460">
        <f t="shared" si="174"/>
        <v>-1.0000000000005116E-2</v>
      </c>
      <c r="Q925" s="460">
        <f t="shared" si="175"/>
        <v>1.6494168818504332E-10</v>
      </c>
      <c r="R925" s="460">
        <f t="shared" si="176"/>
        <v>-1.649416881851277E-12</v>
      </c>
      <c r="V925" s="430"/>
    </row>
    <row r="926" spans="3:22" x14ac:dyDescent="0.35">
      <c r="C926" s="489">
        <v>50.9499999999992</v>
      </c>
      <c r="D926" s="460">
        <f t="shared" si="167"/>
        <v>50.9499999999992</v>
      </c>
      <c r="E926" s="460">
        <f t="shared" si="173"/>
        <v>5.0949999999999197E-2</v>
      </c>
      <c r="F926" s="460">
        <f t="shared" si="168"/>
        <v>0.98015689644448167</v>
      </c>
      <c r="G926" s="460">
        <v>1.38635922008009E-5</v>
      </c>
      <c r="H926" s="460">
        <f t="shared" si="169"/>
        <v>1</v>
      </c>
      <c r="I926" s="460">
        <v>0.99737848200229795</v>
      </c>
      <c r="J926" s="460">
        <v>0.99724550832581205</v>
      </c>
      <c r="K926" s="460">
        <v>0.99832053983369495</v>
      </c>
      <c r="L926" s="460" t="str">
        <f t="shared" si="170"/>
        <v>-</v>
      </c>
      <c r="M926" s="460">
        <f t="shared" si="171"/>
        <v>1</v>
      </c>
      <c r="N926" s="460">
        <f t="shared" si="172"/>
        <v>1.3588495505108932E-5</v>
      </c>
      <c r="O926" s="460">
        <f t="shared" si="177"/>
        <v>-97.336572498903067</v>
      </c>
      <c r="P926" s="460">
        <f t="shared" si="174"/>
        <v>-9.9999999999980105E-3</v>
      </c>
      <c r="Q926" s="460">
        <f t="shared" si="175"/>
        <v>1.7794292976187877E-10</v>
      </c>
      <c r="R926" s="460">
        <f t="shared" si="176"/>
        <v>-1.7794292976184337E-12</v>
      </c>
      <c r="V926" s="430"/>
    </row>
    <row r="927" spans="3:22" x14ac:dyDescent="0.35">
      <c r="C927" s="489">
        <v>50.959999999999198</v>
      </c>
      <c r="D927" s="460">
        <f t="shared" si="167"/>
        <v>50.959999999999198</v>
      </c>
      <c r="E927" s="460">
        <f t="shared" si="173"/>
        <v>5.09599999999992E-2</v>
      </c>
      <c r="F927" s="460">
        <f t="shared" si="168"/>
        <v>0.98014917393600531</v>
      </c>
      <c r="G927" s="460">
        <v>1.4374504464851301E-5</v>
      </c>
      <c r="H927" s="460">
        <f t="shared" si="169"/>
        <v>1</v>
      </c>
      <c r="I927" s="460">
        <v>0.99737745393070998</v>
      </c>
      <c r="J927" s="460">
        <v>0.99724442816771097</v>
      </c>
      <c r="K927" s="460">
        <v>0.99831988095441404</v>
      </c>
      <c r="L927" s="460" t="str">
        <f t="shared" si="170"/>
        <v>-</v>
      </c>
      <c r="M927" s="460">
        <f t="shared" si="171"/>
        <v>1</v>
      </c>
      <c r="N927" s="460">
        <f t="shared" si="172"/>
        <v>1.4089158676963423E-5</v>
      </c>
      <c r="O927" s="460">
        <f t="shared" si="177"/>
        <v>-97.022298793400253</v>
      </c>
      <c r="P927" s="460">
        <f t="shared" si="174"/>
        <v>-9.9999999999980105E-3</v>
      </c>
      <c r="Q927" s="460">
        <f t="shared" si="175"/>
        <v>1.9151313525559684E-10</v>
      </c>
      <c r="R927" s="460">
        <f t="shared" si="176"/>
        <v>-1.9151313525555875E-12</v>
      </c>
      <c r="V927" s="430"/>
    </row>
    <row r="928" spans="3:22" x14ac:dyDescent="0.35">
      <c r="C928" s="489">
        <v>50.969999999999203</v>
      </c>
      <c r="D928" s="460">
        <f t="shared" si="167"/>
        <v>50.969999999999203</v>
      </c>
      <c r="E928" s="460">
        <f t="shared" si="173"/>
        <v>5.0969999999999203E-2</v>
      </c>
      <c r="F928" s="460">
        <f t="shared" si="168"/>
        <v>0.98014144996470354</v>
      </c>
      <c r="G928" s="460">
        <v>1.48881674436849E-5</v>
      </c>
      <c r="H928" s="460">
        <f t="shared" si="169"/>
        <v>1</v>
      </c>
      <c r="I928" s="460">
        <v>0.99737642565820495</v>
      </c>
      <c r="J928" s="460">
        <v>0.99724334779856005</v>
      </c>
      <c r="K928" s="460">
        <v>0.99831922194617095</v>
      </c>
      <c r="L928" s="460" t="str">
        <f t="shared" si="170"/>
        <v>-</v>
      </c>
      <c r="M928" s="460">
        <f t="shared" si="171"/>
        <v>1</v>
      </c>
      <c r="N928" s="460">
        <f t="shared" si="172"/>
        <v>1.459251002557061E-5</v>
      </c>
      <c r="O928" s="460">
        <f t="shared" si="177"/>
        <v>-96.717399992840555</v>
      </c>
      <c r="P928" s="460">
        <f t="shared" si="174"/>
        <v>-1.0000000000005116E-2</v>
      </c>
      <c r="Q928" s="460">
        <f t="shared" si="175"/>
        <v>2.0565952989048006E-10</v>
      </c>
      <c r="R928" s="460">
        <f t="shared" si="176"/>
        <v>-2.056595298905853E-12</v>
      </c>
      <c r="V928" s="430"/>
    </row>
    <row r="929" spans="3:22" x14ac:dyDescent="0.35">
      <c r="C929" s="489">
        <v>50.979999999999201</v>
      </c>
      <c r="D929" s="460">
        <f t="shared" si="167"/>
        <v>50.979999999999201</v>
      </c>
      <c r="E929" s="460">
        <f t="shared" si="173"/>
        <v>5.09799999999992E-2</v>
      </c>
      <c r="F929" s="460">
        <f t="shared" si="168"/>
        <v>0.98013372453060577</v>
      </c>
      <c r="G929" s="460">
        <v>1.5404546449567399E-5</v>
      </c>
      <c r="H929" s="460">
        <f t="shared" si="169"/>
        <v>1</v>
      </c>
      <c r="I929" s="460">
        <v>0.99737539718478296</v>
      </c>
      <c r="J929" s="460">
        <v>0.99724226721835796</v>
      </c>
      <c r="K929" s="460">
        <v>0.99831856280896503</v>
      </c>
      <c r="L929" s="460" t="str">
        <f t="shared" si="170"/>
        <v>-</v>
      </c>
      <c r="M929" s="460">
        <f t="shared" si="171"/>
        <v>1</v>
      </c>
      <c r="N929" s="460">
        <f t="shared" si="172"/>
        <v>1.5098515486319214E-5</v>
      </c>
      <c r="O929" s="460">
        <f t="shared" si="177"/>
        <v>-96.421315024724251</v>
      </c>
      <c r="P929" s="460">
        <f t="shared" si="174"/>
        <v>-9.9999999999980105E-3</v>
      </c>
      <c r="Q929" s="460">
        <f t="shared" si="175"/>
        <v>2.2038924898692313E-10</v>
      </c>
      <c r="R929" s="460">
        <f t="shared" si="176"/>
        <v>-2.2038924898687929E-12</v>
      </c>
      <c r="V929" s="430"/>
    </row>
    <row r="930" spans="3:22" x14ac:dyDescent="0.35">
      <c r="C930" s="489">
        <v>50.989999999999199</v>
      </c>
      <c r="D930" s="460">
        <f t="shared" si="167"/>
        <v>50.989999999999199</v>
      </c>
      <c r="E930" s="460">
        <f t="shared" si="173"/>
        <v>5.0989999999999196E-2</v>
      </c>
      <c r="F930" s="460">
        <f t="shared" si="168"/>
        <v>0.98012599763374464</v>
      </c>
      <c r="G930" s="460">
        <v>1.5923606906689201E-5</v>
      </c>
      <c r="H930" s="460">
        <f t="shared" si="169"/>
        <v>1</v>
      </c>
      <c r="I930" s="460">
        <v>0.99737436851046302</v>
      </c>
      <c r="J930" s="460">
        <v>0.997241186427126</v>
      </c>
      <c r="K930" s="460">
        <v>0.99831790354281003</v>
      </c>
      <c r="L930" s="460" t="str">
        <f t="shared" si="170"/>
        <v>-</v>
      </c>
      <c r="M930" s="460">
        <f t="shared" si="171"/>
        <v>1</v>
      </c>
      <c r="N930" s="460">
        <f t="shared" si="172"/>
        <v>1.5607141105346339E-5</v>
      </c>
      <c r="O930" s="460">
        <f t="shared" si="177"/>
        <v>-96.133532862368526</v>
      </c>
      <c r="P930" s="460">
        <f t="shared" si="174"/>
        <v>-9.9999999999980105E-3</v>
      </c>
      <c r="Q930" s="460">
        <f t="shared" si="175"/>
        <v>2.3570933668132353E-10</v>
      </c>
      <c r="R930" s="460">
        <f t="shared" si="176"/>
        <v>-2.3570933668127662E-12</v>
      </c>
      <c r="V930" s="430"/>
    </row>
    <row r="931" spans="3:22" x14ac:dyDescent="0.35">
      <c r="C931" s="489">
        <v>50.999999999999197</v>
      </c>
      <c r="D931" s="460">
        <f t="shared" si="167"/>
        <v>50.999999999999197</v>
      </c>
      <c r="E931" s="460">
        <f t="shared" si="173"/>
        <v>5.0999999999999199E-2</v>
      </c>
      <c r="F931" s="460">
        <f t="shared" si="168"/>
        <v>0.98011826927414958</v>
      </c>
      <c r="G931" s="460">
        <v>1.64453143508249E-5</v>
      </c>
      <c r="H931" s="460">
        <f t="shared" si="169"/>
        <v>1</v>
      </c>
      <c r="I931" s="460">
        <v>0.99737333963522701</v>
      </c>
      <c r="J931" s="460">
        <v>0.99724010542484298</v>
      </c>
      <c r="K931" s="460">
        <v>0.99831724414769396</v>
      </c>
      <c r="L931" s="460" t="str">
        <f t="shared" si="170"/>
        <v>-</v>
      </c>
      <c r="M931" s="460">
        <f t="shared" si="171"/>
        <v>1</v>
      </c>
      <c r="N931" s="460">
        <f t="shared" si="172"/>
        <v>1.6118353039199837E-5</v>
      </c>
      <c r="O931" s="460">
        <f t="shared" si="177"/>
        <v>-95.853586722738712</v>
      </c>
      <c r="P931" s="460">
        <f t="shared" si="174"/>
        <v>-9.9999999999980105E-3</v>
      </c>
      <c r="Q931" s="460">
        <f t="shared" si="175"/>
        <v>2.5162674467890841E-10</v>
      </c>
      <c r="R931" s="460">
        <f t="shared" si="176"/>
        <v>-2.5162674467885834E-12</v>
      </c>
      <c r="V931" s="430"/>
    </row>
    <row r="932" spans="3:22" x14ac:dyDescent="0.35">
      <c r="C932" s="489">
        <v>51.009999999999202</v>
      </c>
      <c r="D932" s="460">
        <f t="shared" si="167"/>
        <v>51.009999999999202</v>
      </c>
      <c r="E932" s="460">
        <f t="shared" si="173"/>
        <v>5.1009999999999202E-2</v>
      </c>
      <c r="F932" s="460">
        <f t="shared" si="168"/>
        <v>0.98011053945185111</v>
      </c>
      <c r="G932" s="460">
        <v>1.6969634429309699E-5</v>
      </c>
      <c r="H932" s="460">
        <f t="shared" si="169"/>
        <v>1</v>
      </c>
      <c r="I932" s="460">
        <v>0.99737231055907705</v>
      </c>
      <c r="J932" s="460">
        <v>0.997239024211511</v>
      </c>
      <c r="K932" s="460">
        <v>0.99831658462361506</v>
      </c>
      <c r="L932" s="460" t="str">
        <f t="shared" si="170"/>
        <v>-</v>
      </c>
      <c r="M932" s="460">
        <f t="shared" si="171"/>
        <v>1</v>
      </c>
      <c r="N932" s="460">
        <f t="shared" si="172"/>
        <v>1.6632117554811435E-5</v>
      </c>
      <c r="O932" s="460">
        <f t="shared" si="177"/>
        <v>-95.581049081966682</v>
      </c>
      <c r="P932" s="460">
        <f t="shared" si="174"/>
        <v>-1.0000000000005116E-2</v>
      </c>
      <c r="Q932" s="460">
        <f t="shared" si="175"/>
        <v>2.6814833103229928E-10</v>
      </c>
      <c r="R932" s="460">
        <f t="shared" si="176"/>
        <v>-2.6814833103243646E-12</v>
      </c>
      <c r="V932" s="430"/>
    </row>
    <row r="933" spans="3:22" x14ac:dyDescent="0.35">
      <c r="C933" s="489">
        <v>51.0199999999992</v>
      </c>
      <c r="D933" s="460">
        <f t="shared" si="167"/>
        <v>51.0199999999992</v>
      </c>
      <c r="E933" s="460">
        <f t="shared" si="173"/>
        <v>5.1019999999999198E-2</v>
      </c>
      <c r="F933" s="460">
        <f t="shared" si="168"/>
        <v>0.98010280816688033</v>
      </c>
      <c r="G933" s="460">
        <v>1.7496532901055599E-5</v>
      </c>
      <c r="H933" s="460">
        <f t="shared" si="169"/>
        <v>1</v>
      </c>
      <c r="I933" s="460">
        <v>0.99737128128202801</v>
      </c>
      <c r="J933" s="460">
        <v>0.99723794278715105</v>
      </c>
      <c r="K933" s="460">
        <v>0.99831592497058996</v>
      </c>
      <c r="L933" s="460" t="str">
        <f t="shared" si="170"/>
        <v>-</v>
      </c>
      <c r="M933" s="460">
        <f t="shared" si="171"/>
        <v>1</v>
      </c>
      <c r="N933" s="460">
        <f t="shared" si="172"/>
        <v>1.7148401029508808E-5</v>
      </c>
      <c r="O933" s="460">
        <f t="shared" si="177"/>
        <v>-95.315527374156204</v>
      </c>
      <c r="P933" s="460">
        <f t="shared" si="174"/>
        <v>-9.9999999999980105E-3</v>
      </c>
      <c r="Q933" s="460">
        <f t="shared" si="175"/>
        <v>2.8528085895640126E-10</v>
      </c>
      <c r="R933" s="460">
        <f t="shared" si="176"/>
        <v>-2.8528085895634451E-12</v>
      </c>
      <c r="V933" s="430"/>
    </row>
    <row r="934" spans="3:22" x14ac:dyDescent="0.35">
      <c r="C934" s="489">
        <v>51.029999999999198</v>
      </c>
      <c r="D934" s="460">
        <f t="shared" si="167"/>
        <v>51.029999999999198</v>
      </c>
      <c r="E934" s="460">
        <f t="shared" si="173"/>
        <v>5.1029999999999201E-2</v>
      </c>
      <c r="F934" s="460">
        <f t="shared" si="168"/>
        <v>0.98009507541926877</v>
      </c>
      <c r="G934" s="460">
        <v>1.8025975636355099E-5</v>
      </c>
      <c r="H934" s="460">
        <f t="shared" si="169"/>
        <v>1</v>
      </c>
      <c r="I934" s="460">
        <v>0.99737025180408501</v>
      </c>
      <c r="J934" s="460">
        <v>0.99723686115176102</v>
      </c>
      <c r="K934" s="460">
        <v>0.99831526518861602</v>
      </c>
      <c r="L934" s="460" t="str">
        <f t="shared" si="170"/>
        <v>-</v>
      </c>
      <c r="M934" s="460">
        <f t="shared" si="171"/>
        <v>1</v>
      </c>
      <c r="N934" s="460">
        <f t="shared" si="172"/>
        <v>1.7667169950819353E-5</v>
      </c>
      <c r="O934" s="460">
        <f t="shared" si="177"/>
        <v>-95.056660264169466</v>
      </c>
      <c r="P934" s="460">
        <f t="shared" si="174"/>
        <v>-9.9999999999980105E-3</v>
      </c>
      <c r="Q934" s="460">
        <f t="shared" si="175"/>
        <v>3.0303099567156708E-10</v>
      </c>
      <c r="R934" s="460">
        <f t="shared" si="176"/>
        <v>-3.0303099567150678E-12</v>
      </c>
      <c r="V934" s="430"/>
    </row>
    <row r="935" spans="3:22" x14ac:dyDescent="0.35">
      <c r="C935" s="489">
        <v>51.039999999999203</v>
      </c>
      <c r="D935" s="460">
        <f t="shared" si="167"/>
        <v>51.039999999999203</v>
      </c>
      <c r="E935" s="460">
        <f t="shared" si="173"/>
        <v>5.1039999999999204E-2</v>
      </c>
      <c r="F935" s="460">
        <f t="shared" si="168"/>
        <v>0.98008734120904584</v>
      </c>
      <c r="G935" s="460">
        <v>1.8557928617125499E-5</v>
      </c>
      <c r="H935" s="460">
        <f t="shared" si="169"/>
        <v>1</v>
      </c>
      <c r="I935" s="460">
        <v>0.99736922212520995</v>
      </c>
      <c r="J935" s="460">
        <v>0.99723577930530405</v>
      </c>
      <c r="K935" s="460">
        <v>0.99831460527766702</v>
      </c>
      <c r="L935" s="460" t="str">
        <f t="shared" si="170"/>
        <v>-</v>
      </c>
      <c r="M935" s="460">
        <f t="shared" si="171"/>
        <v>1</v>
      </c>
      <c r="N935" s="460">
        <f t="shared" si="172"/>
        <v>1.8188390916705794E-5</v>
      </c>
      <c r="O935" s="460">
        <f t="shared" si="177"/>
        <v>-94.804114404553275</v>
      </c>
      <c r="P935" s="460">
        <f t="shared" si="174"/>
        <v>-1.0000000000005116E-2</v>
      </c>
      <c r="Q935" s="460">
        <f t="shared" si="175"/>
        <v>3.2140531128120017E-10</v>
      </c>
      <c r="R935" s="460">
        <f t="shared" si="176"/>
        <v>-3.2140531128136458E-12</v>
      </c>
      <c r="V935" s="430"/>
    </row>
    <row r="936" spans="3:22" x14ac:dyDescent="0.35">
      <c r="C936" s="489">
        <v>51.049999999999201</v>
      </c>
      <c r="D936" s="460">
        <f t="shared" si="167"/>
        <v>51.049999999999201</v>
      </c>
      <c r="E936" s="460">
        <f t="shared" si="173"/>
        <v>5.10499999999992E-2</v>
      </c>
      <c r="F936" s="460">
        <f t="shared" si="168"/>
        <v>0.9800796055362434</v>
      </c>
      <c r="G936" s="460">
        <v>1.9092357936375498E-5</v>
      </c>
      <c r="H936" s="460">
        <f t="shared" si="169"/>
        <v>1</v>
      </c>
      <c r="I936" s="460">
        <v>0.99736819224543904</v>
      </c>
      <c r="J936" s="460">
        <v>0.99723469724781899</v>
      </c>
      <c r="K936" s="460">
        <v>0.99831394523777295</v>
      </c>
      <c r="L936" s="460" t="str">
        <f t="shared" si="170"/>
        <v>-</v>
      </c>
      <c r="M936" s="460">
        <f t="shared" si="171"/>
        <v>1</v>
      </c>
      <c r="N936" s="460">
        <f t="shared" si="172"/>
        <v>1.8712030635039664E-5</v>
      </c>
      <c r="O936" s="460">
        <f t="shared" si="177"/>
        <v>-94.557581603565723</v>
      </c>
      <c r="P936" s="460">
        <f t="shared" si="174"/>
        <v>-9.9999999999980105E-3</v>
      </c>
      <c r="Q936" s="460">
        <f t="shared" si="175"/>
        <v>3.4041027767413016E-10</v>
      </c>
      <c r="R936" s="460">
        <f t="shared" si="176"/>
        <v>-3.4041027767406243E-12</v>
      </c>
      <c r="V936" s="430"/>
    </row>
    <row r="937" spans="3:22" x14ac:dyDescent="0.35">
      <c r="C937" s="489">
        <v>51.059999999999199</v>
      </c>
      <c r="D937" s="460">
        <f t="shared" si="167"/>
        <v>51.059999999999199</v>
      </c>
      <c r="E937" s="460">
        <f t="shared" si="173"/>
        <v>5.1059999999999196E-2</v>
      </c>
      <c r="F937" s="460">
        <f t="shared" si="168"/>
        <v>0.98007186840089155</v>
      </c>
      <c r="G937" s="460">
        <v>1.96292297984796E-5</v>
      </c>
      <c r="H937" s="460">
        <f t="shared" si="169"/>
        <v>1</v>
      </c>
      <c r="I937" s="460">
        <v>0.99736716216477295</v>
      </c>
      <c r="J937" s="460">
        <v>0.99723361497930696</v>
      </c>
      <c r="K937" s="460">
        <v>0.99831328506893002</v>
      </c>
      <c r="L937" s="460" t="str">
        <f t="shared" si="170"/>
        <v>-</v>
      </c>
      <c r="M937" s="460">
        <f t="shared" si="171"/>
        <v>1</v>
      </c>
      <c r="N937" s="460">
        <f t="shared" si="172"/>
        <v>1.9238055923866359E-5</v>
      </c>
      <c r="O937" s="460">
        <f t="shared" si="177"/>
        <v>-94.316776342633233</v>
      </c>
      <c r="P937" s="460">
        <f t="shared" si="174"/>
        <v>-9.9999999999980105E-3</v>
      </c>
      <c r="Q937" s="460">
        <f t="shared" si="175"/>
        <v>3.6005226745711496E-10</v>
      </c>
      <c r="R937" s="460">
        <f t="shared" si="176"/>
        <v>-3.6005226745704332E-12</v>
      </c>
      <c r="V937" s="430"/>
    </row>
    <row r="938" spans="3:22" x14ac:dyDescent="0.35">
      <c r="C938" s="489">
        <v>51.069999999999197</v>
      </c>
      <c r="D938" s="460">
        <f t="shared" si="167"/>
        <v>51.069999999999197</v>
      </c>
      <c r="E938" s="460">
        <f t="shared" si="173"/>
        <v>5.1069999999999199E-2</v>
      </c>
      <c r="F938" s="460">
        <f t="shared" si="168"/>
        <v>0.98006412980302138</v>
      </c>
      <c r="G938" s="460">
        <v>2.0168510519085201E-5</v>
      </c>
      <c r="H938" s="460">
        <f t="shared" si="169"/>
        <v>1</v>
      </c>
      <c r="I938" s="460">
        <v>0.99736613188319601</v>
      </c>
      <c r="J938" s="460">
        <v>0.99723253249975097</v>
      </c>
      <c r="K938" s="460">
        <v>0.99831262477112703</v>
      </c>
      <c r="L938" s="460" t="str">
        <f t="shared" si="170"/>
        <v>-</v>
      </c>
      <c r="M938" s="460">
        <f t="shared" si="171"/>
        <v>1</v>
      </c>
      <c r="N938" s="460">
        <f t="shared" si="172"/>
        <v>1.9766433711310322E-5</v>
      </c>
      <c r="O938" s="460">
        <f t="shared" si="177"/>
        <v>-94.081433593201041</v>
      </c>
      <c r="P938" s="460">
        <f t="shared" si="174"/>
        <v>-9.9999999999980105E-3</v>
      </c>
      <c r="Q938" s="460">
        <f t="shared" si="175"/>
        <v>3.803375529251512E-10</v>
      </c>
      <c r="R938" s="460">
        <f t="shared" si="176"/>
        <v>-3.8033755292507553E-12</v>
      </c>
      <c r="V938" s="430"/>
    </row>
    <row r="939" spans="3:22" x14ac:dyDescent="0.35">
      <c r="C939" s="489">
        <v>51.079999999999202</v>
      </c>
      <c r="D939" s="460">
        <f t="shared" si="167"/>
        <v>51.079999999999202</v>
      </c>
      <c r="E939" s="460">
        <f t="shared" si="173"/>
        <v>5.1079999999999202E-2</v>
      </c>
      <c r="F939" s="460">
        <f t="shared" si="168"/>
        <v>0.98005638974266385</v>
      </c>
      <c r="G939" s="460">
        <v>2.0710166524977401E-5</v>
      </c>
      <c r="H939" s="460">
        <f t="shared" si="169"/>
        <v>1</v>
      </c>
      <c r="I939" s="460">
        <v>0.997365101400707</v>
      </c>
      <c r="J939" s="460">
        <v>0.99723144980914802</v>
      </c>
      <c r="K939" s="460">
        <v>0.99831196434436398</v>
      </c>
      <c r="L939" s="460" t="str">
        <f t="shared" si="170"/>
        <v>-</v>
      </c>
      <c r="M939" s="460">
        <f t="shared" si="171"/>
        <v>1</v>
      </c>
      <c r="N939" s="460">
        <f t="shared" si="172"/>
        <v>2.0297131035438721E-5</v>
      </c>
      <c r="O939" s="460">
        <f t="shared" si="177"/>
        <v>-93.851306890535568</v>
      </c>
      <c r="P939" s="460">
        <f t="shared" si="174"/>
        <v>-1.0000000000005116E-2</v>
      </c>
      <c r="Q939" s="460">
        <f t="shared" si="175"/>
        <v>4.0127230505423811E-10</v>
      </c>
      <c r="R939" s="460">
        <f t="shared" si="176"/>
        <v>-4.0127230505444343E-12</v>
      </c>
      <c r="V939" s="430"/>
    </row>
    <row r="940" spans="3:22" x14ac:dyDescent="0.35">
      <c r="C940" s="489">
        <v>51.0899999999992</v>
      </c>
      <c r="D940" s="460">
        <f t="shared" si="167"/>
        <v>51.0899999999992</v>
      </c>
      <c r="E940" s="460">
        <f t="shared" si="173"/>
        <v>5.1089999999999199E-2</v>
      </c>
      <c r="F940" s="460">
        <f t="shared" si="168"/>
        <v>0.98004864821984961</v>
      </c>
      <c r="G940" s="460">
        <v>2.1254164354005699E-5</v>
      </c>
      <c r="H940" s="460">
        <f t="shared" si="169"/>
        <v>1</v>
      </c>
      <c r="I940" s="460">
        <v>0.99736407071732502</v>
      </c>
      <c r="J940" s="460">
        <v>0.99723036690751898</v>
      </c>
      <c r="K940" s="460">
        <v>0.99831130378865496</v>
      </c>
      <c r="L940" s="460" t="str">
        <f t="shared" si="170"/>
        <v>-</v>
      </c>
      <c r="M940" s="460">
        <f t="shared" si="171"/>
        <v>1</v>
      </c>
      <c r="N940" s="460">
        <f t="shared" si="172"/>
        <v>2.0830115044185799E-5</v>
      </c>
      <c r="O940" s="460">
        <f t="shared" si="177"/>
        <v>-93.626166628969131</v>
      </c>
      <c r="P940" s="460">
        <f t="shared" si="174"/>
        <v>-9.9999999999980105E-3</v>
      </c>
      <c r="Q940" s="460">
        <f t="shared" si="175"/>
        <v>4.2286259252349761E-10</v>
      </c>
      <c r="R940" s="460">
        <f t="shared" si="176"/>
        <v>-4.2286259252341345E-12</v>
      </c>
      <c r="V940" s="430"/>
    </row>
    <row r="941" spans="3:22" x14ac:dyDescent="0.35">
      <c r="C941" s="489">
        <v>51.099999999999199</v>
      </c>
      <c r="D941" s="460">
        <f t="shared" si="167"/>
        <v>51.099999999999199</v>
      </c>
      <c r="E941" s="460">
        <f t="shared" si="173"/>
        <v>5.1099999999999202E-2</v>
      </c>
      <c r="F941" s="460">
        <f t="shared" si="168"/>
        <v>0.98004090523460918</v>
      </c>
      <c r="G941" s="460">
        <v>2.1800470655019699E-5</v>
      </c>
      <c r="H941" s="460">
        <f t="shared" si="169"/>
        <v>1</v>
      </c>
      <c r="I941" s="460">
        <v>0.99736303983303298</v>
      </c>
      <c r="J941" s="460">
        <v>0.99722928379484799</v>
      </c>
      <c r="K941" s="460">
        <v>0.99831064310398498</v>
      </c>
      <c r="L941" s="460" t="str">
        <f t="shared" si="170"/>
        <v>-</v>
      </c>
      <c r="M941" s="460">
        <f t="shared" si="171"/>
        <v>1</v>
      </c>
      <c r="N941" s="460">
        <f t="shared" si="172"/>
        <v>2.136535299528604E-5</v>
      </c>
      <c r="O941" s="460">
        <f t="shared" si="177"/>
        <v>-93.40579854873215</v>
      </c>
      <c r="P941" s="460">
        <f t="shared" si="174"/>
        <v>-9.9999999999980105E-3</v>
      </c>
      <c r="Q941" s="460">
        <f t="shared" si="175"/>
        <v>4.4511438076752243E-10</v>
      </c>
      <c r="R941" s="460">
        <f t="shared" si="176"/>
        <v>-4.4511438076743387E-12</v>
      </c>
      <c r="V941" s="430"/>
    </row>
    <row r="942" spans="3:22" x14ac:dyDescent="0.35">
      <c r="C942" s="489">
        <v>51.109999999999197</v>
      </c>
      <c r="D942" s="460">
        <f t="shared" si="167"/>
        <v>51.109999999999197</v>
      </c>
      <c r="E942" s="460">
        <f t="shared" si="173"/>
        <v>5.1109999999999198E-2</v>
      </c>
      <c r="F942" s="460">
        <f t="shared" si="168"/>
        <v>0.98003316078697333</v>
      </c>
      <c r="G942" s="460">
        <v>2.23490521878248E-5</v>
      </c>
      <c r="H942" s="460">
        <f t="shared" si="169"/>
        <v>1</v>
      </c>
      <c r="I942" s="460">
        <v>0.99736200874784697</v>
      </c>
      <c r="J942" s="460">
        <v>0.99722820047115102</v>
      </c>
      <c r="K942" s="460">
        <v>0.99830998229036905</v>
      </c>
      <c r="L942" s="460" t="str">
        <f t="shared" si="170"/>
        <v>-</v>
      </c>
      <c r="M942" s="460">
        <f t="shared" si="171"/>
        <v>1</v>
      </c>
      <c r="N942" s="460">
        <f t="shared" si="172"/>
        <v>2.1902812256226961E-5</v>
      </c>
      <c r="O942" s="460">
        <f t="shared" si="177"/>
        <v>-93.190002389088932</v>
      </c>
      <c r="P942" s="460">
        <f t="shared" si="174"/>
        <v>-9.9999999999980105E-3</v>
      </c>
      <c r="Q942" s="460">
        <f t="shared" si="175"/>
        <v>4.6803353105805923E-10</v>
      </c>
      <c r="R942" s="460">
        <f t="shared" si="176"/>
        <v>-4.680335310579661E-12</v>
      </c>
      <c r="V942" s="430"/>
    </row>
    <row r="943" spans="3:22" x14ac:dyDescent="0.35">
      <c r="C943" s="489">
        <v>51.119999999999202</v>
      </c>
      <c r="D943" s="460">
        <f t="shared" si="167"/>
        <v>51.119999999999202</v>
      </c>
      <c r="E943" s="460">
        <f t="shared" si="173"/>
        <v>5.1119999999999201E-2</v>
      </c>
      <c r="F943" s="460">
        <f t="shared" si="168"/>
        <v>0.98002541487697348</v>
      </c>
      <c r="G943" s="460">
        <v>2.2899875823234299E-5</v>
      </c>
      <c r="H943" s="460">
        <f t="shared" si="169"/>
        <v>1</v>
      </c>
      <c r="I943" s="460">
        <v>0.99736097746175201</v>
      </c>
      <c r="J943" s="460">
        <v>0.99722711693640997</v>
      </c>
      <c r="K943" s="460">
        <v>0.99830932134779604</v>
      </c>
      <c r="L943" s="460" t="str">
        <f t="shared" si="170"/>
        <v>-</v>
      </c>
      <c r="M943" s="460">
        <f t="shared" si="171"/>
        <v>1</v>
      </c>
      <c r="N943" s="460">
        <f t="shared" si="172"/>
        <v>2.2442460304296367E-5</v>
      </c>
      <c r="O943" s="460">
        <f t="shared" si="177"/>
        <v>-92.97859068627703</v>
      </c>
      <c r="P943" s="460">
        <f t="shared" si="174"/>
        <v>-1.0000000000005116E-2</v>
      </c>
      <c r="Q943" s="460">
        <f t="shared" si="175"/>
        <v>4.916257996167758E-10</v>
      </c>
      <c r="R943" s="460">
        <f t="shared" si="176"/>
        <v>-4.9162579961702733E-12</v>
      </c>
      <c r="V943" s="430"/>
    </row>
    <row r="944" spans="3:22" x14ac:dyDescent="0.35">
      <c r="C944" s="489">
        <v>51.1299999999992</v>
      </c>
      <c r="D944" s="460">
        <f t="shared" si="167"/>
        <v>51.1299999999992</v>
      </c>
      <c r="E944" s="460">
        <f t="shared" si="173"/>
        <v>5.1129999999999197E-2</v>
      </c>
      <c r="F944" s="460">
        <f t="shared" si="168"/>
        <v>0.98001766750463937</v>
      </c>
      <c r="G944" s="460">
        <v>2.3452908542780599E-5</v>
      </c>
      <c r="H944" s="460">
        <f t="shared" si="169"/>
        <v>1</v>
      </c>
      <c r="I944" s="460">
        <v>0.99735994597476596</v>
      </c>
      <c r="J944" s="460">
        <v>0.99722603319064795</v>
      </c>
      <c r="K944" s="460">
        <v>0.99830866027627596</v>
      </c>
      <c r="L944" s="460" t="str">
        <f t="shared" si="170"/>
        <v>-</v>
      </c>
      <c r="M944" s="460">
        <f t="shared" si="171"/>
        <v>1</v>
      </c>
      <c r="N944" s="460">
        <f t="shared" si="172"/>
        <v>2.2984264726295473E-5</v>
      </c>
      <c r="O944" s="460">
        <f t="shared" si="177"/>
        <v>-92.771387698112605</v>
      </c>
      <c r="P944" s="460">
        <f t="shared" si="174"/>
        <v>-9.9999999999980105E-3</v>
      </c>
      <c r="Q944" s="460">
        <f t="shared" si="175"/>
        <v>5.1589683675124983E-10</v>
      </c>
      <c r="R944" s="460">
        <f t="shared" si="176"/>
        <v>-5.1589683675114722E-12</v>
      </c>
      <c r="V944" s="430"/>
    </row>
    <row r="945" spans="3:22" x14ac:dyDescent="0.35">
      <c r="C945" s="489">
        <v>51.139999999999198</v>
      </c>
      <c r="D945" s="460">
        <f t="shared" si="167"/>
        <v>51.139999999999198</v>
      </c>
      <c r="E945" s="460">
        <f t="shared" si="173"/>
        <v>5.11399999999992E-2</v>
      </c>
      <c r="F945" s="460">
        <f t="shared" si="168"/>
        <v>0.9800099186700032</v>
      </c>
      <c r="G945" s="460">
        <v>2.40081174387603E-5</v>
      </c>
      <c r="H945" s="460">
        <f t="shared" si="169"/>
        <v>1</v>
      </c>
      <c r="I945" s="460">
        <v>0.99735891428685297</v>
      </c>
      <c r="J945" s="460">
        <v>0.99722494923382399</v>
      </c>
      <c r="K945" s="460">
        <v>0.99830799907578305</v>
      </c>
      <c r="L945" s="460" t="str">
        <f t="shared" si="170"/>
        <v>-</v>
      </c>
      <c r="M945" s="460">
        <f t="shared" si="171"/>
        <v>1</v>
      </c>
      <c r="N945" s="460">
        <f t="shared" si="172"/>
        <v>2.3528193218579366E-5</v>
      </c>
      <c r="O945" s="460">
        <f t="shared" si="177"/>
        <v>-92.568228439334376</v>
      </c>
      <c r="P945" s="460">
        <f t="shared" si="174"/>
        <v>-9.9999999999980105E-3</v>
      </c>
      <c r="Q945" s="460">
        <f t="shared" si="175"/>
        <v>5.4085218601843776E-10</v>
      </c>
      <c r="R945" s="460">
        <f t="shared" si="176"/>
        <v>-5.4085218601833013E-12</v>
      </c>
      <c r="V945" s="430"/>
    </row>
    <row r="946" spans="3:22" x14ac:dyDescent="0.35">
      <c r="C946" s="489">
        <v>51.149999999999203</v>
      </c>
      <c r="D946" s="460">
        <f t="shared" si="167"/>
        <v>51.149999999999203</v>
      </c>
      <c r="E946" s="460">
        <f t="shared" si="173"/>
        <v>5.1149999999999203E-2</v>
      </c>
      <c r="F946" s="460">
        <f t="shared" si="168"/>
        <v>0.98000216837309528</v>
      </c>
      <c r="G946" s="460">
        <v>2.45654697142767E-5</v>
      </c>
      <c r="H946" s="460">
        <f t="shared" si="169"/>
        <v>1</v>
      </c>
      <c r="I946" s="460">
        <v>0.997357882398069</v>
      </c>
      <c r="J946" s="460">
        <v>0.99722386506599503</v>
      </c>
      <c r="K946" s="460">
        <v>0.99830733774635805</v>
      </c>
      <c r="L946" s="460" t="str">
        <f t="shared" si="170"/>
        <v>-</v>
      </c>
      <c r="M946" s="460">
        <f t="shared" si="171"/>
        <v>1</v>
      </c>
      <c r="N946" s="460">
        <f t="shared" si="172"/>
        <v>2.4074213587094768E-5</v>
      </c>
      <c r="O946" s="460">
        <f t="shared" si="177"/>
        <v>-92.36895781438092</v>
      </c>
      <c r="P946" s="460">
        <f t="shared" si="174"/>
        <v>-1.0000000000005116E-2</v>
      </c>
      <c r="Q946" s="460">
        <f t="shared" si="175"/>
        <v>5.6649728342322269E-10</v>
      </c>
      <c r="R946" s="460">
        <f t="shared" si="176"/>
        <v>-5.6649728342351253E-12</v>
      </c>
      <c r="V946" s="430"/>
    </row>
    <row r="947" spans="3:22" x14ac:dyDescent="0.35">
      <c r="C947" s="489">
        <v>51.159999999999201</v>
      </c>
      <c r="D947" s="460">
        <f t="shared" si="167"/>
        <v>51.159999999999201</v>
      </c>
      <c r="E947" s="460">
        <f t="shared" si="173"/>
        <v>5.1159999999999199E-2</v>
      </c>
      <c r="F947" s="460">
        <f t="shared" si="168"/>
        <v>0.97999441661394537</v>
      </c>
      <c r="G947" s="460">
        <v>2.5124932682958401E-5</v>
      </c>
      <c r="H947" s="460">
        <f t="shared" si="169"/>
        <v>1</v>
      </c>
      <c r="I947" s="460">
        <v>0.99735685030835897</v>
      </c>
      <c r="J947" s="460">
        <v>0.99722278068711001</v>
      </c>
      <c r="K947" s="460">
        <v>0.99830667628796199</v>
      </c>
      <c r="L947" s="460" t="str">
        <f t="shared" si="170"/>
        <v>-</v>
      </c>
      <c r="M947" s="460">
        <f t="shared" si="171"/>
        <v>1</v>
      </c>
      <c r="N947" s="460">
        <f t="shared" si="172"/>
        <v>2.4622293747100468E-5</v>
      </c>
      <c r="O947" s="460">
        <f t="shared" si="177"/>
        <v>-92.173429836130367</v>
      </c>
      <c r="P947" s="460">
        <f t="shared" si="174"/>
        <v>-9.9999999999980105E-3</v>
      </c>
      <c r="Q947" s="460">
        <f t="shared" si="175"/>
        <v>5.9283745663733271E-10</v>
      </c>
      <c r="R947" s="460">
        <f t="shared" si="176"/>
        <v>-5.9283745663721479E-12</v>
      </c>
      <c r="V947" s="430"/>
    </row>
    <row r="948" spans="3:22" x14ac:dyDescent="0.35">
      <c r="C948" s="489">
        <v>51.169999999999199</v>
      </c>
      <c r="D948" s="460">
        <f t="shared" si="167"/>
        <v>51.169999999999199</v>
      </c>
      <c r="E948" s="460">
        <f t="shared" si="173"/>
        <v>5.1169999999999202E-2</v>
      </c>
      <c r="F948" s="460">
        <f t="shared" si="168"/>
        <v>0.97998666339258544</v>
      </c>
      <c r="G948" s="460">
        <v>2.5686473768954699E-5</v>
      </c>
      <c r="H948" s="460">
        <f t="shared" si="169"/>
        <v>1</v>
      </c>
      <c r="I948" s="460">
        <v>0.99735581801777795</v>
      </c>
      <c r="J948" s="460">
        <v>0.997221696097218</v>
      </c>
      <c r="K948" s="460">
        <v>0.99830601470063396</v>
      </c>
      <c r="L948" s="460" t="str">
        <f t="shared" si="170"/>
        <v>-</v>
      </c>
      <c r="M948" s="460">
        <f t="shared" si="171"/>
        <v>1</v>
      </c>
      <c r="N948" s="460">
        <f t="shared" si="172"/>
        <v>2.5172401723159084E-5</v>
      </c>
      <c r="O948" s="460">
        <f t="shared" si="177"/>
        <v>-91.981506920376404</v>
      </c>
      <c r="P948" s="460">
        <f t="shared" si="174"/>
        <v>-9.9999999999980105E-3</v>
      </c>
      <c r="Q948" s="460">
        <f t="shared" si="175"/>
        <v>6.198779242439718E-10</v>
      </c>
      <c r="R948" s="460">
        <f t="shared" si="176"/>
        <v>-6.1987792424384851E-12</v>
      </c>
      <c r="V948" s="430"/>
    </row>
    <row r="949" spans="3:22" x14ac:dyDescent="0.35">
      <c r="C949" s="489">
        <v>51.179999999999197</v>
      </c>
      <c r="D949" s="460">
        <f t="shared" si="167"/>
        <v>51.179999999999197</v>
      </c>
      <c r="E949" s="460">
        <f t="shared" si="173"/>
        <v>5.1179999999999198E-2</v>
      </c>
      <c r="F949" s="460">
        <f t="shared" si="168"/>
        <v>0.97997890870904691</v>
      </c>
      <c r="G949" s="460">
        <v>2.6250060507118898E-5</v>
      </c>
      <c r="H949" s="460">
        <f t="shared" si="169"/>
        <v>1</v>
      </c>
      <c r="I949" s="460">
        <v>0.99735478552627099</v>
      </c>
      <c r="J949" s="460">
        <v>0.99722061129627104</v>
      </c>
      <c r="K949" s="460">
        <v>0.99830535298433498</v>
      </c>
      <c r="L949" s="460" t="str">
        <f t="shared" si="170"/>
        <v>-</v>
      </c>
      <c r="M949" s="460">
        <f t="shared" si="171"/>
        <v>1</v>
      </c>
      <c r="N949" s="460">
        <f t="shared" si="172"/>
        <v>2.5724505649312829E-5</v>
      </c>
      <c r="O949" s="460">
        <f t="shared" si="177"/>
        <v>-91.793059247414334</v>
      </c>
      <c r="P949" s="460">
        <f t="shared" si="174"/>
        <v>-9.9999999999980105E-3</v>
      </c>
      <c r="Q949" s="460">
        <f t="shared" si="175"/>
        <v>6.4762379502049643E-10</v>
      </c>
      <c r="R949" s="460">
        <f t="shared" si="176"/>
        <v>-6.4762379502036758E-12</v>
      </c>
      <c r="V949" s="430"/>
    </row>
    <row r="950" spans="3:22" x14ac:dyDescent="0.35">
      <c r="C950" s="489">
        <v>51.189999999999202</v>
      </c>
      <c r="D950" s="460">
        <f t="shared" si="167"/>
        <v>51.189999999999202</v>
      </c>
      <c r="E950" s="460">
        <f t="shared" si="173"/>
        <v>5.1189999999999201E-2</v>
      </c>
      <c r="F950" s="460">
        <f t="shared" si="168"/>
        <v>0.97997115256335943</v>
      </c>
      <c r="G950" s="460">
        <v>2.6815660542581098E-5</v>
      </c>
      <c r="H950" s="460">
        <f t="shared" si="169"/>
        <v>1</v>
      </c>
      <c r="I950" s="460">
        <v>0.99735375283387695</v>
      </c>
      <c r="J950" s="460">
        <v>0.99721952628430299</v>
      </c>
      <c r="K950" s="460">
        <v>0.99830469113909204</v>
      </c>
      <c r="L950" s="460" t="str">
        <f t="shared" si="170"/>
        <v>-</v>
      </c>
      <c r="M950" s="460">
        <f t="shared" si="171"/>
        <v>1</v>
      </c>
      <c r="N950" s="460">
        <f t="shared" si="172"/>
        <v>2.6278573768660999E-5</v>
      </c>
      <c r="O950" s="460">
        <f t="shared" si="177"/>
        <v>-91.607964183469477</v>
      </c>
      <c r="P950" s="460">
        <f t="shared" si="174"/>
        <v>-1.0000000000005116E-2</v>
      </c>
      <c r="Q950" s="460">
        <f t="shared" si="175"/>
        <v>6.7608006723802326E-10</v>
      </c>
      <c r="R950" s="460">
        <f t="shared" si="176"/>
        <v>-6.7608006723836912E-12</v>
      </c>
      <c r="V950" s="430"/>
    </row>
    <row r="951" spans="3:22" x14ac:dyDescent="0.35">
      <c r="C951" s="489">
        <v>51.1999999999992</v>
      </c>
      <c r="D951" s="460">
        <f t="shared" si="167"/>
        <v>51.1999999999992</v>
      </c>
      <c r="E951" s="460">
        <f t="shared" si="173"/>
        <v>5.1199999999999198E-2</v>
      </c>
      <c r="F951" s="460">
        <f t="shared" si="168"/>
        <v>0.97996339495555407</v>
      </c>
      <c r="G951" s="460">
        <v>2.7383241630922101E-5</v>
      </c>
      <c r="H951" s="460">
        <f t="shared" si="169"/>
        <v>1</v>
      </c>
      <c r="I951" s="460">
        <v>0.99735271994057695</v>
      </c>
      <c r="J951" s="460">
        <v>0.99721844106129598</v>
      </c>
      <c r="K951" s="460">
        <v>0.99830402916489003</v>
      </c>
      <c r="L951" s="460" t="str">
        <f t="shared" si="170"/>
        <v>-</v>
      </c>
      <c r="M951" s="460">
        <f t="shared" si="171"/>
        <v>1</v>
      </c>
      <c r="N951" s="460">
        <f t="shared" si="172"/>
        <v>2.6834574433526686E-5</v>
      </c>
      <c r="O951" s="460">
        <f t="shared" si="177"/>
        <v>-91.426105754985585</v>
      </c>
      <c r="P951" s="460">
        <f t="shared" si="174"/>
        <v>-9.9999999999980105E-3</v>
      </c>
      <c r="Q951" s="460">
        <f t="shared" si="175"/>
        <v>7.0525162798688811E-10</v>
      </c>
      <c r="R951" s="460">
        <f t="shared" si="176"/>
        <v>-7.0525162798674783E-12</v>
      </c>
      <c r="V951" s="430"/>
    </row>
    <row r="952" spans="3:22" x14ac:dyDescent="0.35">
      <c r="C952" s="489">
        <v>51.209999999999198</v>
      </c>
      <c r="D952" s="460">
        <f t="shared" si="167"/>
        <v>51.209999999999198</v>
      </c>
      <c r="E952" s="460">
        <f t="shared" si="173"/>
        <v>5.1209999999999201E-2</v>
      </c>
      <c r="F952" s="460">
        <f t="shared" si="168"/>
        <v>0.97995563588566204</v>
      </c>
      <c r="G952" s="460">
        <v>2.79527716379153E-5</v>
      </c>
      <c r="H952" s="460">
        <f t="shared" si="169"/>
        <v>1</v>
      </c>
      <c r="I952" s="460">
        <v>0.99735168684639097</v>
      </c>
      <c r="J952" s="460">
        <v>0.99721735562726999</v>
      </c>
      <c r="K952" s="460">
        <v>0.99830336706174505</v>
      </c>
      <c r="L952" s="460" t="str">
        <f t="shared" si="170"/>
        <v>-</v>
      </c>
      <c r="M952" s="460">
        <f t="shared" si="171"/>
        <v>1</v>
      </c>
      <c r="N952" s="460">
        <f t="shared" si="172"/>
        <v>2.7392476105199988E-5</v>
      </c>
      <c r="O952" s="460">
        <f t="shared" si="177"/>
        <v>-91.247374170385754</v>
      </c>
      <c r="P952" s="460">
        <f t="shared" si="174"/>
        <v>-9.9999999999980105E-3</v>
      </c>
      <c r="Q952" s="460">
        <f t="shared" si="175"/>
        <v>7.3514325253240425E-10</v>
      </c>
      <c r="R952" s="460">
        <f t="shared" si="176"/>
        <v>-7.3514325253225792E-12</v>
      </c>
      <c r="V952" s="430"/>
    </row>
    <row r="953" spans="3:22" x14ac:dyDescent="0.35">
      <c r="C953" s="489">
        <v>51.219999999999203</v>
      </c>
      <c r="D953" s="460">
        <f t="shared" si="167"/>
        <v>51.219999999999203</v>
      </c>
      <c r="E953" s="460">
        <f t="shared" si="173"/>
        <v>5.1219999999999204E-2</v>
      </c>
      <c r="F953" s="460">
        <f t="shared" si="168"/>
        <v>0.97994787535371386</v>
      </c>
      <c r="G953" s="460">
        <v>2.8524218539702699E-5</v>
      </c>
      <c r="H953" s="460">
        <f t="shared" si="169"/>
        <v>1</v>
      </c>
      <c r="I953" s="460">
        <v>0.99735065355129804</v>
      </c>
      <c r="J953" s="460">
        <v>0.99721626998220803</v>
      </c>
      <c r="K953" s="460">
        <v>0.99830270482964101</v>
      </c>
      <c r="L953" s="460" t="str">
        <f t="shared" si="170"/>
        <v>-</v>
      </c>
      <c r="M953" s="460">
        <f t="shared" si="171"/>
        <v>1</v>
      </c>
      <c r="N953" s="460">
        <f t="shared" si="172"/>
        <v>2.7952247354106676E-5</v>
      </c>
      <c r="O953" s="460">
        <f t="shared" si="177"/>
        <v>-91.071665383994272</v>
      </c>
      <c r="P953" s="460">
        <f t="shared" si="174"/>
        <v>-1.0000000000005116E-2</v>
      </c>
      <c r="Q953" s="460">
        <f t="shared" si="175"/>
        <v>7.6575960369678248E-10</v>
      </c>
      <c r="R953" s="460">
        <f t="shared" si="176"/>
        <v>-7.6575960369717415E-12</v>
      </c>
      <c r="V953" s="430"/>
    </row>
    <row r="954" spans="3:22" x14ac:dyDescent="0.35">
      <c r="C954" s="489">
        <v>51.229999999999201</v>
      </c>
      <c r="D954" s="460">
        <f t="shared" si="167"/>
        <v>51.229999999999201</v>
      </c>
      <c r="E954" s="460">
        <f t="shared" si="173"/>
        <v>5.12299999999992E-2</v>
      </c>
      <c r="F954" s="460">
        <f t="shared" si="168"/>
        <v>0.97994011335974129</v>
      </c>
      <c r="G954" s="460">
        <v>2.9097550422506801E-5</v>
      </c>
      <c r="H954" s="460">
        <f t="shared" si="169"/>
        <v>1</v>
      </c>
      <c r="I954" s="460">
        <v>0.99734962005532002</v>
      </c>
      <c r="J954" s="460">
        <v>0.99721518412612598</v>
      </c>
      <c r="K954" s="460">
        <v>0.998302042468595</v>
      </c>
      <c r="L954" s="460" t="str">
        <f t="shared" si="170"/>
        <v>-</v>
      </c>
      <c r="M954" s="460">
        <f t="shared" si="171"/>
        <v>1</v>
      </c>
      <c r="N954" s="460">
        <f t="shared" si="172"/>
        <v>2.8513856859522104E-5</v>
      </c>
      <c r="O954" s="460">
        <f t="shared" si="177"/>
        <v>-90.898880697992155</v>
      </c>
      <c r="P954" s="460">
        <f t="shared" si="174"/>
        <v>-9.9999999999980105E-3</v>
      </c>
      <c r="Q954" s="460">
        <f t="shared" si="175"/>
        <v>7.971052312660964E-10</v>
      </c>
      <c r="R954" s="460">
        <f t="shared" si="176"/>
        <v>-7.9710523126593782E-12</v>
      </c>
      <c r="V954" s="430"/>
    </row>
    <row r="955" spans="3:22" x14ac:dyDescent="0.35">
      <c r="C955" s="489">
        <v>51.239999999999199</v>
      </c>
      <c r="D955" s="460">
        <f t="shared" si="167"/>
        <v>51.239999999999199</v>
      </c>
      <c r="E955" s="460">
        <f t="shared" si="173"/>
        <v>5.1239999999999196E-2</v>
      </c>
      <c r="F955" s="460">
        <f t="shared" si="168"/>
        <v>0.97993234990377354</v>
      </c>
      <c r="G955" s="460">
        <v>2.9672735482711101E-5</v>
      </c>
      <c r="H955" s="460">
        <f t="shared" si="169"/>
        <v>1</v>
      </c>
      <c r="I955" s="460">
        <v>0.99734858635843904</v>
      </c>
      <c r="J955" s="460">
        <v>0.99721409805900996</v>
      </c>
      <c r="K955" s="460">
        <v>0.99830137997859203</v>
      </c>
      <c r="L955" s="460" t="str">
        <f t="shared" si="170"/>
        <v>-</v>
      </c>
      <c r="M955" s="460">
        <f t="shared" si="171"/>
        <v>1</v>
      </c>
      <c r="N955" s="460">
        <f t="shared" si="172"/>
        <v>2.907727340964617E-5</v>
      </c>
      <c r="O955" s="460">
        <f t="shared" si="177"/>
        <v>-90.728926398255993</v>
      </c>
      <c r="P955" s="460">
        <f t="shared" si="174"/>
        <v>-9.9999999999980105E-3</v>
      </c>
      <c r="Q955" s="460">
        <f t="shared" si="175"/>
        <v>8.2918457142007753E-10</v>
      </c>
      <c r="R955" s="460">
        <f t="shared" si="176"/>
        <v>-8.2918457141991259E-12</v>
      </c>
      <c r="V955" s="430"/>
    </row>
    <row r="956" spans="3:22" x14ac:dyDescent="0.35">
      <c r="C956" s="489">
        <v>51.249999999999098</v>
      </c>
      <c r="D956" s="460">
        <f t="shared" si="167"/>
        <v>51.249999999999098</v>
      </c>
      <c r="E956" s="460">
        <f t="shared" si="173"/>
        <v>5.1249999999999095E-2</v>
      </c>
      <c r="F956" s="460">
        <f t="shared" si="168"/>
        <v>0.97992458498584312</v>
      </c>
      <c r="G956" s="460">
        <v>3.0249742026689301E-5</v>
      </c>
      <c r="H956" s="460">
        <f t="shared" si="169"/>
        <v>1</v>
      </c>
      <c r="I956" s="460">
        <v>0.99734755246065498</v>
      </c>
      <c r="J956" s="460">
        <v>0.99721301178085697</v>
      </c>
      <c r="K956" s="460">
        <v>0.99830071735963199</v>
      </c>
      <c r="L956" s="460" t="str">
        <f t="shared" si="170"/>
        <v>-</v>
      </c>
      <c r="M956" s="460">
        <f t="shared" si="171"/>
        <v>1</v>
      </c>
      <c r="N956" s="460">
        <f t="shared" si="172"/>
        <v>2.9642465901432331E-5</v>
      </c>
      <c r="O956" s="460">
        <f t="shared" si="177"/>
        <v>-90.561713420845081</v>
      </c>
      <c r="P956" s="460">
        <f t="shared" si="174"/>
        <v>-9.9999999998985345E-3</v>
      </c>
      <c r="Q956" s="460">
        <f t="shared" si="175"/>
        <v>8.6200194619025448E-10</v>
      </c>
      <c r="R956" s="460">
        <f t="shared" si="176"/>
        <v>-8.6200194618150811E-12</v>
      </c>
      <c r="V956" s="430"/>
    </row>
    <row r="957" spans="3:22" x14ac:dyDescent="0.35">
      <c r="C957" s="489">
        <v>51.259999999999202</v>
      </c>
      <c r="D957" s="460">
        <f t="shared" si="167"/>
        <v>51.259999999999202</v>
      </c>
      <c r="E957" s="460">
        <f t="shared" si="173"/>
        <v>5.1259999999999202E-2</v>
      </c>
      <c r="F957" s="460">
        <f t="shared" si="168"/>
        <v>0.9799168186059799</v>
      </c>
      <c r="G957" s="460">
        <v>3.0828538470749303E-5</v>
      </c>
      <c r="H957" s="460">
        <f t="shared" si="169"/>
        <v>1</v>
      </c>
      <c r="I957" s="460">
        <v>0.99734651836198496</v>
      </c>
      <c r="J957" s="460">
        <v>0.99721192529168701</v>
      </c>
      <c r="K957" s="460">
        <v>0.99830005461172899</v>
      </c>
      <c r="L957" s="460" t="str">
        <f t="shared" si="170"/>
        <v>-</v>
      </c>
      <c r="M957" s="460">
        <f t="shared" si="171"/>
        <v>1</v>
      </c>
      <c r="N957" s="460">
        <f t="shared" si="172"/>
        <v>3.0209403340528716E-5</v>
      </c>
      <c r="O957" s="460">
        <f t="shared" si="177"/>
        <v>-90.397157045990809</v>
      </c>
      <c r="P957" s="460">
        <f t="shared" si="174"/>
        <v>-1.0000000000104592E-2</v>
      </c>
      <c r="Q957" s="460">
        <f t="shared" si="175"/>
        <v>8.9556156293920079E-10</v>
      </c>
      <c r="R957" s="460">
        <f t="shared" si="176"/>
        <v>-8.9556156294856765E-12</v>
      </c>
      <c r="V957" s="430"/>
    </row>
    <row r="958" spans="3:22" x14ac:dyDescent="0.35">
      <c r="C958" s="489">
        <v>51.2699999999992</v>
      </c>
      <c r="D958" s="460">
        <f t="shared" ref="D958:D1021" si="178">IF(AND($D$11=$U$86,$D$13&gt;=$U$80),$D$13/$U$80,1)*(f_CLK_MHz/fCLK_NOM_MHz)*$C958</f>
        <v>51.2699999999992</v>
      </c>
      <c r="E958" s="460">
        <f t="shared" si="173"/>
        <v>5.1269999999999198E-2</v>
      </c>
      <c r="F958" s="460">
        <f t="shared" ref="F958:F1021" si="179">IF(SINC3_Decimation&lt;&gt;0,(ABS(SIN(((MOD_CLK_DIV*PI()*$D958*SINC3_Decimation)/(f_CLK_MHz*1000000)))/(SINC3_Decimation*SIN(((MOD_CLK_DIV*PI()*$D958)/(f_CLK_MHz*1000000)))))^First_Stage_Order),"-")</f>
        <v>0.97990905076421464</v>
      </c>
      <c r="G958" s="460">
        <v>3.1409093341283701E-5</v>
      </c>
      <c r="H958" s="460">
        <f t="shared" ref="H958:H1021" si="180">IF(SINC1A_Decimation&lt;&gt;0,(ABS(SIN(((MOD_CLK_DIV*SINC3_Decimation*FIR2_Decimation*PI()*$D958*SINC1A_Decimation)/(f_CLK_MHz*1000000)))/(SINC1A_Decimation*SIN(((MOD_CLK_DIV*SINC3_Decimation*FIR2_Decimation*PI()*$D958)/(f_CLK_MHz*1000000)))))^1),"-")</f>
        <v>1</v>
      </c>
      <c r="I958" s="460">
        <v>0.99734548406241497</v>
      </c>
      <c r="J958" s="460">
        <v>0.99721083859148396</v>
      </c>
      <c r="K958" s="460">
        <v>0.99829939173487003</v>
      </c>
      <c r="L958" s="460" t="str">
        <f t="shared" ref="L958:L1021" si="181">IF(SINC1B_Decimation&lt;&gt;0,(ABS(SIN(((MOD_CLK_DIV*FIR1_Decimation*PI()*$D958*SINC1B_Decimation)/(f_CLK_MHz*1000000)))/(SINC1B_Decimation*SIN(((MOD_CLK_DIV*FIR1_Decimation*PI()*$D958)/(f_CLK_MHz*1000000)))))^1),"-")</f>
        <v>-</v>
      </c>
      <c r="M958" s="460">
        <f t="shared" ref="M958:M1021" si="182">IF($D$14=$Z$85,(ABS(SIN(((Dec_Prior_to_Chop*PI()*$D958*2)/(f_CLK_MHz*1000000)))/(2*SIN(((Dec_Prior_to_Chop*PI()*$D958)/(f_CLK_MHz*1000000)))))^1),1)</f>
        <v>1</v>
      </c>
      <c r="N958" s="460">
        <f t="shared" ref="N958:N1021" si="183">M958*IF(FILTER=$U$85,F958,IF(AND(FILTER=$U$86,$D$13&lt;=$U$73,$D$13&lt;&gt;$U$72),F958*G958*H958,IF(AND(FILTER=$U$86,OR($D$13&gt;=$U$74,$D$13=$U$72),$D$13&lt;=$U$79,$D$13&lt;&gt;$U$75),I958*L958,IF(AND(FILTER=$U$86,$D$13=$U$75),J958*L958,IF(AND(FILTER=$U$86,$D$13&gt;=$U$80),K958,"Error")))))</f>
        <v>3.0778054841421927E-5</v>
      </c>
      <c r="O958" s="460">
        <f t="shared" si="177"/>
        <v>-90.235176616881517</v>
      </c>
      <c r="P958" s="460">
        <f t="shared" si="174"/>
        <v>-9.9999999999980105E-3</v>
      </c>
      <c r="Q958" s="460">
        <f t="shared" si="175"/>
        <v>9.2986751387379464E-10</v>
      </c>
      <c r="R958" s="460">
        <f t="shared" si="176"/>
        <v>-9.2986751387360964E-12</v>
      </c>
      <c r="V958" s="430"/>
    </row>
    <row r="959" spans="3:22" x14ac:dyDescent="0.35">
      <c r="C959" s="489">
        <v>51.279999999999099</v>
      </c>
      <c r="D959" s="460">
        <f t="shared" si="178"/>
        <v>51.279999999999099</v>
      </c>
      <c r="E959" s="460">
        <f t="shared" ref="E959:E1022" si="184">D959/1000</f>
        <v>5.1279999999999097E-2</v>
      </c>
      <c r="F959" s="460">
        <f t="shared" si="179"/>
        <v>0.97990128146057953</v>
      </c>
      <c r="G959" s="460">
        <v>3.19913752742499E-5</v>
      </c>
      <c r="H959" s="460">
        <f t="shared" si="180"/>
        <v>1</v>
      </c>
      <c r="I959" s="460">
        <v>0.99734444956196</v>
      </c>
      <c r="J959" s="460">
        <v>0.99720975168026504</v>
      </c>
      <c r="K959" s="460">
        <v>0.998298728729069</v>
      </c>
      <c r="L959" s="460" t="str">
        <f t="shared" si="181"/>
        <v>-</v>
      </c>
      <c r="M959" s="460">
        <f t="shared" si="182"/>
        <v>1</v>
      </c>
      <c r="N959" s="460">
        <f t="shared" si="183"/>
        <v>3.1348389626923775E-5</v>
      </c>
      <c r="O959" s="460">
        <f t="shared" si="177"/>
        <v>-90.075695281101687</v>
      </c>
      <c r="P959" s="460">
        <f t="shared" si="174"/>
        <v>-9.9999999998985345E-3</v>
      </c>
      <c r="Q959" s="460">
        <f t="shared" si="175"/>
        <v>9.649237755696104E-10</v>
      </c>
      <c r="R959" s="460">
        <f t="shared" si="176"/>
        <v>-9.6492377555981981E-12</v>
      </c>
      <c r="V959" s="430"/>
    </row>
    <row r="960" spans="3:22" x14ac:dyDescent="0.35">
      <c r="C960" s="489">
        <v>51.289999999999203</v>
      </c>
      <c r="D960" s="460">
        <f t="shared" si="178"/>
        <v>51.289999999999203</v>
      </c>
      <c r="E960" s="460">
        <f t="shared" si="184"/>
        <v>5.1289999999999204E-2</v>
      </c>
      <c r="F960" s="460">
        <f t="shared" si="179"/>
        <v>0.97989351069510444</v>
      </c>
      <c r="G960" s="460">
        <v>3.2575353015584699E-5</v>
      </c>
      <c r="H960" s="460">
        <f t="shared" si="180"/>
        <v>1</v>
      </c>
      <c r="I960" s="460">
        <v>0.99734341486060296</v>
      </c>
      <c r="J960" s="460">
        <v>0.99720866455801305</v>
      </c>
      <c r="K960" s="460">
        <v>0.998298065594311</v>
      </c>
      <c r="L960" s="460" t="str">
        <f t="shared" si="181"/>
        <v>-</v>
      </c>
      <c r="M960" s="460">
        <f t="shared" si="182"/>
        <v>1</v>
      </c>
      <c r="N960" s="460">
        <f t="shared" si="183"/>
        <v>3.1920377028573651E-5</v>
      </c>
      <c r="O960" s="460">
        <f t="shared" si="177"/>
        <v>-89.918639752151705</v>
      </c>
      <c r="P960" s="460">
        <f t="shared" si="174"/>
        <v>-1.0000000000104592E-2</v>
      </c>
      <c r="Q960" s="460">
        <f t="shared" si="175"/>
        <v>1.0007342085269454E-9</v>
      </c>
      <c r="R960" s="460">
        <f t="shared" si="176"/>
        <v>-1.0007342085374124E-11</v>
      </c>
      <c r="V960" s="430"/>
    </row>
    <row r="961" spans="3:22" x14ac:dyDescent="0.35">
      <c r="C961" s="489">
        <v>51.299999999999102</v>
      </c>
      <c r="D961" s="460">
        <f t="shared" si="178"/>
        <v>51.299999999999102</v>
      </c>
      <c r="E961" s="460">
        <f t="shared" si="184"/>
        <v>5.1299999999999103E-2</v>
      </c>
      <c r="F961" s="460">
        <f t="shared" si="179"/>
        <v>0.97988573846782101</v>
      </c>
      <c r="G961" s="460">
        <v>3.3160995420720299E-5</v>
      </c>
      <c r="H961" s="460">
        <f t="shared" si="180"/>
        <v>1</v>
      </c>
      <c r="I961" s="460">
        <v>0.99734237995836394</v>
      </c>
      <c r="J961" s="460">
        <v>0.99720757722474396</v>
      </c>
      <c r="K961" s="460">
        <v>0.99829740233061204</v>
      </c>
      <c r="L961" s="460" t="str">
        <f t="shared" si="181"/>
        <v>-</v>
      </c>
      <c r="M961" s="460">
        <f t="shared" si="182"/>
        <v>1</v>
      </c>
      <c r="N961" s="460">
        <f t="shared" si="183"/>
        <v>3.2493986486160543E-5</v>
      </c>
      <c r="O961" s="460">
        <f t="shared" si="177"/>
        <v>-89.763940089668182</v>
      </c>
      <c r="P961" s="460">
        <f t="shared" si="174"/>
        <v>-9.9999999998985345E-3</v>
      </c>
      <c r="Q961" s="460">
        <f t="shared" si="175"/>
        <v>1.0373025567520798E-9</v>
      </c>
      <c r="R961" s="460">
        <f t="shared" si="176"/>
        <v>-1.0373025567415548E-11</v>
      </c>
      <c r="V961" s="430"/>
    </row>
    <row r="962" spans="3:22" x14ac:dyDescent="0.35">
      <c r="C962" s="489">
        <v>51.3099999999991</v>
      </c>
      <c r="D962" s="460">
        <f t="shared" si="178"/>
        <v>51.3099999999991</v>
      </c>
      <c r="E962" s="460">
        <f t="shared" si="184"/>
        <v>5.1309999999999099E-2</v>
      </c>
      <c r="F962" s="460">
        <f t="shared" si="179"/>
        <v>0.97987796477875932</v>
      </c>
      <c r="G962" s="460">
        <v>3.37482714549105E-5</v>
      </c>
      <c r="H962" s="460">
        <f t="shared" si="180"/>
        <v>1</v>
      </c>
      <c r="I962" s="460">
        <v>0.99734134485522596</v>
      </c>
      <c r="J962" s="460">
        <v>0.99720648968044401</v>
      </c>
      <c r="K962" s="460">
        <v>0.99829673893795701</v>
      </c>
      <c r="L962" s="460" t="str">
        <f t="shared" si="181"/>
        <v>-</v>
      </c>
      <c r="M962" s="460">
        <f t="shared" si="182"/>
        <v>1</v>
      </c>
      <c r="N962" s="460">
        <f t="shared" si="183"/>
        <v>3.3069187548038797E-5</v>
      </c>
      <c r="O962" s="460">
        <f t="shared" si="177"/>
        <v>-89.611529496184914</v>
      </c>
      <c r="P962" s="460">
        <f t="shared" si="174"/>
        <v>-9.9999999999980105E-3</v>
      </c>
      <c r="Q962" s="460">
        <f t="shared" si="175"/>
        <v>1.0746324473596773E-9</v>
      </c>
      <c r="R962" s="460">
        <f t="shared" si="176"/>
        <v>-1.0746324473594635E-11</v>
      </c>
      <c r="V962" s="430"/>
    </row>
    <row r="963" spans="3:22" x14ac:dyDescent="0.35">
      <c r="C963" s="489">
        <v>51.319999999999098</v>
      </c>
      <c r="D963" s="460">
        <f t="shared" si="178"/>
        <v>51.319999999999098</v>
      </c>
      <c r="E963" s="460">
        <f t="shared" si="184"/>
        <v>5.1319999999999096E-2</v>
      </c>
      <c r="F963" s="460">
        <f t="shared" si="179"/>
        <v>0.97987018962795014</v>
      </c>
      <c r="G963" s="460">
        <v>3.4337150192828897E-5</v>
      </c>
      <c r="H963" s="460">
        <f t="shared" si="180"/>
        <v>1</v>
      </c>
      <c r="I963" s="460">
        <v>0.99734030955118702</v>
      </c>
      <c r="J963" s="460">
        <v>0.99720540192511498</v>
      </c>
      <c r="K963" s="460">
        <v>0.99829607541634702</v>
      </c>
      <c r="L963" s="460" t="str">
        <f t="shared" si="181"/>
        <v>-</v>
      </c>
      <c r="M963" s="460">
        <f t="shared" si="182"/>
        <v>1</v>
      </c>
      <c r="N963" s="460">
        <f t="shared" si="183"/>
        <v>3.3645949870730656E-5</v>
      </c>
      <c r="O963" s="460">
        <f t="shared" si="177"/>
        <v>-89.46134412933803</v>
      </c>
      <c r="P963" s="460">
        <f t="shared" ref="P963:P1026" si="185">D962-D963</f>
        <v>-9.9999999999980105E-3</v>
      </c>
      <c r="Q963" s="460">
        <f t="shared" ref="Q963:Q1026" si="186">((N963+N962)/2)^2</f>
        <v>1.112727390201323E-9</v>
      </c>
      <c r="R963" s="460">
        <f t="shared" ref="R963:R1026" si="187">P963*Q963</f>
        <v>-1.1127273902011016E-11</v>
      </c>
      <c r="V963" s="430"/>
    </row>
    <row r="964" spans="3:22" x14ac:dyDescent="0.35">
      <c r="C964" s="489">
        <v>51.329999999999103</v>
      </c>
      <c r="D964" s="460">
        <f t="shared" si="178"/>
        <v>51.329999999999103</v>
      </c>
      <c r="E964" s="460">
        <f t="shared" si="184"/>
        <v>5.1329999999999106E-2</v>
      </c>
      <c r="F964" s="460">
        <f t="shared" si="179"/>
        <v>0.97986241301542587</v>
      </c>
      <c r="G964" s="460">
        <v>3.4927600818759598E-5</v>
      </c>
      <c r="H964" s="460">
        <f t="shared" si="180"/>
        <v>1</v>
      </c>
      <c r="I964" s="460">
        <v>0.99733927404626699</v>
      </c>
      <c r="J964" s="460">
        <v>0.99720431395877196</v>
      </c>
      <c r="K964" s="460">
        <v>0.99829541176579495</v>
      </c>
      <c r="L964" s="460" t="str">
        <f t="shared" si="181"/>
        <v>-</v>
      </c>
      <c r="M964" s="460">
        <f t="shared" si="182"/>
        <v>1</v>
      </c>
      <c r="N964" s="460">
        <f t="shared" si="183"/>
        <v>3.4224243219109345E-5</v>
      </c>
      <c r="O964" s="460">
        <f t="shared" si="177"/>
        <v>-89.3133229278085</v>
      </c>
      <c r="P964" s="460">
        <f t="shared" si="185"/>
        <v>-1.0000000000005116E-2</v>
      </c>
      <c r="Q964" s="460">
        <f t="shared" si="186"/>
        <v>1.1515907775130413E-9</v>
      </c>
      <c r="R964" s="460">
        <f t="shared" si="187"/>
        <v>-1.1515907775136304E-11</v>
      </c>
      <c r="V964" s="430"/>
    </row>
    <row r="965" spans="3:22" x14ac:dyDescent="0.35">
      <c r="C965" s="489">
        <v>51.339999999999101</v>
      </c>
      <c r="D965" s="460">
        <f t="shared" si="178"/>
        <v>51.339999999999101</v>
      </c>
      <c r="E965" s="460">
        <f t="shared" si="184"/>
        <v>5.1339999999999102E-2</v>
      </c>
      <c r="F965" s="460">
        <f t="shared" si="179"/>
        <v>0.97985463494121561</v>
      </c>
      <c r="G965" s="460">
        <v>3.5519592626307602E-5</v>
      </c>
      <c r="H965" s="460">
        <f t="shared" si="180"/>
        <v>1</v>
      </c>
      <c r="I965" s="460">
        <v>0.99733823834045099</v>
      </c>
      <c r="J965" s="460">
        <v>0.99720322578139697</v>
      </c>
      <c r="K965" s="460">
        <v>0.99829474798628903</v>
      </c>
      <c r="L965" s="460" t="str">
        <f t="shared" si="181"/>
        <v>-</v>
      </c>
      <c r="M965" s="460">
        <f t="shared" si="182"/>
        <v>1</v>
      </c>
      <c r="N965" s="460">
        <f t="shared" si="183"/>
        <v>3.480403746611133E-5</v>
      </c>
      <c r="O965" s="460">
        <f t="shared" si="177"/>
        <v>-89.167407450066051</v>
      </c>
      <c r="P965" s="460">
        <f t="shared" si="185"/>
        <v>-9.9999999999980105E-3</v>
      </c>
      <c r="Q965" s="460">
        <f t="shared" si="186"/>
        <v>1.1912258835894025E-9</v>
      </c>
      <c r="R965" s="460">
        <f t="shared" si="187"/>
        <v>-1.1912258835891655E-11</v>
      </c>
      <c r="V965" s="430"/>
    </row>
    <row r="966" spans="3:22" x14ac:dyDescent="0.35">
      <c r="C966" s="489">
        <v>51.349999999999099</v>
      </c>
      <c r="D966" s="460">
        <f t="shared" si="178"/>
        <v>51.349999999999099</v>
      </c>
      <c r="E966" s="460">
        <f t="shared" si="184"/>
        <v>5.1349999999999098E-2</v>
      </c>
      <c r="F966" s="460">
        <f t="shared" si="179"/>
        <v>0.97984685540535077</v>
      </c>
      <c r="G966" s="460">
        <v>3.6113095018413098E-5</v>
      </c>
      <c r="H966" s="460">
        <f t="shared" si="180"/>
        <v>1</v>
      </c>
      <c r="I966" s="460">
        <v>0.99733720243373403</v>
      </c>
      <c r="J966" s="460">
        <v>0.99720213739299302</v>
      </c>
      <c r="K966" s="460">
        <v>0.99829408407782705</v>
      </c>
      <c r="L966" s="460" t="str">
        <f t="shared" si="181"/>
        <v>-</v>
      </c>
      <c r="M966" s="460">
        <f t="shared" si="182"/>
        <v>1</v>
      </c>
      <c r="N966" s="460">
        <f t="shared" si="183"/>
        <v>3.5385302592746711E-5</v>
      </c>
      <c r="O966" s="460">
        <f t="shared" si="177"/>
        <v>-89.023541724617573</v>
      </c>
      <c r="P966" s="460">
        <f t="shared" si="185"/>
        <v>-9.9999999999980105E-3</v>
      </c>
      <c r="Q966" s="460">
        <f t="shared" si="186"/>
        <v>1.2316358644745035E-9</v>
      </c>
      <c r="R966" s="460">
        <f t="shared" si="187"/>
        <v>-1.2316358644742584E-11</v>
      </c>
      <c r="V966" s="430"/>
    </row>
    <row r="967" spans="3:22" x14ac:dyDescent="0.35">
      <c r="C967" s="489">
        <v>51.359999999999097</v>
      </c>
      <c r="D967" s="460">
        <f t="shared" si="178"/>
        <v>51.359999999999097</v>
      </c>
      <c r="E967" s="460">
        <f t="shared" si="184"/>
        <v>5.1359999999999094E-2</v>
      </c>
      <c r="F967" s="460">
        <f t="shared" si="179"/>
        <v>0.97983907440786444</v>
      </c>
      <c r="G967" s="460">
        <v>3.6708077507296901E-5</v>
      </c>
      <c r="H967" s="460">
        <f t="shared" si="180"/>
        <v>1</v>
      </c>
      <c r="I967" s="460">
        <v>0.99733616632613897</v>
      </c>
      <c r="J967" s="460">
        <v>0.99720104879357996</v>
      </c>
      <c r="K967" s="460">
        <v>0.99829342004042498</v>
      </c>
      <c r="L967" s="460" t="str">
        <f t="shared" si="181"/>
        <v>-</v>
      </c>
      <c r="M967" s="460">
        <f t="shared" si="182"/>
        <v>1</v>
      </c>
      <c r="N967" s="460">
        <f t="shared" si="183"/>
        <v>3.5968008688041943E-5</v>
      </c>
      <c r="O967" s="460">
        <f t="shared" si="177"/>
        <v>-88.88167211087152</v>
      </c>
      <c r="P967" s="460">
        <f t="shared" si="185"/>
        <v>-9.9999999999980105E-3</v>
      </c>
      <c r="Q967" s="460">
        <f t="shared" si="186"/>
        <v>1.2728237576832803E-9</v>
      </c>
      <c r="R967" s="460">
        <f t="shared" si="187"/>
        <v>-1.272823757683027E-11</v>
      </c>
      <c r="V967" s="430"/>
    </row>
    <row r="968" spans="3:22" x14ac:dyDescent="0.35">
      <c r="C968" s="489">
        <v>51.369999999999102</v>
      </c>
      <c r="D968" s="460">
        <f t="shared" si="178"/>
        <v>51.369999999999102</v>
      </c>
      <c r="E968" s="460">
        <f t="shared" si="184"/>
        <v>5.1369999999999104E-2</v>
      </c>
      <c r="F968" s="460">
        <f t="shared" si="179"/>
        <v>0.97983129194878449</v>
      </c>
      <c r="G968" s="460">
        <v>3.7304509714478803E-5</v>
      </c>
      <c r="H968" s="460">
        <f t="shared" si="180"/>
        <v>1</v>
      </c>
      <c r="I968" s="460">
        <v>0.99733513001766405</v>
      </c>
      <c r="J968" s="460">
        <v>0.99719995998315403</v>
      </c>
      <c r="K968" s="460">
        <v>0.99829275587408295</v>
      </c>
      <c r="L968" s="460" t="str">
        <f t="shared" si="181"/>
        <v>-</v>
      </c>
      <c r="M968" s="460">
        <f t="shared" si="182"/>
        <v>1</v>
      </c>
      <c r="N968" s="460">
        <f t="shared" si="183"/>
        <v>3.655212594905375E-5</v>
      </c>
      <c r="O968" s="460">
        <f t="shared" si="177"/>
        <v>-88.741747169694435</v>
      </c>
      <c r="P968" s="460">
        <f t="shared" si="185"/>
        <v>-1.0000000000005116E-2</v>
      </c>
      <c r="Q968" s="460">
        <f t="shared" si="186"/>
        <v>1.3147924819456215E-9</v>
      </c>
      <c r="R968" s="460">
        <f t="shared" si="187"/>
        <v>-1.3147924819462941E-11</v>
      </c>
      <c r="V968" s="430"/>
    </row>
    <row r="969" spans="3:22" x14ac:dyDescent="0.35">
      <c r="C969" s="489">
        <v>51.3799999999991</v>
      </c>
      <c r="D969" s="460">
        <f t="shared" si="178"/>
        <v>51.3799999999991</v>
      </c>
      <c r="E969" s="460">
        <f t="shared" si="184"/>
        <v>5.13799999999991E-2</v>
      </c>
      <c r="F969" s="460">
        <f t="shared" si="179"/>
        <v>0.979823508028143</v>
      </c>
      <c r="G969" s="460">
        <v>3.7902361370532799E-5</v>
      </c>
      <c r="H969" s="460">
        <f t="shared" si="180"/>
        <v>1</v>
      </c>
      <c r="I969" s="460">
        <v>0.99733409350827495</v>
      </c>
      <c r="J969" s="460">
        <v>0.99719887096168303</v>
      </c>
      <c r="K969" s="460">
        <v>0.99829209157877197</v>
      </c>
      <c r="L969" s="460" t="str">
        <f t="shared" si="181"/>
        <v>-</v>
      </c>
      <c r="M969" s="460">
        <f t="shared" si="182"/>
        <v>1</v>
      </c>
      <c r="N969" s="460">
        <f t="shared" si="183"/>
        <v>3.7137624680625824E-5</v>
      </c>
      <c r="O969" s="460">
        <f t="shared" si="177"/>
        <v>-88.603717542935229</v>
      </c>
      <c r="P969" s="460">
        <f t="shared" si="185"/>
        <v>-9.9999999999980105E-3</v>
      </c>
      <c r="Q969" s="460">
        <f t="shared" si="186"/>
        <v>1.3575448369660906E-9</v>
      </c>
      <c r="R969" s="460">
        <f t="shared" si="187"/>
        <v>-1.3575448369658205E-11</v>
      </c>
      <c r="V969" s="430"/>
    </row>
    <row r="970" spans="3:22" x14ac:dyDescent="0.35">
      <c r="C970" s="489">
        <v>51.389999999999098</v>
      </c>
      <c r="D970" s="460">
        <f t="shared" si="178"/>
        <v>51.389999999999098</v>
      </c>
      <c r="E970" s="460">
        <f t="shared" si="184"/>
        <v>5.1389999999999096E-2</v>
      </c>
      <c r="F970" s="460">
        <f t="shared" si="179"/>
        <v>0.97981572264597183</v>
      </c>
      <c r="G970" s="460">
        <v>3.8501602315120898E-5</v>
      </c>
      <c r="H970" s="460">
        <f t="shared" si="180"/>
        <v>1</v>
      </c>
      <c r="I970" s="460">
        <v>0.99733305679802498</v>
      </c>
      <c r="J970" s="460">
        <v>0.99719778172922002</v>
      </c>
      <c r="K970" s="460">
        <v>0.998291427154535</v>
      </c>
      <c r="L970" s="460" t="str">
        <f t="shared" si="181"/>
        <v>-</v>
      </c>
      <c r="M970" s="460">
        <f t="shared" si="182"/>
        <v>1</v>
      </c>
      <c r="N970" s="460">
        <f t="shared" si="183"/>
        <v>3.7724475295418007E-5</v>
      </c>
      <c r="O970" s="460">
        <f t="shared" si="177"/>
        <v>-88.467535841061675</v>
      </c>
      <c r="P970" s="460">
        <f t="shared" si="185"/>
        <v>-9.9999999999980105E-3</v>
      </c>
      <c r="Q970" s="460">
        <f t="shared" si="186"/>
        <v>1.4010835032057955E-9</v>
      </c>
      <c r="R970" s="460">
        <f t="shared" si="187"/>
        <v>-1.4010835032055167E-11</v>
      </c>
      <c r="V970" s="430"/>
    </row>
    <row r="971" spans="3:22" x14ac:dyDescent="0.35">
      <c r="C971" s="489">
        <v>51.399999999999103</v>
      </c>
      <c r="D971" s="460">
        <f t="shared" si="178"/>
        <v>51.399999999999103</v>
      </c>
      <c r="E971" s="460">
        <f t="shared" si="184"/>
        <v>5.1399999999999106E-2</v>
      </c>
      <c r="F971" s="460">
        <f t="shared" si="179"/>
        <v>0.9798079358023013</v>
      </c>
      <c r="G971" s="460">
        <v>3.9102202496885897E-5</v>
      </c>
      <c r="H971" s="460">
        <f t="shared" si="180"/>
        <v>1</v>
      </c>
      <c r="I971" s="460">
        <v>0.99733201988686104</v>
      </c>
      <c r="J971" s="460">
        <v>0.99719669228570995</v>
      </c>
      <c r="K971" s="460">
        <v>0.99829076260132998</v>
      </c>
      <c r="L971" s="460" t="str">
        <f t="shared" si="181"/>
        <v>-</v>
      </c>
      <c r="M971" s="460">
        <f t="shared" si="182"/>
        <v>1</v>
      </c>
      <c r="N971" s="460">
        <f t="shared" si="183"/>
        <v>3.8312648313797363E-5</v>
      </c>
      <c r="O971" s="460">
        <f t="shared" si="177"/>
        <v>-88.333156538351304</v>
      </c>
      <c r="P971" s="460">
        <f t="shared" si="185"/>
        <v>-1.0000000000005116E-2</v>
      </c>
      <c r="Q971" s="460">
        <f t="shared" si="186"/>
        <v>1.4454110416907743E-9</v>
      </c>
      <c r="R971" s="460">
        <f t="shared" si="187"/>
        <v>-1.4454110416915138E-11</v>
      </c>
      <c r="V971" s="430"/>
    </row>
    <row r="972" spans="3:22" x14ac:dyDescent="0.35">
      <c r="C972" s="489">
        <v>51.409999999999101</v>
      </c>
      <c r="D972" s="460">
        <f t="shared" si="178"/>
        <v>51.409999999999101</v>
      </c>
      <c r="E972" s="460">
        <f t="shared" si="184"/>
        <v>5.1409999999999102E-2</v>
      </c>
      <c r="F972" s="460">
        <f t="shared" si="179"/>
        <v>0.97980014749716182</v>
      </c>
      <c r="G972" s="460">
        <v>3.9704131973459103E-5</v>
      </c>
      <c r="H972" s="460">
        <f t="shared" si="180"/>
        <v>1</v>
      </c>
      <c r="I972" s="460">
        <v>0.99733098277482102</v>
      </c>
      <c r="J972" s="460">
        <v>0.997195602631194</v>
      </c>
      <c r="K972" s="460">
        <v>0.99829009791918699</v>
      </c>
      <c r="L972" s="460" t="str">
        <f t="shared" si="181"/>
        <v>-</v>
      </c>
      <c r="M972" s="460">
        <f t="shared" si="182"/>
        <v>1</v>
      </c>
      <c r="N972" s="460">
        <f t="shared" si="183"/>
        <v>3.8902114363842006E-5</v>
      </c>
      <c r="O972" s="460">
        <f t="shared" si="177"/>
        <v>-88.200535874979508</v>
      </c>
      <c r="P972" s="460">
        <f t="shared" si="185"/>
        <v>-9.9999999999980105E-3</v>
      </c>
      <c r="Q972" s="460">
        <f t="shared" si="186"/>
        <v>1.4905298938410425E-9</v>
      </c>
      <c r="R972" s="460">
        <f t="shared" si="187"/>
        <v>-1.490529893840746E-11</v>
      </c>
      <c r="V972" s="430"/>
    </row>
    <row r="973" spans="3:22" x14ac:dyDescent="0.35">
      <c r="C973" s="489">
        <v>51.419999999999099</v>
      </c>
      <c r="D973" s="460">
        <f t="shared" si="178"/>
        <v>51.419999999999099</v>
      </c>
      <c r="E973" s="460">
        <f t="shared" si="184"/>
        <v>5.1419999999999098E-2</v>
      </c>
      <c r="F973" s="460">
        <f t="shared" si="179"/>
        <v>0.97979235773058493</v>
      </c>
      <c r="G973" s="460">
        <v>4.0307360911238197E-5</v>
      </c>
      <c r="H973" s="460">
        <f t="shared" si="180"/>
        <v>1</v>
      </c>
      <c r="I973" s="460">
        <v>0.99732994546190601</v>
      </c>
      <c r="J973" s="460">
        <v>0.99719451276566795</v>
      </c>
      <c r="K973" s="460">
        <v>0.99828943310810503</v>
      </c>
      <c r="L973" s="460" t="str">
        <f t="shared" si="181"/>
        <v>-</v>
      </c>
      <c r="M973" s="460">
        <f t="shared" si="182"/>
        <v>1</v>
      </c>
      <c r="N973" s="460">
        <f t="shared" si="183"/>
        <v>3.9492844181119689E-5</v>
      </c>
      <c r="O973" s="460">
        <f t="shared" ref="O973:O1036" si="188">20*LOG10(N973)</f>
        <v>-88.069631765539469</v>
      </c>
      <c r="P973" s="460">
        <f t="shared" si="185"/>
        <v>-9.9999999999980105E-3</v>
      </c>
      <c r="Q973" s="460">
        <f t="shared" si="186"/>
        <v>1.5364423813165655E-9</v>
      </c>
      <c r="R973" s="460">
        <f t="shared" si="187"/>
        <v>-1.5364423813162599E-11</v>
      </c>
      <c r="V973" s="430"/>
    </row>
    <row r="974" spans="3:22" x14ac:dyDescent="0.35">
      <c r="C974" s="489">
        <v>51.429999999999097</v>
      </c>
      <c r="D974" s="460">
        <f t="shared" si="178"/>
        <v>51.429999999999097</v>
      </c>
      <c r="E974" s="460">
        <f t="shared" si="184"/>
        <v>5.1429999999999094E-2</v>
      </c>
      <c r="F974" s="460">
        <f t="shared" si="179"/>
        <v>0.97978456650260193</v>
      </c>
      <c r="G974" s="460">
        <v>4.0911859585394199E-5</v>
      </c>
      <c r="H974" s="460">
        <f t="shared" si="180"/>
        <v>1</v>
      </c>
      <c r="I974" s="460">
        <v>0.99732890794809403</v>
      </c>
      <c r="J974" s="460">
        <v>0.99719342268911904</v>
      </c>
      <c r="K974" s="460">
        <v>0.998288768168068</v>
      </c>
      <c r="L974" s="460" t="str">
        <f t="shared" si="181"/>
        <v>-</v>
      </c>
      <c r="M974" s="460">
        <f t="shared" si="182"/>
        <v>1</v>
      </c>
      <c r="N974" s="460">
        <f t="shared" si="183"/>
        <v>4.0084808608690773E-5</v>
      </c>
      <c r="O974" s="460">
        <f t="shared" si="188"/>
        <v>-87.940403713397686</v>
      </c>
      <c r="P974" s="460">
        <f t="shared" si="185"/>
        <v>-9.9999999999980105E-3</v>
      </c>
      <c r="Q974" s="460">
        <f t="shared" si="186"/>
        <v>1.5831507058839072E-9</v>
      </c>
      <c r="R974" s="460">
        <f t="shared" si="187"/>
        <v>-1.5831507058835922E-11</v>
      </c>
      <c r="V974" s="430"/>
    </row>
    <row r="975" spans="3:22" x14ac:dyDescent="0.35">
      <c r="C975" s="489">
        <v>51.439999999999102</v>
      </c>
      <c r="D975" s="460">
        <f t="shared" si="178"/>
        <v>51.439999999999102</v>
      </c>
      <c r="E975" s="460">
        <f t="shared" si="184"/>
        <v>5.1439999999999104E-2</v>
      </c>
      <c r="F975" s="460">
        <f t="shared" si="179"/>
        <v>0.97977677381324413</v>
      </c>
      <c r="G975" s="460">
        <v>4.15175983799428E-5</v>
      </c>
      <c r="H975" s="460">
        <f t="shared" si="180"/>
        <v>1</v>
      </c>
      <c r="I975" s="460">
        <v>0.99732787023338998</v>
      </c>
      <c r="J975" s="460">
        <v>0.99719233240154503</v>
      </c>
      <c r="K975" s="460">
        <v>0.998288103099079</v>
      </c>
      <c r="L975" s="460" t="str">
        <f t="shared" si="181"/>
        <v>-</v>
      </c>
      <c r="M975" s="460">
        <f t="shared" si="182"/>
        <v>1</v>
      </c>
      <c r="N975" s="460">
        <f t="shared" si="183"/>
        <v>4.0677978597174327E-5</v>
      </c>
      <c r="O975" s="460">
        <f t="shared" si="188"/>
        <v>-87.812812730474946</v>
      </c>
      <c r="P975" s="460">
        <f t="shared" si="185"/>
        <v>-1.0000000000005116E-2</v>
      </c>
      <c r="Q975" s="460">
        <f t="shared" si="186"/>
        <v>1.6306569493149616E-9</v>
      </c>
      <c r="R975" s="460">
        <f t="shared" si="187"/>
        <v>-1.630656949315796E-11</v>
      </c>
      <c r="V975" s="430"/>
    </row>
    <row r="976" spans="3:22" x14ac:dyDescent="0.35">
      <c r="C976" s="489">
        <v>51.4499999999991</v>
      </c>
      <c r="D976" s="460">
        <f t="shared" si="178"/>
        <v>51.4499999999991</v>
      </c>
      <c r="E976" s="460">
        <f t="shared" si="184"/>
        <v>5.1449999999999101E-2</v>
      </c>
      <c r="F976" s="460">
        <f t="shared" si="179"/>
        <v>0.97976897966254084</v>
      </c>
      <c r="G976" s="460">
        <v>4.2124547787390798E-5</v>
      </c>
      <c r="H976" s="460">
        <f t="shared" si="180"/>
        <v>1</v>
      </c>
      <c r="I976" s="460">
        <v>0.99732683231781005</v>
      </c>
      <c r="J976" s="460">
        <v>0.99719124190296304</v>
      </c>
      <c r="K976" s="460">
        <v>0.99828743790115004</v>
      </c>
      <c r="L976" s="460" t="str">
        <f t="shared" si="181"/>
        <v>-</v>
      </c>
      <c r="M976" s="460">
        <f t="shared" si="182"/>
        <v>1</v>
      </c>
      <c r="N976" s="460">
        <f t="shared" si="183"/>
        <v>4.1272325204397822E-5</v>
      </c>
      <c r="O976" s="460">
        <f t="shared" si="188"/>
        <v>-87.686821262144932</v>
      </c>
      <c r="P976" s="460">
        <f t="shared" si="185"/>
        <v>-9.9999999999980105E-3</v>
      </c>
      <c r="Q976" s="460">
        <f t="shared" si="186"/>
        <v>1.6789630732924929E-9</v>
      </c>
      <c r="R976" s="460">
        <f t="shared" si="187"/>
        <v>-1.6789630732921589E-11</v>
      </c>
      <c r="V976" s="430"/>
    </row>
    <row r="977" spans="3:22" x14ac:dyDescent="0.35">
      <c r="C977" s="489">
        <v>51.459999999999098</v>
      </c>
      <c r="D977" s="460">
        <f t="shared" si="178"/>
        <v>51.459999999999098</v>
      </c>
      <c r="E977" s="460">
        <f t="shared" si="184"/>
        <v>5.1459999999999097E-2</v>
      </c>
      <c r="F977" s="460">
        <f t="shared" si="179"/>
        <v>0.97976118405052459</v>
      </c>
      <c r="G977" s="460">
        <v>4.2732678408855897E-5</v>
      </c>
      <c r="H977" s="460">
        <f t="shared" si="180"/>
        <v>1</v>
      </c>
      <c r="I977" s="460">
        <v>0.99732579420133904</v>
      </c>
      <c r="J977" s="460">
        <v>0.99719015119335996</v>
      </c>
      <c r="K977" s="460">
        <v>0.99828677257427001</v>
      </c>
      <c r="L977" s="460" t="str">
        <f t="shared" si="181"/>
        <v>-</v>
      </c>
      <c r="M977" s="460">
        <f t="shared" si="182"/>
        <v>1</v>
      </c>
      <c r="N977" s="460">
        <f t="shared" si="183"/>
        <v>4.1867819595510943E-5</v>
      </c>
      <c r="O977" s="460">
        <f t="shared" si="188"/>
        <v>-87.562393116684547</v>
      </c>
      <c r="P977" s="460">
        <f t="shared" si="185"/>
        <v>-9.9999999999980105E-3</v>
      </c>
      <c r="Q977" s="460">
        <f t="shared" si="186"/>
        <v>1.7280709193374492E-9</v>
      </c>
      <c r="R977" s="460">
        <f t="shared" si="187"/>
        <v>-1.7280709193371055E-11</v>
      </c>
      <c r="V977" s="430"/>
    </row>
    <row r="978" spans="3:22" x14ac:dyDescent="0.35">
      <c r="C978" s="489">
        <v>51.469999999999096</v>
      </c>
      <c r="D978" s="460">
        <f t="shared" si="178"/>
        <v>51.469999999999096</v>
      </c>
      <c r="E978" s="460">
        <f t="shared" si="184"/>
        <v>5.14699999999991E-2</v>
      </c>
      <c r="F978" s="460">
        <f t="shared" si="179"/>
        <v>0.97975338697722592</v>
      </c>
      <c r="G978" s="460">
        <v>4.3341960953995397E-5</v>
      </c>
      <c r="H978" s="460">
        <f t="shared" si="180"/>
        <v>1</v>
      </c>
      <c r="I978" s="460">
        <v>0.99732475588397596</v>
      </c>
      <c r="J978" s="460">
        <v>0.99718906027273102</v>
      </c>
      <c r="K978" s="460">
        <v>0.99828610711843702</v>
      </c>
      <c r="L978" s="460" t="str">
        <f t="shared" si="181"/>
        <v>-</v>
      </c>
      <c r="M978" s="460">
        <f t="shared" si="182"/>
        <v>1</v>
      </c>
      <c r="N978" s="460">
        <f t="shared" si="183"/>
        <v>4.2464433042911668E-5</v>
      </c>
      <c r="O978" s="460">
        <f t="shared" si="188"/>
        <v>-87.439493399076923</v>
      </c>
      <c r="P978" s="460">
        <f t="shared" si="185"/>
        <v>-9.9999999999980105E-3</v>
      </c>
      <c r="Q978" s="460">
        <f t="shared" si="186"/>
        <v>1.7779822087676843E-9</v>
      </c>
      <c r="R978" s="460">
        <f t="shared" si="187"/>
        <v>-1.7779822087673306E-11</v>
      </c>
      <c r="V978" s="430"/>
    </row>
    <row r="979" spans="3:22" x14ac:dyDescent="0.35">
      <c r="C979" s="489">
        <v>51.479999999999102</v>
      </c>
      <c r="D979" s="460">
        <f t="shared" si="178"/>
        <v>51.479999999999102</v>
      </c>
      <c r="E979" s="460">
        <f t="shared" si="184"/>
        <v>5.1479999999999103E-2</v>
      </c>
      <c r="F979" s="460">
        <f t="shared" si="179"/>
        <v>0.97974558844267479</v>
      </c>
      <c r="G979" s="460">
        <v>4.3952366240848299E-5</v>
      </c>
      <c r="H979" s="460">
        <f t="shared" si="180"/>
        <v>1</v>
      </c>
      <c r="I979" s="460">
        <v>0.99732371736573699</v>
      </c>
      <c r="J979" s="460">
        <v>0.99718796914109897</v>
      </c>
      <c r="K979" s="460">
        <v>0.99828544153366605</v>
      </c>
      <c r="L979" s="460" t="str">
        <f t="shared" si="181"/>
        <v>-</v>
      </c>
      <c r="M979" s="460">
        <f t="shared" si="182"/>
        <v>1</v>
      </c>
      <c r="N979" s="460">
        <f t="shared" si="183"/>
        <v>4.3062136926087868E-5</v>
      </c>
      <c r="O979" s="460">
        <f t="shared" si="188"/>
        <v>-87.318088448828988</v>
      </c>
      <c r="P979" s="460">
        <f t="shared" si="185"/>
        <v>-1.0000000000005116E-2</v>
      </c>
      <c r="Q979" s="460">
        <f t="shared" si="186"/>
        <v>1.8286985426655434E-9</v>
      </c>
      <c r="R979" s="460">
        <f t="shared" si="187"/>
        <v>-1.8286985426664791E-11</v>
      </c>
      <c r="V979" s="430"/>
    </row>
    <row r="980" spans="3:22" x14ac:dyDescent="0.35">
      <c r="C980" s="489">
        <v>51.4899999999991</v>
      </c>
      <c r="D980" s="460">
        <f t="shared" si="178"/>
        <v>51.4899999999991</v>
      </c>
      <c r="E980" s="460">
        <f t="shared" si="184"/>
        <v>5.1489999999999099E-2</v>
      </c>
      <c r="F980" s="460">
        <f t="shared" si="179"/>
        <v>0.97973778844690451</v>
      </c>
      <c r="G980" s="460">
        <v>4.4563865195799797E-5</v>
      </c>
      <c r="H980" s="460">
        <f t="shared" si="180"/>
        <v>1</v>
      </c>
      <c r="I980" s="460">
        <v>0.99732267864660995</v>
      </c>
      <c r="J980" s="460">
        <v>0.99718687779844495</v>
      </c>
      <c r="K980" s="460">
        <v>0.99828477581994202</v>
      </c>
      <c r="L980" s="460" t="str">
        <f t="shared" si="181"/>
        <v>-</v>
      </c>
      <c r="M980" s="460">
        <f t="shared" si="182"/>
        <v>1</v>
      </c>
      <c r="N980" s="460">
        <f t="shared" si="183"/>
        <v>4.3660902731578873E-5</v>
      </c>
      <c r="O980" s="460">
        <f t="shared" si="188"/>
        <v>-87.198145781474707</v>
      </c>
      <c r="P980" s="460">
        <f t="shared" si="185"/>
        <v>-9.9999999999980105E-3</v>
      </c>
      <c r="Q980" s="460">
        <f t="shared" si="186"/>
        <v>1.8802214018663097E-9</v>
      </c>
      <c r="R980" s="460">
        <f t="shared" si="187"/>
        <v>-1.8802214018659357E-11</v>
      </c>
      <c r="V980" s="430"/>
    </row>
    <row r="981" spans="3:22" x14ac:dyDescent="0.35">
      <c r="C981" s="489">
        <v>51.499999999999098</v>
      </c>
      <c r="D981" s="460">
        <f t="shared" si="178"/>
        <v>51.499999999999098</v>
      </c>
      <c r="E981" s="460">
        <f t="shared" si="184"/>
        <v>5.1499999999999095E-2</v>
      </c>
      <c r="F981" s="460">
        <f t="shared" si="179"/>
        <v>0.97972998698994507</v>
      </c>
      <c r="G981" s="460">
        <v>4.5176428853554803E-5</v>
      </c>
      <c r="H981" s="460">
        <f t="shared" si="180"/>
        <v>1</v>
      </c>
      <c r="I981" s="460">
        <v>0.99732163972660903</v>
      </c>
      <c r="J981" s="460">
        <v>0.99718578624478704</v>
      </c>
      <c r="K981" s="460">
        <v>0.99828410997728201</v>
      </c>
      <c r="L981" s="460" t="str">
        <f t="shared" si="181"/>
        <v>-</v>
      </c>
      <c r="M981" s="460">
        <f t="shared" si="182"/>
        <v>1</v>
      </c>
      <c r="N981" s="460">
        <f t="shared" si="183"/>
        <v>4.4260702052945428E-5</v>
      </c>
      <c r="O981" s="460">
        <f t="shared" si="188"/>
        <v>-87.079634033524485</v>
      </c>
      <c r="P981" s="460">
        <f t="shared" si="185"/>
        <v>-9.9999999999980105E-3</v>
      </c>
      <c r="Q981" s="460">
        <f t="shared" si="186"/>
        <v>1.9325521469715216E-9</v>
      </c>
      <c r="R981" s="460">
        <f t="shared" si="187"/>
        <v>-1.9325521469711372E-11</v>
      </c>
      <c r="V981" s="430"/>
    </row>
    <row r="982" spans="3:22" x14ac:dyDescent="0.35">
      <c r="C982" s="489">
        <v>51.509999999999103</v>
      </c>
      <c r="D982" s="460">
        <f t="shared" si="178"/>
        <v>51.509999999999103</v>
      </c>
      <c r="E982" s="460">
        <f t="shared" si="184"/>
        <v>5.1509999999999105E-2</v>
      </c>
      <c r="F982" s="460">
        <f t="shared" si="179"/>
        <v>0.9797221840718261</v>
      </c>
      <c r="G982" s="460">
        <v>4.5790028356905698E-5</v>
      </c>
      <c r="H982" s="460">
        <f t="shared" si="180"/>
        <v>1</v>
      </c>
      <c r="I982" s="460">
        <v>0.99732060060571803</v>
      </c>
      <c r="J982" s="460">
        <v>0.99718469448010805</v>
      </c>
      <c r="K982" s="460">
        <v>0.99828344400567004</v>
      </c>
      <c r="L982" s="460" t="str">
        <f t="shared" si="181"/>
        <v>-</v>
      </c>
      <c r="M982" s="460">
        <f t="shared" si="182"/>
        <v>1</v>
      </c>
      <c r="N982" s="460">
        <f t="shared" si="183"/>
        <v>4.4861506590538503E-5</v>
      </c>
      <c r="O982" s="460">
        <f t="shared" si="188"/>
        <v>-86.962522910660468</v>
      </c>
      <c r="P982" s="460">
        <f t="shared" si="185"/>
        <v>-1.0000000000005116E-2</v>
      </c>
      <c r="Q982" s="460">
        <f t="shared" si="186"/>
        <v>1.985692018373171E-9</v>
      </c>
      <c r="R982" s="460">
        <f t="shared" si="187"/>
        <v>-1.9856920183741868E-11</v>
      </c>
      <c r="V982" s="430"/>
    </row>
    <row r="983" spans="3:22" x14ac:dyDescent="0.35">
      <c r="C983" s="489">
        <v>51.519999999999101</v>
      </c>
      <c r="D983" s="460">
        <f t="shared" si="178"/>
        <v>51.519999999999101</v>
      </c>
      <c r="E983" s="460">
        <f t="shared" si="184"/>
        <v>5.1519999999999101E-2</v>
      </c>
      <c r="F983" s="460">
        <f t="shared" si="179"/>
        <v>0.97971437969258068</v>
      </c>
      <c r="G983" s="460">
        <v>4.6404634956970403E-5</v>
      </c>
      <c r="H983" s="460">
        <f t="shared" si="180"/>
        <v>1</v>
      </c>
      <c r="I983" s="460">
        <v>0.99731956128395505</v>
      </c>
      <c r="J983" s="460">
        <v>0.99718360250442695</v>
      </c>
      <c r="K983" s="460">
        <v>0.99828277790511999</v>
      </c>
      <c r="L983" s="460" t="str">
        <f t="shared" si="181"/>
        <v>-</v>
      </c>
      <c r="M983" s="460">
        <f t="shared" si="182"/>
        <v>1</v>
      </c>
      <c r="N983" s="460">
        <f t="shared" si="183"/>
        <v>4.5463288151728906E-5</v>
      </c>
      <c r="O983" s="460">
        <f t="shared" si="188"/>
        <v>-86.846783138825018</v>
      </c>
      <c r="P983" s="460">
        <f t="shared" si="185"/>
        <v>-9.9999999999980105E-3</v>
      </c>
      <c r="Q983" s="460">
        <f t="shared" si="186"/>
        <v>2.0396421363081844E-9</v>
      </c>
      <c r="R983" s="460">
        <f t="shared" si="187"/>
        <v>-2.0396421363077786E-11</v>
      </c>
      <c r="V983" s="430"/>
    </row>
    <row r="984" spans="3:22" x14ac:dyDescent="0.35">
      <c r="C984" s="489">
        <v>51.529999999999099</v>
      </c>
      <c r="D984" s="460">
        <f t="shared" si="178"/>
        <v>51.529999999999099</v>
      </c>
      <c r="E984" s="460">
        <f t="shared" si="184"/>
        <v>5.1529999999999097E-2</v>
      </c>
      <c r="F984" s="460">
        <f t="shared" si="179"/>
        <v>0.97970657385223792</v>
      </c>
      <c r="G984" s="460">
        <v>4.7020220012629297E-5</v>
      </c>
      <c r="H984" s="460">
        <f t="shared" si="180"/>
        <v>1</v>
      </c>
      <c r="I984" s="460">
        <v>0.99731852176130498</v>
      </c>
      <c r="J984" s="460">
        <v>0.99718251031772798</v>
      </c>
      <c r="K984" s="460">
        <v>0.99828211167561998</v>
      </c>
      <c r="L984" s="460" t="str">
        <f t="shared" si="181"/>
        <v>-</v>
      </c>
      <c r="M984" s="460">
        <f t="shared" si="182"/>
        <v>1</v>
      </c>
      <c r="N984" s="460">
        <f t="shared" si="183"/>
        <v>4.6066018650351482E-5</v>
      </c>
      <c r="O984" s="460">
        <f t="shared" si="188"/>
        <v>-86.732386418241504</v>
      </c>
      <c r="P984" s="460">
        <f t="shared" si="185"/>
        <v>-9.9999999999980105E-3</v>
      </c>
      <c r="Q984" s="460">
        <f t="shared" si="186"/>
        <v>2.09440350091734E-9</v>
      </c>
      <c r="R984" s="460">
        <f t="shared" si="187"/>
        <v>-2.0944035009169233E-11</v>
      </c>
      <c r="V984" s="430"/>
    </row>
    <row r="985" spans="3:22" x14ac:dyDescent="0.35">
      <c r="C985" s="489">
        <v>51.539999999999097</v>
      </c>
      <c r="D985" s="460">
        <f t="shared" si="178"/>
        <v>51.539999999999097</v>
      </c>
      <c r="E985" s="460">
        <f t="shared" si="184"/>
        <v>5.1539999999999093E-2</v>
      </c>
      <c r="F985" s="460">
        <f t="shared" si="179"/>
        <v>0.97969876655083143</v>
      </c>
      <c r="G985" s="460">
        <v>4.7636754991122798E-5</v>
      </c>
      <c r="H985" s="460">
        <f t="shared" si="180"/>
        <v>1</v>
      </c>
      <c r="I985" s="460">
        <v>0.99731748203776305</v>
      </c>
      <c r="J985" s="460">
        <v>0.99718141792000603</v>
      </c>
      <c r="K985" s="460">
        <v>0.998281445317169</v>
      </c>
      <c r="L985" s="460" t="str">
        <f t="shared" si="181"/>
        <v>-</v>
      </c>
      <c r="M985" s="460">
        <f t="shared" si="182"/>
        <v>1</v>
      </c>
      <c r="N985" s="460">
        <f t="shared" si="183"/>
        <v>4.6669670107287168E-5</v>
      </c>
      <c r="O985" s="460">
        <f t="shared" si="188"/>
        <v>-86.619305379807571</v>
      </c>
      <c r="P985" s="460">
        <f t="shared" si="185"/>
        <v>-9.9999999999980105E-3</v>
      </c>
      <c r="Q985" s="460">
        <f t="shared" si="186"/>
        <v>2.149976992338407E-9</v>
      </c>
      <c r="R985" s="460">
        <f t="shared" si="187"/>
        <v>-2.1499769923379791E-11</v>
      </c>
      <c r="V985" s="430"/>
    </row>
    <row r="986" spans="3:22" x14ac:dyDescent="0.35">
      <c r="C986" s="489">
        <v>51.549999999999102</v>
      </c>
      <c r="D986" s="460">
        <f t="shared" si="178"/>
        <v>51.549999999999102</v>
      </c>
      <c r="E986" s="460">
        <f t="shared" si="184"/>
        <v>5.1549999999999103E-2</v>
      </c>
      <c r="F986" s="460">
        <f t="shared" si="179"/>
        <v>0.97969095778839022</v>
      </c>
      <c r="G986" s="460">
        <v>4.8254211467237197E-5</v>
      </c>
      <c r="H986" s="460">
        <f t="shared" si="180"/>
        <v>1</v>
      </c>
      <c r="I986" s="460">
        <v>0.99731644211335302</v>
      </c>
      <c r="J986" s="460">
        <v>0.99718032531128498</v>
      </c>
      <c r="K986" s="460">
        <v>0.99828077882978095</v>
      </c>
      <c r="L986" s="460" t="str">
        <f t="shared" si="181"/>
        <v>-</v>
      </c>
      <c r="M986" s="460">
        <f t="shared" si="182"/>
        <v>1</v>
      </c>
      <c r="N986" s="460">
        <f t="shared" si="183"/>
        <v>4.7274214649661132E-5</v>
      </c>
      <c r="O986" s="460">
        <f t="shared" si="188"/>
        <v>-86.507513544169967</v>
      </c>
      <c r="P986" s="460">
        <f t="shared" si="185"/>
        <v>-1.0000000000005116E-2</v>
      </c>
      <c r="Q986" s="460">
        <f t="shared" si="186"/>
        <v>2.2063633708066956E-9</v>
      </c>
      <c r="R986" s="460">
        <f t="shared" si="187"/>
        <v>-2.2063633708078243E-11</v>
      </c>
      <c r="V986" s="430"/>
    </row>
    <row r="987" spans="3:22" x14ac:dyDescent="0.35">
      <c r="C987" s="489">
        <v>51.5599999999991</v>
      </c>
      <c r="D987" s="460">
        <f t="shared" si="178"/>
        <v>51.5599999999991</v>
      </c>
      <c r="E987" s="460">
        <f t="shared" si="184"/>
        <v>5.15599999999991E-2</v>
      </c>
      <c r="F987" s="460">
        <f t="shared" si="179"/>
        <v>0.97968314756494557</v>
      </c>
      <c r="G987" s="460">
        <v>4.8872561123862201E-5</v>
      </c>
      <c r="H987" s="460">
        <f t="shared" si="180"/>
        <v>1</v>
      </c>
      <c r="I987" s="460">
        <v>0.99731540198805602</v>
      </c>
      <c r="J987" s="460">
        <v>0.99717923249154705</v>
      </c>
      <c r="K987" s="460">
        <v>0.99828011221344204</v>
      </c>
      <c r="L987" s="460" t="str">
        <f t="shared" si="181"/>
        <v>-</v>
      </c>
      <c r="M987" s="460">
        <f t="shared" si="182"/>
        <v>1</v>
      </c>
      <c r="N987" s="460">
        <f t="shared" si="183"/>
        <v>4.7879624511385517E-5</v>
      </c>
      <c r="O987" s="460">
        <f t="shared" si="188"/>
        <v>-86.396985282803229</v>
      </c>
      <c r="P987" s="460">
        <f t="shared" si="185"/>
        <v>-9.9999999999980105E-3</v>
      </c>
      <c r="Q987" s="460">
        <f t="shared" si="186"/>
        <v>2.2635632767715833E-9</v>
      </c>
      <c r="R987" s="460">
        <f t="shared" si="187"/>
        <v>-2.2635632767711329E-11</v>
      </c>
      <c r="V987" s="430"/>
    </row>
    <row r="988" spans="3:22" x14ac:dyDescent="0.35">
      <c r="C988" s="489">
        <v>51.569999999999098</v>
      </c>
      <c r="D988" s="460">
        <f t="shared" si="178"/>
        <v>51.569999999999098</v>
      </c>
      <c r="E988" s="460">
        <f t="shared" si="184"/>
        <v>5.1569999999999096E-2</v>
      </c>
      <c r="F988" s="460">
        <f t="shared" si="179"/>
        <v>0.97967533588052902</v>
      </c>
      <c r="G988" s="460">
        <v>4.9491775751431202E-5</v>
      </c>
      <c r="H988" s="460">
        <f t="shared" si="180"/>
        <v>1</v>
      </c>
      <c r="I988" s="460">
        <v>0.99731436166189003</v>
      </c>
      <c r="J988" s="460">
        <v>0.99717813946081102</v>
      </c>
      <c r="K988" s="460">
        <v>0.99827944546816705</v>
      </c>
      <c r="L988" s="460" t="str">
        <f t="shared" si="181"/>
        <v>-</v>
      </c>
      <c r="M988" s="460">
        <f t="shared" si="182"/>
        <v>1</v>
      </c>
      <c r="N988" s="460">
        <f t="shared" si="183"/>
        <v>4.8485872032607183E-5</v>
      </c>
      <c r="O988" s="460">
        <f t="shared" si="188"/>
        <v>-86.287695781402988</v>
      </c>
      <c r="P988" s="460">
        <f t="shared" si="185"/>
        <v>-9.9999999999980105E-3</v>
      </c>
      <c r="Q988" s="460">
        <f t="shared" si="186"/>
        <v>2.3215772310425669E-9</v>
      </c>
      <c r="R988" s="460">
        <f t="shared" si="187"/>
        <v>-2.3215772310421051E-11</v>
      </c>
      <c r="V988" s="430"/>
    </row>
    <row r="989" spans="3:22" x14ac:dyDescent="0.35">
      <c r="C989" s="489">
        <v>51.579999999999103</v>
      </c>
      <c r="D989" s="460">
        <f t="shared" si="178"/>
        <v>51.579999999999103</v>
      </c>
      <c r="E989" s="460">
        <f t="shared" si="184"/>
        <v>5.1579999999999106E-2</v>
      </c>
      <c r="F989" s="460">
        <f t="shared" si="179"/>
        <v>0.97966752273517066</v>
      </c>
      <c r="G989" s="460">
        <v>5.0111827248301201E-5</v>
      </c>
      <c r="H989" s="460">
        <f t="shared" si="180"/>
        <v>1</v>
      </c>
      <c r="I989" s="460">
        <v>0.99731332113483695</v>
      </c>
      <c r="J989" s="460">
        <v>0.99717704621905501</v>
      </c>
      <c r="K989" s="460">
        <v>0.99827877859394298</v>
      </c>
      <c r="L989" s="460" t="str">
        <f t="shared" si="181"/>
        <v>-</v>
      </c>
      <c r="M989" s="460">
        <f t="shared" si="182"/>
        <v>1</v>
      </c>
      <c r="N989" s="460">
        <f t="shared" si="183"/>
        <v>4.9092929660076064E-5</v>
      </c>
      <c r="O989" s="460">
        <f t="shared" si="188"/>
        <v>-86.179621005083362</v>
      </c>
      <c r="P989" s="460">
        <f t="shared" si="185"/>
        <v>-1.0000000000005116E-2</v>
      </c>
      <c r="Q989" s="460">
        <f t="shared" si="186"/>
        <v>2.3804056349450009E-9</v>
      </c>
      <c r="R989" s="460">
        <f t="shared" si="187"/>
        <v>-2.3804056349462186E-11</v>
      </c>
      <c r="V989" s="430"/>
    </row>
    <row r="990" spans="3:22" x14ac:dyDescent="0.35">
      <c r="C990" s="489">
        <v>51.589999999999101</v>
      </c>
      <c r="D990" s="460">
        <f t="shared" si="178"/>
        <v>51.589999999999101</v>
      </c>
      <c r="E990" s="460">
        <f t="shared" si="184"/>
        <v>5.1589999999999102E-2</v>
      </c>
      <c r="F990" s="460">
        <f t="shared" si="179"/>
        <v>0.97965970812890446</v>
      </c>
      <c r="G990" s="460">
        <v>5.0732687620156203E-5</v>
      </c>
      <c r="H990" s="460">
        <f t="shared" si="180"/>
        <v>1</v>
      </c>
      <c r="I990" s="460">
        <v>0.997312280406916</v>
      </c>
      <c r="J990" s="460">
        <v>0.997175952766301</v>
      </c>
      <c r="K990" s="460">
        <v>0.99827811159078295</v>
      </c>
      <c r="L990" s="460" t="str">
        <f t="shared" si="181"/>
        <v>-</v>
      </c>
      <c r="M990" s="460">
        <f t="shared" si="182"/>
        <v>1</v>
      </c>
      <c r="N990" s="460">
        <f t="shared" si="183"/>
        <v>4.9700769946557108E-5</v>
      </c>
      <c r="O990" s="460">
        <f t="shared" si="188"/>
        <v>-86.072737665594516</v>
      </c>
      <c r="P990" s="460">
        <f t="shared" si="185"/>
        <v>-9.9999999999980105E-3</v>
      </c>
      <c r="Q990" s="460">
        <f t="shared" si="186"/>
        <v>2.4400487704914174E-9</v>
      </c>
      <c r="R990" s="460">
        <f t="shared" si="187"/>
        <v>-2.4400487704909318E-11</v>
      </c>
      <c r="V990" s="430"/>
    </row>
    <row r="991" spans="3:22" x14ac:dyDescent="0.35">
      <c r="C991" s="489">
        <v>51.599999999999099</v>
      </c>
      <c r="D991" s="460">
        <f t="shared" si="178"/>
        <v>51.599999999999099</v>
      </c>
      <c r="E991" s="460">
        <f t="shared" si="184"/>
        <v>5.1599999999999098E-2</v>
      </c>
      <c r="F991" s="460">
        <f t="shared" si="179"/>
        <v>0.97965189206175829</v>
      </c>
      <c r="G991" s="460">
        <v>5.1354328980511801E-5</v>
      </c>
      <c r="H991" s="460">
        <f t="shared" si="180"/>
        <v>1</v>
      </c>
      <c r="I991" s="460">
        <v>0.99731123947809197</v>
      </c>
      <c r="J991" s="460">
        <v>0.99717485910251302</v>
      </c>
      <c r="K991" s="460">
        <v>0.99827744445865796</v>
      </c>
      <c r="L991" s="460" t="str">
        <f t="shared" si="181"/>
        <v>-</v>
      </c>
      <c r="M991" s="460">
        <f t="shared" si="182"/>
        <v>1</v>
      </c>
      <c r="N991" s="460">
        <f t="shared" si="183"/>
        <v>5.030936555132037E-5</v>
      </c>
      <c r="O991" s="460">
        <f t="shared" si="188"/>
        <v>-85.967023190077356</v>
      </c>
      <c r="P991" s="460">
        <f t="shared" si="185"/>
        <v>-9.9999999999980105E-3</v>
      </c>
      <c r="Q991" s="460">
        <f t="shared" si="186"/>
        <v>2.5005068005759529E-9</v>
      </c>
      <c r="R991" s="460">
        <f t="shared" si="187"/>
        <v>-2.5005068005754556E-11</v>
      </c>
      <c r="V991" s="430"/>
    </row>
    <row r="992" spans="3:22" x14ac:dyDescent="0.35">
      <c r="C992" s="489">
        <v>51.609999999999097</v>
      </c>
      <c r="D992" s="460">
        <f t="shared" si="178"/>
        <v>51.609999999999097</v>
      </c>
      <c r="E992" s="460">
        <f t="shared" si="184"/>
        <v>5.1609999999999094E-2</v>
      </c>
      <c r="F992" s="460">
        <f t="shared" si="179"/>
        <v>0.97964407453376412</v>
      </c>
      <c r="G992" s="460">
        <v>5.1976723550051503E-5</v>
      </c>
      <c r="H992" s="460">
        <f t="shared" si="180"/>
        <v>1</v>
      </c>
      <c r="I992" s="460">
        <v>0.99731019834841905</v>
      </c>
      <c r="J992" s="460">
        <v>0.99717376522774803</v>
      </c>
      <c r="K992" s="460">
        <v>0.99827677719761199</v>
      </c>
      <c r="L992" s="460" t="str">
        <f t="shared" si="181"/>
        <v>-</v>
      </c>
      <c r="M992" s="460">
        <f t="shared" si="182"/>
        <v>1</v>
      </c>
      <c r="N992" s="460">
        <f t="shared" si="183"/>
        <v>5.0918689239487508E-5</v>
      </c>
      <c r="O992" s="460">
        <f t="shared" si="188"/>
        <v>-85.862455691642026</v>
      </c>
      <c r="P992" s="460">
        <f t="shared" si="185"/>
        <v>-9.9999999999980105E-3</v>
      </c>
      <c r="Q992" s="460">
        <f t="shared" si="186"/>
        <v>2.5617797691827003E-9</v>
      </c>
      <c r="R992" s="460">
        <f t="shared" si="187"/>
        <v>-2.5617797691821907E-11</v>
      </c>
      <c r="V992" s="430"/>
    </row>
    <row r="993" spans="3:22" x14ac:dyDescent="0.35">
      <c r="C993" s="489">
        <v>51.619999999999102</v>
      </c>
      <c r="D993" s="460">
        <f t="shared" si="178"/>
        <v>51.619999999999102</v>
      </c>
      <c r="E993" s="460">
        <f t="shared" si="184"/>
        <v>5.1619999999999104E-2</v>
      </c>
      <c r="F993" s="460">
        <f t="shared" si="179"/>
        <v>0.97963625554495382</v>
      </c>
      <c r="G993" s="460">
        <v>5.25998436570563E-5</v>
      </c>
      <c r="H993" s="460">
        <f t="shared" si="180"/>
        <v>1</v>
      </c>
      <c r="I993" s="460">
        <v>0.99730915701784295</v>
      </c>
      <c r="J993" s="460">
        <v>0.99717267114194796</v>
      </c>
      <c r="K993" s="460">
        <v>0.99827610980760395</v>
      </c>
      <c r="L993" s="460" t="str">
        <f t="shared" si="181"/>
        <v>-</v>
      </c>
      <c r="M993" s="460">
        <f t="shared" si="182"/>
        <v>1</v>
      </c>
      <c r="N993" s="460">
        <f t="shared" si="183"/>
        <v>5.1528713882448624E-5</v>
      </c>
      <c r="O993" s="460">
        <f t="shared" si="188"/>
        <v>-85.759013941279619</v>
      </c>
      <c r="P993" s="460">
        <f t="shared" si="185"/>
        <v>-1.0000000000005116E-2</v>
      </c>
      <c r="Q993" s="460">
        <f t="shared" si="186"/>
        <v>2.6238676016071222E-9</v>
      </c>
      <c r="R993" s="460">
        <f t="shared" si="187"/>
        <v>-2.6238676016084646E-11</v>
      </c>
      <c r="V993" s="430"/>
    </row>
    <row r="994" spans="3:22" x14ac:dyDescent="0.35">
      <c r="C994" s="489">
        <v>51.6299999999991</v>
      </c>
      <c r="D994" s="460">
        <f t="shared" si="178"/>
        <v>51.6299999999991</v>
      </c>
      <c r="E994" s="460">
        <f t="shared" si="184"/>
        <v>5.16299999999991E-2</v>
      </c>
      <c r="F994" s="460">
        <f t="shared" si="179"/>
        <v>0.9796284350953578</v>
      </c>
      <c r="G994" s="460">
        <v>5.3223661737074799E-5</v>
      </c>
      <c r="H994" s="460">
        <f t="shared" si="180"/>
        <v>1</v>
      </c>
      <c r="I994" s="460">
        <v>0.99730811548641995</v>
      </c>
      <c r="J994" s="460">
        <v>0.99717157684516899</v>
      </c>
      <c r="K994" s="460">
        <v>0.99827544228867404</v>
      </c>
      <c r="L994" s="460" t="str">
        <f t="shared" si="181"/>
        <v>-</v>
      </c>
      <c r="M994" s="460">
        <f t="shared" si="182"/>
        <v>1</v>
      </c>
      <c r="N994" s="460">
        <f t="shared" si="183"/>
        <v>5.2139412457535259E-5</v>
      </c>
      <c r="O994" s="460">
        <f t="shared" si="188"/>
        <v>-85.656677341331559</v>
      </c>
      <c r="P994" s="460">
        <f t="shared" si="185"/>
        <v>-9.9999999999980105E-3</v>
      </c>
      <c r="Q994" s="460">
        <f t="shared" si="186"/>
        <v>2.6867701047107148E-9</v>
      </c>
      <c r="R994" s="460">
        <f t="shared" si="187"/>
        <v>-2.6867701047101804E-11</v>
      </c>
      <c r="V994" s="430"/>
    </row>
    <row r="995" spans="3:22" x14ac:dyDescent="0.35">
      <c r="C995" s="489">
        <v>51.639999999999098</v>
      </c>
      <c r="D995" s="460">
        <f t="shared" si="178"/>
        <v>51.639999999999098</v>
      </c>
      <c r="E995" s="460">
        <f t="shared" si="184"/>
        <v>5.1639999999999096E-2</v>
      </c>
      <c r="F995" s="460">
        <f t="shared" si="179"/>
        <v>0.97962061318500737</v>
      </c>
      <c r="G995" s="460">
        <v>5.3848150332806401E-5</v>
      </c>
      <c r="H995" s="460">
        <f t="shared" si="180"/>
        <v>1</v>
      </c>
      <c r="I995" s="460">
        <v>0.997307073754094</v>
      </c>
      <c r="J995" s="460">
        <v>0.99717048233736005</v>
      </c>
      <c r="K995" s="460">
        <v>0.99827477464078196</v>
      </c>
      <c r="L995" s="460" t="str">
        <f t="shared" si="181"/>
        <v>-</v>
      </c>
      <c r="M995" s="460">
        <f t="shared" si="182"/>
        <v>1</v>
      </c>
      <c r="N995" s="460">
        <f t="shared" si="183"/>
        <v>5.2750758047902263E-5</v>
      </c>
      <c r="O995" s="460">
        <f t="shared" si="188"/>
        <v>-85.55542590026208</v>
      </c>
      <c r="P995" s="460">
        <f t="shared" si="185"/>
        <v>-9.9999999999980105E-3</v>
      </c>
      <c r="Q995" s="460">
        <f t="shared" si="186"/>
        <v>2.750486967164939E-9</v>
      </c>
      <c r="R995" s="460">
        <f t="shared" si="187"/>
        <v>-2.7504869671643918E-11</v>
      </c>
      <c r="V995" s="430"/>
    </row>
    <row r="996" spans="3:22" x14ac:dyDescent="0.35">
      <c r="C996" s="489">
        <v>51.649999999999103</v>
      </c>
      <c r="D996" s="460">
        <f t="shared" si="178"/>
        <v>51.649999999999103</v>
      </c>
      <c r="E996" s="460">
        <f t="shared" si="184"/>
        <v>5.1649999999999106E-2</v>
      </c>
      <c r="F996" s="460">
        <f t="shared" si="179"/>
        <v>0.97961278981393385</v>
      </c>
      <c r="G996" s="460">
        <v>5.4473282094223E-5</v>
      </c>
      <c r="H996" s="460">
        <f t="shared" si="180"/>
        <v>1</v>
      </c>
      <c r="I996" s="460">
        <v>0.99730603182090505</v>
      </c>
      <c r="J996" s="460">
        <v>0.997169387618556</v>
      </c>
      <c r="K996" s="460">
        <v>0.99827410686395401</v>
      </c>
      <c r="L996" s="460" t="str">
        <f t="shared" si="181"/>
        <v>-</v>
      </c>
      <c r="M996" s="460">
        <f t="shared" si="182"/>
        <v>1</v>
      </c>
      <c r="N996" s="460">
        <f t="shared" si="183"/>
        <v>5.3362723842643202E-5</v>
      </c>
      <c r="O996" s="460">
        <f t="shared" si="188"/>
        <v>-85.455240208652569</v>
      </c>
      <c r="P996" s="460">
        <f t="shared" si="185"/>
        <v>-1.0000000000005116E-2</v>
      </c>
      <c r="Q996" s="460">
        <f t="shared" si="186"/>
        <v>2.8150177597337806E-9</v>
      </c>
      <c r="R996" s="460">
        <f t="shared" si="187"/>
        <v>-2.8150177597352208E-11</v>
      </c>
      <c r="V996" s="430"/>
    </row>
    <row r="997" spans="3:22" x14ac:dyDescent="0.35">
      <c r="C997" s="489">
        <v>51.659999999999101</v>
      </c>
      <c r="D997" s="460">
        <f t="shared" si="178"/>
        <v>51.659999999999101</v>
      </c>
      <c r="E997" s="460">
        <f t="shared" si="184"/>
        <v>5.1659999999999102E-2</v>
      </c>
      <c r="F997" s="460">
        <f t="shared" si="179"/>
        <v>0.9796049649821672</v>
      </c>
      <c r="G997" s="460">
        <v>5.5099029778234602E-5</v>
      </c>
      <c r="H997" s="460">
        <f t="shared" si="180"/>
        <v>1</v>
      </c>
      <c r="I997" s="460">
        <v>0.99730498968683401</v>
      </c>
      <c r="J997" s="460">
        <v>0.99716829268873797</v>
      </c>
      <c r="K997" s="460">
        <v>0.99827343895817899</v>
      </c>
      <c r="L997" s="460" t="str">
        <f t="shared" si="181"/>
        <v>-</v>
      </c>
      <c r="M997" s="460">
        <f t="shared" si="182"/>
        <v>1</v>
      </c>
      <c r="N997" s="460">
        <f t="shared" si="183"/>
        <v>5.3975283136458897E-5</v>
      </c>
      <c r="O997" s="460">
        <f t="shared" si="188"/>
        <v>-85.356101416454834</v>
      </c>
      <c r="P997" s="460">
        <f t="shared" si="185"/>
        <v>-9.9999999999980105E-3</v>
      </c>
      <c r="Q997" s="460">
        <f t="shared" si="186"/>
        <v>2.8803619355614424E-9</v>
      </c>
      <c r="R997" s="460">
        <f t="shared" si="187"/>
        <v>-2.8803619355608695E-11</v>
      </c>
      <c r="V997" s="430"/>
    </row>
    <row r="998" spans="3:22" x14ac:dyDescent="0.35">
      <c r="C998" s="489">
        <v>51.669999999999099</v>
      </c>
      <c r="D998" s="460">
        <f t="shared" si="178"/>
        <v>51.669999999999099</v>
      </c>
      <c r="E998" s="460">
        <f t="shared" si="184"/>
        <v>5.1669999999999099E-2</v>
      </c>
      <c r="F998" s="460">
        <f t="shared" si="179"/>
        <v>0.97959713868974074</v>
      </c>
      <c r="G998" s="460">
        <v>5.57253662488628E-5</v>
      </c>
      <c r="H998" s="460">
        <f t="shared" si="180"/>
        <v>1</v>
      </c>
      <c r="I998" s="460">
        <v>0.99730394735189498</v>
      </c>
      <c r="J998" s="460">
        <v>0.99716719754792804</v>
      </c>
      <c r="K998" s="460">
        <v>0.99827277092347</v>
      </c>
      <c r="L998" s="460" t="str">
        <f t="shared" si="181"/>
        <v>-</v>
      </c>
      <c r="M998" s="460">
        <f t="shared" si="182"/>
        <v>1</v>
      </c>
      <c r="N998" s="460">
        <f t="shared" si="183"/>
        <v>5.4588409329823847E-5</v>
      </c>
      <c r="O998" s="460">
        <f t="shared" si="188"/>
        <v>-85.257991211277727</v>
      </c>
      <c r="P998" s="460">
        <f t="shared" si="185"/>
        <v>-9.9999999999980105E-3</v>
      </c>
      <c r="Q998" s="460">
        <f t="shared" si="186"/>
        <v>2.9465188304784043E-9</v>
      </c>
      <c r="R998" s="460">
        <f t="shared" si="187"/>
        <v>-2.9465188304778184E-11</v>
      </c>
      <c r="V998" s="430"/>
    </row>
    <row r="999" spans="3:22" x14ac:dyDescent="0.35">
      <c r="C999" s="489">
        <v>51.679999999999097</v>
      </c>
      <c r="D999" s="460">
        <f t="shared" si="178"/>
        <v>51.679999999999097</v>
      </c>
      <c r="E999" s="460">
        <f t="shared" si="184"/>
        <v>5.1679999999999095E-2</v>
      </c>
      <c r="F999" s="460">
        <f t="shared" si="179"/>
        <v>0.97958931093668333</v>
      </c>
      <c r="G999" s="460">
        <v>5.6352264477082303E-5</v>
      </c>
      <c r="H999" s="460">
        <f t="shared" si="180"/>
        <v>1</v>
      </c>
      <c r="I999" s="460">
        <v>0.99730290481607897</v>
      </c>
      <c r="J999" s="460">
        <v>0.99716610219610602</v>
      </c>
      <c r="K999" s="460">
        <v>0.99827210275981104</v>
      </c>
      <c r="L999" s="460" t="str">
        <f t="shared" si="181"/>
        <v>-</v>
      </c>
      <c r="M999" s="460">
        <f t="shared" si="182"/>
        <v>1</v>
      </c>
      <c r="N999" s="460">
        <f t="shared" si="183"/>
        <v>5.5202075928826788E-5</v>
      </c>
      <c r="O999" s="460">
        <f t="shared" si="188"/>
        <v>-85.160891797777637</v>
      </c>
      <c r="P999" s="460">
        <f t="shared" si="185"/>
        <v>-9.9999999999980105E-3</v>
      </c>
      <c r="Q999" s="460">
        <f t="shared" si="186"/>
        <v>3.0134876633324956E-9</v>
      </c>
      <c r="R999" s="460">
        <f t="shared" si="187"/>
        <v>-3.0134876633318959E-11</v>
      </c>
      <c r="V999" s="430"/>
    </row>
    <row r="1000" spans="3:22" x14ac:dyDescent="0.35">
      <c r="C1000" s="489">
        <v>51.689999999999102</v>
      </c>
      <c r="D1000" s="460">
        <f t="shared" si="178"/>
        <v>51.689999999999102</v>
      </c>
      <c r="E1000" s="460">
        <f t="shared" si="184"/>
        <v>5.1689999999999105E-2</v>
      </c>
      <c r="F1000" s="460">
        <f t="shared" si="179"/>
        <v>0.97958148172302806</v>
      </c>
      <c r="G1000" s="460">
        <v>5.6979697540529601E-5</v>
      </c>
      <c r="H1000" s="460">
        <f t="shared" si="180"/>
        <v>1</v>
      </c>
      <c r="I1000" s="460">
        <v>0.99730186207939797</v>
      </c>
      <c r="J1000" s="460">
        <v>0.99716500663329199</v>
      </c>
      <c r="K1000" s="460">
        <v>0.99827143446722</v>
      </c>
      <c r="L1000" s="460" t="str">
        <f t="shared" si="181"/>
        <v>-</v>
      </c>
      <c r="M1000" s="460">
        <f t="shared" si="182"/>
        <v>1</v>
      </c>
      <c r="N1000" s="460">
        <f t="shared" si="183"/>
        <v>5.5816256544881966E-5</v>
      </c>
      <c r="O1000" s="460">
        <f t="shared" si="188"/>
        <v>-85.06478587805762</v>
      </c>
      <c r="P1000" s="460">
        <f t="shared" si="185"/>
        <v>-1.0000000000005116E-2</v>
      </c>
      <c r="Q1000" s="460">
        <f t="shared" si="186"/>
        <v>3.0812675363107334E-9</v>
      </c>
      <c r="R1000" s="460">
        <f t="shared" si="187"/>
        <v>-3.0812675363123094E-11</v>
      </c>
      <c r="V1000" s="430"/>
    </row>
    <row r="1001" spans="3:22" x14ac:dyDescent="0.35">
      <c r="C1001" s="489">
        <v>51.6999999999991</v>
      </c>
      <c r="D1001" s="460">
        <f t="shared" si="178"/>
        <v>51.6999999999991</v>
      </c>
      <c r="E1001" s="460">
        <f t="shared" si="184"/>
        <v>5.1699999999999101E-2</v>
      </c>
      <c r="F1001" s="460">
        <f t="shared" si="179"/>
        <v>0.97957365104880512</v>
      </c>
      <c r="G1001" s="460">
        <v>5.7607638623826401E-5</v>
      </c>
      <c r="H1001" s="460">
        <f t="shared" si="180"/>
        <v>1</v>
      </c>
      <c r="I1001" s="460">
        <v>0.99730081914183699</v>
      </c>
      <c r="J1001" s="460">
        <v>0.99716391085946599</v>
      </c>
      <c r="K1001" s="460">
        <v>0.99827076604568199</v>
      </c>
      <c r="L1001" s="460" t="str">
        <f t="shared" si="181"/>
        <v>-</v>
      </c>
      <c r="M1001" s="460">
        <f t="shared" si="182"/>
        <v>1</v>
      </c>
      <c r="N1001" s="460">
        <f t="shared" si="183"/>
        <v>5.6430924895041793E-5</v>
      </c>
      <c r="O1001" s="460">
        <f t="shared" si="188"/>
        <v>-84.969656632904588</v>
      </c>
      <c r="P1001" s="460">
        <f t="shared" si="185"/>
        <v>-9.9999999999980105E-3</v>
      </c>
      <c r="Q1001" s="460">
        <f t="shared" si="186"/>
        <v>3.1498574353017914E-9</v>
      </c>
      <c r="R1001" s="460">
        <f t="shared" si="187"/>
        <v>-3.1498574353011649E-11</v>
      </c>
      <c r="V1001" s="430"/>
    </row>
    <row r="1002" spans="3:22" x14ac:dyDescent="0.35">
      <c r="C1002" s="489">
        <v>51.709999999999098</v>
      </c>
      <c r="D1002" s="460">
        <f t="shared" si="178"/>
        <v>51.709999999999098</v>
      </c>
      <c r="E1002" s="460">
        <f t="shared" si="184"/>
        <v>5.1709999999999097E-2</v>
      </c>
      <c r="F1002" s="460">
        <f t="shared" si="179"/>
        <v>0.97956581891404593</v>
      </c>
      <c r="G1002" s="460">
        <v>5.8236061018324497E-5</v>
      </c>
      <c r="H1002" s="460">
        <f t="shared" si="180"/>
        <v>1</v>
      </c>
      <c r="I1002" s="460">
        <v>0.99729977600339503</v>
      </c>
      <c r="J1002" s="460">
        <v>0.99716281487463199</v>
      </c>
      <c r="K1002" s="460">
        <v>0.99827009749519602</v>
      </c>
      <c r="L1002" s="460" t="str">
        <f t="shared" si="181"/>
        <v>-</v>
      </c>
      <c r="M1002" s="460">
        <f t="shared" si="182"/>
        <v>1</v>
      </c>
      <c r="N1002" s="460">
        <f t="shared" si="183"/>
        <v>5.7046054801743386E-5</v>
      </c>
      <c r="O1002" s="460">
        <f t="shared" si="188"/>
        <v>-84.875487703996299</v>
      </c>
      <c r="P1002" s="460">
        <f t="shared" si="185"/>
        <v>-9.9999999999980105E-3</v>
      </c>
      <c r="Q1002" s="460">
        <f t="shared" si="186"/>
        <v>3.2192562302761487E-9</v>
      </c>
      <c r="R1002" s="460">
        <f t="shared" si="187"/>
        <v>-3.2192562302755083E-11</v>
      </c>
      <c r="V1002" s="430"/>
    </row>
    <row r="1003" spans="3:22" x14ac:dyDescent="0.35">
      <c r="C1003" s="489">
        <v>51.719999999999096</v>
      </c>
      <c r="D1003" s="460">
        <f t="shared" si="178"/>
        <v>51.719999999999096</v>
      </c>
      <c r="E1003" s="460">
        <f t="shared" si="184"/>
        <v>5.1719999999999093E-2</v>
      </c>
      <c r="F1003" s="460">
        <f t="shared" si="179"/>
        <v>0.97955798531878047</v>
      </c>
      <c r="G1003" s="460">
        <v>5.8864938121682798E-5</v>
      </c>
      <c r="H1003" s="460">
        <f t="shared" si="180"/>
        <v>1</v>
      </c>
      <c r="I1003" s="460">
        <v>0.99729873266409297</v>
      </c>
      <c r="J1003" s="460">
        <v>0.99716171867880499</v>
      </c>
      <c r="K1003" s="460">
        <v>0.99826942881577596</v>
      </c>
      <c r="L1003" s="460" t="str">
        <f t="shared" si="181"/>
        <v>-</v>
      </c>
      <c r="M1003" s="460">
        <f t="shared" si="182"/>
        <v>1</v>
      </c>
      <c r="N1003" s="460">
        <f t="shared" si="183"/>
        <v>5.7661620192390278E-5</v>
      </c>
      <c r="O1003" s="460">
        <f t="shared" si="188"/>
        <v>-84.78226317696209</v>
      </c>
      <c r="P1003" s="460">
        <f t="shared" si="185"/>
        <v>-9.9999999999980105E-3</v>
      </c>
      <c r="Q1003" s="460">
        <f t="shared" si="186"/>
        <v>3.2894626756399495E-9</v>
      </c>
      <c r="R1003" s="460">
        <f t="shared" si="187"/>
        <v>-3.2894626756392949E-11</v>
      </c>
      <c r="V1003" s="430"/>
    </row>
    <row r="1004" spans="3:22" x14ac:dyDescent="0.35">
      <c r="C1004" s="489">
        <v>51.729999999999102</v>
      </c>
      <c r="D1004" s="460">
        <f t="shared" si="178"/>
        <v>51.729999999999102</v>
      </c>
      <c r="E1004" s="460">
        <f t="shared" si="184"/>
        <v>5.1729999999999103E-2</v>
      </c>
      <c r="F1004" s="460">
        <f t="shared" si="179"/>
        <v>0.97955015026304149</v>
      </c>
      <c r="G1004" s="460">
        <v>5.9494243438435199E-5</v>
      </c>
      <c r="H1004" s="460">
        <f t="shared" si="180"/>
        <v>1</v>
      </c>
      <c r="I1004" s="460">
        <v>0.99729768912393102</v>
      </c>
      <c r="J1004" s="460">
        <v>0.99716062227198898</v>
      </c>
      <c r="K1004" s="460">
        <v>0.99826876000742404</v>
      </c>
      <c r="L1004" s="460" t="str">
        <f t="shared" si="181"/>
        <v>-</v>
      </c>
      <c r="M1004" s="460">
        <f t="shared" si="182"/>
        <v>1</v>
      </c>
      <c r="N1004" s="460">
        <f t="shared" si="183"/>
        <v>5.827759509990517E-5</v>
      </c>
      <c r="O1004" s="460">
        <f t="shared" si="188"/>
        <v>-84.689967565079513</v>
      </c>
      <c r="P1004" s="460">
        <f t="shared" si="185"/>
        <v>-1.0000000000005116E-2</v>
      </c>
      <c r="Q1004" s="460">
        <f t="shared" si="186"/>
        <v>3.360475410648309E-9</v>
      </c>
      <c r="R1004" s="460">
        <f t="shared" si="187"/>
        <v>-3.3604754106500283E-11</v>
      </c>
      <c r="V1004" s="430"/>
    </row>
    <row r="1005" spans="3:22" x14ac:dyDescent="0.35">
      <c r="C1005" s="489">
        <v>51.7399999999991</v>
      </c>
      <c r="D1005" s="460">
        <f t="shared" si="178"/>
        <v>51.7399999999991</v>
      </c>
      <c r="E1005" s="460">
        <f t="shared" si="184"/>
        <v>5.1739999999999099E-2</v>
      </c>
      <c r="F1005" s="460">
        <f t="shared" si="179"/>
        <v>0.97954231374685907</v>
      </c>
      <c r="G1005" s="460">
        <v>6.0123950579369403E-5</v>
      </c>
      <c r="H1005" s="460">
        <f t="shared" si="180"/>
        <v>1</v>
      </c>
      <c r="I1005" s="460">
        <v>0.99729664538287199</v>
      </c>
      <c r="J1005" s="460">
        <v>0.997159525654148</v>
      </c>
      <c r="K1005" s="460">
        <v>0.99826809107011005</v>
      </c>
      <c r="L1005" s="460" t="str">
        <f t="shared" si="181"/>
        <v>-</v>
      </c>
      <c r="M1005" s="460">
        <f t="shared" si="182"/>
        <v>1</v>
      </c>
      <c r="N1005" s="460">
        <f t="shared" si="183"/>
        <v>5.8893953662117314E-5</v>
      </c>
      <c r="O1005" s="460">
        <f t="shared" si="188"/>
        <v>-84.598585793890194</v>
      </c>
      <c r="P1005" s="460">
        <f t="shared" si="185"/>
        <v>-9.9999999999980105E-3</v>
      </c>
      <c r="Q1005" s="460">
        <f t="shared" si="186"/>
        <v>3.4322929598227533E-9</v>
      </c>
      <c r="R1005" s="460">
        <f t="shared" si="187"/>
        <v>-3.4322929598220704E-11</v>
      </c>
      <c r="V1005" s="430"/>
    </row>
    <row r="1006" spans="3:22" x14ac:dyDescent="0.35">
      <c r="C1006" s="489">
        <v>51.749999999998998</v>
      </c>
      <c r="D1006" s="460">
        <f t="shared" si="178"/>
        <v>51.749999999998998</v>
      </c>
      <c r="E1006" s="460">
        <f t="shared" si="184"/>
        <v>5.1749999999998998E-2</v>
      </c>
      <c r="F1006" s="460">
        <f t="shared" si="179"/>
        <v>0.97953447577026465</v>
      </c>
      <c r="G1006" s="460">
        <v>6.0754033261709903E-5</v>
      </c>
      <c r="H1006" s="460">
        <f t="shared" si="180"/>
        <v>1</v>
      </c>
      <c r="I1006" s="460">
        <v>0.99729560144095197</v>
      </c>
      <c r="J1006" s="460">
        <v>0.99715842882531402</v>
      </c>
      <c r="K1006" s="460">
        <v>0.99826742200386498</v>
      </c>
      <c r="L1006" s="460" t="str">
        <f t="shared" si="181"/>
        <v>-</v>
      </c>
      <c r="M1006" s="460">
        <f t="shared" si="182"/>
        <v>1</v>
      </c>
      <c r="N1006" s="460">
        <f t="shared" si="183"/>
        <v>5.951067012193823E-5</v>
      </c>
      <c r="O1006" s="460">
        <f t="shared" si="188"/>
        <v>-84.5081031863958</v>
      </c>
      <c r="P1006" s="460">
        <f t="shared" si="185"/>
        <v>-9.9999999998985345E-3</v>
      </c>
      <c r="Q1006" s="460">
        <f t="shared" si="186"/>
        <v>3.5049137333609324E-9</v>
      </c>
      <c r="R1006" s="460">
        <f t="shared" si="187"/>
        <v>-3.5049137333253695E-11</v>
      </c>
      <c r="V1006" s="430"/>
    </row>
    <row r="1007" spans="3:22" x14ac:dyDescent="0.35">
      <c r="C1007" s="489">
        <v>51.759999999999103</v>
      </c>
      <c r="D1007" s="460">
        <f t="shared" si="178"/>
        <v>51.759999999999103</v>
      </c>
      <c r="E1007" s="460">
        <f t="shared" si="184"/>
        <v>5.1759999999999105E-2</v>
      </c>
      <c r="F1007" s="460">
        <f t="shared" si="179"/>
        <v>0.97952663633329029</v>
      </c>
      <c r="G1007" s="460">
        <v>6.1384465309109501E-5</v>
      </c>
      <c r="H1007" s="460">
        <f t="shared" si="180"/>
        <v>1</v>
      </c>
      <c r="I1007" s="460">
        <v>0.99729455729817396</v>
      </c>
      <c r="J1007" s="460">
        <v>0.99715733178549304</v>
      </c>
      <c r="K1007" s="460">
        <v>0.99826675280868804</v>
      </c>
      <c r="L1007" s="460" t="str">
        <f t="shared" si="181"/>
        <v>-</v>
      </c>
      <c r="M1007" s="460">
        <f t="shared" si="182"/>
        <v>1</v>
      </c>
      <c r="N1007" s="460">
        <f t="shared" si="183"/>
        <v>6.0127718827349575E-5</v>
      </c>
      <c r="O1007" s="460">
        <f t="shared" si="188"/>
        <v>-84.418505448946362</v>
      </c>
      <c r="P1007" s="460">
        <f t="shared" si="185"/>
        <v>-1.0000000000104592E-2</v>
      </c>
      <c r="Q1007" s="460">
        <f t="shared" si="186"/>
        <v>3.578336027595267E-9</v>
      </c>
      <c r="R1007" s="460">
        <f t="shared" si="187"/>
        <v>-3.5783360276326933E-11</v>
      </c>
      <c r="V1007" s="430"/>
    </row>
    <row r="1008" spans="3:22" x14ac:dyDescent="0.35">
      <c r="C1008" s="489">
        <v>51.769999999999101</v>
      </c>
      <c r="D1008" s="460">
        <f t="shared" si="178"/>
        <v>51.769999999999101</v>
      </c>
      <c r="E1008" s="460">
        <f t="shared" si="184"/>
        <v>5.1769999999999101E-2</v>
      </c>
      <c r="F1008" s="460">
        <f t="shared" si="179"/>
        <v>0.97951879543596554</v>
      </c>
      <c r="G1008" s="460">
        <v>6.2015220651218103E-5</v>
      </c>
      <c r="H1008" s="460">
        <f t="shared" si="180"/>
        <v>1</v>
      </c>
      <c r="I1008" s="460">
        <v>0.99729351295451796</v>
      </c>
      <c r="J1008" s="460">
        <v>0.99715623453466495</v>
      </c>
      <c r="K1008" s="460">
        <v>0.99826608348456403</v>
      </c>
      <c r="L1008" s="460" t="str">
        <f t="shared" si="181"/>
        <v>-</v>
      </c>
      <c r="M1008" s="460">
        <f t="shared" si="182"/>
        <v>1</v>
      </c>
      <c r="N1008" s="460">
        <f t="shared" si="183"/>
        <v>6.0745074230976768E-5</v>
      </c>
      <c r="O1008" s="460">
        <f t="shared" si="188"/>
        <v>-84.329778657815382</v>
      </c>
      <c r="P1008" s="460">
        <f t="shared" si="185"/>
        <v>-9.9999999999980105E-3</v>
      </c>
      <c r="Q1008" s="460">
        <f t="shared" si="186"/>
        <v>3.6525580254302463E-9</v>
      </c>
      <c r="R1008" s="460">
        <f t="shared" si="187"/>
        <v>-3.6525580254295195E-11</v>
      </c>
      <c r="V1008" s="430"/>
    </row>
    <row r="1009" spans="3:22" x14ac:dyDescent="0.35">
      <c r="C1009" s="489">
        <v>51.779999999998999</v>
      </c>
      <c r="D1009" s="460">
        <f t="shared" si="178"/>
        <v>51.779999999998999</v>
      </c>
      <c r="E1009" s="460">
        <f t="shared" si="184"/>
        <v>5.1779999999999E-2</v>
      </c>
      <c r="F1009" s="460">
        <f t="shared" si="179"/>
        <v>0.97951095307832303</v>
      </c>
      <c r="G1009" s="460">
        <v>6.2646273324045698E-5</v>
      </c>
      <c r="H1009" s="460">
        <f t="shared" si="180"/>
        <v>1</v>
      </c>
      <c r="I1009" s="460">
        <v>0.99729246840998698</v>
      </c>
      <c r="J1009" s="460">
        <v>0.99715513707283299</v>
      </c>
      <c r="K1009" s="460">
        <v>0.99826541403149405</v>
      </c>
      <c r="L1009" s="460" t="str">
        <f t="shared" si="181"/>
        <v>-</v>
      </c>
      <c r="M1009" s="460">
        <f t="shared" si="182"/>
        <v>1</v>
      </c>
      <c r="N1009" s="460">
        <f t="shared" si="183"/>
        <v>6.1362710890441131E-5</v>
      </c>
      <c r="O1009" s="460">
        <f t="shared" si="188"/>
        <v>-84.241909246255418</v>
      </c>
      <c r="P1009" s="460">
        <f t="shared" si="185"/>
        <v>-9.9999999998985345E-3</v>
      </c>
      <c r="Q1009" s="460">
        <f t="shared" si="186"/>
        <v>3.7275777968145918E-9</v>
      </c>
      <c r="R1009" s="460">
        <f t="shared" si="187"/>
        <v>-3.7275777967767698E-11</v>
      </c>
      <c r="V1009" s="430"/>
    </row>
    <row r="1010" spans="3:22" x14ac:dyDescent="0.35">
      <c r="C1010" s="489">
        <v>51.789999999998997</v>
      </c>
      <c r="D1010" s="460">
        <f t="shared" si="178"/>
        <v>51.789999999998997</v>
      </c>
      <c r="E1010" s="460">
        <f t="shared" si="184"/>
        <v>5.1789999999998997E-2</v>
      </c>
      <c r="F1010" s="460">
        <f t="shared" si="179"/>
        <v>0.97950310926039297</v>
      </c>
      <c r="G1010" s="460">
        <v>6.32775974695561E-5</v>
      </c>
      <c r="H1010" s="460">
        <f t="shared" si="180"/>
        <v>1</v>
      </c>
      <c r="I1010" s="460">
        <v>0.997291423664597</v>
      </c>
      <c r="J1010" s="460">
        <v>0.99715403940001202</v>
      </c>
      <c r="K1010" s="460">
        <v>0.99826474444949198</v>
      </c>
      <c r="L1010" s="460" t="str">
        <f t="shared" si="181"/>
        <v>-</v>
      </c>
      <c r="M1010" s="460">
        <f t="shared" si="182"/>
        <v>1</v>
      </c>
      <c r="N1010" s="460">
        <f t="shared" si="183"/>
        <v>6.1980603467957774E-5</v>
      </c>
      <c r="O1010" s="460">
        <f t="shared" si="188"/>
        <v>-84.154883992225706</v>
      </c>
      <c r="P1010" s="460">
        <f t="shared" si="185"/>
        <v>-9.9999999999980105E-3</v>
      </c>
      <c r="Q1010" s="460">
        <f t="shared" si="186"/>
        <v>3.8033932992287027E-9</v>
      </c>
      <c r="R1010" s="460">
        <f t="shared" si="187"/>
        <v>-3.8033932992279464E-11</v>
      </c>
      <c r="V1010" s="430"/>
    </row>
    <row r="1011" spans="3:22" x14ac:dyDescent="0.35">
      <c r="C1011" s="489">
        <v>51.799999999999102</v>
      </c>
      <c r="D1011" s="460">
        <f t="shared" si="178"/>
        <v>51.799999999999102</v>
      </c>
      <c r="E1011" s="460">
        <f t="shared" si="184"/>
        <v>5.1799999999999104E-2</v>
      </c>
      <c r="F1011" s="460">
        <f t="shared" si="179"/>
        <v>0.97949526398220788</v>
      </c>
      <c r="G1011" s="460">
        <v>6.3909167335740398E-5</v>
      </c>
      <c r="H1011" s="460">
        <f t="shared" si="180"/>
        <v>1</v>
      </c>
      <c r="I1011" s="460">
        <v>0.99729037871833104</v>
      </c>
      <c r="J1011" s="460">
        <v>0.99715294151618805</v>
      </c>
      <c r="K1011" s="460">
        <v>0.99826407473854495</v>
      </c>
      <c r="L1011" s="460" t="str">
        <f t="shared" si="181"/>
        <v>-</v>
      </c>
      <c r="M1011" s="460">
        <f t="shared" si="182"/>
        <v>1</v>
      </c>
      <c r="N1011" s="460">
        <f t="shared" si="183"/>
        <v>6.2598726730404139E-5</v>
      </c>
      <c r="O1011" s="460">
        <f t="shared" si="188"/>
        <v>-84.06869000658476</v>
      </c>
      <c r="P1011" s="460">
        <f t="shared" si="185"/>
        <v>-1.0000000000104592E-2</v>
      </c>
      <c r="Q1011" s="460">
        <f t="shared" si="186"/>
        <v>3.8800023781681218E-9</v>
      </c>
      <c r="R1011" s="460">
        <f t="shared" si="187"/>
        <v>-3.8800023782087034E-11</v>
      </c>
      <c r="V1011" s="430"/>
    </row>
    <row r="1012" spans="3:22" x14ac:dyDescent="0.35">
      <c r="C1012" s="489">
        <v>51.809999999999</v>
      </c>
      <c r="D1012" s="460">
        <f t="shared" si="178"/>
        <v>51.809999999999</v>
      </c>
      <c r="E1012" s="460">
        <f t="shared" si="184"/>
        <v>5.1809999999999003E-2</v>
      </c>
      <c r="F1012" s="460">
        <f t="shared" si="179"/>
        <v>0.97948741724379718</v>
      </c>
      <c r="G1012" s="460">
        <v>6.4540957276533503E-5</v>
      </c>
      <c r="H1012" s="460">
        <f t="shared" si="180"/>
        <v>1</v>
      </c>
      <c r="I1012" s="460">
        <v>0.99728933357119198</v>
      </c>
      <c r="J1012" s="460">
        <v>0.99715184342135799</v>
      </c>
      <c r="K1012" s="460">
        <v>0.99826340489865395</v>
      </c>
      <c r="L1012" s="460" t="str">
        <f t="shared" si="181"/>
        <v>-</v>
      </c>
      <c r="M1012" s="460">
        <f t="shared" si="182"/>
        <v>1</v>
      </c>
      <c r="N1012" s="460">
        <f t="shared" si="183"/>
        <v>6.3217055549234064E-5</v>
      </c>
      <c r="O1012" s="460">
        <f t="shared" si="188"/>
        <v>-83.983314721810999</v>
      </c>
      <c r="P1012" s="460">
        <f t="shared" si="185"/>
        <v>-9.9999999998985345E-3</v>
      </c>
      <c r="Q1012" s="460">
        <f t="shared" si="186"/>
        <v>3.9574027676593296E-9</v>
      </c>
      <c r="R1012" s="460">
        <f t="shared" si="187"/>
        <v>-3.9574027676191759E-11</v>
      </c>
      <c r="V1012" s="430"/>
    </row>
    <row r="1013" spans="3:22" x14ac:dyDescent="0.35">
      <c r="C1013" s="489">
        <v>51.819999999998998</v>
      </c>
      <c r="D1013" s="460">
        <f t="shared" si="178"/>
        <v>51.819999999998998</v>
      </c>
      <c r="E1013" s="460">
        <f t="shared" si="184"/>
        <v>5.1819999999998999E-2</v>
      </c>
      <c r="F1013" s="460">
        <f t="shared" si="179"/>
        <v>0.97947956904519351</v>
      </c>
      <c r="G1013" s="460">
        <v>6.5172941751611893E-5</v>
      </c>
      <c r="H1013" s="460">
        <f t="shared" si="180"/>
        <v>1</v>
      </c>
      <c r="I1013" s="460">
        <v>0.99728828822319604</v>
      </c>
      <c r="J1013" s="460">
        <v>0.99715074511554302</v>
      </c>
      <c r="K1013" s="460">
        <v>0.99826273492983197</v>
      </c>
      <c r="L1013" s="460" t="str">
        <f t="shared" si="181"/>
        <v>-</v>
      </c>
      <c r="M1013" s="460">
        <f t="shared" si="182"/>
        <v>1</v>
      </c>
      <c r="N1013" s="460">
        <f t="shared" si="183"/>
        <v>6.3835564900276311E-5</v>
      </c>
      <c r="O1013" s="460">
        <f t="shared" si="188"/>
        <v>-83.898745881218687</v>
      </c>
      <c r="P1013" s="460">
        <f t="shared" si="185"/>
        <v>-9.9999999999980105E-3</v>
      </c>
      <c r="Q1013" s="460">
        <f t="shared" si="186"/>
        <v>4.0355920907718353E-9</v>
      </c>
      <c r="R1013" s="460">
        <f t="shared" si="187"/>
        <v>-4.0355920907710323E-11</v>
      </c>
      <c r="V1013" s="430"/>
    </row>
    <row r="1014" spans="3:22" x14ac:dyDescent="0.35">
      <c r="C1014" s="489">
        <v>51.829999999999004</v>
      </c>
      <c r="D1014" s="460">
        <f t="shared" si="178"/>
        <v>51.829999999999004</v>
      </c>
      <c r="E1014" s="460">
        <f t="shared" si="184"/>
        <v>5.1829999999999002E-2</v>
      </c>
      <c r="F1014" s="460">
        <f t="shared" si="179"/>
        <v>0.97947171938642663</v>
      </c>
      <c r="G1014" s="460">
        <v>6.5805095326482897E-5</v>
      </c>
      <c r="H1014" s="460">
        <f t="shared" si="180"/>
        <v>1</v>
      </c>
      <c r="I1014" s="460">
        <v>0.99728724267434299</v>
      </c>
      <c r="J1014" s="460">
        <v>0.99714964659874505</v>
      </c>
      <c r="K1014" s="460">
        <v>0.99826206483207702</v>
      </c>
      <c r="L1014" s="460" t="str">
        <f t="shared" si="181"/>
        <v>-</v>
      </c>
      <c r="M1014" s="460">
        <f t="shared" si="182"/>
        <v>1</v>
      </c>
      <c r="N1014" s="460">
        <f t="shared" si="183"/>
        <v>6.4454229863817911E-5</v>
      </c>
      <c r="O1014" s="460">
        <f t="shared" si="188"/>
        <v>-83.814971528589709</v>
      </c>
      <c r="P1014" s="460">
        <f t="shared" si="185"/>
        <v>-1.0000000000005116E-2</v>
      </c>
      <c r="Q1014" s="460">
        <f t="shared" si="186"/>
        <v>4.1145678601533553E-9</v>
      </c>
      <c r="R1014" s="460">
        <f t="shared" si="187"/>
        <v>-4.1145678601554603E-11</v>
      </c>
      <c r="V1014" s="430"/>
    </row>
    <row r="1015" spans="3:22" x14ac:dyDescent="0.35">
      <c r="C1015" s="489">
        <v>51.839999999999002</v>
      </c>
      <c r="D1015" s="460">
        <f t="shared" si="178"/>
        <v>51.839999999999002</v>
      </c>
      <c r="E1015" s="460">
        <f t="shared" si="184"/>
        <v>5.1839999999999005E-2</v>
      </c>
      <c r="F1015" s="460">
        <f t="shared" si="179"/>
        <v>0.97946386826752985</v>
      </c>
      <c r="G1015" s="460">
        <v>6.6437392672245103E-5</v>
      </c>
      <c r="H1015" s="460">
        <f t="shared" si="180"/>
        <v>1</v>
      </c>
      <c r="I1015" s="460">
        <v>0.99728619692461895</v>
      </c>
      <c r="J1015" s="460">
        <v>0.99714854787094198</v>
      </c>
      <c r="K1015" s="460">
        <v>0.99826139460537799</v>
      </c>
      <c r="L1015" s="460" t="str">
        <f t="shared" si="181"/>
        <v>-</v>
      </c>
      <c r="M1015" s="460">
        <f t="shared" si="182"/>
        <v>1</v>
      </c>
      <c r="N1015" s="460">
        <f t="shared" si="183"/>
        <v>6.5073025624366024E-5</v>
      </c>
      <c r="O1015" s="460">
        <f t="shared" si="188"/>
        <v>-83.731979998281858</v>
      </c>
      <c r="P1015" s="460">
        <f t="shared" si="185"/>
        <v>-9.9999999999980105E-3</v>
      </c>
      <c r="Q1015" s="460">
        <f t="shared" si="186"/>
        <v>4.1943274785753186E-9</v>
      </c>
      <c r="R1015" s="460">
        <f t="shared" si="187"/>
        <v>-4.1943274785744844E-11</v>
      </c>
      <c r="V1015" s="430"/>
    </row>
    <row r="1016" spans="3:22" x14ac:dyDescent="0.35">
      <c r="C1016" s="489">
        <v>51.849999999999</v>
      </c>
      <c r="D1016" s="460">
        <f t="shared" si="178"/>
        <v>51.849999999999</v>
      </c>
      <c r="E1016" s="460">
        <f t="shared" si="184"/>
        <v>5.1849999999999001E-2</v>
      </c>
      <c r="F1016" s="460">
        <f t="shared" si="179"/>
        <v>0.97945601568853247</v>
      </c>
      <c r="G1016" s="460">
        <v>6.7069808565714496E-5</v>
      </c>
      <c r="H1016" s="460">
        <f t="shared" si="180"/>
        <v>1</v>
      </c>
      <c r="I1016" s="460">
        <v>0.99728515097402104</v>
      </c>
      <c r="J1016" s="460">
        <v>0.99714744893213902</v>
      </c>
      <c r="K1016" s="460">
        <v>0.998260724249736</v>
      </c>
      <c r="L1016" s="460" t="str">
        <f t="shared" si="181"/>
        <v>-</v>
      </c>
      <c r="M1016" s="460">
        <f t="shared" si="182"/>
        <v>1</v>
      </c>
      <c r="N1016" s="460">
        <f t="shared" si="183"/>
        <v>6.569192747076732E-5</v>
      </c>
      <c r="O1016" s="460">
        <f t="shared" si="188"/>
        <v>-83.649759905699298</v>
      </c>
      <c r="P1016" s="460">
        <f t="shared" si="185"/>
        <v>-9.9999999999980105E-3</v>
      </c>
      <c r="Q1016" s="460">
        <f t="shared" si="186"/>
        <v>4.274868239493106E-9</v>
      </c>
      <c r="R1016" s="460">
        <f t="shared" si="187"/>
        <v>-4.2748682394922555E-11</v>
      </c>
      <c r="V1016" s="430"/>
    </row>
    <row r="1017" spans="3:22" x14ac:dyDescent="0.35">
      <c r="C1017" s="489">
        <v>51.859999999998998</v>
      </c>
      <c r="D1017" s="460">
        <f t="shared" si="178"/>
        <v>51.859999999998998</v>
      </c>
      <c r="E1017" s="460">
        <f t="shared" si="184"/>
        <v>5.1859999999998997E-2</v>
      </c>
      <c r="F1017" s="460">
        <f t="shared" si="179"/>
        <v>0.97944816164946691</v>
      </c>
      <c r="G1017" s="460">
        <v>6.7702317889114605E-5</v>
      </c>
      <c r="H1017" s="460">
        <f t="shared" si="180"/>
        <v>1</v>
      </c>
      <c r="I1017" s="460">
        <v>0.99728410482255103</v>
      </c>
      <c r="J1017" s="460">
        <v>0.99714634978233296</v>
      </c>
      <c r="K1017" s="460">
        <v>0.99826005376514904</v>
      </c>
      <c r="L1017" s="460" t="str">
        <f t="shared" si="181"/>
        <v>-</v>
      </c>
      <c r="M1017" s="460">
        <f t="shared" si="182"/>
        <v>1</v>
      </c>
      <c r="N1017" s="460">
        <f t="shared" si="183"/>
        <v>6.6310910795901122E-5</v>
      </c>
      <c r="O1017" s="460">
        <f t="shared" si="188"/>
        <v>-83.568300138210589</v>
      </c>
      <c r="P1017" s="460">
        <f t="shared" si="185"/>
        <v>-9.9999999999980105E-3</v>
      </c>
      <c r="Q1017" s="460">
        <f t="shared" si="186"/>
        <v>4.3561873276140562E-9</v>
      </c>
      <c r="R1017" s="460">
        <f t="shared" si="187"/>
        <v>-4.3561873276131892E-11</v>
      </c>
      <c r="V1017" s="430"/>
    </row>
    <row r="1018" spans="3:22" x14ac:dyDescent="0.35">
      <c r="C1018" s="489">
        <v>51.869999999999003</v>
      </c>
      <c r="D1018" s="460">
        <f t="shared" si="178"/>
        <v>51.869999999999003</v>
      </c>
      <c r="E1018" s="460">
        <f t="shared" si="184"/>
        <v>5.1869999999999E-2</v>
      </c>
      <c r="F1018" s="460">
        <f t="shared" si="179"/>
        <v>0.97944030615036304</v>
      </c>
      <c r="G1018" s="460">
        <v>6.8334895630141801E-5</v>
      </c>
      <c r="H1018" s="460">
        <f t="shared" si="180"/>
        <v>1</v>
      </c>
      <c r="I1018" s="460">
        <v>0.99728305847022702</v>
      </c>
      <c r="J1018" s="460">
        <v>0.997145250421546</v>
      </c>
      <c r="K1018" s="460">
        <v>0.99825938315163099</v>
      </c>
      <c r="L1018" s="460" t="str">
        <f t="shared" si="181"/>
        <v>-</v>
      </c>
      <c r="M1018" s="460">
        <f t="shared" si="182"/>
        <v>1</v>
      </c>
      <c r="N1018" s="460">
        <f t="shared" si="183"/>
        <v>6.692995109673919E-5</v>
      </c>
      <c r="O1018" s="460">
        <f t="shared" si="188"/>
        <v>-83.487589846388701</v>
      </c>
      <c r="P1018" s="460">
        <f t="shared" si="185"/>
        <v>-1.0000000000005116E-2</v>
      </c>
      <c r="Q1018" s="460">
        <f t="shared" si="186"/>
        <v>4.4382818194734126E-9</v>
      </c>
      <c r="R1018" s="460">
        <f t="shared" si="187"/>
        <v>-4.438281819475683E-11</v>
      </c>
      <c r="V1018" s="430"/>
    </row>
    <row r="1019" spans="3:22" x14ac:dyDescent="0.35">
      <c r="C1019" s="489">
        <v>51.879999999999001</v>
      </c>
      <c r="D1019" s="460">
        <f t="shared" si="178"/>
        <v>51.879999999999001</v>
      </c>
      <c r="E1019" s="460">
        <f t="shared" si="184"/>
        <v>5.1879999999999003E-2</v>
      </c>
      <c r="F1019" s="460">
        <f t="shared" si="179"/>
        <v>0.97943244919125472</v>
      </c>
      <c r="G1019" s="460">
        <v>6.8967516881815593E-5</v>
      </c>
      <c r="H1019" s="460">
        <f t="shared" si="180"/>
        <v>1</v>
      </c>
      <c r="I1019" s="460">
        <v>0.99728201191704902</v>
      </c>
      <c r="J1019" s="460">
        <v>0.99714415084977504</v>
      </c>
      <c r="K1019" s="460">
        <v>0.99825871240918396</v>
      </c>
      <c r="L1019" s="460" t="str">
        <f t="shared" si="181"/>
        <v>-</v>
      </c>
      <c r="M1019" s="460">
        <f t="shared" si="182"/>
        <v>1</v>
      </c>
      <c r="N1019" s="460">
        <f t="shared" si="183"/>
        <v>6.7549023974195852E-5</v>
      </c>
      <c r="O1019" s="460">
        <f t="shared" si="188"/>
        <v>-83.407618435631989</v>
      </c>
      <c r="P1019" s="460">
        <f t="shared" si="185"/>
        <v>-9.9999999999980105E-3</v>
      </c>
      <c r="Q1019" s="460">
        <f t="shared" si="186"/>
        <v>4.5211486840322922E-9</v>
      </c>
      <c r="R1019" s="460">
        <f t="shared" si="187"/>
        <v>-4.521148684031393E-11</v>
      </c>
      <c r="V1019" s="430"/>
    </row>
    <row r="1020" spans="3:22" x14ac:dyDescent="0.35">
      <c r="C1020" s="489">
        <v>51.889999999998999</v>
      </c>
      <c r="D1020" s="460">
        <f t="shared" si="178"/>
        <v>51.889999999998999</v>
      </c>
      <c r="E1020" s="460">
        <f t="shared" si="184"/>
        <v>5.1889999999998999E-2</v>
      </c>
      <c r="F1020" s="460">
        <f t="shared" si="179"/>
        <v>0.97942459077217026</v>
      </c>
      <c r="G1020" s="460">
        <v>6.9600156842454197E-5</v>
      </c>
      <c r="H1020" s="460">
        <f t="shared" si="180"/>
        <v>1</v>
      </c>
      <c r="I1020" s="460">
        <v>0.99728096516300302</v>
      </c>
      <c r="J1020" s="460">
        <v>0.99714305106700696</v>
      </c>
      <c r="K1020" s="460">
        <v>0.99825804153779396</v>
      </c>
      <c r="L1020" s="460" t="str">
        <f t="shared" si="181"/>
        <v>-</v>
      </c>
      <c r="M1020" s="460">
        <f t="shared" si="182"/>
        <v>1</v>
      </c>
      <c r="N1020" s="460">
        <f t="shared" si="183"/>
        <v>6.8168105133099561E-5</v>
      </c>
      <c r="O1020" s="460">
        <f t="shared" si="188"/>
        <v>-83.328375558105151</v>
      </c>
      <c r="P1020" s="460">
        <f t="shared" si="185"/>
        <v>-9.9999999999980105E-3</v>
      </c>
      <c r="Q1020" s="460">
        <f t="shared" si="186"/>
        <v>4.6047847832815736E-9</v>
      </c>
      <c r="R1020" s="460">
        <f t="shared" si="187"/>
        <v>-4.6047847832806575E-11</v>
      </c>
      <c r="V1020" s="430"/>
    </row>
    <row r="1021" spans="3:22" x14ac:dyDescent="0.35">
      <c r="C1021" s="489">
        <v>51.899999999998997</v>
      </c>
      <c r="D1021" s="460">
        <f t="shared" si="178"/>
        <v>51.899999999998997</v>
      </c>
      <c r="E1021" s="460">
        <f t="shared" si="184"/>
        <v>5.1899999999998996E-2</v>
      </c>
      <c r="F1021" s="460">
        <f t="shared" si="179"/>
        <v>0.97941673089314307</v>
      </c>
      <c r="G1021" s="460">
        <v>7.0232790815535602E-5</v>
      </c>
      <c r="H1021" s="460">
        <f t="shared" si="180"/>
        <v>1</v>
      </c>
      <c r="I1021" s="460">
        <v>0.99727991820808404</v>
      </c>
      <c r="J1021" s="460">
        <v>0.997141951073239</v>
      </c>
      <c r="K1021" s="460">
        <v>0.99825737053746</v>
      </c>
      <c r="L1021" s="460" t="str">
        <f t="shared" si="181"/>
        <v>-</v>
      </c>
      <c r="M1021" s="460">
        <f t="shared" si="182"/>
        <v>1</v>
      </c>
      <c r="N1021" s="460">
        <f t="shared" si="183"/>
        <v>6.8787170382053847E-5</v>
      </c>
      <c r="O1021" s="460">
        <f t="shared" si="188"/>
        <v>-83.249851105014443</v>
      </c>
      <c r="P1021" s="460">
        <f t="shared" si="185"/>
        <v>-9.9999999999980105E-3</v>
      </c>
      <c r="Q1021" s="460">
        <f t="shared" si="186"/>
        <v>4.6891868728578945E-9</v>
      </c>
      <c r="R1021" s="460">
        <f t="shared" si="187"/>
        <v>-4.6891868728569618E-11</v>
      </c>
      <c r="V1021" s="430"/>
    </row>
    <row r="1022" spans="3:22" x14ac:dyDescent="0.35">
      <c r="C1022" s="489">
        <v>51.909999999999002</v>
      </c>
      <c r="D1022" s="460">
        <f t="shared" ref="D1022:D1085" si="189">IF(AND($D$11=$U$86,$D$13&gt;=$U$80),$D$13/$U$80,1)*(f_CLK_MHz/fCLK_NOM_MHz)*$C1022</f>
        <v>51.909999999999002</v>
      </c>
      <c r="E1022" s="460">
        <f t="shared" si="184"/>
        <v>5.1909999999998999E-2</v>
      </c>
      <c r="F1022" s="460">
        <f t="shared" ref="F1022:F1085" si="190">IF(SINC3_Decimation&lt;&gt;0,(ABS(SIN(((MOD_CLK_DIV*PI()*$D1022*SINC3_Decimation)/(f_CLK_MHz*1000000)))/(SINC3_Decimation*SIN(((MOD_CLK_DIV*PI()*$D1022)/(f_CLK_MHz*1000000)))))^First_Stage_Order),"-")</f>
        <v>0.97940886955420248</v>
      </c>
      <c r="G1022" s="460">
        <v>7.0865394209730905E-5</v>
      </c>
      <c r="H1022" s="460">
        <f t="shared" ref="H1022:H1085" si="191">IF(SINC1A_Decimation&lt;&gt;0,(ABS(SIN(((MOD_CLK_DIV*SINC3_Decimation*FIR2_Decimation*PI()*$D1022*SINC1A_Decimation)/(f_CLK_MHz*1000000)))/(SINC1A_Decimation*SIN(((MOD_CLK_DIV*SINC3_Decimation*FIR2_Decimation*PI()*$D1022)/(f_CLK_MHz*1000000)))))^1),"-")</f>
        <v>1</v>
      </c>
      <c r="I1022" s="460">
        <v>0.99727887105231405</v>
      </c>
      <c r="J1022" s="460">
        <v>0.99714085086848903</v>
      </c>
      <c r="K1022" s="460">
        <v>0.99825669940819695</v>
      </c>
      <c r="L1022" s="460" t="str">
        <f t="shared" ref="L1022:L1085" si="192">IF(SINC1B_Decimation&lt;&gt;0,(ABS(SIN(((MOD_CLK_DIV*FIR1_Decimation*PI()*$D1022*SINC1B_Decimation)/(f_CLK_MHz*1000000)))/(SINC1B_Decimation*SIN(((MOD_CLK_DIV*FIR1_Decimation*PI()*$D1022)/(f_CLK_MHz*1000000)))))^1),"-")</f>
        <v>-</v>
      </c>
      <c r="M1022" s="460">
        <f t="shared" ref="M1022:M1085" si="193">IF($D$14=$Z$85,(ABS(SIN(((Dec_Prior_to_Chop*PI()*$D1022*2)/(f_CLK_MHz*1000000)))/(2*SIN(((Dec_Prior_to_Chop*PI()*$D1022)/(f_CLK_MHz*1000000)))))^1),1)</f>
        <v>1</v>
      </c>
      <c r="N1022" s="460">
        <f t="shared" ref="N1022:N1085" si="194">M1022*IF(FILTER=$U$85,F1022,IF(AND(FILTER=$U$86,$D$13&lt;=$U$73,$D$13&lt;&gt;$U$72),F1022*G1022*H1022,IF(AND(FILTER=$U$86,OR($D$13&gt;=$U$74,$D$13=$U$72),$D$13&lt;=$U$79,$D$13&lt;&gt;$U$75),I1022*L1022,IF(AND(FILTER=$U$86,$D$13=$U$75),J1022*L1022,IF(AND(FILTER=$U$86,$D$13&gt;=$U$80),K1022,"Error")))))</f>
        <v>6.9406195633465474E-5</v>
      </c>
      <c r="O1022" s="460">
        <f t="shared" si="188"/>
        <v>-83.172035199166103</v>
      </c>
      <c r="P1022" s="460">
        <f t="shared" si="185"/>
        <v>-1.0000000000005116E-2</v>
      </c>
      <c r="Q1022" s="460">
        <f t="shared" si="186"/>
        <v>4.7743516026748224E-9</v>
      </c>
      <c r="R1022" s="460">
        <f t="shared" si="187"/>
        <v>-4.7743516026772646E-11</v>
      </c>
      <c r="V1022" s="430"/>
    </row>
    <row r="1023" spans="3:22" x14ac:dyDescent="0.35">
      <c r="C1023" s="489">
        <v>51.919999999999</v>
      </c>
      <c r="D1023" s="460">
        <f t="shared" si="189"/>
        <v>51.919999999999</v>
      </c>
      <c r="E1023" s="460">
        <f t="shared" ref="E1023:E1086" si="195">D1023/1000</f>
        <v>5.1919999999999002E-2</v>
      </c>
      <c r="F1023" s="460">
        <f t="shared" si="190"/>
        <v>0.97940100675538189</v>
      </c>
      <c r="G1023" s="460">
        <v>7.1497942538622004E-5</v>
      </c>
      <c r="H1023" s="460">
        <f t="shared" si="191"/>
        <v>1</v>
      </c>
      <c r="I1023" s="460">
        <v>0.99727782369567497</v>
      </c>
      <c r="J1023" s="460">
        <v>0.99713975045274295</v>
      </c>
      <c r="K1023" s="460">
        <v>0.99825602814999204</v>
      </c>
      <c r="L1023" s="460" t="str">
        <f t="shared" si="192"/>
        <v>-</v>
      </c>
      <c r="M1023" s="460">
        <f t="shared" si="193"/>
        <v>1</v>
      </c>
      <c r="N1023" s="460">
        <f t="shared" si="194"/>
        <v>7.002515690326483E-5</v>
      </c>
      <c r="O1023" s="460">
        <f t="shared" si="188"/>
        <v>-83.094918187854176</v>
      </c>
      <c r="P1023" s="460">
        <f t="shared" si="185"/>
        <v>-9.9999999999980105E-3</v>
      </c>
      <c r="Q1023" s="460">
        <f t="shared" si="186"/>
        <v>4.8602755175554919E-9</v>
      </c>
      <c r="R1023" s="460">
        <f t="shared" si="187"/>
        <v>-4.8602755175545251E-11</v>
      </c>
      <c r="V1023" s="430"/>
    </row>
    <row r="1024" spans="3:22" x14ac:dyDescent="0.35">
      <c r="C1024" s="489">
        <v>51.929999999998998</v>
      </c>
      <c r="D1024" s="460">
        <f t="shared" si="189"/>
        <v>51.929999999998998</v>
      </c>
      <c r="E1024" s="460">
        <f t="shared" si="195"/>
        <v>5.1929999999998998E-2</v>
      </c>
      <c r="F1024" s="460">
        <f t="shared" si="190"/>
        <v>0.97939314249671083</v>
      </c>
      <c r="G1024" s="460">
        <v>7.2130411420665998E-5</v>
      </c>
      <c r="H1024" s="460">
        <f t="shared" si="191"/>
        <v>1</v>
      </c>
      <c r="I1024" s="460">
        <v>0.99727677613816601</v>
      </c>
      <c r="J1024" s="460">
        <v>0.99713864982599698</v>
      </c>
      <c r="K1024" s="460">
        <v>0.99825535676284305</v>
      </c>
      <c r="L1024" s="460" t="str">
        <f t="shared" si="192"/>
        <v>-</v>
      </c>
      <c r="M1024" s="460">
        <f t="shared" si="193"/>
        <v>1</v>
      </c>
      <c r="N1024" s="460">
        <f t="shared" si="194"/>
        <v>7.0644030310866715E-5</v>
      </c>
      <c r="O1024" s="460">
        <f t="shared" si="188"/>
        <v>-83.018490635993828</v>
      </c>
      <c r="P1024" s="460">
        <f t="shared" si="185"/>
        <v>-9.9999999999980105E-3</v>
      </c>
      <c r="Q1024" s="460">
        <f t="shared" si="186"/>
        <v>4.9469550578710976E-9</v>
      </c>
      <c r="R1024" s="460">
        <f t="shared" si="187"/>
        <v>-4.9469550578701137E-11</v>
      </c>
      <c r="V1024" s="430"/>
    </row>
    <row r="1025" spans="3:22" x14ac:dyDescent="0.35">
      <c r="C1025" s="489">
        <v>51.939999999999003</v>
      </c>
      <c r="D1025" s="460">
        <f t="shared" si="189"/>
        <v>51.939999999999003</v>
      </c>
      <c r="E1025" s="460">
        <f t="shared" si="195"/>
        <v>5.1939999999999001E-2</v>
      </c>
      <c r="F1025" s="460">
        <f t="shared" si="190"/>
        <v>0.97938527677822096</v>
      </c>
      <c r="G1025" s="460">
        <v>7.2762776579468001E-5</v>
      </c>
      <c r="H1025" s="460">
        <f t="shared" si="191"/>
        <v>1</v>
      </c>
      <c r="I1025" s="460">
        <v>0.99727572837981004</v>
      </c>
      <c r="J1025" s="460">
        <v>0.997137548988274</v>
      </c>
      <c r="K1025" s="460">
        <v>0.99825468524676597</v>
      </c>
      <c r="L1025" s="460" t="str">
        <f t="shared" si="192"/>
        <v>-</v>
      </c>
      <c r="M1025" s="460">
        <f t="shared" si="193"/>
        <v>1</v>
      </c>
      <c r="N1025" s="460">
        <f t="shared" si="194"/>
        <v>7.1262792079434116E-5</v>
      </c>
      <c r="O1025" s="460">
        <f t="shared" si="188"/>
        <v>-82.942743319482162</v>
      </c>
      <c r="P1025" s="460">
        <f t="shared" si="185"/>
        <v>-1.0000000000005116E-2</v>
      </c>
      <c r="Q1025" s="460">
        <f t="shared" si="186"/>
        <v>5.0343865602280971E-9</v>
      </c>
      <c r="R1025" s="460">
        <f t="shared" si="187"/>
        <v>-5.0343865602306728E-11</v>
      </c>
      <c r="V1025" s="430"/>
    </row>
    <row r="1026" spans="3:22" x14ac:dyDescent="0.35">
      <c r="C1026" s="489">
        <v>51.949999999999001</v>
      </c>
      <c r="D1026" s="460">
        <f t="shared" si="189"/>
        <v>51.949999999999001</v>
      </c>
      <c r="E1026" s="460">
        <f t="shared" si="195"/>
        <v>5.1949999999999004E-2</v>
      </c>
      <c r="F1026" s="460">
        <f t="shared" si="190"/>
        <v>0.97937740959994413</v>
      </c>
      <c r="G1026" s="460">
        <v>7.3395013843167902E-5</v>
      </c>
      <c r="H1026" s="460">
        <f t="shared" si="191"/>
        <v>1</v>
      </c>
      <c r="I1026" s="460">
        <v>0.99727468042060097</v>
      </c>
      <c r="J1026" s="460">
        <v>0.99713644793957301</v>
      </c>
      <c r="K1026" s="460">
        <v>0.99825401360176003</v>
      </c>
      <c r="L1026" s="460" t="str">
        <f t="shared" si="192"/>
        <v>-</v>
      </c>
      <c r="M1026" s="460">
        <f t="shared" si="193"/>
        <v>1</v>
      </c>
      <c r="N1026" s="460">
        <f t="shared" si="194"/>
        <v>7.188141853527382E-5</v>
      </c>
      <c r="O1026" s="460">
        <f t="shared" si="188"/>
        <v>-82.86766721891766</v>
      </c>
      <c r="P1026" s="460">
        <f t="shared" si="185"/>
        <v>-9.9999999999980105E-3</v>
      </c>
      <c r="Q1026" s="460">
        <f t="shared" si="186"/>
        <v>5.1225662581269656E-9</v>
      </c>
      <c r="R1026" s="460">
        <f t="shared" si="187"/>
        <v>-5.1225662581259465E-11</v>
      </c>
      <c r="V1026" s="430"/>
    </row>
    <row r="1027" spans="3:22" x14ac:dyDescent="0.35">
      <c r="C1027" s="489">
        <v>51.959999999998999</v>
      </c>
      <c r="D1027" s="460">
        <f t="shared" si="189"/>
        <v>51.959999999998999</v>
      </c>
      <c r="E1027" s="460">
        <f t="shared" si="195"/>
        <v>5.1959999999999E-2</v>
      </c>
      <c r="F1027" s="460">
        <f t="shared" si="190"/>
        <v>0.97936954096191131</v>
      </c>
      <c r="G1027" s="460">
        <v>7.4027099144637502E-5</v>
      </c>
      <c r="H1027" s="460">
        <f t="shared" si="191"/>
        <v>1</v>
      </c>
      <c r="I1027" s="460">
        <v>0.99727363226050902</v>
      </c>
      <c r="J1027" s="460">
        <v>0.99713534667985804</v>
      </c>
      <c r="K1027" s="460">
        <v>0.99825334182780001</v>
      </c>
      <c r="L1027" s="460" t="str">
        <f t="shared" si="192"/>
        <v>-</v>
      </c>
      <c r="M1027" s="460">
        <f t="shared" si="193"/>
        <v>1</v>
      </c>
      <c r="N1027" s="460">
        <f t="shared" si="194"/>
        <v>7.2499886108025522E-5</v>
      </c>
      <c r="O1027" s="460">
        <f t="shared" si="188"/>
        <v>-82.793253513461465</v>
      </c>
      <c r="P1027" s="460">
        <f t="shared" ref="P1027:P1090" si="196">D1026-D1027</f>
        <v>-9.9999999999980105E-3</v>
      </c>
      <c r="Q1027" s="460">
        <f t="shared" ref="Q1027:Q1090" si="197">((N1027+N1026)/2)^2</f>
        <v>5.2114902826253031E-9</v>
      </c>
      <c r="R1027" s="460">
        <f t="shared" ref="R1027:R1090" si="198">P1027*Q1027</f>
        <v>-5.2114902826242662E-11</v>
      </c>
      <c r="V1027" s="430"/>
    </row>
    <row r="1028" spans="3:22" x14ac:dyDescent="0.35">
      <c r="C1028" s="489">
        <v>51.969999999998997</v>
      </c>
      <c r="D1028" s="460">
        <f t="shared" si="189"/>
        <v>51.969999999998997</v>
      </c>
      <c r="E1028" s="460">
        <f t="shared" si="195"/>
        <v>5.1969999999998996E-2</v>
      </c>
      <c r="F1028" s="460">
        <f t="shared" si="190"/>
        <v>0.97936167086415371</v>
      </c>
      <c r="G1028" s="460">
        <v>7.4659008521411703E-5</v>
      </c>
      <c r="H1028" s="460">
        <f t="shared" si="191"/>
        <v>1</v>
      </c>
      <c r="I1028" s="460">
        <v>0.99727258389958695</v>
      </c>
      <c r="J1028" s="460">
        <v>0.99713424520918403</v>
      </c>
      <c r="K1028" s="460">
        <v>0.99825266992492301</v>
      </c>
      <c r="L1028" s="460" t="str">
        <f t="shared" si="192"/>
        <v>-</v>
      </c>
      <c r="M1028" s="460">
        <f t="shared" si="193"/>
        <v>1</v>
      </c>
      <c r="N1028" s="460">
        <f t="shared" si="194"/>
        <v>7.3118171330590855E-5</v>
      </c>
      <c r="O1028" s="460">
        <f t="shared" si="188"/>
        <v>-82.719493574960623</v>
      </c>
      <c r="P1028" s="460">
        <f t="shared" si="196"/>
        <v>-9.9999999999980105E-3</v>
      </c>
      <c r="Q1028" s="460">
        <f t="shared" si="197"/>
        <v>5.3011546630490458E-9</v>
      </c>
      <c r="R1028" s="460">
        <f t="shared" si="198"/>
        <v>-5.3011546630479913E-11</v>
      </c>
      <c r="V1028" s="430"/>
    </row>
    <row r="1029" spans="3:22" x14ac:dyDescent="0.35">
      <c r="C1029" s="489">
        <v>51.979999999999002</v>
      </c>
      <c r="D1029" s="460">
        <f t="shared" si="189"/>
        <v>51.979999999999002</v>
      </c>
      <c r="E1029" s="460">
        <f t="shared" si="195"/>
        <v>5.1979999999998999E-2</v>
      </c>
      <c r="F1029" s="460">
        <f t="shared" si="190"/>
        <v>0.97935379930670319</v>
      </c>
      <c r="G1029" s="460">
        <v>7.5290718115616497E-5</v>
      </c>
      <c r="H1029" s="460">
        <f t="shared" si="191"/>
        <v>1</v>
      </c>
      <c r="I1029" s="460">
        <v>0.99727153533777901</v>
      </c>
      <c r="J1029" s="460">
        <v>0.99713314352749705</v>
      </c>
      <c r="K1029" s="460">
        <v>0.99825199789309105</v>
      </c>
      <c r="L1029" s="460" t="str">
        <f t="shared" si="192"/>
        <v>-</v>
      </c>
      <c r="M1029" s="460">
        <f t="shared" si="193"/>
        <v>1</v>
      </c>
      <c r="N1029" s="460">
        <f t="shared" si="194"/>
        <v>7.3736250839059037E-5</v>
      </c>
      <c r="O1029" s="460">
        <f t="shared" si="188"/>
        <v>-82.646378962290498</v>
      </c>
      <c r="P1029" s="460">
        <f t="shared" si="196"/>
        <v>-1.0000000000005116E-2</v>
      </c>
      <c r="Q1029" s="460">
        <f t="shared" si="197"/>
        <v>5.3915553276954405E-9</v>
      </c>
      <c r="R1029" s="460">
        <f t="shared" si="198"/>
        <v>-5.3915553276981988E-11</v>
      </c>
      <c r="V1029" s="430"/>
    </row>
    <row r="1030" spans="3:22" x14ac:dyDescent="0.35">
      <c r="C1030" s="489">
        <v>51.989999999999</v>
      </c>
      <c r="D1030" s="460">
        <f t="shared" si="189"/>
        <v>51.989999999999</v>
      </c>
      <c r="E1030" s="460">
        <f t="shared" si="195"/>
        <v>5.1989999999999002E-2</v>
      </c>
      <c r="F1030" s="460">
        <f t="shared" si="190"/>
        <v>0.97934592628959005</v>
      </c>
      <c r="G1030" s="460">
        <v>7.5922204173749301E-5</v>
      </c>
      <c r="H1030" s="460">
        <f t="shared" si="191"/>
        <v>1</v>
      </c>
      <c r="I1030" s="460">
        <v>0.99727048657512396</v>
      </c>
      <c r="J1030" s="460">
        <v>0.99713204163483504</v>
      </c>
      <c r="K1030" s="460">
        <v>0.998251325732332</v>
      </c>
      <c r="L1030" s="460" t="str">
        <f t="shared" si="192"/>
        <v>-</v>
      </c>
      <c r="M1030" s="460">
        <f t="shared" si="193"/>
        <v>1</v>
      </c>
      <c r="N1030" s="460">
        <f t="shared" si="194"/>
        <v>7.4354101372487891E-5</v>
      </c>
      <c r="O1030" s="460">
        <f t="shared" si="188"/>
        <v>-82.573901415923743</v>
      </c>
      <c r="P1030" s="460">
        <f t="shared" si="196"/>
        <v>-9.9999999999980105E-3</v>
      </c>
      <c r="Q1030" s="460">
        <f t="shared" si="197"/>
        <v>5.4826881045350053E-9</v>
      </c>
      <c r="R1030" s="460">
        <f t="shared" si="198"/>
        <v>-5.4826881045339148E-11</v>
      </c>
      <c r="V1030" s="430"/>
    </row>
    <row r="1031" spans="3:22" x14ac:dyDescent="0.35">
      <c r="C1031" s="489">
        <v>51.999999999998998</v>
      </c>
      <c r="D1031" s="460">
        <f t="shared" si="189"/>
        <v>51.999999999998998</v>
      </c>
      <c r="E1031" s="460">
        <f t="shared" si="195"/>
        <v>5.1999999999998998E-2</v>
      </c>
      <c r="F1031" s="460">
        <f t="shared" si="190"/>
        <v>0.97933805181284661</v>
      </c>
      <c r="G1031" s="460">
        <v>7.6553443046535301E-5</v>
      </c>
      <c r="H1031" s="460">
        <f t="shared" si="191"/>
        <v>1</v>
      </c>
      <c r="I1031" s="460">
        <v>0.99726943761162101</v>
      </c>
      <c r="J1031" s="460">
        <v>0.99713093953119702</v>
      </c>
      <c r="K1031" s="460">
        <v>0.99825065344264696</v>
      </c>
      <c r="L1031" s="460" t="str">
        <f t="shared" si="192"/>
        <v>-</v>
      </c>
      <c r="M1031" s="460">
        <f t="shared" si="193"/>
        <v>1</v>
      </c>
      <c r="N1031" s="460">
        <f t="shared" si="194"/>
        <v>7.4971699772759592E-5</v>
      </c>
      <c r="O1031" s="460">
        <f t="shared" si="188"/>
        <v>-82.502052852689175</v>
      </c>
      <c r="P1031" s="460">
        <f t="shared" si="196"/>
        <v>-9.9999999999980105E-3</v>
      </c>
      <c r="Q1031" s="460">
        <f t="shared" si="197"/>
        <v>5.574548721917499E-9</v>
      </c>
      <c r="R1031" s="460">
        <f t="shared" si="198"/>
        <v>-5.5745487219163901E-11</v>
      </c>
      <c r="V1031" s="430"/>
    </row>
    <row r="1032" spans="3:22" x14ac:dyDescent="0.35">
      <c r="C1032" s="489">
        <v>52.009999999999003</v>
      </c>
      <c r="D1032" s="460">
        <f t="shared" si="189"/>
        <v>52.009999999999003</v>
      </c>
      <c r="E1032" s="460">
        <f t="shared" si="195"/>
        <v>5.2009999999999001E-2</v>
      </c>
      <c r="F1032" s="460">
        <f t="shared" si="190"/>
        <v>0.97933017587650384</v>
      </c>
      <c r="G1032" s="460">
        <v>7.7184411189267204E-5</v>
      </c>
      <c r="H1032" s="460">
        <f t="shared" si="191"/>
        <v>1</v>
      </c>
      <c r="I1032" s="460">
        <v>0.99726838844723698</v>
      </c>
      <c r="J1032" s="460">
        <v>0.99712983721654802</v>
      </c>
      <c r="K1032" s="460">
        <v>0.99824998102400597</v>
      </c>
      <c r="L1032" s="460" t="str">
        <f t="shared" si="192"/>
        <v>-</v>
      </c>
      <c r="M1032" s="460">
        <f t="shared" si="193"/>
        <v>1</v>
      </c>
      <c r="N1032" s="460">
        <f t="shared" si="194"/>
        <v>7.5589022984909438E-5</v>
      </c>
      <c r="O1032" s="460">
        <f t="shared" si="188"/>
        <v>-82.430825360667583</v>
      </c>
      <c r="P1032" s="460">
        <f t="shared" si="196"/>
        <v>-1.0000000000005116E-2</v>
      </c>
      <c r="Q1032" s="460">
        <f t="shared" si="197"/>
        <v>5.6671328093279194E-9</v>
      </c>
      <c r="R1032" s="460">
        <f t="shared" si="198"/>
        <v>-5.6671328093308184E-11</v>
      </c>
      <c r="V1032" s="430"/>
    </row>
    <row r="1033" spans="3:22" x14ac:dyDescent="0.35">
      <c r="C1033" s="489">
        <v>52.019999999999001</v>
      </c>
      <c r="D1033" s="460">
        <f t="shared" si="189"/>
        <v>52.019999999999001</v>
      </c>
      <c r="E1033" s="460">
        <f t="shared" si="195"/>
        <v>5.2019999999999005E-2</v>
      </c>
      <c r="F1033" s="460">
        <f t="shared" si="190"/>
        <v>0.97932229848059182</v>
      </c>
      <c r="G1033" s="460">
        <v>7.7815085161195505E-5</v>
      </c>
      <c r="H1033" s="460">
        <f t="shared" si="191"/>
        <v>1</v>
      </c>
      <c r="I1033" s="460">
        <v>0.99726733908202403</v>
      </c>
      <c r="J1033" s="460">
        <v>0.99712873469094299</v>
      </c>
      <c r="K1033" s="460">
        <v>0.99824930847645199</v>
      </c>
      <c r="L1033" s="460" t="str">
        <f t="shared" si="192"/>
        <v>-</v>
      </c>
      <c r="M1033" s="460">
        <f t="shared" si="193"/>
        <v>1</v>
      </c>
      <c r="N1033" s="460">
        <f t="shared" si="194"/>
        <v>7.6206048056524982E-5</v>
      </c>
      <c r="O1033" s="460">
        <f t="shared" si="188"/>
        <v>-82.360211194378238</v>
      </c>
      <c r="P1033" s="460">
        <f t="shared" si="196"/>
        <v>-9.9999999999980105E-3</v>
      </c>
      <c r="Q1033" s="460">
        <f t="shared" si="197"/>
        <v>5.7604358981185313E-9</v>
      </c>
      <c r="R1033" s="460">
        <f t="shared" si="198"/>
        <v>-5.760435898117385E-11</v>
      </c>
      <c r="V1033" s="430"/>
    </row>
    <row r="1034" spans="3:22" x14ac:dyDescent="0.35">
      <c r="C1034" s="489">
        <v>52.029999999998999</v>
      </c>
      <c r="D1034" s="460">
        <f t="shared" si="189"/>
        <v>52.029999999998999</v>
      </c>
      <c r="E1034" s="460">
        <f t="shared" si="195"/>
        <v>5.2029999999999001E-2</v>
      </c>
      <c r="F1034" s="460">
        <f t="shared" si="190"/>
        <v>0.97931441962514421</v>
      </c>
      <c r="G1034" s="460">
        <v>7.8445441625882306E-5</v>
      </c>
      <c r="H1034" s="460">
        <f t="shared" si="191"/>
        <v>1</v>
      </c>
      <c r="I1034" s="460">
        <v>0.99726628951592899</v>
      </c>
      <c r="J1034" s="460">
        <v>0.99712763195432796</v>
      </c>
      <c r="K1034" s="460">
        <v>0.99824863579994305</v>
      </c>
      <c r="L1034" s="460" t="str">
        <f t="shared" si="192"/>
        <v>-</v>
      </c>
      <c r="M1034" s="460">
        <f t="shared" si="193"/>
        <v>1</v>
      </c>
      <c r="N1034" s="460">
        <f t="shared" si="194"/>
        <v>7.6822752138089065E-5</v>
      </c>
      <c r="O1034" s="460">
        <f t="shared" si="188"/>
        <v>-82.290202770030803</v>
      </c>
      <c r="P1034" s="460">
        <f t="shared" si="196"/>
        <v>-9.9999999999980105E-3</v>
      </c>
      <c r="Q1034" s="460">
        <f t="shared" si="197"/>
        <v>5.8544534222507784E-9</v>
      </c>
      <c r="R1034" s="460">
        <f t="shared" si="198"/>
        <v>-5.8544534222496132E-11</v>
      </c>
      <c r="V1034" s="430"/>
    </row>
    <row r="1035" spans="3:22" x14ac:dyDescent="0.35">
      <c r="C1035" s="489">
        <v>52.039999999998997</v>
      </c>
      <c r="D1035" s="460">
        <f t="shared" si="189"/>
        <v>52.039999999998997</v>
      </c>
      <c r="E1035" s="460">
        <f t="shared" si="195"/>
        <v>5.2039999999998997E-2</v>
      </c>
      <c r="F1035" s="460">
        <f t="shared" si="190"/>
        <v>0.97930653931019074</v>
      </c>
      <c r="G1035" s="460">
        <v>7.9075457350721704E-5</v>
      </c>
      <c r="H1035" s="460">
        <f t="shared" si="191"/>
        <v>1</v>
      </c>
      <c r="I1035" s="460">
        <v>0.99726523974898995</v>
      </c>
      <c r="J1035" s="460">
        <v>0.99712652900674004</v>
      </c>
      <c r="K1035" s="460">
        <v>0.99824796299451002</v>
      </c>
      <c r="L1035" s="460" t="str">
        <f t="shared" si="192"/>
        <v>-</v>
      </c>
      <c r="M1035" s="460">
        <f t="shared" si="193"/>
        <v>1</v>
      </c>
      <c r="N1035" s="460">
        <f t="shared" si="194"/>
        <v>7.7439112482505855E-5</v>
      </c>
      <c r="O1035" s="460">
        <f t="shared" si="188"/>
        <v>-82.220792661038459</v>
      </c>
      <c r="P1035" s="460">
        <f t="shared" si="196"/>
        <v>-9.9999999999980105E-3</v>
      </c>
      <c r="Q1035" s="460">
        <f t="shared" si="197"/>
        <v>5.9491807190556884E-9</v>
      </c>
      <c r="R1035" s="460">
        <f t="shared" si="198"/>
        <v>-5.9491807190545044E-11</v>
      </c>
      <c r="V1035" s="430"/>
    </row>
    <row r="1036" spans="3:22" x14ac:dyDescent="0.35">
      <c r="C1036" s="489">
        <v>52.049999999999002</v>
      </c>
      <c r="D1036" s="460">
        <f t="shared" si="189"/>
        <v>52.049999999999002</v>
      </c>
      <c r="E1036" s="460">
        <f t="shared" si="195"/>
        <v>5.2049999999999E-2</v>
      </c>
      <c r="F1036" s="460">
        <f t="shared" si="190"/>
        <v>0.97929865753576317</v>
      </c>
      <c r="G1036" s="460">
        <v>7.9705109207207496E-5</v>
      </c>
      <c r="H1036" s="460">
        <f t="shared" si="191"/>
        <v>1</v>
      </c>
      <c r="I1036" s="460">
        <v>0.99726418978120501</v>
      </c>
      <c r="J1036" s="460">
        <v>0.99712542584817998</v>
      </c>
      <c r="K1036" s="460">
        <v>0.99824729006014901</v>
      </c>
      <c r="L1036" s="460" t="str">
        <f t="shared" si="192"/>
        <v>-</v>
      </c>
      <c r="M1036" s="460">
        <f t="shared" si="193"/>
        <v>1</v>
      </c>
      <c r="N1036" s="460">
        <f t="shared" si="194"/>
        <v>7.8055106445359699E-5</v>
      </c>
      <c r="O1036" s="460">
        <f t="shared" si="188"/>
        <v>-82.151973593607664</v>
      </c>
      <c r="P1036" s="460">
        <f t="shared" si="196"/>
        <v>-1.0000000000005116E-2</v>
      </c>
      <c r="Q1036" s="460">
        <f t="shared" si="197"/>
        <v>6.0446130299967458E-9</v>
      </c>
      <c r="R1036" s="460">
        <f t="shared" si="198"/>
        <v>-6.0446130299998385E-11</v>
      </c>
      <c r="V1036" s="430"/>
    </row>
    <row r="1037" spans="3:22" x14ac:dyDescent="0.35">
      <c r="C1037" s="489">
        <v>52.059999999999</v>
      </c>
      <c r="D1037" s="460">
        <f t="shared" si="189"/>
        <v>52.059999999999</v>
      </c>
      <c r="E1037" s="460">
        <f t="shared" si="195"/>
        <v>5.2059999999999003E-2</v>
      </c>
      <c r="F1037" s="460">
        <f t="shared" si="190"/>
        <v>0.97929077430189237</v>
      </c>
      <c r="G1037" s="460">
        <v>8.0334374170695398E-5</v>
      </c>
      <c r="H1037" s="460">
        <f t="shared" si="191"/>
        <v>1</v>
      </c>
      <c r="I1037" s="460">
        <v>0.99726313961255997</v>
      </c>
      <c r="J1037" s="460">
        <v>0.99712432247863003</v>
      </c>
      <c r="K1037" s="460">
        <v>0.99824661699684702</v>
      </c>
      <c r="L1037" s="460" t="str">
        <f t="shared" si="192"/>
        <v>-</v>
      </c>
      <c r="M1037" s="460">
        <f t="shared" si="193"/>
        <v>1</v>
      </c>
      <c r="N1037" s="460">
        <f t="shared" si="194"/>
        <v>7.8670711484678238E-5</v>
      </c>
      <c r="O1037" s="460">
        <f t="shared" ref="O1037:O1100" si="199">20*LOG10(N1037)</f>
        <v>-82.083738442537694</v>
      </c>
      <c r="P1037" s="460">
        <f t="shared" si="196"/>
        <v>-9.9999999999980105E-3</v>
      </c>
      <c r="Q1037" s="460">
        <f t="shared" si="197"/>
        <v>6.1407455014598498E-9</v>
      </c>
      <c r="R1037" s="460">
        <f t="shared" si="198"/>
        <v>-6.1407455014586279E-11</v>
      </c>
      <c r="V1037" s="430"/>
    </row>
    <row r="1038" spans="3:22" x14ac:dyDescent="0.35">
      <c r="C1038" s="489">
        <v>52.069999999998998</v>
      </c>
      <c r="D1038" s="460">
        <f t="shared" si="189"/>
        <v>52.069999999998998</v>
      </c>
      <c r="E1038" s="460">
        <f t="shared" si="195"/>
        <v>5.2069999999998999E-2</v>
      </c>
      <c r="F1038" s="460">
        <f t="shared" si="190"/>
        <v>0.9792828896086111</v>
      </c>
      <c r="G1038" s="460">
        <v>8.0963229320169195E-5</v>
      </c>
      <c r="H1038" s="460">
        <f t="shared" si="191"/>
        <v>1</v>
      </c>
      <c r="I1038" s="460">
        <v>0.99726208924305104</v>
      </c>
      <c r="J1038" s="460">
        <v>0.99712321889808997</v>
      </c>
      <c r="K1038" s="460">
        <v>0.99824594380460696</v>
      </c>
      <c r="L1038" s="460" t="str">
        <f t="shared" si="192"/>
        <v>-</v>
      </c>
      <c r="M1038" s="460">
        <f t="shared" si="193"/>
        <v>1</v>
      </c>
      <c r="N1038" s="460">
        <f t="shared" si="194"/>
        <v>7.9285905160699917E-5</v>
      </c>
      <c r="O1038" s="460">
        <f t="shared" si="199"/>
        <v>-82.016080227165929</v>
      </c>
      <c r="P1038" s="460">
        <f t="shared" si="196"/>
        <v>-9.9999999999980105E-3</v>
      </c>
      <c r="Q1038" s="460">
        <f t="shared" si="197"/>
        <v>6.2375731855137387E-9</v>
      </c>
      <c r="R1038" s="460">
        <f t="shared" si="198"/>
        <v>-6.2375731855124977E-11</v>
      </c>
      <c r="V1038" s="430"/>
    </row>
    <row r="1039" spans="3:22" x14ac:dyDescent="0.35">
      <c r="C1039" s="489">
        <v>52.079999999999004</v>
      </c>
      <c r="D1039" s="460">
        <f t="shared" si="189"/>
        <v>52.079999999999004</v>
      </c>
      <c r="E1039" s="460">
        <f t="shared" si="195"/>
        <v>5.2079999999999002E-2</v>
      </c>
      <c r="F1039" s="460">
        <f t="shared" si="190"/>
        <v>0.97927500345594898</v>
      </c>
      <c r="G1039" s="460">
        <v>8.1591651838458005E-5</v>
      </c>
      <c r="H1039" s="460">
        <f t="shared" si="191"/>
        <v>1</v>
      </c>
      <c r="I1039" s="460">
        <v>0.9972610386727</v>
      </c>
      <c r="J1039" s="460">
        <v>0.997122115106578</v>
      </c>
      <c r="K1039" s="460">
        <v>0.99824527048344003</v>
      </c>
      <c r="L1039" s="460" t="str">
        <f t="shared" si="192"/>
        <v>-</v>
      </c>
      <c r="M1039" s="460">
        <f t="shared" si="193"/>
        <v>1</v>
      </c>
      <c r="N1039" s="460">
        <f t="shared" si="194"/>
        <v>7.9900665136082555E-5</v>
      </c>
      <c r="O1039" s="460">
        <f t="shared" si="199"/>
        <v>-81.948992107405275</v>
      </c>
      <c r="P1039" s="460">
        <f t="shared" si="196"/>
        <v>-1.0000000000005116E-2</v>
      </c>
      <c r="Q1039" s="460">
        <f t="shared" si="197"/>
        <v>6.3350910407131169E-9</v>
      </c>
      <c r="R1039" s="460">
        <f t="shared" si="198"/>
        <v>-6.335091040716358E-11</v>
      </c>
      <c r="V1039" s="430"/>
    </row>
    <row r="1040" spans="3:22" x14ac:dyDescent="0.35">
      <c r="C1040" s="489">
        <v>52.089999999999002</v>
      </c>
      <c r="D1040" s="460">
        <f t="shared" si="189"/>
        <v>52.089999999999002</v>
      </c>
      <c r="E1040" s="460">
        <f t="shared" si="195"/>
        <v>5.2089999999998998E-2</v>
      </c>
      <c r="F1040" s="460">
        <f t="shared" si="190"/>
        <v>0.97926711584393911</v>
      </c>
      <c r="G1040" s="460">
        <v>8.2219619011972397E-5</v>
      </c>
      <c r="H1040" s="460">
        <f t="shared" si="191"/>
        <v>1</v>
      </c>
      <c r="I1040" s="460">
        <v>0.99725998790148895</v>
      </c>
      <c r="J1040" s="460">
        <v>0.99712101110407902</v>
      </c>
      <c r="K1040" s="460">
        <v>0.99824459703333401</v>
      </c>
      <c r="L1040" s="460" t="str">
        <f t="shared" si="192"/>
        <v>-</v>
      </c>
      <c r="M1040" s="460">
        <f t="shared" si="193"/>
        <v>1</v>
      </c>
      <c r="N1040" s="460">
        <f t="shared" si="194"/>
        <v>8.0514969175641713E-5</v>
      </c>
      <c r="O1040" s="460">
        <f t="shared" si="199"/>
        <v>-81.882467379968503</v>
      </c>
      <c r="P1040" s="460">
        <f t="shared" si="196"/>
        <v>-9.9999999999980105E-3</v>
      </c>
      <c r="Q1040" s="460">
        <f t="shared" si="197"/>
        <v>6.4332939329082109E-9</v>
      </c>
      <c r="R1040" s="460">
        <f t="shared" si="198"/>
        <v>-6.4332939329069311E-11</v>
      </c>
      <c r="V1040" s="430"/>
    </row>
    <row r="1041" spans="3:22" x14ac:dyDescent="0.35">
      <c r="C1041" s="489">
        <v>52.099999999999</v>
      </c>
      <c r="D1041" s="460">
        <f t="shared" si="189"/>
        <v>52.099999999999</v>
      </c>
      <c r="E1041" s="460">
        <f t="shared" si="195"/>
        <v>5.2099999999999001E-2</v>
      </c>
      <c r="F1041" s="460">
        <f t="shared" si="190"/>
        <v>0.97925922677261101</v>
      </c>
      <c r="G1041" s="460">
        <v>8.2847108230478699E-5</v>
      </c>
      <c r="H1041" s="460">
        <f t="shared" si="191"/>
        <v>1</v>
      </c>
      <c r="I1041" s="460">
        <v>0.99725893692941803</v>
      </c>
      <c r="J1041" s="460">
        <v>0.99711990689059204</v>
      </c>
      <c r="K1041" s="460">
        <v>0.99824392345428903</v>
      </c>
      <c r="L1041" s="460" t="str">
        <f t="shared" si="192"/>
        <v>-</v>
      </c>
      <c r="M1041" s="460">
        <f t="shared" si="193"/>
        <v>1</v>
      </c>
      <c r="N1041" s="460">
        <f t="shared" si="194"/>
        <v>8.1128795146125389E-5</v>
      </c>
      <c r="O1041" s="460">
        <f t="shared" si="199"/>
        <v>-81.816499474717489</v>
      </c>
      <c r="P1041" s="460">
        <f t="shared" si="196"/>
        <v>-9.9999999999980105E-3</v>
      </c>
      <c r="Q1041" s="460">
        <f t="shared" si="197"/>
        <v>6.5321766360277476E-9</v>
      </c>
      <c r="R1041" s="460">
        <f t="shared" si="198"/>
        <v>-6.5321766360264478E-11</v>
      </c>
      <c r="V1041" s="430"/>
    </row>
    <row r="1042" spans="3:22" x14ac:dyDescent="0.35">
      <c r="C1042" s="489">
        <v>52.109999999998998</v>
      </c>
      <c r="D1042" s="460">
        <f t="shared" si="189"/>
        <v>52.109999999998998</v>
      </c>
      <c r="E1042" s="460">
        <f t="shared" si="195"/>
        <v>5.2109999999998997E-2</v>
      </c>
      <c r="F1042" s="460">
        <f t="shared" si="190"/>
        <v>0.97925133624199734</v>
      </c>
      <c r="G1042" s="460">
        <v>8.3474096987486504E-5</v>
      </c>
      <c r="H1042" s="460">
        <f t="shared" si="191"/>
        <v>1</v>
      </c>
      <c r="I1042" s="460">
        <v>0.99725788575650498</v>
      </c>
      <c r="J1042" s="460">
        <v>0.99711880246613505</v>
      </c>
      <c r="K1042" s="460">
        <v>0.99824324974631795</v>
      </c>
      <c r="L1042" s="460" t="str">
        <f t="shared" si="192"/>
        <v>-</v>
      </c>
      <c r="M1042" s="460">
        <f t="shared" si="193"/>
        <v>1</v>
      </c>
      <c r="N1042" s="460">
        <f t="shared" si="194"/>
        <v>8.174212101659024E-5</v>
      </c>
      <c r="O1042" s="460">
        <f t="shared" si="199"/>
        <v>-81.75108195107174</v>
      </c>
      <c r="P1042" s="460">
        <f t="shared" si="196"/>
        <v>-9.9999999999980105E-3</v>
      </c>
      <c r="Q1042" s="460">
        <f t="shared" si="197"/>
        <v>6.6317338329205871E-9</v>
      </c>
      <c r="R1042" s="460">
        <f t="shared" si="198"/>
        <v>-6.6317338329192679E-11</v>
      </c>
      <c r="V1042" s="430"/>
    </row>
    <row r="1043" spans="3:22" x14ac:dyDescent="0.35">
      <c r="C1043" s="489">
        <v>52.119999999999003</v>
      </c>
      <c r="D1043" s="460">
        <f t="shared" si="189"/>
        <v>52.119999999999003</v>
      </c>
      <c r="E1043" s="460">
        <f t="shared" si="195"/>
        <v>5.2119999999999E-2</v>
      </c>
      <c r="F1043" s="460">
        <f t="shared" si="190"/>
        <v>0.9792434442521295</v>
      </c>
      <c r="G1043" s="460">
        <v>8.4100562879666594E-5</v>
      </c>
      <c r="H1043" s="460">
        <f t="shared" si="191"/>
        <v>1</v>
      </c>
      <c r="I1043" s="460">
        <v>0.99725683438275103</v>
      </c>
      <c r="J1043" s="460">
        <v>0.99711769783071202</v>
      </c>
      <c r="K1043" s="460">
        <v>0.998242575909425</v>
      </c>
      <c r="L1043" s="460" t="str">
        <f t="shared" si="192"/>
        <v>-</v>
      </c>
      <c r="M1043" s="460">
        <f t="shared" si="193"/>
        <v>1</v>
      </c>
      <c r="N1043" s="460">
        <f t="shared" si="194"/>
        <v>8.2354924857827507E-5</v>
      </c>
      <c r="O1043" s="460">
        <f t="shared" si="199"/>
        <v>-81.686208494638478</v>
      </c>
      <c r="P1043" s="460">
        <f t="shared" si="196"/>
        <v>-1.0000000000005116E-2</v>
      </c>
      <c r="Q1043" s="460">
        <f t="shared" si="197"/>
        <v>6.7319601161776907E-9</v>
      </c>
      <c r="R1043" s="460">
        <f t="shared" si="198"/>
        <v>-6.7319601161811342E-11</v>
      </c>
      <c r="V1043" s="430"/>
    </row>
    <row r="1044" spans="3:22" x14ac:dyDescent="0.35">
      <c r="C1044" s="489">
        <v>52.129999999999001</v>
      </c>
      <c r="D1044" s="460">
        <f t="shared" si="189"/>
        <v>52.129999999999001</v>
      </c>
      <c r="E1044" s="460">
        <f t="shared" si="195"/>
        <v>5.2129999999999004E-2</v>
      </c>
      <c r="F1044" s="460">
        <f t="shared" si="190"/>
        <v>0.97923555080303748</v>
      </c>
      <c r="G1044" s="460">
        <v>8.47264836068886E-5</v>
      </c>
      <c r="H1044" s="460">
        <f t="shared" si="191"/>
        <v>1</v>
      </c>
      <c r="I1044" s="460">
        <v>0.99725578280813698</v>
      </c>
      <c r="J1044" s="460">
        <v>0.997116592984301</v>
      </c>
      <c r="K1044" s="460">
        <v>0.99824190194359097</v>
      </c>
      <c r="L1044" s="460" t="str">
        <f t="shared" si="192"/>
        <v>-</v>
      </c>
      <c r="M1044" s="460">
        <f t="shared" si="193"/>
        <v>1</v>
      </c>
      <c r="N1044" s="460">
        <f t="shared" si="194"/>
        <v>8.2967184842396089E-5</v>
      </c>
      <c r="O1044" s="460">
        <f t="shared" si="199"/>
        <v>-81.621872913891011</v>
      </c>
      <c r="P1044" s="460">
        <f t="shared" si="196"/>
        <v>-9.9999999999980105E-3</v>
      </c>
      <c r="Q1044" s="460">
        <f t="shared" si="197"/>
        <v>6.8328499889331912E-9</v>
      </c>
      <c r="R1044" s="460">
        <f t="shared" si="198"/>
        <v>-6.8328499889318321E-11</v>
      </c>
      <c r="V1044" s="430"/>
    </row>
    <row r="1045" spans="3:22" x14ac:dyDescent="0.35">
      <c r="C1045" s="489">
        <v>52.139999999998999</v>
      </c>
      <c r="D1045" s="460">
        <f t="shared" si="189"/>
        <v>52.139999999998999</v>
      </c>
      <c r="E1045" s="460">
        <f t="shared" si="195"/>
        <v>5.2139999999999E-2</v>
      </c>
      <c r="F1045" s="460">
        <f t="shared" si="190"/>
        <v>0.97922765589475469</v>
      </c>
      <c r="G1045" s="460">
        <v>8.53518369723023E-5</v>
      </c>
      <c r="H1045" s="460">
        <f t="shared" si="191"/>
        <v>1</v>
      </c>
      <c r="I1045" s="460">
        <v>0.99725473103266804</v>
      </c>
      <c r="J1045" s="460">
        <v>0.99711548792690397</v>
      </c>
      <c r="K1045" s="460">
        <v>0.99824122784881897</v>
      </c>
      <c r="L1045" s="460" t="str">
        <f t="shared" si="192"/>
        <v>-</v>
      </c>
      <c r="M1045" s="460">
        <f t="shared" si="193"/>
        <v>1</v>
      </c>
      <c r="N1045" s="460">
        <f t="shared" si="194"/>
        <v>8.3578879244698836E-5</v>
      </c>
      <c r="O1045" s="460">
        <f t="shared" si="199"/>
        <v>-81.55806913695298</v>
      </c>
      <c r="P1045" s="460">
        <f t="shared" si="196"/>
        <v>-9.9999999999980105E-3</v>
      </c>
      <c r="Q1045" s="460">
        <f t="shared" si="197"/>
        <v>6.9343978657256825E-9</v>
      </c>
      <c r="R1045" s="460">
        <f t="shared" si="198"/>
        <v>-6.9343978657243024E-11</v>
      </c>
      <c r="V1045" s="430"/>
    </row>
    <row r="1046" spans="3:22" x14ac:dyDescent="0.35">
      <c r="C1046" s="489">
        <v>52.149999999998997</v>
      </c>
      <c r="D1046" s="460">
        <f t="shared" si="189"/>
        <v>52.149999999998997</v>
      </c>
      <c r="E1046" s="460">
        <f t="shared" si="195"/>
        <v>5.2149999999998996E-2</v>
      </c>
      <c r="F1046" s="460">
        <f t="shared" si="190"/>
        <v>0.97921975952731</v>
      </c>
      <c r="G1046" s="460">
        <v>8.5976600882261799E-5</v>
      </c>
      <c r="H1046" s="460">
        <f t="shared" si="191"/>
        <v>1</v>
      </c>
      <c r="I1046" s="460">
        <v>0.99725367905633999</v>
      </c>
      <c r="J1046" s="460">
        <v>0.99711438265852304</v>
      </c>
      <c r="K1046" s="460">
        <v>0.998240553625108</v>
      </c>
      <c r="L1046" s="460" t="str">
        <f t="shared" si="192"/>
        <v>-</v>
      </c>
      <c r="M1046" s="460">
        <f t="shared" si="193"/>
        <v>1</v>
      </c>
      <c r="N1046" s="460">
        <f t="shared" si="194"/>
        <v>8.4189986440903912E-5</v>
      </c>
      <c r="O1046" s="460">
        <f t="shared" si="199"/>
        <v>-81.494791208504523</v>
      </c>
      <c r="P1046" s="460">
        <f t="shared" si="196"/>
        <v>-9.9999999999980105E-3</v>
      </c>
      <c r="Q1046" s="460">
        <f t="shared" si="197"/>
        <v>7.0365980733584527E-9</v>
      </c>
      <c r="R1046" s="460">
        <f t="shared" si="198"/>
        <v>-7.0365980733570526E-11</v>
      </c>
      <c r="V1046" s="430"/>
    </row>
    <row r="1047" spans="3:22" x14ac:dyDescent="0.35">
      <c r="C1047" s="489">
        <v>52.159999999999002</v>
      </c>
      <c r="D1047" s="460">
        <f t="shared" si="189"/>
        <v>52.159999999999002</v>
      </c>
      <c r="E1047" s="460">
        <f t="shared" si="195"/>
        <v>5.2159999999998999E-2</v>
      </c>
      <c r="F1047" s="460">
        <f t="shared" si="190"/>
        <v>0.97921186170073726</v>
      </c>
      <c r="G1047" s="460">
        <v>8.6600753345957005E-5</v>
      </c>
      <c r="H1047" s="460">
        <f t="shared" si="191"/>
        <v>1</v>
      </c>
      <c r="I1047" s="460">
        <v>0.99725262687917404</v>
      </c>
      <c r="J1047" s="460">
        <v>0.99711327717917297</v>
      </c>
      <c r="K1047" s="460">
        <v>0.99823987927247504</v>
      </c>
      <c r="L1047" s="460" t="str">
        <f t="shared" si="192"/>
        <v>-</v>
      </c>
      <c r="M1047" s="460">
        <f t="shared" si="193"/>
        <v>1</v>
      </c>
      <c r="N1047" s="460">
        <f t="shared" si="194"/>
        <v>8.4800484908580914E-5</v>
      </c>
      <c r="O1047" s="460">
        <f t="shared" si="199"/>
        <v>-81.432033286818836</v>
      </c>
      <c r="P1047" s="460">
        <f t="shared" si="196"/>
        <v>-1.0000000000005116E-2</v>
      </c>
      <c r="Q1047" s="460">
        <f t="shared" si="197"/>
        <v>7.1394448517302631E-9</v>
      </c>
      <c r="R1047" s="460">
        <f t="shared" si="198"/>
        <v>-7.1394448517339157E-11</v>
      </c>
      <c r="V1047" s="430"/>
    </row>
    <row r="1048" spans="3:22" x14ac:dyDescent="0.35">
      <c r="C1048" s="489">
        <v>52.169999999999</v>
      </c>
      <c r="D1048" s="460">
        <f t="shared" si="189"/>
        <v>52.169999999999</v>
      </c>
      <c r="E1048" s="460">
        <f t="shared" si="195"/>
        <v>5.2169999999999002E-2</v>
      </c>
      <c r="F1048" s="460">
        <f t="shared" si="190"/>
        <v>0.97920396241506802</v>
      </c>
      <c r="G1048" s="460">
        <v>8.72242724755401E-5</v>
      </c>
      <c r="H1048" s="460">
        <f t="shared" si="191"/>
        <v>1</v>
      </c>
      <c r="I1048" s="460">
        <v>0.99725157450116697</v>
      </c>
      <c r="J1048" s="460">
        <v>0.997112171488861</v>
      </c>
      <c r="K1048" s="460">
        <v>0.99823920479091699</v>
      </c>
      <c r="L1048" s="460" t="str">
        <f t="shared" si="192"/>
        <v>-</v>
      </c>
      <c r="M1048" s="460">
        <f t="shared" si="193"/>
        <v>1</v>
      </c>
      <c r="N1048" s="460">
        <f t="shared" si="194"/>
        <v>8.5410353226820417E-5</v>
      </c>
      <c r="O1048" s="460">
        <f t="shared" si="199"/>
        <v>-81.369789640845426</v>
      </c>
      <c r="P1048" s="460">
        <f t="shared" si="196"/>
        <v>-9.9999999999980105E-3</v>
      </c>
      <c r="Q1048" s="460">
        <f t="shared" si="197"/>
        <v>7.2429323546889468E-9</v>
      </c>
      <c r="R1048" s="460">
        <f t="shared" si="198"/>
        <v>-7.2429323546875061E-11</v>
      </c>
      <c r="V1048" s="430"/>
    </row>
    <row r="1049" spans="3:22" x14ac:dyDescent="0.35">
      <c r="C1049" s="489">
        <v>52.179999999998998</v>
      </c>
      <c r="D1049" s="460">
        <f t="shared" si="189"/>
        <v>52.179999999998998</v>
      </c>
      <c r="E1049" s="460">
        <f t="shared" si="195"/>
        <v>5.2179999999998998E-2</v>
      </c>
      <c r="F1049" s="460">
        <f t="shared" si="190"/>
        <v>0.97919606167033113</v>
      </c>
      <c r="G1049" s="460">
        <v>8.7847136486037398E-5</v>
      </c>
      <c r="H1049" s="460">
        <f t="shared" si="191"/>
        <v>1</v>
      </c>
      <c r="I1049" s="460">
        <v>0.99725052192230901</v>
      </c>
      <c r="J1049" s="460">
        <v>0.99711106558756302</v>
      </c>
      <c r="K1049" s="460">
        <v>0.99823853018042397</v>
      </c>
      <c r="L1049" s="460" t="str">
        <f t="shared" si="192"/>
        <v>-</v>
      </c>
      <c r="M1049" s="460">
        <f t="shared" si="193"/>
        <v>1</v>
      </c>
      <c r="N1049" s="460">
        <f t="shared" si="194"/>
        <v>8.6019570076143874E-5</v>
      </c>
      <c r="O1049" s="460">
        <f t="shared" si="199"/>
        <v>-81.308054647409037</v>
      </c>
      <c r="P1049" s="460">
        <f t="shared" si="196"/>
        <v>-9.9999999999980105E-3</v>
      </c>
      <c r="Q1049" s="460">
        <f t="shared" si="197"/>
        <v>7.3470546509150549E-9</v>
      </c>
      <c r="R1049" s="460">
        <f t="shared" si="198"/>
        <v>-7.3470546509135933E-11</v>
      </c>
      <c r="V1049" s="430"/>
    </row>
    <row r="1050" spans="3:22" x14ac:dyDescent="0.35">
      <c r="C1050" s="489">
        <v>52.189999999999003</v>
      </c>
      <c r="D1050" s="460">
        <f t="shared" si="189"/>
        <v>52.189999999999003</v>
      </c>
      <c r="E1050" s="460">
        <f t="shared" si="195"/>
        <v>5.2189999999999001E-2</v>
      </c>
      <c r="F1050" s="460">
        <f t="shared" si="190"/>
        <v>0.97918815946656013</v>
      </c>
      <c r="G1050" s="460">
        <v>8.8469323695198598E-5</v>
      </c>
      <c r="H1050" s="460">
        <f t="shared" si="191"/>
        <v>1</v>
      </c>
      <c r="I1050" s="460">
        <v>0.99724946914259205</v>
      </c>
      <c r="J1050" s="460">
        <v>0.99710995947528402</v>
      </c>
      <c r="K1050" s="460">
        <v>0.99823785544099097</v>
      </c>
      <c r="L1050" s="460" t="str">
        <f t="shared" si="192"/>
        <v>-</v>
      </c>
      <c r="M1050" s="460">
        <f t="shared" si="193"/>
        <v>1</v>
      </c>
      <c r="N1050" s="460">
        <f t="shared" si="194"/>
        <v>8.6628114238352852E-5</v>
      </c>
      <c r="O1050" s="460">
        <f t="shared" si="199"/>
        <v>-81.246822788504119</v>
      </c>
      <c r="P1050" s="460">
        <f t="shared" si="196"/>
        <v>-1.0000000000005116E-2</v>
      </c>
      <c r="Q1050" s="460">
        <f t="shared" si="197"/>
        <v>7.4518057247895297E-9</v>
      </c>
      <c r="R1050" s="460">
        <f t="shared" si="198"/>
        <v>-7.4518057247933418E-11</v>
      </c>
      <c r="V1050" s="430"/>
    </row>
    <row r="1051" spans="3:22" x14ac:dyDescent="0.35">
      <c r="C1051" s="489">
        <v>52.199999999999001</v>
      </c>
      <c r="D1051" s="460">
        <f t="shared" si="189"/>
        <v>52.199999999999001</v>
      </c>
      <c r="E1051" s="460">
        <f t="shared" si="195"/>
        <v>5.2199999999999004E-2</v>
      </c>
      <c r="F1051" s="460">
        <f t="shared" si="190"/>
        <v>0.97918025580378631</v>
      </c>
      <c r="G1051" s="460">
        <v>8.9090812523445203E-5</v>
      </c>
      <c r="H1051" s="460">
        <f t="shared" si="191"/>
        <v>1</v>
      </c>
      <c r="I1051" s="460">
        <v>0.99724841616203797</v>
      </c>
      <c r="J1051" s="460">
        <v>0.99710885315204101</v>
      </c>
      <c r="K1051" s="460">
        <v>0.998237180572636</v>
      </c>
      <c r="L1051" s="460" t="str">
        <f t="shared" si="192"/>
        <v>-</v>
      </c>
      <c r="M1051" s="460">
        <f t="shared" si="193"/>
        <v>1</v>
      </c>
      <c r="N1051" s="460">
        <f t="shared" si="194"/>
        <v>8.7235964596474243E-5</v>
      </c>
      <c r="O1051" s="460">
        <f t="shared" si="199"/>
        <v>-81.186088648665944</v>
      </c>
      <c r="P1051" s="460">
        <f t="shared" si="196"/>
        <v>-9.9999999999980105E-3</v>
      </c>
      <c r="Q1051" s="460">
        <f t="shared" si="197"/>
        <v>7.5571794772707431E-9</v>
      </c>
      <c r="R1051" s="460">
        <f t="shared" si="198"/>
        <v>-7.5571794772692396E-11</v>
      </c>
      <c r="V1051" s="430"/>
    </row>
    <row r="1052" spans="3:22" x14ac:dyDescent="0.35">
      <c r="C1052" s="489">
        <v>52.209999999998999</v>
      </c>
      <c r="D1052" s="460">
        <f t="shared" si="189"/>
        <v>52.209999999998999</v>
      </c>
      <c r="E1052" s="460">
        <f t="shared" si="195"/>
        <v>5.2209999999999E-2</v>
      </c>
      <c r="F1052" s="460">
        <f t="shared" si="190"/>
        <v>0.97917235068203923</v>
      </c>
      <c r="G1052" s="460">
        <v>8.9711581493771993E-5</v>
      </c>
      <c r="H1052" s="460">
        <f t="shared" si="191"/>
        <v>1</v>
      </c>
      <c r="I1052" s="460">
        <v>0.99724736298062999</v>
      </c>
      <c r="J1052" s="460">
        <v>0.99710774661781498</v>
      </c>
      <c r="K1052" s="460">
        <v>0.99823650557534405</v>
      </c>
      <c r="L1052" s="460" t="str">
        <f t="shared" si="192"/>
        <v>-</v>
      </c>
      <c r="M1052" s="460">
        <f t="shared" si="193"/>
        <v>1</v>
      </c>
      <c r="N1052" s="460">
        <f t="shared" si="194"/>
        <v>8.784310013466005E-5</v>
      </c>
      <c r="O1052" s="460">
        <f t="shared" si="199"/>
        <v>-81.125846912429324</v>
      </c>
      <c r="P1052" s="460">
        <f t="shared" si="196"/>
        <v>-9.9999999999980105E-3</v>
      </c>
      <c r="Q1052" s="460">
        <f t="shared" si="197"/>
        <v>7.6631697267821776E-9</v>
      </c>
      <c r="R1052" s="460">
        <f t="shared" si="198"/>
        <v>-7.6631697267806536E-11</v>
      </c>
      <c r="V1052" s="430"/>
    </row>
    <row r="1053" spans="3:22" x14ac:dyDescent="0.35">
      <c r="C1053" s="489">
        <v>52.219999999998997</v>
      </c>
      <c r="D1053" s="460">
        <f t="shared" si="189"/>
        <v>52.219999999998997</v>
      </c>
      <c r="E1053" s="460">
        <f t="shared" si="195"/>
        <v>5.2219999999998996E-2</v>
      </c>
      <c r="F1053" s="460">
        <f t="shared" si="190"/>
        <v>0.97916444410135273</v>
      </c>
      <c r="G1053" s="460">
        <v>9.03316092316794E-5</v>
      </c>
      <c r="H1053" s="460">
        <f t="shared" si="191"/>
        <v>1</v>
      </c>
      <c r="I1053" s="460">
        <v>0.99724630959836802</v>
      </c>
      <c r="J1053" s="460">
        <v>0.99710663987260895</v>
      </c>
      <c r="K1053" s="460">
        <v>0.99823583044911501</v>
      </c>
      <c r="L1053" s="460" t="str">
        <f t="shared" si="192"/>
        <v>-</v>
      </c>
      <c r="M1053" s="460">
        <f t="shared" si="193"/>
        <v>1</v>
      </c>
      <c r="N1053" s="460">
        <f t="shared" si="194"/>
        <v>8.8449499938117983E-5</v>
      </c>
      <c r="O1053" s="460">
        <f t="shared" si="199"/>
        <v>-81.066092361864094</v>
      </c>
      <c r="P1053" s="460">
        <f t="shared" si="196"/>
        <v>-9.9999999999980105E-3</v>
      </c>
      <c r="Q1053" s="460">
        <f t="shared" si="197"/>
        <v>7.7697702101051136E-9</v>
      </c>
      <c r="R1053" s="460">
        <f t="shared" si="198"/>
        <v>-7.7697702101035684E-11</v>
      </c>
      <c r="V1053" s="430"/>
    </row>
    <row r="1054" spans="3:22" x14ac:dyDescent="0.35">
      <c r="C1054" s="489">
        <v>52.229999999999002</v>
      </c>
      <c r="D1054" s="460">
        <f t="shared" si="189"/>
        <v>52.229999999999002</v>
      </c>
      <c r="E1054" s="460">
        <f t="shared" si="195"/>
        <v>5.2229999999998999E-2</v>
      </c>
      <c r="F1054" s="460">
        <f t="shared" si="190"/>
        <v>0.97915653606175734</v>
      </c>
      <c r="G1054" s="460">
        <v>9.0950874464981006E-5</v>
      </c>
      <c r="H1054" s="460">
        <f t="shared" si="191"/>
        <v>1</v>
      </c>
      <c r="I1054" s="460">
        <v>0.99724525601527103</v>
      </c>
      <c r="J1054" s="460">
        <v>0.99710553291644</v>
      </c>
      <c r="K1054" s="460">
        <v>0.998235155193964</v>
      </c>
      <c r="L1054" s="460" t="str">
        <f t="shared" si="192"/>
        <v>-</v>
      </c>
      <c r="M1054" s="460">
        <f t="shared" si="193"/>
        <v>1</v>
      </c>
      <c r="N1054" s="460">
        <f t="shared" si="194"/>
        <v>8.9055143192918535E-5</v>
      </c>
      <c r="O1054" s="460">
        <f t="shared" si="199"/>
        <v>-81.006819874199479</v>
      </c>
      <c r="P1054" s="460">
        <f t="shared" si="196"/>
        <v>-1.0000000000005116E-2</v>
      </c>
      <c r="Q1054" s="460">
        <f t="shared" si="197"/>
        <v>7.8769745832691589E-9</v>
      </c>
      <c r="R1054" s="460">
        <f t="shared" si="198"/>
        <v>-7.8769745832731891E-11</v>
      </c>
      <c r="V1054" s="430"/>
    </row>
    <row r="1055" spans="3:22" x14ac:dyDescent="0.35">
      <c r="C1055" s="489">
        <v>52.239999999999</v>
      </c>
      <c r="D1055" s="460">
        <f t="shared" si="189"/>
        <v>52.239999999999</v>
      </c>
      <c r="E1055" s="460">
        <f t="shared" si="195"/>
        <v>5.2239999999999003E-2</v>
      </c>
      <c r="F1055" s="460">
        <f t="shared" si="190"/>
        <v>0.97914862656328361</v>
      </c>
      <c r="G1055" s="460">
        <v>9.1569356023939297E-5</v>
      </c>
      <c r="H1055" s="460">
        <f t="shared" si="191"/>
        <v>1</v>
      </c>
      <c r="I1055" s="460">
        <v>0.99724420223132204</v>
      </c>
      <c r="J1055" s="460">
        <v>0.99710442574929103</v>
      </c>
      <c r="K1055" s="460">
        <v>0.99823447980987701</v>
      </c>
      <c r="L1055" s="460" t="str">
        <f t="shared" si="192"/>
        <v>-</v>
      </c>
      <c r="M1055" s="460">
        <f t="shared" si="193"/>
        <v>1</v>
      </c>
      <c r="N1055" s="460">
        <f t="shared" si="194"/>
        <v>8.9660009186124509E-5</v>
      </c>
      <c r="O1055" s="460">
        <f t="shared" si="199"/>
        <v>-80.948024419490864</v>
      </c>
      <c r="P1055" s="460">
        <f t="shared" si="196"/>
        <v>-9.9999999999980105E-3</v>
      </c>
      <c r="Q1055" s="460">
        <f t="shared" si="197"/>
        <v>7.9847764224661443E-9</v>
      </c>
      <c r="R1055" s="460">
        <f t="shared" si="198"/>
        <v>-7.9847764224645558E-11</v>
      </c>
      <c r="V1055" s="430"/>
    </row>
    <row r="1056" spans="3:22" x14ac:dyDescent="0.35">
      <c r="C1056" s="489">
        <v>52.249999999998998</v>
      </c>
      <c r="D1056" s="460">
        <f t="shared" si="189"/>
        <v>52.249999999998998</v>
      </c>
      <c r="E1056" s="460">
        <f t="shared" si="195"/>
        <v>5.2249999999998999E-2</v>
      </c>
      <c r="F1056" s="460">
        <f t="shared" si="190"/>
        <v>0.97914071560596394</v>
      </c>
      <c r="G1056" s="460">
        <v>9.2187032840949202E-5</v>
      </c>
      <c r="H1056" s="460">
        <f t="shared" si="191"/>
        <v>1</v>
      </c>
      <c r="I1056" s="460">
        <v>0.99724314824653804</v>
      </c>
      <c r="J1056" s="460">
        <v>0.99710331837118205</v>
      </c>
      <c r="K1056" s="460">
        <v>0.99823380429686703</v>
      </c>
      <c r="L1056" s="460" t="str">
        <f t="shared" si="192"/>
        <v>-</v>
      </c>
      <c r="M1056" s="460">
        <f t="shared" si="193"/>
        <v>1</v>
      </c>
      <c r="N1056" s="460">
        <f t="shared" si="194"/>
        <v>9.0264077305477505E-5</v>
      </c>
      <c r="O1056" s="460">
        <f t="shared" si="199"/>
        <v>-80.889701058401187</v>
      </c>
      <c r="P1056" s="460">
        <f t="shared" si="196"/>
        <v>-9.9999999999980105E-3</v>
      </c>
      <c r="Q1056" s="460">
        <f t="shared" si="197"/>
        <v>8.0931692249593687E-9</v>
      </c>
      <c r="R1056" s="460">
        <f t="shared" si="198"/>
        <v>-8.0931692249577587E-11</v>
      </c>
      <c r="V1056" s="430"/>
    </row>
    <row r="1057" spans="3:22" x14ac:dyDescent="0.35">
      <c r="C1057" s="489">
        <v>52.259999999999003</v>
      </c>
      <c r="D1057" s="460">
        <f t="shared" si="189"/>
        <v>52.259999999999003</v>
      </c>
      <c r="E1057" s="460">
        <f t="shared" si="195"/>
        <v>5.2259999999999002E-2</v>
      </c>
      <c r="F1057" s="460">
        <f t="shared" si="190"/>
        <v>0.97913280318983009</v>
      </c>
      <c r="G1057" s="460">
        <v>9.2803883950486307E-5</v>
      </c>
      <c r="H1057" s="460">
        <f t="shared" si="191"/>
        <v>1</v>
      </c>
      <c r="I1057" s="460">
        <v>0.99724209406090303</v>
      </c>
      <c r="J1057" s="460">
        <v>0.99710221078209504</v>
      </c>
      <c r="K1057" s="460">
        <v>0.99823312865492098</v>
      </c>
      <c r="L1057" s="460" t="str">
        <f t="shared" si="192"/>
        <v>-</v>
      </c>
      <c r="M1057" s="460">
        <f t="shared" si="193"/>
        <v>1</v>
      </c>
      <c r="N1057" s="460">
        <f t="shared" si="194"/>
        <v>9.0867327039343343E-5</v>
      </c>
      <c r="O1057" s="460">
        <f t="shared" si="199"/>
        <v>-80.831844940025292</v>
      </c>
      <c r="P1057" s="460">
        <f t="shared" si="196"/>
        <v>-1.0000000000005116E-2</v>
      </c>
      <c r="Q1057" s="460">
        <f t="shared" si="197"/>
        <v>8.2021464099817456E-9</v>
      </c>
      <c r="R1057" s="460">
        <f t="shared" si="198"/>
        <v>-8.2021464099859412E-11</v>
      </c>
      <c r="V1057" s="430"/>
    </row>
    <row r="1058" spans="3:22" x14ac:dyDescent="0.35">
      <c r="C1058" s="489">
        <v>52.269999999999001</v>
      </c>
      <c r="D1058" s="460">
        <f t="shared" si="189"/>
        <v>52.269999999999001</v>
      </c>
      <c r="E1058" s="460">
        <f t="shared" si="195"/>
        <v>5.2269999999998998E-2</v>
      </c>
      <c r="F1058" s="460">
        <f t="shared" si="190"/>
        <v>0.97912488931491282</v>
      </c>
      <c r="G1058" s="460">
        <v>9.34198884892705E-5</v>
      </c>
      <c r="H1058" s="460">
        <f t="shared" si="191"/>
        <v>1</v>
      </c>
      <c r="I1058" s="460">
        <v>0.99724103967443201</v>
      </c>
      <c r="J1058" s="460">
        <v>0.99710110298204602</v>
      </c>
      <c r="K1058" s="460">
        <v>0.99823245288405604</v>
      </c>
      <c r="L1058" s="460" t="str">
        <f t="shared" si="192"/>
        <v>-</v>
      </c>
      <c r="M1058" s="460">
        <f t="shared" si="193"/>
        <v>1</v>
      </c>
      <c r="N1058" s="460">
        <f t="shared" si="194"/>
        <v>9.1469737976868472E-5</v>
      </c>
      <c r="O1058" s="460">
        <f t="shared" si="199"/>
        <v>-80.774451299760415</v>
      </c>
      <c r="P1058" s="460">
        <f t="shared" si="196"/>
        <v>-9.9999999999980105E-3</v>
      </c>
      <c r="Q1058" s="460">
        <f t="shared" si="197"/>
        <v>8.3117013196815642E-9</v>
      </c>
      <c r="R1058" s="460">
        <f t="shared" si="198"/>
        <v>-8.3117013196799109E-11</v>
      </c>
      <c r="V1058" s="430"/>
    </row>
    <row r="1059" spans="3:22" x14ac:dyDescent="0.35">
      <c r="C1059" s="489">
        <v>52.2799999999989</v>
      </c>
      <c r="D1059" s="460">
        <f t="shared" si="189"/>
        <v>52.2799999999989</v>
      </c>
      <c r="E1059" s="460">
        <f t="shared" si="195"/>
        <v>5.2279999999998897E-2</v>
      </c>
      <c r="F1059" s="460">
        <f t="shared" si="190"/>
        <v>0.97911697398124387</v>
      </c>
      <c r="G1059" s="460">
        <v>9.4035025695834E-5</v>
      </c>
      <c r="H1059" s="460">
        <f t="shared" si="191"/>
        <v>1</v>
      </c>
      <c r="I1059" s="460">
        <v>0.99723998508711298</v>
      </c>
      <c r="J1059" s="460">
        <v>0.99709999497101998</v>
      </c>
      <c r="K1059" s="460">
        <v>0.99823177698425403</v>
      </c>
      <c r="L1059" s="460" t="str">
        <f t="shared" si="192"/>
        <v>-</v>
      </c>
      <c r="M1059" s="460">
        <f t="shared" si="193"/>
        <v>1</v>
      </c>
      <c r="N1059" s="460">
        <f t="shared" si="194"/>
        <v>9.2071289807553491E-5</v>
      </c>
      <c r="O1059" s="460">
        <f t="shared" si="199"/>
        <v>-80.71751545729623</v>
      </c>
      <c r="P1059" s="460">
        <f t="shared" si="196"/>
        <v>-9.9999999998985345E-3</v>
      </c>
      <c r="Q1059" s="460">
        <f t="shared" si="197"/>
        <v>8.4218272200404889E-9</v>
      </c>
      <c r="R1059" s="460">
        <f t="shared" si="198"/>
        <v>-8.4218272199550362E-11</v>
      </c>
      <c r="V1059" s="430"/>
    </row>
    <row r="1060" spans="3:22" x14ac:dyDescent="0.35">
      <c r="C1060" s="489">
        <v>52.289999999998898</v>
      </c>
      <c r="D1060" s="460">
        <f t="shared" si="189"/>
        <v>52.289999999998898</v>
      </c>
      <c r="E1060" s="460">
        <f t="shared" si="195"/>
        <v>5.22899999999989E-2</v>
      </c>
      <c r="F1060" s="460">
        <f t="shared" si="190"/>
        <v>0.97910905718885455</v>
      </c>
      <c r="G1060" s="460">
        <v>9.4649274910460005E-5</v>
      </c>
      <c r="H1060" s="460">
        <f t="shared" si="191"/>
        <v>1</v>
      </c>
      <c r="I1060" s="460">
        <v>0.99723893029894295</v>
      </c>
      <c r="J1060" s="460">
        <v>0.99709888674901603</v>
      </c>
      <c r="K1060" s="460">
        <v>0.99823110095551504</v>
      </c>
      <c r="L1060" s="460" t="str">
        <f t="shared" si="192"/>
        <v>-</v>
      </c>
      <c r="M1060" s="460">
        <f t="shared" si="193"/>
        <v>1</v>
      </c>
      <c r="N1060" s="460">
        <f t="shared" si="194"/>
        <v>9.2671962321189201E-5</v>
      </c>
      <c r="O1060" s="460">
        <f t="shared" si="199"/>
        <v>-80.661032814630886</v>
      </c>
      <c r="P1060" s="460">
        <f t="shared" si="196"/>
        <v>-9.9999999999980105E-3</v>
      </c>
      <c r="Q1060" s="460">
        <f t="shared" si="197"/>
        <v>8.5325173017760488E-9</v>
      </c>
      <c r="R1060" s="460">
        <f t="shared" si="198"/>
        <v>-8.5325173017743518E-11</v>
      </c>
      <c r="V1060" s="430"/>
    </row>
    <row r="1061" spans="3:22" x14ac:dyDescent="0.35">
      <c r="C1061" s="489">
        <v>52.299999999999002</v>
      </c>
      <c r="D1061" s="460">
        <f t="shared" si="189"/>
        <v>52.299999999999002</v>
      </c>
      <c r="E1061" s="460">
        <f t="shared" si="195"/>
        <v>5.2299999999999E-2</v>
      </c>
      <c r="F1061" s="460">
        <f t="shared" si="190"/>
        <v>0.97910113893777706</v>
      </c>
      <c r="G1061" s="460">
        <v>9.5262615575560994E-5</v>
      </c>
      <c r="H1061" s="460">
        <f t="shared" si="191"/>
        <v>1</v>
      </c>
      <c r="I1061" s="460">
        <v>0.99723787530994001</v>
      </c>
      <c r="J1061" s="460">
        <v>0.99709777831605395</v>
      </c>
      <c r="K1061" s="460">
        <v>0.99823042479785795</v>
      </c>
      <c r="L1061" s="460" t="str">
        <f t="shared" si="192"/>
        <v>-</v>
      </c>
      <c r="M1061" s="460">
        <f t="shared" si="193"/>
        <v>1</v>
      </c>
      <c r="N1061" s="460">
        <f t="shared" si="194"/>
        <v>9.3271735408223395E-5</v>
      </c>
      <c r="O1061" s="460">
        <f t="shared" si="199"/>
        <v>-80.604998854106327</v>
      </c>
      <c r="P1061" s="460">
        <f t="shared" si="196"/>
        <v>-1.0000000000104592E-2</v>
      </c>
      <c r="Q1061" s="460">
        <f t="shared" si="197"/>
        <v>8.6437646813217892E-9</v>
      </c>
      <c r="R1061" s="460">
        <f t="shared" si="198"/>
        <v>-8.6437646814121963E-11</v>
      </c>
      <c r="V1061" s="430"/>
    </row>
    <row r="1062" spans="3:22" x14ac:dyDescent="0.35">
      <c r="C1062" s="489">
        <v>52.309999999998901</v>
      </c>
      <c r="D1062" s="460">
        <f t="shared" si="189"/>
        <v>52.309999999998901</v>
      </c>
      <c r="E1062" s="460">
        <f t="shared" si="195"/>
        <v>5.2309999999998899E-2</v>
      </c>
      <c r="F1062" s="460">
        <f t="shared" si="190"/>
        <v>0.97909321922804204</v>
      </c>
      <c r="G1062" s="460">
        <v>9.5875027234915304E-5</v>
      </c>
      <c r="H1062" s="460">
        <f t="shared" si="191"/>
        <v>1</v>
      </c>
      <c r="I1062" s="460">
        <v>0.99723682012008896</v>
      </c>
      <c r="J1062" s="460">
        <v>0.99709666967211596</v>
      </c>
      <c r="K1062" s="460">
        <v>0.998229748511264</v>
      </c>
      <c r="L1062" s="460" t="str">
        <f t="shared" si="192"/>
        <v>-</v>
      </c>
      <c r="M1062" s="460">
        <f t="shared" si="193"/>
        <v>1</v>
      </c>
      <c r="N1062" s="460">
        <f t="shared" si="194"/>
        <v>9.3870589059009437E-5</v>
      </c>
      <c r="O1062" s="460">
        <f t="shared" si="199"/>
        <v>-80.549409136605419</v>
      </c>
      <c r="P1062" s="460">
        <f t="shared" si="196"/>
        <v>-9.9999999998985345E-3</v>
      </c>
      <c r="Q1062" s="460">
        <f t="shared" si="197"/>
        <v>8.7555624017497619E-9</v>
      </c>
      <c r="R1062" s="460">
        <f t="shared" si="198"/>
        <v>-8.7555624016609231E-11</v>
      </c>
      <c r="V1062" s="430"/>
    </row>
    <row r="1063" spans="3:22" x14ac:dyDescent="0.35">
      <c r="C1063" s="489">
        <v>52.319999999998899</v>
      </c>
      <c r="D1063" s="460">
        <f t="shared" si="189"/>
        <v>52.319999999998899</v>
      </c>
      <c r="E1063" s="460">
        <f t="shared" si="195"/>
        <v>5.2319999999998902E-2</v>
      </c>
      <c r="F1063" s="460">
        <f t="shared" si="190"/>
        <v>0.97908529805968125</v>
      </c>
      <c r="G1063" s="460">
        <v>9.6486489534049904E-5</v>
      </c>
      <c r="H1063" s="460">
        <f t="shared" si="191"/>
        <v>1</v>
      </c>
      <c r="I1063" s="460">
        <v>0.997235764729407</v>
      </c>
      <c r="J1063" s="460">
        <v>0.99709556081722095</v>
      </c>
      <c r="K1063" s="460">
        <v>0.99822907209575096</v>
      </c>
      <c r="L1063" s="460" t="str">
        <f t="shared" si="192"/>
        <v>-</v>
      </c>
      <c r="M1063" s="460">
        <f t="shared" si="193"/>
        <v>1</v>
      </c>
      <c r="N1063" s="460">
        <f t="shared" si="194"/>
        <v>9.446850336417756E-5</v>
      </c>
      <c r="O1063" s="460">
        <f t="shared" si="199"/>
        <v>-80.494259299698726</v>
      </c>
      <c r="P1063" s="460">
        <f t="shared" si="196"/>
        <v>-9.9999999999980105E-3</v>
      </c>
      <c r="Q1063" s="460">
        <f t="shared" si="197"/>
        <v>8.8679034336974416E-9</v>
      </c>
      <c r="R1063" s="460">
        <f t="shared" si="198"/>
        <v>-8.8679034336956775E-11</v>
      </c>
      <c r="V1063" s="430"/>
    </row>
    <row r="1064" spans="3:22" x14ac:dyDescent="0.35">
      <c r="C1064" s="489">
        <v>52.329999999998897</v>
      </c>
      <c r="D1064" s="460">
        <f t="shared" si="189"/>
        <v>52.329999999998897</v>
      </c>
      <c r="E1064" s="460">
        <f t="shared" si="195"/>
        <v>5.2329999999998898E-2</v>
      </c>
      <c r="F1064" s="460">
        <f t="shared" si="190"/>
        <v>0.97907737543272577</v>
      </c>
      <c r="G1064" s="460">
        <v>9.7096982220051394E-5</v>
      </c>
      <c r="H1064" s="460">
        <f t="shared" si="191"/>
        <v>1</v>
      </c>
      <c r="I1064" s="460">
        <v>0.99723470913787704</v>
      </c>
      <c r="J1064" s="460">
        <v>0.99709445175135203</v>
      </c>
      <c r="K1064" s="460">
        <v>0.99822839555130405</v>
      </c>
      <c r="L1064" s="460" t="str">
        <f t="shared" si="192"/>
        <v>-</v>
      </c>
      <c r="M1064" s="460">
        <f t="shared" si="193"/>
        <v>1</v>
      </c>
      <c r="N1064" s="460">
        <f t="shared" si="194"/>
        <v>9.506545851444596E-5</v>
      </c>
      <c r="O1064" s="460">
        <f t="shared" si="199"/>
        <v>-80.439545055896986</v>
      </c>
      <c r="P1064" s="460">
        <f t="shared" si="196"/>
        <v>-9.9999999999980105E-3</v>
      </c>
      <c r="Q1064" s="460">
        <f t="shared" si="197"/>
        <v>8.9807806763518781E-9</v>
      </c>
      <c r="R1064" s="460">
        <f t="shared" si="198"/>
        <v>-8.9807806763500913E-11</v>
      </c>
      <c r="V1064" s="430"/>
    </row>
    <row r="1065" spans="3:22" x14ac:dyDescent="0.35">
      <c r="C1065" s="489">
        <v>52.339999999998902</v>
      </c>
      <c r="D1065" s="460">
        <f t="shared" si="189"/>
        <v>52.339999999998902</v>
      </c>
      <c r="E1065" s="460">
        <f t="shared" si="195"/>
        <v>5.2339999999998901E-2</v>
      </c>
      <c r="F1065" s="460">
        <f t="shared" si="190"/>
        <v>0.97906945134720824</v>
      </c>
      <c r="G1065" s="460">
        <v>9.7706485141225698E-5</v>
      </c>
      <c r="H1065" s="460">
        <f t="shared" si="191"/>
        <v>1</v>
      </c>
      <c r="I1065" s="460">
        <v>0.99723365334549896</v>
      </c>
      <c r="J1065" s="460">
        <v>0.99709334247450798</v>
      </c>
      <c r="K1065" s="460">
        <v>0.99822771887792106</v>
      </c>
      <c r="L1065" s="460" t="str">
        <f t="shared" si="192"/>
        <v>-</v>
      </c>
      <c r="M1065" s="460">
        <f t="shared" si="193"/>
        <v>1</v>
      </c>
      <c r="N1065" s="460">
        <f t="shared" si="194"/>
        <v>9.5661434800283998E-5</v>
      </c>
      <c r="O1065" s="460">
        <f t="shared" si="199"/>
        <v>-80.385262190967723</v>
      </c>
      <c r="P1065" s="460">
        <f t="shared" si="196"/>
        <v>-1.0000000000005116E-2</v>
      </c>
      <c r="Q1065" s="460">
        <f t="shared" si="197"/>
        <v>9.0941869583720963E-9</v>
      </c>
      <c r="R1065" s="460">
        <f t="shared" si="198"/>
        <v>-9.094186958376749E-11</v>
      </c>
      <c r="V1065" s="430"/>
    </row>
    <row r="1066" spans="3:22" x14ac:dyDescent="0.35">
      <c r="C1066" s="489">
        <v>52.3499999999989</v>
      </c>
      <c r="D1066" s="460">
        <f t="shared" si="189"/>
        <v>52.3499999999989</v>
      </c>
      <c r="E1066" s="460">
        <f t="shared" si="195"/>
        <v>5.2349999999998897E-2</v>
      </c>
      <c r="F1066" s="460">
        <f t="shared" si="190"/>
        <v>0.97906152580315953</v>
      </c>
      <c r="G1066" s="460">
        <v>9.8314978247467197E-5</v>
      </c>
      <c r="H1066" s="460">
        <f t="shared" si="191"/>
        <v>1</v>
      </c>
      <c r="I1066" s="460">
        <v>0.99723259735229097</v>
      </c>
      <c r="J1066" s="460">
        <v>0.99709223298670802</v>
      </c>
      <c r="K1066" s="460">
        <v>0.99822704207561896</v>
      </c>
      <c r="L1066" s="460" t="str">
        <f t="shared" si="192"/>
        <v>-</v>
      </c>
      <c r="M1066" s="460">
        <f t="shared" si="193"/>
        <v>1</v>
      </c>
      <c r="N1066" s="460">
        <f t="shared" si="194"/>
        <v>9.6256412612269677E-5</v>
      </c>
      <c r="O1066" s="460">
        <f t="shared" si="199"/>
        <v>-80.33140656223776</v>
      </c>
      <c r="P1066" s="460">
        <f t="shared" si="196"/>
        <v>-9.9999999999980105E-3</v>
      </c>
      <c r="Q1066" s="460">
        <f t="shared" si="197"/>
        <v>9.2081150388670588E-9</v>
      </c>
      <c r="R1066" s="460">
        <f t="shared" si="198"/>
        <v>-9.208115038865227E-11</v>
      </c>
      <c r="V1066" s="430"/>
    </row>
    <row r="1067" spans="3:22" x14ac:dyDescent="0.35">
      <c r="C1067" s="489">
        <v>52.359999999998898</v>
      </c>
      <c r="D1067" s="460">
        <f t="shared" si="189"/>
        <v>52.359999999998898</v>
      </c>
      <c r="E1067" s="460">
        <f t="shared" si="195"/>
        <v>5.23599999999989E-2</v>
      </c>
      <c r="F1067" s="460">
        <f t="shared" si="190"/>
        <v>0.9790535988006096</v>
      </c>
      <c r="G1067" s="460">
        <v>9.8922441589763101E-5</v>
      </c>
      <c r="H1067" s="460">
        <f t="shared" si="191"/>
        <v>1</v>
      </c>
      <c r="I1067" s="460">
        <v>0.99723154115825496</v>
      </c>
      <c r="J1067" s="460">
        <v>0.99709112328795402</v>
      </c>
      <c r="K1067" s="460">
        <v>0.998226365144398</v>
      </c>
      <c r="L1067" s="460" t="str">
        <f t="shared" si="192"/>
        <v>-</v>
      </c>
      <c r="M1067" s="460">
        <f t="shared" si="193"/>
        <v>1</v>
      </c>
      <c r="N1067" s="460">
        <f t="shared" si="194"/>
        <v>9.6850372440600654E-5</v>
      </c>
      <c r="O1067" s="460">
        <f t="shared" si="199"/>
        <v>-80.277974097020959</v>
      </c>
      <c r="P1067" s="460">
        <f t="shared" si="196"/>
        <v>-9.9999999999980105E-3</v>
      </c>
      <c r="Q1067" s="460">
        <f t="shared" si="197"/>
        <v>9.3225576083638661E-9</v>
      </c>
      <c r="R1067" s="460">
        <f t="shared" si="198"/>
        <v>-9.3225576083620117E-11</v>
      </c>
      <c r="V1067" s="430"/>
    </row>
    <row r="1068" spans="3:22" x14ac:dyDescent="0.35">
      <c r="C1068" s="489">
        <v>52.369999999998903</v>
      </c>
      <c r="D1068" s="460">
        <f t="shared" si="189"/>
        <v>52.369999999998903</v>
      </c>
      <c r="E1068" s="460">
        <f t="shared" si="195"/>
        <v>5.2369999999998904E-2</v>
      </c>
      <c r="F1068" s="460">
        <f t="shared" si="190"/>
        <v>0.97904567033959289</v>
      </c>
      <c r="G1068" s="460">
        <v>9.9528855320243396E-5</v>
      </c>
      <c r="H1068" s="460">
        <f t="shared" si="191"/>
        <v>1</v>
      </c>
      <c r="I1068" s="460">
        <v>0.99723048476335496</v>
      </c>
      <c r="J1068" s="460">
        <v>0.99709001337820802</v>
      </c>
      <c r="K1068" s="460">
        <v>0.99822568808422796</v>
      </c>
      <c r="L1068" s="460" t="str">
        <f t="shared" si="192"/>
        <v>-</v>
      </c>
      <c r="M1068" s="460">
        <f t="shared" si="193"/>
        <v>1</v>
      </c>
      <c r="N1068" s="460">
        <f t="shared" si="194"/>
        <v>9.7443294875140048E-5</v>
      </c>
      <c r="O1068" s="460">
        <f t="shared" si="199"/>
        <v>-80.224960791042733</v>
      </c>
      <c r="P1068" s="460">
        <f t="shared" si="196"/>
        <v>-1.0000000000005116E-2</v>
      </c>
      <c r="Q1068" s="460">
        <f t="shared" si="197"/>
        <v>9.4375072897499319E-9</v>
      </c>
      <c r="R1068" s="460">
        <f t="shared" si="198"/>
        <v>-9.4375072897547601E-11</v>
      </c>
      <c r="V1068" s="430"/>
    </row>
    <row r="1069" spans="3:22" x14ac:dyDescent="0.35">
      <c r="C1069" s="489">
        <v>52.379999999998901</v>
      </c>
      <c r="D1069" s="460">
        <f t="shared" si="189"/>
        <v>52.379999999998901</v>
      </c>
      <c r="E1069" s="460">
        <f t="shared" si="195"/>
        <v>5.23799999999989E-2</v>
      </c>
      <c r="F1069" s="460">
        <f t="shared" si="190"/>
        <v>0.97903774042014036</v>
      </c>
      <c r="G1069" s="460">
        <v>1.0013419969219599E-4</v>
      </c>
      <c r="H1069" s="460">
        <f t="shared" si="191"/>
        <v>1</v>
      </c>
      <c r="I1069" s="460">
        <v>0.99722942816762705</v>
      </c>
      <c r="J1069" s="460">
        <v>0.99708890325750998</v>
      </c>
      <c r="K1069" s="460">
        <v>0.99822501089513904</v>
      </c>
      <c r="L1069" s="460" t="str">
        <f t="shared" si="192"/>
        <v>-</v>
      </c>
      <c r="M1069" s="460">
        <f t="shared" si="193"/>
        <v>1</v>
      </c>
      <c r="N1069" s="460">
        <f t="shared" si="194"/>
        <v>9.8035160605426682E-5</v>
      </c>
      <c r="O1069" s="460">
        <f t="shared" si="199"/>
        <v>-80.17236270691258</v>
      </c>
      <c r="P1069" s="460">
        <f t="shared" si="196"/>
        <v>-9.9999999999980105E-3</v>
      </c>
      <c r="Q1069" s="460">
        <f t="shared" si="197"/>
        <v>9.552956639266979E-9</v>
      </c>
      <c r="R1069" s="460">
        <f t="shared" si="198"/>
        <v>-9.5529566392650785E-11</v>
      </c>
      <c r="V1069" s="430"/>
    </row>
    <row r="1070" spans="3:22" x14ac:dyDescent="0.35">
      <c r="C1070" s="489">
        <v>52.389999999998899</v>
      </c>
      <c r="D1070" s="460">
        <f t="shared" si="189"/>
        <v>52.389999999998899</v>
      </c>
      <c r="E1070" s="460">
        <f t="shared" si="195"/>
        <v>5.2389999999998896E-2</v>
      </c>
      <c r="F1070" s="460">
        <f t="shared" si="190"/>
        <v>0.97902980904228076</v>
      </c>
      <c r="G1070" s="460">
        <v>1.00738455059788E-4</v>
      </c>
      <c r="H1070" s="460">
        <f t="shared" si="191"/>
        <v>1</v>
      </c>
      <c r="I1070" s="460">
        <v>0.99722837137107301</v>
      </c>
      <c r="J1070" s="460">
        <v>0.99708779292585803</v>
      </c>
      <c r="K1070" s="460">
        <v>0.99822433357713303</v>
      </c>
      <c r="L1070" s="460" t="str">
        <f t="shared" si="192"/>
        <v>-</v>
      </c>
      <c r="M1070" s="460">
        <f t="shared" si="193"/>
        <v>1</v>
      </c>
      <c r="N1070" s="460">
        <f t="shared" si="194"/>
        <v>9.8625950420398631E-5</v>
      </c>
      <c r="O1070" s="460">
        <f t="shared" si="199"/>
        <v>-80.120175972665265</v>
      </c>
      <c r="P1070" s="460">
        <f t="shared" si="196"/>
        <v>-9.9999999999980105E-3</v>
      </c>
      <c r="Q1070" s="460">
        <f t="shared" si="197"/>
        <v>9.668898147477996E-9</v>
      </c>
      <c r="R1070" s="460">
        <f t="shared" si="198"/>
        <v>-9.6688981474760717E-11</v>
      </c>
      <c r="V1070" s="430"/>
    </row>
    <row r="1071" spans="3:22" x14ac:dyDescent="0.35">
      <c r="C1071" s="489">
        <v>52.399999999998897</v>
      </c>
      <c r="D1071" s="460">
        <f t="shared" si="189"/>
        <v>52.399999999998897</v>
      </c>
      <c r="E1071" s="460">
        <f t="shared" si="195"/>
        <v>5.2399999999998899E-2</v>
      </c>
      <c r="F1071" s="460">
        <f t="shared" si="190"/>
        <v>0.97902187620604875</v>
      </c>
      <c r="G1071" s="460">
        <v>1.01341601878187E-4</v>
      </c>
      <c r="H1071" s="460">
        <f t="shared" si="191"/>
        <v>1</v>
      </c>
      <c r="I1071" s="460">
        <v>0.99722731437367196</v>
      </c>
      <c r="J1071" s="460">
        <v>0.99708668238323395</v>
      </c>
      <c r="K1071" s="460">
        <v>0.99822365613019204</v>
      </c>
      <c r="L1071" s="460" t="str">
        <f t="shared" si="192"/>
        <v>-</v>
      </c>
      <c r="M1071" s="460">
        <f t="shared" si="193"/>
        <v>1</v>
      </c>
      <c r="N1071" s="460">
        <f t="shared" si="194"/>
        <v>9.9215645208509061E-5</v>
      </c>
      <c r="O1071" s="460">
        <f t="shared" si="199"/>
        <v>-80.068396780308206</v>
      </c>
      <c r="P1071" s="460">
        <f t="shared" si="196"/>
        <v>-9.9999999999980105E-3</v>
      </c>
      <c r="Q1071" s="460">
        <f t="shared" si="197"/>
        <v>9.7853242402480563E-9</v>
      </c>
      <c r="R1071" s="460">
        <f t="shared" si="198"/>
        <v>-9.7853242402461096E-11</v>
      </c>
      <c r="V1071" s="430"/>
    </row>
    <row r="1072" spans="3:22" x14ac:dyDescent="0.35">
      <c r="C1072" s="489">
        <v>52.409999999998902</v>
      </c>
      <c r="D1072" s="460">
        <f t="shared" si="189"/>
        <v>52.409999999998902</v>
      </c>
      <c r="E1072" s="460">
        <f t="shared" si="195"/>
        <v>5.2409999999998902E-2</v>
      </c>
      <c r="F1072" s="460">
        <f t="shared" si="190"/>
        <v>0.97901394191147473</v>
      </c>
      <c r="G1072" s="460">
        <v>1.019436207032E-4</v>
      </c>
      <c r="H1072" s="460">
        <f t="shared" si="191"/>
        <v>1</v>
      </c>
      <c r="I1072" s="460">
        <v>0.99722625717542901</v>
      </c>
      <c r="J1072" s="460">
        <v>0.99708557162964095</v>
      </c>
      <c r="K1072" s="460">
        <v>0.99822297855431896</v>
      </c>
      <c r="L1072" s="460" t="str">
        <f t="shared" si="192"/>
        <v>-</v>
      </c>
      <c r="M1072" s="460">
        <f t="shared" si="193"/>
        <v>1</v>
      </c>
      <c r="N1072" s="460">
        <f t="shared" si="194"/>
        <v>9.9804225957368059E-5</v>
      </c>
      <c r="O1072" s="460">
        <f t="shared" si="199"/>
        <v>-80.017021384451098</v>
      </c>
      <c r="P1072" s="460">
        <f t="shared" si="196"/>
        <v>-1.0000000000005116E-2</v>
      </c>
      <c r="Q1072" s="460">
        <f t="shared" si="197"/>
        <v>9.90222727972058E-9</v>
      </c>
      <c r="R1072" s="460">
        <f t="shared" si="198"/>
        <v>-9.9022272797256453E-11</v>
      </c>
      <c r="V1072" s="430"/>
    </row>
    <row r="1073" spans="3:22" x14ac:dyDescent="0.35">
      <c r="C1073" s="489">
        <v>52.4199999999989</v>
      </c>
      <c r="D1073" s="460">
        <f t="shared" si="189"/>
        <v>52.4199999999989</v>
      </c>
      <c r="E1073" s="460">
        <f t="shared" si="195"/>
        <v>5.2419999999998898E-2</v>
      </c>
      <c r="F1073" s="460">
        <f t="shared" si="190"/>
        <v>0.97900600615858946</v>
      </c>
      <c r="G1073" s="460">
        <v>1.0254449219144E-4</v>
      </c>
      <c r="H1073" s="460">
        <f t="shared" si="191"/>
        <v>1</v>
      </c>
      <c r="I1073" s="460">
        <v>0.99722519977636004</v>
      </c>
      <c r="J1073" s="460">
        <v>0.99708446066509504</v>
      </c>
      <c r="K1073" s="460">
        <v>0.99822230084952901</v>
      </c>
      <c r="L1073" s="460" t="str">
        <f t="shared" si="192"/>
        <v>-</v>
      </c>
      <c r="M1073" s="460">
        <f t="shared" si="193"/>
        <v>1</v>
      </c>
      <c r="N1073" s="460">
        <f t="shared" si="194"/>
        <v>1.0039167375390234E-4</v>
      </c>
      <c r="O1073" s="460">
        <f t="shared" si="199"/>
        <v>-79.966046100928367</v>
      </c>
      <c r="P1073" s="460">
        <f t="shared" si="196"/>
        <v>-9.9999999999980105E-3</v>
      </c>
      <c r="Q1073" s="460">
        <f t="shared" si="197"/>
        <v>1.0019599565301258E-8</v>
      </c>
      <c r="R1073" s="460">
        <f t="shared" si="198"/>
        <v>-1.0019599565299266E-10</v>
      </c>
      <c r="V1073" s="430"/>
    </row>
    <row r="1074" spans="3:22" x14ac:dyDescent="0.35">
      <c r="C1074" s="489">
        <v>52.429999999998898</v>
      </c>
      <c r="D1074" s="460">
        <f t="shared" si="189"/>
        <v>52.429999999998898</v>
      </c>
      <c r="E1074" s="460">
        <f t="shared" si="195"/>
        <v>5.2429999999998901E-2</v>
      </c>
      <c r="F1074" s="460">
        <f t="shared" si="190"/>
        <v>0.97899806894742569</v>
      </c>
      <c r="G1074" s="460">
        <v>1.03144197100047E-4</v>
      </c>
      <c r="H1074" s="460">
        <f t="shared" si="191"/>
        <v>1</v>
      </c>
      <c r="I1074" s="460">
        <v>0.99722414217644895</v>
      </c>
      <c r="J1074" s="460">
        <v>0.99708334948958099</v>
      </c>
      <c r="K1074" s="460">
        <v>0.99822162301580497</v>
      </c>
      <c r="L1074" s="460" t="str">
        <f t="shared" si="192"/>
        <v>-</v>
      </c>
      <c r="M1074" s="460">
        <f t="shared" si="193"/>
        <v>1</v>
      </c>
      <c r="N1074" s="460">
        <f t="shared" si="194"/>
        <v>1.0097796978407868E-4</v>
      </c>
      <c r="O1074" s="460">
        <f t="shared" si="199"/>
        <v>-79.915467305497373</v>
      </c>
      <c r="P1074" s="460">
        <f t="shared" si="196"/>
        <v>-9.9999999999980105E-3</v>
      </c>
      <c r="Q1074" s="460">
        <f t="shared" si="197"/>
        <v>1.0137433334653384E-8</v>
      </c>
      <c r="R1074" s="460">
        <f t="shared" si="198"/>
        <v>-1.0137433334651367E-10</v>
      </c>
      <c r="V1074" s="430"/>
    </row>
    <row r="1075" spans="3:22" x14ac:dyDescent="0.35">
      <c r="C1075" s="489">
        <v>52.439999999998903</v>
      </c>
      <c r="D1075" s="460">
        <f t="shared" si="189"/>
        <v>52.439999999998903</v>
      </c>
      <c r="E1075" s="460">
        <f t="shared" si="195"/>
        <v>5.2439999999998904E-2</v>
      </c>
      <c r="F1075" s="460">
        <f t="shared" si="190"/>
        <v>0.97899013027801496</v>
      </c>
      <c r="G1075" s="460">
        <v>1.03742716286874E-4</v>
      </c>
      <c r="H1075" s="460">
        <f t="shared" si="191"/>
        <v>1</v>
      </c>
      <c r="I1075" s="460">
        <v>0.99722308437571106</v>
      </c>
      <c r="J1075" s="460">
        <v>0.99708223810311702</v>
      </c>
      <c r="K1075" s="460">
        <v>0.99822094505316195</v>
      </c>
      <c r="L1075" s="460" t="str">
        <f t="shared" si="192"/>
        <v>-</v>
      </c>
      <c r="M1075" s="460">
        <f t="shared" si="193"/>
        <v>1</v>
      </c>
      <c r="N1075" s="460">
        <f t="shared" si="194"/>
        <v>1.0156309533308191E-4</v>
      </c>
      <c r="O1075" s="460">
        <f t="shared" si="199"/>
        <v>-79.86528143253345</v>
      </c>
      <c r="P1075" s="460">
        <f t="shared" si="196"/>
        <v>-1.0000000000005116E-2</v>
      </c>
      <c r="Q1075" s="460">
        <f t="shared" si="197"/>
        <v>1.0255720764698472E-8</v>
      </c>
      <c r="R1075" s="460">
        <f t="shared" si="198"/>
        <v>-1.025572076470372E-10</v>
      </c>
      <c r="V1075" s="430"/>
    </row>
    <row r="1076" spans="3:22" x14ac:dyDescent="0.35">
      <c r="C1076" s="489">
        <v>52.449999999998902</v>
      </c>
      <c r="D1076" s="460">
        <f t="shared" si="189"/>
        <v>52.449999999998902</v>
      </c>
      <c r="E1076" s="460">
        <f t="shared" si="195"/>
        <v>5.24499999999989E-2</v>
      </c>
      <c r="F1076" s="460">
        <f t="shared" si="190"/>
        <v>0.97898219015038757</v>
      </c>
      <c r="G1076" s="460">
        <v>1.04340030709886E-4</v>
      </c>
      <c r="H1076" s="460">
        <f t="shared" si="191"/>
        <v>1</v>
      </c>
      <c r="I1076" s="460">
        <v>0.99722202637413204</v>
      </c>
      <c r="J1076" s="460">
        <v>0.99708112650568603</v>
      </c>
      <c r="K1076" s="460">
        <v>0.99822026696159005</v>
      </c>
      <c r="L1076" s="460" t="str">
        <f t="shared" si="192"/>
        <v>-</v>
      </c>
      <c r="M1076" s="460">
        <f t="shared" si="193"/>
        <v>1</v>
      </c>
      <c r="N1076" s="460">
        <f t="shared" si="194"/>
        <v>1.0214703178472289E-4</v>
      </c>
      <c r="O1076" s="460">
        <f t="shared" si="199"/>
        <v>-79.81548497382596</v>
      </c>
      <c r="P1076" s="460">
        <f t="shared" si="196"/>
        <v>-9.9999999999980105E-3</v>
      </c>
      <c r="Q1076" s="460">
        <f t="shared" si="197"/>
        <v>1.0374453972588047E-8</v>
      </c>
      <c r="R1076" s="460">
        <f t="shared" si="198"/>
        <v>-1.0374453972585983E-10</v>
      </c>
      <c r="V1076" s="430"/>
    </row>
    <row r="1077" spans="3:22" x14ac:dyDescent="0.35">
      <c r="C1077" s="489">
        <v>52.4599999999989</v>
      </c>
      <c r="D1077" s="460">
        <f t="shared" si="189"/>
        <v>52.4599999999989</v>
      </c>
      <c r="E1077" s="460">
        <f t="shared" si="195"/>
        <v>5.2459999999998896E-2</v>
      </c>
      <c r="F1077" s="460">
        <f t="shared" si="190"/>
        <v>0.97897424856457604</v>
      </c>
      <c r="G1077" s="460">
        <v>1.04936121427614E-4</v>
      </c>
      <c r="H1077" s="460">
        <f t="shared" si="191"/>
        <v>1</v>
      </c>
      <c r="I1077" s="460">
        <v>0.99722096817171102</v>
      </c>
      <c r="J1077" s="460">
        <v>0.99708001469728302</v>
      </c>
      <c r="K1077" s="460">
        <v>0.99821958874108296</v>
      </c>
      <c r="L1077" s="460" t="str">
        <f t="shared" si="192"/>
        <v>-</v>
      </c>
      <c r="M1077" s="460">
        <f t="shared" si="193"/>
        <v>1</v>
      </c>
      <c r="N1077" s="460">
        <f t="shared" si="194"/>
        <v>1.0272976062187953E-4</v>
      </c>
      <c r="O1077" s="460">
        <f t="shared" si="199"/>
        <v>-79.766074477319592</v>
      </c>
      <c r="P1077" s="460">
        <f t="shared" si="196"/>
        <v>-9.9999999999980105E-3</v>
      </c>
      <c r="Q1077" s="460">
        <f t="shared" si="197"/>
        <v>1.0493625016704515E-8</v>
      </c>
      <c r="R1077" s="460">
        <f t="shared" si="198"/>
        <v>-1.0493625016702427E-10</v>
      </c>
      <c r="V1077" s="430"/>
    </row>
    <row r="1078" spans="3:22" x14ac:dyDescent="0.35">
      <c r="C1078" s="489">
        <v>52.469999999998898</v>
      </c>
      <c r="D1078" s="460">
        <f t="shared" si="189"/>
        <v>52.469999999998898</v>
      </c>
      <c r="E1078" s="460">
        <f t="shared" si="195"/>
        <v>5.2469999999998899E-2</v>
      </c>
      <c r="F1078" s="460">
        <f t="shared" si="190"/>
        <v>0.97896630552061259</v>
      </c>
      <c r="G1078" s="460">
        <v>1.05530969598876E-4</v>
      </c>
      <c r="H1078" s="460">
        <f t="shared" si="191"/>
        <v>1</v>
      </c>
      <c r="I1078" s="460">
        <v>0.99721990976846697</v>
      </c>
      <c r="J1078" s="460">
        <v>0.99707890267793597</v>
      </c>
      <c r="K1078" s="460">
        <v>0.998218910391662</v>
      </c>
      <c r="L1078" s="460" t="str">
        <f t="shared" si="192"/>
        <v>-</v>
      </c>
      <c r="M1078" s="460">
        <f t="shared" si="193"/>
        <v>1</v>
      </c>
      <c r="N1078" s="460">
        <f t="shared" si="194"/>
        <v>1.0331126342621972E-4</v>
      </c>
      <c r="O1078" s="460">
        <f t="shared" si="199"/>
        <v>-79.717046545950069</v>
      </c>
      <c r="P1078" s="460">
        <f t="shared" si="196"/>
        <v>-9.9999999999980105E-3</v>
      </c>
      <c r="Q1078" s="460">
        <f t="shared" si="197"/>
        <v>1.0613225897697354E-8</v>
      </c>
      <c r="R1078" s="460">
        <f t="shared" si="198"/>
        <v>-1.0613225897695243E-10</v>
      </c>
      <c r="V1078" s="430"/>
    </row>
    <row r="1079" spans="3:22" x14ac:dyDescent="0.35">
      <c r="C1079" s="489">
        <v>52.479999999998903</v>
      </c>
      <c r="D1079" s="460">
        <f t="shared" si="189"/>
        <v>52.479999999998903</v>
      </c>
      <c r="E1079" s="460">
        <f t="shared" si="195"/>
        <v>5.2479999999998903E-2</v>
      </c>
      <c r="F1079" s="460">
        <f t="shared" si="190"/>
        <v>0.97895836101852729</v>
      </c>
      <c r="G1079" s="460">
        <v>1.0612455648230901E-4</v>
      </c>
      <c r="H1079" s="460">
        <f t="shared" si="191"/>
        <v>1</v>
      </c>
      <c r="I1079" s="460">
        <v>0.99721885116438402</v>
      </c>
      <c r="J1079" s="460">
        <v>0.99707779044762102</v>
      </c>
      <c r="K1079" s="460">
        <v>0.99821823191330905</v>
      </c>
      <c r="L1079" s="460" t="str">
        <f t="shared" si="192"/>
        <v>-</v>
      </c>
      <c r="M1079" s="460">
        <f t="shared" si="193"/>
        <v>1</v>
      </c>
      <c r="N1079" s="460">
        <f t="shared" si="194"/>
        <v>1.0389152187773935E-4</v>
      </c>
      <c r="O1079" s="460">
        <f t="shared" si="199"/>
        <v>-79.668397836526609</v>
      </c>
      <c r="P1079" s="460">
        <f t="shared" si="196"/>
        <v>-1.0000000000005116E-2</v>
      </c>
      <c r="Q1079" s="460">
        <f t="shared" si="197"/>
        <v>1.0733248559429639E-8</v>
      </c>
      <c r="R1079" s="460">
        <f t="shared" si="198"/>
        <v>-1.0733248559435129E-10</v>
      </c>
      <c r="V1079" s="430"/>
    </row>
    <row r="1080" spans="3:22" x14ac:dyDescent="0.35">
      <c r="C1080" s="489">
        <v>52.489999999998901</v>
      </c>
      <c r="D1080" s="460">
        <f t="shared" si="189"/>
        <v>52.489999999998901</v>
      </c>
      <c r="E1080" s="460">
        <f t="shared" si="195"/>
        <v>5.2489999999998899E-2</v>
      </c>
      <c r="F1080" s="460">
        <f t="shared" si="190"/>
        <v>0.97895041505835323</v>
      </c>
      <c r="G1080" s="460">
        <v>1.06716863437053E-4</v>
      </c>
      <c r="H1080" s="460">
        <f t="shared" si="191"/>
        <v>1</v>
      </c>
      <c r="I1080" s="460">
        <v>0.99721779235947905</v>
      </c>
      <c r="J1080" s="460">
        <v>0.99707667800635802</v>
      </c>
      <c r="K1080" s="460">
        <v>0.99821755330603801</v>
      </c>
      <c r="L1080" s="460" t="str">
        <f t="shared" si="192"/>
        <v>-</v>
      </c>
      <c r="M1080" s="460">
        <f t="shared" si="193"/>
        <v>1</v>
      </c>
      <c r="N1080" s="460">
        <f t="shared" si="194"/>
        <v>1.0447051775542864E-4</v>
      </c>
      <c r="O1080" s="460">
        <f t="shared" si="199"/>
        <v>-79.620125058550087</v>
      </c>
      <c r="P1080" s="460">
        <f t="shared" si="196"/>
        <v>-9.9999999999980105E-3</v>
      </c>
      <c r="Q1080" s="460">
        <f t="shared" si="197"/>
        <v>1.0853684890023465E-8</v>
      </c>
      <c r="R1080" s="460">
        <f t="shared" si="198"/>
        <v>-1.0853684890021306E-10</v>
      </c>
      <c r="V1080" s="430"/>
    </row>
    <row r="1081" spans="3:22" x14ac:dyDescent="0.35">
      <c r="C1081" s="489">
        <v>52.499999999998899</v>
      </c>
      <c r="D1081" s="460">
        <f t="shared" si="189"/>
        <v>52.499999999998899</v>
      </c>
      <c r="E1081" s="460">
        <f t="shared" si="195"/>
        <v>5.2499999999998902E-2</v>
      </c>
      <c r="F1081" s="460">
        <f t="shared" si="190"/>
        <v>0.97894246764012161</v>
      </c>
      <c r="G1081" s="460">
        <v>1.07307871921861E-4</v>
      </c>
      <c r="H1081" s="460">
        <f t="shared" si="191"/>
        <v>1</v>
      </c>
      <c r="I1081" s="460">
        <v>0.99721673335373195</v>
      </c>
      <c r="J1081" s="460">
        <v>0.99707556535413</v>
      </c>
      <c r="K1081" s="460">
        <v>0.99821687456983599</v>
      </c>
      <c r="L1081" s="460" t="str">
        <f t="shared" si="192"/>
        <v>-</v>
      </c>
      <c r="M1081" s="460">
        <f t="shared" si="193"/>
        <v>1</v>
      </c>
      <c r="N1081" s="460">
        <f t="shared" si="194"/>
        <v>1.0504823293639672E-4</v>
      </c>
      <c r="O1081" s="460">
        <f t="shared" si="199"/>
        <v>-79.572224973190401</v>
      </c>
      <c r="P1081" s="460">
        <f t="shared" si="196"/>
        <v>-9.9999999999980105E-3</v>
      </c>
      <c r="Q1081" s="460">
        <f t="shared" si="197"/>
        <v>1.0974526722865817E-8</v>
      </c>
      <c r="R1081" s="460">
        <f t="shared" si="198"/>
        <v>-1.0974526722863634E-10</v>
      </c>
      <c r="V1081" s="430"/>
    </row>
    <row r="1082" spans="3:22" x14ac:dyDescent="0.35">
      <c r="C1082" s="489">
        <v>52.509999999998897</v>
      </c>
      <c r="D1082" s="460">
        <f t="shared" si="189"/>
        <v>52.509999999998897</v>
      </c>
      <c r="E1082" s="460">
        <f t="shared" si="195"/>
        <v>5.2509999999998898E-2</v>
      </c>
      <c r="F1082" s="460">
        <f t="shared" si="190"/>
        <v>0.97893451876386317</v>
      </c>
      <c r="G1082" s="460">
        <v>1.07897563495498E-4</v>
      </c>
      <c r="H1082" s="460">
        <f t="shared" si="191"/>
        <v>1</v>
      </c>
      <c r="I1082" s="460">
        <v>0.99721567414714796</v>
      </c>
      <c r="J1082" s="460">
        <v>0.99707445249093796</v>
      </c>
      <c r="K1082" s="460">
        <v>0.99821619570470499</v>
      </c>
      <c r="L1082" s="460" t="str">
        <f t="shared" si="192"/>
        <v>-</v>
      </c>
      <c r="M1082" s="460">
        <f t="shared" si="193"/>
        <v>1</v>
      </c>
      <c r="N1082" s="460">
        <f t="shared" si="194"/>
        <v>1.0562464939625871E-4</v>
      </c>
      <c r="O1082" s="460">
        <f t="shared" si="199"/>
        <v>-79.524694392186632</v>
      </c>
      <c r="P1082" s="460">
        <f t="shared" si="196"/>
        <v>-9.9999999999980105E-3</v>
      </c>
      <c r="Q1082" s="460">
        <f t="shared" si="197"/>
        <v>1.1095765837587218E-8</v>
      </c>
      <c r="R1082" s="460">
        <f t="shared" si="198"/>
        <v>-1.109576583758501E-10</v>
      </c>
      <c r="V1082" s="430"/>
    </row>
    <row r="1083" spans="3:22" x14ac:dyDescent="0.35">
      <c r="C1083" s="489">
        <v>52.519999999998902</v>
      </c>
      <c r="D1083" s="460">
        <f t="shared" si="189"/>
        <v>52.519999999998902</v>
      </c>
      <c r="E1083" s="460">
        <f t="shared" si="195"/>
        <v>5.2519999999998901E-2</v>
      </c>
      <c r="F1083" s="460">
        <f t="shared" si="190"/>
        <v>0.97892656842961012</v>
      </c>
      <c r="G1083" s="460">
        <v>1.0848591981651101E-4</v>
      </c>
      <c r="H1083" s="460">
        <f t="shared" si="191"/>
        <v>1</v>
      </c>
      <c r="I1083" s="460">
        <v>0.99721461473974304</v>
      </c>
      <c r="J1083" s="460">
        <v>0.99707333941679899</v>
      </c>
      <c r="K1083" s="460">
        <v>0.998215516710656</v>
      </c>
      <c r="L1083" s="460" t="str">
        <f t="shared" si="192"/>
        <v>-</v>
      </c>
      <c r="M1083" s="460">
        <f t="shared" si="193"/>
        <v>1</v>
      </c>
      <c r="N1083" s="460">
        <f t="shared" si="194"/>
        <v>1.0619974920890695E-4</v>
      </c>
      <c r="O1083" s="460">
        <f t="shared" si="199"/>
        <v>-79.477530176826662</v>
      </c>
      <c r="P1083" s="460">
        <f t="shared" si="196"/>
        <v>-1.0000000000005116E-2</v>
      </c>
      <c r="Q1083" s="460">
        <f t="shared" si="197"/>
        <v>1.1217393961110028E-8</v>
      </c>
      <c r="R1083" s="460">
        <f t="shared" si="198"/>
        <v>-1.1217393961115767E-10</v>
      </c>
      <c r="V1083" s="430"/>
    </row>
    <row r="1084" spans="3:22" x14ac:dyDescent="0.35">
      <c r="C1084" s="489">
        <v>52.5299999999989</v>
      </c>
      <c r="D1084" s="460">
        <f t="shared" si="189"/>
        <v>52.5299999999989</v>
      </c>
      <c r="E1084" s="460">
        <f t="shared" si="195"/>
        <v>5.2529999999998897E-2</v>
      </c>
      <c r="F1084" s="460">
        <f t="shared" si="190"/>
        <v>0.97891861663739355</v>
      </c>
      <c r="G1084" s="460">
        <v>1.0907292264316899E-4</v>
      </c>
      <c r="H1084" s="460">
        <f t="shared" si="191"/>
        <v>1</v>
      </c>
      <c r="I1084" s="460">
        <v>0.99721355513151799</v>
      </c>
      <c r="J1084" s="460">
        <v>0.99707222613171598</v>
      </c>
      <c r="K1084" s="460">
        <v>0.99821483758769303</v>
      </c>
      <c r="L1084" s="460" t="str">
        <f t="shared" si="192"/>
        <v>-</v>
      </c>
      <c r="M1084" s="460">
        <f t="shared" si="193"/>
        <v>1</v>
      </c>
      <c r="N1084" s="460">
        <f t="shared" si="194"/>
        <v>1.0677351454644843E-4</v>
      </c>
      <c r="O1084" s="460">
        <f t="shared" si="199"/>
        <v>-79.430729236939769</v>
      </c>
      <c r="P1084" s="460">
        <f t="shared" si="196"/>
        <v>-9.9999999999980105E-3</v>
      </c>
      <c r="Q1084" s="460">
        <f t="shared" si="197"/>
        <v>1.1339402768652041E-8</v>
      </c>
      <c r="R1084" s="460">
        <f t="shared" si="198"/>
        <v>-1.1339402768649784E-10</v>
      </c>
      <c r="V1084" s="430"/>
    </row>
    <row r="1085" spans="3:22" x14ac:dyDescent="0.35">
      <c r="C1085" s="489">
        <v>52.539999999998898</v>
      </c>
      <c r="D1085" s="460">
        <f t="shared" si="189"/>
        <v>52.539999999998898</v>
      </c>
      <c r="E1085" s="460">
        <f t="shared" si="195"/>
        <v>5.25399999999989E-2</v>
      </c>
      <c r="F1085" s="460">
        <f t="shared" si="190"/>
        <v>0.97891066338724642</v>
      </c>
      <c r="G1085" s="460">
        <v>1.09658553833232E-4</v>
      </c>
      <c r="H1085" s="460">
        <f t="shared" si="191"/>
        <v>1</v>
      </c>
      <c r="I1085" s="460">
        <v>0.99721249532243905</v>
      </c>
      <c r="J1085" s="460">
        <v>0.99707111263565196</v>
      </c>
      <c r="K1085" s="460">
        <v>0.99821415833578397</v>
      </c>
      <c r="L1085" s="460" t="str">
        <f t="shared" si="192"/>
        <v>-</v>
      </c>
      <c r="M1085" s="460">
        <f t="shared" si="193"/>
        <v>1</v>
      </c>
      <c r="N1085" s="460">
        <f t="shared" si="194"/>
        <v>1.0734592767897521E-4</v>
      </c>
      <c r="O1085" s="460">
        <f t="shared" si="199"/>
        <v>-79.384288529928867</v>
      </c>
      <c r="P1085" s="460">
        <f t="shared" si="196"/>
        <v>-9.9999999999980105E-3</v>
      </c>
      <c r="Q1085" s="460">
        <f t="shared" si="197"/>
        <v>1.1461783884731632E-8</v>
      </c>
      <c r="R1085" s="460">
        <f t="shared" si="198"/>
        <v>-1.1461783884729352E-10</v>
      </c>
      <c r="V1085" s="430"/>
    </row>
    <row r="1086" spans="3:22" x14ac:dyDescent="0.35">
      <c r="C1086" s="489">
        <v>52.549999999998903</v>
      </c>
      <c r="D1086" s="460">
        <f t="shared" ref="D1086:D1149" si="200">IF(AND($D$11=$U$86,$D$13&gt;=$U$80),$D$13/$U$80,1)*(f_CLK_MHz/fCLK_NOM_MHz)*$C1086</f>
        <v>52.549999999998903</v>
      </c>
      <c r="E1086" s="460">
        <f t="shared" si="195"/>
        <v>5.2549999999998903E-2</v>
      </c>
      <c r="F1086" s="460">
        <f t="shared" ref="F1086:F1149" si="201">IF(SINC3_Decimation&lt;&gt;0,(ABS(SIN(((MOD_CLK_DIV*PI()*$D1086*SINC3_Decimation)/(f_CLK_MHz*1000000)))/(SINC3_Decimation*SIN(((MOD_CLK_DIV*PI()*$D1086)/(f_CLK_MHz*1000000)))))^First_Stage_Order),"-")</f>
        <v>0.97890270867919738</v>
      </c>
      <c r="G1086" s="460">
        <v>1.1024279534398E-4</v>
      </c>
      <c r="H1086" s="460">
        <f t="shared" ref="H1086:H1149" si="202">IF(SINC1A_Decimation&lt;&gt;0,(ABS(SIN(((MOD_CLK_DIV*SINC3_Decimation*FIR2_Decimation*PI()*$D1086*SINC1A_Decimation)/(f_CLK_MHz*1000000)))/(SINC1A_Decimation*SIN(((MOD_CLK_DIV*SINC3_Decimation*FIR2_Decimation*PI()*$D1086)/(f_CLK_MHz*1000000)))))^1),"-")</f>
        <v>1</v>
      </c>
      <c r="I1086" s="460">
        <v>0.99721143531255696</v>
      </c>
      <c r="J1086" s="460">
        <v>0.99706999892866199</v>
      </c>
      <c r="K1086" s="460">
        <v>0.99821347895497503</v>
      </c>
      <c r="L1086" s="460" t="str">
        <f t="shared" ref="L1086:L1149" si="203">IF(SINC1B_Decimation&lt;&gt;0,(ABS(SIN(((MOD_CLK_DIV*FIR1_Decimation*PI()*$D1086*SINC1B_Decimation)/(f_CLK_MHz*1000000)))/(SINC1B_Decimation*SIN(((MOD_CLK_DIV*FIR1_Decimation*PI()*$D1086)/(f_CLK_MHz*1000000)))))^1),"-")</f>
        <v>-</v>
      </c>
      <c r="M1086" s="460">
        <f t="shared" ref="M1086:M1149" si="204">IF($D$14=$Z$85,(ABS(SIN(((Dec_Prior_to_Chop*PI()*$D1086*2)/(f_CLK_MHz*1000000)))/(2*SIN(((Dec_Prior_to_Chop*PI()*$D1086)/(f_CLK_MHz*1000000)))))^1),1)</f>
        <v>1</v>
      </c>
      <c r="N1086" s="460">
        <f t="shared" ref="N1086:N1149" si="205">M1086*IF(FILTER=$U$85,F1086,IF(AND(FILTER=$U$86,$D$13&lt;=$U$73,$D$13&lt;&gt;$U$72),F1086*G1086*H1086,IF(AND(FILTER=$U$86,OR($D$13&gt;=$U$74,$D$13=$U$72),$D$13&lt;=$U$79,$D$13&lt;&gt;$U$75),I1086*L1086,IF(AND(FILTER=$U$86,$D$13=$U$75),J1086*L1086,IF(AND(FILTER=$U$86,$D$13&gt;=$U$80),K1086,"Error")))))</f>
        <v>1.0791697097458843E-4</v>
      </c>
      <c r="O1086" s="460">
        <f t="shared" si="199"/>
        <v>-79.338205059807422</v>
      </c>
      <c r="P1086" s="460">
        <f t="shared" si="196"/>
        <v>-1.0000000000005116E-2</v>
      </c>
      <c r="Q1086" s="460">
        <f t="shared" si="197"/>
        <v>1.1584528884183603E-8</v>
      </c>
      <c r="R1086" s="460">
        <f t="shared" si="198"/>
        <v>-1.158452888418953E-10</v>
      </c>
      <c r="V1086" s="430"/>
    </row>
    <row r="1087" spans="3:22" x14ac:dyDescent="0.35">
      <c r="C1087" s="489">
        <v>52.559999999998901</v>
      </c>
      <c r="D1087" s="460">
        <f t="shared" si="200"/>
        <v>52.559999999998901</v>
      </c>
      <c r="E1087" s="460">
        <f t="shared" ref="E1087:E1150" si="206">D1087/1000</f>
        <v>5.2559999999998899E-2</v>
      </c>
      <c r="F1087" s="460">
        <f t="shared" si="201"/>
        <v>0.9788947525132824</v>
      </c>
      <c r="G1087" s="460">
        <v>1.10825629232178E-4</v>
      </c>
      <c r="H1087" s="460">
        <f t="shared" si="202"/>
        <v>1</v>
      </c>
      <c r="I1087" s="460">
        <v>0.99721037510182198</v>
      </c>
      <c r="J1087" s="460">
        <v>0.99706888501069102</v>
      </c>
      <c r="K1087" s="460">
        <v>0.99821279944522201</v>
      </c>
      <c r="L1087" s="460" t="str">
        <f t="shared" si="203"/>
        <v>-</v>
      </c>
      <c r="M1087" s="460">
        <f t="shared" si="204"/>
        <v>1</v>
      </c>
      <c r="N1087" s="460">
        <f t="shared" si="205"/>
        <v>1.0848662689936168E-4</v>
      </c>
      <c r="O1087" s="460">
        <f t="shared" si="199"/>
        <v>-79.292475876265698</v>
      </c>
      <c r="P1087" s="460">
        <f t="shared" si="196"/>
        <v>-9.9999999999980105E-3</v>
      </c>
      <c r="Q1087" s="460">
        <f t="shared" si="197"/>
        <v>1.1707629293197575E-8</v>
      </c>
      <c r="R1087" s="460">
        <f t="shared" si="198"/>
        <v>-1.1707629293195245E-10</v>
      </c>
      <c r="V1087" s="430"/>
    </row>
    <row r="1088" spans="3:22" x14ac:dyDescent="0.35">
      <c r="C1088" s="489">
        <v>52.569999999998899</v>
      </c>
      <c r="D1088" s="460">
        <f t="shared" si="200"/>
        <v>52.569999999998899</v>
      </c>
      <c r="E1088" s="460">
        <f t="shared" si="206"/>
        <v>5.2569999999998902E-2</v>
      </c>
      <c r="F1088" s="460">
        <f t="shared" si="201"/>
        <v>0.97888679488953068</v>
      </c>
      <c r="G1088" s="460">
        <v>1.1140703765387E-4</v>
      </c>
      <c r="H1088" s="460">
        <f t="shared" si="202"/>
        <v>1</v>
      </c>
      <c r="I1088" s="460">
        <v>0.99720931469026797</v>
      </c>
      <c r="J1088" s="460">
        <v>0.997067770881777</v>
      </c>
      <c r="K1088" s="460">
        <v>0.998212119806553</v>
      </c>
      <c r="L1088" s="460" t="str">
        <f t="shared" si="203"/>
        <v>-</v>
      </c>
      <c r="M1088" s="460">
        <f t="shared" si="204"/>
        <v>1</v>
      </c>
      <c r="N1088" s="460">
        <f t="shared" si="205"/>
        <v>1.0905487801713406E-4</v>
      </c>
      <c r="O1088" s="460">
        <f t="shared" si="199"/>
        <v>-79.247098073774737</v>
      </c>
      <c r="P1088" s="460">
        <f t="shared" si="196"/>
        <v>-9.9999999999980105E-3</v>
      </c>
      <c r="Q1088" s="460">
        <f t="shared" si="197"/>
        <v>1.1831076590333435E-8</v>
      </c>
      <c r="R1088" s="460">
        <f t="shared" si="198"/>
        <v>-1.183107659033108E-10</v>
      </c>
      <c r="V1088" s="430"/>
    </row>
    <row r="1089" spans="3:22" x14ac:dyDescent="0.35">
      <c r="C1089" s="489">
        <v>52.579999999998897</v>
      </c>
      <c r="D1089" s="460">
        <f t="shared" si="200"/>
        <v>52.579999999998897</v>
      </c>
      <c r="E1089" s="460">
        <f t="shared" si="206"/>
        <v>5.2579999999998898E-2</v>
      </c>
      <c r="F1089" s="460">
        <f t="shared" si="201"/>
        <v>0.97887883580797364</v>
      </c>
      <c r="G1089" s="460">
        <v>1.1198700286424301E-4</v>
      </c>
      <c r="H1089" s="460">
        <f t="shared" si="202"/>
        <v>1</v>
      </c>
      <c r="I1089" s="460">
        <v>0.99720825407787905</v>
      </c>
      <c r="J1089" s="460">
        <v>0.99706665654190396</v>
      </c>
      <c r="K1089" s="460">
        <v>0.99821144003895601</v>
      </c>
      <c r="L1089" s="460" t="str">
        <f t="shared" si="203"/>
        <v>-</v>
      </c>
      <c r="M1089" s="460">
        <f t="shared" si="204"/>
        <v>1</v>
      </c>
      <c r="N1089" s="460">
        <f t="shared" si="205"/>
        <v>1.0962170698937441E-4</v>
      </c>
      <c r="O1089" s="460">
        <f t="shared" si="199"/>
        <v>-79.202068790707131</v>
      </c>
      <c r="P1089" s="460">
        <f t="shared" si="196"/>
        <v>-9.9999999999980105E-3</v>
      </c>
      <c r="Q1089" s="460">
        <f t="shared" si="197"/>
        <v>1.1954862207527181E-8</v>
      </c>
      <c r="R1089" s="460">
        <f t="shared" si="198"/>
        <v>-1.1954862207524803E-10</v>
      </c>
      <c r="V1089" s="430"/>
    </row>
    <row r="1090" spans="3:22" x14ac:dyDescent="0.35">
      <c r="C1090" s="489">
        <v>52.589999999998902</v>
      </c>
      <c r="D1090" s="460">
        <f t="shared" si="200"/>
        <v>52.589999999998902</v>
      </c>
      <c r="E1090" s="460">
        <f t="shared" si="206"/>
        <v>5.2589999999998902E-2</v>
      </c>
      <c r="F1090" s="460">
        <f t="shared" si="201"/>
        <v>0.97887087526864369</v>
      </c>
      <c r="G1090" s="460">
        <v>1.12565507217621E-4</v>
      </c>
      <c r="H1090" s="460">
        <f t="shared" si="202"/>
        <v>1</v>
      </c>
      <c r="I1090" s="460">
        <v>0.997207193264673</v>
      </c>
      <c r="J1090" s="460">
        <v>0.99706554199108899</v>
      </c>
      <c r="K1090" s="460">
        <v>0.99821076014244303</v>
      </c>
      <c r="L1090" s="460" t="str">
        <f t="shared" si="203"/>
        <v>-</v>
      </c>
      <c r="M1090" s="460">
        <f t="shared" si="204"/>
        <v>1</v>
      </c>
      <c r="N1090" s="460">
        <f t="shared" si="205"/>
        <v>1.1018709657517151E-4</v>
      </c>
      <c r="O1090" s="460">
        <f t="shared" si="199"/>
        <v>-79.157385208470259</v>
      </c>
      <c r="P1090" s="460">
        <f t="shared" si="196"/>
        <v>-1.0000000000005116E-2</v>
      </c>
      <c r="Q1090" s="460">
        <f t="shared" si="197"/>
        <v>1.2078977531119282E-8</v>
      </c>
      <c r="R1090" s="460">
        <f t="shared" si="198"/>
        <v>-1.2078977531125461E-10</v>
      </c>
      <c r="V1090" s="430"/>
    </row>
    <row r="1091" spans="3:22" x14ac:dyDescent="0.35">
      <c r="C1091" s="489">
        <v>52.5999999999989</v>
      </c>
      <c r="D1091" s="460">
        <f t="shared" si="200"/>
        <v>52.5999999999989</v>
      </c>
      <c r="E1091" s="460">
        <f t="shared" si="206"/>
        <v>5.2599999999998898E-2</v>
      </c>
      <c r="F1091" s="460">
        <f t="shared" si="201"/>
        <v>0.97886291327157193</v>
      </c>
      <c r="G1091" s="460">
        <v>1.13142533167514E-4</v>
      </c>
      <c r="H1091" s="460">
        <f t="shared" si="202"/>
        <v>1</v>
      </c>
      <c r="I1091" s="460">
        <v>0.99720613225063304</v>
      </c>
      <c r="J1091" s="460">
        <v>0.99706442722931199</v>
      </c>
      <c r="K1091" s="460">
        <v>0.99821008011700196</v>
      </c>
      <c r="L1091" s="460" t="str">
        <f t="shared" si="203"/>
        <v>-</v>
      </c>
      <c r="M1091" s="460">
        <f t="shared" si="204"/>
        <v>1</v>
      </c>
      <c r="N1091" s="460">
        <f t="shared" si="205"/>
        <v>1.1075102963127821E-4</v>
      </c>
      <c r="O1091" s="460">
        <f t="shared" si="199"/>
        <v>-79.113044550656966</v>
      </c>
      <c r="P1091" s="460">
        <f t="shared" ref="P1091:P1154" si="207">D1090-D1091</f>
        <v>-9.9999999999980105E-3</v>
      </c>
      <c r="Q1091" s="460">
        <f t="shared" ref="Q1091:Q1154" si="208">((N1091+N1090)/2)^2</f>
        <v>1.2203413902904274E-8</v>
      </c>
      <c r="R1091" s="460">
        <f t="shared" ref="R1091:R1154" si="209">P1091*Q1091</f>
        <v>-1.2203413902901846E-10</v>
      </c>
      <c r="V1091" s="430"/>
    </row>
    <row r="1092" spans="3:22" x14ac:dyDescent="0.35">
      <c r="C1092" s="489">
        <v>52.609999999998898</v>
      </c>
      <c r="D1092" s="460">
        <f t="shared" si="200"/>
        <v>52.609999999998898</v>
      </c>
      <c r="E1092" s="460">
        <f t="shared" si="206"/>
        <v>5.2609999999998901E-2</v>
      </c>
      <c r="F1092" s="460">
        <f t="shared" si="201"/>
        <v>0.97885494981678989</v>
      </c>
      <c r="G1092" s="460">
        <v>1.13718063266259E-4</v>
      </c>
      <c r="H1092" s="460">
        <f t="shared" si="202"/>
        <v>1</v>
      </c>
      <c r="I1092" s="460">
        <v>0.99720507103577605</v>
      </c>
      <c r="J1092" s="460">
        <v>0.99706331225659495</v>
      </c>
      <c r="K1092" s="460">
        <v>0.99820939996264701</v>
      </c>
      <c r="L1092" s="460" t="str">
        <f t="shared" si="203"/>
        <v>-</v>
      </c>
      <c r="M1092" s="460">
        <f t="shared" si="204"/>
        <v>1</v>
      </c>
      <c r="N1092" s="460">
        <f t="shared" si="205"/>
        <v>1.1131348911175649E-4</v>
      </c>
      <c r="O1092" s="460">
        <f t="shared" si="199"/>
        <v>-79.069044082248809</v>
      </c>
      <c r="P1092" s="460">
        <f t="shared" si="207"/>
        <v>-9.9999999999980105E-3</v>
      </c>
      <c r="Q1092" s="460">
        <f t="shared" si="208"/>
        <v>1.2328162621143903E-8</v>
      </c>
      <c r="R1092" s="460">
        <f t="shared" si="209"/>
        <v>-1.232816262114145E-10</v>
      </c>
      <c r="V1092" s="430"/>
    </row>
    <row r="1093" spans="3:22" x14ac:dyDescent="0.35">
      <c r="C1093" s="489">
        <v>52.619999999998903</v>
      </c>
      <c r="D1093" s="460">
        <f t="shared" si="200"/>
        <v>52.619999999998903</v>
      </c>
      <c r="E1093" s="460">
        <f t="shared" si="206"/>
        <v>5.2619999999998904E-2</v>
      </c>
      <c r="F1093" s="460">
        <f t="shared" si="201"/>
        <v>0.97884698490433053</v>
      </c>
      <c r="G1093" s="460">
        <v>1.14292080164855E-4</v>
      </c>
      <c r="H1093" s="460">
        <f t="shared" si="202"/>
        <v>1</v>
      </c>
      <c r="I1093" s="460">
        <v>0.99720400962008804</v>
      </c>
      <c r="J1093" s="460">
        <v>0.99706219707291899</v>
      </c>
      <c r="K1093" s="460">
        <v>0.99820871967936398</v>
      </c>
      <c r="L1093" s="460" t="str">
        <f t="shared" si="203"/>
        <v>-</v>
      </c>
      <c r="M1093" s="460">
        <f t="shared" si="204"/>
        <v>1</v>
      </c>
      <c r="N1093" s="460">
        <f t="shared" si="205"/>
        <v>1.1187445806781235E-4</v>
      </c>
      <c r="O1093" s="460">
        <f t="shared" si="199"/>
        <v>-79.025381108824092</v>
      </c>
      <c r="P1093" s="460">
        <f t="shared" si="207"/>
        <v>-1.0000000000005116E-2</v>
      </c>
      <c r="Q1093" s="460">
        <f t="shared" si="208"/>
        <v>1.2453214941557502E-8</v>
      </c>
      <c r="R1093" s="460">
        <f t="shared" si="209"/>
        <v>-1.2453214941563874E-10</v>
      </c>
      <c r="V1093" s="430"/>
    </row>
    <row r="1094" spans="3:22" x14ac:dyDescent="0.35">
      <c r="C1094" s="489">
        <v>52.629999999998901</v>
      </c>
      <c r="D1094" s="460">
        <f t="shared" si="200"/>
        <v>52.629999999998901</v>
      </c>
      <c r="E1094" s="460">
        <f t="shared" si="206"/>
        <v>5.26299999999989E-2</v>
      </c>
      <c r="F1094" s="460">
        <f t="shared" si="201"/>
        <v>0.97883901853422373</v>
      </c>
      <c r="G1094" s="460">
        <v>1.14864566613358E-4</v>
      </c>
      <c r="H1094" s="460">
        <f t="shared" si="202"/>
        <v>1</v>
      </c>
      <c r="I1094" s="460">
        <v>0.997202948003584</v>
      </c>
      <c r="J1094" s="460">
        <v>0.99706108167830798</v>
      </c>
      <c r="K1094" s="460">
        <v>0.99820803926716595</v>
      </c>
      <c r="L1094" s="460" t="str">
        <f t="shared" si="203"/>
        <v>-</v>
      </c>
      <c r="M1094" s="460">
        <f t="shared" si="204"/>
        <v>1</v>
      </c>
      <c r="N1094" s="460">
        <f t="shared" si="205"/>
        <v>1.1243391964817832E-4</v>
      </c>
      <c r="O1094" s="460">
        <f t="shared" si="199"/>
        <v>-78.982052975743301</v>
      </c>
      <c r="P1094" s="460">
        <f t="shared" si="207"/>
        <v>-9.9999999999980105E-3</v>
      </c>
      <c r="Q1094" s="460">
        <f t="shared" si="208"/>
        <v>1.2578562078394885E-8</v>
      </c>
      <c r="R1094" s="460">
        <f t="shared" si="209"/>
        <v>-1.2578562078392381E-10</v>
      </c>
      <c r="V1094" s="430"/>
    </row>
    <row r="1095" spans="3:22" x14ac:dyDescent="0.35">
      <c r="C1095" s="489">
        <v>52.639999999998899</v>
      </c>
      <c r="D1095" s="460">
        <f t="shared" si="200"/>
        <v>52.639999999998899</v>
      </c>
      <c r="E1095" s="460">
        <f t="shared" si="206"/>
        <v>5.2639999999998896E-2</v>
      </c>
      <c r="F1095" s="460">
        <f t="shared" si="201"/>
        <v>0.97883105070650267</v>
      </c>
      <c r="G1095" s="460">
        <v>1.1543550546038401E-4</v>
      </c>
      <c r="H1095" s="460">
        <f t="shared" si="202"/>
        <v>1</v>
      </c>
      <c r="I1095" s="460">
        <v>0.99720188618623096</v>
      </c>
      <c r="J1095" s="460">
        <v>0.99705996607271796</v>
      </c>
      <c r="K1095" s="460">
        <v>0.99820735872602695</v>
      </c>
      <c r="L1095" s="460" t="str">
        <f t="shared" si="203"/>
        <v>-</v>
      </c>
      <c r="M1095" s="460">
        <f t="shared" si="204"/>
        <v>1</v>
      </c>
      <c r="N1095" s="460">
        <f t="shared" si="205"/>
        <v>1.129918570986239E-4</v>
      </c>
      <c r="O1095" s="460">
        <f t="shared" si="199"/>
        <v>-78.939057067421771</v>
      </c>
      <c r="P1095" s="460">
        <f t="shared" si="207"/>
        <v>-9.9999999999980105E-3</v>
      </c>
      <c r="Q1095" s="460">
        <f t="shared" si="208"/>
        <v>1.2704195205474778E-8</v>
      </c>
      <c r="R1095" s="460">
        <f t="shared" si="209"/>
        <v>-1.2704195205472249E-10</v>
      </c>
      <c r="V1095" s="430"/>
    </row>
    <row r="1096" spans="3:22" x14ac:dyDescent="0.35">
      <c r="C1096" s="489">
        <v>52.649999999998897</v>
      </c>
      <c r="D1096" s="460">
        <f t="shared" si="200"/>
        <v>52.649999999998897</v>
      </c>
      <c r="E1096" s="460">
        <f t="shared" si="206"/>
        <v>5.2649999999998899E-2</v>
      </c>
      <c r="F1096" s="460">
        <f t="shared" si="201"/>
        <v>0.97882308142119767</v>
      </c>
      <c r="G1096" s="460">
        <v>1.16004879652945E-4</v>
      </c>
      <c r="H1096" s="460">
        <f t="shared" si="202"/>
        <v>1</v>
      </c>
      <c r="I1096" s="460">
        <v>0.99720082416808098</v>
      </c>
      <c r="J1096" s="460">
        <v>0.997058850256207</v>
      </c>
      <c r="K1096" s="460">
        <v>0.99820667805598695</v>
      </c>
      <c r="L1096" s="460" t="str">
        <f t="shared" si="203"/>
        <v>-</v>
      </c>
      <c r="M1096" s="460">
        <f t="shared" si="204"/>
        <v>1</v>
      </c>
      <c r="N1096" s="460">
        <f t="shared" si="205"/>
        <v>1.1354825376179083E-4</v>
      </c>
      <c r="O1096" s="460">
        <f t="shared" si="199"/>
        <v>-78.89639080659515</v>
      </c>
      <c r="P1096" s="460">
        <f t="shared" si="207"/>
        <v>-9.9999999999980105E-3</v>
      </c>
      <c r="Q1096" s="460">
        <f t="shared" si="208"/>
        <v>1.2830105457162247E-8</v>
      </c>
      <c r="R1096" s="460">
        <f t="shared" si="209"/>
        <v>-1.2830105457159694E-10</v>
      </c>
      <c r="V1096" s="430"/>
    </row>
    <row r="1097" spans="3:22" x14ac:dyDescent="0.35">
      <c r="C1097" s="489">
        <v>52.659999999998902</v>
      </c>
      <c r="D1097" s="460">
        <f t="shared" si="200"/>
        <v>52.659999999998902</v>
      </c>
      <c r="E1097" s="460">
        <f t="shared" si="206"/>
        <v>5.2659999999998902E-2</v>
      </c>
      <c r="F1097" s="460">
        <f t="shared" si="201"/>
        <v>0.97881511067834159</v>
      </c>
      <c r="G1097" s="460">
        <v>1.16572672236591E-4</v>
      </c>
      <c r="H1097" s="460">
        <f t="shared" si="202"/>
        <v>1</v>
      </c>
      <c r="I1097" s="460">
        <v>0.997199761949081</v>
      </c>
      <c r="J1097" s="460">
        <v>0.99705773422872301</v>
      </c>
      <c r="K1097" s="460">
        <v>0.99820599725700598</v>
      </c>
      <c r="L1097" s="460" t="str">
        <f t="shared" si="203"/>
        <v>-</v>
      </c>
      <c r="M1097" s="460">
        <f t="shared" si="204"/>
        <v>1</v>
      </c>
      <c r="N1097" s="460">
        <f t="shared" si="205"/>
        <v>1.1410309307732886E-4</v>
      </c>
      <c r="O1097" s="460">
        <f t="shared" si="199"/>
        <v>-78.854051653579816</v>
      </c>
      <c r="P1097" s="460">
        <f t="shared" si="207"/>
        <v>-1.0000000000005116E-2</v>
      </c>
      <c r="Q1097" s="460">
        <f t="shared" si="208"/>
        <v>1.2956283929416294E-8</v>
      </c>
      <c r="R1097" s="460">
        <f t="shared" si="209"/>
        <v>-1.2956283929422924E-10</v>
      </c>
      <c r="V1097" s="430"/>
    </row>
    <row r="1098" spans="3:22" x14ac:dyDescent="0.35">
      <c r="C1098" s="489">
        <v>52.6699999999989</v>
      </c>
      <c r="D1098" s="460">
        <f t="shared" si="200"/>
        <v>52.6699999999989</v>
      </c>
      <c r="E1098" s="460">
        <f t="shared" si="206"/>
        <v>5.2669999999998898E-2</v>
      </c>
      <c r="F1098" s="460">
        <f t="shared" si="201"/>
        <v>0.97880713847796541</v>
      </c>
      <c r="G1098" s="460">
        <v>1.17138866355351E-4</v>
      </c>
      <c r="H1098" s="460">
        <f t="shared" si="202"/>
        <v>1</v>
      </c>
      <c r="I1098" s="460">
        <v>0.99719869952926998</v>
      </c>
      <c r="J1098" s="460">
        <v>0.99705661799030199</v>
      </c>
      <c r="K1098" s="460">
        <v>0.99820531632911502</v>
      </c>
      <c r="L1098" s="460" t="str">
        <f t="shared" si="203"/>
        <v>-</v>
      </c>
      <c r="M1098" s="460">
        <f t="shared" si="204"/>
        <v>1</v>
      </c>
      <c r="N1098" s="460">
        <f t="shared" si="205"/>
        <v>1.1465635858183393E-4</v>
      </c>
      <c r="O1098" s="460">
        <f t="shared" si="199"/>
        <v>-78.81203710556639</v>
      </c>
      <c r="P1098" s="460">
        <f t="shared" si="207"/>
        <v>-9.9999999999980105E-3</v>
      </c>
      <c r="Q1098" s="460">
        <f t="shared" si="208"/>
        <v>1.3082721680850211E-8</v>
      </c>
      <c r="R1098" s="460">
        <f t="shared" si="209"/>
        <v>-1.3082721680847607E-10</v>
      </c>
      <c r="V1098" s="430"/>
    </row>
    <row r="1099" spans="3:22" x14ac:dyDescent="0.35">
      <c r="C1099" s="489">
        <v>52.679999999998898</v>
      </c>
      <c r="D1099" s="460">
        <f t="shared" si="200"/>
        <v>52.679999999998898</v>
      </c>
      <c r="E1099" s="460">
        <f t="shared" si="206"/>
        <v>5.2679999999998901E-2</v>
      </c>
      <c r="F1099" s="460">
        <f t="shared" si="201"/>
        <v>0.97879916482010143</v>
      </c>
      <c r="G1099" s="460">
        <v>1.1770344525141E-4</v>
      </c>
      <c r="H1099" s="460">
        <f t="shared" si="202"/>
        <v>1</v>
      </c>
      <c r="I1099" s="460">
        <v>0.99719763690864704</v>
      </c>
      <c r="J1099" s="460">
        <v>0.99705550154094302</v>
      </c>
      <c r="K1099" s="460">
        <v>0.99820463527230696</v>
      </c>
      <c r="L1099" s="460" t="str">
        <f t="shared" si="203"/>
        <v>-</v>
      </c>
      <c r="M1099" s="460">
        <f t="shared" si="204"/>
        <v>1</v>
      </c>
      <c r="N1099" s="460">
        <f t="shared" si="205"/>
        <v>1.1520803390852864E-4</v>
      </c>
      <c r="O1099" s="460">
        <f t="shared" si="199"/>
        <v>-78.770344695949618</v>
      </c>
      <c r="P1099" s="460">
        <f t="shared" si="207"/>
        <v>-9.9999999999980105E-3</v>
      </c>
      <c r="Q1099" s="460">
        <f t="shared" si="208"/>
        <v>1.3209409733740862E-8</v>
      </c>
      <c r="R1099" s="460">
        <f t="shared" si="209"/>
        <v>-1.3209409733738235E-10</v>
      </c>
      <c r="V1099" s="430"/>
    </row>
    <row r="1100" spans="3:22" x14ac:dyDescent="0.35">
      <c r="C1100" s="489">
        <v>52.689999999998903</v>
      </c>
      <c r="D1100" s="460">
        <f t="shared" si="200"/>
        <v>52.689999999998903</v>
      </c>
      <c r="E1100" s="460">
        <f t="shared" si="206"/>
        <v>5.2689999999998904E-2</v>
      </c>
      <c r="F1100" s="460">
        <f t="shared" si="201"/>
        <v>0.97879118970478041</v>
      </c>
      <c r="G1100" s="460">
        <v>1.18266392265102E-4</v>
      </c>
      <c r="H1100" s="460">
        <f t="shared" si="202"/>
        <v>1</v>
      </c>
      <c r="I1100" s="460">
        <v>0.99719657408719098</v>
      </c>
      <c r="J1100" s="460">
        <v>0.99705438488063103</v>
      </c>
      <c r="K1100" s="460">
        <v>0.99820395408657403</v>
      </c>
      <c r="L1100" s="460" t="str">
        <f t="shared" si="203"/>
        <v>-</v>
      </c>
      <c r="M1100" s="460">
        <f t="shared" si="204"/>
        <v>1</v>
      </c>
      <c r="N1100" s="460">
        <f t="shared" si="205"/>
        <v>1.1575810278725143E-4</v>
      </c>
      <c r="O1100" s="460">
        <f t="shared" si="199"/>
        <v>-78.728971993651101</v>
      </c>
      <c r="P1100" s="460">
        <f t="shared" si="207"/>
        <v>-1.0000000000005116E-2</v>
      </c>
      <c r="Q1100" s="460">
        <f t="shared" si="208"/>
        <v>1.333633907504344E-8</v>
      </c>
      <c r="R1100" s="460">
        <f t="shared" si="209"/>
        <v>-1.3336339075050262E-10</v>
      </c>
      <c r="V1100" s="430"/>
    </row>
    <row r="1101" spans="3:22" x14ac:dyDescent="0.35">
      <c r="C1101" s="489">
        <v>52.699999999998902</v>
      </c>
      <c r="D1101" s="460">
        <f t="shared" si="200"/>
        <v>52.699999999998902</v>
      </c>
      <c r="E1101" s="460">
        <f t="shared" si="206"/>
        <v>5.2699999999998901E-2</v>
      </c>
      <c r="F1101" s="460">
        <f t="shared" si="201"/>
        <v>0.9787832131320352</v>
      </c>
      <c r="G1101" s="460">
        <v>1.18827690834958E-4</v>
      </c>
      <c r="H1101" s="460">
        <f t="shared" si="202"/>
        <v>1</v>
      </c>
      <c r="I1101" s="460">
        <v>0.99719551106491</v>
      </c>
      <c r="J1101" s="460">
        <v>0.997053268009364</v>
      </c>
      <c r="K1101" s="460">
        <v>0.99820327277191601</v>
      </c>
      <c r="L1101" s="460" t="str">
        <f t="shared" si="203"/>
        <v>-</v>
      </c>
      <c r="M1101" s="460">
        <f t="shared" si="204"/>
        <v>1</v>
      </c>
      <c r="N1101" s="460">
        <f t="shared" si="205"/>
        <v>1.1630654904450027E-4</v>
      </c>
      <c r="O1101" s="460">
        <f t="shared" ref="O1101:O1164" si="210">20*LOG10(N1101)</f>
        <v>-78.687916602454237</v>
      </c>
      <c r="P1101" s="460">
        <f t="shared" si="207"/>
        <v>-9.9999999999980105E-3</v>
      </c>
      <c r="Q1101" s="460">
        <f t="shared" si="208"/>
        <v>1.3463500657448033E-8</v>
      </c>
      <c r="R1101" s="460">
        <f t="shared" si="209"/>
        <v>-1.3463500657445355E-10</v>
      </c>
      <c r="V1101" s="430"/>
    </row>
    <row r="1102" spans="3:22" x14ac:dyDescent="0.35">
      <c r="C1102" s="489">
        <v>52.7099999999989</v>
      </c>
      <c r="D1102" s="460">
        <f t="shared" si="200"/>
        <v>52.7099999999989</v>
      </c>
      <c r="E1102" s="460">
        <f t="shared" si="206"/>
        <v>5.2709999999998897E-2</v>
      </c>
      <c r="F1102" s="460">
        <f t="shared" si="201"/>
        <v>0.97877523510189768</v>
      </c>
      <c r="G1102" s="460">
        <v>1.1938732449736201E-4</v>
      </c>
      <c r="H1102" s="460">
        <f t="shared" si="202"/>
        <v>1</v>
      </c>
      <c r="I1102" s="460">
        <v>0.99719444784181499</v>
      </c>
      <c r="J1102" s="460">
        <v>0.99705215092716304</v>
      </c>
      <c r="K1102" s="460">
        <v>0.99820259132834299</v>
      </c>
      <c r="L1102" s="460" t="str">
        <f t="shared" si="203"/>
        <v>-</v>
      </c>
      <c r="M1102" s="460">
        <f t="shared" si="204"/>
        <v>1</v>
      </c>
      <c r="N1102" s="460">
        <f t="shared" si="205"/>
        <v>1.1685335660309204E-4</v>
      </c>
      <c r="O1102" s="460">
        <f t="shared" si="210"/>
        <v>-78.647176160383538</v>
      </c>
      <c r="P1102" s="460">
        <f t="shared" si="207"/>
        <v>-9.9999999999980105E-3</v>
      </c>
      <c r="Q1102" s="460">
        <f t="shared" si="208"/>
        <v>1.359088540039854E-8</v>
      </c>
      <c r="R1102" s="460">
        <f t="shared" si="209"/>
        <v>-1.3590885400395837E-10</v>
      </c>
      <c r="V1102" s="430"/>
    </row>
    <row r="1103" spans="3:22" x14ac:dyDescent="0.35">
      <c r="C1103" s="489">
        <v>52.719999999998898</v>
      </c>
      <c r="D1103" s="460">
        <f t="shared" si="200"/>
        <v>52.719999999998898</v>
      </c>
      <c r="E1103" s="460">
        <f t="shared" si="206"/>
        <v>5.27199999999989E-2</v>
      </c>
      <c r="F1103" s="460">
        <f t="shared" si="201"/>
        <v>0.97876725561439704</v>
      </c>
      <c r="G1103" s="460">
        <v>1.1994527688663199E-4</v>
      </c>
      <c r="H1103" s="460">
        <f t="shared" si="202"/>
        <v>1</v>
      </c>
      <c r="I1103" s="460">
        <v>0.99719338441789496</v>
      </c>
      <c r="J1103" s="460">
        <v>0.99705103363400904</v>
      </c>
      <c r="K1103" s="460">
        <v>0.998201909755846</v>
      </c>
      <c r="L1103" s="460" t="str">
        <f t="shared" si="203"/>
        <v>-</v>
      </c>
      <c r="M1103" s="460">
        <f t="shared" si="204"/>
        <v>1</v>
      </c>
      <c r="N1103" s="460">
        <f t="shared" si="205"/>
        <v>1.1739850948223776E-4</v>
      </c>
      <c r="O1103" s="460">
        <f t="shared" si="210"/>
        <v>-78.606748339067678</v>
      </c>
      <c r="P1103" s="460">
        <f t="shared" si="207"/>
        <v>-9.9999999999980105E-3</v>
      </c>
      <c r="Q1103" s="460">
        <f t="shared" si="208"/>
        <v>1.3718484191114821E-8</v>
      </c>
      <c r="R1103" s="460">
        <f t="shared" si="209"/>
        <v>-1.3718484191112092E-10</v>
      </c>
      <c r="V1103" s="430"/>
    </row>
    <row r="1104" spans="3:22" x14ac:dyDescent="0.35">
      <c r="C1104" s="489">
        <v>52.729999999998903</v>
      </c>
      <c r="D1104" s="460">
        <f t="shared" si="200"/>
        <v>52.729999999998903</v>
      </c>
      <c r="E1104" s="460">
        <f t="shared" si="206"/>
        <v>5.2729999999998903E-2</v>
      </c>
      <c r="F1104" s="460">
        <f t="shared" si="201"/>
        <v>0.97875927466956869</v>
      </c>
      <c r="G1104" s="460">
        <v>1.2050153173490301E-4</v>
      </c>
      <c r="H1104" s="460">
        <f t="shared" si="202"/>
        <v>1</v>
      </c>
      <c r="I1104" s="460">
        <v>0.997192320793163</v>
      </c>
      <c r="J1104" s="460">
        <v>0.997049916129921</v>
      </c>
      <c r="K1104" s="460">
        <v>0.99820122805443601</v>
      </c>
      <c r="L1104" s="460" t="str">
        <f t="shared" si="203"/>
        <v>-</v>
      </c>
      <c r="M1104" s="460">
        <f t="shared" si="204"/>
        <v>1</v>
      </c>
      <c r="N1104" s="460">
        <f t="shared" si="205"/>
        <v>1.1794199179742568E-4</v>
      </c>
      <c r="O1104" s="460">
        <f t="shared" si="210"/>
        <v>-78.56663084313189</v>
      </c>
      <c r="P1104" s="460">
        <f t="shared" si="207"/>
        <v>-1.0000000000005116E-2</v>
      </c>
      <c r="Q1104" s="460">
        <f t="shared" si="208"/>
        <v>1.3846287885640819E-8</v>
      </c>
      <c r="R1104" s="460">
        <f t="shared" si="209"/>
        <v>-1.3846287885647904E-10</v>
      </c>
      <c r="V1104" s="430"/>
    </row>
    <row r="1105" spans="3:22" x14ac:dyDescent="0.35">
      <c r="C1105" s="489">
        <v>52.739999999998901</v>
      </c>
      <c r="D1105" s="460">
        <f t="shared" si="200"/>
        <v>52.739999999998901</v>
      </c>
      <c r="E1105" s="460">
        <f t="shared" si="206"/>
        <v>5.2739999999998899E-2</v>
      </c>
      <c r="F1105" s="460">
        <f t="shared" si="201"/>
        <v>0.97875129226744095</v>
      </c>
      <c r="G1105" s="460">
        <v>1.21056072871928E-4</v>
      </c>
      <c r="H1105" s="460">
        <f t="shared" si="202"/>
        <v>1</v>
      </c>
      <c r="I1105" s="460">
        <v>0.99719125696760602</v>
      </c>
      <c r="J1105" s="460">
        <v>0.99704879841488103</v>
      </c>
      <c r="K1105" s="460">
        <v>0.99820054622410004</v>
      </c>
      <c r="L1105" s="460" t="str">
        <f t="shared" si="203"/>
        <v>-</v>
      </c>
      <c r="M1105" s="460">
        <f t="shared" si="204"/>
        <v>1</v>
      </c>
      <c r="N1105" s="460">
        <f t="shared" si="205"/>
        <v>1.1848378776022104E-4</v>
      </c>
      <c r="O1105" s="460">
        <f t="shared" si="210"/>
        <v>-78.526821409610648</v>
      </c>
      <c r="P1105" s="460">
        <f t="shared" si="207"/>
        <v>-9.9999999999980105E-3</v>
      </c>
      <c r="Q1105" s="460">
        <f t="shared" si="208"/>
        <v>1.397428730986024E-8</v>
      </c>
      <c r="R1105" s="460">
        <f t="shared" si="209"/>
        <v>-1.3974287309857459E-10</v>
      </c>
      <c r="V1105" s="430"/>
    </row>
    <row r="1106" spans="3:22" x14ac:dyDescent="0.35">
      <c r="C1106" s="489">
        <v>52.749999999998899</v>
      </c>
      <c r="D1106" s="460">
        <f t="shared" si="200"/>
        <v>52.749999999998899</v>
      </c>
      <c r="E1106" s="460">
        <f t="shared" si="206"/>
        <v>5.2749999999998902E-2</v>
      </c>
      <c r="F1106" s="460">
        <f t="shared" si="201"/>
        <v>0.97874330840804757</v>
      </c>
      <c r="G1106" s="460">
        <v>1.21608884225112E-4</v>
      </c>
      <c r="H1106" s="460">
        <f t="shared" si="202"/>
        <v>1</v>
      </c>
      <c r="I1106" s="460">
        <v>0.99719019294122002</v>
      </c>
      <c r="J1106" s="460">
        <v>0.99704768048889203</v>
      </c>
      <c r="K1106" s="460">
        <v>0.99819986426483898</v>
      </c>
      <c r="L1106" s="460" t="str">
        <f t="shared" si="203"/>
        <v>-</v>
      </c>
      <c r="M1106" s="460">
        <f t="shared" si="204"/>
        <v>1</v>
      </c>
      <c r="N1106" s="460">
        <f t="shared" si="205"/>
        <v>1.1902388167829735E-4</v>
      </c>
      <c r="O1106" s="460">
        <f t="shared" si="210"/>
        <v>-78.487317807356987</v>
      </c>
      <c r="P1106" s="460">
        <f t="shared" si="207"/>
        <v>-9.9999999999980105E-3</v>
      </c>
      <c r="Q1106" s="460">
        <f t="shared" si="208"/>
        <v>1.4102473260529128E-8</v>
      </c>
      <c r="R1106" s="460">
        <f t="shared" si="209"/>
        <v>-1.4102473260526321E-10</v>
      </c>
      <c r="V1106" s="430"/>
    </row>
    <row r="1107" spans="3:22" x14ac:dyDescent="0.35">
      <c r="C1107" s="489">
        <v>52.759999999998797</v>
      </c>
      <c r="D1107" s="460">
        <f t="shared" si="200"/>
        <v>52.759999999998797</v>
      </c>
      <c r="E1107" s="460">
        <f t="shared" si="206"/>
        <v>5.2759999999998794E-2</v>
      </c>
      <c r="F1107" s="460">
        <f t="shared" si="201"/>
        <v>0.97873532309142075</v>
      </c>
      <c r="G1107" s="460">
        <v>1.22159949819329E-4</v>
      </c>
      <c r="H1107" s="460">
        <f t="shared" si="202"/>
        <v>1</v>
      </c>
      <c r="I1107" s="460">
        <v>0.99718912871402898</v>
      </c>
      <c r="J1107" s="460">
        <v>0.99704656235196898</v>
      </c>
      <c r="K1107" s="460">
        <v>0.99819918217666703</v>
      </c>
      <c r="L1107" s="460" t="str">
        <f t="shared" si="203"/>
        <v>-</v>
      </c>
      <c r="M1107" s="460">
        <f t="shared" si="204"/>
        <v>1</v>
      </c>
      <c r="N1107" s="460">
        <f t="shared" si="205"/>
        <v>1.1956225795525272E-4</v>
      </c>
      <c r="O1107" s="460">
        <f t="shared" si="210"/>
        <v>-78.44811783648133</v>
      </c>
      <c r="P1107" s="460">
        <f t="shared" si="207"/>
        <v>-9.9999999998985345E-3</v>
      </c>
      <c r="Q1107" s="460">
        <f t="shared" si="208"/>
        <v>1.4230836506309961E-8</v>
      </c>
      <c r="R1107" s="460">
        <f t="shared" si="209"/>
        <v>-1.4230836506165567E-10</v>
      </c>
      <c r="V1107" s="430"/>
    </row>
    <row r="1108" spans="3:22" x14ac:dyDescent="0.35">
      <c r="C1108" s="489">
        <v>52.769999999998902</v>
      </c>
      <c r="D1108" s="460">
        <f t="shared" si="200"/>
        <v>52.769999999998902</v>
      </c>
      <c r="E1108" s="460">
        <f t="shared" si="206"/>
        <v>5.2769999999998901E-2</v>
      </c>
      <c r="F1108" s="460">
        <f t="shared" si="201"/>
        <v>0.97872733631759057</v>
      </c>
      <c r="G1108" s="460">
        <v>1.2270925377689501E-4</v>
      </c>
      <c r="H1108" s="460">
        <f t="shared" si="202"/>
        <v>1</v>
      </c>
      <c r="I1108" s="460">
        <v>0.99718806428600903</v>
      </c>
      <c r="J1108" s="460">
        <v>0.997045444004096</v>
      </c>
      <c r="K1108" s="460">
        <v>0.99819849995957</v>
      </c>
      <c r="L1108" s="460" t="str">
        <f t="shared" si="203"/>
        <v>-</v>
      </c>
      <c r="M1108" s="460">
        <f t="shared" si="204"/>
        <v>1</v>
      </c>
      <c r="N1108" s="460">
        <f t="shared" si="205"/>
        <v>1.2009890109057969E-4</v>
      </c>
      <c r="O1108" s="460">
        <f t="shared" si="210"/>
        <v>-78.40921932779213</v>
      </c>
      <c r="P1108" s="460">
        <f t="shared" si="207"/>
        <v>-1.0000000000104592E-2</v>
      </c>
      <c r="Q1108" s="460">
        <f t="shared" si="208"/>
        <v>1.4359367788797942E-8</v>
      </c>
      <c r="R1108" s="460">
        <f t="shared" si="209"/>
        <v>-1.4359367788948129E-10</v>
      </c>
      <c r="V1108" s="430"/>
    </row>
    <row r="1109" spans="3:22" x14ac:dyDescent="0.35">
      <c r="C1109" s="489">
        <v>52.7799999999989</v>
      </c>
      <c r="D1109" s="460">
        <f t="shared" si="200"/>
        <v>52.7799999999989</v>
      </c>
      <c r="E1109" s="460">
        <f t="shared" si="206"/>
        <v>5.2779999999998897E-2</v>
      </c>
      <c r="F1109" s="460">
        <f t="shared" si="201"/>
        <v>0.97871934808658956</v>
      </c>
      <c r="G1109" s="460">
        <v>1.2325678031729201E-4</v>
      </c>
      <c r="H1109" s="460">
        <f t="shared" si="202"/>
        <v>1</v>
      </c>
      <c r="I1109" s="460">
        <v>0.99718699965718405</v>
      </c>
      <c r="J1109" s="460">
        <v>0.99704432544529298</v>
      </c>
      <c r="K1109" s="460">
        <v>0.99819781761356297</v>
      </c>
      <c r="L1109" s="460" t="str">
        <f t="shared" si="203"/>
        <v>-</v>
      </c>
      <c r="M1109" s="460">
        <f t="shared" si="204"/>
        <v>1</v>
      </c>
      <c r="N1109" s="460">
        <f t="shared" si="205"/>
        <v>1.2063379567939202E-4</v>
      </c>
      <c r="O1109" s="460">
        <f t="shared" si="210"/>
        <v>-78.370620142266745</v>
      </c>
      <c r="P1109" s="460">
        <f t="shared" si="207"/>
        <v>-9.9999999999980105E-3</v>
      </c>
      <c r="Q1109" s="460">
        <f t="shared" si="208"/>
        <v>1.4488057823535786E-8</v>
      </c>
      <c r="R1109" s="460">
        <f t="shared" si="209"/>
        <v>-1.4488057823532904E-10</v>
      </c>
      <c r="V1109" s="430"/>
    </row>
    <row r="1110" spans="3:22" x14ac:dyDescent="0.35">
      <c r="C1110" s="489">
        <v>52.789999999998798</v>
      </c>
      <c r="D1110" s="460">
        <f t="shared" si="200"/>
        <v>52.789999999998798</v>
      </c>
      <c r="E1110" s="460">
        <f t="shared" si="206"/>
        <v>5.2789999999998796E-2</v>
      </c>
      <c r="F1110" s="460">
        <f t="shared" si="201"/>
        <v>0.97871135839845014</v>
      </c>
      <c r="G1110" s="460">
        <v>1.2380251375742799E-4</v>
      </c>
      <c r="H1110" s="460">
        <f t="shared" si="202"/>
        <v>1</v>
      </c>
      <c r="I1110" s="460">
        <v>0.99718593482753404</v>
      </c>
      <c r="J1110" s="460">
        <v>0.99704320667554103</v>
      </c>
      <c r="K1110" s="460">
        <v>0.99819713513862995</v>
      </c>
      <c r="L1110" s="460" t="str">
        <f t="shared" si="203"/>
        <v>-</v>
      </c>
      <c r="M1110" s="460">
        <f t="shared" si="204"/>
        <v>1</v>
      </c>
      <c r="N1110" s="460">
        <f t="shared" si="205"/>
        <v>1.2116692641267515E-4</v>
      </c>
      <c r="O1110" s="460">
        <f t="shared" si="210"/>
        <v>-78.332318170496961</v>
      </c>
      <c r="P1110" s="460">
        <f t="shared" si="207"/>
        <v>-9.9999999998985345E-3</v>
      </c>
      <c r="Q1110" s="460">
        <f t="shared" si="208"/>
        <v>1.4616897301061276E-8</v>
      </c>
      <c r="R1110" s="460">
        <f t="shared" si="209"/>
        <v>-1.4616897300912964E-10</v>
      </c>
      <c r="V1110" s="430"/>
    </row>
    <row r="1111" spans="3:22" x14ac:dyDescent="0.35">
      <c r="C1111" s="489">
        <v>52.799999999998803</v>
      </c>
      <c r="D1111" s="460">
        <f t="shared" si="200"/>
        <v>52.799999999998803</v>
      </c>
      <c r="E1111" s="460">
        <f t="shared" si="206"/>
        <v>5.2799999999998806E-2</v>
      </c>
      <c r="F1111" s="460">
        <f t="shared" si="201"/>
        <v>0.97870336725320362</v>
      </c>
      <c r="G1111" s="460">
        <v>1.24346438511119E-4</v>
      </c>
      <c r="H1111" s="460">
        <f t="shared" si="202"/>
        <v>1</v>
      </c>
      <c r="I1111" s="460">
        <v>0.997184869797061</v>
      </c>
      <c r="J1111" s="460">
        <v>0.99704208769484204</v>
      </c>
      <c r="K1111" s="460">
        <v>0.99819645253477296</v>
      </c>
      <c r="L1111" s="460" t="str">
        <f t="shared" si="203"/>
        <v>-</v>
      </c>
      <c r="M1111" s="460">
        <f t="shared" si="204"/>
        <v>1</v>
      </c>
      <c r="N1111" s="460">
        <f t="shared" si="205"/>
        <v>1.2169827807677559E-4</v>
      </c>
      <c r="O1111" s="460">
        <f t="shared" si="210"/>
        <v>-78.294311332201517</v>
      </c>
      <c r="P1111" s="460">
        <f t="shared" si="207"/>
        <v>-1.0000000000005116E-2</v>
      </c>
      <c r="Q1111" s="460">
        <f t="shared" si="208"/>
        <v>1.4745876887925682E-8</v>
      </c>
      <c r="R1111" s="460">
        <f t="shared" si="209"/>
        <v>-1.4745876887933224E-10</v>
      </c>
      <c r="V1111" s="430"/>
    </row>
    <row r="1112" spans="3:22" x14ac:dyDescent="0.35">
      <c r="C1112" s="489">
        <v>52.809999999998801</v>
      </c>
      <c r="D1112" s="460">
        <f t="shared" si="200"/>
        <v>52.809999999998801</v>
      </c>
      <c r="E1112" s="460">
        <f t="shared" si="206"/>
        <v>5.2809999999998802E-2</v>
      </c>
      <c r="F1112" s="460">
        <f t="shared" si="201"/>
        <v>0.97869537465088052</v>
      </c>
      <c r="G1112" s="460">
        <v>1.2488853908927301E-4</v>
      </c>
      <c r="H1112" s="460">
        <f t="shared" si="202"/>
        <v>1</v>
      </c>
      <c r="I1112" s="460">
        <v>0.99718380456578104</v>
      </c>
      <c r="J1112" s="460">
        <v>0.997040968503213</v>
      </c>
      <c r="K1112" s="460">
        <v>0.99819576980200697</v>
      </c>
      <c r="L1112" s="460" t="str">
        <f t="shared" si="203"/>
        <v>-</v>
      </c>
      <c r="M1112" s="460">
        <f t="shared" si="204"/>
        <v>1</v>
      </c>
      <c r="N1112" s="460">
        <f t="shared" si="205"/>
        <v>1.2222783555357718E-4</v>
      </c>
      <c r="O1112" s="460">
        <f t="shared" si="210"/>
        <v>-78.256597575700653</v>
      </c>
      <c r="P1112" s="460">
        <f t="shared" si="207"/>
        <v>-9.9999999999980105E-3</v>
      </c>
      <c r="Q1112" s="460">
        <f t="shared" si="208"/>
        <v>1.4874987227701945E-8</v>
      </c>
      <c r="R1112" s="460">
        <f t="shared" si="209"/>
        <v>-1.4874987227698986E-10</v>
      </c>
      <c r="V1112" s="430"/>
    </row>
    <row r="1113" spans="3:22" x14ac:dyDescent="0.35">
      <c r="C1113" s="489">
        <v>52.819999999998799</v>
      </c>
      <c r="D1113" s="460">
        <f t="shared" si="200"/>
        <v>52.819999999998799</v>
      </c>
      <c r="E1113" s="460">
        <f t="shared" si="206"/>
        <v>5.2819999999998798E-2</v>
      </c>
      <c r="F1113" s="460">
        <f t="shared" si="201"/>
        <v>0.97868738059151406</v>
      </c>
      <c r="G1113" s="460">
        <v>1.2542880009965701E-4</v>
      </c>
      <c r="H1113" s="460">
        <f t="shared" si="202"/>
        <v>1</v>
      </c>
      <c r="I1113" s="460">
        <v>0.99718273913367805</v>
      </c>
      <c r="J1113" s="460">
        <v>0.99703984910063603</v>
      </c>
      <c r="K1113" s="460">
        <v>0.998195086940316</v>
      </c>
      <c r="L1113" s="460" t="str">
        <f t="shared" si="203"/>
        <v>-</v>
      </c>
      <c r="M1113" s="460">
        <f t="shared" si="204"/>
        <v>1</v>
      </c>
      <c r="N1113" s="460">
        <f t="shared" si="205"/>
        <v>1.2275558382026996E-4</v>
      </c>
      <c r="O1113" s="460">
        <f t="shared" si="210"/>
        <v>-78.219174877431612</v>
      </c>
      <c r="P1113" s="460">
        <f t="shared" si="207"/>
        <v>-9.9999999999980105E-3</v>
      </c>
      <c r="Q1113" s="460">
        <f t="shared" si="208"/>
        <v>1.5004218942025561E-8</v>
      </c>
      <c r="R1113" s="460">
        <f t="shared" si="209"/>
        <v>-1.5004218942022576E-10</v>
      </c>
      <c r="V1113" s="430"/>
    </row>
    <row r="1114" spans="3:22" x14ac:dyDescent="0.35">
      <c r="C1114" s="489">
        <v>52.829999999998797</v>
      </c>
      <c r="D1114" s="460">
        <f t="shared" si="200"/>
        <v>52.829999999998797</v>
      </c>
      <c r="E1114" s="460">
        <f t="shared" si="206"/>
        <v>5.2829999999998795E-2</v>
      </c>
      <c r="F1114" s="460">
        <f t="shared" si="201"/>
        <v>0.97867938507513541</v>
      </c>
      <c r="G1114" s="460">
        <v>1.25967206246937E-4</v>
      </c>
      <c r="H1114" s="460">
        <f t="shared" si="202"/>
        <v>1</v>
      </c>
      <c r="I1114" s="460">
        <v>0.99718167350077203</v>
      </c>
      <c r="J1114" s="460">
        <v>0.99703872948713101</v>
      </c>
      <c r="K1114" s="460">
        <v>0.99819440394971504</v>
      </c>
      <c r="L1114" s="460" t="str">
        <f t="shared" si="203"/>
        <v>-</v>
      </c>
      <c r="M1114" s="460">
        <f t="shared" si="204"/>
        <v>1</v>
      </c>
      <c r="N1114" s="460">
        <f t="shared" si="205"/>
        <v>1.2328150794938507E-4</v>
      </c>
      <c r="O1114" s="460">
        <f t="shared" si="210"/>
        <v>-78.182041241456005</v>
      </c>
      <c r="P1114" s="460">
        <f t="shared" si="207"/>
        <v>-9.9999999999980105E-3</v>
      </c>
      <c r="Q1114" s="460">
        <f t="shared" si="208"/>
        <v>1.5133562631617412E-8</v>
      </c>
      <c r="R1114" s="460">
        <f t="shared" si="209"/>
        <v>-1.5133562631614402E-10</v>
      </c>
      <c r="V1114" s="430"/>
    </row>
    <row r="1115" spans="3:22" x14ac:dyDescent="0.35">
      <c r="C1115" s="489">
        <v>52.839999999998803</v>
      </c>
      <c r="D1115" s="460">
        <f t="shared" si="200"/>
        <v>52.839999999998803</v>
      </c>
      <c r="E1115" s="460">
        <f t="shared" si="206"/>
        <v>5.2839999999998805E-2</v>
      </c>
      <c r="F1115" s="460">
        <f t="shared" si="201"/>
        <v>0.97867138810177712</v>
      </c>
      <c r="G1115" s="460">
        <v>1.2650374233236E-4</v>
      </c>
      <c r="H1115" s="460">
        <f t="shared" si="202"/>
        <v>1</v>
      </c>
      <c r="I1115" s="460">
        <v>0.99718060766704297</v>
      </c>
      <c r="J1115" s="460">
        <v>0.99703760966267896</v>
      </c>
      <c r="K1115" s="460">
        <v>0.99819372083018998</v>
      </c>
      <c r="L1115" s="460" t="str">
        <f t="shared" si="203"/>
        <v>-</v>
      </c>
      <c r="M1115" s="460">
        <f t="shared" si="204"/>
        <v>1</v>
      </c>
      <c r="N1115" s="460">
        <f t="shared" si="205"/>
        <v>1.238055931084803E-4</v>
      </c>
      <c r="O1115" s="460">
        <f t="shared" si="210"/>
        <v>-78.145194699002886</v>
      </c>
      <c r="P1115" s="460">
        <f t="shared" si="207"/>
        <v>-1.0000000000005116E-2</v>
      </c>
      <c r="Q1115" s="460">
        <f t="shared" si="208"/>
        <v>1.5263008877294941E-8</v>
      </c>
      <c r="R1115" s="460">
        <f t="shared" si="209"/>
        <v>-1.5263008877302749E-10</v>
      </c>
      <c r="V1115" s="430"/>
    </row>
    <row r="1116" spans="3:22" x14ac:dyDescent="0.35">
      <c r="C1116" s="489">
        <v>52.849999999998801</v>
      </c>
      <c r="D1116" s="460">
        <f t="shared" si="200"/>
        <v>52.849999999998801</v>
      </c>
      <c r="E1116" s="460">
        <f t="shared" si="206"/>
        <v>5.2849999999998801E-2</v>
      </c>
      <c r="F1116" s="460">
        <f t="shared" si="201"/>
        <v>0.97866338967147026</v>
      </c>
      <c r="G1116" s="460">
        <v>1.2703839325390001E-4</v>
      </c>
      <c r="H1116" s="460">
        <f t="shared" si="202"/>
        <v>1</v>
      </c>
      <c r="I1116" s="460">
        <v>0.99717954163251199</v>
      </c>
      <c r="J1116" s="460">
        <v>0.99703648962730396</v>
      </c>
      <c r="K1116" s="460">
        <v>0.99819303758175804</v>
      </c>
      <c r="L1116" s="460" t="str">
        <f t="shared" si="203"/>
        <v>-</v>
      </c>
      <c r="M1116" s="460">
        <f t="shared" si="204"/>
        <v>1</v>
      </c>
      <c r="N1116" s="460">
        <f t="shared" si="205"/>
        <v>1.2432782456027903E-4</v>
      </c>
      <c r="O1116" s="460">
        <f t="shared" si="210"/>
        <v>-78.108633307990203</v>
      </c>
      <c r="P1116" s="460">
        <f t="shared" si="207"/>
        <v>-9.9999999999980105E-3</v>
      </c>
      <c r="Q1116" s="460">
        <f t="shared" si="208"/>
        <v>1.5392548240994739E-8</v>
      </c>
      <c r="R1116" s="460">
        <f t="shared" si="209"/>
        <v>-1.5392548240991677E-10</v>
      </c>
      <c r="V1116" s="430"/>
    </row>
    <row r="1117" spans="3:22" x14ac:dyDescent="0.35">
      <c r="C1117" s="489">
        <v>52.859999999998799</v>
      </c>
      <c r="D1117" s="460">
        <f t="shared" si="200"/>
        <v>52.859999999998799</v>
      </c>
      <c r="E1117" s="460">
        <f t="shared" si="206"/>
        <v>5.2859999999998797E-2</v>
      </c>
      <c r="F1117" s="460">
        <f t="shared" si="201"/>
        <v>0.9786553897842466</v>
      </c>
      <c r="G1117" s="460">
        <v>1.2757114400612499E-4</v>
      </c>
      <c r="H1117" s="460">
        <f t="shared" si="202"/>
        <v>1</v>
      </c>
      <c r="I1117" s="460">
        <v>0.99717847539715898</v>
      </c>
      <c r="J1117" s="460">
        <v>0.99703536938098103</v>
      </c>
      <c r="K1117" s="460">
        <v>0.9981923542044</v>
      </c>
      <c r="L1117" s="460" t="str">
        <f t="shared" si="203"/>
        <v>-</v>
      </c>
      <c r="M1117" s="460">
        <f t="shared" si="204"/>
        <v>1</v>
      </c>
      <c r="N1117" s="460">
        <f t="shared" si="205"/>
        <v>1.2484818766253652E-4</v>
      </c>
      <c r="O1117" s="460">
        <f t="shared" si="210"/>
        <v>-78.072355152575867</v>
      </c>
      <c r="P1117" s="460">
        <f t="shared" si="207"/>
        <v>-9.9999999999980105E-3</v>
      </c>
      <c r="Q1117" s="460">
        <f t="shared" si="208"/>
        <v>1.5522171266816186E-8</v>
      </c>
      <c r="R1117" s="460">
        <f t="shared" si="209"/>
        <v>-1.5522171266813098E-10</v>
      </c>
      <c r="V1117" s="430"/>
    </row>
    <row r="1118" spans="3:22" x14ac:dyDescent="0.35">
      <c r="C1118" s="489">
        <v>52.869999999998797</v>
      </c>
      <c r="D1118" s="460">
        <f t="shared" si="200"/>
        <v>52.869999999998797</v>
      </c>
      <c r="E1118" s="460">
        <f t="shared" si="206"/>
        <v>5.28699999999988E-2</v>
      </c>
      <c r="F1118" s="460">
        <f t="shared" si="201"/>
        <v>0.97864738844013865</v>
      </c>
      <c r="G1118" s="460">
        <v>1.2810197967970499E-4</v>
      </c>
      <c r="H1118" s="460">
        <f t="shared" si="202"/>
        <v>1</v>
      </c>
      <c r="I1118" s="460">
        <v>0.99717740896098495</v>
      </c>
      <c r="J1118" s="460">
        <v>0.99703424892371695</v>
      </c>
      <c r="K1118" s="460">
        <v>0.99819167069812098</v>
      </c>
      <c r="L1118" s="460" t="str">
        <f t="shared" si="203"/>
        <v>-</v>
      </c>
      <c r="M1118" s="460">
        <f t="shared" si="204"/>
        <v>1</v>
      </c>
      <c r="N1118" s="460">
        <f t="shared" si="205"/>
        <v>1.2536666786755501E-4</v>
      </c>
      <c r="O1118" s="460">
        <f t="shared" si="210"/>
        <v>-78.036358342743057</v>
      </c>
      <c r="P1118" s="460">
        <f t="shared" si="207"/>
        <v>-9.9999999999980105E-3</v>
      </c>
      <c r="Q1118" s="460">
        <f t="shared" si="208"/>
        <v>1.5651868481986147E-8</v>
      </c>
      <c r="R1118" s="460">
        <f t="shared" si="209"/>
        <v>-1.5651868481983032E-10</v>
      </c>
      <c r="V1118" s="430"/>
    </row>
    <row r="1119" spans="3:22" x14ac:dyDescent="0.35">
      <c r="C1119" s="489">
        <v>52.879999999998802</v>
      </c>
      <c r="D1119" s="460">
        <f t="shared" si="200"/>
        <v>52.879999999998802</v>
      </c>
      <c r="E1119" s="460">
        <f t="shared" si="206"/>
        <v>5.2879999999998803E-2</v>
      </c>
      <c r="F1119" s="460">
        <f t="shared" si="201"/>
        <v>0.97863938563917741</v>
      </c>
      <c r="G1119" s="460">
        <v>1.28630885461927E-4</v>
      </c>
      <c r="H1119" s="460">
        <f t="shared" si="202"/>
        <v>1</v>
      </c>
      <c r="I1119" s="460">
        <v>0.99717634232400898</v>
      </c>
      <c r="J1119" s="460">
        <v>0.99703312825552504</v>
      </c>
      <c r="K1119" s="460">
        <v>0.99819098706293297</v>
      </c>
      <c r="L1119" s="460" t="str">
        <f t="shared" si="203"/>
        <v>-</v>
      </c>
      <c r="M1119" s="460">
        <f t="shared" si="204"/>
        <v>1</v>
      </c>
      <c r="N1119" s="460">
        <f t="shared" si="205"/>
        <v>1.2588325072268364E-4</v>
      </c>
      <c r="O1119" s="460">
        <f t="shared" si="210"/>
        <v>-78.000641013826609</v>
      </c>
      <c r="P1119" s="460">
        <f t="shared" si="207"/>
        <v>-1.0000000000005116E-2</v>
      </c>
      <c r="Q1119" s="460">
        <f t="shared" si="208"/>
        <v>1.5781630397900387E-8</v>
      </c>
      <c r="R1119" s="460">
        <f t="shared" si="209"/>
        <v>-1.578163039790846E-10</v>
      </c>
      <c r="V1119" s="430"/>
    </row>
    <row r="1120" spans="3:22" x14ac:dyDescent="0.35">
      <c r="C1120" s="489">
        <v>52.8899999999988</v>
      </c>
      <c r="D1120" s="460">
        <f t="shared" si="200"/>
        <v>52.8899999999988</v>
      </c>
      <c r="E1120" s="460">
        <f t="shared" si="206"/>
        <v>5.2889999999998799E-2</v>
      </c>
      <c r="F1120" s="460">
        <f t="shared" si="201"/>
        <v>0.97863138138139527</v>
      </c>
      <c r="G1120" s="460">
        <v>1.2915784663619599E-4</v>
      </c>
      <c r="H1120" s="460">
        <f t="shared" si="202"/>
        <v>1</v>
      </c>
      <c r="I1120" s="460">
        <v>0.99717527548621598</v>
      </c>
      <c r="J1120" s="460">
        <v>0.99703200737639097</v>
      </c>
      <c r="K1120" s="460">
        <v>0.99819030329882197</v>
      </c>
      <c r="L1120" s="460" t="str">
        <f t="shared" si="203"/>
        <v>-</v>
      </c>
      <c r="M1120" s="460">
        <f t="shared" si="204"/>
        <v>1</v>
      </c>
      <c r="N1120" s="460">
        <f t="shared" si="205"/>
        <v>1.2639792186982688E-4</v>
      </c>
      <c r="O1120" s="460">
        <f t="shared" si="210"/>
        <v>-77.965201326117935</v>
      </c>
      <c r="P1120" s="460">
        <f t="shared" si="207"/>
        <v>-9.9999999999980105E-3</v>
      </c>
      <c r="Q1120" s="460">
        <f t="shared" si="208"/>
        <v>1.5911447511163019E-8</v>
      </c>
      <c r="R1120" s="460">
        <f t="shared" si="209"/>
        <v>-1.5911447511159854E-10</v>
      </c>
      <c r="V1120" s="430"/>
    </row>
    <row r="1121" spans="3:22" x14ac:dyDescent="0.35">
      <c r="C1121" s="489">
        <v>52.899999999998798</v>
      </c>
      <c r="D1121" s="460">
        <f t="shared" si="200"/>
        <v>52.899999999998798</v>
      </c>
      <c r="E1121" s="460">
        <f t="shared" si="206"/>
        <v>5.2899999999998795E-2</v>
      </c>
      <c r="F1121" s="460">
        <f t="shared" si="201"/>
        <v>0.97862337566682367</v>
      </c>
      <c r="G1121" s="460">
        <v>1.29682848581993E-4</v>
      </c>
      <c r="H1121" s="460">
        <f t="shared" si="202"/>
        <v>1</v>
      </c>
      <c r="I1121" s="460">
        <v>0.99717420844761995</v>
      </c>
      <c r="J1121" s="460">
        <v>0.99703088628633196</v>
      </c>
      <c r="K1121" s="460">
        <v>0.99818961940580297</v>
      </c>
      <c r="L1121" s="460" t="str">
        <f t="shared" si="203"/>
        <v>-</v>
      </c>
      <c r="M1121" s="460">
        <f t="shared" si="204"/>
        <v>1</v>
      </c>
      <c r="N1121" s="460">
        <f t="shared" si="205"/>
        <v>1.2691066704539954E-4</v>
      </c>
      <c r="O1121" s="460">
        <f t="shared" si="210"/>
        <v>-77.930037464447992</v>
      </c>
      <c r="P1121" s="460">
        <f t="shared" si="207"/>
        <v>-9.9999999999980105E-3</v>
      </c>
      <c r="Q1121" s="460">
        <f t="shared" si="208"/>
        <v>1.6041310304555792E-8</v>
      </c>
      <c r="R1121" s="460">
        <f t="shared" si="209"/>
        <v>-1.6041310304552601E-10</v>
      </c>
      <c r="V1121" s="430"/>
    </row>
    <row r="1122" spans="3:22" x14ac:dyDescent="0.35">
      <c r="C1122" s="489">
        <v>52.909999999998803</v>
      </c>
      <c r="D1122" s="460">
        <f t="shared" si="200"/>
        <v>52.909999999998803</v>
      </c>
      <c r="E1122" s="460">
        <f t="shared" si="206"/>
        <v>5.2909999999998805E-2</v>
      </c>
      <c r="F1122" s="460">
        <f t="shared" si="201"/>
        <v>0.97861536849549446</v>
      </c>
      <c r="G1122" s="460">
        <v>1.30205876774877E-4</v>
      </c>
      <c r="H1122" s="460">
        <f t="shared" si="202"/>
        <v>1</v>
      </c>
      <c r="I1122" s="460">
        <v>0.99717314120820599</v>
      </c>
      <c r="J1122" s="460">
        <v>0.99702976498533302</v>
      </c>
      <c r="K1122" s="460">
        <v>0.998188935383863</v>
      </c>
      <c r="L1122" s="460" t="str">
        <f t="shared" si="203"/>
        <v>-</v>
      </c>
      <c r="M1122" s="460">
        <f t="shared" si="204"/>
        <v>1</v>
      </c>
      <c r="N1122" s="460">
        <f t="shared" si="205"/>
        <v>1.274214720803252E-4</v>
      </c>
      <c r="O1122" s="460">
        <f t="shared" si="210"/>
        <v>-77.895147637776276</v>
      </c>
      <c r="P1122" s="460">
        <f t="shared" si="207"/>
        <v>-1.0000000000005116E-2</v>
      </c>
      <c r="Q1122" s="460">
        <f t="shared" si="208"/>
        <v>1.6171209248066751E-8</v>
      </c>
      <c r="R1122" s="460">
        <f t="shared" si="209"/>
        <v>-1.6171209248075023E-10</v>
      </c>
      <c r="V1122" s="430"/>
    </row>
    <row r="1123" spans="3:22" x14ac:dyDescent="0.35">
      <c r="C1123" s="489">
        <v>52.919999999998801</v>
      </c>
      <c r="D1123" s="460">
        <f t="shared" si="200"/>
        <v>52.919999999998801</v>
      </c>
      <c r="E1123" s="460">
        <f t="shared" si="206"/>
        <v>5.2919999999998801E-2</v>
      </c>
      <c r="F1123" s="460">
        <f t="shared" si="201"/>
        <v>0.97860735986744052</v>
      </c>
      <c r="G1123" s="460">
        <v>1.3072691678621799E-4</v>
      </c>
      <c r="H1123" s="460">
        <f t="shared" si="202"/>
        <v>1</v>
      </c>
      <c r="I1123" s="460">
        <v>0.99717207376797701</v>
      </c>
      <c r="J1123" s="460">
        <v>0.99702864347339204</v>
      </c>
      <c r="K1123" s="460">
        <v>0.99818825123300003</v>
      </c>
      <c r="L1123" s="460" t="str">
        <f t="shared" si="203"/>
        <v>-</v>
      </c>
      <c r="M1123" s="460">
        <f t="shared" si="204"/>
        <v>1</v>
      </c>
      <c r="N1123" s="460">
        <f t="shared" si="205"/>
        <v>1.2793032289977138E-4</v>
      </c>
      <c r="O1123" s="460">
        <f t="shared" si="210"/>
        <v>-77.860530078806519</v>
      </c>
      <c r="P1123" s="460">
        <f t="shared" si="207"/>
        <v>-9.9999999999980105E-3</v>
      </c>
      <c r="Q1123" s="460">
        <f t="shared" si="208"/>
        <v>1.6301134799889318E-8</v>
      </c>
      <c r="R1123" s="460">
        <f t="shared" si="209"/>
        <v>-1.6301134799886076E-10</v>
      </c>
      <c r="V1123" s="430"/>
    </row>
    <row r="1124" spans="3:22" x14ac:dyDescent="0.35">
      <c r="C1124" s="489">
        <v>52.929999999998799</v>
      </c>
      <c r="D1124" s="460">
        <f t="shared" si="200"/>
        <v>52.929999999998799</v>
      </c>
      <c r="E1124" s="460">
        <f t="shared" si="206"/>
        <v>5.2929999999998797E-2</v>
      </c>
      <c r="F1124" s="460">
        <f t="shared" si="201"/>
        <v>0.97859934978269125</v>
      </c>
      <c r="G1124" s="460">
        <v>1.31245954283421E-4</v>
      </c>
      <c r="H1124" s="460">
        <f t="shared" si="202"/>
        <v>1</v>
      </c>
      <c r="I1124" s="460">
        <v>0.99717100612694498</v>
      </c>
      <c r="J1124" s="460">
        <v>0.997027521750526</v>
      </c>
      <c r="K1124" s="460">
        <v>0.99818756695322897</v>
      </c>
      <c r="L1124" s="460" t="str">
        <f t="shared" si="203"/>
        <v>-</v>
      </c>
      <c r="M1124" s="460">
        <f t="shared" si="204"/>
        <v>1</v>
      </c>
      <c r="N1124" s="460">
        <f t="shared" si="205"/>
        <v>1.2843720552336462E-4</v>
      </c>
      <c r="O1124" s="460">
        <f t="shared" si="210"/>
        <v>-77.826183043578339</v>
      </c>
      <c r="P1124" s="460">
        <f t="shared" si="207"/>
        <v>-9.9999999999980105E-3</v>
      </c>
      <c r="Q1124" s="460">
        <f t="shared" si="208"/>
        <v>1.643107740744686E-8</v>
      </c>
      <c r="R1124" s="460">
        <f t="shared" si="209"/>
        <v>-1.6431077407443591E-10</v>
      </c>
      <c r="V1124" s="430"/>
    </row>
    <row r="1125" spans="3:22" x14ac:dyDescent="0.35">
      <c r="C1125" s="489">
        <v>52.939999999998797</v>
      </c>
      <c r="D1125" s="460">
        <f t="shared" si="200"/>
        <v>52.939999999998797</v>
      </c>
      <c r="E1125" s="460">
        <f t="shared" si="206"/>
        <v>5.2939999999998794E-2</v>
      </c>
      <c r="F1125" s="460">
        <f t="shared" si="201"/>
        <v>0.97859133824128119</v>
      </c>
      <c r="G1125" s="460">
        <v>1.3176297502933199E-4</v>
      </c>
      <c r="H1125" s="460">
        <f t="shared" si="202"/>
        <v>1</v>
      </c>
      <c r="I1125" s="460">
        <v>0.99716993828509903</v>
      </c>
      <c r="J1125" s="460">
        <v>0.99702639981672403</v>
      </c>
      <c r="K1125" s="460">
        <v>0.99818688254453802</v>
      </c>
      <c r="L1125" s="460" t="str">
        <f t="shared" si="203"/>
        <v>-</v>
      </c>
      <c r="M1125" s="460">
        <f t="shared" si="204"/>
        <v>1</v>
      </c>
      <c r="N1125" s="460">
        <f t="shared" si="205"/>
        <v>1.2894210606460651E-4</v>
      </c>
      <c r="O1125" s="460">
        <f t="shared" si="210"/>
        <v>-77.792104811121277</v>
      </c>
      <c r="P1125" s="460">
        <f t="shared" si="207"/>
        <v>-9.9999999999980105E-3</v>
      </c>
      <c r="Q1125" s="460">
        <f t="shared" si="208"/>
        <v>1.6561027508374478E-8</v>
      </c>
      <c r="R1125" s="460">
        <f t="shared" si="209"/>
        <v>-1.6561027508371184E-10</v>
      </c>
      <c r="V1125" s="430"/>
    </row>
    <row r="1126" spans="3:22" x14ac:dyDescent="0.35">
      <c r="C1126" s="489">
        <v>52.949999999998802</v>
      </c>
      <c r="D1126" s="460">
        <f t="shared" si="200"/>
        <v>52.949999999998802</v>
      </c>
      <c r="E1126" s="460">
        <f t="shared" si="206"/>
        <v>5.2949999999998804E-2</v>
      </c>
      <c r="F1126" s="460">
        <f t="shared" si="201"/>
        <v>0.97858332524324032</v>
      </c>
      <c r="G1126" s="460">
        <v>1.32277964882678E-4</v>
      </c>
      <c r="H1126" s="460">
        <f t="shared" si="202"/>
        <v>1</v>
      </c>
      <c r="I1126" s="460">
        <v>0.99716887024245304</v>
      </c>
      <c r="J1126" s="460">
        <v>0.997025277671998</v>
      </c>
      <c r="K1126" s="460">
        <v>0.99818619800693797</v>
      </c>
      <c r="L1126" s="460" t="str">
        <f t="shared" si="203"/>
        <v>-</v>
      </c>
      <c r="M1126" s="460">
        <f t="shared" si="204"/>
        <v>1</v>
      </c>
      <c r="N1126" s="460">
        <f t="shared" si="205"/>
        <v>1.2944501073129962E-4</v>
      </c>
      <c r="O1126" s="460">
        <f t="shared" si="210"/>
        <v>-77.758293683048478</v>
      </c>
      <c r="P1126" s="460">
        <f t="shared" si="207"/>
        <v>-1.0000000000005116E-2</v>
      </c>
      <c r="Q1126" s="460">
        <f t="shared" si="208"/>
        <v>1.6690975531525307E-8</v>
      </c>
      <c r="R1126" s="460">
        <f t="shared" si="209"/>
        <v>-1.6690975531533845E-10</v>
      </c>
      <c r="V1126" s="430"/>
    </row>
    <row r="1127" spans="3:22" x14ac:dyDescent="0.35">
      <c r="C1127" s="489">
        <v>52.9599999999988</v>
      </c>
      <c r="D1127" s="460">
        <f t="shared" si="200"/>
        <v>52.9599999999988</v>
      </c>
      <c r="E1127" s="460">
        <f t="shared" si="206"/>
        <v>5.29599999999988E-2</v>
      </c>
      <c r="F1127" s="460">
        <f t="shared" si="201"/>
        <v>0.97857531078860116</v>
      </c>
      <c r="G1127" s="460">
        <v>1.3279090979748901E-4</v>
      </c>
      <c r="H1127" s="460">
        <f t="shared" si="202"/>
        <v>1</v>
      </c>
      <c r="I1127" s="460">
        <v>0.99716780199899102</v>
      </c>
      <c r="J1127" s="460">
        <v>0.99702415531633404</v>
      </c>
      <c r="K1127" s="460">
        <v>0.99818551334041905</v>
      </c>
      <c r="L1127" s="460" t="str">
        <f t="shared" si="203"/>
        <v>-</v>
      </c>
      <c r="M1127" s="460">
        <f t="shared" si="204"/>
        <v>1</v>
      </c>
      <c r="N1127" s="460">
        <f t="shared" si="205"/>
        <v>1.299459058249789E-4</v>
      </c>
      <c r="O1127" s="460">
        <f t="shared" si="210"/>
        <v>-77.724747983225512</v>
      </c>
      <c r="P1127" s="460">
        <f t="shared" si="207"/>
        <v>-9.9999999999980105E-3</v>
      </c>
      <c r="Q1127" s="460">
        <f t="shared" si="208"/>
        <v>1.6820911897976563E-8</v>
      </c>
      <c r="R1127" s="460">
        <f t="shared" si="209"/>
        <v>-1.6820911897973216E-10</v>
      </c>
      <c r="V1127" s="430"/>
    </row>
    <row r="1128" spans="3:22" x14ac:dyDescent="0.35">
      <c r="C1128" s="489">
        <v>52.969999999998798</v>
      </c>
      <c r="D1128" s="460">
        <f t="shared" si="200"/>
        <v>52.969999999998798</v>
      </c>
      <c r="E1128" s="460">
        <f t="shared" si="206"/>
        <v>5.2969999999998796E-2</v>
      </c>
      <c r="F1128" s="460">
        <f t="shared" si="201"/>
        <v>0.97856729487739624</v>
      </c>
      <c r="G1128" s="460">
        <v>1.33301795823288E-4</v>
      </c>
      <c r="H1128" s="460">
        <f t="shared" si="202"/>
        <v>1</v>
      </c>
      <c r="I1128" s="460">
        <v>0.99716673355471597</v>
      </c>
      <c r="J1128" s="460">
        <v>0.99702303274973103</v>
      </c>
      <c r="K1128" s="460">
        <v>0.99818482854497803</v>
      </c>
      <c r="L1128" s="460" t="str">
        <f t="shared" si="203"/>
        <v>-</v>
      </c>
      <c r="M1128" s="460">
        <f t="shared" si="204"/>
        <v>1</v>
      </c>
      <c r="N1128" s="460">
        <f t="shared" si="205"/>
        <v>1.3044477774109393E-4</v>
      </c>
      <c r="O1128" s="460">
        <f t="shared" si="210"/>
        <v>-77.691466057396198</v>
      </c>
      <c r="P1128" s="460">
        <f t="shared" si="207"/>
        <v>-9.9999999999980105E-3</v>
      </c>
      <c r="Q1128" s="460">
        <f t="shared" si="208"/>
        <v>1.6950827022001666E-8</v>
      </c>
      <c r="R1128" s="460">
        <f t="shared" si="209"/>
        <v>-1.6950827021998293E-10</v>
      </c>
      <c r="V1128" s="430"/>
    </row>
    <row r="1129" spans="3:22" x14ac:dyDescent="0.35">
      <c r="C1129" s="489">
        <v>52.979999999998803</v>
      </c>
      <c r="D1129" s="460">
        <f t="shared" si="200"/>
        <v>52.979999999998803</v>
      </c>
      <c r="E1129" s="460">
        <f t="shared" si="206"/>
        <v>5.2979999999998806E-2</v>
      </c>
      <c r="F1129" s="460">
        <f t="shared" si="201"/>
        <v>0.97855927750965677</v>
      </c>
      <c r="G1129" s="460">
        <v>1.3381060910495001E-4</v>
      </c>
      <c r="H1129" s="460">
        <f t="shared" si="202"/>
        <v>1</v>
      </c>
      <c r="I1129" s="460">
        <v>0.99716566490964298</v>
      </c>
      <c r="J1129" s="460">
        <v>0.99702190997220996</v>
      </c>
      <c r="K1129" s="460">
        <v>0.99818414362063101</v>
      </c>
      <c r="L1129" s="460" t="str">
        <f t="shared" si="203"/>
        <v>-</v>
      </c>
      <c r="M1129" s="460">
        <f t="shared" si="204"/>
        <v>1</v>
      </c>
      <c r="N1129" s="460">
        <f t="shared" si="205"/>
        <v>1.3094161296886699E-4</v>
      </c>
      <c r="O1129" s="460">
        <f t="shared" si="210"/>
        <v>-77.658446272837665</v>
      </c>
      <c r="P1129" s="460">
        <f t="shared" si="207"/>
        <v>-1.0000000000005116E-2</v>
      </c>
      <c r="Q1129" s="460">
        <f t="shared" si="208"/>
        <v>1.7080711312095086E-8</v>
      </c>
      <c r="R1129" s="460">
        <f t="shared" si="209"/>
        <v>-1.7080711312103825E-10</v>
      </c>
      <c r="V1129" s="430"/>
    </row>
    <row r="1130" spans="3:22" x14ac:dyDescent="0.35">
      <c r="C1130" s="489">
        <v>52.989999999998801</v>
      </c>
      <c r="D1130" s="460">
        <f t="shared" si="200"/>
        <v>52.989999999998801</v>
      </c>
      <c r="E1130" s="460">
        <f t="shared" si="206"/>
        <v>5.2989999999998802E-2</v>
      </c>
      <c r="F1130" s="460">
        <f t="shared" si="201"/>
        <v>0.97855125868541504</v>
      </c>
      <c r="G1130" s="460">
        <v>1.3431733588258399E-4</v>
      </c>
      <c r="H1130" s="460">
        <f t="shared" si="202"/>
        <v>1</v>
      </c>
      <c r="I1130" s="460">
        <v>0.99716459606377394</v>
      </c>
      <c r="J1130" s="460">
        <v>0.99702078698376995</v>
      </c>
      <c r="K1130" s="460">
        <v>0.998183458567377</v>
      </c>
      <c r="L1130" s="460" t="str">
        <f t="shared" si="203"/>
        <v>-</v>
      </c>
      <c r="M1130" s="460">
        <f t="shared" si="204"/>
        <v>1</v>
      </c>
      <c r="N1130" s="460">
        <f t="shared" si="205"/>
        <v>1.3143639809117422E-4</v>
      </c>
      <c r="O1130" s="460">
        <f t="shared" si="210"/>
        <v>-77.625687018021253</v>
      </c>
      <c r="P1130" s="460">
        <f t="shared" si="207"/>
        <v>-9.9999999999980105E-3</v>
      </c>
      <c r="Q1130" s="460">
        <f t="shared" si="208"/>
        <v>1.7210555171955773E-8</v>
      </c>
      <c r="R1130" s="460">
        <f t="shared" si="209"/>
        <v>-1.7210555171952348E-10</v>
      </c>
      <c r="V1130" s="430"/>
    </row>
    <row r="1131" spans="3:22" x14ac:dyDescent="0.35">
      <c r="C1131" s="460">
        <v>53</v>
      </c>
      <c r="D1131" s="460">
        <f t="shared" si="200"/>
        <v>53</v>
      </c>
      <c r="E1131" s="460">
        <f t="shared" si="206"/>
        <v>5.2999999999999999E-2</v>
      </c>
      <c r="F1131" s="460">
        <f t="shared" si="201"/>
        <v>0.97854323840470114</v>
      </c>
      <c r="G1131" s="460">
        <v>1.3482196249125499E-4</v>
      </c>
      <c r="H1131" s="460">
        <f t="shared" si="202"/>
        <v>1</v>
      </c>
      <c r="I1131" s="460">
        <v>0.997163527017074</v>
      </c>
      <c r="J1131" s="460">
        <v>0.99701966378437401</v>
      </c>
      <c r="K1131" s="460">
        <v>0.99818277338519101</v>
      </c>
      <c r="L1131" s="460" t="str">
        <f t="shared" si="203"/>
        <v>-</v>
      </c>
      <c r="M1131" s="460">
        <f t="shared" si="204"/>
        <v>1</v>
      </c>
      <c r="N1131" s="460">
        <f t="shared" si="205"/>
        <v>1.319291197842698E-4</v>
      </c>
      <c r="O1131" s="460">
        <f t="shared" si="210"/>
        <v>-77.59318670229078</v>
      </c>
      <c r="P1131" s="460">
        <f t="shared" si="207"/>
        <v>-1.0000000001198828E-2</v>
      </c>
      <c r="Q1131" s="460">
        <f t="shared" si="208"/>
        <v>1.7340349001450207E-8</v>
      </c>
      <c r="R1131" s="460">
        <f t="shared" si="209"/>
        <v>-1.7340349003529016E-10</v>
      </c>
      <c r="V1131" s="430"/>
    </row>
    <row r="1132" spans="3:22" x14ac:dyDescent="0.35">
      <c r="C1132" s="460">
        <v>53.1</v>
      </c>
      <c r="D1132" s="460">
        <f t="shared" si="200"/>
        <v>53.1</v>
      </c>
      <c r="E1132" s="460">
        <f t="shared" si="206"/>
        <v>5.3100000000000001E-2</v>
      </c>
      <c r="F1132" s="460">
        <f t="shared" si="201"/>
        <v>0.97846295549869977</v>
      </c>
      <c r="G1132" s="460">
        <v>1.3974978082885499E-4</v>
      </c>
      <c r="H1132" s="460">
        <f t="shared" si="202"/>
        <v>1</v>
      </c>
      <c r="I1132" s="460">
        <v>0.99715282550597495</v>
      </c>
      <c r="J1132" s="460">
        <v>0.99700842018957403</v>
      </c>
      <c r="K1132" s="460">
        <v>0.998175914473175</v>
      </c>
      <c r="L1132" s="460" t="str">
        <f t="shared" si="203"/>
        <v>-</v>
      </c>
      <c r="M1132" s="460">
        <f t="shared" si="204"/>
        <v>1</v>
      </c>
      <c r="N1132" s="460">
        <f t="shared" si="205"/>
        <v>1.3673998358009699E-4</v>
      </c>
      <c r="O1132" s="460">
        <f t="shared" si="210"/>
        <v>-77.282089531731714</v>
      </c>
      <c r="P1132" s="460">
        <f t="shared" si="207"/>
        <v>-0.10000000000000142</v>
      </c>
      <c r="Q1132" s="460">
        <f t="shared" si="208"/>
        <v>1.8045771775653201E-8</v>
      </c>
      <c r="R1132" s="460">
        <f t="shared" si="209"/>
        <v>-1.8045771775653457E-9</v>
      </c>
      <c r="V1132" s="430"/>
    </row>
    <row r="1133" spans="3:22" x14ac:dyDescent="0.35">
      <c r="C1133" s="460">
        <v>53.2</v>
      </c>
      <c r="D1133" s="460">
        <f t="shared" si="200"/>
        <v>53.2</v>
      </c>
      <c r="E1133" s="460">
        <f t="shared" si="206"/>
        <v>5.3200000000000004E-2</v>
      </c>
      <c r="F1133" s="460">
        <f t="shared" si="201"/>
        <v>0.97838252698073735</v>
      </c>
      <c r="G1133" s="460">
        <v>1.44453253252911E-4</v>
      </c>
      <c r="H1133" s="460">
        <f t="shared" si="202"/>
        <v>1</v>
      </c>
      <c r="I1133" s="460">
        <v>0.99714210391484404</v>
      </c>
      <c r="J1133" s="460">
        <v>0.99699715550251</v>
      </c>
      <c r="K1133" s="460">
        <v>0.99816904266997197</v>
      </c>
      <c r="L1133" s="460" t="str">
        <f t="shared" si="203"/>
        <v>-</v>
      </c>
      <c r="M1133" s="460">
        <f t="shared" si="204"/>
        <v>1</v>
      </c>
      <c r="N1133" s="460">
        <f t="shared" si="205"/>
        <v>1.413305389481715E-4</v>
      </c>
      <c r="O1133" s="460">
        <f t="shared" si="210"/>
        <v>-76.995279698112199</v>
      </c>
      <c r="P1133" s="460">
        <f t="shared" si="207"/>
        <v>-0.10000000000000142</v>
      </c>
      <c r="Q1133" s="460">
        <f t="shared" si="208"/>
        <v>1.9330803874786067E-8</v>
      </c>
      <c r="R1133" s="460">
        <f t="shared" si="209"/>
        <v>-1.9330803874786344E-9</v>
      </c>
      <c r="V1133" s="430"/>
    </row>
    <row r="1134" spans="3:22" x14ac:dyDescent="0.35">
      <c r="C1134" s="460">
        <v>53.3</v>
      </c>
      <c r="D1134" s="460">
        <f t="shared" si="200"/>
        <v>53.3</v>
      </c>
      <c r="E1134" s="460">
        <f t="shared" si="206"/>
        <v>5.33E-2</v>
      </c>
      <c r="F1134" s="460">
        <f t="shared" si="201"/>
        <v>0.97830195288279109</v>
      </c>
      <c r="G1134" s="460">
        <v>1.48920268248519E-4</v>
      </c>
      <c r="H1134" s="460">
        <f t="shared" si="202"/>
        <v>1</v>
      </c>
      <c r="I1134" s="460">
        <v>0.99713136224418797</v>
      </c>
      <c r="J1134" s="460">
        <v>0.99698586972373904</v>
      </c>
      <c r="K1134" s="460">
        <v>0.998162157975783</v>
      </c>
      <c r="L1134" s="460" t="str">
        <f t="shared" si="203"/>
        <v>-</v>
      </c>
      <c r="M1134" s="460">
        <f t="shared" si="204"/>
        <v>1</v>
      </c>
      <c r="N1134" s="460">
        <f t="shared" si="205"/>
        <v>1.4568898925135525E-4</v>
      </c>
      <c r="O1134" s="460">
        <f t="shared" si="210"/>
        <v>-76.731465393985886</v>
      </c>
      <c r="P1134" s="460">
        <f t="shared" si="207"/>
        <v>-9.9999999999994316E-2</v>
      </c>
      <c r="Q1134" s="460">
        <f t="shared" si="208"/>
        <v>2.0595052391969738E-8</v>
      </c>
      <c r="R1134" s="460">
        <f t="shared" si="209"/>
        <v>-2.0595052391968568E-9</v>
      </c>
      <c r="V1134" s="430"/>
    </row>
    <row r="1135" spans="3:22" x14ac:dyDescent="0.35">
      <c r="C1135" s="460">
        <v>53.4</v>
      </c>
      <c r="D1135" s="460">
        <f t="shared" si="200"/>
        <v>53.4</v>
      </c>
      <c r="E1135" s="460">
        <f t="shared" si="206"/>
        <v>5.3399999999999996E-2</v>
      </c>
      <c r="F1135" s="460">
        <f t="shared" si="201"/>
        <v>0.97822123323689214</v>
      </c>
      <c r="G1135" s="460">
        <v>1.5313964272644601E-4</v>
      </c>
      <c r="H1135" s="460">
        <f t="shared" si="202"/>
        <v>1</v>
      </c>
      <c r="I1135" s="460">
        <v>0.997120600494525</v>
      </c>
      <c r="J1135" s="460">
        <v>0.99697456285383601</v>
      </c>
      <c r="K1135" s="460">
        <v>0.99815526039082003</v>
      </c>
      <c r="L1135" s="460" t="str">
        <f t="shared" si="203"/>
        <v>-</v>
      </c>
      <c r="M1135" s="460">
        <f t="shared" si="204"/>
        <v>1</v>
      </c>
      <c r="N1135" s="460">
        <f t="shared" si="205"/>
        <v>1.4980445016532108E-4</v>
      </c>
      <c r="O1135" s="460">
        <f t="shared" si="210"/>
        <v>-76.489505701551394</v>
      </c>
      <c r="P1135" s="460">
        <f t="shared" si="207"/>
        <v>-0.10000000000000142</v>
      </c>
      <c r="Q1135" s="460">
        <f t="shared" si="208"/>
        <v>2.1829093184574236E-8</v>
      </c>
      <c r="R1135" s="460">
        <f t="shared" si="209"/>
        <v>-2.1829093184574547E-9</v>
      </c>
      <c r="V1135" s="430"/>
    </row>
    <row r="1136" spans="3:22" x14ac:dyDescent="0.35">
      <c r="C1136" s="460">
        <v>53.5</v>
      </c>
      <c r="D1136" s="460">
        <f t="shared" si="200"/>
        <v>53.5</v>
      </c>
      <c r="E1136" s="460">
        <f t="shared" si="206"/>
        <v>5.3499999999999999E-2</v>
      </c>
      <c r="F1136" s="460">
        <f t="shared" si="201"/>
        <v>0.97814036807513038</v>
      </c>
      <c r="G1136" s="460">
        <v>1.57101111466275E-4</v>
      </c>
      <c r="H1136" s="460">
        <f t="shared" si="202"/>
        <v>1</v>
      </c>
      <c r="I1136" s="460">
        <v>0.99710981866638504</v>
      </c>
      <c r="J1136" s="460">
        <v>0.99696323489338201</v>
      </c>
      <c r="K1136" s="460">
        <v>0.99814834991529899</v>
      </c>
      <c r="L1136" s="460" t="str">
        <f t="shared" si="203"/>
        <v>-</v>
      </c>
      <c r="M1136" s="460">
        <f t="shared" si="204"/>
        <v>1</v>
      </c>
      <c r="N1136" s="460">
        <f t="shared" si="205"/>
        <v>1.536669389946343E-4</v>
      </c>
      <c r="O1136" s="460">
        <f t="shared" si="210"/>
        <v>-76.268391193485911</v>
      </c>
      <c r="P1136" s="460">
        <f t="shared" si="207"/>
        <v>-0.10000000000000142</v>
      </c>
      <c r="Q1136" s="460">
        <f t="shared" si="208"/>
        <v>2.3023721009668271E-8</v>
      </c>
      <c r="R1136" s="460">
        <f t="shared" si="209"/>
        <v>-2.30237210096686E-9</v>
      </c>
      <c r="V1136" s="430"/>
    </row>
    <row r="1137" spans="3:22" x14ac:dyDescent="0.35">
      <c r="C1137" s="460">
        <v>53.6</v>
      </c>
      <c r="D1137" s="460">
        <f t="shared" si="200"/>
        <v>53.6</v>
      </c>
      <c r="E1137" s="460">
        <f t="shared" si="206"/>
        <v>5.3600000000000002E-2</v>
      </c>
      <c r="F1137" s="460">
        <f t="shared" si="201"/>
        <v>0.97805935742965455</v>
      </c>
      <c r="G1137" s="460">
        <v>1.6079531640473001E-4</v>
      </c>
      <c r="H1137" s="460">
        <f t="shared" si="202"/>
        <v>1</v>
      </c>
      <c r="I1137" s="460">
        <v>0.99709901676030299</v>
      </c>
      <c r="J1137" s="460">
        <v>0.99695188584297101</v>
      </c>
      <c r="K1137" s="460">
        <v>0.99814142654945104</v>
      </c>
      <c r="L1137" s="460" t="str">
        <f t="shared" si="203"/>
        <v>-</v>
      </c>
      <c r="M1137" s="460">
        <f t="shared" si="204"/>
        <v>1</v>
      </c>
      <c r="N1137" s="460">
        <f t="shared" si="205"/>
        <v>1.5726736384050823E-4</v>
      </c>
      <c r="O1137" s="460">
        <f t="shared" si="210"/>
        <v>-76.067227858346882</v>
      </c>
      <c r="P1137" s="460">
        <f t="shared" si="207"/>
        <v>-0.10000000000000142</v>
      </c>
      <c r="Q1137" s="460">
        <f t="shared" si="208"/>
        <v>2.4170035169894026E-8</v>
      </c>
      <c r="R1137" s="460">
        <f t="shared" si="209"/>
        <v>-2.4170035169894371E-9</v>
      </c>
      <c r="V1137" s="430"/>
    </row>
    <row r="1138" spans="3:22" x14ac:dyDescent="0.35">
      <c r="C1138" s="460">
        <v>53.7</v>
      </c>
      <c r="D1138" s="460">
        <f t="shared" si="200"/>
        <v>53.7</v>
      </c>
      <c r="E1138" s="460">
        <f t="shared" si="206"/>
        <v>5.3700000000000005E-2</v>
      </c>
      <c r="F1138" s="460">
        <f t="shared" si="201"/>
        <v>0.97797820133266511</v>
      </c>
      <c r="G1138" s="460">
        <v>1.6421379577649301E-4</v>
      </c>
      <c r="H1138" s="460">
        <f t="shared" si="202"/>
        <v>1</v>
      </c>
      <c r="I1138" s="460">
        <v>0.997088194776791</v>
      </c>
      <c r="J1138" s="460">
        <v>0.996940515703168</v>
      </c>
      <c r="K1138" s="460">
        <v>0.99813449029347301</v>
      </c>
      <c r="L1138" s="460" t="str">
        <f t="shared" si="203"/>
        <v>-</v>
      </c>
      <c r="M1138" s="460">
        <f t="shared" si="204"/>
        <v>1</v>
      </c>
      <c r="N1138" s="460">
        <f t="shared" si="205"/>
        <v>1.6059751262750423E-4</v>
      </c>
      <c r="O1138" s="460">
        <f t="shared" si="210"/>
        <v>-75.885223709230814</v>
      </c>
      <c r="P1138" s="460">
        <f t="shared" si="207"/>
        <v>-0.10000000000000142</v>
      </c>
      <c r="Q1138" s="460">
        <f t="shared" si="208"/>
        <v>2.5259519923006209E-8</v>
      </c>
      <c r="R1138" s="460">
        <f t="shared" si="209"/>
        <v>-2.5259519923006568E-9</v>
      </c>
      <c r="V1138" s="430"/>
    </row>
    <row r="1139" spans="3:22" x14ac:dyDescent="0.35">
      <c r="C1139" s="460">
        <v>53.8</v>
      </c>
      <c r="D1139" s="460">
        <f t="shared" si="200"/>
        <v>53.8</v>
      </c>
      <c r="E1139" s="460">
        <f t="shared" si="206"/>
        <v>5.3800000000000001E-2</v>
      </c>
      <c r="F1139" s="460">
        <f t="shared" si="201"/>
        <v>0.97789689981642325</v>
      </c>
      <c r="G1139" s="460">
        <v>1.6734897310781801E-4</v>
      </c>
      <c r="H1139" s="460">
        <f t="shared" si="202"/>
        <v>1</v>
      </c>
      <c r="I1139" s="460">
        <v>0.99707735271637699</v>
      </c>
      <c r="J1139" s="460">
        <v>0.99692912447455095</v>
      </c>
      <c r="K1139" s="460">
        <v>0.99812754114758595</v>
      </c>
      <c r="L1139" s="460" t="str">
        <f t="shared" si="203"/>
        <v>-</v>
      </c>
      <c r="M1139" s="460">
        <f t="shared" si="204"/>
        <v>1</v>
      </c>
      <c r="N1139" s="460">
        <f t="shared" si="205"/>
        <v>1.636500419895972E-4</v>
      </c>
      <c r="O1139" s="460">
        <f t="shared" si="210"/>
        <v>-75.721677578479387</v>
      </c>
      <c r="P1139" s="460">
        <f t="shared" si="207"/>
        <v>-9.9999999999994316E-2</v>
      </c>
      <c r="Q1139" s="460">
        <f t="shared" si="208"/>
        <v>2.6284119168792544E-8</v>
      </c>
      <c r="R1139" s="460">
        <f t="shared" si="209"/>
        <v>-2.6284119168791049E-9</v>
      </c>
      <c r="V1139" s="430"/>
    </row>
    <row r="1140" spans="3:22" x14ac:dyDescent="0.35">
      <c r="C1140" s="460">
        <v>53.9</v>
      </c>
      <c r="D1140" s="460">
        <f t="shared" si="200"/>
        <v>53.9</v>
      </c>
      <c r="E1140" s="460">
        <f t="shared" si="206"/>
        <v>5.3899999999999997E-2</v>
      </c>
      <c r="F1140" s="460">
        <f t="shared" si="201"/>
        <v>0.97781545291324601</v>
      </c>
      <c r="G1140" s="460">
        <v>1.7019414606771099E-4</v>
      </c>
      <c r="H1140" s="460">
        <f t="shared" si="202"/>
        <v>1</v>
      </c>
      <c r="I1140" s="460">
        <v>0.99706649057958396</v>
      </c>
      <c r="J1140" s="460">
        <v>0.99691771215770597</v>
      </c>
      <c r="K1140" s="460">
        <v>0.99812057911200602</v>
      </c>
      <c r="L1140" s="460" t="str">
        <f t="shared" si="203"/>
        <v>-</v>
      </c>
      <c r="M1140" s="460">
        <f t="shared" si="204"/>
        <v>1</v>
      </c>
      <c r="N1140" s="460">
        <f t="shared" si="205"/>
        <v>1.6641846602038197E-4</v>
      </c>
      <c r="O1140" s="460">
        <f t="shared" si="210"/>
        <v>-75.575969709247218</v>
      </c>
      <c r="P1140" s="460">
        <f t="shared" si="207"/>
        <v>-0.10000000000000142</v>
      </c>
      <c r="Q1140" s="460">
        <f t="shared" si="208"/>
        <v>2.7236304994983422E-8</v>
      </c>
      <c r="R1140" s="460">
        <f t="shared" si="209"/>
        <v>-2.7236304994983809E-9</v>
      </c>
      <c r="V1140" s="430"/>
    </row>
    <row r="1141" spans="3:22" x14ac:dyDescent="0.35">
      <c r="C1141" s="460">
        <v>54</v>
      </c>
      <c r="D1141" s="460">
        <f t="shared" si="200"/>
        <v>54</v>
      </c>
      <c r="E1141" s="460">
        <f t="shared" si="206"/>
        <v>5.3999999999999999E-2</v>
      </c>
      <c r="F1141" s="460">
        <f t="shared" si="201"/>
        <v>0.97773386065550649</v>
      </c>
      <c r="G1141" s="460">
        <v>1.7274347518021001E-4</v>
      </c>
      <c r="H1141" s="460">
        <f t="shared" si="202"/>
        <v>1</v>
      </c>
      <c r="I1141" s="460">
        <v>0.99705560836696105</v>
      </c>
      <c r="J1141" s="460">
        <v>0.99690627875323201</v>
      </c>
      <c r="K1141" s="460">
        <v>0.99811360418696304</v>
      </c>
      <c r="L1141" s="460" t="str">
        <f t="shared" si="203"/>
        <v>-</v>
      </c>
      <c r="M1141" s="460">
        <f t="shared" si="204"/>
        <v>1</v>
      </c>
      <c r="N1141" s="460">
        <f t="shared" si="205"/>
        <v>1.6889714489099541E-4</v>
      </c>
      <c r="O1141" s="460">
        <f t="shared" si="210"/>
        <v>-75.447553837302891</v>
      </c>
      <c r="P1141" s="460">
        <f t="shared" si="207"/>
        <v>-0.10000000000000142</v>
      </c>
      <c r="Q1141" s="460">
        <f t="shared" si="208"/>
        <v>2.810913973021755E-8</v>
      </c>
      <c r="R1141" s="460">
        <f t="shared" si="209"/>
        <v>-2.8109139730217949E-9</v>
      </c>
      <c r="V1141" s="430"/>
    </row>
    <row r="1142" spans="3:22" x14ac:dyDescent="0.35">
      <c r="C1142" s="460">
        <v>54.1</v>
      </c>
      <c r="D1142" s="460">
        <f t="shared" si="200"/>
        <v>54.1</v>
      </c>
      <c r="E1142" s="460">
        <f t="shared" si="206"/>
        <v>5.4100000000000002E-2</v>
      </c>
      <c r="F1142" s="460">
        <f t="shared" si="201"/>
        <v>0.97765212307563454</v>
      </c>
      <c r="G1142" s="460">
        <v>1.7499197240114099E-4</v>
      </c>
      <c r="H1142" s="460">
        <f t="shared" si="202"/>
        <v>1</v>
      </c>
      <c r="I1142" s="460">
        <v>0.99704470607903894</v>
      </c>
      <c r="J1142" s="460">
        <v>0.99689482426171405</v>
      </c>
      <c r="K1142" s="460">
        <v>0.99810661637267495</v>
      </c>
      <c r="L1142" s="460" t="str">
        <f t="shared" si="203"/>
        <v>-</v>
      </c>
      <c r="M1142" s="460">
        <f t="shared" si="204"/>
        <v>1</v>
      </c>
      <c r="N1142" s="460">
        <f t="shared" si="205"/>
        <v>1.7108127333916834E-4</v>
      </c>
      <c r="O1142" s="460">
        <f t="shared" si="210"/>
        <v>-75.335950519939274</v>
      </c>
      <c r="P1142" s="460">
        <f t="shared" si="207"/>
        <v>-0.10000000000000142</v>
      </c>
      <c r="Q1142" s="460">
        <f t="shared" si="208"/>
        <v>2.8896331215571029E-8</v>
      </c>
      <c r="R1142" s="460">
        <f t="shared" si="209"/>
        <v>-2.8896331215571438E-9</v>
      </c>
      <c r="V1142" s="430"/>
    </row>
    <row r="1143" spans="3:22" x14ac:dyDescent="0.35">
      <c r="C1143" s="460">
        <v>54.2</v>
      </c>
      <c r="D1143" s="460">
        <f t="shared" si="200"/>
        <v>54.2</v>
      </c>
      <c r="E1143" s="460">
        <f t="shared" si="206"/>
        <v>5.4200000000000005E-2</v>
      </c>
      <c r="F1143" s="460">
        <f t="shared" si="201"/>
        <v>0.97757024020611916</v>
      </c>
      <c r="G1143" s="460">
        <v>1.7693548956310701E-4</v>
      </c>
      <c r="H1143" s="460">
        <f t="shared" si="202"/>
        <v>1</v>
      </c>
      <c r="I1143" s="460">
        <v>0.99703378371631002</v>
      </c>
      <c r="J1143" s="460">
        <v>0.99688334868370099</v>
      </c>
      <c r="K1143" s="460">
        <v>0.99809961566933003</v>
      </c>
      <c r="L1143" s="460" t="str">
        <f t="shared" si="203"/>
        <v>-</v>
      </c>
      <c r="M1143" s="460">
        <f t="shared" si="204"/>
        <v>1</v>
      </c>
      <c r="N1143" s="460">
        <f t="shared" si="205"/>
        <v>1.7296686903319381E-4</v>
      </c>
      <c r="O1143" s="460">
        <f t="shared" si="210"/>
        <v>-75.240741518234387</v>
      </c>
      <c r="P1143" s="460">
        <f t="shared" si="207"/>
        <v>-0.10000000000000142</v>
      </c>
      <c r="Q1143" s="460">
        <f t="shared" si="208"/>
        <v>2.9592281067468297E-8</v>
      </c>
      <c r="R1143" s="460">
        <f t="shared" si="209"/>
        <v>-2.9592281067468715E-9</v>
      </c>
      <c r="V1143" s="430"/>
    </row>
    <row r="1144" spans="3:22" x14ac:dyDescent="0.35">
      <c r="C1144" s="460">
        <v>54.3</v>
      </c>
      <c r="D1144" s="460">
        <f t="shared" si="200"/>
        <v>54.3</v>
      </c>
      <c r="E1144" s="460">
        <f t="shared" si="206"/>
        <v>5.4299999999999994E-2</v>
      </c>
      <c r="F1144" s="460">
        <f t="shared" si="201"/>
        <v>0.97748821207950065</v>
      </c>
      <c r="G1144" s="460">
        <v>1.78570706691306E-4</v>
      </c>
      <c r="H1144" s="460">
        <f t="shared" si="202"/>
        <v>1</v>
      </c>
      <c r="I1144" s="460">
        <v>0.99702284127934204</v>
      </c>
      <c r="J1144" s="460">
        <v>0.99687185201981399</v>
      </c>
      <c r="K1144" s="460">
        <v>0.99809260207717698</v>
      </c>
      <c r="L1144" s="460" t="str">
        <f t="shared" si="203"/>
        <v>-</v>
      </c>
      <c r="M1144" s="460">
        <f t="shared" si="204"/>
        <v>1</v>
      </c>
      <c r="N1144" s="460">
        <f t="shared" si="205"/>
        <v>1.7455076081345763E-4</v>
      </c>
      <c r="O1144" s="460">
        <f t="shared" si="210"/>
        <v>-75.161565077773332</v>
      </c>
      <c r="P1144" s="460">
        <f t="shared" si="207"/>
        <v>-9.9999999999994316E-2</v>
      </c>
      <c r="Q1144" s="460">
        <f t="shared" si="208"/>
        <v>3.0192125763558558E-8</v>
      </c>
      <c r="R1144" s="460">
        <f t="shared" si="209"/>
        <v>-3.019212576355684E-9</v>
      </c>
      <c r="V1144" s="430"/>
    </row>
    <row r="1145" spans="3:22" x14ac:dyDescent="0.35">
      <c r="C1145" s="460">
        <v>54.4</v>
      </c>
      <c r="D1145" s="460">
        <f t="shared" si="200"/>
        <v>54.4</v>
      </c>
      <c r="E1145" s="460">
        <f t="shared" si="206"/>
        <v>5.4399999999999997E-2</v>
      </c>
      <c r="F1145" s="460">
        <f t="shared" si="201"/>
        <v>0.97740603872838216</v>
      </c>
      <c r="G1145" s="460">
        <v>1.7989512019563801E-4</v>
      </c>
      <c r="H1145" s="460">
        <f t="shared" si="202"/>
        <v>1</v>
      </c>
      <c r="I1145" s="460">
        <v>0.99701187876865005</v>
      </c>
      <c r="J1145" s="460">
        <v>0.99686033427062803</v>
      </c>
      <c r="K1145" s="460">
        <v>0.99808557559641897</v>
      </c>
      <c r="L1145" s="460" t="str">
        <f t="shared" si="203"/>
        <v>-</v>
      </c>
      <c r="M1145" s="460">
        <f t="shared" si="204"/>
        <v>1</v>
      </c>
      <c r="N1145" s="460">
        <f t="shared" si="205"/>
        <v>1.7583057681698472E-4</v>
      </c>
      <c r="O1145" s="460">
        <f t="shared" si="210"/>
        <v>-75.098111983630673</v>
      </c>
      <c r="P1145" s="460">
        <f t="shared" si="207"/>
        <v>-0.10000000000000142</v>
      </c>
      <c r="Q1145" s="460">
        <f t="shared" si="208"/>
        <v>3.0691770439924508E-8</v>
      </c>
      <c r="R1145" s="460">
        <f t="shared" si="209"/>
        <v>-3.0691770439924943E-9</v>
      </c>
      <c r="V1145" s="430"/>
    </row>
    <row r="1146" spans="3:22" x14ac:dyDescent="0.35">
      <c r="C1146" s="460">
        <v>54.5</v>
      </c>
      <c r="D1146" s="460">
        <f t="shared" si="200"/>
        <v>54.5</v>
      </c>
      <c r="E1146" s="460">
        <f t="shared" si="206"/>
        <v>5.45E-2</v>
      </c>
      <c r="F1146" s="460">
        <f t="shared" si="201"/>
        <v>0.97732372018542002</v>
      </c>
      <c r="G1146" s="460">
        <v>1.8090703094053901E-4</v>
      </c>
      <c r="H1146" s="460">
        <f t="shared" si="202"/>
        <v>1</v>
      </c>
      <c r="I1146" s="460">
        <v>0.99700089618478505</v>
      </c>
      <c r="J1146" s="460">
        <v>0.99684879543674598</v>
      </c>
      <c r="K1146" s="460">
        <v>0.99807853622728804</v>
      </c>
      <c r="L1146" s="460" t="str">
        <f t="shared" si="203"/>
        <v>-</v>
      </c>
      <c r="M1146" s="460">
        <f t="shared" si="204"/>
        <v>1</v>
      </c>
      <c r="N1146" s="460">
        <f t="shared" si="205"/>
        <v>1.7680473248650648E-4</v>
      </c>
      <c r="O1146" s="460">
        <f t="shared" si="210"/>
        <v>-75.050122290387819</v>
      </c>
      <c r="P1146" s="460">
        <f t="shared" si="207"/>
        <v>-0.10000000000000142</v>
      </c>
      <c r="Q1146" s="460">
        <f t="shared" si="208"/>
        <v>3.1087915341892226E-8</v>
      </c>
      <c r="R1146" s="460">
        <f t="shared" si="209"/>
        <v>-3.1087915341892669E-9</v>
      </c>
      <c r="V1146" s="430"/>
    </row>
    <row r="1147" spans="3:22" x14ac:dyDescent="0.35">
      <c r="C1147" s="460">
        <v>54.6</v>
      </c>
      <c r="D1147" s="460">
        <f t="shared" si="200"/>
        <v>54.6</v>
      </c>
      <c r="E1147" s="460">
        <f t="shared" si="206"/>
        <v>5.4600000000000003E-2</v>
      </c>
      <c r="F1147" s="460">
        <f t="shared" si="201"/>
        <v>0.97724125648332627</v>
      </c>
      <c r="G1147" s="460">
        <v>1.8160553219810901E-4</v>
      </c>
      <c r="H1147" s="460">
        <f t="shared" si="202"/>
        <v>1</v>
      </c>
      <c r="I1147" s="460">
        <v>0.99698989352826195</v>
      </c>
      <c r="J1147" s="460">
        <v>0.99683723551873704</v>
      </c>
      <c r="K1147" s="460">
        <v>0.99807148396999301</v>
      </c>
      <c r="L1147" s="460" t="str">
        <f t="shared" si="203"/>
        <v>-</v>
      </c>
      <c r="M1147" s="460">
        <f t="shared" si="204"/>
        <v>1</v>
      </c>
      <c r="N1147" s="460">
        <f t="shared" si="205"/>
        <v>1.7747241846960321E-4</v>
      </c>
      <c r="O1147" s="460">
        <f t="shared" si="210"/>
        <v>-75.01738264792013</v>
      </c>
      <c r="P1147" s="460">
        <f t="shared" si="207"/>
        <v>-0.10000000000000142</v>
      </c>
      <c r="Q1147" s="460">
        <f t="shared" si="208"/>
        <v>3.1378074922394529E-8</v>
      </c>
      <c r="R1147" s="460">
        <f t="shared" si="209"/>
        <v>-3.1378074922394973E-9</v>
      </c>
      <c r="V1147" s="430"/>
    </row>
    <row r="1148" spans="3:22" x14ac:dyDescent="0.35">
      <c r="C1148" s="460">
        <v>54.7</v>
      </c>
      <c r="D1148" s="460">
        <f t="shared" si="200"/>
        <v>54.7</v>
      </c>
      <c r="E1148" s="460">
        <f t="shared" si="206"/>
        <v>5.4700000000000006E-2</v>
      </c>
      <c r="F1148" s="460">
        <f t="shared" si="201"/>
        <v>0.97715864765487237</v>
      </c>
      <c r="G1148" s="460">
        <v>1.8199049748637001E-4</v>
      </c>
      <c r="H1148" s="460">
        <f t="shared" si="202"/>
        <v>1</v>
      </c>
      <c r="I1148" s="460">
        <v>0.996978870799619</v>
      </c>
      <c r="J1148" s="460">
        <v>0.99682565451719696</v>
      </c>
      <c r="K1148" s="460">
        <v>0.99806441882475205</v>
      </c>
      <c r="L1148" s="460" t="str">
        <f t="shared" si="203"/>
        <v>-</v>
      </c>
      <c r="M1148" s="460">
        <f t="shared" si="204"/>
        <v>1</v>
      </c>
      <c r="N1148" s="460">
        <f t="shared" si="205"/>
        <v>1.7783358840981877E-4</v>
      </c>
      <c r="O1148" s="460">
        <f t="shared" si="210"/>
        <v>-74.999724160525858</v>
      </c>
      <c r="P1148" s="460">
        <f t="shared" si="207"/>
        <v>-0.10000000000000142</v>
      </c>
      <c r="Q1148" s="460">
        <f t="shared" si="208"/>
        <v>3.1560589631149956E-8</v>
      </c>
      <c r="R1148" s="460">
        <f t="shared" si="209"/>
        <v>-3.1560589631150405E-9</v>
      </c>
      <c r="V1148" s="430"/>
    </row>
    <row r="1149" spans="3:22" x14ac:dyDescent="0.35">
      <c r="C1149" s="460">
        <v>54.8</v>
      </c>
      <c r="D1149" s="460">
        <f t="shared" si="200"/>
        <v>54.8</v>
      </c>
      <c r="E1149" s="460">
        <f t="shared" si="206"/>
        <v>5.4799999999999995E-2</v>
      </c>
      <c r="F1149" s="460">
        <f t="shared" si="201"/>
        <v>0.9770758937328855</v>
      </c>
      <c r="G1149" s="460">
        <v>1.8206256829758001E-4</v>
      </c>
      <c r="H1149" s="460">
        <f t="shared" si="202"/>
        <v>1</v>
      </c>
      <c r="I1149" s="460">
        <v>0.99696782799940897</v>
      </c>
      <c r="J1149" s="460">
        <v>0.99681405243273502</v>
      </c>
      <c r="K1149" s="460">
        <v>0.99805734079179598</v>
      </c>
      <c r="L1149" s="460" t="str">
        <f t="shared" si="203"/>
        <v>-</v>
      </c>
      <c r="M1149" s="460">
        <f t="shared" si="204"/>
        <v>1</v>
      </c>
      <c r="N1149" s="460">
        <f t="shared" si="205"/>
        <v>1.7788894663466249E-4</v>
      </c>
      <c r="O1149" s="460">
        <f t="shared" si="210"/>
        <v>-74.997020730812736</v>
      </c>
      <c r="P1149" s="460">
        <f t="shared" si="207"/>
        <v>-9.9999999999994316E-2</v>
      </c>
      <c r="Q1149" s="460">
        <f t="shared" si="208"/>
        <v>3.1634630484618048E-8</v>
      </c>
      <c r="R1149" s="460">
        <f t="shared" si="209"/>
        <v>-3.1634630484616251E-9</v>
      </c>
      <c r="V1149" s="430"/>
    </row>
    <row r="1150" spans="3:22" x14ac:dyDescent="0.35">
      <c r="C1150" s="460">
        <v>54.9</v>
      </c>
      <c r="D1150" s="460">
        <f t="shared" ref="D1150:D1213" si="211">IF(AND($D$11=$U$86,$D$13&gt;=$U$80),$D$13/$U$80,1)*(f_CLK_MHz/fCLK_NOM_MHz)*$C1150</f>
        <v>54.9</v>
      </c>
      <c r="E1150" s="460">
        <f t="shared" si="206"/>
        <v>5.4899999999999997E-2</v>
      </c>
      <c r="F1150" s="460">
        <f t="shared" ref="F1150:F1213" si="212">IF(SINC3_Decimation&lt;&gt;0,(ABS(SIN(((MOD_CLK_DIV*PI()*$D1150*SINC3_Decimation)/(f_CLK_MHz*1000000)))/(SINC3_Decimation*SIN(((MOD_CLK_DIV*PI()*$D1150)/(f_CLK_MHz*1000000)))))^First_Stage_Order),"-")</f>
        <v>0.97699299475024692</v>
      </c>
      <c r="G1150" s="460">
        <v>1.8182314172011501E-4</v>
      </c>
      <c r="H1150" s="460">
        <f t="shared" ref="H1150:H1213" si="213">IF(SINC1A_Decimation&lt;&gt;0,(ABS(SIN(((MOD_CLK_DIV*SINC3_Decimation*FIR2_Decimation*PI()*$D1150*SINC1A_Decimation)/(f_CLK_MHz*1000000)))/(SINC1A_Decimation*SIN(((MOD_CLK_DIV*SINC3_Decimation*FIR2_Decimation*PI()*$D1150)/(f_CLK_MHz*1000000)))))^1),"-")</f>
        <v>1</v>
      </c>
      <c r="I1150" s="460">
        <v>0.99695676512815101</v>
      </c>
      <c r="J1150" s="460">
        <v>0.99680242926592399</v>
      </c>
      <c r="K1150" s="460">
        <v>0.99805024987133695</v>
      </c>
      <c r="L1150" s="460" t="str">
        <f t="shared" ref="L1150:L1213" si="214">IF(SINC1B_Decimation&lt;&gt;0,(ABS(SIN(((MOD_CLK_DIV*FIR1_Decimation*PI()*$D1150*SINC1B_Decimation)/(f_CLK_MHz*1000000)))/(SINC1B_Decimation*SIN(((MOD_CLK_DIV*FIR1_Decimation*PI()*$D1150)/(f_CLK_MHz*1000000)))))^1),"-")</f>
        <v>-</v>
      </c>
      <c r="M1150" s="460">
        <f t="shared" ref="M1150:M1213" si="215">IF($D$14=$Z$85,(ABS(SIN(((Dec_Prior_to_Chop*PI()*$D1150*2)/(f_CLK_MHz*1000000)))/(2*SIN(((Dec_Prior_to_Chop*PI()*$D1150)/(f_CLK_MHz*1000000)))))^1),1)</f>
        <v>1</v>
      </c>
      <c r="N1150" s="460">
        <f t="shared" ref="N1150:N1213" si="216">M1150*IF(FILTER=$U$85,F1150,IF(AND(FILTER=$U$86,$D$13&lt;=$U$73,$D$13&lt;&gt;$U$72),F1150*G1150*H1150,IF(AND(FILTER=$U$86,OR($D$13&gt;=$U$74,$D$13=$U$72),$D$13&lt;=$U$79,$D$13&lt;&gt;$U$75),I1150*L1150,IF(AND(FILTER=$U$86,$D$13=$U$75),J1150*L1150,IF(AND(FILTER=$U$86,$D$13&gt;=$U$80),K1150,"Error")))))</f>
        <v>1.7763993574403372E-4</v>
      </c>
      <c r="O1150" s="460">
        <f t="shared" si="210"/>
        <v>-75.009187851829054</v>
      </c>
      <c r="P1150" s="460">
        <f t="shared" si="207"/>
        <v>-0.10000000000000142</v>
      </c>
      <c r="Q1150" s="460">
        <f t="shared" si="208"/>
        <v>3.1600196551361196E-8</v>
      </c>
      <c r="R1150" s="460">
        <f t="shared" si="209"/>
        <v>-3.1600196551361645E-9</v>
      </c>
      <c r="V1150" s="430"/>
    </row>
    <row r="1151" spans="3:22" x14ac:dyDescent="0.35">
      <c r="C1151" s="460">
        <v>55</v>
      </c>
      <c r="D1151" s="460">
        <f t="shared" si="211"/>
        <v>55</v>
      </c>
      <c r="E1151" s="460">
        <f t="shared" ref="E1151:E1214" si="217">D1151/1000</f>
        <v>5.5E-2</v>
      </c>
      <c r="F1151" s="460">
        <f t="shared" si="212"/>
        <v>0.97690995073989861</v>
      </c>
      <c r="G1151" s="460">
        <v>1.8127435795626401E-4</v>
      </c>
      <c r="H1151" s="460">
        <f t="shared" si="213"/>
        <v>1</v>
      </c>
      <c r="I1151" s="460">
        <v>0.99694568218638402</v>
      </c>
      <c r="J1151" s="460">
        <v>0.99679078501735896</v>
      </c>
      <c r="K1151" s="460">
        <v>0.99804314606359201</v>
      </c>
      <c r="L1151" s="460" t="str">
        <f t="shared" si="214"/>
        <v>-</v>
      </c>
      <c r="M1151" s="460">
        <f t="shared" si="215"/>
        <v>1</v>
      </c>
      <c r="N1151" s="460">
        <f t="shared" si="216"/>
        <v>1.7708872410146062E-4</v>
      </c>
      <c r="O1151" s="460">
        <f t="shared" si="210"/>
        <v>-75.036181821530846</v>
      </c>
      <c r="P1151" s="460">
        <f t="shared" si="207"/>
        <v>-0.10000000000000142</v>
      </c>
      <c r="Q1151" s="460">
        <f t="shared" si="208"/>
        <v>3.1458105528945109E-8</v>
      </c>
      <c r="R1151" s="460">
        <f t="shared" si="209"/>
        <v>-3.1458105528945557E-9</v>
      </c>
      <c r="V1151" s="430"/>
    </row>
    <row r="1152" spans="3:22" x14ac:dyDescent="0.35">
      <c r="C1152" s="460">
        <v>55.1</v>
      </c>
      <c r="D1152" s="460">
        <f t="shared" si="211"/>
        <v>55.1</v>
      </c>
      <c r="E1152" s="460">
        <f t="shared" si="217"/>
        <v>5.5100000000000003E-2</v>
      </c>
      <c r="F1152" s="460">
        <f t="shared" si="212"/>
        <v>0.97682676173483685</v>
      </c>
      <c r="G1152" s="460">
        <v>1.8041908774173401E-4</v>
      </c>
      <c r="H1152" s="460">
        <f t="shared" si="213"/>
        <v>1</v>
      </c>
      <c r="I1152" s="460">
        <v>0.99693457917464801</v>
      </c>
      <c r="J1152" s="460">
        <v>0.99677911968763599</v>
      </c>
      <c r="K1152" s="460">
        <v>0.99803602936878499</v>
      </c>
      <c r="L1152" s="460" t="str">
        <f t="shared" si="214"/>
        <v>-</v>
      </c>
      <c r="M1152" s="460">
        <f t="shared" si="215"/>
        <v>1</v>
      </c>
      <c r="N1152" s="460">
        <f t="shared" si="216"/>
        <v>1.7623819323391143E-4</v>
      </c>
      <c r="O1152" s="460">
        <f t="shared" si="210"/>
        <v>-75.077999363056406</v>
      </c>
      <c r="P1152" s="460">
        <f t="shared" si="207"/>
        <v>-0.10000000000000142</v>
      </c>
      <c r="Q1152" s="460">
        <f t="shared" si="208"/>
        <v>3.1209977628429211E-8</v>
      </c>
      <c r="R1152" s="460">
        <f t="shared" si="209"/>
        <v>-3.1209977628429654E-9</v>
      </c>
      <c r="V1152" s="430"/>
    </row>
    <row r="1153" spans="3:22" x14ac:dyDescent="0.35">
      <c r="C1153" s="460">
        <v>55.2</v>
      </c>
      <c r="D1153" s="460">
        <f t="shared" si="211"/>
        <v>55.2</v>
      </c>
      <c r="E1153" s="460">
        <f t="shared" si="217"/>
        <v>5.5200000000000006E-2</v>
      </c>
      <c r="F1153" s="460">
        <f t="shared" si="212"/>
        <v>0.97674342776811351</v>
      </c>
      <c r="G1153" s="460">
        <v>1.7926091966858899E-4</v>
      </c>
      <c r="H1153" s="460">
        <f t="shared" si="213"/>
        <v>1</v>
      </c>
      <c r="I1153" s="460">
        <v>0.99692345609349697</v>
      </c>
      <c r="J1153" s="460">
        <v>0.99676743327736805</v>
      </c>
      <c r="K1153" s="460">
        <v>0.99802889978715104</v>
      </c>
      <c r="L1153" s="460" t="str">
        <f t="shared" si="214"/>
        <v>-</v>
      </c>
      <c r="M1153" s="460">
        <f t="shared" si="215"/>
        <v>1</v>
      </c>
      <c r="N1153" s="460">
        <f t="shared" si="216"/>
        <v>1.7509192514196206E-4</v>
      </c>
      <c r="O1153" s="460">
        <f t="shared" si="210"/>
        <v>-75.134677643396913</v>
      </c>
      <c r="P1153" s="460">
        <f t="shared" si="207"/>
        <v>-0.10000000000000142</v>
      </c>
      <c r="Q1153" s="460">
        <f t="shared" si="208"/>
        <v>3.0858213019501321E-8</v>
      </c>
      <c r="R1153" s="460">
        <f t="shared" si="209"/>
        <v>-3.0858213019501759E-9</v>
      </c>
      <c r="V1153" s="430"/>
    </row>
    <row r="1154" spans="3:22" x14ac:dyDescent="0.35">
      <c r="C1154" s="460">
        <v>55.3</v>
      </c>
      <c r="D1154" s="460">
        <f t="shared" si="211"/>
        <v>55.3</v>
      </c>
      <c r="E1154" s="460">
        <f t="shared" si="217"/>
        <v>5.5299999999999995E-2</v>
      </c>
      <c r="F1154" s="460">
        <f t="shared" si="212"/>
        <v>0.97665994887283769</v>
      </c>
      <c r="G1154" s="460">
        <v>1.7780414741621099E-4</v>
      </c>
      <c r="H1154" s="460">
        <f t="shared" si="213"/>
        <v>1</v>
      </c>
      <c r="I1154" s="460">
        <v>0.99691231294345894</v>
      </c>
      <c r="J1154" s="460">
        <v>0.99675572578713501</v>
      </c>
      <c r="K1154" s="460">
        <v>0.99802175731889797</v>
      </c>
      <c r="L1154" s="460" t="str">
        <f t="shared" si="214"/>
        <v>-</v>
      </c>
      <c r="M1154" s="460">
        <f t="shared" si="215"/>
        <v>1</v>
      </c>
      <c r="N1154" s="460">
        <f t="shared" si="216"/>
        <v>1.7365418952489513E-4</v>
      </c>
      <c r="O1154" s="460">
        <f t="shared" si="210"/>
        <v>-75.206294691568218</v>
      </c>
      <c r="P1154" s="460">
        <f t="shared" si="207"/>
        <v>-9.9999999999994316E-2</v>
      </c>
      <c r="Q1154" s="460">
        <f t="shared" si="208"/>
        <v>3.0405963123807179E-8</v>
      </c>
      <c r="R1154" s="460">
        <f t="shared" si="209"/>
        <v>-3.0405963123805451E-9</v>
      </c>
      <c r="V1154" s="430"/>
    </row>
    <row r="1155" spans="3:22" x14ac:dyDescent="0.35">
      <c r="C1155" s="460">
        <v>55.4</v>
      </c>
      <c r="D1155" s="460">
        <f t="shared" si="211"/>
        <v>55.4</v>
      </c>
      <c r="E1155" s="460">
        <f t="shared" si="217"/>
        <v>5.5399999999999998E-2</v>
      </c>
      <c r="F1155" s="460">
        <f t="shared" si="212"/>
        <v>0.97657632508217729</v>
      </c>
      <c r="G1155" s="460">
        <v>1.76053756894172E-4</v>
      </c>
      <c r="H1155" s="460">
        <f t="shared" si="213"/>
        <v>1</v>
      </c>
      <c r="I1155" s="460">
        <v>0.99690114972509203</v>
      </c>
      <c r="J1155" s="460">
        <v>0.99674399721755202</v>
      </c>
      <c r="K1155" s="460">
        <v>0.99801460196426295</v>
      </c>
      <c r="L1155" s="460" t="str">
        <f t="shared" si="214"/>
        <v>-</v>
      </c>
      <c r="M1155" s="460">
        <f t="shared" si="215"/>
        <v>1</v>
      </c>
      <c r="N1155" s="460">
        <f t="shared" si="216"/>
        <v>1.7192993092462151E-4</v>
      </c>
      <c r="O1155" s="460">
        <f t="shared" si="210"/>
        <v>-75.292970226134969</v>
      </c>
      <c r="P1155" s="460">
        <f t="shared" ref="P1155:P1218" si="218">D1154-D1155</f>
        <v>-0.10000000000000142</v>
      </c>
      <c r="Q1155" s="460">
        <f t="shared" ref="Q1155:Q1218" si="219">((N1155+N1154)/2)^2</f>
        <v>2.9857096076716507E-8</v>
      </c>
      <c r="R1155" s="460">
        <f t="shared" ref="R1155:R1218" si="220">P1155*Q1155</f>
        <v>-2.9857096076716931E-9</v>
      </c>
      <c r="V1155" s="430"/>
    </row>
    <row r="1156" spans="3:22" x14ac:dyDescent="0.35">
      <c r="C1156" s="460">
        <v>55.5</v>
      </c>
      <c r="D1156" s="460">
        <f t="shared" si="211"/>
        <v>55.5</v>
      </c>
      <c r="E1156" s="460">
        <f t="shared" si="217"/>
        <v>5.5500000000000001E-2</v>
      </c>
      <c r="F1156" s="460">
        <f t="shared" si="212"/>
        <v>0.97649255642935295</v>
      </c>
      <c r="G1156" s="460">
        <v>1.74015413299978E-4</v>
      </c>
      <c r="H1156" s="460">
        <f t="shared" si="213"/>
        <v>1</v>
      </c>
      <c r="I1156" s="460">
        <v>0.99688996643892203</v>
      </c>
      <c r="J1156" s="460">
        <v>0.99673224756920298</v>
      </c>
      <c r="K1156" s="460">
        <v>0.99800743372345402</v>
      </c>
      <c r="L1156" s="460" t="str">
        <f t="shared" si="214"/>
        <v>-</v>
      </c>
      <c r="M1156" s="460">
        <f t="shared" si="215"/>
        <v>1</v>
      </c>
      <c r="N1156" s="460">
        <f t="shared" si="216"/>
        <v>1.6992475579140595E-4</v>
      </c>
      <c r="O1156" s="460">
        <f t="shared" si="210"/>
        <v>-75.394866911094283</v>
      </c>
      <c r="P1156" s="460">
        <f t="shared" si="218"/>
        <v>-0.10000000000000142</v>
      </c>
      <c r="Q1156" s="460">
        <f t="shared" si="219"/>
        <v>2.921615670742832E-8</v>
      </c>
      <c r="R1156" s="460">
        <f t="shared" si="220"/>
        <v>-2.9216156707428736E-9</v>
      </c>
      <c r="V1156" s="430"/>
    </row>
    <row r="1157" spans="3:22" x14ac:dyDescent="0.35">
      <c r="C1157" s="460">
        <v>55.6</v>
      </c>
      <c r="D1157" s="460">
        <f t="shared" si="211"/>
        <v>55.6</v>
      </c>
      <c r="E1157" s="460">
        <f t="shared" si="217"/>
        <v>5.5600000000000004E-2</v>
      </c>
      <c r="F1157" s="460">
        <f t="shared" si="212"/>
        <v>0.97640864294764396</v>
      </c>
      <c r="G1157" s="460">
        <v>1.71695448095671E-4</v>
      </c>
      <c r="H1157" s="460">
        <f t="shared" si="213"/>
        <v>1</v>
      </c>
      <c r="I1157" s="460">
        <v>0.99687876308549195</v>
      </c>
      <c r="J1157" s="460">
        <v>0.99672047684268905</v>
      </c>
      <c r="K1157" s="460">
        <v>0.998000252596696</v>
      </c>
      <c r="L1157" s="460" t="str">
        <f t="shared" si="214"/>
        <v>-</v>
      </c>
      <c r="M1157" s="460">
        <f t="shared" si="215"/>
        <v>1</v>
      </c>
      <c r="N1157" s="460">
        <f t="shared" si="216"/>
        <v>1.6764491947538176E-4</v>
      </c>
      <c r="O1157" s="460">
        <f t="shared" si="210"/>
        <v>-75.512192068948977</v>
      </c>
      <c r="P1157" s="460">
        <f t="shared" si="218"/>
        <v>-0.10000000000000142</v>
      </c>
      <c r="Q1157" s="460">
        <f t="shared" si="219"/>
        <v>2.8488321414931126E-8</v>
      </c>
      <c r="R1157" s="460">
        <f t="shared" si="220"/>
        <v>-2.8488321414931532E-9</v>
      </c>
      <c r="V1157" s="430"/>
    </row>
    <row r="1158" spans="3:22" x14ac:dyDescent="0.35">
      <c r="C1158" s="460">
        <v>55.7</v>
      </c>
      <c r="D1158" s="460">
        <f t="shared" si="211"/>
        <v>55.7</v>
      </c>
      <c r="E1158" s="460">
        <f t="shared" si="217"/>
        <v>5.57E-2</v>
      </c>
      <c r="F1158" s="460">
        <f t="shared" si="212"/>
        <v>0.97632458467038519</v>
      </c>
      <c r="G1158" s="460">
        <v>1.6910084590751701E-4</v>
      </c>
      <c r="H1158" s="460">
        <f t="shared" si="213"/>
        <v>1</v>
      </c>
      <c r="I1158" s="460">
        <v>0.99686753966534802</v>
      </c>
      <c r="J1158" s="460">
        <v>0.99670868503860799</v>
      </c>
      <c r="K1158" s="460">
        <v>0.99799305858421095</v>
      </c>
      <c r="L1158" s="460" t="str">
        <f t="shared" si="214"/>
        <v>-</v>
      </c>
      <c r="M1158" s="460">
        <f t="shared" si="215"/>
        <v>1</v>
      </c>
      <c r="N1158" s="460">
        <f t="shared" si="216"/>
        <v>1.6509731314806735E-4</v>
      </c>
      <c r="O1158" s="460">
        <f t="shared" si="210"/>
        <v>-75.645199890826888</v>
      </c>
      <c r="P1158" s="460">
        <f t="shared" si="218"/>
        <v>-0.10000000000000142</v>
      </c>
      <c r="Q1158" s="460">
        <f t="shared" si="219"/>
        <v>2.7679348342809382E-8</v>
      </c>
      <c r="R1158" s="460">
        <f t="shared" si="220"/>
        <v>-2.7679348342809775E-9</v>
      </c>
      <c r="V1158" s="430"/>
    </row>
    <row r="1159" spans="3:22" x14ac:dyDescent="0.35">
      <c r="C1159" s="460">
        <v>55.8</v>
      </c>
      <c r="D1159" s="460">
        <f t="shared" si="211"/>
        <v>55.8</v>
      </c>
      <c r="E1159" s="460">
        <f t="shared" si="217"/>
        <v>5.5799999999999995E-2</v>
      </c>
      <c r="F1159" s="460">
        <f t="shared" si="212"/>
        <v>0.97624038163096871</v>
      </c>
      <c r="G1159" s="460">
        <v>1.6623923135147901E-4</v>
      </c>
      <c r="H1159" s="460">
        <f t="shared" si="213"/>
        <v>1</v>
      </c>
      <c r="I1159" s="460">
        <v>0.99685629617905402</v>
      </c>
      <c r="J1159" s="460">
        <v>0.99669687215758196</v>
      </c>
      <c r="K1159" s="460">
        <v>0.99798585168624099</v>
      </c>
      <c r="L1159" s="460" t="str">
        <f t="shared" si="214"/>
        <v>-</v>
      </c>
      <c r="M1159" s="460">
        <f t="shared" si="215"/>
        <v>1</v>
      </c>
      <c r="N1159" s="460">
        <f t="shared" si="216"/>
        <v>1.6228945065660676E-4</v>
      </c>
      <c r="O1159" s="460">
        <f t="shared" si="210"/>
        <v>-75.794194196269828</v>
      </c>
      <c r="P1159" s="460">
        <f t="shared" si="218"/>
        <v>-9.9999999999994316E-2</v>
      </c>
      <c r="Q1159" s="460">
        <f t="shared" si="219"/>
        <v>2.6795523278624368E-8</v>
      </c>
      <c r="R1159" s="460">
        <f t="shared" si="220"/>
        <v>-2.6795523278622846E-9</v>
      </c>
      <c r="V1159" s="430"/>
    </row>
    <row r="1160" spans="3:22" x14ac:dyDescent="0.35">
      <c r="C1160" s="460">
        <v>55.9</v>
      </c>
      <c r="D1160" s="460">
        <f t="shared" si="211"/>
        <v>55.9</v>
      </c>
      <c r="E1160" s="460">
        <f t="shared" si="217"/>
        <v>5.5899999999999998E-2</v>
      </c>
      <c r="F1160" s="460">
        <f t="shared" si="212"/>
        <v>0.97615603386284155</v>
      </c>
      <c r="G1160" s="460">
        <v>1.6311885578898199E-4</v>
      </c>
      <c r="H1160" s="460">
        <f t="shared" si="213"/>
        <v>1</v>
      </c>
      <c r="I1160" s="460">
        <v>0.99684503262713797</v>
      </c>
      <c r="J1160" s="460">
        <v>0.99668503820020005</v>
      </c>
      <c r="K1160" s="460">
        <v>0.99797863190299096</v>
      </c>
      <c r="L1160" s="460" t="str">
        <f t="shared" si="214"/>
        <v>-</v>
      </c>
      <c r="M1160" s="460">
        <f t="shared" si="215"/>
        <v>1</v>
      </c>
      <c r="N1160" s="460">
        <f t="shared" si="216"/>
        <v>1.5922945531521746E-4</v>
      </c>
      <c r="O1160" s="460">
        <f t="shared" si="210"/>
        <v>-75.959531810159405</v>
      </c>
      <c r="P1160" s="460">
        <f t="shared" si="218"/>
        <v>-0.10000000000000142</v>
      </c>
      <c r="Q1160" s="460">
        <f t="shared" si="219"/>
        <v>2.5843601724329685E-8</v>
      </c>
      <c r="R1160" s="460">
        <f t="shared" si="220"/>
        <v>-2.584360172433005E-9</v>
      </c>
      <c r="V1160" s="430"/>
    </row>
    <row r="1161" spans="3:22" x14ac:dyDescent="0.35">
      <c r="C1161" s="460">
        <v>56</v>
      </c>
      <c r="D1161" s="460">
        <f t="shared" si="211"/>
        <v>56</v>
      </c>
      <c r="E1161" s="460">
        <f t="shared" si="217"/>
        <v>5.6000000000000001E-2</v>
      </c>
      <c r="F1161" s="460">
        <f t="shared" si="212"/>
        <v>0.97607154139950958</v>
      </c>
      <c r="G1161" s="460">
        <v>1.5974858401637099E-4</v>
      </c>
      <c r="H1161" s="460">
        <f t="shared" si="213"/>
        <v>1</v>
      </c>
      <c r="I1161" s="460">
        <v>0.99683374901016697</v>
      </c>
      <c r="J1161" s="460">
        <v>0.99667318316707998</v>
      </c>
      <c r="K1161" s="460">
        <v>0.99797139923470501</v>
      </c>
      <c r="L1161" s="460" t="str">
        <f t="shared" si="214"/>
        <v>-</v>
      </c>
      <c r="M1161" s="460">
        <f t="shared" si="215"/>
        <v>1</v>
      </c>
      <c r="N1161" s="460">
        <f t="shared" si="216"/>
        <v>1.5592604663724829E-4</v>
      </c>
      <c r="O1161" s="460">
        <f t="shared" si="210"/>
        <v>-76.141626642216949</v>
      </c>
      <c r="P1161" s="460">
        <f t="shared" si="218"/>
        <v>-0.10000000000000142</v>
      </c>
      <c r="Q1161" s="460">
        <f t="shared" si="219"/>
        <v>2.4830747602727656E-8</v>
      </c>
      <c r="R1161" s="460">
        <f t="shared" si="220"/>
        <v>-2.4830747602728007E-9</v>
      </c>
      <c r="V1161" s="430"/>
    </row>
    <row r="1162" spans="3:22" x14ac:dyDescent="0.35">
      <c r="C1162" s="460">
        <v>56.1</v>
      </c>
      <c r="D1162" s="460">
        <f t="shared" si="211"/>
        <v>56.1</v>
      </c>
      <c r="E1162" s="460">
        <f t="shared" si="217"/>
        <v>5.6100000000000004E-2</v>
      </c>
      <c r="F1162" s="460">
        <f t="shared" si="212"/>
        <v>0.97598690427453239</v>
      </c>
      <c r="G1162" s="460">
        <v>1.5613788089164201E-4</v>
      </c>
      <c r="H1162" s="460">
        <f t="shared" si="213"/>
        <v>1</v>
      </c>
      <c r="I1162" s="460">
        <v>0.99682244532865505</v>
      </c>
      <c r="J1162" s="460">
        <v>0.99666130705879696</v>
      </c>
      <c r="K1162" s="460">
        <v>0.99796415368157798</v>
      </c>
      <c r="L1162" s="460" t="str">
        <f t="shared" si="214"/>
        <v>-</v>
      </c>
      <c r="M1162" s="460">
        <f t="shared" si="215"/>
        <v>1</v>
      </c>
      <c r="N1162" s="460">
        <f t="shared" si="216"/>
        <v>1.5238852701141933E-4</v>
      </c>
      <c r="O1162" s="460">
        <f t="shared" si="210"/>
        <v>-76.34095457635793</v>
      </c>
      <c r="P1162" s="460">
        <f t="shared" si="218"/>
        <v>-0.10000000000000142</v>
      </c>
      <c r="Q1162" s="460">
        <f t="shared" si="219"/>
        <v>2.3764469081039918E-8</v>
      </c>
      <c r="R1162" s="460">
        <f t="shared" si="220"/>
        <v>-2.3764469081040256E-9</v>
      </c>
      <c r="V1162" s="430"/>
    </row>
    <row r="1163" spans="3:22" x14ac:dyDescent="0.35">
      <c r="C1163" s="460">
        <v>56.2</v>
      </c>
      <c r="D1163" s="460">
        <f t="shared" si="211"/>
        <v>56.2</v>
      </c>
      <c r="E1163" s="460">
        <f t="shared" si="217"/>
        <v>5.62E-2</v>
      </c>
      <c r="F1163" s="460">
        <f t="shared" si="212"/>
        <v>0.9759021225215273</v>
      </c>
      <c r="G1163" s="460">
        <v>1.5229679790201801E-4</v>
      </c>
      <c r="H1163" s="460">
        <f t="shared" si="213"/>
        <v>1</v>
      </c>
      <c r="I1163" s="460">
        <v>0.99681112158320195</v>
      </c>
      <c r="J1163" s="460">
        <v>0.99664940987600803</v>
      </c>
      <c r="K1163" s="460">
        <v>0.99795689524387998</v>
      </c>
      <c r="L1163" s="460" t="str">
        <f t="shared" si="214"/>
        <v>-</v>
      </c>
      <c r="M1163" s="460">
        <f t="shared" si="215"/>
        <v>1</v>
      </c>
      <c r="N1163" s="460">
        <f t="shared" si="216"/>
        <v>1.4862676832581146E-4</v>
      </c>
      <c r="O1163" s="460">
        <f t="shared" si="210"/>
        <v>-76.558059304208712</v>
      </c>
      <c r="P1163" s="460">
        <f t="shared" si="218"/>
        <v>-0.10000000000000142</v>
      </c>
      <c r="Q1163" s="460">
        <f t="shared" si="219"/>
        <v>2.2652552006740067E-8</v>
      </c>
      <c r="R1163" s="460">
        <f t="shared" si="220"/>
        <v>-2.2652552006740387E-9</v>
      </c>
      <c r="V1163" s="430"/>
    </row>
    <row r="1164" spans="3:22" x14ac:dyDescent="0.35">
      <c r="C1164" s="460">
        <v>56.3</v>
      </c>
      <c r="D1164" s="460">
        <f t="shared" si="211"/>
        <v>56.3</v>
      </c>
      <c r="E1164" s="460">
        <f t="shared" si="217"/>
        <v>5.6299999999999996E-2</v>
      </c>
      <c r="F1164" s="460">
        <f t="shared" si="212"/>
        <v>0.97581719617416662</v>
      </c>
      <c r="G1164" s="460">
        <v>1.4823595967705501E-4</v>
      </c>
      <c r="H1164" s="460">
        <f t="shared" si="213"/>
        <v>1</v>
      </c>
      <c r="I1164" s="460">
        <v>0.99679977777430895</v>
      </c>
      <c r="J1164" s="460">
        <v>0.99663749161926696</v>
      </c>
      <c r="K1164" s="460">
        <v>0.99794962392179198</v>
      </c>
      <c r="L1164" s="460" t="str">
        <f t="shared" si="214"/>
        <v>-</v>
      </c>
      <c r="M1164" s="460">
        <f t="shared" si="215"/>
        <v>1</v>
      </c>
      <c r="N1164" s="460">
        <f t="shared" si="216"/>
        <v>1.4465119854425063E-4</v>
      </c>
      <c r="O1164" s="460">
        <f t="shared" si="210"/>
        <v>-76.79355927087677</v>
      </c>
      <c r="P1164" s="460">
        <f t="shared" si="218"/>
        <v>-9.9999999999994316E-2</v>
      </c>
      <c r="Q1164" s="460">
        <f t="shared" si="219"/>
        <v>2.1502991462859309E-8</v>
      </c>
      <c r="R1164" s="460">
        <f t="shared" si="220"/>
        <v>-2.1502991462858086E-9</v>
      </c>
      <c r="V1164" s="430"/>
    </row>
    <row r="1165" spans="3:22" x14ac:dyDescent="0.35">
      <c r="C1165" s="460">
        <v>56.4</v>
      </c>
      <c r="D1165" s="460">
        <f t="shared" si="211"/>
        <v>56.4</v>
      </c>
      <c r="E1165" s="460">
        <f t="shared" si="217"/>
        <v>5.6399999999999999E-2</v>
      </c>
      <c r="F1165" s="460">
        <f t="shared" si="212"/>
        <v>0.97573212526618058</v>
      </c>
      <c r="G1165" s="460">
        <v>1.4396655044910899E-4</v>
      </c>
      <c r="H1165" s="460">
        <f t="shared" si="213"/>
        <v>1</v>
      </c>
      <c r="I1165" s="460">
        <v>0.99678841390256301</v>
      </c>
      <c r="J1165" s="460">
        <v>0.99662555228922101</v>
      </c>
      <c r="K1165" s="460">
        <v>0.99794233971557</v>
      </c>
      <c r="L1165" s="460" t="str">
        <f t="shared" si="214"/>
        <v>-</v>
      </c>
      <c r="M1165" s="460">
        <f t="shared" si="215"/>
        <v>1</v>
      </c>
      <c r="N1165" s="460">
        <f t="shared" si="216"/>
        <v>1.4047278823694993E-4</v>
      </c>
      <c r="O1165" s="460">
        <f t="shared" ref="O1165:O1228" si="221">20*LOG10(N1165)</f>
        <v>-77.048155944091747</v>
      </c>
      <c r="P1165" s="460">
        <f t="shared" si="218"/>
        <v>-0.10000000000000142</v>
      </c>
      <c r="Q1165" s="460">
        <f t="shared" si="219"/>
        <v>2.0323921959501557E-8</v>
      </c>
      <c r="R1165" s="460">
        <f t="shared" si="220"/>
        <v>-2.0323921959501847E-9</v>
      </c>
      <c r="V1165" s="430"/>
    </row>
    <row r="1166" spans="3:22" x14ac:dyDescent="0.35">
      <c r="C1166" s="460">
        <v>56.5</v>
      </c>
      <c r="D1166" s="460">
        <f t="shared" si="211"/>
        <v>56.5</v>
      </c>
      <c r="E1166" s="460">
        <f t="shared" si="217"/>
        <v>5.6500000000000002E-2</v>
      </c>
      <c r="F1166" s="460">
        <f t="shared" si="212"/>
        <v>0.9756469098313556</v>
      </c>
      <c r="G1166" s="460">
        <v>1.3950030046689299E-4</v>
      </c>
      <c r="H1166" s="460">
        <f t="shared" si="213"/>
        <v>1</v>
      </c>
      <c r="I1166" s="460">
        <v>0.99677702996849904</v>
      </c>
      <c r="J1166" s="460">
        <v>0.99661359188646303</v>
      </c>
      <c r="K1166" s="460">
        <v>0.99793504262542898</v>
      </c>
      <c r="L1166" s="460" t="str">
        <f t="shared" si="214"/>
        <v>-</v>
      </c>
      <c r="M1166" s="460">
        <f t="shared" si="215"/>
        <v>1</v>
      </c>
      <c r="N1166" s="460">
        <f t="shared" si="216"/>
        <v>1.3610303707106976E-4</v>
      </c>
      <c r="O1166" s="460">
        <f t="shared" si="221"/>
        <v>-77.322643672496071</v>
      </c>
      <c r="P1166" s="460">
        <f t="shared" si="218"/>
        <v>-0.10000000000000142</v>
      </c>
      <c r="Q1166" s="460">
        <f t="shared" si="219"/>
        <v>1.9123546786203052E-8</v>
      </c>
      <c r="R1166" s="460">
        <f t="shared" si="220"/>
        <v>-1.9123546786203323E-9</v>
      </c>
      <c r="V1166" s="430"/>
    </row>
    <row r="1167" spans="3:22" x14ac:dyDescent="0.35">
      <c r="C1167" s="460">
        <v>56.6</v>
      </c>
      <c r="D1167" s="460">
        <f t="shared" si="211"/>
        <v>56.6</v>
      </c>
      <c r="E1167" s="460">
        <f t="shared" si="217"/>
        <v>5.6600000000000004E-2</v>
      </c>
      <c r="F1167" s="460">
        <f t="shared" si="212"/>
        <v>0.97556154990353317</v>
      </c>
      <c r="G1167" s="460">
        <v>1.3484947236446399E-4</v>
      </c>
      <c r="H1167" s="460">
        <f t="shared" si="213"/>
        <v>1</v>
      </c>
      <c r="I1167" s="460">
        <v>0.99676562597266805</v>
      </c>
      <c r="J1167" s="460">
        <v>0.996601610411602</v>
      </c>
      <c r="K1167" s="460">
        <v>0.99792773265159196</v>
      </c>
      <c r="L1167" s="460" t="str">
        <f t="shared" si="214"/>
        <v>-</v>
      </c>
      <c r="M1167" s="460">
        <f t="shared" si="215"/>
        <v>1</v>
      </c>
      <c r="N1167" s="460">
        <f t="shared" si="216"/>
        <v>1.3155396026355015E-4</v>
      </c>
      <c r="O1167" s="460">
        <f t="shared" si="221"/>
        <v>-77.617921470042418</v>
      </c>
      <c r="P1167" s="460">
        <f t="shared" si="218"/>
        <v>-0.10000000000000142</v>
      </c>
      <c r="Q1167" s="460">
        <f t="shared" si="219"/>
        <v>1.7910067055546182E-8</v>
      </c>
      <c r="R1167" s="460">
        <f t="shared" si="220"/>
        <v>-1.7910067055546435E-9</v>
      </c>
      <c r="V1167" s="430"/>
    </row>
    <row r="1168" spans="3:22" x14ac:dyDescent="0.35">
      <c r="C1168" s="460">
        <v>56.7</v>
      </c>
      <c r="D1168" s="460">
        <f t="shared" si="211"/>
        <v>56.7</v>
      </c>
      <c r="E1168" s="460">
        <f t="shared" si="217"/>
        <v>5.67E-2</v>
      </c>
      <c r="F1168" s="460">
        <f t="shared" si="212"/>
        <v>0.97547604551661193</v>
      </c>
      <c r="G1168" s="460">
        <v>1.3002684748955999E-4</v>
      </c>
      <c r="H1168" s="460">
        <f t="shared" si="213"/>
        <v>1</v>
      </c>
      <c r="I1168" s="460">
        <v>0.99675420191564701</v>
      </c>
      <c r="J1168" s="460">
        <v>0.99658960786526996</v>
      </c>
      <c r="K1168" s="460">
        <v>0.99792040979430596</v>
      </c>
      <c r="L1168" s="460" t="str">
        <f t="shared" si="214"/>
        <v>-</v>
      </c>
      <c r="M1168" s="460">
        <f t="shared" si="215"/>
        <v>1</v>
      </c>
      <c r="N1168" s="460">
        <f t="shared" si="216"/>
        <v>1.2683807500010757E-4</v>
      </c>
      <c r="O1168" s="460">
        <f t="shared" si="221"/>
        <v>-77.935007156168453</v>
      </c>
      <c r="P1168" s="460">
        <f t="shared" si="218"/>
        <v>-0.10000000000000142</v>
      </c>
      <c r="Q1168" s="460">
        <f t="shared" si="219"/>
        <v>1.6691610971923836E-8</v>
      </c>
      <c r="R1168" s="460">
        <f t="shared" si="220"/>
        <v>-1.6691610971924073E-9</v>
      </c>
      <c r="V1168" s="430"/>
    </row>
    <row r="1169" spans="3:22" x14ac:dyDescent="0.35">
      <c r="C1169" s="460">
        <v>56.8</v>
      </c>
      <c r="D1169" s="460">
        <f t="shared" si="211"/>
        <v>56.8</v>
      </c>
      <c r="E1169" s="460">
        <f t="shared" si="217"/>
        <v>5.6799999999999996E-2</v>
      </c>
      <c r="F1169" s="460">
        <f t="shared" si="212"/>
        <v>0.97539039670454564</v>
      </c>
      <c r="G1169" s="460">
        <v>1.25045712195244E-4</v>
      </c>
      <c r="H1169" s="460">
        <f t="shared" si="213"/>
        <v>1</v>
      </c>
      <c r="I1169" s="460">
        <v>0.99674275779797195</v>
      </c>
      <c r="J1169" s="460">
        <v>0.99657758424806098</v>
      </c>
      <c r="K1169" s="460">
        <v>0.99791307405378304</v>
      </c>
      <c r="L1169" s="460" t="str">
        <f t="shared" si="214"/>
        <v>-</v>
      </c>
      <c r="M1169" s="460">
        <f t="shared" si="215"/>
        <v>1</v>
      </c>
      <c r="N1169" s="460">
        <f t="shared" si="216"/>
        <v>1.2196838682432148E-4</v>
      </c>
      <c r="O1169" s="460">
        <f t="shared" si="221"/>
        <v>-78.275054404025482</v>
      </c>
      <c r="P1169" s="460">
        <f t="shared" si="218"/>
        <v>-9.9999999999994316E-2</v>
      </c>
      <c r="Q1169" s="460">
        <f t="shared" si="219"/>
        <v>1.5476163861397764E-8</v>
      </c>
      <c r="R1169" s="460">
        <f t="shared" si="220"/>
        <v>-1.5476163861396884E-9</v>
      </c>
      <c r="V1169" s="430"/>
    </row>
    <row r="1170" spans="3:22" x14ac:dyDescent="0.35">
      <c r="C1170" s="460">
        <v>56.9</v>
      </c>
      <c r="D1170" s="460">
        <f t="shared" si="211"/>
        <v>56.9</v>
      </c>
      <c r="E1170" s="460">
        <f t="shared" si="217"/>
        <v>5.6899999999999999E-2</v>
      </c>
      <c r="F1170" s="460">
        <f t="shared" si="212"/>
        <v>0.97530460350134618</v>
      </c>
      <c r="G1170" s="460">
        <v>1.19919844098457E-4</v>
      </c>
      <c r="H1170" s="460">
        <f t="shared" si="213"/>
        <v>1</v>
      </c>
      <c r="I1170" s="460">
        <v>0.99673129362021795</v>
      </c>
      <c r="J1170" s="460">
        <v>0.996565539560611</v>
      </c>
      <c r="K1170" s="460">
        <v>0.99790572543026501</v>
      </c>
      <c r="L1170" s="460" t="str">
        <f t="shared" si="214"/>
        <v>-</v>
      </c>
      <c r="M1170" s="460">
        <f t="shared" si="215"/>
        <v>1</v>
      </c>
      <c r="N1170" s="460">
        <f t="shared" si="216"/>
        <v>1.1695837600038885E-4</v>
      </c>
      <c r="O1170" s="460">
        <f t="shared" si="221"/>
        <v>-78.639373412882691</v>
      </c>
      <c r="P1170" s="460">
        <f t="shared" si="218"/>
        <v>-0.10000000000000142</v>
      </c>
      <c r="Q1170" s="460">
        <f t="shared" si="219"/>
        <v>1.4271499498473846E-8</v>
      </c>
      <c r="R1170" s="460">
        <f t="shared" si="220"/>
        <v>-1.427149949847405E-9</v>
      </c>
      <c r="V1170" s="430"/>
    </row>
    <row r="1171" spans="3:22" x14ac:dyDescent="0.35">
      <c r="C1171" s="460">
        <v>57</v>
      </c>
      <c r="D1171" s="460">
        <f t="shared" si="211"/>
        <v>57</v>
      </c>
      <c r="E1171" s="460">
        <f t="shared" si="217"/>
        <v>5.7000000000000002E-2</v>
      </c>
      <c r="F1171" s="460">
        <f t="shared" si="212"/>
        <v>0.97521866594107887</v>
      </c>
      <c r="G1171" s="460">
        <v>1.14663498308825E-4</v>
      </c>
      <c r="H1171" s="460">
        <f t="shared" si="213"/>
        <v>1</v>
      </c>
      <c r="I1171" s="460">
        <v>0.99671980938290505</v>
      </c>
      <c r="J1171" s="460">
        <v>0.99655347380349402</v>
      </c>
      <c r="K1171" s="460">
        <v>0.99789836392395503</v>
      </c>
      <c r="L1171" s="460" t="str">
        <f t="shared" si="214"/>
        <v>-</v>
      </c>
      <c r="M1171" s="460">
        <f t="shared" si="215"/>
        <v>1</v>
      </c>
      <c r="N1171" s="460">
        <f t="shared" si="216"/>
        <v>1.1182198385286947E-4</v>
      </c>
      <c r="O1171" s="460">
        <f t="shared" si="221"/>
        <v>-79.029456142331867</v>
      </c>
      <c r="P1171" s="460">
        <f t="shared" si="218"/>
        <v>-0.10000000000000142</v>
      </c>
      <c r="Q1171" s="460">
        <f t="shared" si="219"/>
        <v>1.3085113263646592E-8</v>
      </c>
      <c r="R1171" s="460">
        <f t="shared" si="220"/>
        <v>-1.3085113263646779E-9</v>
      </c>
      <c r="V1171" s="430"/>
    </row>
    <row r="1172" spans="3:22" x14ac:dyDescent="0.35">
      <c r="C1172" s="489">
        <v>57.01</v>
      </c>
      <c r="D1172" s="460">
        <f t="shared" si="211"/>
        <v>57.01</v>
      </c>
      <c r="E1172" s="460">
        <f t="shared" si="217"/>
        <v>5.7009999999999998E-2</v>
      </c>
      <c r="F1172" s="460">
        <f t="shared" si="212"/>
        <v>0.97521006424672707</v>
      </c>
      <c r="G1172" s="460">
        <v>1.14131250188219E-4</v>
      </c>
      <c r="H1172" s="460">
        <f t="shared" si="213"/>
        <v>1</v>
      </c>
      <c r="I1172" s="460">
        <v>0.996718659855932</v>
      </c>
      <c r="J1172" s="460">
        <v>0.99655226606898795</v>
      </c>
      <c r="K1172" s="460">
        <v>0.99789762706478902</v>
      </c>
      <c r="L1172" s="460" t="str">
        <f t="shared" si="214"/>
        <v>-</v>
      </c>
      <c r="M1172" s="460">
        <f t="shared" si="215"/>
        <v>1</v>
      </c>
      <c r="N1172" s="460">
        <f t="shared" si="216"/>
        <v>1.1130194382861234E-4</v>
      </c>
      <c r="O1172" s="460">
        <f t="shared" si="221"/>
        <v>-79.069945017588253</v>
      </c>
      <c r="P1172" s="460">
        <f t="shared" si="218"/>
        <v>-9.9999999999980105E-3</v>
      </c>
      <c r="Q1172" s="460">
        <f t="shared" si="219"/>
        <v>1.244607177600278E-8</v>
      </c>
      <c r="R1172" s="460">
        <f t="shared" si="220"/>
        <v>-1.2446071776000305E-10</v>
      </c>
      <c r="V1172" s="430"/>
    </row>
    <row r="1173" spans="3:22" x14ac:dyDescent="0.35">
      <c r="C1173" s="489">
        <v>57.02</v>
      </c>
      <c r="D1173" s="460">
        <f t="shared" si="211"/>
        <v>57.02</v>
      </c>
      <c r="E1173" s="460">
        <f t="shared" si="217"/>
        <v>5.7020000000000001E-2</v>
      </c>
      <c r="F1173" s="460">
        <f t="shared" si="212"/>
        <v>0.97520146110917971</v>
      </c>
      <c r="G1173" s="460">
        <v>1.13597859077254E-4</v>
      </c>
      <c r="H1173" s="460">
        <f t="shared" si="213"/>
        <v>1</v>
      </c>
      <c r="I1173" s="460">
        <v>0.99671751012836196</v>
      </c>
      <c r="J1173" s="460">
        <v>0.99655105812378397</v>
      </c>
      <c r="K1173" s="460">
        <v>0.99789689007679105</v>
      </c>
      <c r="L1173" s="460" t="str">
        <f t="shared" si="214"/>
        <v>-</v>
      </c>
      <c r="M1173" s="460">
        <f t="shared" si="215"/>
        <v>1</v>
      </c>
      <c r="N1173" s="460">
        <f t="shared" si="216"/>
        <v>1.1078079815101279E-4</v>
      </c>
      <c r="O1173" s="460">
        <f t="shared" si="221"/>
        <v>-79.110710203658186</v>
      </c>
      <c r="P1173" s="460">
        <f t="shared" si="218"/>
        <v>-1.0000000000005116E-2</v>
      </c>
      <c r="Q1173" s="460">
        <f t="shared" si="219"/>
        <v>1.2330186071297185E-8</v>
      </c>
      <c r="R1173" s="460">
        <f t="shared" si="220"/>
        <v>-1.2330186071303493E-10</v>
      </c>
      <c r="V1173" s="430"/>
    </row>
    <row r="1174" spans="3:22" x14ac:dyDescent="0.35">
      <c r="C1174" s="489">
        <v>57.03</v>
      </c>
      <c r="D1174" s="460">
        <f t="shared" si="211"/>
        <v>57.03</v>
      </c>
      <c r="E1174" s="460">
        <f t="shared" si="217"/>
        <v>5.7030000000000004E-2</v>
      </c>
      <c r="F1174" s="460">
        <f t="shared" si="212"/>
        <v>0.97519285652847076</v>
      </c>
      <c r="G1174" s="460">
        <v>1.1306333999035E-4</v>
      </c>
      <c r="H1174" s="460">
        <f t="shared" si="213"/>
        <v>1</v>
      </c>
      <c r="I1174" s="460">
        <v>0.99671636020019605</v>
      </c>
      <c r="J1174" s="460">
        <v>0.99654984996788298</v>
      </c>
      <c r="K1174" s="460">
        <v>0.99789615295996403</v>
      </c>
      <c r="L1174" s="460" t="str">
        <f t="shared" si="214"/>
        <v>-</v>
      </c>
      <c r="M1174" s="460">
        <f t="shared" si="215"/>
        <v>1</v>
      </c>
      <c r="N1174" s="460">
        <f t="shared" si="216"/>
        <v>1.102585614938391E-4</v>
      </c>
      <c r="O1174" s="460">
        <f t="shared" si="221"/>
        <v>-79.151753558260197</v>
      </c>
      <c r="P1174" s="460">
        <f t="shared" si="218"/>
        <v>-9.9999999999980105E-3</v>
      </c>
      <c r="Q1174" s="460">
        <f t="shared" si="219"/>
        <v>1.2214599628051546E-8</v>
      </c>
      <c r="R1174" s="460">
        <f t="shared" si="220"/>
        <v>-1.2214599628049116E-10</v>
      </c>
      <c r="V1174" s="430"/>
    </row>
    <row r="1175" spans="3:22" x14ac:dyDescent="0.35">
      <c r="C1175" s="489">
        <v>57.04</v>
      </c>
      <c r="D1175" s="460">
        <f t="shared" si="211"/>
        <v>57.04</v>
      </c>
      <c r="E1175" s="460">
        <f t="shared" si="217"/>
        <v>5.704E-2</v>
      </c>
      <c r="F1175" s="460">
        <f t="shared" si="212"/>
        <v>0.9751842505046352</v>
      </c>
      <c r="G1175" s="460">
        <v>1.1252770798691701E-4</v>
      </c>
      <c r="H1175" s="460">
        <f t="shared" si="213"/>
        <v>1</v>
      </c>
      <c r="I1175" s="460">
        <v>0.99671521007145303</v>
      </c>
      <c r="J1175" s="460">
        <v>0.99654864160130596</v>
      </c>
      <c r="K1175" s="460">
        <v>0.99789541571431895</v>
      </c>
      <c r="L1175" s="460" t="str">
        <f t="shared" si="214"/>
        <v>-</v>
      </c>
      <c r="M1175" s="460">
        <f t="shared" si="215"/>
        <v>1</v>
      </c>
      <c r="N1175" s="460">
        <f t="shared" si="216"/>
        <v>1.0973524857422611E-4</v>
      </c>
      <c r="O1175" s="460">
        <f t="shared" si="221"/>
        <v>-79.193076964932601</v>
      </c>
      <c r="P1175" s="460">
        <f t="shared" si="218"/>
        <v>-9.9999999999980105E-3</v>
      </c>
      <c r="Q1175" s="460">
        <f t="shared" si="219"/>
        <v>1.2099319117065987E-8</v>
      </c>
      <c r="R1175" s="460">
        <f t="shared" si="220"/>
        <v>-1.2099319117063581E-10</v>
      </c>
      <c r="V1175" s="430"/>
    </row>
    <row r="1176" spans="3:22" x14ac:dyDescent="0.35">
      <c r="C1176" s="489">
        <v>57.05</v>
      </c>
      <c r="D1176" s="460">
        <f t="shared" si="211"/>
        <v>57.05</v>
      </c>
      <c r="E1176" s="460">
        <f t="shared" si="217"/>
        <v>5.7049999999999997E-2</v>
      </c>
      <c r="F1176" s="460">
        <f t="shared" si="212"/>
        <v>0.97517564303770687</v>
      </c>
      <c r="G1176" s="460">
        <v>1.11990978170656E-4</v>
      </c>
      <c r="H1176" s="460">
        <f t="shared" si="213"/>
        <v>1</v>
      </c>
      <c r="I1176" s="460">
        <v>0.99671405974211602</v>
      </c>
      <c r="J1176" s="460">
        <v>0.99654743302403204</v>
      </c>
      <c r="K1176" s="460">
        <v>0.99789467833984502</v>
      </c>
      <c r="L1176" s="460" t="str">
        <f t="shared" si="214"/>
        <v>-</v>
      </c>
      <c r="M1176" s="460">
        <f t="shared" si="215"/>
        <v>1</v>
      </c>
      <c r="N1176" s="460">
        <f t="shared" si="216"/>
        <v>1.0921087415199125E-4</v>
      </c>
      <c r="O1176" s="460">
        <f t="shared" si="221"/>
        <v>-79.234682333526194</v>
      </c>
      <c r="P1176" s="460">
        <f t="shared" si="218"/>
        <v>-9.9999999999980105E-3</v>
      </c>
      <c r="Q1176" s="460">
        <f t="shared" si="219"/>
        <v>1.1984351164210957E-8</v>
      </c>
      <c r="R1176" s="460">
        <f t="shared" si="220"/>
        <v>-1.1984351164208573E-10</v>
      </c>
      <c r="V1176" s="430"/>
    </row>
    <row r="1177" spans="3:22" x14ac:dyDescent="0.35">
      <c r="C1177" s="489">
        <v>57.06</v>
      </c>
      <c r="D1177" s="460">
        <f t="shared" si="211"/>
        <v>57.06</v>
      </c>
      <c r="E1177" s="460">
        <f t="shared" si="217"/>
        <v>5.706E-2</v>
      </c>
      <c r="F1177" s="460">
        <f t="shared" si="212"/>
        <v>0.97516703412771955</v>
      </c>
      <c r="G1177" s="460">
        <v>1.11453165689717E-4</v>
      </c>
      <c r="H1177" s="460">
        <f t="shared" si="213"/>
        <v>1</v>
      </c>
      <c r="I1177" s="460">
        <v>0.99671290921218203</v>
      </c>
      <c r="J1177" s="460">
        <v>0.99654622423606498</v>
      </c>
      <c r="K1177" s="460">
        <v>0.99789394083653904</v>
      </c>
      <c r="L1177" s="460" t="str">
        <f t="shared" si="214"/>
        <v>-</v>
      </c>
      <c r="M1177" s="460">
        <f t="shared" si="215"/>
        <v>1</v>
      </c>
      <c r="N1177" s="460">
        <f t="shared" si="216"/>
        <v>1.0868545302978664E-4</v>
      </c>
      <c r="O1177" s="460">
        <f t="shared" si="221"/>
        <v>-79.276571600641432</v>
      </c>
      <c r="P1177" s="460">
        <f t="shared" si="218"/>
        <v>-1.0000000000005116E-2</v>
      </c>
      <c r="Q1177" s="460">
        <f t="shared" si="219"/>
        <v>1.1869702349827101E-8</v>
      </c>
      <c r="R1177" s="460">
        <f t="shared" si="220"/>
        <v>-1.1869702349833174E-10</v>
      </c>
      <c r="V1177" s="430"/>
    </row>
    <row r="1178" spans="3:22" x14ac:dyDescent="0.35">
      <c r="C1178" s="489">
        <v>57.07</v>
      </c>
      <c r="D1178" s="460">
        <f t="shared" si="211"/>
        <v>57.07</v>
      </c>
      <c r="E1178" s="460">
        <f t="shared" si="217"/>
        <v>5.7070000000000003E-2</v>
      </c>
      <c r="F1178" s="460">
        <f t="shared" si="212"/>
        <v>0.97515842377470796</v>
      </c>
      <c r="G1178" s="460">
        <v>1.1091428573671E-4</v>
      </c>
      <c r="H1178" s="460">
        <f t="shared" si="213"/>
        <v>1</v>
      </c>
      <c r="I1178" s="460">
        <v>0.99671175848167304</v>
      </c>
      <c r="J1178" s="460">
        <v>0.99654501523742101</v>
      </c>
      <c r="K1178" s="460">
        <v>0.99789320320441899</v>
      </c>
      <c r="L1178" s="460" t="str">
        <f t="shared" si="214"/>
        <v>-</v>
      </c>
      <c r="M1178" s="460">
        <f t="shared" si="215"/>
        <v>1</v>
      </c>
      <c r="N1178" s="460">
        <f t="shared" si="216"/>
        <v>1.081590000531077E-4</v>
      </c>
      <c r="O1178" s="460">
        <f t="shared" si="221"/>
        <v>-79.318746730087426</v>
      </c>
      <c r="P1178" s="460">
        <f t="shared" si="218"/>
        <v>-9.9999999999980105E-3</v>
      </c>
      <c r="Q1178" s="460">
        <f t="shared" si="219"/>
        <v>1.1755379208204891E-8</v>
      </c>
      <c r="R1178" s="460">
        <f t="shared" si="220"/>
        <v>-1.1755379208202552E-10</v>
      </c>
      <c r="V1178" s="430"/>
    </row>
    <row r="1179" spans="3:22" x14ac:dyDescent="0.35">
      <c r="C1179" s="489">
        <v>57.08</v>
      </c>
      <c r="D1179" s="460">
        <f t="shared" si="211"/>
        <v>57.08</v>
      </c>
      <c r="E1179" s="460">
        <f t="shared" si="217"/>
        <v>5.7079999999999999E-2</v>
      </c>
      <c r="F1179" s="460">
        <f t="shared" si="212"/>
        <v>0.97514981197870576</v>
      </c>
      <c r="G1179" s="460">
        <v>1.10374353548335E-4</v>
      </c>
      <c r="H1179" s="460">
        <f t="shared" si="213"/>
        <v>1</v>
      </c>
      <c r="I1179" s="460">
        <v>0.99671060755059104</v>
      </c>
      <c r="J1179" s="460">
        <v>0.9965438060281</v>
      </c>
      <c r="K1179" s="460">
        <v>0.99789246544348298</v>
      </c>
      <c r="L1179" s="460" t="str">
        <f t="shared" si="214"/>
        <v>-</v>
      </c>
      <c r="M1179" s="460">
        <f t="shared" si="215"/>
        <v>1</v>
      </c>
      <c r="N1179" s="460">
        <f t="shared" si="216"/>
        <v>1.0763153010993007E-4</v>
      </c>
      <c r="O1179" s="460">
        <f t="shared" si="221"/>
        <v>-79.361209713381157</v>
      </c>
      <c r="P1179" s="460">
        <f t="shared" si="218"/>
        <v>-9.9999999999980105E-3</v>
      </c>
      <c r="Q1179" s="460">
        <f t="shared" si="219"/>
        <v>1.1641388227011227E-8</v>
      </c>
      <c r="R1179" s="460">
        <f t="shared" si="220"/>
        <v>-1.1641388227008911E-10</v>
      </c>
      <c r="V1179" s="430"/>
    </row>
    <row r="1180" spans="3:22" x14ac:dyDescent="0.35">
      <c r="C1180" s="489">
        <v>57.09</v>
      </c>
      <c r="D1180" s="460">
        <f t="shared" si="211"/>
        <v>57.09</v>
      </c>
      <c r="E1180" s="460">
        <f t="shared" si="217"/>
        <v>5.7090000000000002E-2</v>
      </c>
      <c r="F1180" s="460">
        <f t="shared" si="212"/>
        <v>0.97514119873974825</v>
      </c>
      <c r="G1180" s="460">
        <v>1.09833384405256E-4</v>
      </c>
      <c r="H1180" s="460">
        <f t="shared" si="213"/>
        <v>1</v>
      </c>
      <c r="I1180" s="460">
        <v>0.99670945641889597</v>
      </c>
      <c r="J1180" s="460">
        <v>0.99654259660807099</v>
      </c>
      <c r="K1180" s="460">
        <v>0.99789172755370303</v>
      </c>
      <c r="L1180" s="460" t="str">
        <f t="shared" si="214"/>
        <v>-</v>
      </c>
      <c r="M1180" s="460">
        <f t="shared" si="215"/>
        <v>1</v>
      </c>
      <c r="N1180" s="460">
        <f t="shared" si="216"/>
        <v>1.0710305813058491E-4</v>
      </c>
      <c r="O1180" s="460">
        <f t="shared" si="221"/>
        <v>-79.403962570239329</v>
      </c>
      <c r="P1180" s="460">
        <f t="shared" si="218"/>
        <v>-1.0000000000005116E-2</v>
      </c>
      <c r="Q1180" s="460">
        <f t="shared" si="219"/>
        <v>1.1527735846705879E-8</v>
      </c>
      <c r="R1180" s="460">
        <f t="shared" si="220"/>
        <v>-1.1527735846711776E-10</v>
      </c>
      <c r="V1180" s="430"/>
    </row>
    <row r="1181" spans="3:22" x14ac:dyDescent="0.35">
      <c r="C1181" s="489">
        <v>57.1</v>
      </c>
      <c r="D1181" s="460">
        <f t="shared" si="211"/>
        <v>57.1</v>
      </c>
      <c r="E1181" s="460">
        <f t="shared" si="217"/>
        <v>5.7099999999999998E-2</v>
      </c>
      <c r="F1181" s="460">
        <f t="shared" si="212"/>
        <v>0.97513258405786762</v>
      </c>
      <c r="G1181" s="460">
        <v>1.09291393632081E-4</v>
      </c>
      <c r="H1181" s="460">
        <f t="shared" si="213"/>
        <v>1</v>
      </c>
      <c r="I1181" s="460">
        <v>0.996708305086628</v>
      </c>
      <c r="J1181" s="460">
        <v>0.99654138697736805</v>
      </c>
      <c r="K1181" s="460">
        <v>0.99789098953510802</v>
      </c>
      <c r="L1181" s="460" t="str">
        <f t="shared" si="214"/>
        <v>-</v>
      </c>
      <c r="M1181" s="460">
        <f t="shared" si="215"/>
        <v>1</v>
      </c>
      <c r="N1181" s="460">
        <f t="shared" si="216"/>
        <v>1.0657359908773672E-4</v>
      </c>
      <c r="O1181" s="460">
        <f t="shared" si="221"/>
        <v>-79.447007349073203</v>
      </c>
      <c r="P1181" s="460">
        <f t="shared" si="218"/>
        <v>-9.9999999999980105E-3</v>
      </c>
      <c r="Q1181" s="460">
        <f t="shared" si="219"/>
        <v>1.1414428459999031E-8</v>
      </c>
      <c r="R1181" s="460">
        <f t="shared" si="220"/>
        <v>-1.141442845999676E-10</v>
      </c>
      <c r="V1181" s="430"/>
    </row>
    <row r="1182" spans="3:22" x14ac:dyDescent="0.35">
      <c r="C1182" s="489">
        <v>57.11</v>
      </c>
      <c r="D1182" s="460">
        <f t="shared" si="211"/>
        <v>57.11</v>
      </c>
      <c r="E1182" s="460">
        <f t="shared" si="217"/>
        <v>5.7110000000000001E-2</v>
      </c>
      <c r="F1182" s="460">
        <f t="shared" si="212"/>
        <v>0.97512396793310052</v>
      </c>
      <c r="G1182" s="460">
        <v>1.08748396597092E-4</v>
      </c>
      <c r="H1182" s="460">
        <f t="shared" si="213"/>
        <v>1</v>
      </c>
      <c r="I1182" s="460">
        <v>0.99670715355378603</v>
      </c>
      <c r="J1182" s="460">
        <v>0.99654017713598997</v>
      </c>
      <c r="K1182" s="460">
        <v>0.99789025138769805</v>
      </c>
      <c r="L1182" s="460" t="str">
        <f t="shared" si="214"/>
        <v>-</v>
      </c>
      <c r="M1182" s="460">
        <f t="shared" si="215"/>
        <v>1</v>
      </c>
      <c r="N1182" s="460">
        <f t="shared" si="216"/>
        <v>1.0604316799611883E-4</v>
      </c>
      <c r="O1182" s="460">
        <f t="shared" si="221"/>
        <v>-79.490346127514925</v>
      </c>
      <c r="P1182" s="460">
        <f t="shared" si="218"/>
        <v>-9.9999999999980105E-3</v>
      </c>
      <c r="Q1182" s="460">
        <f t="shared" si="219"/>
        <v>1.1301472411297621E-8</v>
      </c>
      <c r="R1182" s="460">
        <f t="shared" si="220"/>
        <v>-1.1301472411295373E-10</v>
      </c>
      <c r="V1182" s="430"/>
    </row>
    <row r="1183" spans="3:22" x14ac:dyDescent="0.35">
      <c r="C1183" s="489">
        <v>57.120000000000097</v>
      </c>
      <c r="D1183" s="460">
        <f t="shared" si="211"/>
        <v>57.120000000000097</v>
      </c>
      <c r="E1183" s="460">
        <f t="shared" si="217"/>
        <v>5.7120000000000094E-2</v>
      </c>
      <c r="F1183" s="460">
        <f t="shared" si="212"/>
        <v>0.97511535036547958</v>
      </c>
      <c r="G1183" s="460">
        <v>1.08204408712243E-4</v>
      </c>
      <c r="H1183" s="460">
        <f t="shared" si="213"/>
        <v>1</v>
      </c>
      <c r="I1183" s="460">
        <v>0.99670600182035396</v>
      </c>
      <c r="J1183" s="460">
        <v>0.99653896708392198</v>
      </c>
      <c r="K1183" s="460">
        <v>0.99788951311145901</v>
      </c>
      <c r="L1183" s="460" t="str">
        <f t="shared" si="214"/>
        <v>-</v>
      </c>
      <c r="M1183" s="460">
        <f t="shared" si="215"/>
        <v>1</v>
      </c>
      <c r="N1183" s="460">
        <f t="shared" si="216"/>
        <v>1.0551177991252839E-4</v>
      </c>
      <c r="O1183" s="460">
        <f t="shared" si="221"/>
        <v>-79.533981012934987</v>
      </c>
      <c r="P1183" s="460">
        <f t="shared" si="218"/>
        <v>-1.0000000000097486E-2</v>
      </c>
      <c r="Q1183" s="460">
        <f t="shared" si="219"/>
        <v>1.118887399615761E-8</v>
      </c>
      <c r="R1183" s="460">
        <f t="shared" si="220"/>
        <v>-1.1188873996266687E-10</v>
      </c>
      <c r="V1183" s="430"/>
    </row>
    <row r="1184" spans="3:22" x14ac:dyDescent="0.35">
      <c r="C1184" s="489">
        <v>57.130000000000102</v>
      </c>
      <c r="D1184" s="460">
        <f t="shared" si="211"/>
        <v>57.130000000000102</v>
      </c>
      <c r="E1184" s="460">
        <f t="shared" si="217"/>
        <v>5.7130000000000104E-2</v>
      </c>
      <c r="F1184" s="460">
        <f t="shared" si="212"/>
        <v>0.97510673135503856</v>
      </c>
      <c r="G1184" s="460">
        <v>1.07659445432951E-4</v>
      </c>
      <c r="H1184" s="460">
        <f t="shared" si="213"/>
        <v>1</v>
      </c>
      <c r="I1184" s="460">
        <v>0.99670484988633001</v>
      </c>
      <c r="J1184" s="460">
        <v>0.99653775682116097</v>
      </c>
      <c r="K1184" s="460">
        <v>0.99788877470639303</v>
      </c>
      <c r="L1184" s="460" t="str">
        <f t="shared" si="214"/>
        <v>-</v>
      </c>
      <c r="M1184" s="460">
        <f t="shared" si="215"/>
        <v>1</v>
      </c>
      <c r="N1184" s="460">
        <f t="shared" si="216"/>
        <v>1.0497944993562099E-4</v>
      </c>
      <c r="O1184" s="460">
        <f t="shared" si="221"/>
        <v>-79.577914142988419</v>
      </c>
      <c r="P1184" s="460">
        <f t="shared" si="218"/>
        <v>-1.0000000000005116E-2</v>
      </c>
      <c r="Q1184" s="460">
        <f t="shared" si="219"/>
        <v>1.1076639460746612E-8</v>
      </c>
      <c r="R1184" s="460">
        <f t="shared" si="220"/>
        <v>-1.1076639460752278E-10</v>
      </c>
      <c r="V1184" s="430"/>
    </row>
    <row r="1185" spans="3:22" x14ac:dyDescent="0.35">
      <c r="C1185" s="489">
        <v>57.1400000000001</v>
      </c>
      <c r="D1185" s="460">
        <f t="shared" si="211"/>
        <v>57.1400000000001</v>
      </c>
      <c r="E1185" s="460">
        <f t="shared" si="217"/>
        <v>5.71400000000001E-2</v>
      </c>
      <c r="F1185" s="460">
        <f t="shared" si="212"/>
        <v>0.9750981109018132</v>
      </c>
      <c r="G1185" s="460">
        <v>1.0711352225793999E-4</v>
      </c>
      <c r="H1185" s="460">
        <f t="shared" si="213"/>
        <v>1</v>
      </c>
      <c r="I1185" s="460">
        <v>0.99670369775173495</v>
      </c>
      <c r="J1185" s="460">
        <v>0.99653654634773303</v>
      </c>
      <c r="K1185" s="460">
        <v>0.99788803617251198</v>
      </c>
      <c r="L1185" s="460" t="str">
        <f t="shared" si="214"/>
        <v>-</v>
      </c>
      <c r="M1185" s="460">
        <f t="shared" si="215"/>
        <v>1</v>
      </c>
      <c r="N1185" s="460">
        <f t="shared" si="216"/>
        <v>1.0444619320575661E-4</v>
      </c>
      <c r="O1185" s="460">
        <f t="shared" si="221"/>
        <v>-79.622147686169768</v>
      </c>
      <c r="P1185" s="460">
        <f t="shared" si="218"/>
        <v>-9.9999999999980105E-3</v>
      </c>
      <c r="Q1185" s="460">
        <f t="shared" si="219"/>
        <v>1.0964775001294909E-8</v>
      </c>
      <c r="R1185" s="460">
        <f t="shared" si="220"/>
        <v>-1.0964775001292727E-10</v>
      </c>
      <c r="V1185" s="430"/>
    </row>
    <row r="1186" spans="3:22" x14ac:dyDescent="0.35">
      <c r="C1186" s="489">
        <v>57.150000000000098</v>
      </c>
      <c r="D1186" s="460">
        <f t="shared" si="211"/>
        <v>57.150000000000098</v>
      </c>
      <c r="E1186" s="460">
        <f t="shared" si="217"/>
        <v>5.7150000000000097E-2</v>
      </c>
      <c r="F1186" s="460">
        <f t="shared" si="212"/>
        <v>0.97508948900583681</v>
      </c>
      <c r="G1186" s="460">
        <v>1.06566654729102E-4</v>
      </c>
      <c r="H1186" s="460">
        <f t="shared" si="213"/>
        <v>1</v>
      </c>
      <c r="I1186" s="460">
        <v>0.99670254541655001</v>
      </c>
      <c r="J1186" s="460">
        <v>0.99653533566361296</v>
      </c>
      <c r="K1186" s="460">
        <v>0.99788729750980298</v>
      </c>
      <c r="L1186" s="460" t="str">
        <f t="shared" si="214"/>
        <v>-</v>
      </c>
      <c r="M1186" s="460">
        <f t="shared" si="215"/>
        <v>1</v>
      </c>
      <c r="N1186" s="460">
        <f t="shared" si="216"/>
        <v>1.0391202490486152E-4</v>
      </c>
      <c r="O1186" s="460">
        <f t="shared" si="221"/>
        <v>-79.666683842380067</v>
      </c>
      <c r="P1186" s="460">
        <f t="shared" si="218"/>
        <v>-9.9999999999980105E-3</v>
      </c>
      <c r="Q1186" s="460">
        <f t="shared" si="219"/>
        <v>1.0853286763557978E-8</v>
      </c>
      <c r="R1186" s="460">
        <f t="shared" si="220"/>
        <v>-1.0853286763555818E-10</v>
      </c>
      <c r="V1186" s="430"/>
    </row>
    <row r="1187" spans="3:22" x14ac:dyDescent="0.35">
      <c r="C1187" s="489">
        <v>57.160000000000103</v>
      </c>
      <c r="D1187" s="460">
        <f t="shared" si="211"/>
        <v>57.160000000000103</v>
      </c>
      <c r="E1187" s="460">
        <f t="shared" si="217"/>
        <v>5.7160000000000107E-2</v>
      </c>
      <c r="F1187" s="460">
        <f t="shared" si="212"/>
        <v>0.97508086566714425</v>
      </c>
      <c r="G1187" s="460">
        <v>1.06018858431399E-4</v>
      </c>
      <c r="H1187" s="460">
        <f t="shared" si="213"/>
        <v>1</v>
      </c>
      <c r="I1187" s="460">
        <v>0.99670139288079396</v>
      </c>
      <c r="J1187" s="460">
        <v>0.99653412476882297</v>
      </c>
      <c r="K1187" s="460">
        <v>0.99788655871827903</v>
      </c>
      <c r="L1187" s="460" t="str">
        <f t="shared" si="214"/>
        <v>-</v>
      </c>
      <c r="M1187" s="460">
        <f t="shared" si="215"/>
        <v>1</v>
      </c>
      <c r="N1187" s="460">
        <f t="shared" si="216"/>
        <v>1.0337696025633096E-4</v>
      </c>
      <c r="O1187" s="460">
        <f t="shared" si="221"/>
        <v>-79.711524843504066</v>
      </c>
      <c r="P1187" s="460">
        <f t="shared" si="218"/>
        <v>-1.0000000000005116E-2</v>
      </c>
      <c r="Q1187" s="460">
        <f t="shared" si="219"/>
        <v>1.0742180842289269E-8</v>
      </c>
      <c r="R1187" s="460">
        <f t="shared" si="220"/>
        <v>-1.0742180842294764E-10</v>
      </c>
      <c r="V1187" s="430"/>
    </row>
    <row r="1188" spans="3:22" x14ac:dyDescent="0.35">
      <c r="C1188" s="489">
        <v>57.170000000000101</v>
      </c>
      <c r="D1188" s="460">
        <f t="shared" si="211"/>
        <v>57.170000000000101</v>
      </c>
      <c r="E1188" s="460">
        <f t="shared" si="217"/>
        <v>5.7170000000000103E-2</v>
      </c>
      <c r="F1188" s="460">
        <f t="shared" si="212"/>
        <v>0.97507224088576916</v>
      </c>
      <c r="G1188" s="460">
        <v>1.05470148992728E-4</v>
      </c>
      <c r="H1188" s="460">
        <f t="shared" si="213"/>
        <v>1</v>
      </c>
      <c r="I1188" s="460">
        <v>0.99670024014445102</v>
      </c>
      <c r="J1188" s="460">
        <v>0.99653291366334595</v>
      </c>
      <c r="K1188" s="460">
        <v>0.99788581979792901</v>
      </c>
      <c r="L1188" s="460" t="str">
        <f t="shared" si="214"/>
        <v>-</v>
      </c>
      <c r="M1188" s="460">
        <f t="shared" si="215"/>
        <v>1</v>
      </c>
      <c r="N1188" s="460">
        <f t="shared" si="216"/>
        <v>1.0284101452489524E-4</v>
      </c>
      <c r="O1188" s="460">
        <f t="shared" si="221"/>
        <v>-79.756672954004287</v>
      </c>
      <c r="P1188" s="460">
        <f t="shared" si="218"/>
        <v>-9.9999999999980105E-3</v>
      </c>
      <c r="Q1188" s="460">
        <f t="shared" si="219"/>
        <v>1.0631463280717611E-8</v>
      </c>
      <c r="R1188" s="460">
        <f t="shared" si="220"/>
        <v>-1.0631463280715496E-10</v>
      </c>
      <c r="V1188" s="430"/>
    </row>
    <row r="1189" spans="3:22" x14ac:dyDescent="0.35">
      <c r="C1189" s="489">
        <v>57.180000000000099</v>
      </c>
      <c r="D1189" s="460">
        <f t="shared" si="211"/>
        <v>57.180000000000099</v>
      </c>
      <c r="E1189" s="460">
        <f t="shared" si="217"/>
        <v>5.7180000000000099E-2</v>
      </c>
      <c r="F1189" s="460">
        <f t="shared" si="212"/>
        <v>0.9750636146617464</v>
      </c>
      <c r="G1189" s="460">
        <v>1.04920542083669E-4</v>
      </c>
      <c r="H1189" s="460">
        <f t="shared" si="213"/>
        <v>1</v>
      </c>
      <c r="I1189" s="460">
        <v>0.99669908720753697</v>
      </c>
      <c r="J1189" s="460">
        <v>0.99653170234719901</v>
      </c>
      <c r="K1189" s="460">
        <v>0.99788508074876403</v>
      </c>
      <c r="L1189" s="460" t="str">
        <f t="shared" si="214"/>
        <v>-</v>
      </c>
      <c r="M1189" s="460">
        <f t="shared" si="215"/>
        <v>1</v>
      </c>
      <c r="N1189" s="460">
        <f t="shared" si="216"/>
        <v>1.0230420301637217E-4</v>
      </c>
      <c r="O1189" s="460">
        <f t="shared" si="221"/>
        <v>-79.802130471539513</v>
      </c>
      <c r="P1189" s="460">
        <f t="shared" si="218"/>
        <v>-9.9999999999980105E-3</v>
      </c>
      <c r="Q1189" s="460">
        <f t="shared" si="219"/>
        <v>1.0521140070013484E-8</v>
      </c>
      <c r="R1189" s="460">
        <f t="shared" si="220"/>
        <v>-1.0521140070011391E-10</v>
      </c>
      <c r="V1189" s="430"/>
    </row>
    <row r="1190" spans="3:22" x14ac:dyDescent="0.35">
      <c r="C1190" s="489">
        <v>57.190000000000097</v>
      </c>
      <c r="D1190" s="460">
        <f t="shared" si="211"/>
        <v>57.190000000000097</v>
      </c>
      <c r="E1190" s="460">
        <f t="shared" si="217"/>
        <v>5.7190000000000095E-2</v>
      </c>
      <c r="F1190" s="460">
        <f t="shared" si="212"/>
        <v>0.9750549869951084</v>
      </c>
      <c r="G1190" s="460">
        <v>1.0437005341765199E-4</v>
      </c>
      <c r="H1190" s="460">
        <f t="shared" si="213"/>
        <v>1</v>
      </c>
      <c r="I1190" s="460">
        <v>0.99669793407003604</v>
      </c>
      <c r="J1190" s="460">
        <v>0.99653049082036604</v>
      </c>
      <c r="K1190" s="460">
        <v>0.99788434157077299</v>
      </c>
      <c r="L1190" s="460" t="str">
        <f t="shared" si="214"/>
        <v>-</v>
      </c>
      <c r="M1190" s="460">
        <f t="shared" si="215"/>
        <v>1</v>
      </c>
      <c r="N1190" s="460">
        <f t="shared" si="216"/>
        <v>1.0176654107782743E-4</v>
      </c>
      <c r="O1190" s="460">
        <f t="shared" si="221"/>
        <v>-79.847899727563188</v>
      </c>
      <c r="P1190" s="460">
        <f t="shared" si="218"/>
        <v>-9.9999999999980105E-3</v>
      </c>
      <c r="Q1190" s="460">
        <f t="shared" si="219"/>
        <v>1.0411217148790075E-8</v>
      </c>
      <c r="R1190" s="460">
        <f t="shared" si="220"/>
        <v>-1.0411217148788004E-10</v>
      </c>
      <c r="V1190" s="430"/>
    </row>
    <row r="1191" spans="3:22" x14ac:dyDescent="0.35">
      <c r="C1191" s="489">
        <v>57.200000000000102</v>
      </c>
      <c r="D1191" s="460">
        <f t="shared" si="211"/>
        <v>57.200000000000102</v>
      </c>
      <c r="E1191" s="460">
        <f t="shared" si="217"/>
        <v>5.7200000000000105E-2</v>
      </c>
      <c r="F1191" s="460">
        <f t="shared" si="212"/>
        <v>0.97504635788589222</v>
      </c>
      <c r="G1191" s="460">
        <v>1.03818698750267E-4</v>
      </c>
      <c r="H1191" s="460">
        <f t="shared" si="213"/>
        <v>1</v>
      </c>
      <c r="I1191" s="460">
        <v>0.99669678073194901</v>
      </c>
      <c r="J1191" s="460">
        <v>0.99652927908284805</v>
      </c>
      <c r="K1191" s="460">
        <v>0.99788360226395501</v>
      </c>
      <c r="L1191" s="460" t="str">
        <f t="shared" si="214"/>
        <v>-</v>
      </c>
      <c r="M1191" s="460">
        <f t="shared" si="215"/>
        <v>1</v>
      </c>
      <c r="N1191" s="460">
        <f t="shared" si="216"/>
        <v>1.0122804409690046E-4</v>
      </c>
      <c r="O1191" s="460">
        <f t="shared" si="221"/>
        <v>-79.893983088008326</v>
      </c>
      <c r="P1191" s="460">
        <f t="shared" si="218"/>
        <v>-1.0000000000005116E-2</v>
      </c>
      <c r="Q1191" s="460">
        <f t="shared" si="219"/>
        <v>1.0301700402564964E-8</v>
      </c>
      <c r="R1191" s="460">
        <f t="shared" si="220"/>
        <v>-1.0301700402570234E-10</v>
      </c>
      <c r="V1191" s="430"/>
    </row>
    <row r="1192" spans="3:22" x14ac:dyDescent="0.35">
      <c r="C1192" s="489">
        <v>57.2100000000001</v>
      </c>
      <c r="D1192" s="460">
        <f t="shared" si="211"/>
        <v>57.2100000000001</v>
      </c>
      <c r="E1192" s="460">
        <f t="shared" si="217"/>
        <v>5.7210000000000101E-2</v>
      </c>
      <c r="F1192" s="460">
        <f t="shared" si="212"/>
        <v>0.97503772733413008</v>
      </c>
      <c r="G1192" s="460">
        <v>1.03266493879753E-4</v>
      </c>
      <c r="H1192" s="460">
        <f t="shared" si="213"/>
        <v>1</v>
      </c>
      <c r="I1192" s="460">
        <v>0.99669562719329396</v>
      </c>
      <c r="J1192" s="460">
        <v>0.99652806713466002</v>
      </c>
      <c r="K1192" s="460">
        <v>0.99788286282832495</v>
      </c>
      <c r="L1192" s="460" t="str">
        <f t="shared" si="214"/>
        <v>-</v>
      </c>
      <c r="M1192" s="460">
        <f t="shared" si="215"/>
        <v>1</v>
      </c>
      <c r="N1192" s="460">
        <f t="shared" si="216"/>
        <v>1.0068872750227821E-4</v>
      </c>
      <c r="O1192" s="460">
        <f t="shared" si="221"/>
        <v>-79.940382953890406</v>
      </c>
      <c r="P1192" s="460">
        <f t="shared" si="218"/>
        <v>-9.9999999999980105E-3</v>
      </c>
      <c r="Q1192" s="460">
        <f t="shared" si="219"/>
        <v>1.0192595663258721E-8</v>
      </c>
      <c r="R1192" s="460">
        <f t="shared" si="220"/>
        <v>-1.0192595663256693E-10</v>
      </c>
      <c r="V1192" s="430"/>
    </row>
    <row r="1193" spans="3:22" x14ac:dyDescent="0.35">
      <c r="C1193" s="489">
        <v>57.220000000000098</v>
      </c>
      <c r="D1193" s="460">
        <f t="shared" si="211"/>
        <v>57.220000000000098</v>
      </c>
      <c r="E1193" s="460">
        <f t="shared" si="217"/>
        <v>5.7220000000000097E-2</v>
      </c>
      <c r="F1193" s="460">
        <f t="shared" si="212"/>
        <v>0.97502909533985627</v>
      </c>
      <c r="G1193" s="460">
        <v>1.02713454646466E-4</v>
      </c>
      <c r="H1193" s="460">
        <f t="shared" si="213"/>
        <v>1</v>
      </c>
      <c r="I1193" s="460">
        <v>0.99669447345405304</v>
      </c>
      <c r="J1193" s="460">
        <v>0.99652685497578897</v>
      </c>
      <c r="K1193" s="460">
        <v>0.99788212326386905</v>
      </c>
      <c r="L1193" s="460" t="str">
        <f t="shared" si="214"/>
        <v>-</v>
      </c>
      <c r="M1193" s="460">
        <f t="shared" si="215"/>
        <v>1</v>
      </c>
      <c r="N1193" s="460">
        <f t="shared" si="216"/>
        <v>1.0014860676317509E-4</v>
      </c>
      <c r="O1193" s="460">
        <f t="shared" si="221"/>
        <v>-79.987101762010965</v>
      </c>
      <c r="P1193" s="460">
        <f t="shared" si="218"/>
        <v>-9.9999999999980105E-3</v>
      </c>
      <c r="Q1193" s="460">
        <f t="shared" si="219"/>
        <v>1.0083908708713355E-8</v>
      </c>
      <c r="R1193" s="460">
        <f t="shared" si="220"/>
        <v>-1.0083908708711349E-10</v>
      </c>
      <c r="V1193" s="430"/>
    </row>
    <row r="1194" spans="3:22" x14ac:dyDescent="0.35">
      <c r="C1194" s="489">
        <v>57.230000000000103</v>
      </c>
      <c r="D1194" s="460">
        <f t="shared" si="211"/>
        <v>57.230000000000103</v>
      </c>
      <c r="E1194" s="460">
        <f t="shared" si="217"/>
        <v>5.72300000000001E-2</v>
      </c>
      <c r="F1194" s="460">
        <f t="shared" si="212"/>
        <v>0.97502046190310632</v>
      </c>
      <c r="G1194" s="460">
        <v>1.02159596932811E-4</v>
      </c>
      <c r="H1194" s="460">
        <f t="shared" si="213"/>
        <v>1</v>
      </c>
      <c r="I1194" s="460">
        <v>0.99669331951422901</v>
      </c>
      <c r="J1194" s="460">
        <v>0.996525642606235</v>
      </c>
      <c r="K1194" s="460">
        <v>0.99788138357058498</v>
      </c>
      <c r="L1194" s="460" t="str">
        <f t="shared" si="214"/>
        <v>-</v>
      </c>
      <c r="M1194" s="460">
        <f t="shared" si="215"/>
        <v>1</v>
      </c>
      <c r="N1194" s="460">
        <f t="shared" si="216"/>
        <v>9.9607697389264538E-5</v>
      </c>
      <c r="O1194" s="460">
        <f t="shared" si="221"/>
        <v>-80.03414198563982</v>
      </c>
      <c r="P1194" s="460">
        <f t="shared" si="218"/>
        <v>-1.0000000000005116E-2</v>
      </c>
      <c r="Q1194" s="460">
        <f t="shared" si="219"/>
        <v>9.9756452621604927E-9</v>
      </c>
      <c r="R1194" s="460">
        <f t="shared" si="220"/>
        <v>-9.9756452621655964E-11</v>
      </c>
      <c r="V1194" s="430"/>
    </row>
    <row r="1195" spans="3:22" x14ac:dyDescent="0.35">
      <c r="C1195" s="489">
        <v>57.240000000000101</v>
      </c>
      <c r="D1195" s="460">
        <f t="shared" si="211"/>
        <v>57.240000000000101</v>
      </c>
      <c r="E1195" s="460">
        <f t="shared" si="217"/>
        <v>5.7240000000000103E-2</v>
      </c>
      <c r="F1195" s="460">
        <f t="shared" si="212"/>
        <v>0.97501182702391431</v>
      </c>
      <c r="G1195" s="460">
        <v>1.016049366632E-4</v>
      </c>
      <c r="H1195" s="460">
        <f t="shared" si="213"/>
        <v>1</v>
      </c>
      <c r="I1195" s="460">
        <v>0.99669216537383598</v>
      </c>
      <c r="J1195" s="460">
        <v>0.99652443002601399</v>
      </c>
      <c r="K1195" s="460">
        <v>0.99788064374848895</v>
      </c>
      <c r="L1195" s="460" t="str">
        <f t="shared" si="214"/>
        <v>-</v>
      </c>
      <c r="M1195" s="460">
        <f t="shared" si="215"/>
        <v>1</v>
      </c>
      <c r="N1195" s="460">
        <f t="shared" si="216"/>
        <v>9.9066014930635724E-5</v>
      </c>
      <c r="O1195" s="460">
        <f t="shared" si="221"/>
        <v>-80.081506135211924</v>
      </c>
      <c r="P1195" s="460">
        <f t="shared" si="218"/>
        <v>-9.9999999999980105E-3</v>
      </c>
      <c r="Q1195" s="460">
        <f t="shared" si="219"/>
        <v>9.8678109917426219E-9</v>
      </c>
      <c r="R1195" s="460">
        <f t="shared" si="220"/>
        <v>-9.8678109917406581E-11</v>
      </c>
      <c r="V1195" s="430"/>
    </row>
    <row r="1196" spans="3:22" x14ac:dyDescent="0.35">
      <c r="C1196" s="489">
        <v>57.250000000000099</v>
      </c>
      <c r="D1196" s="460">
        <f t="shared" si="211"/>
        <v>57.250000000000099</v>
      </c>
      <c r="E1196" s="460">
        <f t="shared" si="217"/>
        <v>5.7250000000000099E-2</v>
      </c>
      <c r="F1196" s="460">
        <f t="shared" si="212"/>
        <v>0.97500319070231345</v>
      </c>
      <c r="G1196" s="460">
        <v>1.01049489803751E-4</v>
      </c>
      <c r="H1196" s="460">
        <f t="shared" si="213"/>
        <v>1</v>
      </c>
      <c r="I1196" s="460">
        <v>0.99669101103287905</v>
      </c>
      <c r="J1196" s="460">
        <v>0.99652321723512804</v>
      </c>
      <c r="K1196" s="460">
        <v>0.99787990379758396</v>
      </c>
      <c r="L1196" s="460" t="str">
        <f t="shared" si="214"/>
        <v>-</v>
      </c>
      <c r="M1196" s="460">
        <f t="shared" si="215"/>
        <v>1</v>
      </c>
      <c r="N1196" s="460">
        <f t="shared" si="216"/>
        <v>9.8523574977498114E-5</v>
      </c>
      <c r="O1196" s="460">
        <f t="shared" si="221"/>
        <v>-80.129196759063944</v>
      </c>
      <c r="P1196" s="460">
        <f t="shared" si="218"/>
        <v>-9.9999999999980105E-3</v>
      </c>
      <c r="Q1196" s="460">
        <f t="shared" si="219"/>
        <v>9.7604115100161264E-9</v>
      </c>
      <c r="R1196" s="460">
        <f t="shared" si="220"/>
        <v>-9.760411510014184E-11</v>
      </c>
      <c r="V1196" s="430"/>
    </row>
    <row r="1197" spans="3:22" x14ac:dyDescent="0.35">
      <c r="C1197" s="489">
        <v>57.260000000000097</v>
      </c>
      <c r="D1197" s="460">
        <f t="shared" si="211"/>
        <v>57.260000000000097</v>
      </c>
      <c r="E1197" s="460">
        <f t="shared" si="217"/>
        <v>5.7260000000000096E-2</v>
      </c>
      <c r="F1197" s="460">
        <f t="shared" si="212"/>
        <v>0.97499455293833848</v>
      </c>
      <c r="G1197" s="460">
        <v>1.00493272362401E-4</v>
      </c>
      <c r="H1197" s="460">
        <f t="shared" si="213"/>
        <v>1</v>
      </c>
      <c r="I1197" s="460">
        <v>0.99668985649132102</v>
      </c>
      <c r="J1197" s="460">
        <v>0.99652200423354298</v>
      </c>
      <c r="K1197" s="460">
        <v>0.99787916371783703</v>
      </c>
      <c r="L1197" s="460" t="str">
        <f t="shared" si="214"/>
        <v>-</v>
      </c>
      <c r="M1197" s="460">
        <f t="shared" si="215"/>
        <v>1</v>
      </c>
      <c r="N1197" s="460">
        <f t="shared" si="216"/>
        <v>9.7980393160289854E-5</v>
      </c>
      <c r="O1197" s="460">
        <f t="shared" si="221"/>
        <v>-80.177216444153913</v>
      </c>
      <c r="P1197" s="460">
        <f t="shared" si="218"/>
        <v>-9.9999999999980105E-3</v>
      </c>
      <c r="Q1197" s="460">
        <f t="shared" si="219"/>
        <v>9.6534523734741979E-9</v>
      </c>
      <c r="R1197" s="460">
        <f t="shared" si="220"/>
        <v>-9.6534523734722779E-11</v>
      </c>
      <c r="V1197" s="430"/>
    </row>
    <row r="1198" spans="3:22" x14ac:dyDescent="0.35">
      <c r="C1198" s="489">
        <v>57.270000000000103</v>
      </c>
      <c r="D1198" s="460">
        <f t="shared" si="211"/>
        <v>57.270000000000103</v>
      </c>
      <c r="E1198" s="460">
        <f t="shared" si="217"/>
        <v>5.7270000000000106E-2</v>
      </c>
      <c r="F1198" s="460">
        <f t="shared" si="212"/>
        <v>0.97498591373202415</v>
      </c>
      <c r="G1198" s="460">
        <v>9.9936300388387003E-5</v>
      </c>
      <c r="H1198" s="460">
        <f t="shared" si="213"/>
        <v>1</v>
      </c>
      <c r="I1198" s="460">
        <v>0.99668870174919699</v>
      </c>
      <c r="J1198" s="460">
        <v>0.99652079102129199</v>
      </c>
      <c r="K1198" s="460">
        <v>0.99787842350927902</v>
      </c>
      <c r="L1198" s="460" t="str">
        <f t="shared" si="214"/>
        <v>-</v>
      </c>
      <c r="M1198" s="460">
        <f t="shared" si="215"/>
        <v>1</v>
      </c>
      <c r="N1198" s="460">
        <f t="shared" si="216"/>
        <v>9.7436485149169543E-5</v>
      </c>
      <c r="O1198" s="460">
        <f t="shared" si="221"/>
        <v>-80.22556781685384</v>
      </c>
      <c r="P1198" s="460">
        <f t="shared" si="218"/>
        <v>-1.0000000000005116E-2</v>
      </c>
      <c r="Q1198" s="460">
        <f t="shared" si="219"/>
        <v>9.5469390820535174E-9</v>
      </c>
      <c r="R1198" s="460">
        <f t="shared" si="220"/>
        <v>-9.5469390820584019E-11</v>
      </c>
      <c r="V1198" s="430"/>
    </row>
    <row r="1199" spans="3:22" x14ac:dyDescent="0.35">
      <c r="C1199" s="489">
        <v>57.280000000000101</v>
      </c>
      <c r="D1199" s="460">
        <f t="shared" si="211"/>
        <v>57.280000000000101</v>
      </c>
      <c r="E1199" s="460">
        <f t="shared" si="217"/>
        <v>5.7280000000000102E-2</v>
      </c>
      <c r="F1199" s="460">
        <f t="shared" si="212"/>
        <v>0.97497727308340432</v>
      </c>
      <c r="G1199" s="460">
        <v>9.9378589972575103E-5</v>
      </c>
      <c r="H1199" s="460">
        <f t="shared" si="213"/>
        <v>1</v>
      </c>
      <c r="I1199" s="460">
        <v>0.99668754680650895</v>
      </c>
      <c r="J1199" s="460">
        <v>0.99651957759838194</v>
      </c>
      <c r="K1199" s="460">
        <v>0.99787768317190995</v>
      </c>
      <c r="L1199" s="460" t="str">
        <f t="shared" si="214"/>
        <v>-</v>
      </c>
      <c r="M1199" s="460">
        <f t="shared" si="215"/>
        <v>1</v>
      </c>
      <c r="N1199" s="460">
        <f t="shared" si="216"/>
        <v>9.6891866654335025E-5</v>
      </c>
      <c r="O1199" s="460">
        <f t="shared" si="221"/>
        <v>-80.274253543688758</v>
      </c>
      <c r="P1199" s="460">
        <f t="shared" si="218"/>
        <v>-9.9999999999980105E-3</v>
      </c>
      <c r="Q1199" s="460">
        <f t="shared" si="219"/>
        <v>9.4408770786666601E-9</v>
      </c>
      <c r="R1199" s="460">
        <f t="shared" si="220"/>
        <v>-9.440877078664782E-11</v>
      </c>
      <c r="V1199" s="430"/>
    </row>
    <row r="1200" spans="3:22" x14ac:dyDescent="0.35">
      <c r="C1200" s="489">
        <v>57.290000000000099</v>
      </c>
      <c r="D1200" s="460">
        <f t="shared" si="211"/>
        <v>57.290000000000099</v>
      </c>
      <c r="E1200" s="460">
        <f t="shared" si="217"/>
        <v>5.7290000000000098E-2</v>
      </c>
      <c r="F1200" s="460">
        <f t="shared" si="212"/>
        <v>0.97496863099251374</v>
      </c>
      <c r="G1200" s="460">
        <v>9.8820157246896106E-5</v>
      </c>
      <c r="H1200" s="460">
        <f t="shared" si="213"/>
        <v>1</v>
      </c>
      <c r="I1200" s="460">
        <v>0.99668639166324102</v>
      </c>
      <c r="J1200" s="460">
        <v>0.99651836396478799</v>
      </c>
      <c r="K1200" s="460">
        <v>0.99787694270571703</v>
      </c>
      <c r="L1200" s="460" t="str">
        <f t="shared" si="214"/>
        <v>-</v>
      </c>
      <c r="M1200" s="460">
        <f t="shared" si="215"/>
        <v>1</v>
      </c>
      <c r="N1200" s="460">
        <f t="shared" si="216"/>
        <v>9.6346553425471237E-5</v>
      </c>
      <c r="O1200" s="460">
        <f t="shared" si="221"/>
        <v>-80.323276332173009</v>
      </c>
      <c r="P1200" s="460">
        <f t="shared" si="218"/>
        <v>-9.9999999999980105E-3</v>
      </c>
      <c r="Q1200" s="460">
        <f t="shared" si="219"/>
        <v>9.3352717487349186E-9</v>
      </c>
      <c r="R1200" s="460">
        <f t="shared" si="220"/>
        <v>-9.3352717487330618E-11</v>
      </c>
      <c r="V1200" s="430"/>
    </row>
    <row r="1201" spans="3:22" x14ac:dyDescent="0.35">
      <c r="C1201" s="489">
        <v>57.300000000000097</v>
      </c>
      <c r="D1201" s="460">
        <f t="shared" si="211"/>
        <v>57.300000000000097</v>
      </c>
      <c r="E1201" s="460">
        <f t="shared" si="217"/>
        <v>5.7300000000000094E-2</v>
      </c>
      <c r="F1201" s="460">
        <f t="shared" si="212"/>
        <v>0.97495998745938584</v>
      </c>
      <c r="G1201" s="460">
        <v>9.8261018384499896E-5</v>
      </c>
      <c r="H1201" s="460">
        <f t="shared" si="213"/>
        <v>1</v>
      </c>
      <c r="I1201" s="460">
        <v>0.99668523631940997</v>
      </c>
      <c r="J1201" s="460">
        <v>0.99651715012053399</v>
      </c>
      <c r="K1201" s="460">
        <v>0.99787620211071304</v>
      </c>
      <c r="L1201" s="460" t="str">
        <f t="shared" si="214"/>
        <v>-</v>
      </c>
      <c r="M1201" s="460">
        <f t="shared" si="215"/>
        <v>1</v>
      </c>
      <c r="N1201" s="460">
        <f t="shared" si="216"/>
        <v>9.5800561251898497E-5</v>
      </c>
      <c r="O1201" s="460">
        <f t="shared" si="221"/>
        <v>-80.372638931604797</v>
      </c>
      <c r="P1201" s="460">
        <f t="shared" si="218"/>
        <v>-9.9999999999980105E-3</v>
      </c>
      <c r="Q1201" s="460">
        <f t="shared" si="219"/>
        <v>9.2301284197095701E-9</v>
      </c>
      <c r="R1201" s="460">
        <f t="shared" si="220"/>
        <v>-9.2301284197077343E-11</v>
      </c>
      <c r="V1201" s="430"/>
    </row>
    <row r="1202" spans="3:22" x14ac:dyDescent="0.35">
      <c r="C1202" s="489">
        <v>57.310000000000201</v>
      </c>
      <c r="D1202" s="460">
        <f t="shared" si="211"/>
        <v>57.310000000000201</v>
      </c>
      <c r="E1202" s="460">
        <f t="shared" si="217"/>
        <v>5.7310000000000201E-2</v>
      </c>
      <c r="F1202" s="460">
        <f t="shared" si="212"/>
        <v>0.97495134248405568</v>
      </c>
      <c r="G1202" s="460">
        <v>9.7701189599532694E-5</v>
      </c>
      <c r="H1202" s="460">
        <f t="shared" si="213"/>
        <v>1</v>
      </c>
      <c r="I1202" s="460">
        <v>0.99668408077498005</v>
      </c>
      <c r="J1202" s="460">
        <v>0.99651593606558198</v>
      </c>
      <c r="K1202" s="460">
        <v>0.997875461386871</v>
      </c>
      <c r="L1202" s="460" t="str">
        <f t="shared" si="214"/>
        <v>-</v>
      </c>
      <c r="M1202" s="460">
        <f t="shared" si="215"/>
        <v>1</v>
      </c>
      <c r="N1202" s="460">
        <f t="shared" si="216"/>
        <v>9.5253905962353657E-5</v>
      </c>
      <c r="O1202" s="460">
        <f t="shared" si="221"/>
        <v>-80.42234413391482</v>
      </c>
      <c r="P1202" s="460">
        <f t="shared" si="218"/>
        <v>-1.0000000000104592E-2</v>
      </c>
      <c r="Q1202" s="460">
        <f t="shared" si="219"/>
        <v>9.1254523606304389E-9</v>
      </c>
      <c r="R1202" s="460">
        <f t="shared" si="220"/>
        <v>-9.1254523607258842E-11</v>
      </c>
      <c r="V1202" s="430"/>
    </row>
    <row r="1203" spans="3:22" x14ac:dyDescent="0.35">
      <c r="C1203" s="489">
        <v>57.320000000000199</v>
      </c>
      <c r="D1203" s="460">
        <f t="shared" si="211"/>
        <v>57.320000000000199</v>
      </c>
      <c r="E1203" s="460">
        <f t="shared" si="217"/>
        <v>5.7320000000000197E-2</v>
      </c>
      <c r="F1203" s="460">
        <f t="shared" si="212"/>
        <v>0.97494269606655837</v>
      </c>
      <c r="G1203" s="460">
        <v>9.7140687146845102E-5</v>
      </c>
      <c r="H1203" s="460">
        <f t="shared" si="213"/>
        <v>1</v>
      </c>
      <c r="I1203" s="460">
        <v>0.996682925030006</v>
      </c>
      <c r="J1203" s="460">
        <v>0.99651472179998901</v>
      </c>
      <c r="K1203" s="460">
        <v>0.99787472053423099</v>
      </c>
      <c r="L1203" s="460" t="str">
        <f t="shared" si="214"/>
        <v>-</v>
      </c>
      <c r="M1203" s="460">
        <f t="shared" si="215"/>
        <v>1</v>
      </c>
      <c r="N1203" s="460">
        <f t="shared" si="216"/>
        <v>9.4706603424703242E-5</v>
      </c>
      <c r="O1203" s="460">
        <f t="shared" si="221"/>
        <v>-80.472394774543176</v>
      </c>
      <c r="P1203" s="460">
        <f t="shared" si="218"/>
        <v>-9.9999999999980105E-3</v>
      </c>
      <c r="Q1203" s="460">
        <f t="shared" si="219"/>
        <v>9.0212487816475324E-9</v>
      </c>
      <c r="R1203" s="460">
        <f t="shared" si="220"/>
        <v>-9.0212487816457378E-11</v>
      </c>
      <c r="V1203" s="430"/>
    </row>
    <row r="1204" spans="3:22" x14ac:dyDescent="0.35">
      <c r="C1204" s="489">
        <v>57.330000000000197</v>
      </c>
      <c r="D1204" s="460">
        <f t="shared" si="211"/>
        <v>57.330000000000197</v>
      </c>
      <c r="E1204" s="460">
        <f t="shared" si="217"/>
        <v>5.73300000000002E-2</v>
      </c>
      <c r="F1204" s="460">
        <f t="shared" si="212"/>
        <v>0.97493404820692586</v>
      </c>
      <c r="G1204" s="460">
        <v>9.6579527321946794E-5</v>
      </c>
      <c r="H1204" s="460">
        <f t="shared" si="213"/>
        <v>1</v>
      </c>
      <c r="I1204" s="460">
        <v>0.99668176908443396</v>
      </c>
      <c r="J1204" s="460">
        <v>0.99651350732369903</v>
      </c>
      <c r="K1204" s="460">
        <v>0.99787397955275603</v>
      </c>
      <c r="L1204" s="460" t="str">
        <f t="shared" si="214"/>
        <v>-</v>
      </c>
      <c r="M1204" s="460">
        <f t="shared" si="215"/>
        <v>1</v>
      </c>
      <c r="N1204" s="460">
        <f t="shared" si="216"/>
        <v>9.4158669545896985E-5</v>
      </c>
      <c r="O1204" s="460">
        <f t="shared" si="221"/>
        <v>-80.5227937333174</v>
      </c>
      <c r="P1204" s="460">
        <f t="shared" si="218"/>
        <v>-9.9999999999980105E-3</v>
      </c>
      <c r="Q1204" s="460">
        <f t="shared" si="219"/>
        <v>8.9175228335648346E-9</v>
      </c>
      <c r="R1204" s="460">
        <f t="shared" si="220"/>
        <v>-8.9175228335630609E-11</v>
      </c>
      <c r="V1204" s="430"/>
    </row>
    <row r="1205" spans="3:22" x14ac:dyDescent="0.35">
      <c r="C1205" s="489">
        <v>57.340000000000202</v>
      </c>
      <c r="D1205" s="460">
        <f t="shared" si="211"/>
        <v>57.340000000000202</v>
      </c>
      <c r="E1205" s="460">
        <f t="shared" si="217"/>
        <v>5.7340000000000203E-2</v>
      </c>
      <c r="F1205" s="460">
        <f t="shared" si="212"/>
        <v>0.97492539890519447</v>
      </c>
      <c r="G1205" s="460">
        <v>9.6017726461194395E-5</v>
      </c>
      <c r="H1205" s="460">
        <f t="shared" si="213"/>
        <v>1</v>
      </c>
      <c r="I1205" s="460">
        <v>0.99668061293830301</v>
      </c>
      <c r="J1205" s="460">
        <v>0.99651229263675001</v>
      </c>
      <c r="K1205" s="460">
        <v>0.997873238442471</v>
      </c>
      <c r="L1205" s="460" t="str">
        <f t="shared" si="214"/>
        <v>-</v>
      </c>
      <c r="M1205" s="460">
        <f t="shared" si="215"/>
        <v>1</v>
      </c>
      <c r="N1205" s="460">
        <f t="shared" si="216"/>
        <v>9.361012027214979E-5</v>
      </c>
      <c r="O1205" s="460">
        <f t="shared" si="221"/>
        <v>-80.57354393533231</v>
      </c>
      <c r="P1205" s="460">
        <f t="shared" si="218"/>
        <v>-1.0000000000005116E-2</v>
      </c>
      <c r="Q1205" s="460">
        <f t="shared" si="219"/>
        <v>8.8142796074334571E-9</v>
      </c>
      <c r="R1205" s="460">
        <f t="shared" si="220"/>
        <v>-8.8142796074379658E-11</v>
      </c>
      <c r="V1205" s="430"/>
    </row>
    <row r="1206" spans="3:22" x14ac:dyDescent="0.35">
      <c r="C1206" s="489">
        <v>57.3500000000002</v>
      </c>
      <c r="D1206" s="460">
        <f t="shared" si="211"/>
        <v>57.3500000000002</v>
      </c>
      <c r="E1206" s="460">
        <f t="shared" si="217"/>
        <v>5.7350000000000199E-2</v>
      </c>
      <c r="F1206" s="460">
        <f t="shared" si="212"/>
        <v>0.97491674816139873</v>
      </c>
      <c r="G1206" s="460">
        <v>9.5455300941001502E-5</v>
      </c>
      <c r="H1206" s="460">
        <f t="shared" si="213"/>
        <v>1</v>
      </c>
      <c r="I1206" s="460">
        <v>0.99667945659161195</v>
      </c>
      <c r="J1206" s="460">
        <v>0.99651107773914305</v>
      </c>
      <c r="K1206" s="460">
        <v>0.99787249720337601</v>
      </c>
      <c r="L1206" s="460" t="str">
        <f t="shared" si="214"/>
        <v>-</v>
      </c>
      <c r="M1206" s="460">
        <f t="shared" si="215"/>
        <v>1</v>
      </c>
      <c r="N1206" s="460">
        <f t="shared" si="216"/>
        <v>9.3060971588168894E-5</v>
      </c>
      <c r="O1206" s="460">
        <f t="shared" si="221"/>
        <v>-80.624648351942042</v>
      </c>
      <c r="P1206" s="460">
        <f t="shared" si="218"/>
        <v>-9.9999999999980105E-3</v>
      </c>
      <c r="Q1206" s="460">
        <f t="shared" si="219"/>
        <v>8.7115241340808845E-9</v>
      </c>
      <c r="R1206" s="460">
        <f t="shared" si="220"/>
        <v>-8.7115241340791515E-11</v>
      </c>
      <c r="V1206" s="430"/>
    </row>
    <row r="1207" spans="3:22" x14ac:dyDescent="0.35">
      <c r="C1207" s="489">
        <v>57.360000000000198</v>
      </c>
      <c r="D1207" s="460">
        <f t="shared" si="211"/>
        <v>57.360000000000198</v>
      </c>
      <c r="E1207" s="460">
        <f t="shared" si="217"/>
        <v>5.7360000000000196E-2</v>
      </c>
      <c r="F1207" s="460">
        <f t="shared" si="212"/>
        <v>0.97490809597557126</v>
      </c>
      <c r="G1207" s="460">
        <v>9.4892267178376996E-5</v>
      </c>
      <c r="H1207" s="460">
        <f t="shared" si="213"/>
        <v>1</v>
      </c>
      <c r="I1207" s="460">
        <v>0.99667830004434099</v>
      </c>
      <c r="J1207" s="460">
        <v>0.99650986263085795</v>
      </c>
      <c r="K1207" s="460">
        <v>0.99787175583545595</v>
      </c>
      <c r="L1207" s="460" t="str">
        <f t="shared" si="214"/>
        <v>-</v>
      </c>
      <c r="M1207" s="460">
        <f t="shared" si="215"/>
        <v>1</v>
      </c>
      <c r="N1207" s="460">
        <f t="shared" si="216"/>
        <v>9.2511239517676711E-5</v>
      </c>
      <c r="O1207" s="460">
        <f t="shared" si="221"/>
        <v>-80.676110001657534</v>
      </c>
      <c r="P1207" s="460">
        <f t="shared" si="218"/>
        <v>-9.9999999999980105E-3</v>
      </c>
      <c r="Q1207" s="460">
        <f t="shared" si="219"/>
        <v>8.6092613836781302E-9</v>
      </c>
      <c r="R1207" s="460">
        <f t="shared" si="220"/>
        <v>-8.6092613836764172E-11</v>
      </c>
      <c r="V1207" s="430"/>
    </row>
    <row r="1208" spans="3:22" x14ac:dyDescent="0.35">
      <c r="C1208" s="489">
        <v>57.370000000000203</v>
      </c>
      <c r="D1208" s="460">
        <f t="shared" si="211"/>
        <v>57.370000000000203</v>
      </c>
      <c r="E1208" s="460">
        <f t="shared" si="217"/>
        <v>5.7370000000000206E-2</v>
      </c>
      <c r="F1208" s="460">
        <f t="shared" si="212"/>
        <v>0.9748994423477475</v>
      </c>
      <c r="G1208" s="460">
        <v>9.4328641630291794E-5</v>
      </c>
      <c r="H1208" s="460">
        <f t="shared" si="213"/>
        <v>1</v>
      </c>
      <c r="I1208" s="460">
        <v>0.99667714329649504</v>
      </c>
      <c r="J1208" s="460">
        <v>0.99650864731189903</v>
      </c>
      <c r="K1208" s="460">
        <v>0.99787101433871495</v>
      </c>
      <c r="L1208" s="460" t="str">
        <f t="shared" si="214"/>
        <v>-</v>
      </c>
      <c r="M1208" s="460">
        <f t="shared" si="215"/>
        <v>1</v>
      </c>
      <c r="N1208" s="460">
        <f t="shared" si="216"/>
        <v>9.1960940122791986E-5</v>
      </c>
      <c r="O1208" s="460">
        <f t="shared" si="221"/>
        <v>-80.72793195117525</v>
      </c>
      <c r="P1208" s="460">
        <f t="shared" si="218"/>
        <v>-1.0000000000005116E-2</v>
      </c>
      <c r="Q1208" s="460">
        <f t="shared" si="219"/>
        <v>8.5074962653263398E-9</v>
      </c>
      <c r="R1208" s="460">
        <f t="shared" si="220"/>
        <v>-8.5074962653306917E-11</v>
      </c>
      <c r="V1208" s="430"/>
    </row>
    <row r="1209" spans="3:22" x14ac:dyDescent="0.35">
      <c r="C1209" s="489">
        <v>57.380000000000202</v>
      </c>
      <c r="D1209" s="460">
        <f t="shared" si="211"/>
        <v>57.380000000000202</v>
      </c>
      <c r="E1209" s="460">
        <f t="shared" si="217"/>
        <v>5.7380000000000202E-2</v>
      </c>
      <c r="F1209" s="460">
        <f t="shared" si="212"/>
        <v>0.97489078727796186</v>
      </c>
      <c r="G1209" s="460">
        <v>9.3764440793608203E-5</v>
      </c>
      <c r="H1209" s="460">
        <f t="shared" si="213"/>
        <v>1</v>
      </c>
      <c r="I1209" s="460">
        <v>0.99667598634808996</v>
      </c>
      <c r="J1209" s="460">
        <v>0.99650743178228296</v>
      </c>
      <c r="K1209" s="460">
        <v>0.99787027271316597</v>
      </c>
      <c r="L1209" s="460" t="str">
        <f t="shared" si="214"/>
        <v>-</v>
      </c>
      <c r="M1209" s="460">
        <f t="shared" si="215"/>
        <v>1</v>
      </c>
      <c r="N1209" s="460">
        <f t="shared" si="216"/>
        <v>9.1410089503958546E-5</v>
      </c>
      <c r="O1209" s="460">
        <f t="shared" si="221"/>
        <v>-80.780117316382189</v>
      </c>
      <c r="P1209" s="460">
        <f t="shared" si="218"/>
        <v>-9.9999999999980105E-3</v>
      </c>
      <c r="Q1209" s="460">
        <f t="shared" si="219"/>
        <v>8.4062336265936558E-9</v>
      </c>
      <c r="R1209" s="460">
        <f t="shared" si="220"/>
        <v>-8.4062336265919835E-11</v>
      </c>
      <c r="V1209" s="430"/>
    </row>
    <row r="1210" spans="3:22" x14ac:dyDescent="0.35">
      <c r="C1210" s="489">
        <v>57.3900000000002</v>
      </c>
      <c r="D1210" s="460">
        <f t="shared" si="211"/>
        <v>57.3900000000002</v>
      </c>
      <c r="E1210" s="460">
        <f t="shared" si="217"/>
        <v>5.7390000000000198E-2</v>
      </c>
      <c r="F1210" s="460">
        <f t="shared" si="212"/>
        <v>0.97488213076624841</v>
      </c>
      <c r="G1210" s="460">
        <v>9.3199681205318404E-5</v>
      </c>
      <c r="H1210" s="460">
        <f t="shared" si="213"/>
        <v>1</v>
      </c>
      <c r="I1210" s="460">
        <v>0.99667482919910999</v>
      </c>
      <c r="J1210" s="460">
        <v>0.99650621604199396</v>
      </c>
      <c r="K1210" s="460">
        <v>0.99786953095879305</v>
      </c>
      <c r="L1210" s="460" t="str">
        <f t="shared" si="214"/>
        <v>-</v>
      </c>
      <c r="M1210" s="460">
        <f t="shared" si="215"/>
        <v>1</v>
      </c>
      <c r="N1210" s="460">
        <f t="shared" si="216"/>
        <v>9.0858703800175884E-5</v>
      </c>
      <c r="O1210" s="460">
        <f t="shared" si="221"/>
        <v>-80.832669263359065</v>
      </c>
      <c r="P1210" s="460">
        <f t="shared" si="218"/>
        <v>-9.9999999999980105E-3</v>
      </c>
      <c r="Q1210" s="460">
        <f t="shared" si="219"/>
        <v>8.3054782531363198E-9</v>
      </c>
      <c r="R1210" s="460">
        <f t="shared" si="220"/>
        <v>-8.3054782531346673E-11</v>
      </c>
      <c r="V1210" s="430"/>
    </row>
    <row r="1211" spans="3:22" x14ac:dyDescent="0.35">
      <c r="C1211" s="489">
        <v>57.400000000000198</v>
      </c>
      <c r="D1211" s="460">
        <f t="shared" si="211"/>
        <v>57.400000000000198</v>
      </c>
      <c r="E1211" s="460">
        <f t="shared" si="217"/>
        <v>5.7400000000000201E-2</v>
      </c>
      <c r="F1211" s="460">
        <f t="shared" si="212"/>
        <v>0.97487347281264136</v>
      </c>
      <c r="G1211" s="460">
        <v>9.2634379441977304E-5</v>
      </c>
      <c r="H1211" s="460">
        <f t="shared" si="213"/>
        <v>1</v>
      </c>
      <c r="I1211" s="460">
        <v>0.99667367184957101</v>
      </c>
      <c r="J1211" s="460">
        <v>0.99650500009104903</v>
      </c>
      <c r="K1211" s="460">
        <v>0.99786878907561105</v>
      </c>
      <c r="L1211" s="460" t="str">
        <f t="shared" si="214"/>
        <v>-</v>
      </c>
      <c r="M1211" s="460">
        <f t="shared" si="215"/>
        <v>1</v>
      </c>
      <c r="N1211" s="460">
        <f t="shared" si="216"/>
        <v>9.0306799188444371E-5</v>
      </c>
      <c r="O1211" s="460">
        <f t="shared" si="221"/>
        <v>-80.88559100948622</v>
      </c>
      <c r="P1211" s="460">
        <f t="shared" si="218"/>
        <v>-9.9999999999980105E-3</v>
      </c>
      <c r="Q1211" s="460">
        <f t="shared" si="219"/>
        <v>8.2052348682799447E-9</v>
      </c>
      <c r="R1211" s="460">
        <f t="shared" si="220"/>
        <v>-8.205234868278312E-11</v>
      </c>
      <c r="V1211" s="430"/>
    </row>
    <row r="1212" spans="3:22" x14ac:dyDescent="0.35">
      <c r="C1212" s="489">
        <v>57.410000000000203</v>
      </c>
      <c r="D1212" s="460">
        <f t="shared" si="211"/>
        <v>57.410000000000203</v>
      </c>
      <c r="E1212" s="460">
        <f t="shared" si="217"/>
        <v>5.7410000000000204E-2</v>
      </c>
      <c r="F1212" s="460">
        <f t="shared" si="212"/>
        <v>0.97486481341717646</v>
      </c>
      <c r="G1212" s="460">
        <v>9.2068552119695801E-5</v>
      </c>
      <c r="H1212" s="460">
        <f t="shared" si="213"/>
        <v>1</v>
      </c>
      <c r="I1212" s="460">
        <v>0.99667251429945802</v>
      </c>
      <c r="J1212" s="460">
        <v>0.99650378392943095</v>
      </c>
      <c r="K1212" s="460">
        <v>0.99786804706360899</v>
      </c>
      <c r="L1212" s="460" t="str">
        <f t="shared" si="214"/>
        <v>-</v>
      </c>
      <c r="M1212" s="460">
        <f t="shared" si="215"/>
        <v>1</v>
      </c>
      <c r="N1212" s="460">
        <f t="shared" si="216"/>
        <v>8.9754391883756831E-5</v>
      </c>
      <c r="O1212" s="460">
        <f t="shared" si="221"/>
        <v>-80.938885824527347</v>
      </c>
      <c r="P1212" s="460">
        <f t="shared" si="218"/>
        <v>-1.0000000000005116E-2</v>
      </c>
      <c r="Q1212" s="460">
        <f t="shared" si="219"/>
        <v>8.1055081325849392E-9</v>
      </c>
      <c r="R1212" s="460">
        <f t="shared" si="220"/>
        <v>-8.105508132589086E-11</v>
      </c>
      <c r="V1212" s="430"/>
    </row>
    <row r="1213" spans="3:22" x14ac:dyDescent="0.35">
      <c r="C1213" s="489">
        <v>57.420000000000201</v>
      </c>
      <c r="D1213" s="460">
        <f t="shared" si="211"/>
        <v>57.420000000000201</v>
      </c>
      <c r="E1213" s="460">
        <f t="shared" si="217"/>
        <v>5.74200000000002E-2</v>
      </c>
      <c r="F1213" s="460">
        <f t="shared" si="212"/>
        <v>0.97485615257988623</v>
      </c>
      <c r="G1213" s="460">
        <v>9.1502215894133306E-5</v>
      </c>
      <c r="H1213" s="460">
        <f t="shared" si="213"/>
        <v>1</v>
      </c>
      <c r="I1213" s="460">
        <v>0.99667135654877104</v>
      </c>
      <c r="J1213" s="460">
        <v>0.99650256755713895</v>
      </c>
      <c r="K1213" s="460">
        <v>0.99786730492278497</v>
      </c>
      <c r="L1213" s="460" t="str">
        <f t="shared" si="214"/>
        <v>-</v>
      </c>
      <c r="M1213" s="460">
        <f t="shared" si="215"/>
        <v>1</v>
      </c>
      <c r="N1213" s="460">
        <f t="shared" si="216"/>
        <v>8.9201498139088913E-5</v>
      </c>
      <c r="O1213" s="460">
        <f t="shared" si="221"/>
        <v>-80.992557031743075</v>
      </c>
      <c r="P1213" s="460">
        <f t="shared" si="218"/>
        <v>-9.9999999999980105E-3</v>
      </c>
      <c r="Q1213" s="460">
        <f t="shared" si="219"/>
        <v>8.0063026434672158E-9</v>
      </c>
      <c r="R1213" s="460">
        <f t="shared" si="220"/>
        <v>-8.0063026434656226E-11</v>
      </c>
      <c r="V1213" s="430"/>
    </row>
    <row r="1214" spans="3:22" x14ac:dyDescent="0.35">
      <c r="C1214" s="489">
        <v>57.430000000000199</v>
      </c>
      <c r="D1214" s="460">
        <f t="shared" ref="D1214:D1277" si="222">IF(AND($D$11=$U$86,$D$13&gt;=$U$80),$D$13/$U$80,1)*(f_CLK_MHz/fCLK_NOM_MHz)*$C1214</f>
        <v>57.430000000000199</v>
      </c>
      <c r="E1214" s="460">
        <f t="shared" si="217"/>
        <v>5.7430000000000196E-2</v>
      </c>
      <c r="F1214" s="460">
        <f t="shared" ref="F1214:F1277" si="223">IF(SINC3_Decimation&lt;&gt;0,(ABS(SIN(((MOD_CLK_DIV*PI()*$D1214*SINC3_Decimation)/(f_CLK_MHz*1000000)))/(SINC3_Decimation*SIN(((MOD_CLK_DIV*PI()*$D1214)/(f_CLK_MHz*1000000)))))^First_Stage_Order),"-")</f>
        <v>0.97484749030080553</v>
      </c>
      <c r="G1214" s="460">
        <v>9.0935387460247395E-5</v>
      </c>
      <c r="H1214" s="460">
        <f t="shared" ref="H1214:H1277" si="224">IF(SINC1A_Decimation&lt;&gt;0,(ABS(SIN(((MOD_CLK_DIV*SINC3_Decimation*FIR2_Decimation*PI()*$D1214*SINC1A_Decimation)/(f_CLK_MHz*1000000)))/(SINC1A_Decimation*SIN(((MOD_CLK_DIV*SINC3_Decimation*FIR2_Decimation*PI()*$D1214)/(f_CLK_MHz*1000000)))))^1),"-")</f>
        <v>1</v>
      </c>
      <c r="I1214" s="460">
        <v>0.99667019859752903</v>
      </c>
      <c r="J1214" s="460">
        <v>0.99650135097419601</v>
      </c>
      <c r="K1214" s="460">
        <v>0.99786656265315099</v>
      </c>
      <c r="L1214" s="460" t="str">
        <f t="shared" ref="L1214:L1277" si="225">IF(SINC1B_Decimation&lt;&gt;0,(ABS(SIN(((MOD_CLK_DIV*FIR1_Decimation*PI()*$D1214*SINC1B_Decimation)/(f_CLK_MHz*1000000)))/(SINC1B_Decimation*SIN(((MOD_CLK_DIV*FIR1_Decimation*PI()*$D1214)/(f_CLK_MHz*1000000)))))^1),"-")</f>
        <v>-</v>
      </c>
      <c r="M1214" s="460">
        <f t="shared" ref="M1214:M1277" si="226">IF($D$14=$Z$85,(ABS(SIN(((Dec_Prior_to_Chop*PI()*$D1214*2)/(f_CLK_MHz*1000000)))/(2*SIN(((Dec_Prior_to_Chop*PI()*$D1214)/(f_CLK_MHz*1000000)))))^1),1)</f>
        <v>1</v>
      </c>
      <c r="N1214" s="460">
        <f t="shared" ref="N1214:N1277" si="227">M1214*IF(FILTER=$U$85,F1214,IF(AND(FILTER=$U$86,$D$13&lt;=$U$73,$D$13&lt;&gt;$U$72),F1214*G1214*H1214,IF(AND(FILTER=$U$86,OR($D$13&gt;=$U$74,$D$13=$U$72),$D$13&lt;=$U$79,$D$13&lt;&gt;$U$75),I1214*L1214,IF(AND(FILTER=$U$86,$D$13=$U$75),J1214*L1214,IF(AND(FILTER=$U$86,$D$13&gt;=$U$80),K1214,"Error")))))</f>
        <v>8.8648134245153509E-5</v>
      </c>
      <c r="O1214" s="460">
        <f t="shared" si="221"/>
        <v>-81.046608009058502</v>
      </c>
      <c r="P1214" s="460">
        <f t="shared" si="218"/>
        <v>-9.9999999999980105E-3</v>
      </c>
      <c r="Q1214" s="460">
        <f t="shared" si="219"/>
        <v>7.9076229348025416E-9</v>
      </c>
      <c r="R1214" s="460">
        <f t="shared" si="220"/>
        <v>-7.9076229348009683E-11</v>
      </c>
      <c r="V1214" s="430"/>
    </row>
    <row r="1215" spans="3:22" x14ac:dyDescent="0.35">
      <c r="C1215" s="489">
        <v>57.440000000000197</v>
      </c>
      <c r="D1215" s="460">
        <f t="shared" si="222"/>
        <v>57.440000000000197</v>
      </c>
      <c r="E1215" s="460">
        <f t="shared" ref="E1215:E1278" si="228">D1215/1000</f>
        <v>5.7440000000000199E-2</v>
      </c>
      <c r="F1215" s="460">
        <f t="shared" si="223"/>
        <v>0.97483882657996934</v>
      </c>
      <c r="G1215" s="460">
        <v>9.0368083551996105E-5</v>
      </c>
      <c r="H1215" s="460">
        <f t="shared" si="224"/>
        <v>1</v>
      </c>
      <c r="I1215" s="460">
        <v>0.99666904044571303</v>
      </c>
      <c r="J1215" s="460">
        <v>0.99650013418057903</v>
      </c>
      <c r="K1215" s="460">
        <v>0.99786582025469805</v>
      </c>
      <c r="L1215" s="460" t="str">
        <f t="shared" si="225"/>
        <v>-</v>
      </c>
      <c r="M1215" s="460">
        <f t="shared" si="226"/>
        <v>1</v>
      </c>
      <c r="N1215" s="460">
        <f t="shared" si="227"/>
        <v>8.8094316530108507E-5</v>
      </c>
      <c r="O1215" s="460">
        <f t="shared" si="221"/>
        <v>-81.101042190268075</v>
      </c>
      <c r="P1215" s="460">
        <f t="shared" si="218"/>
        <v>-9.9999999999980105E-3</v>
      </c>
      <c r="Q1215" s="460">
        <f t="shared" si="219"/>
        <v>7.8094734765114796E-9</v>
      </c>
      <c r="R1215" s="460">
        <f t="shared" si="220"/>
        <v>-7.8094734765099264E-11</v>
      </c>
      <c r="V1215" s="430"/>
    </row>
    <row r="1216" spans="3:22" x14ac:dyDescent="0.35">
      <c r="C1216" s="489">
        <v>57.450000000000202</v>
      </c>
      <c r="D1216" s="460">
        <f t="shared" si="222"/>
        <v>57.450000000000202</v>
      </c>
      <c r="E1216" s="460">
        <f t="shared" si="228"/>
        <v>5.7450000000000202E-2</v>
      </c>
      <c r="F1216" s="460">
        <f t="shared" si="223"/>
        <v>0.97483016141741197</v>
      </c>
      <c r="G1216" s="460">
        <v>8.9800320942608102E-5</v>
      </c>
      <c r="H1216" s="460">
        <f t="shared" si="224"/>
        <v>1</v>
      </c>
      <c r="I1216" s="460">
        <v>0.996667882093343</v>
      </c>
      <c r="J1216" s="460">
        <v>0.996498917176312</v>
      </c>
      <c r="K1216" s="460">
        <v>0.99786507772743704</v>
      </c>
      <c r="L1216" s="460" t="str">
        <f t="shared" si="225"/>
        <v>-</v>
      </c>
      <c r="M1216" s="460">
        <f t="shared" si="226"/>
        <v>1</v>
      </c>
      <c r="N1216" s="460">
        <f t="shared" si="227"/>
        <v>8.7540061359818057E-5</v>
      </c>
      <c r="O1216" s="460">
        <f t="shared" si="221"/>
        <v>-81.155863066219339</v>
      </c>
      <c r="P1216" s="460">
        <f t="shared" si="218"/>
        <v>-1.0000000000005116E-2</v>
      </c>
      <c r="Q1216" s="460">
        <f t="shared" si="219"/>
        <v>7.7118586741953823E-9</v>
      </c>
      <c r="R1216" s="460">
        <f t="shared" si="220"/>
        <v>-7.7118586741993274E-11</v>
      </c>
      <c r="V1216" s="430"/>
    </row>
    <row r="1217" spans="3:22" x14ac:dyDescent="0.35">
      <c r="C1217" s="489">
        <v>57.4600000000002</v>
      </c>
      <c r="D1217" s="460">
        <f t="shared" si="222"/>
        <v>57.4600000000002</v>
      </c>
      <c r="E1217" s="460">
        <f t="shared" si="228"/>
        <v>5.7460000000000198E-2</v>
      </c>
      <c r="F1217" s="460">
        <f t="shared" si="223"/>
        <v>0.9748214948131666</v>
      </c>
      <c r="G1217" s="460">
        <v>8.9232116444075006E-5</v>
      </c>
      <c r="H1217" s="460">
        <f t="shared" si="224"/>
        <v>1</v>
      </c>
      <c r="I1217" s="460">
        <v>0.99666672354040098</v>
      </c>
      <c r="J1217" s="460">
        <v>0.99649769996137505</v>
      </c>
      <c r="K1217" s="460">
        <v>0.99786433507135597</v>
      </c>
      <c r="L1217" s="460" t="str">
        <f t="shared" si="225"/>
        <v>-</v>
      </c>
      <c r="M1217" s="460">
        <f t="shared" si="226"/>
        <v>1</v>
      </c>
      <c r="N1217" s="460">
        <f t="shared" si="227"/>
        <v>8.6985385137355745E-5</v>
      </c>
      <c r="O1217" s="460">
        <f t="shared" si="221"/>
        <v>-81.211074186105634</v>
      </c>
      <c r="P1217" s="460">
        <f t="shared" si="218"/>
        <v>-9.9999999999980105E-3</v>
      </c>
      <c r="Q1217" s="460">
        <f t="shared" si="219"/>
        <v>7.6147828687594671E-9</v>
      </c>
      <c r="R1217" s="460">
        <f t="shared" si="220"/>
        <v>-7.6147828687579515E-11</v>
      </c>
      <c r="V1217" s="430"/>
    </row>
    <row r="1218" spans="3:22" x14ac:dyDescent="0.35">
      <c r="C1218" s="489">
        <v>57.470000000000198</v>
      </c>
      <c r="D1218" s="460">
        <f t="shared" si="222"/>
        <v>57.470000000000198</v>
      </c>
      <c r="E1218" s="460">
        <f t="shared" si="228"/>
        <v>5.7470000000000195E-2</v>
      </c>
      <c r="F1218" s="460">
        <f t="shared" si="223"/>
        <v>0.97481282676726944</v>
      </c>
      <c r="G1218" s="460">
        <v>8.8663486907083095E-5</v>
      </c>
      <c r="H1218" s="460">
        <f t="shared" si="224"/>
        <v>1</v>
      </c>
      <c r="I1218" s="460">
        <v>0.99666556478688695</v>
      </c>
      <c r="J1218" s="460">
        <v>0.99649648253576795</v>
      </c>
      <c r="K1218" s="460">
        <v>0.99786359228645505</v>
      </c>
      <c r="L1218" s="460" t="str">
        <f t="shared" si="225"/>
        <v>-</v>
      </c>
      <c r="M1218" s="460">
        <f t="shared" si="226"/>
        <v>1</v>
      </c>
      <c r="N1218" s="460">
        <f t="shared" si="227"/>
        <v>8.6430304302936457E-5</v>
      </c>
      <c r="O1218" s="460">
        <f t="shared" si="221"/>
        <v>-81.266679158752751</v>
      </c>
      <c r="P1218" s="460">
        <f t="shared" si="218"/>
        <v>-9.9999999999980105E-3</v>
      </c>
      <c r="Q1218" s="460">
        <f t="shared" si="219"/>
        <v>7.5182503360129676E-9</v>
      </c>
      <c r="R1218" s="460">
        <f t="shared" si="220"/>
        <v>-7.5182503360114718E-11</v>
      </c>
      <c r="V1218" s="430"/>
    </row>
    <row r="1219" spans="3:22" x14ac:dyDescent="0.35">
      <c r="C1219" s="489">
        <v>57.480000000000203</v>
      </c>
      <c r="D1219" s="460">
        <f t="shared" si="222"/>
        <v>57.480000000000203</v>
      </c>
      <c r="E1219" s="460">
        <f t="shared" si="228"/>
        <v>5.7480000000000205E-2</v>
      </c>
      <c r="F1219" s="460">
        <f t="shared" si="223"/>
        <v>0.97480415727975411</v>
      </c>
      <c r="G1219" s="460">
        <v>8.8094449221043096E-5</v>
      </c>
      <c r="H1219" s="460">
        <f t="shared" si="224"/>
        <v>1</v>
      </c>
      <c r="I1219" s="460">
        <v>0.99666440583282101</v>
      </c>
      <c r="J1219" s="460">
        <v>0.99649526489951101</v>
      </c>
      <c r="K1219" s="460">
        <v>0.99786284937274605</v>
      </c>
      <c r="L1219" s="460" t="str">
        <f t="shared" si="225"/>
        <v>-</v>
      </c>
      <c r="M1219" s="460">
        <f t="shared" si="226"/>
        <v>1</v>
      </c>
      <c r="N1219" s="460">
        <f t="shared" si="227"/>
        <v>8.5874835333943006E-5</v>
      </c>
      <c r="O1219" s="460">
        <f t="shared" si="221"/>
        <v>-81.322681653932506</v>
      </c>
      <c r="P1219" s="460">
        <f t="shared" ref="P1219:P1282" si="229">D1218-D1219</f>
        <v>-1.0000000000005116E-2</v>
      </c>
      <c r="Q1219" s="460">
        <f t="shared" ref="Q1219:Q1282" si="230">((N1219+N1218)/2)^2</f>
        <v>7.4222652863211322E-9</v>
      </c>
      <c r="R1219" s="460">
        <f t="shared" ref="R1219:R1282" si="231">P1219*Q1219</f>
        <v>-7.4222652863249289E-11</v>
      </c>
      <c r="V1219" s="430"/>
    </row>
    <row r="1220" spans="3:22" x14ac:dyDescent="0.35">
      <c r="C1220" s="489">
        <v>57.490000000000201</v>
      </c>
      <c r="D1220" s="460">
        <f t="shared" si="222"/>
        <v>57.490000000000201</v>
      </c>
      <c r="E1220" s="460">
        <f t="shared" si="228"/>
        <v>5.7490000000000201E-2</v>
      </c>
      <c r="F1220" s="460">
        <f t="shared" si="223"/>
        <v>0.97479548635065527</v>
      </c>
      <c r="G1220" s="460">
        <v>8.7525020313837404E-5</v>
      </c>
      <c r="H1220" s="460">
        <f t="shared" si="224"/>
        <v>1</v>
      </c>
      <c r="I1220" s="460">
        <v>0.99666324667818595</v>
      </c>
      <c r="J1220" s="460">
        <v>0.99649404705258504</v>
      </c>
      <c r="K1220" s="460">
        <v>0.99786210633021599</v>
      </c>
      <c r="L1220" s="460" t="str">
        <f t="shared" si="225"/>
        <v>-</v>
      </c>
      <c r="M1220" s="460">
        <f t="shared" si="226"/>
        <v>1</v>
      </c>
      <c r="N1220" s="460">
        <f t="shared" si="227"/>
        <v>8.5318994744678121E-5</v>
      </c>
      <c r="O1220" s="460">
        <f t="shared" si="221"/>
        <v>-81.379085403742181</v>
      </c>
      <c r="P1220" s="460">
        <f t="shared" si="229"/>
        <v>-9.9999999999980105E-3</v>
      </c>
      <c r="Q1220" s="460">
        <f t="shared" si="230"/>
        <v>7.3268318642469496E-9</v>
      </c>
      <c r="R1220" s="460">
        <f t="shared" si="231"/>
        <v>-7.3268318642454917E-11</v>
      </c>
      <c r="V1220" s="430"/>
    </row>
    <row r="1221" spans="3:22" x14ac:dyDescent="0.35">
      <c r="C1221" s="489">
        <v>57.500000000000199</v>
      </c>
      <c r="D1221" s="460">
        <f t="shared" si="222"/>
        <v>57.500000000000199</v>
      </c>
      <c r="E1221" s="460">
        <f t="shared" si="228"/>
        <v>5.7500000000000197E-2</v>
      </c>
      <c r="F1221" s="460">
        <f t="shared" si="223"/>
        <v>0.97478681398000611</v>
      </c>
      <c r="G1221" s="460">
        <v>8.6955217151585E-5</v>
      </c>
      <c r="H1221" s="460">
        <f t="shared" si="224"/>
        <v>1</v>
      </c>
      <c r="I1221" s="460">
        <v>0.99666208732299699</v>
      </c>
      <c r="J1221" s="460">
        <v>0.99649282899501102</v>
      </c>
      <c r="K1221" s="460">
        <v>0.99786136315888196</v>
      </c>
      <c r="L1221" s="460" t="str">
        <f t="shared" si="225"/>
        <v>-</v>
      </c>
      <c r="M1221" s="460">
        <f t="shared" si="226"/>
        <v>1</v>
      </c>
      <c r="N1221" s="460">
        <f t="shared" si="227"/>
        <v>8.4762799086133118E-5</v>
      </c>
      <c r="O1221" s="460">
        <f t="shared" si="221"/>
        <v>-81.435894204021906</v>
      </c>
      <c r="P1221" s="460">
        <f t="shared" si="229"/>
        <v>-9.9999999999980105E-3</v>
      </c>
      <c r="Q1221" s="460">
        <f t="shared" si="230"/>
        <v>7.2319541481766451E-9</v>
      </c>
      <c r="R1221" s="460">
        <f t="shared" si="231"/>
        <v>-7.2319541481752059E-11</v>
      </c>
      <c r="V1221" s="430"/>
    </row>
    <row r="1222" spans="3:22" x14ac:dyDescent="0.35">
      <c r="C1222" s="489">
        <v>57.510000000000304</v>
      </c>
      <c r="D1222" s="460">
        <f t="shared" si="222"/>
        <v>57.510000000000304</v>
      </c>
      <c r="E1222" s="460">
        <f t="shared" si="228"/>
        <v>5.7510000000000304E-2</v>
      </c>
      <c r="F1222" s="460">
        <f t="shared" si="223"/>
        <v>0.97477814016784259</v>
      </c>
      <c r="G1222" s="460">
        <v>8.6385056738658795E-5</v>
      </c>
      <c r="H1222" s="460">
        <f t="shared" si="224"/>
        <v>1</v>
      </c>
      <c r="I1222" s="460">
        <v>0.99666092776724002</v>
      </c>
      <c r="J1222" s="460">
        <v>0.99649161072677095</v>
      </c>
      <c r="K1222" s="460">
        <v>0.99786061985872698</v>
      </c>
      <c r="L1222" s="460" t="str">
        <f t="shared" si="225"/>
        <v>-</v>
      </c>
      <c r="M1222" s="460">
        <f t="shared" si="226"/>
        <v>1</v>
      </c>
      <c r="N1222" s="460">
        <f t="shared" si="227"/>
        <v>8.4206264946003382E-5</v>
      </c>
      <c r="O1222" s="460">
        <f t="shared" si="221"/>
        <v>-81.493111915788177</v>
      </c>
      <c r="P1222" s="460">
        <f t="shared" si="229"/>
        <v>-1.0000000000104592E-2</v>
      </c>
      <c r="Q1222" s="460">
        <f t="shared" si="230"/>
        <v>7.1376361499740627E-9</v>
      </c>
      <c r="R1222" s="460">
        <f t="shared" si="231"/>
        <v>-7.137636150048717E-11</v>
      </c>
      <c r="V1222" s="430"/>
    </row>
    <row r="1223" spans="3:22" x14ac:dyDescent="0.35">
      <c r="C1223" s="489">
        <v>57.520000000000302</v>
      </c>
      <c r="D1223" s="460">
        <f t="shared" si="222"/>
        <v>57.520000000000302</v>
      </c>
      <c r="E1223" s="460">
        <f t="shared" si="228"/>
        <v>5.75200000000003E-2</v>
      </c>
      <c r="F1223" s="460">
        <f t="shared" si="223"/>
        <v>0.97476946491419869</v>
      </c>
      <c r="G1223" s="460">
        <v>8.5814556117473905E-5</v>
      </c>
      <c r="H1223" s="460">
        <f t="shared" si="224"/>
        <v>1</v>
      </c>
      <c r="I1223" s="460">
        <v>0.99665976801093203</v>
      </c>
      <c r="J1223" s="460">
        <v>0.99649039224788005</v>
      </c>
      <c r="K1223" s="460">
        <v>0.99785987642976903</v>
      </c>
      <c r="L1223" s="460" t="str">
        <f t="shared" si="225"/>
        <v>-</v>
      </c>
      <c r="M1223" s="460">
        <f t="shared" si="226"/>
        <v>1</v>
      </c>
      <c r="N1223" s="460">
        <f t="shared" si="227"/>
        <v>8.3649408948479516E-5</v>
      </c>
      <c r="O1223" s="460">
        <f t="shared" si="221"/>
        <v>-81.550742466732444</v>
      </c>
      <c r="P1223" s="460">
        <f t="shared" si="229"/>
        <v>-9.9999999999980105E-3</v>
      </c>
      <c r="Q1223" s="460">
        <f t="shared" si="230"/>
        <v>7.0438818146427467E-9</v>
      </c>
      <c r="R1223" s="460">
        <f t="shared" si="231"/>
        <v>-7.0438818146413457E-11</v>
      </c>
      <c r="V1223" s="430"/>
    </row>
    <row r="1224" spans="3:22" x14ac:dyDescent="0.35">
      <c r="C1224" s="489">
        <v>57.5300000000003</v>
      </c>
      <c r="D1224" s="460">
        <f t="shared" si="222"/>
        <v>57.5300000000003</v>
      </c>
      <c r="E1224" s="460">
        <f t="shared" si="228"/>
        <v>5.7530000000000296E-2</v>
      </c>
      <c r="F1224" s="460">
        <f t="shared" si="223"/>
        <v>0.97476078821910894</v>
      </c>
      <c r="G1224" s="460">
        <v>8.5243732368429204E-5</v>
      </c>
      <c r="H1224" s="460">
        <f t="shared" si="224"/>
        <v>1</v>
      </c>
      <c r="I1224" s="460">
        <v>0.99665860805405604</v>
      </c>
      <c r="J1224" s="460">
        <v>0.996489173558326</v>
      </c>
      <c r="K1224" s="460">
        <v>0.99785913287199002</v>
      </c>
      <c r="L1224" s="460" t="str">
        <f t="shared" si="225"/>
        <v>-</v>
      </c>
      <c r="M1224" s="460">
        <f t="shared" si="226"/>
        <v>1</v>
      </c>
      <c r="N1224" s="460">
        <f t="shared" si="227"/>
        <v>8.3092247754188825E-5</v>
      </c>
      <c r="O1224" s="460">
        <f t="shared" si="221"/>
        <v>-81.608789852747918</v>
      </c>
      <c r="P1224" s="460">
        <f t="shared" si="229"/>
        <v>-9.9999999999980105E-3</v>
      </c>
      <c r="Q1224" s="460">
        <f t="shared" si="230"/>
        <v>6.9506950199876268E-9</v>
      </c>
      <c r="R1224" s="460">
        <f t="shared" si="231"/>
        <v>-6.9506950199862434E-11</v>
      </c>
      <c r="V1224" s="430"/>
    </row>
    <row r="1225" spans="3:22" x14ac:dyDescent="0.35">
      <c r="C1225" s="489">
        <v>57.540000000000298</v>
      </c>
      <c r="D1225" s="460">
        <f t="shared" si="222"/>
        <v>57.540000000000298</v>
      </c>
      <c r="E1225" s="460">
        <f t="shared" si="228"/>
        <v>5.7540000000000299E-2</v>
      </c>
      <c r="F1225" s="460">
        <f t="shared" si="223"/>
        <v>0.97475211008260731</v>
      </c>
      <c r="G1225" s="460">
        <v>8.4672602609586097E-5</v>
      </c>
      <c r="H1225" s="460">
        <f t="shared" si="224"/>
        <v>1</v>
      </c>
      <c r="I1225" s="460">
        <v>0.99665744789661304</v>
      </c>
      <c r="J1225" s="460">
        <v>0.99648795465810702</v>
      </c>
      <c r="K1225" s="460">
        <v>0.99785838918539205</v>
      </c>
      <c r="L1225" s="460" t="str">
        <f t="shared" si="225"/>
        <v>-</v>
      </c>
      <c r="M1225" s="460">
        <f t="shared" si="226"/>
        <v>1</v>
      </c>
      <c r="N1225" s="460">
        <f t="shared" si="227"/>
        <v>8.2534798059880136E-5</v>
      </c>
      <c r="O1225" s="460">
        <f t="shared" si="221"/>
        <v>-81.667258139528855</v>
      </c>
      <c r="P1225" s="460">
        <f t="shared" si="229"/>
        <v>-9.9999999999980105E-3</v>
      </c>
      <c r="Q1225" s="460">
        <f t="shared" si="230"/>
        <v>6.8580795762739246E-9</v>
      </c>
      <c r="R1225" s="460">
        <f t="shared" si="231"/>
        <v>-6.8580795762725598E-11</v>
      </c>
      <c r="V1225" s="430"/>
    </row>
    <row r="1226" spans="3:22" x14ac:dyDescent="0.35">
      <c r="C1226" s="489">
        <v>57.550000000000303</v>
      </c>
      <c r="D1226" s="460">
        <f t="shared" si="222"/>
        <v>57.550000000000303</v>
      </c>
      <c r="E1226" s="460">
        <f t="shared" si="228"/>
        <v>5.7550000000000302E-2</v>
      </c>
      <c r="F1226" s="460">
        <f t="shared" si="223"/>
        <v>0.97474343050472789</v>
      </c>
      <c r="G1226" s="460">
        <v>8.4101183996815803E-5</v>
      </c>
      <c r="H1226" s="460">
        <f t="shared" si="224"/>
        <v>1</v>
      </c>
      <c r="I1226" s="460">
        <v>0.99665628753862101</v>
      </c>
      <c r="J1226" s="460">
        <v>0.99648673554723999</v>
      </c>
      <c r="K1226" s="460">
        <v>0.997857645369988</v>
      </c>
      <c r="L1226" s="460" t="str">
        <f t="shared" si="225"/>
        <v>-</v>
      </c>
      <c r="M1226" s="460">
        <f t="shared" si="226"/>
        <v>1</v>
      </c>
      <c r="N1226" s="460">
        <f t="shared" si="227"/>
        <v>8.1977076598565562E-5</v>
      </c>
      <c r="O1226" s="460">
        <f t="shared" si="221"/>
        <v>-81.726151464169092</v>
      </c>
      <c r="P1226" s="460">
        <f t="shared" si="229"/>
        <v>-1.0000000000005116E-2</v>
      </c>
      <c r="Q1226" s="460">
        <f t="shared" si="230"/>
        <v>6.7660392259090381E-9</v>
      </c>
      <c r="R1226" s="460">
        <f t="shared" si="231"/>
        <v>-6.7660392259124998E-11</v>
      </c>
      <c r="V1226" s="430"/>
    </row>
    <row r="1227" spans="3:22" x14ac:dyDescent="0.35">
      <c r="C1227" s="489">
        <v>57.560000000000301</v>
      </c>
      <c r="D1227" s="460">
        <f t="shared" si="222"/>
        <v>57.560000000000301</v>
      </c>
      <c r="E1227" s="460">
        <f t="shared" si="228"/>
        <v>5.7560000000000298E-2</v>
      </c>
      <c r="F1227" s="460">
        <f t="shared" si="223"/>
        <v>0.97473474948550665</v>
      </c>
      <c r="G1227" s="460">
        <v>8.3529493723272802E-5</v>
      </c>
      <c r="H1227" s="460">
        <f t="shared" si="224"/>
        <v>1</v>
      </c>
      <c r="I1227" s="460">
        <v>0.99665512698006098</v>
      </c>
      <c r="J1227" s="460">
        <v>0.99648551622571102</v>
      </c>
      <c r="K1227" s="460">
        <v>0.997856901425767</v>
      </c>
      <c r="L1227" s="460" t="str">
        <f t="shared" si="225"/>
        <v>-</v>
      </c>
      <c r="M1227" s="460">
        <f t="shared" si="226"/>
        <v>1</v>
      </c>
      <c r="N1227" s="460">
        <f t="shared" si="227"/>
        <v>8.1419100139005514E-5</v>
      </c>
      <c r="O1227" s="460">
        <f t="shared" si="221"/>
        <v>-81.785474036878384</v>
      </c>
      <c r="P1227" s="460">
        <f t="shared" si="229"/>
        <v>-9.9999999999980105E-3</v>
      </c>
      <c r="Q1227" s="460">
        <f t="shared" si="230"/>
        <v>6.6745776431138922E-9</v>
      </c>
      <c r="R1227" s="460">
        <f t="shared" si="231"/>
        <v>-6.6745776431125637E-11</v>
      </c>
      <c r="V1227" s="430"/>
    </row>
    <row r="1228" spans="3:22" x14ac:dyDescent="0.35">
      <c r="C1228" s="489">
        <v>57.570000000000299</v>
      </c>
      <c r="D1228" s="460">
        <f t="shared" si="222"/>
        <v>57.570000000000299</v>
      </c>
      <c r="E1228" s="460">
        <f t="shared" si="228"/>
        <v>5.7570000000000301E-2</v>
      </c>
      <c r="F1228" s="460">
        <f t="shared" si="223"/>
        <v>0.97472606702497755</v>
      </c>
      <c r="G1228" s="460">
        <v>8.2957549019690006E-5</v>
      </c>
      <c r="H1228" s="460">
        <f t="shared" si="224"/>
        <v>1</v>
      </c>
      <c r="I1228" s="460">
        <v>0.99665396622093705</v>
      </c>
      <c r="J1228" s="460">
        <v>0.99648429669352001</v>
      </c>
      <c r="K1228" s="460">
        <v>0.99785615735272704</v>
      </c>
      <c r="L1228" s="460" t="str">
        <f t="shared" si="225"/>
        <v>-</v>
      </c>
      <c r="M1228" s="460">
        <f t="shared" si="226"/>
        <v>1</v>
      </c>
      <c r="N1228" s="460">
        <f t="shared" si="227"/>
        <v>8.0860885485994216E-5</v>
      </c>
      <c r="O1228" s="460">
        <f t="shared" si="221"/>
        <v>-81.845230142664889</v>
      </c>
      <c r="P1228" s="460">
        <f t="shared" si="229"/>
        <v>-9.9999999999980105E-3</v>
      </c>
      <c r="Q1228" s="460">
        <f t="shared" si="230"/>
        <v>6.5836984336125299E-9</v>
      </c>
      <c r="R1228" s="460">
        <f t="shared" si="231"/>
        <v>-6.5836984336112195E-11</v>
      </c>
      <c r="V1228" s="430"/>
    </row>
    <row r="1229" spans="3:22" x14ac:dyDescent="0.35">
      <c r="C1229" s="489">
        <v>57.580000000000297</v>
      </c>
      <c r="D1229" s="460">
        <f t="shared" si="222"/>
        <v>57.580000000000297</v>
      </c>
      <c r="E1229" s="460">
        <f t="shared" si="228"/>
        <v>5.7580000000000298E-2</v>
      </c>
      <c r="F1229" s="460">
        <f t="shared" si="223"/>
        <v>0.97471738312317391</v>
      </c>
      <c r="G1229" s="460">
        <v>8.2385367153855297E-5</v>
      </c>
      <c r="H1229" s="460">
        <f t="shared" si="224"/>
        <v>1</v>
      </c>
      <c r="I1229" s="460">
        <v>0.99665280526126698</v>
      </c>
      <c r="J1229" s="460">
        <v>0.99648307695068306</v>
      </c>
      <c r="K1229" s="460">
        <v>0.997855413150883</v>
      </c>
      <c r="L1229" s="460" t="str">
        <f t="shared" si="225"/>
        <v>-</v>
      </c>
      <c r="M1229" s="460">
        <f t="shared" si="226"/>
        <v>1</v>
      </c>
      <c r="N1229" s="460">
        <f t="shared" si="227"/>
        <v>8.0302449479847715E-5</v>
      </c>
      <c r="O1229" s="460">
        <f t="shared" ref="O1229:O1292" si="232">20*LOG10(N1229)</f>
        <v>-81.905424143154477</v>
      </c>
      <c r="P1229" s="460">
        <f t="shared" si="229"/>
        <v>-9.9999999999980105E-3</v>
      </c>
      <c r="Q1229" s="460">
        <f t="shared" si="230"/>
        <v>6.4934051343280425E-9</v>
      </c>
      <c r="R1229" s="460">
        <f t="shared" si="231"/>
        <v>-6.4934051343267503E-11</v>
      </c>
      <c r="V1229" s="430"/>
    </row>
    <row r="1230" spans="3:22" x14ac:dyDescent="0.35">
      <c r="C1230" s="489">
        <v>57.590000000000302</v>
      </c>
      <c r="D1230" s="460">
        <f t="shared" si="222"/>
        <v>57.590000000000302</v>
      </c>
      <c r="E1230" s="460">
        <f t="shared" si="228"/>
        <v>5.7590000000000301E-2</v>
      </c>
      <c r="F1230" s="460">
        <f t="shared" si="223"/>
        <v>0.97470869778013047</v>
      </c>
      <c r="G1230" s="460">
        <v>8.1812965430723005E-5</v>
      </c>
      <c r="H1230" s="460">
        <f t="shared" si="224"/>
        <v>1</v>
      </c>
      <c r="I1230" s="460">
        <v>0.99665164410104901</v>
      </c>
      <c r="J1230" s="460">
        <v>0.99648185699720304</v>
      </c>
      <c r="K1230" s="460">
        <v>0.99785466882023599</v>
      </c>
      <c r="L1230" s="460" t="str">
        <f t="shared" si="225"/>
        <v>-</v>
      </c>
      <c r="M1230" s="460">
        <f t="shared" si="226"/>
        <v>1</v>
      </c>
      <c r="N1230" s="460">
        <f t="shared" si="227"/>
        <v>7.9743808996510853E-5</v>
      </c>
      <c r="O1230" s="460">
        <f t="shared" si="232"/>
        <v>-81.966060478398944</v>
      </c>
      <c r="P1230" s="460">
        <f t="shared" si="229"/>
        <v>-1.0000000000005116E-2</v>
      </c>
      <c r="Q1230" s="460">
        <f t="shared" si="230"/>
        <v>6.4037012130703442E-9</v>
      </c>
      <c r="R1230" s="460">
        <f t="shared" si="231"/>
        <v>-6.4037012130736206E-11</v>
      </c>
      <c r="V1230" s="430"/>
    </row>
    <row r="1231" spans="3:22" x14ac:dyDescent="0.35">
      <c r="C1231" s="489">
        <v>57.6000000000003</v>
      </c>
      <c r="D1231" s="460">
        <f t="shared" si="222"/>
        <v>57.6000000000003</v>
      </c>
      <c r="E1231" s="460">
        <f t="shared" si="228"/>
        <v>5.7600000000000297E-2</v>
      </c>
      <c r="F1231" s="460">
        <f t="shared" si="223"/>
        <v>0.97470001099588321</v>
      </c>
      <c r="G1231" s="460">
        <v>8.1240361192228106E-5</v>
      </c>
      <c r="H1231" s="460">
        <f t="shared" si="224"/>
        <v>1</v>
      </c>
      <c r="I1231" s="460">
        <v>0.99665048274026702</v>
      </c>
      <c r="J1231" s="460">
        <v>0.99648063683306098</v>
      </c>
      <c r="K1231" s="460">
        <v>0.99785392436077003</v>
      </c>
      <c r="L1231" s="460" t="str">
        <f t="shared" si="225"/>
        <v>-</v>
      </c>
      <c r="M1231" s="460">
        <f t="shared" si="226"/>
        <v>1</v>
      </c>
      <c r="N1231" s="460">
        <f t="shared" si="227"/>
        <v>7.9184980947374253E-5</v>
      </c>
      <c r="O1231" s="460">
        <f t="shared" si="232"/>
        <v>-82.027143668770904</v>
      </c>
      <c r="P1231" s="460">
        <f t="shared" si="229"/>
        <v>-9.9999999999980105E-3</v>
      </c>
      <c r="Q1231" s="460">
        <f t="shared" si="230"/>
        <v>6.3145900682568901E-9</v>
      </c>
      <c r="R1231" s="460">
        <f t="shared" si="231"/>
        <v>-6.3145900682556336E-11</v>
      </c>
      <c r="V1231" s="430"/>
    </row>
    <row r="1232" spans="3:22" x14ac:dyDescent="0.35">
      <c r="C1232" s="489">
        <v>57.610000000000298</v>
      </c>
      <c r="D1232" s="460">
        <f t="shared" si="222"/>
        <v>57.610000000000298</v>
      </c>
      <c r="E1232" s="460">
        <f t="shared" si="228"/>
        <v>5.76100000000003E-2</v>
      </c>
      <c r="F1232" s="460">
        <f t="shared" si="223"/>
        <v>0.97469132277046555</v>
      </c>
      <c r="G1232" s="460">
        <v>8.0667571817080996E-5</v>
      </c>
      <c r="H1232" s="460">
        <f t="shared" si="224"/>
        <v>1</v>
      </c>
      <c r="I1232" s="460">
        <v>0.99664932117892102</v>
      </c>
      <c r="J1232" s="460">
        <v>0.99647941645826099</v>
      </c>
      <c r="K1232" s="460">
        <v>0.997853179772488</v>
      </c>
      <c r="L1232" s="460" t="str">
        <f t="shared" si="225"/>
        <v>-</v>
      </c>
      <c r="M1232" s="460">
        <f t="shared" si="226"/>
        <v>1</v>
      </c>
      <c r="N1232" s="460">
        <f t="shared" si="227"/>
        <v>7.8625982279072209E-5</v>
      </c>
      <c r="O1232" s="460">
        <f t="shared" si="232"/>
        <v>-82.088678316919896</v>
      </c>
      <c r="P1232" s="460">
        <f t="shared" si="229"/>
        <v>-9.9999999999980105E-3</v>
      </c>
      <c r="Q1232" s="460">
        <f t="shared" si="230"/>
        <v>6.2260750286147083E-9</v>
      </c>
      <c r="R1232" s="460">
        <f t="shared" si="231"/>
        <v>-6.2260750286134692E-11</v>
      </c>
      <c r="V1232" s="430"/>
    </row>
    <row r="1233" spans="3:22" x14ac:dyDescent="0.35">
      <c r="C1233" s="489">
        <v>57.620000000000303</v>
      </c>
      <c r="D1233" s="460">
        <f t="shared" si="222"/>
        <v>57.620000000000303</v>
      </c>
      <c r="E1233" s="460">
        <f t="shared" si="228"/>
        <v>5.7620000000000303E-2</v>
      </c>
      <c r="F1233" s="460">
        <f t="shared" si="223"/>
        <v>0.97468263310391168</v>
      </c>
      <c r="G1233" s="460">
        <v>8.0094614720556897E-5</v>
      </c>
      <c r="H1233" s="460">
        <f t="shared" si="224"/>
        <v>1</v>
      </c>
      <c r="I1233" s="460">
        <v>0.996648159417032</v>
      </c>
      <c r="J1233" s="460">
        <v>0.99647819587281705</v>
      </c>
      <c r="K1233" s="460">
        <v>0.997852435055403</v>
      </c>
      <c r="L1233" s="460" t="str">
        <f t="shared" si="225"/>
        <v>-</v>
      </c>
      <c r="M1233" s="460">
        <f t="shared" si="226"/>
        <v>1</v>
      </c>
      <c r="N1233" s="460">
        <f t="shared" si="227"/>
        <v>7.8066829973275716E-5</v>
      </c>
      <c r="O1233" s="460">
        <f t="shared" si="232"/>
        <v>-82.15066910978976</v>
      </c>
      <c r="P1233" s="460">
        <f t="shared" si="229"/>
        <v>-1.0000000000005116E-2</v>
      </c>
      <c r="Q1233" s="460">
        <f t="shared" si="230"/>
        <v>6.1381593528873893E-9</v>
      </c>
      <c r="R1233" s="460">
        <f t="shared" si="231"/>
        <v>-6.1381593528905301E-11</v>
      </c>
      <c r="V1233" s="430"/>
    </row>
    <row r="1234" spans="3:22" x14ac:dyDescent="0.35">
      <c r="C1234" s="489">
        <v>57.630000000000301</v>
      </c>
      <c r="D1234" s="460">
        <f t="shared" si="222"/>
        <v>57.630000000000301</v>
      </c>
      <c r="E1234" s="460">
        <f t="shared" si="228"/>
        <v>5.7630000000000299E-2</v>
      </c>
      <c r="F1234" s="460">
        <f t="shared" si="223"/>
        <v>0.9746739419962569</v>
      </c>
      <c r="G1234" s="460">
        <v>7.9521507354655304E-5</v>
      </c>
      <c r="H1234" s="460">
        <f t="shared" si="224"/>
        <v>1</v>
      </c>
      <c r="I1234" s="460">
        <v>0.99664699745457797</v>
      </c>
      <c r="J1234" s="460">
        <v>0.99647697507671495</v>
      </c>
      <c r="K1234" s="460">
        <v>0.99785169020949904</v>
      </c>
      <c r="L1234" s="460" t="str">
        <f t="shared" si="225"/>
        <v>-</v>
      </c>
      <c r="M1234" s="460">
        <f t="shared" si="226"/>
        <v>1</v>
      </c>
      <c r="N1234" s="460">
        <f t="shared" si="227"/>
        <v>7.7507541046846216E-5</v>
      </c>
      <c r="O1234" s="460">
        <f t="shared" si="232"/>
        <v>-82.213120820659157</v>
      </c>
      <c r="P1234" s="460">
        <f t="shared" si="229"/>
        <v>-9.9999999999980105E-3</v>
      </c>
      <c r="Q1234" s="460">
        <f t="shared" si="230"/>
        <v>6.0508462295766374E-9</v>
      </c>
      <c r="R1234" s="460">
        <f t="shared" si="231"/>
        <v>-6.0508462295754341E-11</v>
      </c>
      <c r="V1234" s="430"/>
    </row>
    <row r="1235" spans="3:22" x14ac:dyDescent="0.35">
      <c r="C1235" s="489">
        <v>57.640000000000299</v>
      </c>
      <c r="D1235" s="460">
        <f t="shared" si="222"/>
        <v>57.640000000000299</v>
      </c>
      <c r="E1235" s="460">
        <f t="shared" si="228"/>
        <v>5.7640000000000302E-2</v>
      </c>
      <c r="F1235" s="460">
        <f t="shared" si="223"/>
        <v>0.97466524944753419</v>
      </c>
      <c r="G1235" s="460">
        <v>7.8948267207592699E-5</v>
      </c>
      <c r="H1235" s="460">
        <f t="shared" si="224"/>
        <v>1</v>
      </c>
      <c r="I1235" s="460">
        <v>0.99664583529156503</v>
      </c>
      <c r="J1235" s="460">
        <v>0.99647575406995303</v>
      </c>
      <c r="K1235" s="460">
        <v>0.99785094523478102</v>
      </c>
      <c r="L1235" s="460" t="str">
        <f t="shared" si="225"/>
        <v>-</v>
      </c>
      <c r="M1235" s="460">
        <f t="shared" si="226"/>
        <v>1</v>
      </c>
      <c r="N1235" s="460">
        <f t="shared" si="227"/>
        <v>7.6948132551338919E-5</v>
      </c>
      <c r="O1235" s="460">
        <f t="shared" si="232"/>
        <v>-82.276038311319311</v>
      </c>
      <c r="P1235" s="460">
        <f t="shared" si="229"/>
        <v>-9.9999999999980105E-3</v>
      </c>
      <c r="Q1235" s="460">
        <f t="shared" si="230"/>
        <v>5.9641387766672765E-9</v>
      </c>
      <c r="R1235" s="460">
        <f t="shared" si="231"/>
        <v>-5.9641387766660893E-11</v>
      </c>
      <c r="V1235" s="430"/>
    </row>
    <row r="1236" spans="3:22" x14ac:dyDescent="0.35">
      <c r="C1236" s="489">
        <v>57.650000000000297</v>
      </c>
      <c r="D1236" s="460">
        <f t="shared" si="222"/>
        <v>57.650000000000297</v>
      </c>
      <c r="E1236" s="460">
        <f t="shared" si="228"/>
        <v>5.7650000000000298E-2</v>
      </c>
      <c r="F1236" s="460">
        <f t="shared" si="223"/>
        <v>0.97465655545777974</v>
      </c>
      <c r="G1236" s="460">
        <v>7.8374911803960994E-5</v>
      </c>
      <c r="H1236" s="460">
        <f t="shared" si="224"/>
        <v>1</v>
      </c>
      <c r="I1236" s="460">
        <v>0.99664467292800696</v>
      </c>
      <c r="J1236" s="460">
        <v>0.99647453285255205</v>
      </c>
      <c r="K1236" s="460">
        <v>0.99785020013125802</v>
      </c>
      <c r="L1236" s="460" t="str">
        <f t="shared" si="225"/>
        <v>-</v>
      </c>
      <c r="M1236" s="460">
        <f t="shared" si="226"/>
        <v>1</v>
      </c>
      <c r="N1236" s="460">
        <f t="shared" si="227"/>
        <v>7.6388621573155902E-5</v>
      </c>
      <c r="O1236" s="460">
        <f t="shared" si="232"/>
        <v>-82.339426534247636</v>
      </c>
      <c r="P1236" s="460">
        <f t="shared" si="229"/>
        <v>-9.9999999999980105E-3</v>
      </c>
      <c r="Q1236" s="460">
        <f t="shared" si="230"/>
        <v>5.8780400413589447E-9</v>
      </c>
      <c r="R1236" s="460">
        <f t="shared" si="231"/>
        <v>-5.8780400413577757E-11</v>
      </c>
      <c r="V1236" s="430"/>
    </row>
    <row r="1237" spans="3:22" x14ac:dyDescent="0.35">
      <c r="C1237" s="489">
        <v>57.660000000000302</v>
      </c>
      <c r="D1237" s="460">
        <f t="shared" si="222"/>
        <v>57.660000000000302</v>
      </c>
      <c r="E1237" s="460">
        <f t="shared" si="228"/>
        <v>5.7660000000000301E-2</v>
      </c>
      <c r="F1237" s="460">
        <f t="shared" si="223"/>
        <v>0.97464786002702819</v>
      </c>
      <c r="G1237" s="460">
        <v>7.7801458704435597E-5</v>
      </c>
      <c r="H1237" s="460">
        <f t="shared" si="224"/>
        <v>1</v>
      </c>
      <c r="I1237" s="460">
        <v>0.99664351036388898</v>
      </c>
      <c r="J1237" s="460">
        <v>0.99647331142449402</v>
      </c>
      <c r="K1237" s="460">
        <v>0.99784945489891896</v>
      </c>
      <c r="L1237" s="460" t="str">
        <f t="shared" si="225"/>
        <v>-</v>
      </c>
      <c r="M1237" s="460">
        <f t="shared" si="226"/>
        <v>1</v>
      </c>
      <c r="N1237" s="460">
        <f t="shared" si="227"/>
        <v>7.5829025233259365E-5</v>
      </c>
      <c r="O1237" s="460">
        <f t="shared" si="232"/>
        <v>-82.403290534900833</v>
      </c>
      <c r="P1237" s="460">
        <f t="shared" si="229"/>
        <v>-1.0000000000005116E-2</v>
      </c>
      <c r="Q1237" s="460">
        <f t="shared" si="230"/>
        <v>5.7925529998206457E-9</v>
      </c>
      <c r="R1237" s="460">
        <f t="shared" si="231"/>
        <v>-5.7925529998236094E-11</v>
      </c>
      <c r="V1237" s="430"/>
    </row>
    <row r="1238" spans="3:22" x14ac:dyDescent="0.35">
      <c r="C1238" s="489">
        <v>57.6700000000003</v>
      </c>
      <c r="D1238" s="460">
        <f t="shared" si="222"/>
        <v>57.6700000000003</v>
      </c>
      <c r="E1238" s="460">
        <f t="shared" si="228"/>
        <v>5.7670000000000297E-2</v>
      </c>
      <c r="F1238" s="460">
        <f t="shared" si="223"/>
        <v>0.97463916315531263</v>
      </c>
      <c r="G1238" s="460">
        <v>7.7227925505584996E-5</v>
      </c>
      <c r="H1238" s="460">
        <f t="shared" si="224"/>
        <v>1</v>
      </c>
      <c r="I1238" s="460">
        <v>0.99664234759922898</v>
      </c>
      <c r="J1238" s="460">
        <v>0.99647208978579604</v>
      </c>
      <c r="K1238" s="460">
        <v>0.99784870953778104</v>
      </c>
      <c r="L1238" s="460" t="str">
        <f t="shared" si="225"/>
        <v>-</v>
      </c>
      <c r="M1238" s="460">
        <f t="shared" si="226"/>
        <v>1</v>
      </c>
      <c r="N1238" s="460">
        <f t="shared" si="227"/>
        <v>7.5269360686984187E-5</v>
      </c>
      <c r="O1238" s="460">
        <f t="shared" si="232"/>
        <v>-82.467635454070503</v>
      </c>
      <c r="P1238" s="460">
        <f t="shared" si="229"/>
        <v>-9.9999999999980105E-3</v>
      </c>
      <c r="Q1238" s="460">
        <f t="shared" si="230"/>
        <v>5.7076805569257141E-9</v>
      </c>
      <c r="R1238" s="460">
        <f t="shared" si="231"/>
        <v>-5.7076805569245783E-11</v>
      </c>
      <c r="V1238" s="430"/>
    </row>
    <row r="1239" spans="3:22" x14ac:dyDescent="0.35">
      <c r="C1239" s="489">
        <v>57.680000000000298</v>
      </c>
      <c r="D1239" s="460">
        <f t="shared" si="222"/>
        <v>57.680000000000298</v>
      </c>
      <c r="E1239" s="460">
        <f t="shared" si="228"/>
        <v>5.76800000000003E-2</v>
      </c>
      <c r="F1239" s="460">
        <f t="shared" si="223"/>
        <v>0.97463046484266846</v>
      </c>
      <c r="G1239" s="460">
        <v>7.6654329839992994E-5</v>
      </c>
      <c r="H1239" s="460">
        <f t="shared" si="224"/>
        <v>1</v>
      </c>
      <c r="I1239" s="460">
        <v>0.99664118463400997</v>
      </c>
      <c r="J1239" s="460">
        <v>0.99647086793644202</v>
      </c>
      <c r="K1239" s="460">
        <v>0.99784796404782405</v>
      </c>
      <c r="L1239" s="460" t="str">
        <f t="shared" si="225"/>
        <v>-</v>
      </c>
      <c r="M1239" s="460">
        <f t="shared" si="226"/>
        <v>1</v>
      </c>
      <c r="N1239" s="460">
        <f t="shared" si="227"/>
        <v>7.4709645124155599E-5</v>
      </c>
      <c r="O1239" s="460">
        <f t="shared" si="232"/>
        <v>-82.532466530279777</v>
      </c>
      <c r="P1239" s="460">
        <f t="shared" si="229"/>
        <v>-9.9999999999980105E-3</v>
      </c>
      <c r="Q1239" s="460">
        <f t="shared" si="230"/>
        <v>5.6234255460244741E-9</v>
      </c>
      <c r="R1239" s="460">
        <f t="shared" si="231"/>
        <v>-5.6234255460233551E-11</v>
      </c>
      <c r="V1239" s="430"/>
    </row>
    <row r="1240" spans="3:22" x14ac:dyDescent="0.35">
      <c r="C1240" s="489">
        <v>57.690000000000303</v>
      </c>
      <c r="D1240" s="460">
        <f t="shared" si="222"/>
        <v>57.690000000000303</v>
      </c>
      <c r="E1240" s="460">
        <f t="shared" si="228"/>
        <v>5.7690000000000304E-2</v>
      </c>
      <c r="F1240" s="460">
        <f t="shared" si="223"/>
        <v>0.97462176508913034</v>
      </c>
      <c r="G1240" s="460">
        <v>7.6080689375738098E-5</v>
      </c>
      <c r="H1240" s="460">
        <f t="shared" si="224"/>
        <v>1</v>
      </c>
      <c r="I1240" s="460">
        <v>0.99664002146824904</v>
      </c>
      <c r="J1240" s="460">
        <v>0.99646964587645104</v>
      </c>
      <c r="K1240" s="460">
        <v>0.99784721842906698</v>
      </c>
      <c r="L1240" s="460" t="str">
        <f t="shared" si="225"/>
        <v>-</v>
      </c>
      <c r="M1240" s="460">
        <f t="shared" si="226"/>
        <v>1</v>
      </c>
      <c r="N1240" s="460">
        <f t="shared" si="227"/>
        <v>7.4149895768579711E-5</v>
      </c>
      <c r="O1240" s="460">
        <f t="shared" si="232"/>
        <v>-82.597789102331006</v>
      </c>
      <c r="P1240" s="460">
        <f t="shared" si="229"/>
        <v>-1.0000000000005116E-2</v>
      </c>
      <c r="Q1240" s="460">
        <f t="shared" si="230"/>
        <v>5.5397907286989848E-9</v>
      </c>
      <c r="R1240" s="460">
        <f t="shared" si="231"/>
        <v>-5.539790728701819E-11</v>
      </c>
      <c r="V1240" s="430"/>
    </row>
    <row r="1241" spans="3:22" x14ac:dyDescent="0.35">
      <c r="C1241" s="489">
        <v>57.700000000000401</v>
      </c>
      <c r="D1241" s="460">
        <f t="shared" si="222"/>
        <v>57.700000000000401</v>
      </c>
      <c r="E1241" s="460">
        <f t="shared" si="228"/>
        <v>5.7700000000000404E-2</v>
      </c>
      <c r="F1241" s="460">
        <f t="shared" si="223"/>
        <v>0.97461306389473201</v>
      </c>
      <c r="G1241" s="460">
        <v>7.5507021816575097E-5</v>
      </c>
      <c r="H1241" s="460">
        <f t="shared" si="224"/>
        <v>1</v>
      </c>
      <c r="I1241" s="460">
        <v>0.99663885810192898</v>
      </c>
      <c r="J1241" s="460">
        <v>0.99646842360580601</v>
      </c>
      <c r="K1241" s="460">
        <v>0.99784647268149596</v>
      </c>
      <c r="L1241" s="460" t="str">
        <f t="shared" si="225"/>
        <v>-</v>
      </c>
      <c r="M1241" s="460">
        <f t="shared" si="226"/>
        <v>1</v>
      </c>
      <c r="N1241" s="460">
        <f t="shared" si="227"/>
        <v>7.3590129878218632E-5</v>
      </c>
      <c r="O1241" s="460">
        <f t="shared" si="232"/>
        <v>-82.6636086118571</v>
      </c>
      <c r="P1241" s="460">
        <f t="shared" si="229"/>
        <v>-1.0000000000097486E-2</v>
      </c>
      <c r="Q1241" s="460">
        <f t="shared" si="230"/>
        <v>5.4567787945291584E-9</v>
      </c>
      <c r="R1241" s="460">
        <f t="shared" si="231"/>
        <v>-5.4567787945823549E-11</v>
      </c>
      <c r="V1241" s="430"/>
    </row>
    <row r="1242" spans="3:22" x14ac:dyDescent="0.35">
      <c r="C1242" s="489">
        <v>57.710000000000399</v>
      </c>
      <c r="D1242" s="460">
        <f t="shared" si="222"/>
        <v>57.710000000000399</v>
      </c>
      <c r="E1242" s="460">
        <f t="shared" si="228"/>
        <v>5.77100000000004E-2</v>
      </c>
      <c r="F1242" s="460">
        <f t="shared" si="223"/>
        <v>0.97460436125950878</v>
      </c>
      <c r="G1242" s="460">
        <v>7.4933344901672607E-5</v>
      </c>
      <c r="H1242" s="460">
        <f t="shared" si="224"/>
        <v>1</v>
      </c>
      <c r="I1242" s="460">
        <v>0.99663769453505302</v>
      </c>
      <c r="J1242" s="460">
        <v>0.99646720112450704</v>
      </c>
      <c r="K1242" s="460">
        <v>0.99784572680510697</v>
      </c>
      <c r="L1242" s="460" t="str">
        <f t="shared" si="225"/>
        <v>-</v>
      </c>
      <c r="M1242" s="460">
        <f t="shared" si="226"/>
        <v>1</v>
      </c>
      <c r="N1242" s="460">
        <f t="shared" si="227"/>
        <v>7.3030364744933093E-5</v>
      </c>
      <c r="O1242" s="460">
        <f t="shared" si="232"/>
        <v>-82.729930606008139</v>
      </c>
      <c r="P1242" s="460">
        <f t="shared" si="229"/>
        <v>-9.9999999999980105E-3</v>
      </c>
      <c r="Q1242" s="460">
        <f t="shared" si="230"/>
        <v>5.3743923608844147E-9</v>
      </c>
      <c r="R1242" s="460">
        <f t="shared" si="231"/>
        <v>-5.3743923608833452E-11</v>
      </c>
      <c r="V1242" s="430"/>
    </row>
    <row r="1243" spans="3:22" x14ac:dyDescent="0.35">
      <c r="C1243" s="489">
        <v>57.720000000000397</v>
      </c>
      <c r="D1243" s="460">
        <f t="shared" si="222"/>
        <v>57.720000000000397</v>
      </c>
      <c r="E1243" s="460">
        <f t="shared" si="228"/>
        <v>5.7720000000000396E-2</v>
      </c>
      <c r="F1243" s="460">
        <f t="shared" si="223"/>
        <v>0.97459565718349472</v>
      </c>
      <c r="G1243" s="460">
        <v>7.4359676405434699E-5</v>
      </c>
      <c r="H1243" s="460">
        <f t="shared" si="224"/>
        <v>1</v>
      </c>
      <c r="I1243" s="460">
        <v>0.99663653076763803</v>
      </c>
      <c r="J1243" s="460">
        <v>0.99646597843257001</v>
      </c>
      <c r="K1243" s="460">
        <v>0.99784498079991801</v>
      </c>
      <c r="L1243" s="460" t="str">
        <f t="shared" si="225"/>
        <v>-</v>
      </c>
      <c r="M1243" s="460">
        <f t="shared" si="226"/>
        <v>1</v>
      </c>
      <c r="N1243" s="460">
        <f t="shared" si="227"/>
        <v>7.2470617694306636E-5</v>
      </c>
      <c r="O1243" s="460">
        <f t="shared" si="232"/>
        <v>-82.796760740217664</v>
      </c>
      <c r="P1243" s="460">
        <f t="shared" si="229"/>
        <v>-9.9999999999980105E-3</v>
      </c>
      <c r="Q1243" s="460">
        <f t="shared" si="230"/>
        <v>5.292633972695987E-9</v>
      </c>
      <c r="R1243" s="460">
        <f t="shared" si="231"/>
        <v>-5.2926339726949339E-11</v>
      </c>
      <c r="V1243" s="430"/>
    </row>
    <row r="1244" spans="3:22" x14ac:dyDescent="0.35">
      <c r="C1244" s="489">
        <v>57.730000000000402</v>
      </c>
      <c r="D1244" s="460">
        <f t="shared" si="222"/>
        <v>57.730000000000402</v>
      </c>
      <c r="E1244" s="460">
        <f t="shared" si="228"/>
        <v>5.7730000000000399E-2</v>
      </c>
      <c r="F1244" s="460">
        <f t="shared" si="223"/>
        <v>0.9745869516667246</v>
      </c>
      <c r="G1244" s="460">
        <v>7.3786034137506395E-5</v>
      </c>
      <c r="H1244" s="460">
        <f t="shared" si="224"/>
        <v>1</v>
      </c>
      <c r="I1244" s="460">
        <v>0.99663536679966402</v>
      </c>
      <c r="J1244" s="460">
        <v>0.99646475552998304</v>
      </c>
      <c r="K1244" s="460">
        <v>0.99784423466591499</v>
      </c>
      <c r="L1244" s="460" t="str">
        <f t="shared" si="225"/>
        <v>-</v>
      </c>
      <c r="M1244" s="460">
        <f t="shared" si="226"/>
        <v>1</v>
      </c>
      <c r="N1244" s="460">
        <f t="shared" si="227"/>
        <v>7.191090608564924E-5</v>
      </c>
      <c r="O1244" s="460">
        <f t="shared" si="232"/>
        <v>-82.864104781040339</v>
      </c>
      <c r="P1244" s="460">
        <f t="shared" si="229"/>
        <v>-1.0000000000005116E-2</v>
      </c>
      <c r="Q1244" s="460">
        <f t="shared" si="230"/>
        <v>5.2115061022554919E-9</v>
      </c>
      <c r="R1244" s="460">
        <f t="shared" si="231"/>
        <v>-5.211506102258158E-11</v>
      </c>
      <c r="V1244" s="430"/>
    </row>
    <row r="1245" spans="3:22" x14ac:dyDescent="0.35">
      <c r="C1245" s="489">
        <v>57.7400000000004</v>
      </c>
      <c r="D1245" s="460">
        <f t="shared" si="222"/>
        <v>57.7400000000004</v>
      </c>
      <c r="E1245" s="460">
        <f t="shared" si="228"/>
        <v>5.7740000000000402E-2</v>
      </c>
      <c r="F1245" s="460">
        <f t="shared" si="223"/>
        <v>0.97457824470923293</v>
      </c>
      <c r="G1245" s="460">
        <v>7.3212435942391903E-5</v>
      </c>
      <c r="H1245" s="460">
        <f t="shared" si="224"/>
        <v>1</v>
      </c>
      <c r="I1245" s="460">
        <v>0.99663420263115299</v>
      </c>
      <c r="J1245" s="460">
        <v>0.99646353241676</v>
      </c>
      <c r="K1245" s="460">
        <v>0.99784348840311199</v>
      </c>
      <c r="L1245" s="460" t="str">
        <f t="shared" si="225"/>
        <v>-</v>
      </c>
      <c r="M1245" s="460">
        <f t="shared" si="226"/>
        <v>1</v>
      </c>
      <c r="N1245" s="460">
        <f t="shared" si="227"/>
        <v>7.1351247311623453E-5</v>
      </c>
      <c r="O1245" s="460">
        <f t="shared" si="232"/>
        <v>-82.931968609130919</v>
      </c>
      <c r="P1245" s="460">
        <f t="shared" si="229"/>
        <v>-9.9999999999980105E-3</v>
      </c>
      <c r="Q1245" s="460">
        <f t="shared" si="230"/>
        <v>5.1310111490059241E-9</v>
      </c>
      <c r="R1245" s="460">
        <f t="shared" si="231"/>
        <v>-5.1310111490049035E-11</v>
      </c>
      <c r="V1245" s="430"/>
    </row>
    <row r="1246" spans="3:22" x14ac:dyDescent="0.35">
      <c r="C1246" s="489">
        <v>57.750000000000398</v>
      </c>
      <c r="D1246" s="460">
        <f t="shared" si="222"/>
        <v>57.750000000000398</v>
      </c>
      <c r="E1246" s="460">
        <f t="shared" si="228"/>
        <v>5.7750000000000398E-2</v>
      </c>
      <c r="F1246" s="460">
        <f t="shared" si="223"/>
        <v>0.97456953631105459</v>
      </c>
      <c r="G1246" s="460">
        <v>7.2638899699592501E-5</v>
      </c>
      <c r="H1246" s="460">
        <f t="shared" si="224"/>
        <v>1</v>
      </c>
      <c r="I1246" s="460">
        <v>0.99663303826208804</v>
      </c>
      <c r="J1246" s="460">
        <v>0.99646230909288602</v>
      </c>
      <c r="K1246" s="460">
        <v>0.99784274201149503</v>
      </c>
      <c r="L1246" s="460" t="str">
        <f t="shared" si="225"/>
        <v>-</v>
      </c>
      <c r="M1246" s="460">
        <f t="shared" si="226"/>
        <v>1</v>
      </c>
      <c r="N1246" s="460">
        <f t="shared" si="227"/>
        <v>7.0791658798377064E-5</v>
      </c>
      <c r="O1246" s="460">
        <f t="shared" si="232"/>
        <v>-83.000358222262847</v>
      </c>
      <c r="P1246" s="460">
        <f t="shared" si="229"/>
        <v>-9.9999999999980105E-3</v>
      </c>
      <c r="Q1246" s="460">
        <f t="shared" si="230"/>
        <v>5.0511514393491045E-9</v>
      </c>
      <c r="R1246" s="460">
        <f t="shared" si="231"/>
        <v>-5.0511514393480993E-11</v>
      </c>
      <c r="V1246" s="430"/>
    </row>
    <row r="1247" spans="3:22" x14ac:dyDescent="0.35">
      <c r="C1247" s="489">
        <v>57.760000000000403</v>
      </c>
      <c r="D1247" s="460">
        <f t="shared" si="222"/>
        <v>57.760000000000403</v>
      </c>
      <c r="E1247" s="460">
        <f t="shared" si="228"/>
        <v>5.7760000000000401E-2</v>
      </c>
      <c r="F1247" s="460">
        <f t="shared" si="223"/>
        <v>0.97456082647222331</v>
      </c>
      <c r="G1247" s="460">
        <v>7.2065443323268106E-5</v>
      </c>
      <c r="H1247" s="460">
        <f t="shared" si="224"/>
        <v>1</v>
      </c>
      <c r="I1247" s="460">
        <v>0.99663187369246597</v>
      </c>
      <c r="J1247" s="460">
        <v>0.99646108555835999</v>
      </c>
      <c r="K1247" s="460">
        <v>0.99784199549106201</v>
      </c>
      <c r="L1247" s="460" t="str">
        <f t="shared" si="225"/>
        <v>-</v>
      </c>
      <c r="M1247" s="460">
        <f t="shared" si="226"/>
        <v>1</v>
      </c>
      <c r="N1247" s="460">
        <f t="shared" si="227"/>
        <v>7.0232158005211333E-5</v>
      </c>
      <c r="O1247" s="460">
        <f t="shared" si="232"/>
        <v>-83.069279738507134</v>
      </c>
      <c r="P1247" s="460">
        <f t="shared" si="229"/>
        <v>-1.0000000000005116E-2</v>
      </c>
      <c r="Q1247" s="460">
        <f t="shared" si="230"/>
        <v>4.9719292264630161E-9</v>
      </c>
      <c r="R1247" s="460">
        <f t="shared" si="231"/>
        <v>-4.9719292264655599E-11</v>
      </c>
      <c r="V1247" s="430"/>
    </row>
    <row r="1248" spans="3:22" x14ac:dyDescent="0.35">
      <c r="C1248" s="489">
        <v>57.770000000000401</v>
      </c>
      <c r="D1248" s="460">
        <f t="shared" si="222"/>
        <v>57.770000000000401</v>
      </c>
      <c r="E1248" s="460">
        <f t="shared" si="228"/>
        <v>5.7770000000000404E-2</v>
      </c>
      <c r="F1248" s="460">
        <f t="shared" si="223"/>
        <v>0.97455211519277474</v>
      </c>
      <c r="G1248" s="460">
        <v>7.1492084762165195E-5</v>
      </c>
      <c r="H1248" s="460">
        <f t="shared" si="224"/>
        <v>1</v>
      </c>
      <c r="I1248" s="460">
        <v>0.99663070892230798</v>
      </c>
      <c r="J1248" s="460">
        <v>0.99645986181320201</v>
      </c>
      <c r="K1248" s="460">
        <v>0.99784124884183201</v>
      </c>
      <c r="L1248" s="460" t="str">
        <f t="shared" si="225"/>
        <v>-</v>
      </c>
      <c r="M1248" s="460">
        <f t="shared" si="226"/>
        <v>1</v>
      </c>
      <c r="N1248" s="460">
        <f t="shared" si="227"/>
        <v>6.9672762424509234E-5</v>
      </c>
      <c r="O1248" s="460">
        <f t="shared" si="232"/>
        <v>-83.13873939948877</v>
      </c>
      <c r="P1248" s="460">
        <f t="shared" si="229"/>
        <v>-9.9999999999980105E-3</v>
      </c>
      <c r="Q1248" s="460">
        <f t="shared" si="230"/>
        <v>4.89334669011161E-9</v>
      </c>
      <c r="R1248" s="460">
        <f t="shared" si="231"/>
        <v>-4.8933466901106368E-11</v>
      </c>
      <c r="V1248" s="430"/>
    </row>
    <row r="1249" spans="3:22" x14ac:dyDescent="0.35">
      <c r="C1249" s="489">
        <v>57.780000000000399</v>
      </c>
      <c r="D1249" s="460">
        <f t="shared" si="222"/>
        <v>57.780000000000399</v>
      </c>
      <c r="E1249" s="460">
        <f t="shared" si="228"/>
        <v>5.77800000000004E-2</v>
      </c>
      <c r="F1249" s="460">
        <f t="shared" si="223"/>
        <v>0.97454340247274318</v>
      </c>
      <c r="G1249" s="460">
        <v>7.0918841999562698E-5</v>
      </c>
      <c r="H1249" s="460">
        <f t="shared" si="224"/>
        <v>1</v>
      </c>
      <c r="I1249" s="460">
        <v>0.99662954395159598</v>
      </c>
      <c r="J1249" s="460">
        <v>0.99645863785739497</v>
      </c>
      <c r="K1249" s="460">
        <v>0.99784050206378505</v>
      </c>
      <c r="L1249" s="460" t="str">
        <f t="shared" si="225"/>
        <v>-</v>
      </c>
      <c r="M1249" s="460">
        <f t="shared" si="226"/>
        <v>1</v>
      </c>
      <c r="N1249" s="460">
        <f t="shared" si="227"/>
        <v>6.9113489581680711E-5</v>
      </c>
      <c r="O1249" s="460">
        <f t="shared" si="232"/>
        <v>-83.208743573753878</v>
      </c>
      <c r="P1249" s="460">
        <f t="shared" si="229"/>
        <v>-9.9999999999980105E-3</v>
      </c>
      <c r="Q1249" s="460">
        <f t="shared" si="230"/>
        <v>4.815405936481417E-9</v>
      </c>
      <c r="R1249" s="460">
        <f t="shared" si="231"/>
        <v>-4.815405936480459E-11</v>
      </c>
      <c r="V1249" s="430"/>
    </row>
    <row r="1250" spans="3:22" x14ac:dyDescent="0.35">
      <c r="C1250" s="489">
        <v>57.790000000000397</v>
      </c>
      <c r="D1250" s="460">
        <f t="shared" si="222"/>
        <v>57.790000000000397</v>
      </c>
      <c r="E1250" s="460">
        <f t="shared" si="228"/>
        <v>5.7790000000000397E-2</v>
      </c>
      <c r="F1250" s="460">
        <f t="shared" si="223"/>
        <v>0.97453468831216294</v>
      </c>
      <c r="G1250" s="460">
        <v>7.0345733052920006E-5</v>
      </c>
      <c r="H1250" s="460">
        <f t="shared" si="224"/>
        <v>1</v>
      </c>
      <c r="I1250" s="460">
        <v>0.99662837878034904</v>
      </c>
      <c r="J1250" s="460">
        <v>0.99645741369095597</v>
      </c>
      <c r="K1250" s="460">
        <v>0.99783975515694301</v>
      </c>
      <c r="L1250" s="460" t="str">
        <f t="shared" si="225"/>
        <v>-</v>
      </c>
      <c r="M1250" s="460">
        <f t="shared" si="226"/>
        <v>1</v>
      </c>
      <c r="N1250" s="460">
        <f t="shared" si="227"/>
        <v>6.8554357034818019E-5</v>
      </c>
      <c r="O1250" s="460">
        <f t="shared" si="232"/>
        <v>-83.27929876029134</v>
      </c>
      <c r="P1250" s="460">
        <f t="shared" si="229"/>
        <v>-9.9999999999980105E-3</v>
      </c>
      <c r="Q1250" s="460">
        <f t="shared" si="230"/>
        <v>4.7381089980059554E-9</v>
      </c>
      <c r="R1250" s="460">
        <f t="shared" si="231"/>
        <v>-4.7381089980050127E-11</v>
      </c>
      <c r="V1250" s="430"/>
    </row>
    <row r="1251" spans="3:22" x14ac:dyDescent="0.35">
      <c r="C1251" s="489">
        <v>57.800000000000402</v>
      </c>
      <c r="D1251" s="460">
        <f t="shared" si="222"/>
        <v>57.800000000000402</v>
      </c>
      <c r="E1251" s="460">
        <f t="shared" si="228"/>
        <v>5.78000000000004E-2</v>
      </c>
      <c r="F1251" s="460">
        <f t="shared" si="223"/>
        <v>0.97452597271106778</v>
      </c>
      <c r="G1251" s="460">
        <v>6.9772775973921995E-5</v>
      </c>
      <c r="H1251" s="460">
        <f t="shared" si="224"/>
        <v>1</v>
      </c>
      <c r="I1251" s="460">
        <v>0.99662721340854998</v>
      </c>
      <c r="J1251" s="460">
        <v>0.99645618931386803</v>
      </c>
      <c r="K1251" s="460">
        <v>0.99783900812128601</v>
      </c>
      <c r="L1251" s="460" t="str">
        <f t="shared" si="225"/>
        <v>-</v>
      </c>
      <c r="M1251" s="460">
        <f t="shared" si="226"/>
        <v>1</v>
      </c>
      <c r="N1251" s="460">
        <f t="shared" si="227"/>
        <v>6.7995382374737751E-5</v>
      </c>
      <c r="O1251" s="460">
        <f t="shared" si="232"/>
        <v>-83.350411592129362</v>
      </c>
      <c r="P1251" s="460">
        <f t="shared" si="229"/>
        <v>-1.0000000000005116E-2</v>
      </c>
      <c r="Q1251" s="460">
        <f t="shared" si="230"/>
        <v>4.661457833204397E-9</v>
      </c>
      <c r="R1251" s="460">
        <f t="shared" si="231"/>
        <v>-4.6614578332067819E-11</v>
      </c>
      <c r="V1251" s="430"/>
    </row>
    <row r="1252" spans="3:22" x14ac:dyDescent="0.35">
      <c r="C1252" s="489">
        <v>57.8100000000004</v>
      </c>
      <c r="D1252" s="460">
        <f t="shared" si="222"/>
        <v>57.8100000000004</v>
      </c>
      <c r="E1252" s="460">
        <f t="shared" si="228"/>
        <v>5.7810000000000403E-2</v>
      </c>
      <c r="F1252" s="460">
        <f t="shared" si="223"/>
        <v>0.9745172556694941</v>
      </c>
      <c r="G1252" s="460">
        <v>6.9199988848370197E-5</v>
      </c>
      <c r="H1252" s="460">
        <f t="shared" si="224"/>
        <v>1</v>
      </c>
      <c r="I1252" s="460">
        <v>0.996626047836215</v>
      </c>
      <c r="J1252" s="460">
        <v>0.99645496472615103</v>
      </c>
      <c r="K1252" s="460">
        <v>0.99783826095683004</v>
      </c>
      <c r="L1252" s="460" t="str">
        <f t="shared" si="225"/>
        <v>-</v>
      </c>
      <c r="M1252" s="460">
        <f t="shared" si="226"/>
        <v>1</v>
      </c>
      <c r="N1252" s="460">
        <f t="shared" si="227"/>
        <v>6.7436583224873327E-5</v>
      </c>
      <c r="O1252" s="460">
        <f t="shared" si="232"/>
        <v>-83.422088840078629</v>
      </c>
      <c r="P1252" s="460">
        <f t="shared" si="229"/>
        <v>-9.9999999999980105E-3</v>
      </c>
      <c r="Q1252" s="460">
        <f t="shared" si="230"/>
        <v>4.5854543265435594E-9</v>
      </c>
      <c r="R1252" s="460">
        <f t="shared" si="231"/>
        <v>-4.5854543265426472E-11</v>
      </c>
      <c r="V1252" s="430"/>
    </row>
    <row r="1253" spans="3:22" x14ac:dyDescent="0.35">
      <c r="C1253" s="489">
        <v>57.820000000000398</v>
      </c>
      <c r="D1253" s="460">
        <f t="shared" si="222"/>
        <v>57.820000000000398</v>
      </c>
      <c r="E1253" s="460">
        <f t="shared" si="228"/>
        <v>5.7820000000000399E-2</v>
      </c>
      <c r="F1253" s="460">
        <f t="shared" si="223"/>
        <v>0.97450853718747454</v>
      </c>
      <c r="G1253" s="460">
        <v>6.8627389795860105E-5</v>
      </c>
      <c r="H1253" s="460">
        <f t="shared" si="224"/>
        <v>1</v>
      </c>
      <c r="I1253" s="460">
        <v>0.99662488206333</v>
      </c>
      <c r="J1253" s="460">
        <v>0.99645373992778596</v>
      </c>
      <c r="K1253" s="460">
        <v>0.99783751366356299</v>
      </c>
      <c r="L1253" s="460" t="str">
        <f t="shared" si="225"/>
        <v>-</v>
      </c>
      <c r="M1253" s="460">
        <f t="shared" si="226"/>
        <v>1</v>
      </c>
      <c r="N1253" s="460">
        <f t="shared" si="227"/>
        <v>6.6877977240958244E-5</v>
      </c>
      <c r="O1253" s="460">
        <f t="shared" si="232"/>
        <v>-83.494337416636441</v>
      </c>
      <c r="P1253" s="460">
        <f t="shared" si="229"/>
        <v>-9.9999999999980105E-3</v>
      </c>
      <c r="Q1253" s="460">
        <f t="shared" si="230"/>
        <v>4.510100288282382E-9</v>
      </c>
      <c r="R1253" s="460">
        <f t="shared" si="231"/>
        <v>-4.510100288281485E-11</v>
      </c>
      <c r="V1253" s="430"/>
    </row>
    <row r="1254" spans="3:22" x14ac:dyDescent="0.35">
      <c r="C1254" s="489">
        <v>57.830000000000403</v>
      </c>
      <c r="D1254" s="460">
        <f t="shared" si="222"/>
        <v>57.830000000000403</v>
      </c>
      <c r="E1254" s="460">
        <f t="shared" si="228"/>
        <v>5.7830000000000402E-2</v>
      </c>
      <c r="F1254" s="460">
        <f t="shared" si="223"/>
        <v>0.9744998172650452</v>
      </c>
      <c r="G1254" s="460">
        <v>6.8054996969762506E-5</v>
      </c>
      <c r="H1254" s="460">
        <f t="shared" si="224"/>
        <v>1</v>
      </c>
      <c r="I1254" s="460">
        <v>0.99662371608989397</v>
      </c>
      <c r="J1254" s="460">
        <v>0.99645251491877496</v>
      </c>
      <c r="K1254" s="460">
        <v>0.99783676624148299</v>
      </c>
      <c r="L1254" s="460" t="str">
        <f t="shared" si="225"/>
        <v>-</v>
      </c>
      <c r="M1254" s="460">
        <f t="shared" si="226"/>
        <v>1</v>
      </c>
      <c r="N1254" s="460">
        <f t="shared" si="227"/>
        <v>6.6319582111006763E-5</v>
      </c>
      <c r="O1254" s="460">
        <f t="shared" si="232"/>
        <v>-83.56716437999269</v>
      </c>
      <c r="P1254" s="460">
        <f t="shared" si="229"/>
        <v>-1.0000000000005116E-2</v>
      </c>
      <c r="Q1254" s="460">
        <f t="shared" si="230"/>
        <v>4.4353974543300612E-9</v>
      </c>
      <c r="R1254" s="460">
        <f t="shared" si="231"/>
        <v>-4.4353974543323304E-11</v>
      </c>
      <c r="V1254" s="430"/>
    </row>
    <row r="1255" spans="3:22" x14ac:dyDescent="0.35">
      <c r="C1255" s="489">
        <v>57.840000000000401</v>
      </c>
      <c r="D1255" s="460">
        <f t="shared" si="222"/>
        <v>57.840000000000401</v>
      </c>
      <c r="E1255" s="460">
        <f t="shared" si="228"/>
        <v>5.7840000000000398E-2</v>
      </c>
      <c r="F1255" s="460">
        <f t="shared" si="223"/>
        <v>0.97449109590224081</v>
      </c>
      <c r="G1255" s="460">
        <v>6.7482828557163596E-5</v>
      </c>
      <c r="H1255" s="460">
        <f t="shared" si="224"/>
        <v>1</v>
      </c>
      <c r="I1255" s="460">
        <v>0.99662254991592503</v>
      </c>
      <c r="J1255" s="460">
        <v>0.99645128969913499</v>
      </c>
      <c r="K1255" s="460">
        <v>0.99783601869060401</v>
      </c>
      <c r="L1255" s="460" t="str">
        <f t="shared" si="225"/>
        <v>-</v>
      </c>
      <c r="M1255" s="460">
        <f t="shared" si="226"/>
        <v>1</v>
      </c>
      <c r="N1255" s="460">
        <f t="shared" si="227"/>
        <v>6.5761415555253385E-5</v>
      </c>
      <c r="O1255" s="460">
        <f t="shared" si="232"/>
        <v>-83.640576938186541</v>
      </c>
      <c r="P1255" s="460">
        <f t="shared" si="229"/>
        <v>-9.9999999999980105E-3</v>
      </c>
      <c r="Q1255" s="460">
        <f t="shared" si="230"/>
        <v>4.3613474861286543E-9</v>
      </c>
      <c r="R1255" s="460">
        <f t="shared" si="231"/>
        <v>-4.3613474861277864E-11</v>
      </c>
      <c r="V1255" s="430"/>
    </row>
    <row r="1256" spans="3:22" x14ac:dyDescent="0.35">
      <c r="C1256" s="489">
        <v>57.850000000000399</v>
      </c>
      <c r="D1256" s="460">
        <f t="shared" si="222"/>
        <v>57.850000000000399</v>
      </c>
      <c r="E1256" s="460">
        <f t="shared" si="228"/>
        <v>5.7850000000000401E-2</v>
      </c>
      <c r="F1256" s="460">
        <f t="shared" si="223"/>
        <v>0.97448237309909447</v>
      </c>
      <c r="G1256" s="460">
        <v>6.6910902778446096E-5</v>
      </c>
      <c r="H1256" s="460">
        <f t="shared" si="224"/>
        <v>1</v>
      </c>
      <c r="I1256" s="460">
        <v>0.99662138354140695</v>
      </c>
      <c r="J1256" s="460">
        <v>0.99645006426884997</v>
      </c>
      <c r="K1256" s="460">
        <v>0.99783527101091296</v>
      </c>
      <c r="L1256" s="460" t="str">
        <f t="shared" si="225"/>
        <v>-</v>
      </c>
      <c r="M1256" s="460">
        <f t="shared" si="226"/>
        <v>1</v>
      </c>
      <c r="N1256" s="460">
        <f t="shared" si="227"/>
        <v>6.5203495325742952E-5</v>
      </c>
      <c r="O1256" s="460">
        <f t="shared" si="232"/>
        <v>-83.714582453461404</v>
      </c>
      <c r="P1256" s="460">
        <f t="shared" si="229"/>
        <v>-9.9999999999980105E-3</v>
      </c>
      <c r="Q1256" s="460">
        <f t="shared" si="230"/>
        <v>4.2879519705168292E-9</v>
      </c>
      <c r="R1256" s="460">
        <f t="shared" si="231"/>
        <v>-4.2879519705159761E-11</v>
      </c>
      <c r="V1256" s="430"/>
    </row>
    <row r="1257" spans="3:22" x14ac:dyDescent="0.35">
      <c r="C1257" s="489">
        <v>57.860000000000397</v>
      </c>
      <c r="D1257" s="460">
        <f t="shared" si="222"/>
        <v>57.860000000000397</v>
      </c>
      <c r="E1257" s="460">
        <f t="shared" si="228"/>
        <v>5.7860000000000397E-2</v>
      </c>
      <c r="F1257" s="460">
        <f t="shared" si="223"/>
        <v>0.9744736488556428</v>
      </c>
      <c r="G1257" s="460">
        <v>6.6339237887414102E-5</v>
      </c>
      <c r="H1257" s="460">
        <f t="shared" si="224"/>
        <v>1</v>
      </c>
      <c r="I1257" s="460">
        <v>0.99662021696633896</v>
      </c>
      <c r="J1257" s="460">
        <v>0.996448838627921</v>
      </c>
      <c r="K1257" s="460">
        <v>0.99783452320241195</v>
      </c>
      <c r="L1257" s="460" t="str">
        <f t="shared" si="225"/>
        <v>-</v>
      </c>
      <c r="M1257" s="460">
        <f t="shared" si="226"/>
        <v>1</v>
      </c>
      <c r="N1257" s="460">
        <f t="shared" si="227"/>
        <v>6.4645839206450929E-5</v>
      </c>
      <c r="O1257" s="460">
        <f t="shared" si="232"/>
        <v>-83.789188446709517</v>
      </c>
      <c r="P1257" s="460">
        <f t="shared" si="229"/>
        <v>-9.9999999999980105E-3</v>
      </c>
      <c r="Q1257" s="460">
        <f t="shared" si="230"/>
        <v>4.2152124196133993E-9</v>
      </c>
      <c r="R1257" s="460">
        <f t="shared" si="231"/>
        <v>-4.2152124196125605E-11</v>
      </c>
      <c r="V1257" s="430"/>
    </row>
    <row r="1258" spans="3:22" x14ac:dyDescent="0.35">
      <c r="C1258" s="489">
        <v>57.870000000000402</v>
      </c>
      <c r="D1258" s="460">
        <f t="shared" si="222"/>
        <v>57.870000000000402</v>
      </c>
      <c r="E1258" s="460">
        <f t="shared" si="228"/>
        <v>5.78700000000004E-2</v>
      </c>
      <c r="F1258" s="460">
        <f t="shared" si="223"/>
        <v>0.97446492317191868</v>
      </c>
      <c r="G1258" s="460">
        <v>6.5767852171191897E-5</v>
      </c>
      <c r="H1258" s="460">
        <f t="shared" si="224"/>
        <v>1</v>
      </c>
      <c r="I1258" s="460">
        <v>0.99661905019074004</v>
      </c>
      <c r="J1258" s="460">
        <v>0.99644761277636396</v>
      </c>
      <c r="K1258" s="460">
        <v>0.99783377526511197</v>
      </c>
      <c r="L1258" s="460" t="str">
        <f t="shared" si="225"/>
        <v>-</v>
      </c>
      <c r="M1258" s="460">
        <f t="shared" si="226"/>
        <v>1</v>
      </c>
      <c r="N1258" s="460">
        <f t="shared" si="227"/>
        <v>6.4088465013182623E-5</v>
      </c>
      <c r="O1258" s="460">
        <f t="shared" si="232"/>
        <v>-83.864402602111099</v>
      </c>
      <c r="P1258" s="460">
        <f t="shared" si="229"/>
        <v>-1.0000000000005116E-2</v>
      </c>
      <c r="Q1258" s="460">
        <f t="shared" si="230"/>
        <v>4.1431302707282913E-9</v>
      </c>
      <c r="R1258" s="460">
        <f t="shared" si="231"/>
        <v>-4.1431302707304107E-11</v>
      </c>
      <c r="V1258" s="430"/>
    </row>
    <row r="1259" spans="3:22" x14ac:dyDescent="0.35">
      <c r="C1259" s="489">
        <v>57.8800000000004</v>
      </c>
      <c r="D1259" s="460">
        <f t="shared" si="222"/>
        <v>57.8800000000004</v>
      </c>
      <c r="E1259" s="460">
        <f t="shared" si="228"/>
        <v>5.7880000000000403E-2</v>
      </c>
      <c r="F1259" s="460">
        <f t="shared" si="223"/>
        <v>0.97445619604795763</v>
      </c>
      <c r="G1259" s="460">
        <v>6.5196763949865096E-5</v>
      </c>
      <c r="H1259" s="460">
        <f t="shared" si="224"/>
        <v>1</v>
      </c>
      <c r="I1259" s="460">
        <v>0.99661788321460998</v>
      </c>
      <c r="J1259" s="460">
        <v>0.99644638671418195</v>
      </c>
      <c r="K1259" s="460">
        <v>0.99783302719901601</v>
      </c>
      <c r="L1259" s="460" t="str">
        <f t="shared" si="225"/>
        <v>-</v>
      </c>
      <c r="M1259" s="460">
        <f t="shared" si="226"/>
        <v>1</v>
      </c>
      <c r="N1259" s="460">
        <f t="shared" si="227"/>
        <v>6.3531390593222153E-5</v>
      </c>
      <c r="O1259" s="460">
        <f t="shared" si="232"/>
        <v>-83.940232771980902</v>
      </c>
      <c r="P1259" s="460">
        <f t="shared" si="229"/>
        <v>-9.9999999999980105E-3</v>
      </c>
      <c r="Q1259" s="460">
        <f t="shared" si="230"/>
        <v>4.0717068862499008E-9</v>
      </c>
      <c r="R1259" s="460">
        <f t="shared" si="231"/>
        <v>-4.0717068862490908E-11</v>
      </c>
      <c r="V1259" s="430"/>
    </row>
    <row r="1260" spans="3:22" x14ac:dyDescent="0.35">
      <c r="C1260" s="489">
        <v>57.890000000000398</v>
      </c>
      <c r="D1260" s="460">
        <f t="shared" si="222"/>
        <v>57.890000000000398</v>
      </c>
      <c r="E1260" s="460">
        <f t="shared" si="228"/>
        <v>5.7890000000000399E-2</v>
      </c>
      <c r="F1260" s="460">
        <f t="shared" si="223"/>
        <v>0.97444746748379407</v>
      </c>
      <c r="G1260" s="460">
        <v>6.4625991576340201E-5</v>
      </c>
      <c r="H1260" s="460">
        <f t="shared" si="224"/>
        <v>1</v>
      </c>
      <c r="I1260" s="460">
        <v>0.996616716037935</v>
      </c>
      <c r="J1260" s="460">
        <v>0.996445160441357</v>
      </c>
      <c r="K1260" s="460">
        <v>0.99783227900411098</v>
      </c>
      <c r="L1260" s="460" t="str">
        <f t="shared" si="225"/>
        <v>-</v>
      </c>
      <c r="M1260" s="460">
        <f t="shared" si="226"/>
        <v>1</v>
      </c>
      <c r="N1260" s="460">
        <f t="shared" si="227"/>
        <v>6.2974633825193716E-5</v>
      </c>
      <c r="O1260" s="460">
        <f t="shared" si="232"/>
        <v>-84.016686981768913</v>
      </c>
      <c r="P1260" s="460">
        <f t="shared" si="229"/>
        <v>-9.9999999999980105E-3</v>
      </c>
      <c r="Q1260" s="460">
        <f t="shared" si="230"/>
        <v>4.0009435535382088E-9</v>
      </c>
      <c r="R1260" s="460">
        <f t="shared" si="231"/>
        <v>-4.0009435535374127E-11</v>
      </c>
      <c r="V1260" s="430"/>
    </row>
    <row r="1261" spans="3:22" x14ac:dyDescent="0.35">
      <c r="C1261" s="489">
        <v>57.900000000000503</v>
      </c>
      <c r="D1261" s="460">
        <f t="shared" si="222"/>
        <v>57.900000000000503</v>
      </c>
      <c r="E1261" s="460">
        <f t="shared" si="228"/>
        <v>5.79000000000005E-2</v>
      </c>
      <c r="F1261" s="460">
        <f t="shared" si="223"/>
        <v>0.97443873747946208</v>
      </c>
      <c r="G1261" s="460">
        <v>6.4055553436556805E-5</v>
      </c>
      <c r="H1261" s="460">
        <f t="shared" si="224"/>
        <v>1</v>
      </c>
      <c r="I1261" s="460">
        <v>0.996615548660711</v>
      </c>
      <c r="J1261" s="460">
        <v>0.99644393395789099</v>
      </c>
      <c r="K1261" s="460">
        <v>0.99783153068039199</v>
      </c>
      <c r="L1261" s="460" t="str">
        <f t="shared" si="225"/>
        <v>-</v>
      </c>
      <c r="M1261" s="460">
        <f t="shared" si="226"/>
        <v>1</v>
      </c>
      <c r="N1261" s="460">
        <f t="shared" si="227"/>
        <v>6.2418212619266632E-5</v>
      </c>
      <c r="O1261" s="460">
        <f t="shared" si="232"/>
        <v>-84.093773435202777</v>
      </c>
      <c r="P1261" s="460">
        <f t="shared" si="229"/>
        <v>-1.0000000000104592E-2</v>
      </c>
      <c r="Q1261" s="460">
        <f t="shared" si="230"/>
        <v>3.9308414848610038E-9</v>
      </c>
      <c r="R1261" s="460">
        <f t="shared" si="231"/>
        <v>-3.9308414849021173E-11</v>
      </c>
      <c r="V1261" s="430"/>
    </row>
    <row r="1262" spans="3:22" x14ac:dyDescent="0.35">
      <c r="C1262" s="489">
        <v>57.910000000000501</v>
      </c>
      <c r="D1262" s="460">
        <f t="shared" si="222"/>
        <v>57.910000000000501</v>
      </c>
      <c r="E1262" s="460">
        <f t="shared" si="228"/>
        <v>5.7910000000000503E-2</v>
      </c>
      <c r="F1262" s="460">
        <f t="shared" si="223"/>
        <v>0.97443000603499785</v>
      </c>
      <c r="G1262" s="460">
        <v>6.3485467948879196E-5</v>
      </c>
      <c r="H1262" s="460">
        <f t="shared" si="224"/>
        <v>1</v>
      </c>
      <c r="I1262" s="460">
        <v>0.99661438108295897</v>
      </c>
      <c r="J1262" s="460">
        <v>0.99644270726380102</v>
      </c>
      <c r="K1262" s="460">
        <v>0.99783078222787802</v>
      </c>
      <c r="L1262" s="460" t="str">
        <f t="shared" si="225"/>
        <v>-</v>
      </c>
      <c r="M1262" s="460">
        <f t="shared" si="226"/>
        <v>1</v>
      </c>
      <c r="N1262" s="460">
        <f t="shared" si="227"/>
        <v>6.1862144916561022E-5</v>
      </c>
      <c r="O1262" s="460">
        <f t="shared" si="232"/>
        <v>-84.171500519738842</v>
      </c>
      <c r="P1262" s="460">
        <f t="shared" si="229"/>
        <v>-9.9999999999980105E-3</v>
      </c>
      <c r="Q1262" s="460">
        <f t="shared" si="230"/>
        <v>3.8614018173082883E-9</v>
      </c>
      <c r="R1262" s="460">
        <f t="shared" si="231"/>
        <v>-3.8614018173075202E-11</v>
      </c>
      <c r="V1262" s="430"/>
    </row>
    <row r="1263" spans="3:22" x14ac:dyDescent="0.35">
      <c r="C1263" s="489">
        <v>57.920000000000499</v>
      </c>
      <c r="D1263" s="460">
        <f t="shared" si="222"/>
        <v>57.920000000000499</v>
      </c>
      <c r="E1263" s="460">
        <f t="shared" si="228"/>
        <v>5.7920000000000499E-2</v>
      </c>
      <c r="F1263" s="460">
        <f t="shared" si="223"/>
        <v>0.97442127315043414</v>
      </c>
      <c r="G1263" s="460">
        <v>6.2915753564246298E-5</v>
      </c>
      <c r="H1263" s="460">
        <f t="shared" si="224"/>
        <v>1</v>
      </c>
      <c r="I1263" s="460">
        <v>0.99661321330466102</v>
      </c>
      <c r="J1263" s="460">
        <v>0.99644148035906899</v>
      </c>
      <c r="K1263" s="460">
        <v>0.99783003364655298</v>
      </c>
      <c r="L1263" s="460" t="str">
        <f t="shared" si="225"/>
        <v>-</v>
      </c>
      <c r="M1263" s="460">
        <f t="shared" si="226"/>
        <v>1</v>
      </c>
      <c r="N1263" s="460">
        <f t="shared" si="227"/>
        <v>6.1306448689291842E-5</v>
      </c>
      <c r="O1263" s="460">
        <f t="shared" si="232"/>
        <v>-84.249876812119879</v>
      </c>
      <c r="P1263" s="460">
        <f t="shared" si="229"/>
        <v>-9.9999999999980105E-3</v>
      </c>
      <c r="Q1263" s="460">
        <f t="shared" si="230"/>
        <v>3.7926256127109348E-9</v>
      </c>
      <c r="R1263" s="460">
        <f t="shared" si="231"/>
        <v>-3.7926256127101803E-11</v>
      </c>
      <c r="V1263" s="430"/>
    </row>
    <row r="1264" spans="3:22" x14ac:dyDescent="0.35">
      <c r="C1264" s="489">
        <v>57.930000000000497</v>
      </c>
      <c r="D1264" s="460">
        <f t="shared" si="222"/>
        <v>57.930000000000497</v>
      </c>
      <c r="E1264" s="460">
        <f t="shared" si="228"/>
        <v>5.7930000000000495E-2</v>
      </c>
      <c r="F1264" s="460">
        <f t="shared" si="223"/>
        <v>0.97441253882580736</v>
      </c>
      <c r="G1264" s="460">
        <v>6.2346428766048303E-5</v>
      </c>
      <c r="H1264" s="460">
        <f t="shared" si="224"/>
        <v>1</v>
      </c>
      <c r="I1264" s="460">
        <v>0.99661204532581704</v>
      </c>
      <c r="J1264" s="460">
        <v>0.99644025324369701</v>
      </c>
      <c r="K1264" s="460">
        <v>0.99782928493641898</v>
      </c>
      <c r="L1264" s="460" t="str">
        <f t="shared" si="225"/>
        <v>-</v>
      </c>
      <c r="M1264" s="460">
        <f t="shared" si="226"/>
        <v>1</v>
      </c>
      <c r="N1264" s="460">
        <f t="shared" si="227"/>
        <v>6.0751141940647476E-5</v>
      </c>
      <c r="O1264" s="460">
        <f t="shared" si="232"/>
        <v>-84.328911084186174</v>
      </c>
      <c r="P1264" s="460">
        <f t="shared" si="229"/>
        <v>-9.9999999999980105E-3</v>
      </c>
      <c r="Q1264" s="460">
        <f t="shared" si="230"/>
        <v>3.7245138575964624E-9</v>
      </c>
      <c r="R1264" s="460">
        <f t="shared" si="231"/>
        <v>-3.7245138575957213E-11</v>
      </c>
      <c r="V1264" s="430"/>
    </row>
    <row r="1265" spans="3:22" x14ac:dyDescent="0.35">
      <c r="C1265" s="489">
        <v>57.940000000000502</v>
      </c>
      <c r="D1265" s="460">
        <f t="shared" si="222"/>
        <v>57.940000000000502</v>
      </c>
      <c r="E1265" s="460">
        <f t="shared" si="228"/>
        <v>5.7940000000000505E-2</v>
      </c>
      <c r="F1265" s="460">
        <f t="shared" si="223"/>
        <v>0.97440380306115149</v>
      </c>
      <c r="G1265" s="460">
        <v>6.1777512069844997E-5</v>
      </c>
      <c r="H1265" s="460">
        <f t="shared" si="224"/>
        <v>1</v>
      </c>
      <c r="I1265" s="460">
        <v>0.99661087714644803</v>
      </c>
      <c r="J1265" s="460">
        <v>0.99643902591770395</v>
      </c>
      <c r="K1265" s="460">
        <v>0.99782853609749</v>
      </c>
      <c r="L1265" s="460" t="str">
        <f t="shared" si="225"/>
        <v>-</v>
      </c>
      <c r="M1265" s="460">
        <f t="shared" si="226"/>
        <v>1</v>
      </c>
      <c r="N1265" s="460">
        <f t="shared" si="227"/>
        <v>6.0196242704513155E-5</v>
      </c>
      <c r="O1265" s="460">
        <f t="shared" si="232"/>
        <v>-84.408612308936966</v>
      </c>
      <c r="P1265" s="460">
        <f t="shared" si="229"/>
        <v>-1.0000000000005116E-2</v>
      </c>
      <c r="Q1265" s="460">
        <f t="shared" si="230"/>
        <v>3.6570674631261094E-9</v>
      </c>
      <c r="R1265" s="460">
        <f t="shared" si="231"/>
        <v>-3.65706746312798E-11</v>
      </c>
      <c r="V1265" s="430"/>
    </row>
    <row r="1266" spans="3:22" x14ac:dyDescent="0.35">
      <c r="C1266" s="489">
        <v>57.9500000000005</v>
      </c>
      <c r="D1266" s="460">
        <f t="shared" si="222"/>
        <v>57.9500000000005</v>
      </c>
      <c r="E1266" s="460">
        <f t="shared" si="228"/>
        <v>5.7950000000000501E-2</v>
      </c>
      <c r="F1266" s="460">
        <f t="shared" si="223"/>
        <v>0.97439506585650071</v>
      </c>
      <c r="G1266" s="460">
        <v>6.1209022023244803E-5</v>
      </c>
      <c r="H1266" s="460">
        <f t="shared" si="224"/>
        <v>1</v>
      </c>
      <c r="I1266" s="460">
        <v>0.99660970876653299</v>
      </c>
      <c r="J1266" s="460">
        <v>0.99643779838107005</v>
      </c>
      <c r="K1266" s="460">
        <v>0.99782778712974896</v>
      </c>
      <c r="L1266" s="460" t="str">
        <f t="shared" si="225"/>
        <v>-</v>
      </c>
      <c r="M1266" s="460">
        <f t="shared" si="226"/>
        <v>1</v>
      </c>
      <c r="N1266" s="460">
        <f t="shared" si="227"/>
        <v>5.9641769045351625E-5</v>
      </c>
      <c r="O1266" s="460">
        <f t="shared" si="232"/>
        <v>-84.488989666808706</v>
      </c>
      <c r="P1266" s="460">
        <f t="shared" si="229"/>
        <v>-9.9999999999980105E-3</v>
      </c>
      <c r="Q1266" s="460">
        <f t="shared" si="230"/>
        <v>3.5902872650401821E-9</v>
      </c>
      <c r="R1266" s="460">
        <f t="shared" si="231"/>
        <v>-3.5902872650394677E-11</v>
      </c>
      <c r="V1266" s="430"/>
    </row>
    <row r="1267" spans="3:22" x14ac:dyDescent="0.35">
      <c r="C1267" s="489">
        <v>57.960000000000498</v>
      </c>
      <c r="D1267" s="460">
        <f t="shared" si="222"/>
        <v>57.960000000000498</v>
      </c>
      <c r="E1267" s="460">
        <f t="shared" si="228"/>
        <v>5.7960000000000497E-2</v>
      </c>
      <c r="F1267" s="460">
        <f t="shared" si="223"/>
        <v>0.97438632721188967</v>
      </c>
      <c r="G1267" s="460">
        <v>6.0640977205918298E-5</v>
      </c>
      <c r="H1267" s="460">
        <f t="shared" si="224"/>
        <v>1</v>
      </c>
      <c r="I1267" s="460">
        <v>0.99660854018609402</v>
      </c>
      <c r="J1267" s="460">
        <v>0.99643657063381796</v>
      </c>
      <c r="K1267" s="460">
        <v>0.99782703803321504</v>
      </c>
      <c r="L1267" s="460" t="str">
        <f t="shared" si="225"/>
        <v>-</v>
      </c>
      <c r="M1267" s="460">
        <f t="shared" si="226"/>
        <v>1</v>
      </c>
      <c r="N1267" s="460">
        <f t="shared" si="227"/>
        <v>5.908773905821465E-5</v>
      </c>
      <c r="O1267" s="460">
        <f t="shared" si="232"/>
        <v>-84.570052552184336</v>
      </c>
      <c r="P1267" s="460">
        <f t="shared" si="229"/>
        <v>-9.9999999999980105E-3</v>
      </c>
      <c r="Q1267" s="460">
        <f t="shared" si="230"/>
        <v>3.5241740236287028E-9</v>
      </c>
      <c r="R1267" s="460">
        <f t="shared" si="231"/>
        <v>-3.5241740236280015E-11</v>
      </c>
      <c r="V1267" s="430"/>
    </row>
    <row r="1268" spans="3:22" x14ac:dyDescent="0.35">
      <c r="C1268" s="489">
        <v>57.970000000000503</v>
      </c>
      <c r="D1268" s="460">
        <f t="shared" si="222"/>
        <v>57.970000000000503</v>
      </c>
      <c r="E1268" s="460">
        <f t="shared" si="228"/>
        <v>5.79700000000005E-2</v>
      </c>
      <c r="F1268" s="460">
        <f t="shared" si="223"/>
        <v>0.97437758712735401</v>
      </c>
      <c r="G1268" s="460">
        <v>6.0073396229263598E-5</v>
      </c>
      <c r="H1268" s="460">
        <f t="shared" si="224"/>
        <v>1</v>
      </c>
      <c r="I1268" s="460">
        <v>0.99660737140511202</v>
      </c>
      <c r="J1268" s="460">
        <v>0.99643534267592504</v>
      </c>
      <c r="K1268" s="460">
        <v>0.99782628880787205</v>
      </c>
      <c r="L1268" s="460" t="str">
        <f t="shared" si="225"/>
        <v>-</v>
      </c>
      <c r="M1268" s="460">
        <f t="shared" si="226"/>
        <v>1</v>
      </c>
      <c r="N1268" s="460">
        <f t="shared" si="227"/>
        <v>5.8534170868415349E-5</v>
      </c>
      <c r="O1268" s="460">
        <f t="shared" si="232"/>
        <v>-84.651810580214033</v>
      </c>
      <c r="P1268" s="460">
        <f t="shared" si="229"/>
        <v>-1.0000000000005116E-2</v>
      </c>
      <c r="Q1268" s="460">
        <f t="shared" si="230"/>
        <v>3.4587284236970648E-9</v>
      </c>
      <c r="R1268" s="460">
        <f t="shared" si="231"/>
        <v>-3.458728423698834E-11</v>
      </c>
      <c r="V1268" s="430"/>
    </row>
    <row r="1269" spans="3:22" x14ac:dyDescent="0.35">
      <c r="C1269" s="489">
        <v>57.980000000000501</v>
      </c>
      <c r="D1269" s="460">
        <f t="shared" si="222"/>
        <v>57.980000000000501</v>
      </c>
      <c r="E1269" s="460">
        <f t="shared" si="228"/>
        <v>5.7980000000000503E-2</v>
      </c>
      <c r="F1269" s="460">
        <f t="shared" si="223"/>
        <v>0.97436884560292802</v>
      </c>
      <c r="G1269" s="460">
        <v>5.9506297736436203E-5</v>
      </c>
      <c r="H1269" s="460">
        <f t="shared" si="224"/>
        <v>1</v>
      </c>
      <c r="I1269" s="460">
        <v>0.99660620242360398</v>
      </c>
      <c r="J1269" s="460">
        <v>0.99643411450741404</v>
      </c>
      <c r="K1269" s="460">
        <v>0.99782553945373298</v>
      </c>
      <c r="L1269" s="460" t="str">
        <f t="shared" si="225"/>
        <v>-</v>
      </c>
      <c r="M1269" s="460">
        <f t="shared" si="226"/>
        <v>1</v>
      </c>
      <c r="N1269" s="460">
        <f t="shared" si="227"/>
        <v>5.7981082631555474E-5</v>
      </c>
      <c r="O1269" s="460">
        <f t="shared" si="232"/>
        <v>-84.734273593859541</v>
      </c>
      <c r="P1269" s="460">
        <f t="shared" si="229"/>
        <v>-9.9999999999980105E-3</v>
      </c>
      <c r="Q1269" s="460">
        <f t="shared" si="230"/>
        <v>3.3939510745406163E-9</v>
      </c>
      <c r="R1269" s="460">
        <f t="shared" si="231"/>
        <v>-3.3939510745399414E-11</v>
      </c>
      <c r="V1269" s="430"/>
    </row>
    <row r="1270" spans="3:22" x14ac:dyDescent="0.35">
      <c r="C1270" s="489">
        <v>57.990000000000499</v>
      </c>
      <c r="D1270" s="460">
        <f t="shared" si="222"/>
        <v>57.990000000000499</v>
      </c>
      <c r="E1270" s="460">
        <f t="shared" si="228"/>
        <v>5.7990000000000499E-2</v>
      </c>
      <c r="F1270" s="460">
        <f t="shared" si="223"/>
        <v>0.97436010263864603</v>
      </c>
      <c r="G1270" s="460">
        <v>5.8939700401942301E-5</v>
      </c>
      <c r="H1270" s="460">
        <f t="shared" si="224"/>
        <v>1</v>
      </c>
      <c r="I1270" s="460">
        <v>0.99660503324155503</v>
      </c>
      <c r="J1270" s="460">
        <v>0.99643288612826597</v>
      </c>
      <c r="K1270" s="460">
        <v>0.99782478997078705</v>
      </c>
      <c r="L1270" s="460" t="str">
        <f t="shared" si="225"/>
        <v>-</v>
      </c>
      <c r="M1270" s="460">
        <f t="shared" si="226"/>
        <v>1</v>
      </c>
      <c r="N1270" s="460">
        <f t="shared" si="227"/>
        <v>5.742849253312755E-5</v>
      </c>
      <c r="O1270" s="460">
        <f t="shared" si="232"/>
        <v>-84.817451671290073</v>
      </c>
      <c r="P1270" s="460">
        <f t="shared" si="229"/>
        <v>-9.9999999999980105E-3</v>
      </c>
      <c r="Q1270" s="460">
        <f t="shared" si="230"/>
        <v>3.3298425099231549E-9</v>
      </c>
      <c r="R1270" s="460">
        <f t="shared" si="231"/>
        <v>-3.3298425099224922E-11</v>
      </c>
      <c r="V1270" s="430"/>
    </row>
    <row r="1271" spans="3:22" x14ac:dyDescent="0.35">
      <c r="C1271" s="489">
        <v>58.000000000000497</v>
      </c>
      <c r="D1271" s="460">
        <f t="shared" si="222"/>
        <v>58.000000000000497</v>
      </c>
      <c r="E1271" s="460">
        <f t="shared" si="228"/>
        <v>5.8000000000000496E-2</v>
      </c>
      <c r="F1271" s="460">
        <f t="shared" si="223"/>
        <v>0.97435135823454255</v>
      </c>
      <c r="G1271" s="460">
        <v>5.8373622931983501E-5</v>
      </c>
      <c r="H1271" s="460">
        <f t="shared" si="224"/>
        <v>1</v>
      </c>
      <c r="I1271" s="460">
        <v>0.99660386385896504</v>
      </c>
      <c r="J1271" s="460">
        <v>0.99643165753848295</v>
      </c>
      <c r="K1271" s="460">
        <v>0.99782404035903105</v>
      </c>
      <c r="L1271" s="460" t="str">
        <f t="shared" si="225"/>
        <v>-</v>
      </c>
      <c r="M1271" s="460">
        <f t="shared" si="226"/>
        <v>1</v>
      </c>
      <c r="N1271" s="460">
        <f t="shared" si="227"/>
        <v>5.6876418788849162E-5</v>
      </c>
      <c r="O1271" s="460">
        <f t="shared" si="232"/>
        <v>-84.901355133471867</v>
      </c>
      <c r="P1271" s="460">
        <f t="shared" si="229"/>
        <v>-9.9999999999980105E-3</v>
      </c>
      <c r="Q1271" s="460">
        <f t="shared" si="230"/>
        <v>3.2664031880812402E-9</v>
      </c>
      <c r="R1271" s="460">
        <f t="shared" si="231"/>
        <v>-3.2664031880805905E-11</v>
      </c>
      <c r="V1271" s="430"/>
    </row>
    <row r="1272" spans="3:22" x14ac:dyDescent="0.35">
      <c r="C1272" s="489">
        <v>58.010000000000502</v>
      </c>
      <c r="D1272" s="460">
        <f t="shared" si="222"/>
        <v>58.010000000000502</v>
      </c>
      <c r="E1272" s="460">
        <f t="shared" si="228"/>
        <v>5.8010000000000506E-2</v>
      </c>
      <c r="F1272" s="460">
        <f t="shared" si="223"/>
        <v>0.97434261239065345</v>
      </c>
      <c r="G1272" s="460">
        <v>5.78080840638222E-5</v>
      </c>
      <c r="H1272" s="460">
        <f t="shared" si="224"/>
        <v>1</v>
      </c>
      <c r="I1272" s="460">
        <v>0.99660269427585102</v>
      </c>
      <c r="J1272" s="460">
        <v>0.99643042873808196</v>
      </c>
      <c r="K1272" s="460">
        <v>0.99782329061848196</v>
      </c>
      <c r="L1272" s="460" t="str">
        <f t="shared" si="225"/>
        <v>-</v>
      </c>
      <c r="M1272" s="460">
        <f t="shared" si="226"/>
        <v>1</v>
      </c>
      <c r="N1272" s="460">
        <f t="shared" si="227"/>
        <v>5.6324879644043022E-5</v>
      </c>
      <c r="O1272" s="460">
        <f t="shared" si="232"/>
        <v>-84.985994552218926</v>
      </c>
      <c r="P1272" s="460">
        <f t="shared" si="229"/>
        <v>-1.0000000000005116E-2</v>
      </c>
      <c r="Q1272" s="460">
        <f t="shared" si="230"/>
        <v>3.2036334917231794E-9</v>
      </c>
      <c r="R1272" s="460">
        <f t="shared" si="231"/>
        <v>-3.2036334917248183E-11</v>
      </c>
      <c r="V1272" s="430"/>
    </row>
    <row r="1273" spans="3:22" x14ac:dyDescent="0.35">
      <c r="C1273" s="489">
        <v>58.020000000000501</v>
      </c>
      <c r="D1273" s="460">
        <f t="shared" si="222"/>
        <v>58.020000000000501</v>
      </c>
      <c r="E1273" s="460">
        <f t="shared" si="228"/>
        <v>5.8020000000000502E-2</v>
      </c>
      <c r="F1273" s="460">
        <f t="shared" si="223"/>
        <v>0.97433386510701225</v>
      </c>
      <c r="G1273" s="460">
        <v>5.7243102565916603E-5</v>
      </c>
      <c r="H1273" s="460">
        <f t="shared" si="224"/>
        <v>1</v>
      </c>
      <c r="I1273" s="460">
        <v>0.99660152449219797</v>
      </c>
      <c r="J1273" s="460">
        <v>0.99642919972704702</v>
      </c>
      <c r="K1273" s="460">
        <v>0.99782254074912602</v>
      </c>
      <c r="L1273" s="460" t="str">
        <f t="shared" si="225"/>
        <v>-</v>
      </c>
      <c r="M1273" s="460">
        <f t="shared" si="226"/>
        <v>1</v>
      </c>
      <c r="N1273" s="460">
        <f t="shared" si="227"/>
        <v>5.5773893373766656E-5</v>
      </c>
      <c r="O1273" s="460">
        <f t="shared" si="232"/>
        <v>-85.071380758465466</v>
      </c>
      <c r="P1273" s="460">
        <f t="shared" si="229"/>
        <v>-9.9999999999980105E-3</v>
      </c>
      <c r="Q1273" s="460">
        <f t="shared" si="230"/>
        <v>3.1415337280246041E-9</v>
      </c>
      <c r="R1273" s="460">
        <f t="shared" si="231"/>
        <v>-3.1415337280239792E-11</v>
      </c>
      <c r="V1273" s="430"/>
    </row>
    <row r="1274" spans="3:22" x14ac:dyDescent="0.35">
      <c r="C1274" s="489">
        <v>58.030000000000499</v>
      </c>
      <c r="D1274" s="460">
        <f t="shared" si="222"/>
        <v>58.030000000000499</v>
      </c>
      <c r="E1274" s="460">
        <f t="shared" si="228"/>
        <v>5.8030000000000498E-2</v>
      </c>
      <c r="F1274" s="460">
        <f t="shared" si="223"/>
        <v>0.9743251163836546</v>
      </c>
      <c r="G1274" s="460">
        <v>5.66786972376317E-5</v>
      </c>
      <c r="H1274" s="460">
        <f t="shared" si="224"/>
        <v>1</v>
      </c>
      <c r="I1274" s="460">
        <v>0.99660035450800299</v>
      </c>
      <c r="J1274" s="460">
        <v>0.99642797050537601</v>
      </c>
      <c r="K1274" s="460">
        <v>0.99782179075096</v>
      </c>
      <c r="L1274" s="460" t="str">
        <f t="shared" si="225"/>
        <v>-</v>
      </c>
      <c r="M1274" s="460">
        <f t="shared" si="226"/>
        <v>1</v>
      </c>
      <c r="N1274" s="460">
        <f t="shared" si="227"/>
        <v>5.5223478282529429E-5</v>
      </c>
      <c r="O1274" s="460">
        <f t="shared" si="232"/>
        <v>-85.15752485095247</v>
      </c>
      <c r="P1274" s="460">
        <f t="shared" si="229"/>
        <v>-9.9999999999980105E-3</v>
      </c>
      <c r="Q1274" s="460">
        <f t="shared" si="230"/>
        <v>3.0801041286514807E-9</v>
      </c>
      <c r="R1274" s="460">
        <f t="shared" si="231"/>
        <v>-3.0801041286508681E-11</v>
      </c>
      <c r="V1274" s="430"/>
    </row>
    <row r="1275" spans="3:22" x14ac:dyDescent="0.35">
      <c r="C1275" s="489">
        <v>58.040000000000497</v>
      </c>
      <c r="D1275" s="460">
        <f t="shared" si="222"/>
        <v>58.040000000000497</v>
      </c>
      <c r="E1275" s="460">
        <f t="shared" si="228"/>
        <v>5.8040000000000494E-2</v>
      </c>
      <c r="F1275" s="460">
        <f t="shared" si="223"/>
        <v>0.97431636622061457</v>
      </c>
      <c r="G1275" s="460">
        <v>5.6114886909283501E-5</v>
      </c>
      <c r="H1275" s="460">
        <f t="shared" si="224"/>
        <v>1</v>
      </c>
      <c r="I1275" s="460">
        <v>0.99659918432328998</v>
      </c>
      <c r="J1275" s="460">
        <v>0.99642674107309204</v>
      </c>
      <c r="K1275" s="460">
        <v>0.99782104062400301</v>
      </c>
      <c r="L1275" s="460" t="str">
        <f t="shared" si="225"/>
        <v>-</v>
      </c>
      <c r="M1275" s="460">
        <f t="shared" si="226"/>
        <v>1</v>
      </c>
      <c r="N1275" s="460">
        <f t="shared" si="227"/>
        <v>5.4673652704333835E-5</v>
      </c>
      <c r="O1275" s="460">
        <f t="shared" si="232"/>
        <v>-85.24443820523318</v>
      </c>
      <c r="P1275" s="460">
        <f t="shared" si="229"/>
        <v>-9.9999999999980105E-3</v>
      </c>
      <c r="Q1275" s="460">
        <f t="shared" si="230"/>
        <v>3.0193448497859454E-9</v>
      </c>
      <c r="R1275" s="460">
        <f t="shared" si="231"/>
        <v>-3.0193448497853445E-11</v>
      </c>
      <c r="V1275" s="430"/>
    </row>
    <row r="1276" spans="3:22" x14ac:dyDescent="0.35">
      <c r="C1276" s="489">
        <v>58.050000000000502</v>
      </c>
      <c r="D1276" s="460">
        <f t="shared" si="222"/>
        <v>58.050000000000502</v>
      </c>
      <c r="E1276" s="460">
        <f t="shared" si="228"/>
        <v>5.8050000000000504E-2</v>
      </c>
      <c r="F1276" s="460">
        <f t="shared" si="223"/>
        <v>0.97430761461792692</v>
      </c>
      <c r="G1276" s="460">
        <v>5.5551690441936497E-5</v>
      </c>
      <c r="H1276" s="460">
        <f t="shared" si="224"/>
        <v>1</v>
      </c>
      <c r="I1276" s="460">
        <v>0.99659801393805503</v>
      </c>
      <c r="J1276" s="460">
        <v>0.99642551143019098</v>
      </c>
      <c r="K1276" s="460">
        <v>0.99782029036825004</v>
      </c>
      <c r="L1276" s="460" t="str">
        <f t="shared" si="225"/>
        <v>-</v>
      </c>
      <c r="M1276" s="460">
        <f t="shared" si="226"/>
        <v>1</v>
      </c>
      <c r="N1276" s="460">
        <f t="shared" si="227"/>
        <v>5.4124435002476638E-5</v>
      </c>
      <c r="O1276" s="460">
        <f t="shared" si="232"/>
        <v>-85.33213248310409</v>
      </c>
      <c r="P1276" s="460">
        <f t="shared" si="229"/>
        <v>-1.0000000000005116E-2</v>
      </c>
      <c r="Q1276" s="460">
        <f t="shared" si="230"/>
        <v>2.9592559721647056E-9</v>
      </c>
      <c r="R1276" s="460">
        <f t="shared" si="231"/>
        <v>-2.9592559721662199E-11</v>
      </c>
      <c r="V1276" s="430"/>
    </row>
    <row r="1277" spans="3:22" x14ac:dyDescent="0.35">
      <c r="C1277" s="489">
        <v>58.0600000000005</v>
      </c>
      <c r="D1277" s="460">
        <f t="shared" si="222"/>
        <v>58.0600000000005</v>
      </c>
      <c r="E1277" s="460">
        <f t="shared" si="228"/>
        <v>5.80600000000005E-2</v>
      </c>
      <c r="F1277" s="460">
        <f t="shared" si="223"/>
        <v>0.97429886157562662</v>
      </c>
      <c r="G1277" s="460">
        <v>5.4989126727005603E-5</v>
      </c>
      <c r="H1277" s="460">
        <f t="shared" si="224"/>
        <v>1</v>
      </c>
      <c r="I1277" s="460">
        <v>0.99659684335228205</v>
      </c>
      <c r="J1277" s="460">
        <v>0.99642428157665897</v>
      </c>
      <c r="K1277" s="460">
        <v>0.99781953998369199</v>
      </c>
      <c r="L1277" s="460" t="str">
        <f t="shared" si="225"/>
        <v>-</v>
      </c>
      <c r="M1277" s="460">
        <f t="shared" si="226"/>
        <v>1</v>
      </c>
      <c r="N1277" s="460">
        <f t="shared" si="227"/>
        <v>5.3575843569159426E-5</v>
      </c>
      <c r="O1277" s="460">
        <f t="shared" si="232"/>
        <v>-85.420619642476083</v>
      </c>
      <c r="P1277" s="460">
        <f t="shared" si="229"/>
        <v>-9.9999999999980105E-3</v>
      </c>
      <c r="Q1277" s="460">
        <f t="shared" si="230"/>
        <v>2.8998375011020029E-9</v>
      </c>
      <c r="R1277" s="460">
        <f t="shared" si="231"/>
        <v>-2.8998375011014261E-11</v>
      </c>
      <c r="V1277" s="430"/>
    </row>
    <row r="1278" spans="3:22" x14ac:dyDescent="0.35">
      <c r="C1278" s="489">
        <v>58.070000000000498</v>
      </c>
      <c r="D1278" s="460">
        <f t="shared" ref="D1278:D1341" si="233">IF(AND($D$11=$U$86,$D$13&gt;=$U$80),$D$13/$U$80,1)*(f_CLK_MHz/fCLK_NOM_MHz)*$C1278</f>
        <v>58.070000000000498</v>
      </c>
      <c r="E1278" s="460">
        <f t="shared" si="228"/>
        <v>5.8070000000000496E-2</v>
      </c>
      <c r="F1278" s="460">
        <f t="shared" ref="F1278:F1341" si="234">IF(SINC3_Decimation&lt;&gt;0,(ABS(SIN(((MOD_CLK_DIV*PI()*$D1278*SINC3_Decimation)/(f_CLK_MHz*1000000)))/(SINC3_Decimation*SIN(((MOD_CLK_DIV*PI()*$D1278)/(f_CLK_MHz*1000000)))))^First_Stage_Order),"-")</f>
        <v>0.97429010709374775</v>
      </c>
      <c r="G1278" s="460">
        <v>5.4427214686565799E-5</v>
      </c>
      <c r="H1278" s="460">
        <f t="shared" ref="H1278:H1341" si="235">IF(SINC1A_Decimation&lt;&gt;0,(ABS(SIN(((MOD_CLK_DIV*SINC3_Decimation*FIR2_Decimation*PI()*$D1278*SINC1A_Decimation)/(f_CLK_MHz*1000000)))/(SINC1A_Decimation*SIN(((MOD_CLK_DIV*SINC3_Decimation*FIR2_Decimation*PI()*$D1278)/(f_CLK_MHz*1000000)))))^1),"-")</f>
        <v>1</v>
      </c>
      <c r="I1278" s="460">
        <v>0.99659567256597203</v>
      </c>
      <c r="J1278" s="460">
        <v>0.99642305151249499</v>
      </c>
      <c r="K1278" s="460">
        <v>0.99781878947032798</v>
      </c>
      <c r="L1278" s="460" t="str">
        <f t="shared" ref="L1278:L1341" si="236">IF(SINC1B_Decimation&lt;&gt;0,(ABS(SIN(((MOD_CLK_DIV*FIR1_Decimation*PI()*$D1278*SINC1B_Decimation)/(f_CLK_MHz*1000000)))/(SINC1B_Decimation*SIN(((MOD_CLK_DIV*FIR1_Decimation*PI()*$D1278)/(f_CLK_MHz*1000000)))))^1),"-")</f>
        <v>-</v>
      </c>
      <c r="M1278" s="460">
        <f t="shared" ref="M1278:M1341" si="237">IF($D$14=$Z$85,(ABS(SIN(((Dec_Prior_to_Chop*PI()*$D1278*2)/(f_CLK_MHz*1000000)))/(2*SIN(((Dec_Prior_to_Chop*PI()*$D1278)/(f_CLK_MHz*1000000)))))^1),1)</f>
        <v>1</v>
      </c>
      <c r="N1278" s="460">
        <f t="shared" ref="N1278:N1341" si="238">M1278*IF(FILTER=$U$85,F1278,IF(AND(FILTER=$U$86,$D$13&lt;=$U$73,$D$13&lt;&gt;$U$72),F1278*G1278*H1278,IF(AND(FILTER=$U$86,OR($D$13&gt;=$U$74,$D$13=$U$72),$D$13&lt;=$U$79,$D$13&lt;&gt;$U$75),I1278*L1278,IF(AND(FILTER=$U$86,$D$13=$U$75),J1278*L1278,IF(AND(FILTER=$U$86,$D$13&gt;=$U$80),K1278,"Error")))))</f>
        <v>5.3027896825788592E-5</v>
      </c>
      <c r="O1278" s="460">
        <f t="shared" si="232"/>
        <v>-85.509911947565641</v>
      </c>
      <c r="P1278" s="460">
        <f t="shared" si="229"/>
        <v>-9.9999999999980105E-3</v>
      </c>
      <c r="Q1278" s="460">
        <f t="shared" si="230"/>
        <v>2.8410893665483681E-9</v>
      </c>
      <c r="R1278" s="460">
        <f t="shared" si="231"/>
        <v>-2.8410893665478028E-11</v>
      </c>
      <c r="V1278" s="430"/>
    </row>
    <row r="1279" spans="3:22" x14ac:dyDescent="0.35">
      <c r="C1279" s="489">
        <v>58.080000000000503</v>
      </c>
      <c r="D1279" s="460">
        <f t="shared" si="233"/>
        <v>58.080000000000503</v>
      </c>
      <c r="E1279" s="460">
        <f t="shared" ref="E1279:E1342" si="239">D1279/1000</f>
        <v>5.8080000000000506E-2</v>
      </c>
      <c r="F1279" s="460">
        <f t="shared" si="234"/>
        <v>0.97428135117232628</v>
      </c>
      <c r="G1279" s="460">
        <v>5.3865973272834098E-5</v>
      </c>
      <c r="H1279" s="460">
        <f t="shared" si="235"/>
        <v>1</v>
      </c>
      <c r="I1279" s="460">
        <v>0.99659450157914198</v>
      </c>
      <c r="J1279" s="460">
        <v>0.99642182123771805</v>
      </c>
      <c r="K1279" s="460">
        <v>0.99781803882817099</v>
      </c>
      <c r="L1279" s="460" t="str">
        <f t="shared" si="236"/>
        <v>-</v>
      </c>
      <c r="M1279" s="460">
        <f t="shared" si="237"/>
        <v>1</v>
      </c>
      <c r="N1279" s="460">
        <f t="shared" si="238"/>
        <v>5.2480613222469222E-5</v>
      </c>
      <c r="O1279" s="460">
        <f t="shared" si="232"/>
        <v>-85.600021979668256</v>
      </c>
      <c r="P1279" s="460">
        <f t="shared" si="229"/>
        <v>-1.0000000000005116E-2</v>
      </c>
      <c r="Q1279" s="460">
        <f t="shared" si="230"/>
        <v>2.7830114231508298E-9</v>
      </c>
      <c r="R1279" s="460">
        <f t="shared" si="231"/>
        <v>-2.7830114231522535E-11</v>
      </c>
      <c r="V1279" s="430"/>
    </row>
    <row r="1280" spans="3:22" x14ac:dyDescent="0.35">
      <c r="C1280" s="489">
        <v>58.0900000000006</v>
      </c>
      <c r="D1280" s="460">
        <f t="shared" si="233"/>
        <v>58.0900000000006</v>
      </c>
      <c r="E1280" s="460">
        <f t="shared" si="239"/>
        <v>5.8090000000000599E-2</v>
      </c>
      <c r="F1280" s="460">
        <f t="shared" si="234"/>
        <v>0.97427259381139697</v>
      </c>
      <c r="G1280" s="460">
        <v>5.3305421468322E-5</v>
      </c>
      <c r="H1280" s="460">
        <f t="shared" si="235"/>
        <v>1</v>
      </c>
      <c r="I1280" s="460">
        <v>0.996593330391777</v>
      </c>
      <c r="J1280" s="460">
        <v>0.99642059075230904</v>
      </c>
      <c r="K1280" s="460">
        <v>0.99781728805720804</v>
      </c>
      <c r="L1280" s="460" t="str">
        <f t="shared" si="236"/>
        <v>-</v>
      </c>
      <c r="M1280" s="460">
        <f t="shared" si="237"/>
        <v>1</v>
      </c>
      <c r="N1280" s="460">
        <f t="shared" si="238"/>
        <v>5.1934011238151802E-5</v>
      </c>
      <c r="O1280" s="460">
        <f t="shared" si="232"/>
        <v>-85.690962648304037</v>
      </c>
      <c r="P1280" s="460">
        <f t="shared" si="229"/>
        <v>-1.0000000000097486E-2</v>
      </c>
      <c r="Q1280" s="460">
        <f t="shared" si="230"/>
        <v>2.7256034503131297E-9</v>
      </c>
      <c r="R1280" s="460">
        <f t="shared" si="231"/>
        <v>-2.7256034503397008E-11</v>
      </c>
      <c r="V1280" s="430"/>
    </row>
    <row r="1281" spans="3:22" x14ac:dyDescent="0.35">
      <c r="C1281" s="489">
        <v>58.100000000000598</v>
      </c>
      <c r="D1281" s="460">
        <f t="shared" si="233"/>
        <v>58.100000000000598</v>
      </c>
      <c r="E1281" s="460">
        <f t="shared" si="239"/>
        <v>5.8100000000000596E-2</v>
      </c>
      <c r="F1281" s="460">
        <f t="shared" si="234"/>
        <v>0.9742638350109929</v>
      </c>
      <c r="G1281" s="460">
        <v>5.2745578285485501E-5</v>
      </c>
      <c r="H1281" s="460">
        <f t="shared" si="235"/>
        <v>1</v>
      </c>
      <c r="I1281" s="460">
        <v>0.99659215900387699</v>
      </c>
      <c r="J1281" s="460">
        <v>0.99641936005627196</v>
      </c>
      <c r="K1281" s="460">
        <v>0.99781653715743701</v>
      </c>
      <c r="L1281" s="460" t="str">
        <f t="shared" si="236"/>
        <v>-</v>
      </c>
      <c r="M1281" s="460">
        <f t="shared" si="237"/>
        <v>1</v>
      </c>
      <c r="N1281" s="460">
        <f t="shared" si="238"/>
        <v>5.1388109380289653E-5</v>
      </c>
      <c r="O1281" s="460">
        <f t="shared" si="232"/>
        <v>-85.782747202946354</v>
      </c>
      <c r="P1281" s="460">
        <f t="shared" si="229"/>
        <v>-9.9999999999980105E-3</v>
      </c>
      <c r="Q1281" s="460">
        <f t="shared" si="230"/>
        <v>2.6688651522729416E-9</v>
      </c>
      <c r="R1281" s="460">
        <f t="shared" si="231"/>
        <v>-2.6688651522724106E-11</v>
      </c>
      <c r="V1281" s="430"/>
    </row>
    <row r="1282" spans="3:22" x14ac:dyDescent="0.35">
      <c r="C1282" s="489">
        <v>58.110000000000603</v>
      </c>
      <c r="D1282" s="460">
        <f t="shared" si="233"/>
        <v>58.110000000000603</v>
      </c>
      <c r="E1282" s="460">
        <f t="shared" si="239"/>
        <v>5.8110000000000606E-2</v>
      </c>
      <c r="F1282" s="460">
        <f t="shared" si="234"/>
        <v>0.97425507477115036</v>
      </c>
      <c r="G1282" s="460">
        <v>5.2186462766676899E-5</v>
      </c>
      <c r="H1282" s="460">
        <f t="shared" si="235"/>
        <v>1</v>
      </c>
      <c r="I1282" s="460">
        <v>0.99659098741545904</v>
      </c>
      <c r="J1282" s="460">
        <v>0.99641812914962302</v>
      </c>
      <c r="K1282" s="460">
        <v>0.997815786128877</v>
      </c>
      <c r="L1282" s="460" t="str">
        <f t="shared" si="236"/>
        <v>-</v>
      </c>
      <c r="M1282" s="460">
        <f t="shared" si="237"/>
        <v>1</v>
      </c>
      <c r="N1282" s="460">
        <f t="shared" si="238"/>
        <v>5.0842926184790658E-5</v>
      </c>
      <c r="O1282" s="460">
        <f t="shared" si="232"/>
        <v>-85.875389245233634</v>
      </c>
      <c r="P1282" s="460">
        <f t="shared" si="229"/>
        <v>-1.0000000000005116E-2</v>
      </c>
      <c r="Q1282" s="460">
        <f t="shared" si="230"/>
        <v>2.6127961581771787E-9</v>
      </c>
      <c r="R1282" s="460">
        <f t="shared" si="231"/>
        <v>-2.6127961581785154E-11</v>
      </c>
      <c r="V1282" s="430"/>
    </row>
    <row r="1283" spans="3:22" x14ac:dyDescent="0.35">
      <c r="C1283" s="489">
        <v>58.120000000000601</v>
      </c>
      <c r="D1283" s="460">
        <f t="shared" si="233"/>
        <v>58.120000000000601</v>
      </c>
      <c r="E1283" s="460">
        <f t="shared" si="239"/>
        <v>5.8120000000000602E-2</v>
      </c>
      <c r="F1283" s="460">
        <f t="shared" si="234"/>
        <v>0.97424631309190357</v>
      </c>
      <c r="G1283" s="460">
        <v>5.1628093983874998E-5</v>
      </c>
      <c r="H1283" s="460">
        <f t="shared" si="235"/>
        <v>1</v>
      </c>
      <c r="I1283" s="460">
        <v>0.99658981562652404</v>
      </c>
      <c r="J1283" s="460">
        <v>0.996416898032364</v>
      </c>
      <c r="K1283" s="460">
        <v>0.99781503497152502</v>
      </c>
      <c r="L1283" s="460" t="str">
        <f t="shared" si="236"/>
        <v>-</v>
      </c>
      <c r="M1283" s="460">
        <f t="shared" si="237"/>
        <v>1</v>
      </c>
      <c r="N1283" s="460">
        <f t="shared" si="238"/>
        <v>5.0298480215752504E-5</v>
      </c>
      <c r="O1283" s="460">
        <f t="shared" si="232"/>
        <v>-85.968902741777612</v>
      </c>
      <c r="P1283" s="460">
        <f t="shared" ref="P1283:P1346" si="240">D1282-D1283</f>
        <v>-9.9999999999980105E-3</v>
      </c>
      <c r="Q1283" s="460">
        <f t="shared" ref="Q1283:Q1346" si="241">((N1283+N1282)/2)^2</f>
        <v>2.5573960221699585E-9</v>
      </c>
      <c r="R1283" s="460">
        <f t="shared" ref="R1283:R1346" si="242">P1283*Q1283</f>
        <v>-2.5573960221694499E-11</v>
      </c>
      <c r="V1283" s="430"/>
    </row>
    <row r="1284" spans="3:22" x14ac:dyDescent="0.35">
      <c r="C1284" s="489">
        <v>58.130000000000599</v>
      </c>
      <c r="D1284" s="460">
        <f t="shared" si="233"/>
        <v>58.130000000000599</v>
      </c>
      <c r="E1284" s="460">
        <f t="shared" si="239"/>
        <v>5.8130000000000598E-2</v>
      </c>
      <c r="F1284" s="460">
        <f t="shared" si="234"/>
        <v>0.97423754997328627</v>
      </c>
      <c r="G1284" s="460">
        <v>5.1070491038845799E-5</v>
      </c>
      <c r="H1284" s="460">
        <f t="shared" si="235"/>
        <v>1</v>
      </c>
      <c r="I1284" s="460">
        <v>0.99658864363703703</v>
      </c>
      <c r="J1284" s="460">
        <v>0.99641566670445902</v>
      </c>
      <c r="K1284" s="460">
        <v>0.99781428368535197</v>
      </c>
      <c r="L1284" s="460" t="str">
        <f t="shared" si="236"/>
        <v>-</v>
      </c>
      <c r="M1284" s="460">
        <f t="shared" si="237"/>
        <v>1</v>
      </c>
      <c r="N1284" s="460">
        <f t="shared" si="238"/>
        <v>4.9754790065617805E-5</v>
      </c>
      <c r="O1284" s="460">
        <f t="shared" si="232"/>
        <v>-86.063302037491241</v>
      </c>
      <c r="P1284" s="460">
        <f t="shared" si="240"/>
        <v>-9.9999999999980105E-3</v>
      </c>
      <c r="Q1284" s="460">
        <f t="shared" si="241"/>
        <v>2.5026642234992349E-9</v>
      </c>
      <c r="R1284" s="460">
        <f t="shared" si="242"/>
        <v>-2.5026642234987368E-11</v>
      </c>
      <c r="V1284" s="430"/>
    </row>
    <row r="1285" spans="3:22" x14ac:dyDescent="0.35">
      <c r="C1285" s="489">
        <v>58.140000000000597</v>
      </c>
      <c r="D1285" s="460">
        <f t="shared" si="233"/>
        <v>58.140000000000597</v>
      </c>
      <c r="E1285" s="460">
        <f t="shared" si="239"/>
        <v>5.8140000000000594E-2</v>
      </c>
      <c r="F1285" s="460">
        <f t="shared" si="234"/>
        <v>0.9742287854153352</v>
      </c>
      <c r="G1285" s="460">
        <v>5.0513673062800903E-5</v>
      </c>
      <c r="H1285" s="460">
        <f t="shared" si="235"/>
        <v>1</v>
      </c>
      <c r="I1285" s="460">
        <v>0.99658747144703697</v>
      </c>
      <c r="J1285" s="460">
        <v>0.99641443516594597</v>
      </c>
      <c r="K1285" s="460">
        <v>0.99781353227039005</v>
      </c>
      <c r="L1285" s="460" t="str">
        <f t="shared" si="236"/>
        <v>-</v>
      </c>
      <c r="M1285" s="460">
        <f t="shared" si="237"/>
        <v>1</v>
      </c>
      <c r="N1285" s="460">
        <f t="shared" si="238"/>
        <v>4.921187435483986E-5</v>
      </c>
      <c r="O1285" s="460">
        <f t="shared" si="232"/>
        <v>-86.158601869624476</v>
      </c>
      <c r="P1285" s="460">
        <f t="shared" si="240"/>
        <v>-9.9999999999980105E-3</v>
      </c>
      <c r="Q1285" s="460">
        <f t="shared" si="241"/>
        <v>2.4486001666278706E-9</v>
      </c>
      <c r="R1285" s="460">
        <f t="shared" si="242"/>
        <v>-2.4486001666273833E-11</v>
      </c>
      <c r="V1285" s="430"/>
    </row>
    <row r="1286" spans="3:22" x14ac:dyDescent="0.35">
      <c r="C1286" s="489">
        <v>58.150000000000603</v>
      </c>
      <c r="D1286" s="460">
        <f t="shared" si="233"/>
        <v>58.150000000000603</v>
      </c>
      <c r="E1286" s="460">
        <f t="shared" si="239"/>
        <v>5.8150000000000604E-2</v>
      </c>
      <c r="F1286" s="460">
        <f t="shared" si="234"/>
        <v>0.97422001941808478</v>
      </c>
      <c r="G1286" s="460">
        <v>4.9957659216077203E-5</v>
      </c>
      <c r="H1286" s="460">
        <f t="shared" si="235"/>
        <v>1</v>
      </c>
      <c r="I1286" s="460">
        <v>0.99658629905651996</v>
      </c>
      <c r="J1286" s="460">
        <v>0.99641320341682305</v>
      </c>
      <c r="K1286" s="460">
        <v>0.99781278072663604</v>
      </c>
      <c r="L1286" s="460" t="str">
        <f t="shared" si="236"/>
        <v>-</v>
      </c>
      <c r="M1286" s="460">
        <f t="shared" si="237"/>
        <v>1</v>
      </c>
      <c r="N1286" s="460">
        <f t="shared" si="238"/>
        <v>4.8669751731568796E-5</v>
      </c>
      <c r="O1286" s="460">
        <f t="shared" si="232"/>
        <v>-86.254817382458697</v>
      </c>
      <c r="P1286" s="460">
        <f t="shared" si="240"/>
        <v>-1.0000000000005116E-2</v>
      </c>
      <c r="Q1286" s="460">
        <f t="shared" si="241"/>
        <v>2.3952031813298784E-9</v>
      </c>
      <c r="R1286" s="460">
        <f t="shared" si="242"/>
        <v>-2.3952031813311038E-11</v>
      </c>
      <c r="V1286" s="430"/>
    </row>
    <row r="1287" spans="3:22" x14ac:dyDescent="0.35">
      <c r="C1287" s="489">
        <v>58.160000000000601</v>
      </c>
      <c r="D1287" s="460">
        <f t="shared" si="233"/>
        <v>58.160000000000601</v>
      </c>
      <c r="E1287" s="460">
        <f t="shared" si="239"/>
        <v>5.81600000000006E-2</v>
      </c>
      <c r="F1287" s="460">
        <f t="shared" si="234"/>
        <v>0.97421125198156922</v>
      </c>
      <c r="G1287" s="460">
        <v>4.9402468688445502E-5</v>
      </c>
      <c r="H1287" s="460">
        <f t="shared" si="235"/>
        <v>1</v>
      </c>
      <c r="I1287" s="460">
        <v>0.99658512646547104</v>
      </c>
      <c r="J1287" s="460">
        <v>0.99641197145707305</v>
      </c>
      <c r="K1287" s="460">
        <v>0.99781202905407695</v>
      </c>
      <c r="L1287" s="460" t="str">
        <f t="shared" si="236"/>
        <v>-</v>
      </c>
      <c r="M1287" s="460">
        <f t="shared" si="237"/>
        <v>1</v>
      </c>
      <c r="N1287" s="460">
        <f t="shared" si="238"/>
        <v>4.8128440871950767E-5</v>
      </c>
      <c r="O1287" s="460">
        <f t="shared" si="232"/>
        <v>-86.351964142590774</v>
      </c>
      <c r="P1287" s="460">
        <f t="shared" si="240"/>
        <v>-9.9999999999980105E-3</v>
      </c>
      <c r="Q1287" s="460">
        <f t="shared" si="241"/>
        <v>2.3424725228270173E-9</v>
      </c>
      <c r="R1287" s="460">
        <f t="shared" si="242"/>
        <v>-2.3424725228265513E-11</v>
      </c>
      <c r="V1287" s="430"/>
    </row>
    <row r="1288" spans="3:22" x14ac:dyDescent="0.35">
      <c r="C1288" s="489">
        <v>58.170000000000599</v>
      </c>
      <c r="D1288" s="460">
        <f t="shared" si="233"/>
        <v>58.170000000000599</v>
      </c>
      <c r="E1288" s="460">
        <f t="shared" si="239"/>
        <v>5.8170000000000596E-2</v>
      </c>
      <c r="F1288" s="460">
        <f t="shared" si="234"/>
        <v>0.97420248310582291</v>
      </c>
      <c r="G1288" s="460">
        <v>4.8848120698606197E-5</v>
      </c>
      <c r="H1288" s="460">
        <f t="shared" si="235"/>
        <v>1</v>
      </c>
      <c r="I1288" s="460">
        <v>0.99658395367388997</v>
      </c>
      <c r="J1288" s="460">
        <v>0.99641073928669899</v>
      </c>
      <c r="K1288" s="460">
        <v>0.99781127725271401</v>
      </c>
      <c r="L1288" s="460" t="str">
        <f t="shared" si="236"/>
        <v>-</v>
      </c>
      <c r="M1288" s="460">
        <f t="shared" si="237"/>
        <v>1</v>
      </c>
      <c r="N1288" s="460">
        <f t="shared" si="238"/>
        <v>4.75879604796351E-5</v>
      </c>
      <c r="O1288" s="460">
        <f t="shared" si="232"/>
        <v>-86.450058155094695</v>
      </c>
      <c r="P1288" s="460">
        <f t="shared" si="240"/>
        <v>-9.9999999999980105E-3</v>
      </c>
      <c r="Q1288" s="460">
        <f t="shared" si="241"/>
        <v>2.2904073719244674E-9</v>
      </c>
      <c r="R1288" s="460">
        <f t="shared" si="242"/>
        <v>-2.2904073719240117E-11</v>
      </c>
      <c r="V1288" s="430"/>
    </row>
    <row r="1289" spans="3:22" x14ac:dyDescent="0.35">
      <c r="C1289" s="489">
        <v>58.180000000000597</v>
      </c>
      <c r="D1289" s="460">
        <f t="shared" si="233"/>
        <v>58.180000000000597</v>
      </c>
      <c r="E1289" s="460">
        <f t="shared" si="239"/>
        <v>5.8180000000000599E-2</v>
      </c>
      <c r="F1289" s="460">
        <f t="shared" si="234"/>
        <v>0.97419371279088196</v>
      </c>
      <c r="G1289" s="460">
        <v>4.82946344941806E-5</v>
      </c>
      <c r="H1289" s="460">
        <f t="shared" si="235"/>
        <v>1</v>
      </c>
      <c r="I1289" s="460">
        <v>0.99658278068179795</v>
      </c>
      <c r="J1289" s="460">
        <v>0.99640950690571795</v>
      </c>
      <c r="K1289" s="460">
        <v>0.99781052532256298</v>
      </c>
      <c r="L1289" s="460" t="str">
        <f t="shared" si="236"/>
        <v>-</v>
      </c>
      <c r="M1289" s="460">
        <f t="shared" si="237"/>
        <v>1</v>
      </c>
      <c r="N1289" s="460">
        <f t="shared" si="238"/>
        <v>4.7048329285764394E-5</v>
      </c>
      <c r="O1289" s="460">
        <f t="shared" si="232"/>
        <v>-86.549115880380029</v>
      </c>
      <c r="P1289" s="460">
        <f t="shared" si="240"/>
        <v>-9.9999999999980105E-3</v>
      </c>
      <c r="Q1289" s="460">
        <f t="shared" si="241"/>
        <v>2.2390068351401643E-9</v>
      </c>
      <c r="R1289" s="460">
        <f t="shared" si="242"/>
        <v>-2.2390068351397188E-11</v>
      </c>
      <c r="V1289" s="430"/>
    </row>
    <row r="1290" spans="3:22" x14ac:dyDescent="0.35">
      <c r="C1290" s="489">
        <v>58.190000000000602</v>
      </c>
      <c r="D1290" s="460">
        <f t="shared" si="233"/>
        <v>58.190000000000602</v>
      </c>
      <c r="E1290" s="460">
        <f t="shared" si="239"/>
        <v>5.8190000000000602E-2</v>
      </c>
      <c r="F1290" s="460">
        <f t="shared" si="234"/>
        <v>0.97418494103677922</v>
      </c>
      <c r="G1290" s="460">
        <v>4.7742029351650503E-5</v>
      </c>
      <c r="H1290" s="460">
        <f t="shared" si="235"/>
        <v>1</v>
      </c>
      <c r="I1290" s="460">
        <v>0.99658160748917302</v>
      </c>
      <c r="J1290" s="460">
        <v>0.99640827431411505</v>
      </c>
      <c r="K1290" s="460">
        <v>0.99780977326360598</v>
      </c>
      <c r="L1290" s="460" t="str">
        <f t="shared" si="236"/>
        <v>-</v>
      </c>
      <c r="M1290" s="460">
        <f t="shared" si="237"/>
        <v>1</v>
      </c>
      <c r="N1290" s="460">
        <f t="shared" si="238"/>
        <v>4.6509566048913828E-5</v>
      </c>
      <c r="O1290" s="460">
        <f t="shared" si="232"/>
        <v>-86.649154251885932</v>
      </c>
      <c r="P1290" s="460">
        <f t="shared" si="240"/>
        <v>-1.0000000000005116E-2</v>
      </c>
      <c r="Q1290" s="460">
        <f t="shared" si="241"/>
        <v>2.1882699448636513E-9</v>
      </c>
      <c r="R1290" s="460">
        <f t="shared" si="242"/>
        <v>-2.1882699448647707E-11</v>
      </c>
      <c r="V1290" s="430"/>
    </row>
    <row r="1291" spans="3:22" x14ac:dyDescent="0.35">
      <c r="C1291" s="489">
        <v>58.2000000000006</v>
      </c>
      <c r="D1291" s="460">
        <f t="shared" si="233"/>
        <v>58.2000000000006</v>
      </c>
      <c r="E1291" s="460">
        <f t="shared" si="239"/>
        <v>5.8200000000000598E-2</v>
      </c>
      <c r="F1291" s="460">
        <f t="shared" si="234"/>
        <v>0.9741761678435511</v>
      </c>
      <c r="G1291" s="460">
        <v>4.7190324575936698E-5</v>
      </c>
      <c r="H1291" s="460">
        <f t="shared" si="235"/>
        <v>1</v>
      </c>
      <c r="I1291" s="460">
        <v>0.99658043409603703</v>
      </c>
      <c r="J1291" s="460">
        <v>0.99640704151190396</v>
      </c>
      <c r="K1291" s="460">
        <v>0.997809021075858</v>
      </c>
      <c r="L1291" s="460" t="str">
        <f t="shared" si="236"/>
        <v>-</v>
      </c>
      <c r="M1291" s="460">
        <f t="shared" si="237"/>
        <v>1</v>
      </c>
      <c r="N1291" s="460">
        <f t="shared" si="238"/>
        <v>4.5971689554679365E-5</v>
      </c>
      <c r="O1291" s="460">
        <f t="shared" si="232"/>
        <v>-86.750190694717418</v>
      </c>
      <c r="P1291" s="460">
        <f t="shared" si="240"/>
        <v>-9.9999999999980105E-3</v>
      </c>
      <c r="Q1291" s="460">
        <f t="shared" si="241"/>
        <v>2.1381956595042843E-9</v>
      </c>
      <c r="R1291" s="460">
        <f t="shared" si="242"/>
        <v>-2.138195659503859E-11</v>
      </c>
      <c r="V1291" s="430"/>
    </row>
    <row r="1292" spans="3:22" x14ac:dyDescent="0.35">
      <c r="C1292" s="489">
        <v>58.210000000000598</v>
      </c>
      <c r="D1292" s="460">
        <f t="shared" si="233"/>
        <v>58.210000000000598</v>
      </c>
      <c r="E1292" s="460">
        <f t="shared" si="239"/>
        <v>5.8210000000000595E-2</v>
      </c>
      <c r="F1292" s="460">
        <f t="shared" si="234"/>
        <v>0.97416739321123202</v>
      </c>
      <c r="G1292" s="460">
        <v>4.6639539500691197E-5</v>
      </c>
      <c r="H1292" s="460">
        <f t="shared" si="235"/>
        <v>1</v>
      </c>
      <c r="I1292" s="460">
        <v>0.996579260502371</v>
      </c>
      <c r="J1292" s="460">
        <v>0.99640580849907101</v>
      </c>
      <c r="K1292" s="460">
        <v>0.99780826875930995</v>
      </c>
      <c r="L1292" s="460" t="str">
        <f t="shared" si="236"/>
        <v>-</v>
      </c>
      <c r="M1292" s="460">
        <f t="shared" si="237"/>
        <v>1</v>
      </c>
      <c r="N1292" s="460">
        <f t="shared" si="238"/>
        <v>4.5434718615960628E-5</v>
      </c>
      <c r="O1292" s="460">
        <f t="shared" si="232"/>
        <v>-86.85224314508234</v>
      </c>
      <c r="P1292" s="460">
        <f t="shared" si="240"/>
        <v>-9.9999999999980105E-3</v>
      </c>
      <c r="Q1292" s="460">
        <f t="shared" si="241"/>
        <v>2.0887828636644099E-9</v>
      </c>
      <c r="R1292" s="460">
        <f t="shared" si="242"/>
        <v>-2.0887828636639944E-11</v>
      </c>
      <c r="V1292" s="430"/>
    </row>
    <row r="1293" spans="3:22" x14ac:dyDescent="0.35">
      <c r="C1293" s="489">
        <v>58.220000000000603</v>
      </c>
      <c r="D1293" s="460">
        <f t="shared" si="233"/>
        <v>58.220000000000603</v>
      </c>
      <c r="E1293" s="460">
        <f t="shared" si="239"/>
        <v>5.8220000000000605E-2</v>
      </c>
      <c r="F1293" s="460">
        <f t="shared" si="234"/>
        <v>0.97415861713985674</v>
      </c>
      <c r="G1293" s="460">
        <v>4.6089693487816799E-5</v>
      </c>
      <c r="H1293" s="460">
        <f t="shared" si="235"/>
        <v>1</v>
      </c>
      <c r="I1293" s="460">
        <v>0.99657808670817805</v>
      </c>
      <c r="J1293" s="460">
        <v>0.99640457527561499</v>
      </c>
      <c r="K1293" s="460">
        <v>0.99780751631395603</v>
      </c>
      <c r="L1293" s="460" t="str">
        <f t="shared" si="236"/>
        <v>-</v>
      </c>
      <c r="M1293" s="460">
        <f t="shared" si="237"/>
        <v>1</v>
      </c>
      <c r="N1293" s="460">
        <f t="shared" si="238"/>
        <v>4.4898672072491473E-5</v>
      </c>
      <c r="O1293" s="460">
        <f t="shared" ref="O1293:O1356" si="243">20*LOG10(N1293)</f>
        <v>-86.955330070854558</v>
      </c>
      <c r="P1293" s="460">
        <f t="shared" si="240"/>
        <v>-1.0000000000005116E-2</v>
      </c>
      <c r="Q1293" s="460">
        <f t="shared" si="241"/>
        <v>2.0400303683181315E-9</v>
      </c>
      <c r="R1293" s="460">
        <f t="shared" si="242"/>
        <v>-2.0400303683191751E-11</v>
      </c>
      <c r="V1293" s="430"/>
    </row>
    <row r="1294" spans="3:22" x14ac:dyDescent="0.35">
      <c r="C1294" s="489">
        <v>58.230000000000601</v>
      </c>
      <c r="D1294" s="460">
        <f t="shared" si="233"/>
        <v>58.230000000000601</v>
      </c>
      <c r="E1294" s="460">
        <f t="shared" si="239"/>
        <v>5.8230000000000601E-2</v>
      </c>
      <c r="F1294" s="460">
        <f t="shared" si="234"/>
        <v>0.97414983962946033</v>
      </c>
      <c r="G1294" s="460">
        <v>4.5540805927369899E-5</v>
      </c>
      <c r="H1294" s="460">
        <f t="shared" si="235"/>
        <v>1</v>
      </c>
      <c r="I1294" s="460">
        <v>0.99657691271347304</v>
      </c>
      <c r="J1294" s="460">
        <v>0.99640334184155599</v>
      </c>
      <c r="K1294" s="460">
        <v>0.99780676373981603</v>
      </c>
      <c r="L1294" s="460" t="str">
        <f t="shared" si="236"/>
        <v>-</v>
      </c>
      <c r="M1294" s="460">
        <f t="shared" si="237"/>
        <v>1</v>
      </c>
      <c r="N1294" s="460">
        <f t="shared" si="238"/>
        <v>4.4363568790743761E-5</v>
      </c>
      <c r="O1294" s="460">
        <f t="shared" si="243"/>
        <v>-87.059470493115384</v>
      </c>
      <c r="P1294" s="460">
        <f t="shared" si="240"/>
        <v>-9.9999999999980105E-3</v>
      </c>
      <c r="Q1294" s="460">
        <f t="shared" si="241"/>
        <v>1.9919369109815554E-9</v>
      </c>
      <c r="R1294" s="460">
        <f t="shared" si="242"/>
        <v>-1.9919369109811592E-11</v>
      </c>
      <c r="V1294" s="430"/>
    </row>
    <row r="1295" spans="3:22" x14ac:dyDescent="0.35">
      <c r="C1295" s="489">
        <v>58.240000000000599</v>
      </c>
      <c r="D1295" s="460">
        <f t="shared" si="233"/>
        <v>58.240000000000599</v>
      </c>
      <c r="E1295" s="460">
        <f t="shared" si="239"/>
        <v>5.8240000000000597E-2</v>
      </c>
      <c r="F1295" s="460">
        <f t="shared" si="234"/>
        <v>0.97414106068007711</v>
      </c>
      <c r="G1295" s="460">
        <v>4.4992896237735602E-5</v>
      </c>
      <c r="H1295" s="460">
        <f t="shared" si="235"/>
        <v>1</v>
      </c>
      <c r="I1295" s="460">
        <v>0.99657573851825898</v>
      </c>
      <c r="J1295" s="460">
        <v>0.99640210819689501</v>
      </c>
      <c r="K1295" s="460">
        <v>0.99780601103688504</v>
      </c>
      <c r="L1295" s="460" t="str">
        <f t="shared" si="236"/>
        <v>-</v>
      </c>
      <c r="M1295" s="460">
        <f t="shared" si="237"/>
        <v>1</v>
      </c>
      <c r="N1295" s="460">
        <f t="shared" si="238"/>
        <v>4.3829427664096407E-5</v>
      </c>
      <c r="O1295" s="460">
        <f t="shared" si="243"/>
        <v>-87.16468400875408</v>
      </c>
      <c r="P1295" s="460">
        <f t="shared" si="240"/>
        <v>-9.9999999999980105E-3</v>
      </c>
      <c r="Q1295" s="460">
        <f t="shared" si="241"/>
        <v>1.9445011559208629E-9</v>
      </c>
      <c r="R1295" s="460">
        <f t="shared" si="242"/>
        <v>-1.9445011559204761E-11</v>
      </c>
      <c r="V1295" s="430"/>
    </row>
    <row r="1296" spans="3:22" x14ac:dyDescent="0.35">
      <c r="C1296" s="489">
        <v>58.250000000000597</v>
      </c>
      <c r="D1296" s="460">
        <f t="shared" si="233"/>
        <v>58.250000000000597</v>
      </c>
      <c r="E1296" s="460">
        <f t="shared" si="239"/>
        <v>5.82500000000006E-2</v>
      </c>
      <c r="F1296" s="460">
        <f t="shared" si="234"/>
        <v>0.97413228029174248</v>
      </c>
      <c r="G1296" s="460">
        <v>4.4445983864857402E-5</v>
      </c>
      <c r="H1296" s="460">
        <f t="shared" si="235"/>
        <v>1</v>
      </c>
      <c r="I1296" s="460">
        <v>0.99657456412249901</v>
      </c>
      <c r="J1296" s="460">
        <v>0.99640087434159497</v>
      </c>
      <c r="K1296" s="460">
        <v>0.99780525820513699</v>
      </c>
      <c r="L1296" s="460" t="str">
        <f t="shared" si="236"/>
        <v>-</v>
      </c>
      <c r="M1296" s="460">
        <f t="shared" si="237"/>
        <v>1</v>
      </c>
      <c r="N1296" s="460">
        <f t="shared" si="238"/>
        <v>4.3296267612083535E-5</v>
      </c>
      <c r="O1296" s="460">
        <f t="shared" si="243"/>
        <v>-87.270990814430291</v>
      </c>
      <c r="P1296" s="460">
        <f t="shared" si="240"/>
        <v>-9.9999999999980105E-3</v>
      </c>
      <c r="Q1296" s="460">
        <f t="shared" si="241"/>
        <v>1.8977216943394406E-9</v>
      </c>
      <c r="R1296" s="460">
        <f t="shared" si="242"/>
        <v>-1.8977216943390629E-11</v>
      </c>
      <c r="V1296" s="430"/>
    </row>
    <row r="1297" spans="3:22" x14ac:dyDescent="0.35">
      <c r="C1297" s="489">
        <v>58.260000000000602</v>
      </c>
      <c r="D1297" s="460">
        <f t="shared" si="233"/>
        <v>58.260000000000602</v>
      </c>
      <c r="E1297" s="460">
        <f t="shared" si="239"/>
        <v>5.8260000000000603E-2</v>
      </c>
      <c r="F1297" s="460">
        <f t="shared" si="234"/>
        <v>0.97412349846449109</v>
      </c>
      <c r="G1297" s="460">
        <v>4.3900088282893897E-5</v>
      </c>
      <c r="H1297" s="460">
        <f t="shared" si="235"/>
        <v>1</v>
      </c>
      <c r="I1297" s="460">
        <v>0.99657338952623298</v>
      </c>
      <c r="J1297" s="460">
        <v>0.99639964027569194</v>
      </c>
      <c r="K1297" s="460">
        <v>0.99780450524460296</v>
      </c>
      <c r="L1297" s="460" t="str">
        <f t="shared" si="236"/>
        <v>-</v>
      </c>
      <c r="M1297" s="460">
        <f t="shared" si="237"/>
        <v>1</v>
      </c>
      <c r="N1297" s="460">
        <f t="shared" si="238"/>
        <v>4.2764107581032616E-5</v>
      </c>
      <c r="O1297" s="460">
        <f t="shared" si="243"/>
        <v>-87.378411731519606</v>
      </c>
      <c r="P1297" s="460">
        <f t="shared" si="240"/>
        <v>-1.0000000000005116E-2</v>
      </c>
      <c r="Q1297" s="460">
        <f t="shared" si="241"/>
        <v>1.8515970445949808E-9</v>
      </c>
      <c r="R1297" s="460">
        <f t="shared" si="242"/>
        <v>-1.8515970445959281E-11</v>
      </c>
      <c r="V1297" s="430"/>
    </row>
    <row r="1298" spans="3:22" x14ac:dyDescent="0.35">
      <c r="C1298" s="489">
        <v>58.2700000000006</v>
      </c>
      <c r="D1298" s="460">
        <f t="shared" si="233"/>
        <v>58.2700000000006</v>
      </c>
      <c r="E1298" s="460">
        <f t="shared" si="239"/>
        <v>5.8270000000000599E-2</v>
      </c>
      <c r="F1298" s="460">
        <f t="shared" si="234"/>
        <v>0.97411471519835735</v>
      </c>
      <c r="G1298" s="460">
        <v>4.3355228993360001E-5</v>
      </c>
      <c r="H1298" s="460">
        <f t="shared" si="235"/>
        <v>1</v>
      </c>
      <c r="I1298" s="460">
        <v>0.99657221472945601</v>
      </c>
      <c r="J1298" s="460">
        <v>0.99639840599918905</v>
      </c>
      <c r="K1298" s="460">
        <v>0.99780375215528005</v>
      </c>
      <c r="L1298" s="460" t="str">
        <f t="shared" si="236"/>
        <v>-</v>
      </c>
      <c r="M1298" s="460">
        <f t="shared" si="237"/>
        <v>1</v>
      </c>
      <c r="N1298" s="460">
        <f t="shared" si="238"/>
        <v>4.2232966543226441E-5</v>
      </c>
      <c r="O1298" s="460">
        <f t="shared" si="243"/>
        <v>-87.486968232688668</v>
      </c>
      <c r="P1298" s="460">
        <f t="shared" si="240"/>
        <v>-9.9999999999980105E-3</v>
      </c>
      <c r="Q1298" s="460">
        <f t="shared" si="241"/>
        <v>1.8061256524211973E-9</v>
      </c>
      <c r="R1298" s="460">
        <f t="shared" si="242"/>
        <v>-1.8061256524208379E-11</v>
      </c>
      <c r="V1298" s="430"/>
    </row>
    <row r="1299" spans="3:22" x14ac:dyDescent="0.35">
      <c r="C1299" s="489">
        <v>58.280000000000598</v>
      </c>
      <c r="D1299" s="460">
        <f t="shared" si="233"/>
        <v>58.280000000000598</v>
      </c>
      <c r="E1299" s="460">
        <f t="shared" si="239"/>
        <v>5.8280000000000595E-2</v>
      </c>
      <c r="F1299" s="460">
        <f t="shared" si="234"/>
        <v>0.97410593049337701</v>
      </c>
      <c r="G1299" s="460">
        <v>4.2811425525538499E-5</v>
      </c>
      <c r="H1299" s="460">
        <f t="shared" si="235"/>
        <v>1</v>
      </c>
      <c r="I1299" s="460">
        <v>0.996571039732155</v>
      </c>
      <c r="J1299" s="460">
        <v>0.99639717151206697</v>
      </c>
      <c r="K1299" s="460">
        <v>0.99780299893715596</v>
      </c>
      <c r="L1299" s="460" t="str">
        <f t="shared" si="236"/>
        <v>-</v>
      </c>
      <c r="M1299" s="460">
        <f t="shared" si="237"/>
        <v>1</v>
      </c>
      <c r="N1299" s="460">
        <f t="shared" si="238"/>
        <v>4.1702863497302593E-5</v>
      </c>
      <c r="O1299" s="460">
        <f t="shared" si="243"/>
        <v>-87.596682469646666</v>
      </c>
      <c r="P1299" s="460">
        <f t="shared" si="240"/>
        <v>-9.9999999999980105E-3</v>
      </c>
      <c r="Q1299" s="460">
        <f t="shared" si="241"/>
        <v>1.7613058911481437E-9</v>
      </c>
      <c r="R1299" s="460">
        <f t="shared" si="242"/>
        <v>-1.7613058911477932E-11</v>
      </c>
      <c r="V1299" s="430"/>
    </row>
    <row r="1300" spans="3:22" x14ac:dyDescent="0.35">
      <c r="C1300" s="489">
        <v>58.290000000000603</v>
      </c>
      <c r="D1300" s="460">
        <f t="shared" si="233"/>
        <v>58.290000000000603</v>
      </c>
      <c r="E1300" s="460">
        <f t="shared" si="239"/>
        <v>5.8290000000000605E-2</v>
      </c>
      <c r="F1300" s="460">
        <f t="shared" si="234"/>
        <v>0.97409714434958383</v>
      </c>
      <c r="G1300" s="460">
        <v>4.2268697436022403E-5</v>
      </c>
      <c r="H1300" s="460">
        <f t="shared" si="235"/>
        <v>1</v>
      </c>
      <c r="I1300" s="460">
        <v>0.99656986453432905</v>
      </c>
      <c r="J1300" s="460">
        <v>0.99639593681432903</v>
      </c>
      <c r="K1300" s="460">
        <v>0.99780224559022801</v>
      </c>
      <c r="L1300" s="460" t="str">
        <f t="shared" si="236"/>
        <v>-</v>
      </c>
      <c r="M1300" s="460">
        <f t="shared" si="237"/>
        <v>1</v>
      </c>
      <c r="N1300" s="460">
        <f t="shared" si="238"/>
        <v>4.1173817467805999E-5</v>
      </c>
      <c r="O1300" s="460">
        <f t="shared" si="243"/>
        <v>-87.707577302584397</v>
      </c>
      <c r="P1300" s="460">
        <f t="shared" si="240"/>
        <v>-1.0000000000005116E-2</v>
      </c>
      <c r="Q1300" s="460">
        <f t="shared" si="241"/>
        <v>1.717136061948098E-9</v>
      </c>
      <c r="R1300" s="460">
        <f t="shared" si="242"/>
        <v>-1.7171360619489765E-11</v>
      </c>
      <c r="V1300" s="430"/>
    </row>
    <row r="1301" spans="3:22" x14ac:dyDescent="0.35">
      <c r="C1301" s="489">
        <v>58.300000000000701</v>
      </c>
      <c r="D1301" s="460">
        <f t="shared" si="233"/>
        <v>58.300000000000701</v>
      </c>
      <c r="E1301" s="460">
        <f t="shared" si="239"/>
        <v>5.8300000000000698E-2</v>
      </c>
      <c r="F1301" s="460">
        <f t="shared" si="234"/>
        <v>0.97408835676701333</v>
      </c>
      <c r="G1301" s="460">
        <v>4.1727064308556597E-5</v>
      </c>
      <c r="H1301" s="460">
        <f t="shared" si="235"/>
        <v>1</v>
      </c>
      <c r="I1301" s="460">
        <v>0.99656868913599705</v>
      </c>
      <c r="J1301" s="460">
        <v>0.996394701905991</v>
      </c>
      <c r="K1301" s="460">
        <v>0.99780149211451596</v>
      </c>
      <c r="L1301" s="460" t="str">
        <f t="shared" si="236"/>
        <v>-</v>
      </c>
      <c r="M1301" s="460">
        <f t="shared" si="237"/>
        <v>1</v>
      </c>
      <c r="N1301" s="460">
        <f t="shared" si="238"/>
        <v>4.0645847505033385E-5</v>
      </c>
      <c r="O1301" s="460">
        <f t="shared" si="243"/>
        <v>-87.81967633117317</v>
      </c>
      <c r="P1301" s="460">
        <f t="shared" si="240"/>
        <v>-1.0000000000097486E-2</v>
      </c>
      <c r="Q1301" s="460">
        <f t="shared" si="241"/>
        <v>1.6736143940669202E-9</v>
      </c>
      <c r="R1301" s="460">
        <f t="shared" si="242"/>
        <v>-1.6736143940832358E-11</v>
      </c>
      <c r="V1301" s="430"/>
    </row>
    <row r="1302" spans="3:22" x14ac:dyDescent="0.35">
      <c r="C1302" s="489">
        <v>58.310000000000699</v>
      </c>
      <c r="D1302" s="460">
        <f t="shared" si="233"/>
        <v>58.310000000000699</v>
      </c>
      <c r="E1302" s="460">
        <f t="shared" si="239"/>
        <v>5.8310000000000702E-2</v>
      </c>
      <c r="F1302" s="460">
        <f t="shared" si="234"/>
        <v>0.97407956774570081</v>
      </c>
      <c r="G1302" s="460">
        <v>4.1186545754095502E-5</v>
      </c>
      <c r="H1302" s="460">
        <f t="shared" si="235"/>
        <v>1</v>
      </c>
      <c r="I1302" s="460">
        <v>0.99656751353714101</v>
      </c>
      <c r="J1302" s="460">
        <v>0.996393466787036</v>
      </c>
      <c r="K1302" s="460">
        <v>0.99780073851000095</v>
      </c>
      <c r="L1302" s="460" t="str">
        <f t="shared" si="236"/>
        <v>-</v>
      </c>
      <c r="M1302" s="460">
        <f t="shared" si="237"/>
        <v>1</v>
      </c>
      <c r="N1302" s="460">
        <f t="shared" si="238"/>
        <v>4.0118972685087874E-5</v>
      </c>
      <c r="O1302" s="460">
        <f t="shared" si="243"/>
        <v>-87.933003927244641</v>
      </c>
      <c r="P1302" s="460">
        <f t="shared" si="240"/>
        <v>-9.9999999999980105E-3</v>
      </c>
      <c r="Q1302" s="460">
        <f t="shared" si="241"/>
        <v>1.6307390450856548E-9</v>
      </c>
      <c r="R1302" s="460">
        <f t="shared" si="242"/>
        <v>-1.6307390450853305E-11</v>
      </c>
      <c r="V1302" s="430"/>
    </row>
    <row r="1303" spans="3:22" x14ac:dyDescent="0.35">
      <c r="C1303" s="489">
        <v>58.320000000000697</v>
      </c>
      <c r="D1303" s="460">
        <f t="shared" si="233"/>
        <v>58.320000000000697</v>
      </c>
      <c r="E1303" s="460">
        <f t="shared" si="239"/>
        <v>5.8320000000000698E-2</v>
      </c>
      <c r="F1303" s="460">
        <f t="shared" si="234"/>
        <v>0.97407077728568014</v>
      </c>
      <c r="G1303" s="460">
        <v>4.0647161410717202E-5</v>
      </c>
      <c r="H1303" s="460">
        <f t="shared" si="235"/>
        <v>1</v>
      </c>
      <c r="I1303" s="460">
        <v>0.99656633773778003</v>
      </c>
      <c r="J1303" s="460">
        <v>0.99639223145748301</v>
      </c>
      <c r="K1303" s="460">
        <v>0.99779998477669896</v>
      </c>
      <c r="L1303" s="460" t="str">
        <f t="shared" si="236"/>
        <v>-</v>
      </c>
      <c r="M1303" s="460">
        <f t="shared" si="237"/>
        <v>1</v>
      </c>
      <c r="N1303" s="460">
        <f t="shared" si="238"/>
        <v>3.9593212109793805E-5</v>
      </c>
      <c r="O1303" s="460">
        <f t="shared" si="243"/>
        <v>-88.047585269340601</v>
      </c>
      <c r="P1303" s="460">
        <f t="shared" si="240"/>
        <v>-9.9999999999980105E-3</v>
      </c>
      <c r="Q1303" s="460">
        <f t="shared" si="241"/>
        <v>1.5885081011933416E-9</v>
      </c>
      <c r="R1303" s="460">
        <f t="shared" si="242"/>
        <v>-1.5885081011930255E-11</v>
      </c>
      <c r="V1303" s="430"/>
    </row>
    <row r="1304" spans="3:22" x14ac:dyDescent="0.35">
      <c r="C1304" s="489">
        <v>58.330000000000702</v>
      </c>
      <c r="D1304" s="460">
        <f t="shared" si="233"/>
        <v>58.330000000000702</v>
      </c>
      <c r="E1304" s="460">
        <f t="shared" si="239"/>
        <v>5.8330000000000701E-2</v>
      </c>
      <c r="F1304" s="460">
        <f t="shared" si="234"/>
        <v>0.97406198538698718</v>
      </c>
      <c r="G1304" s="460">
        <v>4.0108930943119701E-5</v>
      </c>
      <c r="H1304" s="460">
        <f t="shared" si="235"/>
        <v>1</v>
      </c>
      <c r="I1304" s="460">
        <v>0.996565161737896</v>
      </c>
      <c r="J1304" s="460">
        <v>0.99639099591731495</v>
      </c>
      <c r="K1304" s="460">
        <v>0.99779923091459699</v>
      </c>
      <c r="L1304" s="460" t="str">
        <f t="shared" si="236"/>
        <v>-</v>
      </c>
      <c r="M1304" s="460">
        <f t="shared" si="237"/>
        <v>1</v>
      </c>
      <c r="N1304" s="460">
        <f t="shared" si="238"/>
        <v>3.9068584906204741E-5</v>
      </c>
      <c r="O1304" s="460">
        <f t="shared" si="243"/>
        <v>-88.163446379321343</v>
      </c>
      <c r="P1304" s="460">
        <f t="shared" si="240"/>
        <v>-1.0000000000005116E-2</v>
      </c>
      <c r="Q1304" s="460">
        <f t="shared" si="241"/>
        <v>1.5469195774465396E-9</v>
      </c>
      <c r="R1304" s="460">
        <f t="shared" si="242"/>
        <v>-1.546919577447331E-11</v>
      </c>
      <c r="V1304" s="430"/>
    </row>
    <row r="1305" spans="3:22" x14ac:dyDescent="0.35">
      <c r="C1305" s="489">
        <v>58.3400000000007</v>
      </c>
      <c r="D1305" s="460">
        <f t="shared" si="233"/>
        <v>58.3400000000007</v>
      </c>
      <c r="E1305" s="460">
        <f t="shared" si="239"/>
        <v>5.8340000000000697E-2</v>
      </c>
      <c r="F1305" s="460">
        <f t="shared" si="234"/>
        <v>0.97405319204965646</v>
      </c>
      <c r="G1305" s="460">
        <v>3.9571874042760502E-5</v>
      </c>
      <c r="H1305" s="460">
        <f t="shared" si="235"/>
        <v>1</v>
      </c>
      <c r="I1305" s="460">
        <v>0.99656398553749204</v>
      </c>
      <c r="J1305" s="460">
        <v>0.99638976016653302</v>
      </c>
      <c r="K1305" s="460">
        <v>0.99779847692369505</v>
      </c>
      <c r="L1305" s="460" t="str">
        <f t="shared" si="236"/>
        <v>-</v>
      </c>
      <c r="M1305" s="460">
        <f t="shared" si="237"/>
        <v>1</v>
      </c>
      <c r="N1305" s="460">
        <f t="shared" si="238"/>
        <v>3.854511022673781E-5</v>
      </c>
      <c r="O1305" s="460">
        <f t="shared" si="243"/>
        <v>-88.280614160944396</v>
      </c>
      <c r="P1305" s="460">
        <f t="shared" si="240"/>
        <v>-9.9999999999980105E-3</v>
      </c>
      <c r="Q1305" s="460">
        <f t="shared" si="241"/>
        <v>1.5059714180473378E-9</v>
      </c>
      <c r="R1305" s="460">
        <f t="shared" si="242"/>
        <v>-1.5059714180470383E-11</v>
      </c>
      <c r="V1305" s="430"/>
    </row>
    <row r="1306" spans="3:22" x14ac:dyDescent="0.35">
      <c r="C1306" s="489">
        <v>58.350000000000698</v>
      </c>
      <c r="D1306" s="460">
        <f t="shared" si="233"/>
        <v>58.350000000000698</v>
      </c>
      <c r="E1306" s="460">
        <f t="shared" si="239"/>
        <v>5.83500000000007E-2</v>
      </c>
      <c r="F1306" s="460">
        <f t="shared" si="234"/>
        <v>0.97404439727372261</v>
      </c>
      <c r="G1306" s="460">
        <v>3.9036010427798697E-5</v>
      </c>
      <c r="H1306" s="460">
        <f t="shared" si="235"/>
        <v>1</v>
      </c>
      <c r="I1306" s="460">
        <v>0.99656280913658302</v>
      </c>
      <c r="J1306" s="460">
        <v>0.996388524205154</v>
      </c>
      <c r="K1306" s="460">
        <v>0.99779772280400703</v>
      </c>
      <c r="L1306" s="460" t="str">
        <f t="shared" si="236"/>
        <v>-</v>
      </c>
      <c r="M1306" s="460">
        <f t="shared" si="237"/>
        <v>1</v>
      </c>
      <c r="N1306" s="460">
        <f t="shared" si="238"/>
        <v>3.8022807249115931E-5</v>
      </c>
      <c r="O1306" s="460">
        <f t="shared" si="243"/>
        <v>-88.399116440735511</v>
      </c>
      <c r="P1306" s="460">
        <f t="shared" si="240"/>
        <v>-9.9999999999980105E-3</v>
      </c>
      <c r="Q1306" s="460">
        <f t="shared" si="241"/>
        <v>1.4656614966472872E-9</v>
      </c>
      <c r="R1306" s="460">
        <f t="shared" si="242"/>
        <v>-1.4656614966469955E-11</v>
      </c>
      <c r="V1306" s="430"/>
    </row>
    <row r="1307" spans="3:22" x14ac:dyDescent="0.35">
      <c r="C1307" s="489">
        <v>58.360000000000703</v>
      </c>
      <c r="D1307" s="460">
        <f t="shared" si="233"/>
        <v>58.360000000000703</v>
      </c>
      <c r="E1307" s="460">
        <f t="shared" si="239"/>
        <v>5.8360000000000703E-2</v>
      </c>
      <c r="F1307" s="460">
        <f t="shared" si="234"/>
        <v>0.97403560105922038</v>
      </c>
      <c r="G1307" s="460">
        <v>3.8501359842649401E-5</v>
      </c>
      <c r="H1307" s="460">
        <f t="shared" si="235"/>
        <v>1</v>
      </c>
      <c r="I1307" s="460">
        <v>0.99656163253515295</v>
      </c>
      <c r="J1307" s="460">
        <v>0.99638728803316201</v>
      </c>
      <c r="K1307" s="460">
        <v>0.99779696855551903</v>
      </c>
      <c r="L1307" s="460" t="str">
        <f t="shared" si="236"/>
        <v>-</v>
      </c>
      <c r="M1307" s="460">
        <f t="shared" si="237"/>
        <v>1</v>
      </c>
      <c r="N1307" s="460">
        <f t="shared" si="238"/>
        <v>3.7501695175932341E-5</v>
      </c>
      <c r="O1307" s="460">
        <f t="shared" si="243"/>
        <v>-88.518982011358261</v>
      </c>
      <c r="P1307" s="460">
        <f t="shared" si="240"/>
        <v>-1.0000000000005116E-2</v>
      </c>
      <c r="Q1307" s="460">
        <f t="shared" si="241"/>
        <v>1.4259876166377808E-9</v>
      </c>
      <c r="R1307" s="460">
        <f t="shared" si="242"/>
        <v>-1.4259876166385103E-11</v>
      </c>
      <c r="V1307" s="430"/>
    </row>
    <row r="1308" spans="3:22" x14ac:dyDescent="0.35">
      <c r="C1308" s="489">
        <v>58.370000000000701</v>
      </c>
      <c r="D1308" s="460">
        <f t="shared" si="233"/>
        <v>58.370000000000701</v>
      </c>
      <c r="E1308" s="460">
        <f t="shared" si="239"/>
        <v>5.8370000000000699E-2</v>
      </c>
      <c r="F1308" s="460">
        <f t="shared" si="234"/>
        <v>0.97402680340618564</v>
      </c>
      <c r="G1308" s="460">
        <v>3.7967942058169203E-5</v>
      </c>
      <c r="H1308" s="460">
        <f t="shared" si="235"/>
        <v>1</v>
      </c>
      <c r="I1308" s="460">
        <v>0.99656045573322005</v>
      </c>
      <c r="J1308" s="460">
        <v>0.99638605165057403</v>
      </c>
      <c r="K1308" s="460">
        <v>0.99779621417824504</v>
      </c>
      <c r="L1308" s="460" t="str">
        <f t="shared" si="236"/>
        <v>-</v>
      </c>
      <c r="M1308" s="460">
        <f t="shared" si="237"/>
        <v>1</v>
      </c>
      <c r="N1308" s="460">
        <f t="shared" si="238"/>
        <v>3.6981793234829822E-5</v>
      </c>
      <c r="O1308" s="460">
        <f t="shared" si="243"/>
        <v>-88.640240677431251</v>
      </c>
      <c r="P1308" s="460">
        <f t="shared" si="240"/>
        <v>-9.9999999999980105E-3</v>
      </c>
      <c r="Q1308" s="460">
        <f t="shared" si="241"/>
        <v>1.3869475114590353E-9</v>
      </c>
      <c r="R1308" s="460">
        <f t="shared" si="242"/>
        <v>-1.3869475114587594E-11</v>
      </c>
      <c r="V1308" s="430"/>
    </row>
    <row r="1309" spans="3:22" x14ac:dyDescent="0.35">
      <c r="C1309" s="489">
        <v>58.380000000000699</v>
      </c>
      <c r="D1309" s="460">
        <f t="shared" si="233"/>
        <v>58.380000000000699</v>
      </c>
      <c r="E1309" s="460">
        <f t="shared" si="239"/>
        <v>5.8380000000000702E-2</v>
      </c>
      <c r="F1309" s="460">
        <f t="shared" si="234"/>
        <v>0.97401800431465235</v>
      </c>
      <c r="G1309" s="460">
        <v>3.7435776871294803E-5</v>
      </c>
      <c r="H1309" s="460">
        <f t="shared" si="235"/>
        <v>1</v>
      </c>
      <c r="I1309" s="460">
        <v>0.99655927873076899</v>
      </c>
      <c r="J1309" s="460">
        <v>0.99638481505737597</v>
      </c>
      <c r="K1309" s="460">
        <v>0.99779545967217098</v>
      </c>
      <c r="L1309" s="460" t="str">
        <f t="shared" si="236"/>
        <v>-</v>
      </c>
      <c r="M1309" s="460">
        <f t="shared" si="237"/>
        <v>1</v>
      </c>
      <c r="N1309" s="460">
        <f t="shared" si="238"/>
        <v>3.6463120678147183E-5</v>
      </c>
      <c r="O1309" s="460">
        <f t="shared" si="243"/>
        <v>-88.762923304239933</v>
      </c>
      <c r="P1309" s="460">
        <f t="shared" si="240"/>
        <v>-9.9999999999980105E-3</v>
      </c>
      <c r="Q1309" s="460">
        <f t="shared" si="241"/>
        <v>1.3485388449211508E-9</v>
      </c>
      <c r="R1309" s="460">
        <f t="shared" si="242"/>
        <v>-1.3485388449208825E-11</v>
      </c>
      <c r="V1309" s="430"/>
    </row>
    <row r="1310" spans="3:22" x14ac:dyDescent="0.35">
      <c r="C1310" s="489">
        <v>58.390000000000697</v>
      </c>
      <c r="D1310" s="460">
        <f t="shared" si="233"/>
        <v>58.390000000000697</v>
      </c>
      <c r="E1310" s="460">
        <f t="shared" si="239"/>
        <v>5.8390000000000698E-2</v>
      </c>
      <c r="F1310" s="460">
        <f t="shared" si="234"/>
        <v>0.97400920378465528</v>
      </c>
      <c r="G1310" s="460">
        <v>3.6904884104998498E-5</v>
      </c>
      <c r="H1310" s="460">
        <f t="shared" si="235"/>
        <v>1</v>
      </c>
      <c r="I1310" s="460">
        <v>0.996558101527799</v>
      </c>
      <c r="J1310" s="460">
        <v>0.99638357825356605</v>
      </c>
      <c r="K1310" s="460">
        <v>0.99779470503729695</v>
      </c>
      <c r="L1310" s="460" t="str">
        <f t="shared" si="236"/>
        <v>-</v>
      </c>
      <c r="M1310" s="460">
        <f t="shared" si="237"/>
        <v>1</v>
      </c>
      <c r="N1310" s="460">
        <f t="shared" si="238"/>
        <v>3.5945696782874565E-5</v>
      </c>
      <c r="O1310" s="460">
        <f t="shared" si="243"/>
        <v>-88.887061869356302</v>
      </c>
      <c r="P1310" s="460">
        <f t="shared" si="240"/>
        <v>-9.9999999999980105E-3</v>
      </c>
      <c r="Q1310" s="460">
        <f t="shared" si="241"/>
        <v>1.3107592115258917E-9</v>
      </c>
      <c r="R1310" s="460">
        <f t="shared" si="242"/>
        <v>-1.3107592115256309E-11</v>
      </c>
      <c r="V1310" s="430"/>
    </row>
    <row r="1311" spans="3:22" x14ac:dyDescent="0.35">
      <c r="C1311" s="489">
        <v>58.400000000000702</v>
      </c>
      <c r="D1311" s="460">
        <f t="shared" si="233"/>
        <v>58.400000000000702</v>
      </c>
      <c r="E1311" s="460">
        <f t="shared" si="239"/>
        <v>5.8400000000000701E-2</v>
      </c>
      <c r="F1311" s="460">
        <f t="shared" si="234"/>
        <v>0.97400040181623049</v>
      </c>
      <c r="G1311" s="460">
        <v>3.6375283608056802E-5</v>
      </c>
      <c r="H1311" s="460">
        <f t="shared" si="235"/>
        <v>1</v>
      </c>
      <c r="I1311" s="460">
        <v>0.99655692412432795</v>
      </c>
      <c r="J1311" s="460">
        <v>0.99638234123916203</v>
      </c>
      <c r="K1311" s="460">
        <v>0.99779395027364104</v>
      </c>
      <c r="L1311" s="460" t="str">
        <f t="shared" si="236"/>
        <v>-</v>
      </c>
      <c r="M1311" s="460">
        <f t="shared" si="237"/>
        <v>1</v>
      </c>
      <c r="N1311" s="460">
        <f t="shared" si="238"/>
        <v>3.5429540850426669E-5</v>
      </c>
      <c r="O1311" s="460">
        <f t="shared" si="243"/>
        <v>-89.012689517501386</v>
      </c>
      <c r="P1311" s="460">
        <f t="shared" si="240"/>
        <v>-1.0000000000005116E-2</v>
      </c>
      <c r="Q1311" s="460">
        <f t="shared" si="241"/>
        <v>1.2736061368025551E-9</v>
      </c>
      <c r="R1311" s="460">
        <f t="shared" si="242"/>
        <v>-1.2736061368032068E-11</v>
      </c>
      <c r="V1311" s="430"/>
    </row>
    <row r="1312" spans="3:22" x14ac:dyDescent="0.35">
      <c r="C1312" s="489">
        <v>58.4100000000007</v>
      </c>
      <c r="D1312" s="460">
        <f t="shared" si="233"/>
        <v>58.4100000000007</v>
      </c>
      <c r="E1312" s="460">
        <f t="shared" si="239"/>
        <v>5.8410000000000697E-2</v>
      </c>
      <c r="F1312" s="460">
        <f t="shared" si="234"/>
        <v>0.97399159840941252</v>
      </c>
      <c r="G1312" s="460">
        <v>3.5846995255187097E-5</v>
      </c>
      <c r="H1312" s="460">
        <f t="shared" si="235"/>
        <v>1</v>
      </c>
      <c r="I1312" s="460">
        <v>0.99655574652035706</v>
      </c>
      <c r="J1312" s="460">
        <v>0.99638110401416702</v>
      </c>
      <c r="K1312" s="460">
        <v>0.99779319538119904</v>
      </c>
      <c r="L1312" s="460" t="str">
        <f t="shared" si="236"/>
        <v>-</v>
      </c>
      <c r="M1312" s="460">
        <f t="shared" si="237"/>
        <v>1</v>
      </c>
      <c r="N1312" s="460">
        <f t="shared" si="238"/>
        <v>3.4914672206774305E-5</v>
      </c>
      <c r="O1312" s="460">
        <f t="shared" si="243"/>
        <v>-89.139840618761667</v>
      </c>
      <c r="P1312" s="460">
        <f t="shared" si="240"/>
        <v>-9.9999999999980105E-3</v>
      </c>
      <c r="Q1312" s="460">
        <f t="shared" si="241"/>
        <v>1.2370770776592208E-9</v>
      </c>
      <c r="R1312" s="460">
        <f t="shared" si="242"/>
        <v>-1.2370770776589747E-11</v>
      </c>
      <c r="V1312" s="430"/>
    </row>
    <row r="1313" spans="3:22" x14ac:dyDescent="0.35">
      <c r="C1313" s="489">
        <v>58.420000000000698</v>
      </c>
      <c r="D1313" s="460">
        <f t="shared" si="233"/>
        <v>58.420000000000698</v>
      </c>
      <c r="E1313" s="460">
        <f t="shared" si="239"/>
        <v>5.8420000000000701E-2</v>
      </c>
      <c r="F1313" s="460">
        <f t="shared" si="234"/>
        <v>0.97398279356423523</v>
      </c>
      <c r="G1313" s="460">
        <v>3.5320038946473698E-5</v>
      </c>
      <c r="H1313" s="460">
        <f t="shared" si="235"/>
        <v>1</v>
      </c>
      <c r="I1313" s="460">
        <v>0.99655456871585002</v>
      </c>
      <c r="J1313" s="460">
        <v>0.99637986657854505</v>
      </c>
      <c r="K1313" s="460">
        <v>0.99779244035994497</v>
      </c>
      <c r="L1313" s="460" t="str">
        <f t="shared" si="236"/>
        <v>-</v>
      </c>
      <c r="M1313" s="460">
        <f t="shared" si="237"/>
        <v>1</v>
      </c>
      <c r="N1313" s="460">
        <f t="shared" si="238"/>
        <v>3.4401110201884041E-5</v>
      </c>
      <c r="O1313" s="460">
        <f t="shared" si="243"/>
        <v>-89.268550830678791</v>
      </c>
      <c r="P1313" s="460">
        <f t="shared" si="240"/>
        <v>-9.9999999999980105E-3</v>
      </c>
      <c r="Q1313" s="460">
        <f t="shared" si="241"/>
        <v>1.2011694227311171E-9</v>
      </c>
      <c r="R1313" s="460">
        <f t="shared" si="242"/>
        <v>-1.2011694227308781E-11</v>
      </c>
      <c r="V1313" s="430"/>
    </row>
    <row r="1314" spans="3:22" x14ac:dyDescent="0.35">
      <c r="C1314" s="489">
        <v>58.430000000000703</v>
      </c>
      <c r="D1314" s="460">
        <f t="shared" si="233"/>
        <v>58.430000000000703</v>
      </c>
      <c r="E1314" s="460">
        <f t="shared" si="239"/>
        <v>5.8430000000000704E-2</v>
      </c>
      <c r="F1314" s="460">
        <f t="shared" si="234"/>
        <v>0.97397398728073559</v>
      </c>
      <c r="G1314" s="460">
        <v>3.4794434607756297E-5</v>
      </c>
      <c r="H1314" s="460">
        <f t="shared" si="235"/>
        <v>1</v>
      </c>
      <c r="I1314" s="460">
        <v>0.99655339071086302</v>
      </c>
      <c r="J1314" s="460">
        <v>0.99637862893234797</v>
      </c>
      <c r="K1314" s="460">
        <v>0.99779168520991901</v>
      </c>
      <c r="L1314" s="460" t="str">
        <f t="shared" si="236"/>
        <v>-</v>
      </c>
      <c r="M1314" s="460">
        <f t="shared" si="237"/>
        <v>1</v>
      </c>
      <c r="N1314" s="460">
        <f t="shared" si="238"/>
        <v>3.3888874210095215E-5</v>
      </c>
      <c r="O1314" s="460">
        <f t="shared" si="243"/>
        <v>-89.398857164098928</v>
      </c>
      <c r="P1314" s="460">
        <f t="shared" si="240"/>
        <v>-1.0000000000005116E-2</v>
      </c>
      <c r="Q1314" s="460">
        <f t="shared" si="241"/>
        <v>1.1658804927470925E-9</v>
      </c>
      <c r="R1314" s="460">
        <f t="shared" si="242"/>
        <v>-1.165880492747689E-11</v>
      </c>
      <c r="V1314" s="430"/>
    </row>
    <row r="1315" spans="3:22" x14ac:dyDescent="0.35">
      <c r="C1315" s="489">
        <v>58.440000000000701</v>
      </c>
      <c r="D1315" s="460">
        <f t="shared" si="233"/>
        <v>58.440000000000701</v>
      </c>
      <c r="E1315" s="460">
        <f t="shared" si="239"/>
        <v>5.84400000000007E-2</v>
      </c>
      <c r="F1315" s="460">
        <f t="shared" si="234"/>
        <v>0.97396517955894635</v>
      </c>
      <c r="G1315" s="460">
        <v>3.4270202189859997E-5</v>
      </c>
      <c r="H1315" s="460">
        <f t="shared" si="235"/>
        <v>1</v>
      </c>
      <c r="I1315" s="460">
        <v>0.99655221250534098</v>
      </c>
      <c r="J1315" s="460">
        <v>0.99637739107552703</v>
      </c>
      <c r="K1315" s="460">
        <v>0.99779092993108398</v>
      </c>
      <c r="L1315" s="460" t="str">
        <f t="shared" si="236"/>
        <v>-</v>
      </c>
      <c r="M1315" s="460">
        <f t="shared" si="237"/>
        <v>1</v>
      </c>
      <c r="N1315" s="460">
        <f t="shared" si="238"/>
        <v>3.3377983629368388E-5</v>
      </c>
      <c r="O1315" s="460">
        <f t="shared" si="243"/>
        <v>-89.530798053608066</v>
      </c>
      <c r="P1315" s="460">
        <f t="shared" si="240"/>
        <v>-9.9999999999980105E-3</v>
      </c>
      <c r="Q1315" s="460">
        <f t="shared" si="241"/>
        <v>1.1312075408986514E-9</v>
      </c>
      <c r="R1315" s="460">
        <f t="shared" si="242"/>
        <v>-1.1312075408984262E-11</v>
      </c>
      <c r="V1315" s="430"/>
    </row>
    <row r="1316" spans="3:22" x14ac:dyDescent="0.35">
      <c r="C1316" s="489">
        <v>58.450000000000699</v>
      </c>
      <c r="D1316" s="460">
        <f t="shared" si="233"/>
        <v>58.450000000000699</v>
      </c>
      <c r="E1316" s="460">
        <f t="shared" si="239"/>
        <v>5.8450000000000696E-2</v>
      </c>
      <c r="F1316" s="460">
        <f t="shared" si="234"/>
        <v>0.97395637039890381</v>
      </c>
      <c r="G1316" s="460">
        <v>3.3747361669187201E-5</v>
      </c>
      <c r="H1316" s="460">
        <f t="shared" si="235"/>
        <v>1</v>
      </c>
      <c r="I1316" s="460">
        <v>0.996551034099322</v>
      </c>
      <c r="J1316" s="460">
        <v>0.996376153008115</v>
      </c>
      <c r="K1316" s="460">
        <v>0.99779017452346297</v>
      </c>
      <c r="L1316" s="460" t="str">
        <f t="shared" si="236"/>
        <v>-</v>
      </c>
      <c r="M1316" s="460">
        <f t="shared" si="237"/>
        <v>1</v>
      </c>
      <c r="N1316" s="460">
        <f t="shared" si="238"/>
        <v>3.286845788186066E-5</v>
      </c>
      <c r="O1316" s="460">
        <f t="shared" si="243"/>
        <v>-89.664413432276447</v>
      </c>
      <c r="P1316" s="460">
        <f t="shared" si="240"/>
        <v>-9.9999999999980105E-3</v>
      </c>
      <c r="Q1316" s="460">
        <f t="shared" si="241"/>
        <v>1.0971477532251731E-9</v>
      </c>
      <c r="R1316" s="460">
        <f t="shared" si="242"/>
        <v>-1.0971477532249548E-11</v>
      </c>
      <c r="V1316" s="430"/>
    </row>
    <row r="1317" spans="3:22" x14ac:dyDescent="0.35">
      <c r="C1317" s="489">
        <v>58.460000000000697</v>
      </c>
      <c r="D1317" s="460">
        <f t="shared" si="233"/>
        <v>58.460000000000697</v>
      </c>
      <c r="E1317" s="460">
        <f t="shared" si="239"/>
        <v>5.8460000000000699E-2</v>
      </c>
      <c r="F1317" s="460">
        <f t="shared" si="234"/>
        <v>0.97394755980064263</v>
      </c>
      <c r="G1317" s="460">
        <v>3.3225933046858398E-5</v>
      </c>
      <c r="H1317" s="460">
        <f t="shared" si="235"/>
        <v>1</v>
      </c>
      <c r="I1317" s="460">
        <v>0.99654985549278796</v>
      </c>
      <c r="J1317" s="460">
        <v>0.99637491473009598</v>
      </c>
      <c r="K1317" s="460">
        <v>0.99778941898704498</v>
      </c>
      <c r="L1317" s="460" t="str">
        <f t="shared" si="236"/>
        <v>-</v>
      </c>
      <c r="M1317" s="460">
        <f t="shared" si="237"/>
        <v>1</v>
      </c>
      <c r="N1317" s="460">
        <f t="shared" si="238"/>
        <v>3.2360316413087268E-5</v>
      </c>
      <c r="O1317" s="460">
        <f t="shared" si="243"/>
        <v>-89.799744811784933</v>
      </c>
      <c r="P1317" s="460">
        <f t="shared" si="240"/>
        <v>-9.9999999999980105E-3</v>
      </c>
      <c r="Q1317" s="460">
        <f t="shared" si="241"/>
        <v>1.0636982490053147E-9</v>
      </c>
      <c r="R1317" s="460">
        <f t="shared" si="242"/>
        <v>-1.0636982490051031E-11</v>
      </c>
      <c r="V1317" s="430"/>
    </row>
    <row r="1318" spans="3:22" x14ac:dyDescent="0.35">
      <c r="C1318" s="489">
        <v>58.470000000000702</v>
      </c>
      <c r="D1318" s="460">
        <f t="shared" si="233"/>
        <v>58.470000000000702</v>
      </c>
      <c r="E1318" s="460">
        <f t="shared" si="239"/>
        <v>5.8470000000000702E-2</v>
      </c>
      <c r="F1318" s="460">
        <f t="shared" si="234"/>
        <v>0.97393874776419775</v>
      </c>
      <c r="G1318" s="460">
        <v>3.2705936349053001E-5</v>
      </c>
      <c r="H1318" s="460">
        <f t="shared" si="235"/>
        <v>1</v>
      </c>
      <c r="I1318" s="460">
        <v>0.99654867668575697</v>
      </c>
      <c r="J1318" s="460">
        <v>0.99637367624148798</v>
      </c>
      <c r="K1318" s="460">
        <v>0.99778866332184402</v>
      </c>
      <c r="L1318" s="460" t="str">
        <f t="shared" si="236"/>
        <v>-</v>
      </c>
      <c r="M1318" s="460">
        <f t="shared" si="237"/>
        <v>1</v>
      </c>
      <c r="N1318" s="460">
        <f t="shared" si="238"/>
        <v>3.1853578692252234E-5</v>
      </c>
      <c r="O1318" s="460">
        <f t="shared" si="243"/>
        <v>-89.936835367678952</v>
      </c>
      <c r="P1318" s="460">
        <f t="shared" si="240"/>
        <v>-1.0000000000005116E-2</v>
      </c>
      <c r="Q1318" s="460">
        <f t="shared" si="241"/>
        <v>1.0308560811498861E-9</v>
      </c>
      <c r="R1318" s="460">
        <f t="shared" si="242"/>
        <v>-1.0308560811504135E-11</v>
      </c>
      <c r="V1318" s="430"/>
    </row>
    <row r="1319" spans="3:22" x14ac:dyDescent="0.35">
      <c r="C1319" s="489">
        <v>58.4800000000008</v>
      </c>
      <c r="D1319" s="460">
        <f t="shared" si="233"/>
        <v>58.4800000000008</v>
      </c>
      <c r="E1319" s="460">
        <f t="shared" si="239"/>
        <v>5.8480000000000802E-2</v>
      </c>
      <c r="F1319" s="460">
        <f t="shared" si="234"/>
        <v>0.97392993428960328</v>
      </c>
      <c r="G1319" s="460">
        <v>3.2187391626809502E-5</v>
      </c>
      <c r="H1319" s="460">
        <f t="shared" si="235"/>
        <v>1</v>
      </c>
      <c r="I1319" s="460">
        <v>0.99654749767821305</v>
      </c>
      <c r="J1319" s="460">
        <v>0.996372437542275</v>
      </c>
      <c r="K1319" s="460">
        <v>0.99778790752784496</v>
      </c>
      <c r="L1319" s="460" t="str">
        <f t="shared" si="236"/>
        <v>-</v>
      </c>
      <c r="M1319" s="460">
        <f t="shared" si="237"/>
        <v>1</v>
      </c>
      <c r="N1319" s="460">
        <f t="shared" si="238"/>
        <v>3.1348264212052307E-5</v>
      </c>
      <c r="O1319" s="460">
        <f t="shared" si="243"/>
        <v>-90.075730030635057</v>
      </c>
      <c r="P1319" s="460">
        <f t="shared" si="240"/>
        <v>-1.0000000000097486E-2</v>
      </c>
      <c r="Q1319" s="460">
        <f t="shared" si="241"/>
        <v>9.9861823662509775E-10</v>
      </c>
      <c r="R1319" s="460">
        <f t="shared" si="242"/>
        <v>-9.9861823663483289E-12</v>
      </c>
      <c r="V1319" s="430"/>
    </row>
    <row r="1320" spans="3:22" x14ac:dyDescent="0.35">
      <c r="C1320" s="489">
        <v>58.490000000000798</v>
      </c>
      <c r="D1320" s="460">
        <f t="shared" si="233"/>
        <v>58.490000000000798</v>
      </c>
      <c r="E1320" s="460">
        <f t="shared" si="239"/>
        <v>5.8490000000000798E-2</v>
      </c>
      <c r="F1320" s="460">
        <f t="shared" si="234"/>
        <v>0.97392111937689663</v>
      </c>
      <c r="G1320" s="460">
        <v>3.1670318955716798E-5</v>
      </c>
      <c r="H1320" s="460">
        <f t="shared" si="235"/>
        <v>1</v>
      </c>
      <c r="I1320" s="460">
        <v>0.99654631847017305</v>
      </c>
      <c r="J1320" s="460">
        <v>0.99637119863247503</v>
      </c>
      <c r="K1320" s="460">
        <v>0.99778715160506404</v>
      </c>
      <c r="L1320" s="460" t="str">
        <f t="shared" si="236"/>
        <v>-</v>
      </c>
      <c r="M1320" s="460">
        <f t="shared" si="237"/>
        <v>1</v>
      </c>
      <c r="N1320" s="460">
        <f t="shared" si="238"/>
        <v>3.0844392488375051E-5</v>
      </c>
      <c r="O1320" s="460">
        <f t="shared" si="243"/>
        <v>-90.216475584130094</v>
      </c>
      <c r="P1320" s="460">
        <f t="shared" si="240"/>
        <v>-9.9999999999980105E-3</v>
      </c>
      <c r="Q1320" s="460">
        <f t="shared" si="241"/>
        <v>9.6698163686430302E-10</v>
      </c>
      <c r="R1320" s="460">
        <f t="shared" si="242"/>
        <v>-9.669816368641106E-12</v>
      </c>
      <c r="V1320" s="430"/>
    </row>
    <row r="1321" spans="3:22" x14ac:dyDescent="0.35">
      <c r="C1321" s="489">
        <v>58.500000000000803</v>
      </c>
      <c r="D1321" s="460">
        <f t="shared" si="233"/>
        <v>58.500000000000803</v>
      </c>
      <c r="E1321" s="460">
        <f t="shared" si="239"/>
        <v>5.8500000000000801E-2</v>
      </c>
      <c r="F1321" s="460">
        <f t="shared" si="234"/>
        <v>0.97391230302610987</v>
      </c>
      <c r="G1321" s="460">
        <v>3.1154738435864397E-5</v>
      </c>
      <c r="H1321" s="460">
        <f t="shared" si="235"/>
        <v>1</v>
      </c>
      <c r="I1321" s="460">
        <v>0.99654513906162001</v>
      </c>
      <c r="J1321" s="460">
        <v>0.99636995951206997</v>
      </c>
      <c r="K1321" s="460">
        <v>0.99778639555348703</v>
      </c>
      <c r="L1321" s="460" t="str">
        <f t="shared" si="236"/>
        <v>-</v>
      </c>
      <c r="M1321" s="460">
        <f t="shared" si="237"/>
        <v>1</v>
      </c>
      <c r="N1321" s="460">
        <f t="shared" si="238"/>
        <v>3.0341983060248758E-5</v>
      </c>
      <c r="O1321" s="460">
        <f t="shared" si="243"/>
        <v>-90.359120768956146</v>
      </c>
      <c r="P1321" s="460">
        <f t="shared" si="240"/>
        <v>-1.0000000000005116E-2</v>
      </c>
      <c r="Q1321" s="460">
        <f t="shared" si="241"/>
        <v>9.3594313819430743E-10</v>
      </c>
      <c r="R1321" s="460">
        <f t="shared" si="242"/>
        <v>-9.3594313819478626E-12</v>
      </c>
      <c r="V1321" s="430"/>
    </row>
    <row r="1322" spans="3:22" x14ac:dyDescent="0.35">
      <c r="C1322" s="489">
        <v>58.510000000000801</v>
      </c>
      <c r="D1322" s="460">
        <f t="shared" si="233"/>
        <v>58.510000000000801</v>
      </c>
      <c r="E1322" s="460">
        <f t="shared" si="239"/>
        <v>5.8510000000000797E-2</v>
      </c>
      <c r="F1322" s="460">
        <f t="shared" si="234"/>
        <v>0.97390348523727999</v>
      </c>
      <c r="G1322" s="460">
        <v>3.0640670191852303E-5</v>
      </c>
      <c r="H1322" s="460">
        <f t="shared" si="235"/>
        <v>1</v>
      </c>
      <c r="I1322" s="460">
        <v>0.99654395945257301</v>
      </c>
      <c r="J1322" s="460">
        <v>0.99636872018107903</v>
      </c>
      <c r="K1322" s="460">
        <v>0.99778563937312703</v>
      </c>
      <c r="L1322" s="460" t="str">
        <f t="shared" si="236"/>
        <v>-</v>
      </c>
      <c r="M1322" s="460">
        <f t="shared" si="237"/>
        <v>1</v>
      </c>
      <c r="N1322" s="460">
        <f t="shared" si="238"/>
        <v>2.9841055489850993E-5</v>
      </c>
      <c r="O1322" s="460">
        <f t="shared" si="243"/>
        <v>-90.503716395226576</v>
      </c>
      <c r="P1322" s="460">
        <f t="shared" si="240"/>
        <v>-9.9999999999980105E-3</v>
      </c>
      <c r="Q1322" s="460">
        <f t="shared" si="241"/>
        <v>9.0549953228069804E-10</v>
      </c>
      <c r="R1322" s="460">
        <f t="shared" si="242"/>
        <v>-9.0549953228051791E-12</v>
      </c>
      <c r="V1322" s="430"/>
    </row>
    <row r="1323" spans="3:22" x14ac:dyDescent="0.35">
      <c r="C1323" s="489">
        <v>58.520000000000799</v>
      </c>
      <c r="D1323" s="460">
        <f t="shared" si="233"/>
        <v>58.520000000000799</v>
      </c>
      <c r="E1323" s="460">
        <f t="shared" si="239"/>
        <v>5.8520000000000801E-2</v>
      </c>
      <c r="F1323" s="460">
        <f t="shared" si="234"/>
        <v>0.97389466601044083</v>
      </c>
      <c r="G1323" s="460">
        <v>3.01281343722823E-5</v>
      </c>
      <c r="H1323" s="460">
        <f t="shared" si="235"/>
        <v>1</v>
      </c>
      <c r="I1323" s="460">
        <v>0.99654277964299698</v>
      </c>
      <c r="J1323" s="460">
        <v>0.99636748063946801</v>
      </c>
      <c r="K1323" s="460">
        <v>0.99778488306395696</v>
      </c>
      <c r="L1323" s="460" t="str">
        <f t="shared" si="236"/>
        <v>-</v>
      </c>
      <c r="M1323" s="460">
        <f t="shared" si="237"/>
        <v>1</v>
      </c>
      <c r="N1323" s="460">
        <f t="shared" si="238"/>
        <v>2.9341629362011554E-5</v>
      </c>
      <c r="O1323" s="460">
        <f t="shared" si="243"/>
        <v>-90.650315462695303</v>
      </c>
      <c r="P1323" s="460">
        <f t="shared" si="240"/>
        <v>-9.9999999999980105E-3</v>
      </c>
      <c r="Q1323" s="460">
        <f t="shared" si="241"/>
        <v>8.7564754656872021E-10</v>
      </c>
      <c r="R1323" s="460">
        <f t="shared" si="242"/>
        <v>-8.7564754656854593E-12</v>
      </c>
      <c r="V1323" s="430"/>
    </row>
    <row r="1324" spans="3:22" x14ac:dyDescent="0.35">
      <c r="C1324" s="489">
        <v>58.530000000000797</v>
      </c>
      <c r="D1324" s="460">
        <f t="shared" si="233"/>
        <v>58.530000000000797</v>
      </c>
      <c r="E1324" s="460">
        <f t="shared" si="239"/>
        <v>5.8530000000000797E-2</v>
      </c>
      <c r="F1324" s="460">
        <f t="shared" si="234"/>
        <v>0.9738858453456285</v>
      </c>
      <c r="G1324" s="460">
        <v>2.96171511500407E-5</v>
      </c>
      <c r="H1324" s="460">
        <f t="shared" si="235"/>
        <v>1</v>
      </c>
      <c r="I1324" s="460">
        <v>0.99654159963294398</v>
      </c>
      <c r="J1324" s="460">
        <v>0.99636624088728898</v>
      </c>
      <c r="K1324" s="460">
        <v>0.99778412662601801</v>
      </c>
      <c r="L1324" s="460" t="str">
        <f t="shared" si="236"/>
        <v>-</v>
      </c>
      <c r="M1324" s="460">
        <f t="shared" si="237"/>
        <v>1</v>
      </c>
      <c r="N1324" s="460">
        <f t="shared" si="238"/>
        <v>2.8843724284486639E-5</v>
      </c>
      <c r="O1324" s="460">
        <f t="shared" si="243"/>
        <v>-90.798973289748503</v>
      </c>
      <c r="P1324" s="460">
        <f t="shared" si="240"/>
        <v>-9.9999999999980105E-3</v>
      </c>
      <c r="Q1324" s="460">
        <f t="shared" si="241"/>
        <v>8.4638384474201518E-10</v>
      </c>
      <c r="R1324" s="460">
        <f t="shared" si="242"/>
        <v>-8.4638384474184678E-12</v>
      </c>
      <c r="V1324" s="430"/>
    </row>
    <row r="1325" spans="3:22" x14ac:dyDescent="0.35">
      <c r="C1325" s="489">
        <v>58.540000000000802</v>
      </c>
      <c r="D1325" s="460">
        <f t="shared" si="233"/>
        <v>58.540000000000802</v>
      </c>
      <c r="E1325" s="460">
        <f t="shared" si="239"/>
        <v>5.85400000000008E-2</v>
      </c>
      <c r="F1325" s="460">
        <f t="shared" si="234"/>
        <v>0.97387702324287628</v>
      </c>
      <c r="G1325" s="460">
        <v>2.91077407219353E-5</v>
      </c>
      <c r="H1325" s="460">
        <f t="shared" si="235"/>
        <v>1</v>
      </c>
      <c r="I1325" s="460">
        <v>0.99654041942236504</v>
      </c>
      <c r="J1325" s="460">
        <v>0.99636500092448999</v>
      </c>
      <c r="K1325" s="460">
        <v>0.99778337005927098</v>
      </c>
      <c r="L1325" s="460" t="str">
        <f t="shared" si="236"/>
        <v>-</v>
      </c>
      <c r="M1325" s="460">
        <f t="shared" si="237"/>
        <v>1</v>
      </c>
      <c r="N1325" s="460">
        <f t="shared" si="238"/>
        <v>2.83473598876038E-5</v>
      </c>
      <c r="O1325" s="460">
        <f t="shared" si="243"/>
        <v>-90.949747652272919</v>
      </c>
      <c r="P1325" s="460">
        <f t="shared" si="240"/>
        <v>-1.0000000000005116E-2</v>
      </c>
      <c r="Q1325" s="460">
        <f t="shared" si="241"/>
        <v>8.1770502719478347E-10</v>
      </c>
      <c r="R1325" s="460">
        <f t="shared" si="242"/>
        <v>-8.1770502719520175E-12</v>
      </c>
      <c r="V1325" s="430"/>
    </row>
    <row r="1326" spans="3:22" x14ac:dyDescent="0.35">
      <c r="C1326" s="489">
        <v>58.5500000000008</v>
      </c>
      <c r="D1326" s="460">
        <f t="shared" si="233"/>
        <v>58.5500000000008</v>
      </c>
      <c r="E1326" s="460">
        <f t="shared" si="239"/>
        <v>5.8550000000000803E-2</v>
      </c>
      <c r="F1326" s="460">
        <f t="shared" si="234"/>
        <v>0.97386819970222105</v>
      </c>
      <c r="G1326" s="460">
        <v>2.85999233084888E-5</v>
      </c>
      <c r="H1326" s="460">
        <f t="shared" si="235"/>
        <v>1</v>
      </c>
      <c r="I1326" s="460">
        <v>0.99653923901129204</v>
      </c>
      <c r="J1326" s="460">
        <v>0.996363760751109</v>
      </c>
      <c r="K1326" s="460">
        <v>0.99778261336374197</v>
      </c>
      <c r="L1326" s="460" t="str">
        <f t="shared" si="236"/>
        <v>-</v>
      </c>
      <c r="M1326" s="460">
        <f t="shared" si="237"/>
        <v>1</v>
      </c>
      <c r="N1326" s="460">
        <f t="shared" si="238"/>
        <v>2.7852555824059576E-5</v>
      </c>
      <c r="O1326" s="460">
        <f t="shared" si="243"/>
        <v>-91.102698933067629</v>
      </c>
      <c r="P1326" s="460">
        <f t="shared" si="240"/>
        <v>-9.9999999999980105E-3</v>
      </c>
      <c r="Q1326" s="460">
        <f t="shared" si="241"/>
        <v>7.8960763149951706E-10</v>
      </c>
      <c r="R1326" s="460">
        <f t="shared" si="242"/>
        <v>-7.8960763149936001E-12</v>
      </c>
      <c r="V1326" s="430"/>
    </row>
    <row r="1327" spans="3:22" x14ac:dyDescent="0.35">
      <c r="C1327" s="489">
        <v>58.560000000000798</v>
      </c>
      <c r="D1327" s="460">
        <f t="shared" si="233"/>
        <v>58.560000000000798</v>
      </c>
      <c r="E1327" s="460">
        <f t="shared" si="239"/>
        <v>5.8560000000000799E-2</v>
      </c>
      <c r="F1327" s="460">
        <f t="shared" si="234"/>
        <v>0.97385937472369699</v>
      </c>
      <c r="G1327" s="460">
        <v>2.8093719154151201E-5</v>
      </c>
      <c r="H1327" s="460">
        <f t="shared" si="235"/>
        <v>1</v>
      </c>
      <c r="I1327" s="460">
        <v>0.99653805839972798</v>
      </c>
      <c r="J1327" s="460">
        <v>0.99636252036714401</v>
      </c>
      <c r="K1327" s="460">
        <v>0.99778185653943197</v>
      </c>
      <c r="L1327" s="460" t="str">
        <f t="shared" si="236"/>
        <v>-</v>
      </c>
      <c r="M1327" s="460">
        <f t="shared" si="237"/>
        <v>1</v>
      </c>
      <c r="N1327" s="460">
        <f t="shared" si="238"/>
        <v>2.7359331769124838E-5</v>
      </c>
      <c r="O1327" s="460">
        <f t="shared" si="243"/>
        <v>-91.257890282697616</v>
      </c>
      <c r="P1327" s="460">
        <f t="shared" si="240"/>
        <v>-9.9999999999980105E-3</v>
      </c>
      <c r="Q1327" s="460">
        <f t="shared" si="241"/>
        <v>7.6208813290060771E-10</v>
      </c>
      <c r="R1327" s="460">
        <f t="shared" si="242"/>
        <v>-7.6208813290045616E-12</v>
      </c>
      <c r="V1327" s="430"/>
    </row>
    <row r="1328" spans="3:22" x14ac:dyDescent="0.35">
      <c r="C1328" s="489">
        <v>58.570000000000803</v>
      </c>
      <c r="D1328" s="460">
        <f t="shared" si="233"/>
        <v>58.570000000000803</v>
      </c>
      <c r="E1328" s="460">
        <f t="shared" si="239"/>
        <v>5.8570000000000802E-2</v>
      </c>
      <c r="F1328" s="460">
        <f t="shared" si="234"/>
        <v>0.97385054830733875</v>
      </c>
      <c r="G1328" s="460">
        <v>2.7589148526663898E-5</v>
      </c>
      <c r="H1328" s="460">
        <f t="shared" si="235"/>
        <v>1</v>
      </c>
      <c r="I1328" s="460">
        <v>0.99653687758765597</v>
      </c>
      <c r="J1328" s="460">
        <v>0.99636127977257904</v>
      </c>
      <c r="K1328" s="460">
        <v>0.99778109958632599</v>
      </c>
      <c r="L1328" s="460" t="str">
        <f t="shared" si="236"/>
        <v>-</v>
      </c>
      <c r="M1328" s="460">
        <f t="shared" si="237"/>
        <v>1</v>
      </c>
      <c r="N1328" s="460">
        <f t="shared" si="238"/>
        <v>2.6867707420024244E-5</v>
      </c>
      <c r="O1328" s="460">
        <f t="shared" si="243"/>
        <v>-91.415387793264742</v>
      </c>
      <c r="P1328" s="460">
        <f t="shared" si="240"/>
        <v>-1.0000000000005116E-2</v>
      </c>
      <c r="Q1328" s="460">
        <f t="shared" si="241"/>
        <v>7.3514294480537763E-10</v>
      </c>
      <c r="R1328" s="460">
        <f t="shared" si="242"/>
        <v>-7.351429448057538E-12</v>
      </c>
      <c r="V1328" s="430"/>
    </row>
    <row r="1329" spans="3:22" x14ac:dyDescent="0.35">
      <c r="C1329" s="489">
        <v>58.580000000000801</v>
      </c>
      <c r="D1329" s="460">
        <f t="shared" si="233"/>
        <v>58.580000000000801</v>
      </c>
      <c r="E1329" s="460">
        <f t="shared" si="239"/>
        <v>5.8580000000000798E-2</v>
      </c>
      <c r="F1329" s="460">
        <f t="shared" si="234"/>
        <v>0.97384172045318262</v>
      </c>
      <c r="G1329" s="460">
        <v>2.7086231717342899E-5</v>
      </c>
      <c r="H1329" s="460">
        <f t="shared" si="235"/>
        <v>1</v>
      </c>
      <c r="I1329" s="460">
        <v>0.99653569657507601</v>
      </c>
      <c r="J1329" s="460">
        <v>0.99636003896741598</v>
      </c>
      <c r="K1329" s="460">
        <v>0.99778034250442704</v>
      </c>
      <c r="L1329" s="460" t="str">
        <f t="shared" si="236"/>
        <v>-</v>
      </c>
      <c r="M1329" s="460">
        <f t="shared" si="237"/>
        <v>1</v>
      </c>
      <c r="N1329" s="460">
        <f t="shared" si="238"/>
        <v>2.6377702496210771E-5</v>
      </c>
      <c r="O1329" s="460">
        <f t="shared" si="243"/>
        <v>-91.575260685778346</v>
      </c>
      <c r="P1329" s="460">
        <f t="shared" si="240"/>
        <v>-9.9999999999980105E-3</v>
      </c>
      <c r="Q1329" s="460">
        <f t="shared" si="241"/>
        <v>7.0876841928697447E-10</v>
      </c>
      <c r="R1329" s="460">
        <f t="shared" si="242"/>
        <v>-7.0876841928683347E-12</v>
      </c>
      <c r="V1329" s="430"/>
    </row>
    <row r="1330" spans="3:22" x14ac:dyDescent="0.35">
      <c r="C1330" s="489">
        <v>58.590000000000799</v>
      </c>
      <c r="D1330" s="460">
        <f t="shared" si="233"/>
        <v>58.590000000000799</v>
      </c>
      <c r="E1330" s="460">
        <f t="shared" si="239"/>
        <v>5.8590000000000801E-2</v>
      </c>
      <c r="F1330" s="460">
        <f t="shared" si="234"/>
        <v>0.9738328911612627</v>
      </c>
      <c r="G1330" s="460">
        <v>2.65849890406896E-5</v>
      </c>
      <c r="H1330" s="460">
        <f t="shared" si="235"/>
        <v>1</v>
      </c>
      <c r="I1330" s="460">
        <v>0.99653451536200499</v>
      </c>
      <c r="J1330" s="460">
        <v>0.99635879795167104</v>
      </c>
      <c r="K1330" s="460">
        <v>0.997779585293746</v>
      </c>
      <c r="L1330" s="460" t="str">
        <f t="shared" si="236"/>
        <v>-</v>
      </c>
      <c r="M1330" s="460">
        <f t="shared" si="237"/>
        <v>1</v>
      </c>
      <c r="N1330" s="460">
        <f t="shared" si="238"/>
        <v>2.5889336738985236E-5</v>
      </c>
      <c r="O1330" s="460">
        <f t="shared" si="243"/>
        <v>-91.737581512962294</v>
      </c>
      <c r="P1330" s="460">
        <f t="shared" si="240"/>
        <v>-9.9999999999980105E-3</v>
      </c>
      <c r="Q1330" s="460">
        <f t="shared" si="241"/>
        <v>6.8296084760337957E-10</v>
      </c>
      <c r="R1330" s="460">
        <f t="shared" si="242"/>
        <v>-6.8296084760324369E-12</v>
      </c>
      <c r="V1330" s="430"/>
    </row>
    <row r="1331" spans="3:22" x14ac:dyDescent="0.35">
      <c r="C1331" s="489">
        <v>58.600000000000797</v>
      </c>
      <c r="D1331" s="460">
        <f t="shared" si="233"/>
        <v>58.600000000000797</v>
      </c>
      <c r="E1331" s="460">
        <f t="shared" si="239"/>
        <v>5.8600000000000797E-2</v>
      </c>
      <c r="F1331" s="460">
        <f t="shared" si="234"/>
        <v>0.97382406043161374</v>
      </c>
      <c r="G1331" s="460">
        <v>2.6085440834391701E-5</v>
      </c>
      <c r="H1331" s="460">
        <f t="shared" si="235"/>
        <v>1</v>
      </c>
      <c r="I1331" s="460">
        <v>0.99653333394843002</v>
      </c>
      <c r="J1331" s="460">
        <v>0.996357556725328</v>
      </c>
      <c r="K1331" s="460">
        <v>0.99777882795427297</v>
      </c>
      <c r="L1331" s="460" t="str">
        <f t="shared" si="236"/>
        <v>-</v>
      </c>
      <c r="M1331" s="460">
        <f t="shared" si="237"/>
        <v>1</v>
      </c>
      <c r="N1331" s="460">
        <f t="shared" si="238"/>
        <v>2.5402629911495948E-5</v>
      </c>
      <c r="O1331" s="460">
        <f t="shared" si="243"/>
        <v>-91.902426378683643</v>
      </c>
      <c r="P1331" s="460">
        <f t="shared" si="240"/>
        <v>-9.9999999999980105E-3</v>
      </c>
      <c r="Q1331" s="460">
        <f t="shared" si="241"/>
        <v>6.5771646071851847E-10</v>
      </c>
      <c r="R1331" s="460">
        <f t="shared" si="242"/>
        <v>-6.5771646071838759E-12</v>
      </c>
      <c r="V1331" s="430"/>
    </row>
    <row r="1332" spans="3:22" x14ac:dyDescent="0.35">
      <c r="C1332" s="489">
        <v>58.610000000000802</v>
      </c>
      <c r="D1332" s="460">
        <f t="shared" si="233"/>
        <v>58.610000000000802</v>
      </c>
      <c r="E1332" s="460">
        <f t="shared" si="239"/>
        <v>5.86100000000008E-2</v>
      </c>
      <c r="F1332" s="460">
        <f t="shared" si="234"/>
        <v>0.97381522826427136</v>
      </c>
      <c r="G1332" s="460">
        <v>2.55876074591072E-5</v>
      </c>
      <c r="H1332" s="460">
        <f t="shared" si="235"/>
        <v>1</v>
      </c>
      <c r="I1332" s="460">
        <v>0.99653215233436299</v>
      </c>
      <c r="J1332" s="460">
        <v>0.99635631528840496</v>
      </c>
      <c r="K1332" s="460">
        <v>0.99777807048601797</v>
      </c>
      <c r="L1332" s="460" t="str">
        <f t="shared" si="236"/>
        <v>-</v>
      </c>
      <c r="M1332" s="460">
        <f t="shared" si="237"/>
        <v>1</v>
      </c>
      <c r="N1332" s="460">
        <f t="shared" si="238"/>
        <v>2.4917601798527049E-5</v>
      </c>
      <c r="O1332" s="460">
        <f t="shared" si="243"/>
        <v>-92.069875175879787</v>
      </c>
      <c r="P1332" s="460">
        <f t="shared" si="240"/>
        <v>-1.0000000000005116E-2</v>
      </c>
      <c r="Q1332" s="460">
        <f t="shared" si="241"/>
        <v>6.3303142983760107E-10</v>
      </c>
      <c r="R1332" s="460">
        <f t="shared" si="242"/>
        <v>-6.330314298379249E-12</v>
      </c>
      <c r="V1332" s="430"/>
    </row>
    <row r="1333" spans="3:22" x14ac:dyDescent="0.35">
      <c r="C1333" s="489">
        <v>58.6200000000008</v>
      </c>
      <c r="D1333" s="460">
        <f t="shared" si="233"/>
        <v>58.6200000000008</v>
      </c>
      <c r="E1333" s="460">
        <f t="shared" si="239"/>
        <v>5.8620000000000803E-2</v>
      </c>
      <c r="F1333" s="460">
        <f t="shared" si="234"/>
        <v>0.97380639465926988</v>
      </c>
      <c r="G1333" s="460">
        <v>2.50915092984954E-5</v>
      </c>
      <c r="H1333" s="460">
        <f t="shared" si="235"/>
        <v>1</v>
      </c>
      <c r="I1333" s="460">
        <v>0.996530970519792</v>
      </c>
      <c r="J1333" s="460">
        <v>0.99635507364088605</v>
      </c>
      <c r="K1333" s="460">
        <v>0.99777731288896898</v>
      </c>
      <c r="L1333" s="460" t="str">
        <f t="shared" si="236"/>
        <v>-</v>
      </c>
      <c r="M1333" s="460">
        <f t="shared" si="237"/>
        <v>1</v>
      </c>
      <c r="N1333" s="460">
        <f t="shared" si="238"/>
        <v>2.4434272206527352E-5</v>
      </c>
      <c r="O1333" s="460">
        <f t="shared" si="243"/>
        <v>-92.240011844724691</v>
      </c>
      <c r="P1333" s="460">
        <f t="shared" si="240"/>
        <v>-9.9999999999980105E-3</v>
      </c>
      <c r="Q1333" s="460">
        <f t="shared" si="241"/>
        <v>6.0890186695269112E-10</v>
      </c>
      <c r="R1333" s="460">
        <f t="shared" si="242"/>
        <v>-6.0890186695257E-12</v>
      </c>
      <c r="V1333" s="430"/>
    </row>
    <row r="1334" spans="3:22" x14ac:dyDescent="0.35">
      <c r="C1334" s="489">
        <v>58.630000000000798</v>
      </c>
      <c r="D1334" s="460">
        <f t="shared" si="233"/>
        <v>58.630000000000798</v>
      </c>
      <c r="E1334" s="460">
        <f t="shared" si="239"/>
        <v>5.86300000000008E-2</v>
      </c>
      <c r="F1334" s="460">
        <f t="shared" si="234"/>
        <v>0.97379755961664571</v>
      </c>
      <c r="G1334" s="460">
        <v>2.4597166758688399E-5</v>
      </c>
      <c r="H1334" s="460">
        <f t="shared" si="235"/>
        <v>1</v>
      </c>
      <c r="I1334" s="460">
        <v>0.99652978850471496</v>
      </c>
      <c r="J1334" s="460">
        <v>0.99635383178277004</v>
      </c>
      <c r="K1334" s="460">
        <v>0.99777655516312902</v>
      </c>
      <c r="L1334" s="460" t="str">
        <f t="shared" si="236"/>
        <v>-</v>
      </c>
      <c r="M1334" s="460">
        <f t="shared" si="237"/>
        <v>1</v>
      </c>
      <c r="N1334" s="460">
        <f t="shared" si="238"/>
        <v>2.3952660963094444E-5</v>
      </c>
      <c r="O1334" s="460">
        <f t="shared" si="243"/>
        <v>-92.412924653427211</v>
      </c>
      <c r="P1334" s="460">
        <f t="shared" si="240"/>
        <v>-9.9999999999980105E-3</v>
      </c>
      <c r="Q1334" s="460">
        <f t="shared" si="241"/>
        <v>5.853238253903615E-10</v>
      </c>
      <c r="R1334" s="460">
        <f t="shared" si="242"/>
        <v>-5.8532382539024503E-12</v>
      </c>
      <c r="V1334" s="430"/>
    </row>
    <row r="1335" spans="3:22" x14ac:dyDescent="0.35">
      <c r="C1335" s="489">
        <v>58.640000000000803</v>
      </c>
      <c r="D1335" s="460">
        <f t="shared" si="233"/>
        <v>58.640000000000803</v>
      </c>
      <c r="E1335" s="460">
        <f t="shared" si="239"/>
        <v>5.8640000000000803E-2</v>
      </c>
      <c r="F1335" s="460">
        <f t="shared" si="234"/>
        <v>0.97378872313643194</v>
      </c>
      <c r="G1335" s="460">
        <v>2.41046002686471E-5</v>
      </c>
      <c r="H1335" s="460">
        <f t="shared" si="235"/>
        <v>1</v>
      </c>
      <c r="I1335" s="460">
        <v>0.99652860628915096</v>
      </c>
      <c r="J1335" s="460">
        <v>0.99635258971407603</v>
      </c>
      <c r="K1335" s="460">
        <v>0.99777579730850696</v>
      </c>
      <c r="L1335" s="460" t="str">
        <f t="shared" si="236"/>
        <v>-</v>
      </c>
      <c r="M1335" s="460">
        <f t="shared" si="237"/>
        <v>1</v>
      </c>
      <c r="N1335" s="460">
        <f t="shared" si="238"/>
        <v>2.3472787917319956E-5</v>
      </c>
      <c r="O1335" s="460">
        <f t="shared" si="243"/>
        <v>-92.5887065035528</v>
      </c>
      <c r="P1335" s="460">
        <f t="shared" si="240"/>
        <v>-1.0000000000005116E-2</v>
      </c>
      <c r="Q1335" s="460">
        <f t="shared" si="241"/>
        <v>5.6229330037719989E-10</v>
      </c>
      <c r="R1335" s="460">
        <f t="shared" si="242"/>
        <v>-5.6229330037748758E-12</v>
      </c>
      <c r="V1335" s="430"/>
    </row>
    <row r="1336" spans="3:22" x14ac:dyDescent="0.35">
      <c r="C1336" s="489">
        <v>58.650000000000801</v>
      </c>
      <c r="D1336" s="460">
        <f t="shared" si="233"/>
        <v>58.650000000000801</v>
      </c>
      <c r="E1336" s="460">
        <f t="shared" si="239"/>
        <v>5.8650000000000799E-2</v>
      </c>
      <c r="F1336" s="460">
        <f t="shared" si="234"/>
        <v>0.97377988521866576</v>
      </c>
      <c r="G1336" s="460">
        <v>2.3613830279665102E-5</v>
      </c>
      <c r="H1336" s="460">
        <f t="shared" si="235"/>
        <v>1</v>
      </c>
      <c r="I1336" s="460">
        <v>0.99652742387308302</v>
      </c>
      <c r="J1336" s="460">
        <v>0.99635134743478704</v>
      </c>
      <c r="K1336" s="460">
        <v>0.99777503932509304</v>
      </c>
      <c r="L1336" s="460" t="str">
        <f t="shared" si="236"/>
        <v>-</v>
      </c>
      <c r="M1336" s="460">
        <f t="shared" si="237"/>
        <v>1</v>
      </c>
      <c r="N1336" s="460">
        <f t="shared" si="238"/>
        <v>2.2994672939305337E-5</v>
      </c>
      <c r="O1336" s="460">
        <f t="shared" si="243"/>
        <v>-92.767455263147056</v>
      </c>
      <c r="P1336" s="460">
        <f t="shared" si="240"/>
        <v>-9.9999999999980105E-3</v>
      </c>
      <c r="Q1336" s="460">
        <f t="shared" si="241"/>
        <v>5.3980622961550099E-10</v>
      </c>
      <c r="R1336" s="460">
        <f t="shared" si="242"/>
        <v>-5.3980622961539363E-12</v>
      </c>
      <c r="V1336" s="430"/>
    </row>
    <row r="1337" spans="3:22" x14ac:dyDescent="0.35">
      <c r="C1337" s="489">
        <v>58.6600000000008</v>
      </c>
      <c r="D1337" s="460">
        <f t="shared" si="233"/>
        <v>58.6600000000008</v>
      </c>
      <c r="E1337" s="460">
        <f t="shared" si="239"/>
        <v>5.8660000000000802E-2</v>
      </c>
      <c r="F1337" s="460">
        <f t="shared" si="234"/>
        <v>0.97377104586338126</v>
      </c>
      <c r="G1337" s="460">
        <v>2.3124877265371499E-5</v>
      </c>
      <c r="H1337" s="460">
        <f t="shared" si="235"/>
        <v>1</v>
      </c>
      <c r="I1337" s="460">
        <v>0.99652624125653</v>
      </c>
      <c r="J1337" s="460">
        <v>0.99635010494492304</v>
      </c>
      <c r="K1337" s="460">
        <v>0.99777428121289902</v>
      </c>
      <c r="L1337" s="460" t="str">
        <f t="shared" si="236"/>
        <v>-</v>
      </c>
      <c r="M1337" s="460">
        <f t="shared" si="237"/>
        <v>1</v>
      </c>
      <c r="N1337" s="460">
        <f t="shared" si="238"/>
        <v>2.2518335920163133E-5</v>
      </c>
      <c r="O1337" s="460">
        <f t="shared" si="243"/>
        <v>-92.94927413022674</v>
      </c>
      <c r="P1337" s="460">
        <f t="shared" si="240"/>
        <v>-9.9999999999980105E-3</v>
      </c>
      <c r="Q1337" s="460">
        <f t="shared" si="241"/>
        <v>5.1785849386051375E-10</v>
      </c>
      <c r="R1337" s="460">
        <f t="shared" si="242"/>
        <v>-5.1785849386041071E-12</v>
      </c>
      <c r="V1337" s="430"/>
    </row>
    <row r="1338" spans="3:22" x14ac:dyDescent="0.35">
      <c r="C1338" s="489">
        <v>58.670000000000798</v>
      </c>
      <c r="D1338" s="460">
        <f t="shared" si="233"/>
        <v>58.670000000000798</v>
      </c>
      <c r="E1338" s="460">
        <f t="shared" si="239"/>
        <v>5.8670000000000798E-2</v>
      </c>
      <c r="F1338" s="460">
        <f t="shared" si="234"/>
        <v>0.97376220507061262</v>
      </c>
      <c r="G1338" s="460">
        <v>2.2637761721648698E-5</v>
      </c>
      <c r="H1338" s="460">
        <f t="shared" si="235"/>
        <v>1</v>
      </c>
      <c r="I1338" s="460">
        <v>0.99652505843947403</v>
      </c>
      <c r="J1338" s="460">
        <v>0.99634886224446495</v>
      </c>
      <c r="K1338" s="460">
        <v>0.99777352297191502</v>
      </c>
      <c r="L1338" s="460" t="str">
        <f t="shared" si="236"/>
        <v>-</v>
      </c>
      <c r="M1338" s="460">
        <f t="shared" si="237"/>
        <v>1</v>
      </c>
      <c r="N1338" s="460">
        <f t="shared" si="238"/>
        <v>2.2043796771935744E-5</v>
      </c>
      <c r="O1338" s="460">
        <f t="shared" si="243"/>
        <v>-93.134272030261883</v>
      </c>
      <c r="P1338" s="460">
        <f t="shared" si="240"/>
        <v>-9.9999999999980105E-3</v>
      </c>
      <c r="Q1338" s="460">
        <f t="shared" si="241"/>
        <v>4.9644591751705692E-10</v>
      </c>
      <c r="R1338" s="460">
        <f t="shared" si="242"/>
        <v>-4.9644591751695813E-12</v>
      </c>
      <c r="V1338" s="430"/>
    </row>
    <row r="1339" spans="3:22" x14ac:dyDescent="0.35">
      <c r="C1339" s="489">
        <v>58.680000000000803</v>
      </c>
      <c r="D1339" s="460">
        <f t="shared" si="233"/>
        <v>58.680000000000803</v>
      </c>
      <c r="E1339" s="460">
        <f t="shared" si="239"/>
        <v>5.8680000000000801E-2</v>
      </c>
      <c r="F1339" s="460">
        <f t="shared" si="234"/>
        <v>0.97375336284039693</v>
      </c>
      <c r="G1339" s="460">
        <v>2.2152504166301E-5</v>
      </c>
      <c r="H1339" s="460">
        <f t="shared" si="235"/>
        <v>1</v>
      </c>
      <c r="I1339" s="460">
        <v>0.99652387542191601</v>
      </c>
      <c r="J1339" s="460">
        <v>0.99634761933341298</v>
      </c>
      <c r="K1339" s="460">
        <v>0.99777276460213704</v>
      </c>
      <c r="L1339" s="460" t="str">
        <f t="shared" si="236"/>
        <v>-</v>
      </c>
      <c r="M1339" s="460">
        <f t="shared" si="237"/>
        <v>1</v>
      </c>
      <c r="N1339" s="460">
        <f t="shared" si="238"/>
        <v>2.1571075427271502E-5</v>
      </c>
      <c r="O1339" s="460">
        <f t="shared" si="243"/>
        <v>-93.322564051600409</v>
      </c>
      <c r="P1339" s="460">
        <f t="shared" si="240"/>
        <v>-1.0000000000005116E-2</v>
      </c>
      <c r="Q1339" s="460">
        <f t="shared" si="241"/>
        <v>4.7556426923829524E-10</v>
      </c>
      <c r="R1339" s="460">
        <f t="shared" si="242"/>
        <v>-4.7556426923853857E-12</v>
      </c>
      <c r="V1339" s="430"/>
    </row>
    <row r="1340" spans="3:22" x14ac:dyDescent="0.35">
      <c r="C1340" s="489">
        <v>58.6900000000009</v>
      </c>
      <c r="D1340" s="460">
        <f t="shared" si="233"/>
        <v>58.6900000000009</v>
      </c>
      <c r="E1340" s="460">
        <f t="shared" si="239"/>
        <v>5.8690000000000901E-2</v>
      </c>
      <c r="F1340" s="460">
        <f t="shared" si="234"/>
        <v>0.9737445191727675</v>
      </c>
      <c r="G1340" s="460">
        <v>2.1669125139176299E-5</v>
      </c>
      <c r="H1340" s="460">
        <f t="shared" si="235"/>
        <v>1</v>
      </c>
      <c r="I1340" s="460">
        <v>0.99652269220387202</v>
      </c>
      <c r="J1340" s="460">
        <v>0.99634637621178601</v>
      </c>
      <c r="K1340" s="460">
        <v>0.99777200610357997</v>
      </c>
      <c r="L1340" s="460" t="str">
        <f t="shared" si="236"/>
        <v>-</v>
      </c>
      <c r="M1340" s="460">
        <f t="shared" si="237"/>
        <v>1</v>
      </c>
      <c r="N1340" s="460">
        <f t="shared" si="238"/>
        <v>2.1100191839541754E-5</v>
      </c>
      <c r="O1340" s="460">
        <f t="shared" si="243"/>
        <v>-93.514271922979177</v>
      </c>
      <c r="P1340" s="460">
        <f t="shared" si="240"/>
        <v>-1.0000000000097486E-2</v>
      </c>
      <c r="Q1340" s="460">
        <f t="shared" si="241"/>
        <v>4.5520926253895203E-10</v>
      </c>
      <c r="R1340" s="460">
        <f t="shared" si="242"/>
        <v>-4.5520926254338968E-12</v>
      </c>
      <c r="V1340" s="430"/>
    </row>
    <row r="1341" spans="3:22" x14ac:dyDescent="0.35">
      <c r="C1341" s="489">
        <v>58.700000000000898</v>
      </c>
      <c r="D1341" s="460">
        <f t="shared" si="233"/>
        <v>58.700000000000898</v>
      </c>
      <c r="E1341" s="460">
        <f t="shared" si="239"/>
        <v>5.8700000000000897E-2</v>
      </c>
      <c r="F1341" s="460">
        <f t="shared" si="234"/>
        <v>0.97373567406776085</v>
      </c>
      <c r="G1341" s="460">
        <v>2.1187645201768601E-5</v>
      </c>
      <c r="H1341" s="460">
        <f t="shared" si="235"/>
        <v>1</v>
      </c>
      <c r="I1341" s="460">
        <v>0.99652150878532897</v>
      </c>
      <c r="J1341" s="460">
        <v>0.99634513287956905</v>
      </c>
      <c r="K1341" s="460">
        <v>0.99777124747623303</v>
      </c>
      <c r="L1341" s="460" t="str">
        <f t="shared" si="236"/>
        <v>-</v>
      </c>
      <c r="M1341" s="460">
        <f t="shared" si="237"/>
        <v>1</v>
      </c>
      <c r="N1341" s="460">
        <f t="shared" si="238"/>
        <v>2.0631165982452706E-5</v>
      </c>
      <c r="O1341" s="460">
        <f t="shared" si="243"/>
        <v>-93.709524538514898</v>
      </c>
      <c r="P1341" s="460">
        <f t="shared" si="240"/>
        <v>-9.9999999999980105E-3</v>
      </c>
      <c r="Q1341" s="460">
        <f t="shared" si="241"/>
        <v>4.3537655641683451E-10</v>
      </c>
      <c r="R1341" s="460">
        <f t="shared" si="242"/>
        <v>-4.3537655641674792E-12</v>
      </c>
      <c r="V1341" s="430"/>
    </row>
    <row r="1342" spans="3:22" x14ac:dyDescent="0.35">
      <c r="C1342" s="489">
        <v>58.710000000000903</v>
      </c>
      <c r="D1342" s="460">
        <f t="shared" ref="D1342:D1405" si="244">IF(AND($D$11=$U$86,$D$13&gt;=$U$80),$D$13/$U$80,1)*(f_CLK_MHz/fCLK_NOM_MHz)*$C1342</f>
        <v>58.710000000000903</v>
      </c>
      <c r="E1342" s="460">
        <f t="shared" si="239"/>
        <v>5.87100000000009E-2</v>
      </c>
      <c r="F1342" s="460">
        <f t="shared" ref="F1342:F1405" si="245">IF(SINC3_Decimation&lt;&gt;0,(ABS(SIN(((MOD_CLK_DIV*PI()*$D1342*SINC3_Decimation)/(f_CLK_MHz*1000000)))/(SINC3_Decimation*SIN(((MOD_CLK_DIV*PI()*$D1342)/(f_CLK_MHz*1000000)))))^First_Stage_Order),"-")</f>
        <v>0.97372682752541007</v>
      </c>
      <c r="G1342" s="460">
        <v>2.07080849372944E-5</v>
      </c>
      <c r="H1342" s="460">
        <f t="shared" ref="H1342:H1405" si="246">IF(SINC1A_Decimation&lt;&gt;0,(ABS(SIN(((MOD_CLK_DIV*SINC3_Decimation*FIR2_Decimation*PI()*$D1342*SINC1A_Decimation)/(f_CLK_MHz*1000000)))/(SINC1A_Decimation*SIN(((MOD_CLK_DIV*SINC3_Decimation*FIR2_Decimation*PI()*$D1342)/(f_CLK_MHz*1000000)))))^1),"-")</f>
        <v>1</v>
      </c>
      <c r="I1342" s="460">
        <v>0.99652032516630096</v>
      </c>
      <c r="J1342" s="460">
        <v>0.99634388933677798</v>
      </c>
      <c r="K1342" s="460">
        <v>0.99777048872010798</v>
      </c>
      <c r="L1342" s="460" t="str">
        <f t="shared" ref="L1342:L1405" si="247">IF(SINC1B_Decimation&lt;&gt;0,(ABS(SIN(((MOD_CLK_DIV*FIR1_Decimation*PI()*$D1342*SINC1B_Decimation)/(f_CLK_MHz*1000000)))/(SINC1B_Decimation*SIN(((MOD_CLK_DIV*FIR1_Decimation*PI()*$D1342)/(f_CLK_MHz*1000000)))))^1),"-")</f>
        <v>-</v>
      </c>
      <c r="M1342" s="460">
        <f t="shared" ref="M1342:M1405" si="248">IF($D$14=$Z$85,(ABS(SIN(((Dec_Prior_to_Chop*PI()*$D1342*2)/(f_CLK_MHz*1000000)))/(2*SIN(((Dec_Prior_to_Chop*PI()*$D1342)/(f_CLK_MHz*1000000)))))^1),1)</f>
        <v>1</v>
      </c>
      <c r="N1342" s="460">
        <f t="shared" ref="N1342:N1405" si="249">M1342*IF(FILTER=$U$85,F1342,IF(AND(FILTER=$U$86,$D$13&lt;=$U$73,$D$13&lt;&gt;$U$72),F1342*G1342*H1342,IF(AND(FILTER=$U$86,OR($D$13&gt;=$U$74,$D$13=$U$72),$D$13&lt;=$U$79,$D$13&lt;&gt;$U$75),I1342*L1342,IF(AND(FILTER=$U$86,$D$13=$U$75),J1342*L1342,IF(AND(FILTER=$U$86,$D$13&gt;=$U$80),K1342,"Error")))))</f>
        <v>2.0164017850118406E-5</v>
      </c>
      <c r="O1342" s="460">
        <f t="shared" si="243"/>
        <v>-93.908458535524318</v>
      </c>
      <c r="P1342" s="460">
        <f t="shared" si="240"/>
        <v>-1.0000000000005116E-2</v>
      </c>
      <c r="Q1342" s="460">
        <f t="shared" si="241"/>
        <v>4.1606175598331785E-10</v>
      </c>
      <c r="R1342" s="460">
        <f t="shared" si="242"/>
        <v>-4.160617559835307E-12</v>
      </c>
      <c r="V1342" s="430"/>
    </row>
    <row r="1343" spans="3:22" x14ac:dyDescent="0.35">
      <c r="C1343" s="489">
        <v>58.720000000000901</v>
      </c>
      <c r="D1343" s="460">
        <f t="shared" si="244"/>
        <v>58.720000000000901</v>
      </c>
      <c r="E1343" s="460">
        <f t="shared" ref="E1343:E1406" si="250">D1343/1000</f>
        <v>5.8720000000000903E-2</v>
      </c>
      <c r="F1343" s="460">
        <f t="shared" si="245"/>
        <v>0.97371797954575234</v>
      </c>
      <c r="G1343" s="460">
        <v>2.0230464950522301E-5</v>
      </c>
      <c r="H1343" s="460">
        <f t="shared" si="246"/>
        <v>1</v>
      </c>
      <c r="I1343" s="460">
        <v>0.99651914134677599</v>
      </c>
      <c r="J1343" s="460">
        <v>0.99634264558339602</v>
      </c>
      <c r="K1343" s="460">
        <v>0.99776972983519197</v>
      </c>
      <c r="L1343" s="460" t="str">
        <f t="shared" si="247"/>
        <v>-</v>
      </c>
      <c r="M1343" s="460">
        <f t="shared" si="248"/>
        <v>1</v>
      </c>
      <c r="N1343" s="460">
        <f t="shared" si="249"/>
        <v>1.9698767456893734E-5</v>
      </c>
      <c r="O1343" s="460">
        <f t="shared" si="243"/>
        <v>-94.111218932012548</v>
      </c>
      <c r="P1343" s="460">
        <f t="shared" si="240"/>
        <v>-9.9999999999980105E-3</v>
      </c>
      <c r="Q1343" s="460">
        <f t="shared" si="241"/>
        <v>3.9726041310823574E-10</v>
      </c>
      <c r="R1343" s="460">
        <f t="shared" si="242"/>
        <v>-3.972604131081567E-12</v>
      </c>
      <c r="V1343" s="430"/>
    </row>
    <row r="1344" spans="3:22" x14ac:dyDescent="0.35">
      <c r="C1344" s="489">
        <v>58.730000000000899</v>
      </c>
      <c r="D1344" s="460">
        <f t="shared" si="244"/>
        <v>58.730000000000899</v>
      </c>
      <c r="E1344" s="460">
        <f t="shared" si="250"/>
        <v>5.87300000000009E-2</v>
      </c>
      <c r="F1344" s="460">
        <f t="shared" si="245"/>
        <v>0.97370913012882132</v>
      </c>
      <c r="G1344" s="460">
        <v>1.97548058673687E-5</v>
      </c>
      <c r="H1344" s="460">
        <f t="shared" si="246"/>
        <v>1</v>
      </c>
      <c r="I1344" s="460">
        <v>0.99651795732676696</v>
      </c>
      <c r="J1344" s="460">
        <v>0.99634140161944096</v>
      </c>
      <c r="K1344" s="460">
        <v>0.99776897082149896</v>
      </c>
      <c r="L1344" s="460" t="str">
        <f t="shared" si="247"/>
        <v>-</v>
      </c>
      <c r="M1344" s="460">
        <f t="shared" si="248"/>
        <v>1</v>
      </c>
      <c r="N1344" s="460">
        <f t="shared" si="249"/>
        <v>1.9235434836979312E-5</v>
      </c>
      <c r="O1344" s="460">
        <f t="shared" si="243"/>
        <v>-94.317959831368867</v>
      </c>
      <c r="P1344" s="460">
        <f t="shared" si="240"/>
        <v>-9.9999999999980105E-3</v>
      </c>
      <c r="Q1344" s="460">
        <f t="shared" si="241"/>
        <v>3.7896802706505736E-10</v>
      </c>
      <c r="R1344" s="460">
        <f t="shared" si="242"/>
        <v>-3.7896802706498194E-12</v>
      </c>
      <c r="V1344" s="430"/>
    </row>
    <row r="1345" spans="3:22" x14ac:dyDescent="0.35">
      <c r="C1345" s="489">
        <v>58.740000000000897</v>
      </c>
      <c r="D1345" s="460">
        <f t="shared" si="244"/>
        <v>58.740000000000897</v>
      </c>
      <c r="E1345" s="460">
        <f t="shared" si="250"/>
        <v>5.8740000000000896E-2</v>
      </c>
      <c r="F1345" s="460">
        <f t="shared" si="245"/>
        <v>0.97370027927465386</v>
      </c>
      <c r="G1345" s="460">
        <v>1.9281128335244501E-5</v>
      </c>
      <c r="H1345" s="460">
        <f t="shared" si="246"/>
        <v>1</v>
      </c>
      <c r="I1345" s="460">
        <v>0.99651677310625997</v>
      </c>
      <c r="J1345" s="460">
        <v>0.99634015744489801</v>
      </c>
      <c r="K1345" s="460">
        <v>0.99776821167901197</v>
      </c>
      <c r="L1345" s="460" t="str">
        <f t="shared" si="247"/>
        <v>-</v>
      </c>
      <c r="M1345" s="460">
        <f t="shared" si="248"/>
        <v>1</v>
      </c>
      <c r="N1345" s="460">
        <f t="shared" si="249"/>
        <v>1.8774040044758013E-5</v>
      </c>
      <c r="O1345" s="460">
        <f t="shared" si="243"/>
        <v>-94.528845202505551</v>
      </c>
      <c r="P1345" s="460">
        <f t="shared" si="240"/>
        <v>-9.9999999999980105E-3</v>
      </c>
      <c r="Q1345" s="460">
        <f t="shared" si="241"/>
        <v>3.6118004519635508E-10</v>
      </c>
      <c r="R1345" s="460">
        <f t="shared" si="242"/>
        <v>-3.6118004519628324E-12</v>
      </c>
      <c r="V1345" s="430"/>
    </row>
    <row r="1346" spans="3:22" x14ac:dyDescent="0.35">
      <c r="C1346" s="489">
        <v>58.750000000000902</v>
      </c>
      <c r="D1346" s="460">
        <f t="shared" si="244"/>
        <v>58.750000000000902</v>
      </c>
      <c r="E1346" s="460">
        <f t="shared" si="250"/>
        <v>5.8750000000000906E-2</v>
      </c>
      <c r="F1346" s="460">
        <f t="shared" si="245"/>
        <v>0.97369142698328326</v>
      </c>
      <c r="G1346" s="460">
        <v>1.88094530224257E-5</v>
      </c>
      <c r="H1346" s="460">
        <f t="shared" si="246"/>
        <v>1</v>
      </c>
      <c r="I1346" s="460">
        <v>0.99651558868525303</v>
      </c>
      <c r="J1346" s="460">
        <v>0.99633891305976796</v>
      </c>
      <c r="K1346" s="460">
        <v>0.99776745240773801</v>
      </c>
      <c r="L1346" s="460" t="str">
        <f t="shared" si="247"/>
        <v>-</v>
      </c>
      <c r="M1346" s="460">
        <f t="shared" si="248"/>
        <v>1</v>
      </c>
      <c r="N1346" s="460">
        <f t="shared" si="249"/>
        <v>1.8314603154180709E-5</v>
      </c>
      <c r="O1346" s="460">
        <f t="shared" si="243"/>
        <v>-94.744049746176785</v>
      </c>
      <c r="P1346" s="460">
        <f t="shared" si="240"/>
        <v>-1.0000000000005116E-2</v>
      </c>
      <c r="Q1346" s="460">
        <f t="shared" si="241"/>
        <v>3.4389186358454593E-10</v>
      </c>
      <c r="R1346" s="460">
        <f t="shared" si="242"/>
        <v>-3.4389186358472185E-12</v>
      </c>
      <c r="V1346" s="430"/>
    </row>
    <row r="1347" spans="3:22" x14ac:dyDescent="0.35">
      <c r="C1347" s="489">
        <v>58.7600000000009</v>
      </c>
      <c r="D1347" s="460">
        <f t="shared" si="244"/>
        <v>58.7600000000009</v>
      </c>
      <c r="E1347" s="460">
        <f t="shared" si="250"/>
        <v>5.8760000000000902E-2</v>
      </c>
      <c r="F1347" s="460">
        <f t="shared" si="245"/>
        <v>0.97368257325474639</v>
      </c>
      <c r="G1347" s="460">
        <v>1.8339800618311598E-5</v>
      </c>
      <c r="H1347" s="460">
        <f t="shared" si="246"/>
        <v>1</v>
      </c>
      <c r="I1347" s="460">
        <v>0.99651440406376901</v>
      </c>
      <c r="J1347" s="460">
        <v>0.99633766846406602</v>
      </c>
      <c r="K1347" s="460">
        <v>0.99776669300768694</v>
      </c>
      <c r="L1347" s="460" t="str">
        <f t="shared" si="247"/>
        <v>-</v>
      </c>
      <c r="M1347" s="460">
        <f t="shared" si="248"/>
        <v>1</v>
      </c>
      <c r="N1347" s="460">
        <f t="shared" si="249"/>
        <v>1.7857144259016627E-5</v>
      </c>
      <c r="O1347" s="460">
        <f t="shared" si="243"/>
        <v>-94.963759858238873</v>
      </c>
      <c r="P1347" s="460">
        <f t="shared" ref="P1347:P1410" si="251">D1346-D1347</f>
        <v>-9.9999999999980105E-3</v>
      </c>
      <c r="Q1347" s="460">
        <f t="shared" ref="Q1347:Q1410" si="252">((N1347+N1346)/2)^2</f>
        <v>3.2709882773103701E-10</v>
      </c>
      <c r="R1347" s="460">
        <f t="shared" ref="R1347:R1410" si="253">P1347*Q1347</f>
        <v>-3.2709882773097195E-12</v>
      </c>
      <c r="V1347" s="430"/>
    </row>
    <row r="1348" spans="3:22" x14ac:dyDescent="0.35">
      <c r="C1348" s="489">
        <v>58.770000000000898</v>
      </c>
      <c r="D1348" s="460">
        <f t="shared" si="244"/>
        <v>58.770000000000898</v>
      </c>
      <c r="E1348" s="460">
        <f t="shared" si="250"/>
        <v>5.8770000000000898E-2</v>
      </c>
      <c r="F1348" s="460">
        <f t="shared" si="245"/>
        <v>0.97367371808907621</v>
      </c>
      <c r="G1348" s="460">
        <v>1.7872191833063999E-5</v>
      </c>
      <c r="H1348" s="460">
        <f t="shared" si="246"/>
        <v>1</v>
      </c>
      <c r="I1348" s="460">
        <v>0.99651321924178604</v>
      </c>
      <c r="J1348" s="460">
        <v>0.99633642365777697</v>
      </c>
      <c r="K1348" s="460">
        <v>0.99776593347884301</v>
      </c>
      <c r="L1348" s="460" t="str">
        <f t="shared" si="247"/>
        <v>-</v>
      </c>
      <c r="M1348" s="460">
        <f t="shared" si="248"/>
        <v>1</v>
      </c>
      <c r="N1348" s="460">
        <f t="shared" si="249"/>
        <v>1.7401683472500646E-5</v>
      </c>
      <c r="O1348" s="460">
        <f t="shared" si="243"/>
        <v>-95.188174703944313</v>
      </c>
      <c r="P1348" s="460">
        <f t="shared" si="251"/>
        <v>-9.9999999999980105E-3</v>
      </c>
      <c r="Q1348" s="460">
        <f t="shared" si="252"/>
        <v>3.107962332502029E-10</v>
      </c>
      <c r="R1348" s="460">
        <f t="shared" si="253"/>
        <v>-3.1079623325014107E-12</v>
      </c>
      <c r="V1348" s="430"/>
    </row>
    <row r="1349" spans="3:22" x14ac:dyDescent="0.35">
      <c r="C1349" s="489">
        <v>58.780000000000904</v>
      </c>
      <c r="D1349" s="460">
        <f t="shared" si="244"/>
        <v>58.780000000000904</v>
      </c>
      <c r="E1349" s="460">
        <f t="shared" si="250"/>
        <v>5.8780000000000901E-2</v>
      </c>
      <c r="F1349" s="460">
        <f t="shared" si="245"/>
        <v>0.97366486148630949</v>
      </c>
      <c r="G1349" s="460">
        <v>1.7406647397476501E-5</v>
      </c>
      <c r="H1349" s="460">
        <f t="shared" si="246"/>
        <v>1</v>
      </c>
      <c r="I1349" s="460">
        <v>0.996512034219322</v>
      </c>
      <c r="J1349" s="460">
        <v>0.99633517864091903</v>
      </c>
      <c r="K1349" s="460">
        <v>0.99776517382122598</v>
      </c>
      <c r="L1349" s="460" t="str">
        <f t="shared" si="247"/>
        <v>-</v>
      </c>
      <c r="M1349" s="460">
        <f t="shared" si="248"/>
        <v>1</v>
      </c>
      <c r="N1349" s="460">
        <f t="shared" si="249"/>
        <v>1.6948240927204986E-5</v>
      </c>
      <c r="O1349" s="460">
        <f t="shared" si="243"/>
        <v>-95.41750741854257</v>
      </c>
      <c r="P1349" s="460">
        <f t="shared" si="251"/>
        <v>-1.0000000000005116E-2</v>
      </c>
      <c r="Q1349" s="460">
        <f t="shared" si="252"/>
        <v>2.9497932656637308E-10</v>
      </c>
      <c r="R1349" s="460">
        <f t="shared" si="253"/>
        <v>-2.9497932656652401E-12</v>
      </c>
      <c r="V1349" s="430"/>
    </row>
    <row r="1350" spans="3:22" x14ac:dyDescent="0.35">
      <c r="C1350" s="489">
        <v>58.790000000000902</v>
      </c>
      <c r="D1350" s="460">
        <f t="shared" si="244"/>
        <v>58.790000000000902</v>
      </c>
      <c r="E1350" s="460">
        <f t="shared" si="250"/>
        <v>5.8790000000000904E-2</v>
      </c>
      <c r="F1350" s="460">
        <f t="shared" si="245"/>
        <v>0.97365600344648062</v>
      </c>
      <c r="G1350" s="460">
        <v>1.6943188062974001E-5</v>
      </c>
      <c r="H1350" s="460">
        <f t="shared" si="246"/>
        <v>1</v>
      </c>
      <c r="I1350" s="460">
        <v>0.996510848996364</v>
      </c>
      <c r="J1350" s="460">
        <v>0.99633393341347498</v>
      </c>
      <c r="K1350" s="460">
        <v>0.99776441403481897</v>
      </c>
      <c r="L1350" s="460" t="str">
        <f t="shared" si="247"/>
        <v>-</v>
      </c>
      <c r="M1350" s="460">
        <f t="shared" si="248"/>
        <v>1</v>
      </c>
      <c r="N1350" s="460">
        <f t="shared" si="249"/>
        <v>1.6496836775037382E-5</v>
      </c>
      <c r="O1350" s="460">
        <f t="shared" si="243"/>
        <v>-95.651986452505341</v>
      </c>
      <c r="P1350" s="460">
        <f t="shared" si="251"/>
        <v>-9.9999999999980105E-3</v>
      </c>
      <c r="Q1350" s="460">
        <f t="shared" si="252"/>
        <v>2.7964330562725744E-10</v>
      </c>
      <c r="R1350" s="460">
        <f t="shared" si="253"/>
        <v>-2.796433056272018E-12</v>
      </c>
      <c r="V1350" s="430"/>
    </row>
    <row r="1351" spans="3:22" x14ac:dyDescent="0.35">
      <c r="C1351" s="489">
        <v>58.8000000000009</v>
      </c>
      <c r="D1351" s="460">
        <f t="shared" si="244"/>
        <v>58.8000000000009</v>
      </c>
      <c r="E1351" s="460">
        <f t="shared" si="250"/>
        <v>5.88000000000009E-2</v>
      </c>
      <c r="F1351" s="460">
        <f t="shared" si="245"/>
        <v>0.97364714396962515</v>
      </c>
      <c r="G1351" s="460">
        <v>1.6481834601208399E-5</v>
      </c>
      <c r="H1351" s="460">
        <f t="shared" si="246"/>
        <v>1</v>
      </c>
      <c r="I1351" s="460">
        <v>0.99650966357291304</v>
      </c>
      <c r="J1351" s="460">
        <v>0.99633268797544705</v>
      </c>
      <c r="K1351" s="460">
        <v>0.99776365411962298</v>
      </c>
      <c r="L1351" s="460" t="str">
        <f t="shared" si="247"/>
        <v>-</v>
      </c>
      <c r="M1351" s="460">
        <f t="shared" si="248"/>
        <v>1</v>
      </c>
      <c r="N1351" s="460">
        <f t="shared" si="249"/>
        <v>1.6047491186846304E-5</v>
      </c>
      <c r="O1351" s="460">
        <f t="shared" si="243"/>
        <v>-95.891857083093441</v>
      </c>
      <c r="P1351" s="460">
        <f t="shared" si="251"/>
        <v>-9.9999999999980105E-3</v>
      </c>
      <c r="Q1351" s="460">
        <f t="shared" si="252"/>
        <v>2.6478332062266113E-10</v>
      </c>
      <c r="R1351" s="460">
        <f t="shared" si="253"/>
        <v>-2.6478332062260845E-12</v>
      </c>
      <c r="V1351" s="430"/>
    </row>
    <row r="1352" spans="3:22" x14ac:dyDescent="0.35">
      <c r="C1352" s="489">
        <v>58.810000000000898</v>
      </c>
      <c r="D1352" s="460">
        <f t="shared" si="244"/>
        <v>58.810000000000898</v>
      </c>
      <c r="E1352" s="460">
        <f t="shared" si="250"/>
        <v>5.8810000000000896E-2</v>
      </c>
      <c r="F1352" s="460">
        <f t="shared" si="245"/>
        <v>0.97363828305577726</v>
      </c>
      <c r="G1352" s="460">
        <v>1.60226078045337E-5</v>
      </c>
      <c r="H1352" s="460">
        <f t="shared" si="246"/>
        <v>1</v>
      </c>
      <c r="I1352" s="460">
        <v>0.99650847794898301</v>
      </c>
      <c r="J1352" s="460">
        <v>0.99633144232685</v>
      </c>
      <c r="K1352" s="460">
        <v>0.99776289407565</v>
      </c>
      <c r="L1352" s="460" t="str">
        <f t="shared" si="247"/>
        <v>-</v>
      </c>
      <c r="M1352" s="460">
        <f t="shared" si="248"/>
        <v>1</v>
      </c>
      <c r="N1352" s="460">
        <f t="shared" si="249"/>
        <v>1.5600224352882287E-5</v>
      </c>
      <c r="O1352" s="460">
        <f t="shared" si="243"/>
        <v>-96.137383116861855</v>
      </c>
      <c r="P1352" s="460">
        <f t="shared" si="251"/>
        <v>-9.9999999999980105E-3</v>
      </c>
      <c r="Q1352" s="460">
        <f t="shared" si="252"/>
        <v>2.5039447472089456E-10</v>
      </c>
      <c r="R1352" s="460">
        <f t="shared" si="253"/>
        <v>-2.5039447472084474E-12</v>
      </c>
      <c r="V1352" s="430"/>
    </row>
    <row r="1353" spans="3:22" x14ac:dyDescent="0.35">
      <c r="C1353" s="489">
        <v>58.820000000000903</v>
      </c>
      <c r="D1353" s="460">
        <f t="shared" si="244"/>
        <v>58.820000000000903</v>
      </c>
      <c r="E1353" s="460">
        <f t="shared" si="250"/>
        <v>5.8820000000000899E-2</v>
      </c>
      <c r="F1353" s="460">
        <f t="shared" si="245"/>
        <v>0.97362942070497438</v>
      </c>
      <c r="G1353" s="460">
        <v>1.5565528484822301E-5</v>
      </c>
      <c r="H1353" s="460">
        <f t="shared" si="246"/>
        <v>1</v>
      </c>
      <c r="I1353" s="460">
        <v>0.99650729212455802</v>
      </c>
      <c r="J1353" s="460">
        <v>0.99633019646767096</v>
      </c>
      <c r="K1353" s="460">
        <v>0.99776213390288904</v>
      </c>
      <c r="L1353" s="460" t="str">
        <f t="shared" si="247"/>
        <v>-</v>
      </c>
      <c r="M1353" s="460">
        <f t="shared" si="248"/>
        <v>1</v>
      </c>
      <c r="N1353" s="460">
        <f t="shared" si="249"/>
        <v>1.5155056481644314E-5</v>
      </c>
      <c r="O1353" s="460">
        <f t="shared" si="243"/>
        <v>-96.388848814273288</v>
      </c>
      <c r="P1353" s="460">
        <f t="shared" si="251"/>
        <v>-1.0000000000005116E-2</v>
      </c>
      <c r="Q1353" s="460">
        <f t="shared" si="252"/>
        <v>2.3647182480264977E-10</v>
      </c>
      <c r="R1353" s="460">
        <f t="shared" si="253"/>
        <v>-2.3647182480277076E-12</v>
      </c>
      <c r="V1353" s="430"/>
    </row>
    <row r="1354" spans="3:22" x14ac:dyDescent="0.35">
      <c r="C1354" s="489">
        <v>58.830000000000901</v>
      </c>
      <c r="D1354" s="460">
        <f t="shared" si="244"/>
        <v>58.830000000000901</v>
      </c>
      <c r="E1354" s="460">
        <f t="shared" si="250"/>
        <v>5.8830000000000902E-2</v>
      </c>
      <c r="F1354" s="460">
        <f t="shared" si="245"/>
        <v>0.97362055691724958</v>
      </c>
      <c r="G1354" s="460">
        <v>1.5110617474557001E-5</v>
      </c>
      <c r="H1354" s="460">
        <f t="shared" si="246"/>
        <v>1</v>
      </c>
      <c r="I1354" s="460">
        <v>0.99650610609965795</v>
      </c>
      <c r="J1354" s="460">
        <v>0.99632895039792502</v>
      </c>
      <c r="K1354" s="460">
        <v>0.99776137360135198</v>
      </c>
      <c r="L1354" s="460" t="str">
        <f t="shared" si="247"/>
        <v>-</v>
      </c>
      <c r="M1354" s="460">
        <f t="shared" si="248"/>
        <v>1</v>
      </c>
      <c r="N1354" s="460">
        <f t="shared" si="249"/>
        <v>1.471200780094171E-5</v>
      </c>
      <c r="O1354" s="460">
        <f t="shared" si="243"/>
        <v>-96.646561069764672</v>
      </c>
      <c r="P1354" s="460">
        <f t="shared" si="251"/>
        <v>-9.9999999999980105E-3</v>
      </c>
      <c r="Q1354" s="460">
        <f t="shared" si="252"/>
        <v>2.2301038221503148E-10</v>
      </c>
      <c r="R1354" s="460">
        <f t="shared" si="253"/>
        <v>-2.230103822149871E-12</v>
      </c>
      <c r="V1354" s="430"/>
    </row>
    <row r="1355" spans="3:22" x14ac:dyDescent="0.35">
      <c r="C1355" s="489">
        <v>58.840000000000899</v>
      </c>
      <c r="D1355" s="460">
        <f t="shared" si="244"/>
        <v>58.840000000000899</v>
      </c>
      <c r="E1355" s="460">
        <f t="shared" si="250"/>
        <v>5.8840000000000899E-2</v>
      </c>
      <c r="F1355" s="460">
        <f t="shared" si="245"/>
        <v>0.97361169169263928</v>
      </c>
      <c r="G1355" s="460">
        <v>1.4657895625662999E-5</v>
      </c>
      <c r="H1355" s="460">
        <f t="shared" si="246"/>
        <v>1</v>
      </c>
      <c r="I1355" s="460">
        <v>0.99650491987426404</v>
      </c>
      <c r="J1355" s="460">
        <v>0.99632770411759697</v>
      </c>
      <c r="K1355" s="460">
        <v>0.99776061317102804</v>
      </c>
      <c r="L1355" s="460" t="str">
        <f t="shared" si="247"/>
        <v>-</v>
      </c>
      <c r="M1355" s="460">
        <f t="shared" si="248"/>
        <v>1</v>
      </c>
      <c r="N1355" s="460">
        <f t="shared" si="249"/>
        <v>1.427109855675589E-5</v>
      </c>
      <c r="O1355" s="460">
        <f t="shared" si="243"/>
        <v>-96.910851891913438</v>
      </c>
      <c r="P1355" s="460">
        <f t="shared" si="251"/>
        <v>-9.9999999999980105E-3</v>
      </c>
      <c r="Q1355" s="460">
        <f t="shared" si="252"/>
        <v>2.1000511353540281E-10</v>
      </c>
      <c r="R1355" s="460">
        <f t="shared" si="253"/>
        <v>-2.1000511353536101E-12</v>
      </c>
      <c r="V1355" s="430"/>
    </row>
    <row r="1356" spans="3:22" x14ac:dyDescent="0.35">
      <c r="C1356" s="489">
        <v>58.850000000000897</v>
      </c>
      <c r="D1356" s="460">
        <f t="shared" si="244"/>
        <v>58.850000000000897</v>
      </c>
      <c r="E1356" s="460">
        <f t="shared" si="250"/>
        <v>5.8850000000000895E-2</v>
      </c>
      <c r="F1356" s="460">
        <f t="shared" si="245"/>
        <v>0.97360282503117723</v>
      </c>
      <c r="G1356" s="460">
        <v>1.4207383809992301E-5</v>
      </c>
      <c r="H1356" s="460">
        <f t="shared" si="246"/>
        <v>1</v>
      </c>
      <c r="I1356" s="460">
        <v>0.99650373344839505</v>
      </c>
      <c r="J1356" s="460">
        <v>0.99632645762670302</v>
      </c>
      <c r="K1356" s="460">
        <v>0.99775985261192801</v>
      </c>
      <c r="L1356" s="460" t="str">
        <f t="shared" si="247"/>
        <v>-</v>
      </c>
      <c r="M1356" s="460">
        <f t="shared" si="248"/>
        <v>1</v>
      </c>
      <c r="N1356" s="460">
        <f t="shared" si="249"/>
        <v>1.3832349013710714E-5</v>
      </c>
      <c r="O1356" s="460">
        <f t="shared" si="243"/>
        <v>-97.182081232137264</v>
      </c>
      <c r="P1356" s="460">
        <f t="shared" si="251"/>
        <v>-9.9999999999980105E-3</v>
      </c>
      <c r="Q1356" s="460">
        <f t="shared" si="252"/>
        <v>1.9745094133649133E-10</v>
      </c>
      <c r="R1356" s="460">
        <f t="shared" si="253"/>
        <v>-1.9745094133645204E-12</v>
      </c>
      <c r="V1356" s="430"/>
    </row>
    <row r="1357" spans="3:22" x14ac:dyDescent="0.35">
      <c r="C1357" s="489">
        <v>58.860000000001001</v>
      </c>
      <c r="D1357" s="460">
        <f t="shared" si="244"/>
        <v>58.860000000001001</v>
      </c>
      <c r="E1357" s="460">
        <f t="shared" si="250"/>
        <v>5.8860000000001002E-2</v>
      </c>
      <c r="F1357" s="460">
        <f t="shared" si="245"/>
        <v>0.97359395693289996</v>
      </c>
      <c r="G1357" s="460">
        <v>1.37591029189996E-5</v>
      </c>
      <c r="H1357" s="460">
        <f t="shared" si="246"/>
        <v>1</v>
      </c>
      <c r="I1357" s="460">
        <v>0.996502546822017</v>
      </c>
      <c r="J1357" s="460">
        <v>0.99632521092520898</v>
      </c>
      <c r="K1357" s="460">
        <v>0.99775909192402701</v>
      </c>
      <c r="L1357" s="460" t="str">
        <f t="shared" si="247"/>
        <v>-</v>
      </c>
      <c r="M1357" s="460">
        <f t="shared" si="248"/>
        <v>1</v>
      </c>
      <c r="N1357" s="460">
        <f t="shared" si="249"/>
        <v>1.3395779454755834E-5</v>
      </c>
      <c r="O1357" s="460">
        <f t="shared" ref="O1357:O1420" si="254">20*LOG10(N1357)</f>
        <v>-97.460640224093126</v>
      </c>
      <c r="P1357" s="460">
        <f t="shared" si="251"/>
        <v>-1.0000000000104592E-2</v>
      </c>
      <c r="Q1357" s="460">
        <f t="shared" si="252"/>
        <v>1.8534274497382961E-10</v>
      </c>
      <c r="R1357" s="460">
        <f t="shared" si="253"/>
        <v>-1.8534274497576816E-12</v>
      </c>
      <c r="V1357" s="430"/>
    </row>
    <row r="1358" spans="3:22" x14ac:dyDescent="0.35">
      <c r="C1358" s="489">
        <v>58.8700000000009</v>
      </c>
      <c r="D1358" s="460">
        <f t="shared" si="244"/>
        <v>58.8700000000009</v>
      </c>
      <c r="E1358" s="460">
        <f t="shared" si="250"/>
        <v>5.8870000000000901E-2</v>
      </c>
      <c r="F1358" s="460">
        <f t="shared" si="245"/>
        <v>0.97358508739784211</v>
      </c>
      <c r="G1358" s="460">
        <v>1.3313073863431199E-5</v>
      </c>
      <c r="H1358" s="460">
        <f t="shared" si="246"/>
        <v>1</v>
      </c>
      <c r="I1358" s="460">
        <v>0.99650135999518397</v>
      </c>
      <c r="J1358" s="460">
        <v>0.99632396401317203</v>
      </c>
      <c r="K1358" s="460">
        <v>0.997758331107366</v>
      </c>
      <c r="L1358" s="460" t="str">
        <f t="shared" si="247"/>
        <v>-</v>
      </c>
      <c r="M1358" s="460">
        <f t="shared" si="248"/>
        <v>1</v>
      </c>
      <c r="N1358" s="460">
        <f t="shared" si="249"/>
        <v>1.2961410180862591E-5</v>
      </c>
      <c r="O1358" s="460">
        <f t="shared" si="254"/>
        <v>-97.746954906885691</v>
      </c>
      <c r="P1358" s="460">
        <f t="shared" si="251"/>
        <v>-9.9999999998985345E-3</v>
      </c>
      <c r="Q1358" s="460">
        <f t="shared" si="252"/>
        <v>1.7367536137198784E-10</v>
      </c>
      <c r="R1358" s="460">
        <f t="shared" si="253"/>
        <v>-1.7367536137022564E-12</v>
      </c>
      <c r="V1358" s="430"/>
    </row>
    <row r="1359" spans="3:22" x14ac:dyDescent="0.35">
      <c r="C1359" s="489">
        <v>58.880000000000997</v>
      </c>
      <c r="D1359" s="460">
        <f t="shared" si="244"/>
        <v>58.880000000000997</v>
      </c>
      <c r="E1359" s="460">
        <f t="shared" si="250"/>
        <v>5.8880000000000994E-2</v>
      </c>
      <c r="F1359" s="460">
        <f t="shared" si="245"/>
        <v>0.97357621642603887</v>
      </c>
      <c r="G1359" s="460">
        <v>1.28693175736057E-5</v>
      </c>
      <c r="H1359" s="460">
        <f t="shared" si="246"/>
        <v>1</v>
      </c>
      <c r="I1359" s="460">
        <v>0.99650017296784099</v>
      </c>
      <c r="J1359" s="460">
        <v>0.99632271689053697</v>
      </c>
      <c r="K1359" s="460">
        <v>0.99775757016190403</v>
      </c>
      <c r="L1359" s="460" t="str">
        <f t="shared" si="247"/>
        <v>-</v>
      </c>
      <c r="M1359" s="460">
        <f t="shared" si="248"/>
        <v>1</v>
      </c>
      <c r="N1359" s="460">
        <f t="shared" si="249"/>
        <v>1.2529261511296169E-5</v>
      </c>
      <c r="O1359" s="460">
        <f t="shared" si="254"/>
        <v>-98.041490521091745</v>
      </c>
      <c r="P1359" s="460">
        <f t="shared" si="251"/>
        <v>-1.0000000000097486E-2</v>
      </c>
      <c r="Q1359" s="460">
        <f t="shared" si="252"/>
        <v>1.62443585829356E-10</v>
      </c>
      <c r="R1359" s="460">
        <f t="shared" si="253"/>
        <v>-1.6244358583093961E-12</v>
      </c>
      <c r="V1359" s="430"/>
    </row>
    <row r="1360" spans="3:22" x14ac:dyDescent="0.35">
      <c r="C1360" s="489">
        <v>58.890000000001002</v>
      </c>
      <c r="D1360" s="460">
        <f t="shared" si="244"/>
        <v>58.890000000001002</v>
      </c>
      <c r="E1360" s="460">
        <f t="shared" si="250"/>
        <v>5.8890000000001004E-2</v>
      </c>
      <c r="F1360" s="460">
        <f t="shared" si="245"/>
        <v>0.97356734401752598</v>
      </c>
      <c r="G1360" s="460">
        <v>1.24278549988066E-5</v>
      </c>
      <c r="H1360" s="460">
        <f t="shared" si="246"/>
        <v>1</v>
      </c>
      <c r="I1360" s="460">
        <v>0.99649898574004303</v>
      </c>
      <c r="J1360" s="460">
        <v>0.99632146955735501</v>
      </c>
      <c r="K1360" s="460">
        <v>0.99775680908768305</v>
      </c>
      <c r="L1360" s="460" t="str">
        <f t="shared" si="247"/>
        <v>-</v>
      </c>
      <c r="M1360" s="460">
        <f t="shared" si="248"/>
        <v>1</v>
      </c>
      <c r="N1360" s="460">
        <f t="shared" si="249"/>
        <v>1.2099353783023075E-5</v>
      </c>
      <c r="O1360" s="460">
        <f t="shared" si="254"/>
        <v>-98.344756487822508</v>
      </c>
      <c r="P1360" s="460">
        <f t="shared" si="251"/>
        <v>-1.0000000000005116E-2</v>
      </c>
      <c r="Q1360" s="460">
        <f t="shared" si="252"/>
        <v>1.5164217282889396E-10</v>
      </c>
      <c r="R1360" s="460">
        <f t="shared" si="253"/>
        <v>-1.5164217282897154E-12</v>
      </c>
      <c r="V1360" s="430"/>
    </row>
    <row r="1361" spans="3:22" x14ac:dyDescent="0.35">
      <c r="C1361" s="489">
        <v>58.900000000001</v>
      </c>
      <c r="D1361" s="460">
        <f t="shared" si="244"/>
        <v>58.900000000001</v>
      </c>
      <c r="E1361" s="460">
        <f t="shared" si="250"/>
        <v>5.8900000000001E-2</v>
      </c>
      <c r="F1361" s="460">
        <f t="shared" si="245"/>
        <v>0.97355847017233721</v>
      </c>
      <c r="G1361" s="460">
        <v>1.1988707107529599E-5</v>
      </c>
      <c r="H1361" s="460">
        <f t="shared" si="246"/>
        <v>1</v>
      </c>
      <c r="I1361" s="460">
        <v>0.99649779831174001</v>
      </c>
      <c r="J1361" s="460">
        <v>0.99632022201357795</v>
      </c>
      <c r="K1361" s="460">
        <v>0.99775604788465899</v>
      </c>
      <c r="L1361" s="460" t="str">
        <f t="shared" si="247"/>
        <v>-</v>
      </c>
      <c r="M1361" s="460">
        <f t="shared" si="248"/>
        <v>1</v>
      </c>
      <c r="N1361" s="460">
        <f t="shared" si="249"/>
        <v>1.1671707350950742E-5</v>
      </c>
      <c r="O1361" s="460">
        <f t="shared" si="254"/>
        <v>-98.657312204095689</v>
      </c>
      <c r="P1361" s="460">
        <f t="shared" si="251"/>
        <v>-9.9999999999980105E-3</v>
      </c>
      <c r="Q1361" s="460">
        <f t="shared" si="252"/>
        <v>1.4126583685878017E-10</v>
      </c>
      <c r="R1361" s="460">
        <f t="shared" si="253"/>
        <v>-1.4126583685875206E-12</v>
      </c>
      <c r="V1361" s="430"/>
    </row>
    <row r="1362" spans="3:22" x14ac:dyDescent="0.35">
      <c r="C1362" s="489">
        <v>58.910000000000998</v>
      </c>
      <c r="D1362" s="460">
        <f t="shared" si="244"/>
        <v>58.910000000000998</v>
      </c>
      <c r="E1362" s="460">
        <f t="shared" si="250"/>
        <v>5.8910000000000996E-2</v>
      </c>
      <c r="F1362" s="460">
        <f t="shared" si="245"/>
        <v>0.97354959489050941</v>
      </c>
      <c r="G1362" s="460">
        <v>1.15518948870228E-5</v>
      </c>
      <c r="H1362" s="460">
        <f t="shared" si="246"/>
        <v>1</v>
      </c>
      <c r="I1362" s="460">
        <v>0.99649661068296402</v>
      </c>
      <c r="J1362" s="460">
        <v>0.99631897425924099</v>
      </c>
      <c r="K1362" s="460">
        <v>0.99775528655286205</v>
      </c>
      <c r="L1362" s="460" t="str">
        <f t="shared" si="247"/>
        <v>-</v>
      </c>
      <c r="M1362" s="460">
        <f t="shared" si="248"/>
        <v>1</v>
      </c>
      <c r="N1362" s="460">
        <f t="shared" si="249"/>
        <v>1.1246342587478794E-5</v>
      </c>
      <c r="O1362" s="460">
        <f t="shared" si="254"/>
        <v>-98.979773821857862</v>
      </c>
      <c r="P1362" s="460">
        <f t="shared" si="251"/>
        <v>-9.9999999999980105E-3</v>
      </c>
      <c r="Q1362" s="460">
        <f t="shared" si="252"/>
        <v>1.3130925324508753E-10</v>
      </c>
      <c r="R1362" s="460">
        <f t="shared" si="253"/>
        <v>-1.3130925324506139E-12</v>
      </c>
      <c r="V1362" s="430"/>
    </row>
    <row r="1363" spans="3:22" x14ac:dyDescent="0.35">
      <c r="C1363" s="489">
        <v>58.920000000000996</v>
      </c>
      <c r="D1363" s="460">
        <f t="shared" si="244"/>
        <v>58.920000000000996</v>
      </c>
      <c r="E1363" s="460">
        <f t="shared" si="250"/>
        <v>5.8920000000000999E-2</v>
      </c>
      <c r="F1363" s="460">
        <f t="shared" si="245"/>
        <v>0.97354071817207688</v>
      </c>
      <c r="G1363" s="460">
        <v>1.1117439343623201E-5</v>
      </c>
      <c r="H1363" s="460">
        <f t="shared" si="246"/>
        <v>1</v>
      </c>
      <c r="I1363" s="460">
        <v>0.99649542285371595</v>
      </c>
      <c r="J1363" s="460">
        <v>0.99631772629434401</v>
      </c>
      <c r="K1363" s="460">
        <v>0.99775452509229501</v>
      </c>
      <c r="L1363" s="460" t="str">
        <f t="shared" si="247"/>
        <v>-</v>
      </c>
      <c r="M1363" s="460">
        <f t="shared" si="248"/>
        <v>1</v>
      </c>
      <c r="N1363" s="460">
        <f t="shared" si="249"/>
        <v>1.0823279882825433E-5</v>
      </c>
      <c r="O1363" s="460">
        <f t="shared" si="254"/>
        <v>-99.312822216824785</v>
      </c>
      <c r="P1363" s="460">
        <f t="shared" si="251"/>
        <v>-9.9999999999980105E-3</v>
      </c>
      <c r="Q1363" s="460">
        <f t="shared" si="252"/>
        <v>1.2176705899543929E-10</v>
      </c>
      <c r="R1363" s="460">
        <f t="shared" si="253"/>
        <v>-1.2176705899541507E-12</v>
      </c>
      <c r="V1363" s="430"/>
    </row>
    <row r="1364" spans="3:22" x14ac:dyDescent="0.35">
      <c r="C1364" s="489">
        <v>58.930000000001002</v>
      </c>
      <c r="D1364" s="460">
        <f t="shared" si="244"/>
        <v>58.930000000001002</v>
      </c>
      <c r="E1364" s="460">
        <f t="shared" si="250"/>
        <v>5.8930000000001002E-2</v>
      </c>
      <c r="F1364" s="460">
        <f t="shared" si="245"/>
        <v>0.97353184001707505</v>
      </c>
      <c r="G1364" s="460">
        <v>1.0685361501883101E-5</v>
      </c>
      <c r="H1364" s="460">
        <f t="shared" si="246"/>
        <v>1</v>
      </c>
      <c r="I1364" s="460">
        <v>0.99649423482396304</v>
      </c>
      <c r="J1364" s="460">
        <v>0.99631647811885204</v>
      </c>
      <c r="K1364" s="460">
        <v>0.99775376350292599</v>
      </c>
      <c r="L1364" s="460" t="str">
        <f t="shared" si="247"/>
        <v>-</v>
      </c>
      <c r="M1364" s="460">
        <f t="shared" si="248"/>
        <v>1</v>
      </c>
      <c r="N1364" s="460">
        <f t="shared" si="249"/>
        <v>1.0402539644175872E-5</v>
      </c>
      <c r="O1364" s="460">
        <f t="shared" si="254"/>
        <v>-99.657212408630585</v>
      </c>
      <c r="P1364" s="460">
        <f t="shared" si="251"/>
        <v>-1.0000000000005116E-2</v>
      </c>
      <c r="Q1364" s="460">
        <f t="shared" si="252"/>
        <v>1.1263385364820748E-10</v>
      </c>
      <c r="R1364" s="460">
        <f t="shared" si="253"/>
        <v>-1.126338536482651E-12</v>
      </c>
      <c r="V1364" s="430"/>
    </row>
    <row r="1365" spans="3:22" x14ac:dyDescent="0.35">
      <c r="C1365" s="489">
        <v>58.940000000001</v>
      </c>
      <c r="D1365" s="460">
        <f t="shared" si="244"/>
        <v>58.940000000001</v>
      </c>
      <c r="E1365" s="460">
        <f t="shared" si="250"/>
        <v>5.8940000000000999E-2</v>
      </c>
      <c r="F1365" s="460">
        <f t="shared" si="245"/>
        <v>0.97352296042553921</v>
      </c>
      <c r="G1365" s="460">
        <v>1.02556824052586E-5</v>
      </c>
      <c r="H1365" s="460">
        <f t="shared" si="246"/>
        <v>1</v>
      </c>
      <c r="I1365" s="460">
        <v>0.99649304659376003</v>
      </c>
      <c r="J1365" s="460">
        <v>0.99631522973282005</v>
      </c>
      <c r="K1365" s="460">
        <v>0.99775300178479898</v>
      </c>
      <c r="L1365" s="460" t="str">
        <f t="shared" si="247"/>
        <v>-</v>
      </c>
      <c r="M1365" s="460">
        <f t="shared" si="248"/>
        <v>1</v>
      </c>
      <c r="N1365" s="460">
        <f t="shared" si="249"/>
        <v>9.9841422963514678E-6</v>
      </c>
      <c r="O1365" s="460">
        <f t="shared" si="254"/>
        <v>-100.01378475900255</v>
      </c>
      <c r="P1365" s="460">
        <f t="shared" si="251"/>
        <v>-9.9999999999980105E-3</v>
      </c>
      <c r="Q1365" s="460">
        <f t="shared" si="252"/>
        <v>1.039042001360559E-10</v>
      </c>
      <c r="R1365" s="460">
        <f t="shared" si="253"/>
        <v>-1.0390420013603524E-12</v>
      </c>
      <c r="V1365" s="430"/>
    </row>
    <row r="1366" spans="3:22" x14ac:dyDescent="0.35">
      <c r="C1366" s="489">
        <v>58.950000000000998</v>
      </c>
      <c r="D1366" s="460">
        <f t="shared" si="244"/>
        <v>58.950000000000998</v>
      </c>
      <c r="E1366" s="460">
        <f t="shared" si="250"/>
        <v>5.8950000000000995E-2</v>
      </c>
      <c r="F1366" s="460">
        <f t="shared" si="245"/>
        <v>0.97351407939750501</v>
      </c>
      <c r="G1366" s="460">
        <v>9.8284231152978099E-6</v>
      </c>
      <c r="H1366" s="460">
        <f t="shared" si="246"/>
        <v>1</v>
      </c>
      <c r="I1366" s="460">
        <v>0.99649185816305097</v>
      </c>
      <c r="J1366" s="460">
        <v>0.99631398113619196</v>
      </c>
      <c r="K1366" s="460">
        <v>0.99775223993787299</v>
      </c>
      <c r="L1366" s="460" t="str">
        <f t="shared" si="247"/>
        <v>-</v>
      </c>
      <c r="M1366" s="460">
        <f t="shared" si="248"/>
        <v>1</v>
      </c>
      <c r="N1366" s="460">
        <f t="shared" si="249"/>
        <v>9.5681082810183059E-6</v>
      </c>
      <c r="O1366" s="460">
        <f t="shared" si="254"/>
        <v>-100.38347836949069</v>
      </c>
      <c r="P1366" s="460">
        <f t="shared" si="251"/>
        <v>-9.9999999999980105E-3</v>
      </c>
      <c r="Q1366" s="460">
        <f t="shared" si="252"/>
        <v>9.5572625660064146E-11</v>
      </c>
      <c r="R1366" s="460">
        <f t="shared" si="253"/>
        <v>-9.5572625660045141E-13</v>
      </c>
      <c r="V1366" s="430"/>
    </row>
    <row r="1367" spans="3:22" x14ac:dyDescent="0.35">
      <c r="C1367" s="489">
        <v>58.960000000001003</v>
      </c>
      <c r="D1367" s="460">
        <f t="shared" si="244"/>
        <v>58.960000000001003</v>
      </c>
      <c r="E1367" s="460">
        <f t="shared" si="250"/>
        <v>5.8960000000001005E-2</v>
      </c>
      <c r="F1367" s="460">
        <f t="shared" si="245"/>
        <v>0.97350519693300697</v>
      </c>
      <c r="G1367" s="460">
        <v>9.4036047120033002E-6</v>
      </c>
      <c r="H1367" s="460">
        <f t="shared" si="246"/>
        <v>1</v>
      </c>
      <c r="I1367" s="460">
        <v>0.99649066953187404</v>
      </c>
      <c r="J1367" s="460">
        <v>0.99631273232900697</v>
      </c>
      <c r="K1367" s="460">
        <v>0.99775147796217301</v>
      </c>
      <c r="L1367" s="460" t="str">
        <f t="shared" si="247"/>
        <v>-</v>
      </c>
      <c r="M1367" s="460">
        <f t="shared" si="248"/>
        <v>1</v>
      </c>
      <c r="N1367" s="460">
        <f t="shared" si="249"/>
        <v>9.1544580570389245E-6</v>
      </c>
      <c r="O1367" s="460">
        <f t="shared" si="254"/>
        <v>-100.76734721578549</v>
      </c>
      <c r="P1367" s="460">
        <f t="shared" si="251"/>
        <v>-1.0000000000005116E-2</v>
      </c>
      <c r="Q1367" s="460">
        <f t="shared" si="252"/>
        <v>8.7633622570738411E-11</v>
      </c>
      <c r="R1367" s="460">
        <f t="shared" si="253"/>
        <v>-8.7633622570783247E-13</v>
      </c>
      <c r="V1367" s="430"/>
    </row>
    <row r="1368" spans="3:22" x14ac:dyDescent="0.35">
      <c r="C1368" s="489">
        <v>58.970000000001001</v>
      </c>
      <c r="D1368" s="460">
        <f t="shared" si="244"/>
        <v>58.970000000001001</v>
      </c>
      <c r="E1368" s="460">
        <f t="shared" si="250"/>
        <v>5.8970000000001001E-2</v>
      </c>
      <c r="F1368" s="460">
        <f t="shared" si="245"/>
        <v>0.97349631303208006</v>
      </c>
      <c r="G1368" s="460">
        <v>8.9812482933028908E-6</v>
      </c>
      <c r="H1368" s="460">
        <f t="shared" si="246"/>
        <v>1</v>
      </c>
      <c r="I1368" s="460">
        <v>0.99648948070022902</v>
      </c>
      <c r="J1368" s="460">
        <v>0.99631148331126695</v>
      </c>
      <c r="K1368" s="460">
        <v>0.99775071585770303</v>
      </c>
      <c r="L1368" s="460" t="str">
        <f t="shared" si="247"/>
        <v>-</v>
      </c>
      <c r="M1368" s="460">
        <f t="shared" si="248"/>
        <v>1</v>
      </c>
      <c r="N1368" s="460">
        <f t="shared" si="249"/>
        <v>8.7432120999560261E-6</v>
      </c>
      <c r="O1368" s="460">
        <f t="shared" si="254"/>
        <v>-101.16657972029526</v>
      </c>
      <c r="P1368" s="460">
        <f t="shared" si="251"/>
        <v>-9.9999999999980105E-3</v>
      </c>
      <c r="Q1368" s="460">
        <f t="shared" si="252"/>
        <v>8.0081649262146899E-11</v>
      </c>
      <c r="R1368" s="460">
        <f t="shared" si="253"/>
        <v>-8.0081649262130964E-13</v>
      </c>
      <c r="V1368" s="430"/>
    </row>
    <row r="1369" spans="3:22" x14ac:dyDescent="0.35">
      <c r="C1369" s="489">
        <v>58.980000000000999</v>
      </c>
      <c r="D1369" s="460">
        <f t="shared" si="244"/>
        <v>58.980000000000999</v>
      </c>
      <c r="E1369" s="460">
        <f t="shared" si="250"/>
        <v>5.8980000000000997E-2</v>
      </c>
      <c r="F1369" s="460">
        <f t="shared" si="245"/>
        <v>0.97348742769476082</v>
      </c>
      <c r="G1369" s="460">
        <v>8.5613749752186999E-6</v>
      </c>
      <c r="H1369" s="460">
        <f t="shared" si="246"/>
        <v>1</v>
      </c>
      <c r="I1369" s="460">
        <v>0.99648829166810104</v>
      </c>
      <c r="J1369" s="460">
        <v>0.99631023408295305</v>
      </c>
      <c r="K1369" s="460">
        <v>0.99774995362444796</v>
      </c>
      <c r="L1369" s="460" t="str">
        <f t="shared" si="247"/>
        <v>-</v>
      </c>
      <c r="M1369" s="460">
        <f t="shared" si="248"/>
        <v>1</v>
      </c>
      <c r="N1369" s="460">
        <f t="shared" si="249"/>
        <v>8.3343909021559494E-6</v>
      </c>
      <c r="O1369" s="460">
        <f t="shared" si="254"/>
        <v>-101.58252267976343</v>
      </c>
      <c r="P1369" s="460">
        <f t="shared" si="251"/>
        <v>-9.9999999999980105E-3</v>
      </c>
      <c r="Q1369" s="460">
        <f t="shared" si="252"/>
        <v>7.2911131074435977E-11</v>
      </c>
      <c r="R1369" s="460">
        <f t="shared" si="253"/>
        <v>-7.291113107442147E-13</v>
      </c>
      <c r="V1369" s="430"/>
    </row>
    <row r="1370" spans="3:22" x14ac:dyDescent="0.35">
      <c r="C1370" s="489">
        <v>58.990000000000997</v>
      </c>
      <c r="D1370" s="460">
        <f t="shared" si="244"/>
        <v>58.990000000000997</v>
      </c>
      <c r="E1370" s="460">
        <f t="shared" si="250"/>
        <v>5.8990000000001E-2</v>
      </c>
      <c r="F1370" s="460">
        <f t="shared" si="245"/>
        <v>0.97347854092108366</v>
      </c>
      <c r="G1370" s="460">
        <v>8.1440058915804502E-6</v>
      </c>
      <c r="H1370" s="460">
        <f t="shared" si="246"/>
        <v>1</v>
      </c>
      <c r="I1370" s="460">
        <v>0.996487102435484</v>
      </c>
      <c r="J1370" s="460">
        <v>0.99630898464406403</v>
      </c>
      <c r="K1370" s="460">
        <v>0.99774919126240702</v>
      </c>
      <c r="L1370" s="460" t="str">
        <f t="shared" si="247"/>
        <v>-</v>
      </c>
      <c r="M1370" s="460">
        <f t="shared" si="248"/>
        <v>1</v>
      </c>
      <c r="N1370" s="460">
        <f t="shared" si="249"/>
        <v>7.9280149725884455E-6</v>
      </c>
      <c r="O1370" s="460">
        <f t="shared" si="254"/>
        <v>-102.01671076655451</v>
      </c>
      <c r="P1370" s="460">
        <f t="shared" si="251"/>
        <v>-9.9999999999980105E-3</v>
      </c>
      <c r="Q1370" s="460">
        <f t="shared" si="252"/>
        <v>6.6116461208730258E-11</v>
      </c>
      <c r="R1370" s="460">
        <f t="shared" si="253"/>
        <v>-6.6116461208717106E-13</v>
      </c>
      <c r="V1370" s="430"/>
    </row>
    <row r="1371" spans="3:22" x14ac:dyDescent="0.35">
      <c r="C1371" s="489">
        <v>59.000000000001002</v>
      </c>
      <c r="D1371" s="460">
        <f t="shared" si="244"/>
        <v>59.000000000001002</v>
      </c>
      <c r="E1371" s="460">
        <f t="shared" si="250"/>
        <v>5.9000000000001003E-2</v>
      </c>
      <c r="F1371" s="460">
        <f t="shared" si="245"/>
        <v>0.97346965271108343</v>
      </c>
      <c r="G1371" s="460">
        <v>7.7291621939263093E-6</v>
      </c>
      <c r="H1371" s="460">
        <f t="shared" si="246"/>
        <v>1</v>
      </c>
      <c r="I1371" s="460">
        <v>0.99648591300240397</v>
      </c>
      <c r="J1371" s="460">
        <v>0.996307734994622</v>
      </c>
      <c r="K1371" s="460">
        <v>0.99774842877159597</v>
      </c>
      <c r="L1371" s="460" t="str">
        <f t="shared" si="247"/>
        <v>-</v>
      </c>
      <c r="M1371" s="460">
        <f t="shared" si="248"/>
        <v>1</v>
      </c>
      <c r="N1371" s="460">
        <f t="shared" si="249"/>
        <v>7.5241048366690796E-6</v>
      </c>
      <c r="O1371" s="460">
        <f t="shared" si="254"/>
        <v>-102.47090323726124</v>
      </c>
      <c r="P1371" s="460">
        <f t="shared" si="251"/>
        <v>-1.0000000000005116E-2</v>
      </c>
      <c r="Q1371" s="460">
        <f t="shared" si="252"/>
        <v>5.9692001649912215E-11</v>
      </c>
      <c r="R1371" s="460">
        <f t="shared" si="253"/>
        <v>-5.969200164994275E-13</v>
      </c>
      <c r="V1371" s="430"/>
    </row>
    <row r="1372" spans="3:22" x14ac:dyDescent="0.35">
      <c r="C1372" s="489">
        <v>59.010000000001</v>
      </c>
      <c r="D1372" s="460">
        <f t="shared" si="244"/>
        <v>59.010000000001</v>
      </c>
      <c r="E1372" s="460">
        <f t="shared" si="250"/>
        <v>5.9010000000000999E-2</v>
      </c>
      <c r="F1372" s="460">
        <f t="shared" si="245"/>
        <v>0.97346076306479656</v>
      </c>
      <c r="G1372" s="460">
        <v>7.31686505127464E-6</v>
      </c>
      <c r="H1372" s="460">
        <f t="shared" si="246"/>
        <v>1</v>
      </c>
      <c r="I1372" s="460">
        <v>0.99648472336883898</v>
      </c>
      <c r="J1372" s="460">
        <v>0.99630648513460696</v>
      </c>
      <c r="K1372" s="460">
        <v>0.99774766615200094</v>
      </c>
      <c r="L1372" s="460" t="str">
        <f t="shared" si="247"/>
        <v>-</v>
      </c>
      <c r="M1372" s="460">
        <f t="shared" si="248"/>
        <v>1</v>
      </c>
      <c r="N1372" s="460">
        <f t="shared" si="249"/>
        <v>7.1226810360559531E-6</v>
      </c>
      <c r="O1372" s="460">
        <f t="shared" si="254"/>
        <v>-102.9471300710826</v>
      </c>
      <c r="P1372" s="460">
        <f t="shared" si="251"/>
        <v>-9.9999999999980105E-3</v>
      </c>
      <c r="Q1372" s="460">
        <f t="shared" si="252"/>
        <v>5.3632084100364403E-11</v>
      </c>
      <c r="R1372" s="460">
        <f t="shared" si="253"/>
        <v>-5.3632084100353738E-13</v>
      </c>
      <c r="V1372" s="430"/>
    </row>
    <row r="1373" spans="3:22" x14ac:dyDescent="0.35">
      <c r="C1373" s="489">
        <v>59.020000000000998</v>
      </c>
      <c r="D1373" s="460">
        <f t="shared" si="244"/>
        <v>59.020000000000998</v>
      </c>
      <c r="E1373" s="460">
        <f t="shared" si="250"/>
        <v>5.9020000000000995E-2</v>
      </c>
      <c r="F1373" s="460">
        <f t="shared" si="245"/>
        <v>0.97345187198225713</v>
      </c>
      <c r="G1373" s="460">
        <v>6.9071356501573701E-6</v>
      </c>
      <c r="H1373" s="460">
        <f t="shared" si="246"/>
        <v>1</v>
      </c>
      <c r="I1373" s="460">
        <v>0.99648353353479302</v>
      </c>
      <c r="J1373" s="460">
        <v>0.99630523506401902</v>
      </c>
      <c r="K1373" s="460">
        <v>0.99774690340362204</v>
      </c>
      <c r="L1373" s="460" t="str">
        <f t="shared" si="247"/>
        <v>-</v>
      </c>
      <c r="M1373" s="460">
        <f t="shared" si="248"/>
        <v>1</v>
      </c>
      <c r="N1373" s="460">
        <f t="shared" si="249"/>
        <v>6.7237641286810765E-6</v>
      </c>
      <c r="O1373" s="460">
        <f t="shared" si="254"/>
        <v>-103.44775060247702</v>
      </c>
      <c r="P1373" s="460">
        <f t="shared" si="251"/>
        <v>-9.9999999999980105E-3</v>
      </c>
      <c r="Q1373" s="460">
        <f t="shared" si="252"/>
        <v>4.7931010925017362E-11</v>
      </c>
      <c r="R1373" s="460">
        <f t="shared" si="253"/>
        <v>-4.7931010925007823E-13</v>
      </c>
      <c r="V1373" s="430"/>
    </row>
    <row r="1374" spans="3:22" x14ac:dyDescent="0.35">
      <c r="C1374" s="489">
        <v>59.030000000001003</v>
      </c>
      <c r="D1374" s="460">
        <f t="shared" si="244"/>
        <v>59.030000000001003</v>
      </c>
      <c r="E1374" s="460">
        <f t="shared" si="250"/>
        <v>5.9030000000001005E-2</v>
      </c>
      <c r="F1374" s="460">
        <f t="shared" si="245"/>
        <v>0.97344297946350156</v>
      </c>
      <c r="G1374" s="460">
        <v>6.49999519443797E-6</v>
      </c>
      <c r="H1374" s="460">
        <f t="shared" si="246"/>
        <v>1</v>
      </c>
      <c r="I1374" s="460">
        <v>0.99648234350028098</v>
      </c>
      <c r="J1374" s="460">
        <v>0.99630398478288096</v>
      </c>
      <c r="K1374" s="460">
        <v>0.99774614052647104</v>
      </c>
      <c r="L1374" s="460" t="str">
        <f t="shared" si="247"/>
        <v>-</v>
      </c>
      <c r="M1374" s="460">
        <f t="shared" si="248"/>
        <v>1</v>
      </c>
      <c r="N1374" s="460">
        <f t="shared" si="249"/>
        <v>6.3273746885721397E-6</v>
      </c>
      <c r="O1374" s="460">
        <f t="shared" si="254"/>
        <v>-103.97552894267679</v>
      </c>
      <c r="P1374" s="460">
        <f t="shared" si="251"/>
        <v>-1.0000000000005116E-2</v>
      </c>
      <c r="Q1374" s="460">
        <f t="shared" si="252"/>
        <v>4.2583056106803412E-11</v>
      </c>
      <c r="R1374" s="460">
        <f t="shared" si="253"/>
        <v>-4.2583056106825198E-13</v>
      </c>
      <c r="V1374" s="430"/>
    </row>
    <row r="1375" spans="3:22" x14ac:dyDescent="0.35">
      <c r="C1375" s="489">
        <v>59.040000000001001</v>
      </c>
      <c r="D1375" s="460">
        <f t="shared" si="244"/>
        <v>59.040000000001001</v>
      </c>
      <c r="E1375" s="460">
        <f t="shared" si="250"/>
        <v>5.9040000000001001E-2</v>
      </c>
      <c r="F1375" s="460">
        <f t="shared" si="245"/>
        <v>0.97343408550856414</v>
      </c>
      <c r="G1375" s="460">
        <v>6.0954649050072103E-6</v>
      </c>
      <c r="H1375" s="460">
        <f t="shared" si="246"/>
        <v>1</v>
      </c>
      <c r="I1375" s="460">
        <v>0.99648115326528897</v>
      </c>
      <c r="J1375" s="460">
        <v>0.996302734291171</v>
      </c>
      <c r="K1375" s="460">
        <v>0.99774537752053905</v>
      </c>
      <c r="L1375" s="460" t="str">
        <f t="shared" si="247"/>
        <v>-</v>
      </c>
      <c r="M1375" s="460">
        <f t="shared" si="248"/>
        <v>1</v>
      </c>
      <c r="N1375" s="460">
        <f t="shared" si="249"/>
        <v>5.9335333055552403E-6</v>
      </c>
      <c r="O1375" s="460">
        <f t="shared" si="254"/>
        <v>-104.53373231101638</v>
      </c>
      <c r="P1375" s="460">
        <f t="shared" si="251"/>
        <v>-9.9999999999980105E-3</v>
      </c>
      <c r="Q1375" s="460">
        <f t="shared" si="252"/>
        <v>3.7582466210114173E-11</v>
      </c>
      <c r="R1375" s="460">
        <f t="shared" si="253"/>
        <v>-3.7582466210106698E-13</v>
      </c>
      <c r="V1375" s="430"/>
    </row>
    <row r="1376" spans="3:22" x14ac:dyDescent="0.35">
      <c r="C1376" s="489">
        <v>59.050000000000999</v>
      </c>
      <c r="D1376" s="460">
        <f t="shared" si="244"/>
        <v>59.050000000000999</v>
      </c>
      <c r="E1376" s="460">
        <f t="shared" si="250"/>
        <v>5.9050000000000998E-2</v>
      </c>
      <c r="F1376" s="460">
        <f t="shared" si="245"/>
        <v>0.97342519011748008</v>
      </c>
      <c r="G1376" s="460">
        <v>5.6935660199670597E-6</v>
      </c>
      <c r="H1376" s="460">
        <f t="shared" si="246"/>
        <v>1</v>
      </c>
      <c r="I1376" s="460">
        <v>0.99647996282983298</v>
      </c>
      <c r="J1376" s="460">
        <v>0.99630148358891002</v>
      </c>
      <c r="K1376" s="460">
        <v>0.99774461438583495</v>
      </c>
      <c r="L1376" s="460" t="str">
        <f t="shared" si="247"/>
        <v>-</v>
      </c>
      <c r="M1376" s="460">
        <f t="shared" si="248"/>
        <v>1</v>
      </c>
      <c r="N1376" s="460">
        <f t="shared" si="249"/>
        <v>5.5422605854328592E-6</v>
      </c>
      <c r="O1376" s="460">
        <f t="shared" si="254"/>
        <v>-105.12626116921724</v>
      </c>
      <c r="P1376" s="460">
        <f t="shared" si="251"/>
        <v>-9.9999999999980105E-3</v>
      </c>
      <c r="Q1376" s="460">
        <f t="shared" si="252"/>
        <v>3.2923461357109944E-11</v>
      </c>
      <c r="R1376" s="460">
        <f t="shared" si="253"/>
        <v>-3.2923461357103394E-13</v>
      </c>
      <c r="V1376" s="430"/>
    </row>
    <row r="1377" spans="3:22" x14ac:dyDescent="0.35">
      <c r="C1377" s="489">
        <v>59.060000000000997</v>
      </c>
      <c r="D1377" s="460">
        <f t="shared" si="244"/>
        <v>59.060000000000997</v>
      </c>
      <c r="E1377" s="460">
        <f t="shared" si="250"/>
        <v>5.9060000000000994E-2</v>
      </c>
      <c r="F1377" s="460">
        <f t="shared" si="245"/>
        <v>0.97341629329028545</v>
      </c>
      <c r="G1377" s="460">
        <v>5.2943197940791E-6</v>
      </c>
      <c r="H1377" s="460">
        <f t="shared" si="246"/>
        <v>1</v>
      </c>
      <c r="I1377" s="460">
        <v>0.99647877219389702</v>
      </c>
      <c r="J1377" s="460">
        <v>0.99630023267608003</v>
      </c>
      <c r="K1377" s="460">
        <v>0.99774385112234798</v>
      </c>
      <c r="L1377" s="460" t="str">
        <f t="shared" si="247"/>
        <v>-</v>
      </c>
      <c r="M1377" s="460">
        <f t="shared" si="248"/>
        <v>1</v>
      </c>
      <c r="N1377" s="460">
        <f t="shared" si="249"/>
        <v>5.1535771494458647E-6</v>
      </c>
      <c r="O1377" s="460">
        <f t="shared" si="254"/>
        <v>-105.75782436295108</v>
      </c>
      <c r="P1377" s="460">
        <f t="shared" si="251"/>
        <v>-9.9999999999980105E-3</v>
      </c>
      <c r="Q1377" s="460">
        <f t="shared" si="252"/>
        <v>2.8600236212713909E-11</v>
      </c>
      <c r="R1377" s="460">
        <f t="shared" si="253"/>
        <v>-2.8600236212708219E-13</v>
      </c>
      <c r="V1377" s="430"/>
    </row>
    <row r="1378" spans="3:22" x14ac:dyDescent="0.35">
      <c r="C1378" s="489">
        <v>59.070000000001002</v>
      </c>
      <c r="D1378" s="460">
        <f t="shared" si="244"/>
        <v>59.070000000001002</v>
      </c>
      <c r="E1378" s="460">
        <f t="shared" si="250"/>
        <v>5.9070000000001004E-2</v>
      </c>
      <c r="F1378" s="460">
        <f t="shared" si="245"/>
        <v>0.97340739502701557</v>
      </c>
      <c r="G1378" s="460">
        <v>4.8977474990148097E-6</v>
      </c>
      <c r="H1378" s="460">
        <f t="shared" si="246"/>
        <v>1</v>
      </c>
      <c r="I1378" s="460">
        <v>0.99647758135749798</v>
      </c>
      <c r="J1378" s="460">
        <v>0.99629898155270102</v>
      </c>
      <c r="K1378" s="460">
        <v>0.99774308773009202</v>
      </c>
      <c r="L1378" s="460" t="str">
        <f t="shared" si="247"/>
        <v>-</v>
      </c>
      <c r="M1378" s="460">
        <f t="shared" si="248"/>
        <v>1</v>
      </c>
      <c r="N1378" s="460">
        <f t="shared" si="249"/>
        <v>4.7675036345160861E-6</v>
      </c>
      <c r="O1378" s="460">
        <f t="shared" si="254"/>
        <v>-106.43417934393099</v>
      </c>
      <c r="P1378" s="460">
        <f t="shared" si="251"/>
        <v>-1.0000000000005116E-2</v>
      </c>
      <c r="Q1378" s="460">
        <f t="shared" si="252"/>
        <v>2.4606960980474763E-11</v>
      </c>
      <c r="R1378" s="460">
        <f t="shared" si="253"/>
        <v>-2.4606960980487351E-13</v>
      </c>
      <c r="V1378" s="430"/>
    </row>
    <row r="1379" spans="3:22" x14ac:dyDescent="0.35">
      <c r="C1379" s="489">
        <v>59.0800000000011</v>
      </c>
      <c r="D1379" s="460">
        <f t="shared" si="244"/>
        <v>59.0800000000011</v>
      </c>
      <c r="E1379" s="460">
        <f t="shared" si="250"/>
        <v>5.9080000000001097E-2</v>
      </c>
      <c r="F1379" s="460">
        <f t="shared" si="245"/>
        <v>0.97339849532770528</v>
      </c>
      <c r="G1379" s="460">
        <v>4.5038704230524298E-6</v>
      </c>
      <c r="H1379" s="460">
        <f t="shared" si="246"/>
        <v>1</v>
      </c>
      <c r="I1379" s="460">
        <v>0.99647639032062096</v>
      </c>
      <c r="J1379" s="460">
        <v>0.99629773021875301</v>
      </c>
      <c r="K1379" s="460">
        <v>0.99774232420905595</v>
      </c>
      <c r="L1379" s="460" t="str">
        <f t="shared" si="247"/>
        <v>-</v>
      </c>
      <c r="M1379" s="460">
        <f t="shared" si="248"/>
        <v>1</v>
      </c>
      <c r="N1379" s="460">
        <f t="shared" si="249"/>
        <v>4.3840606929501908E-6</v>
      </c>
      <c r="O1379" s="460">
        <f t="shared" si="254"/>
        <v>-107.16246884215758</v>
      </c>
      <c r="P1379" s="460">
        <f t="shared" si="251"/>
        <v>-1.0000000000097486E-2</v>
      </c>
      <c r="Q1379" s="460">
        <f t="shared" si="252"/>
        <v>2.0937782409938323E-11</v>
      </c>
      <c r="R1379" s="460">
        <f t="shared" si="253"/>
        <v>-2.0937782410142439E-13</v>
      </c>
      <c r="V1379" s="430"/>
    </row>
    <row r="1380" spans="3:22" x14ac:dyDescent="0.35">
      <c r="C1380" s="489">
        <v>59.090000000001098</v>
      </c>
      <c r="D1380" s="460">
        <f t="shared" si="244"/>
        <v>59.090000000001098</v>
      </c>
      <c r="E1380" s="460">
        <f t="shared" si="250"/>
        <v>5.90900000000011E-2</v>
      </c>
      <c r="F1380" s="460">
        <f t="shared" si="245"/>
        <v>0.97338959419239002</v>
      </c>
      <c r="G1380" s="460">
        <v>4.1127098709658404E-6</v>
      </c>
      <c r="H1380" s="460">
        <f t="shared" si="246"/>
        <v>1</v>
      </c>
      <c r="I1380" s="460">
        <v>0.99647519908326498</v>
      </c>
      <c r="J1380" s="460">
        <v>0.99629647867423998</v>
      </c>
      <c r="K1380" s="460">
        <v>0.99774156055923402</v>
      </c>
      <c r="L1380" s="460" t="str">
        <f t="shared" si="247"/>
        <v>-</v>
      </c>
      <c r="M1380" s="460">
        <f t="shared" si="248"/>
        <v>1</v>
      </c>
      <c r="N1380" s="460">
        <f t="shared" si="249"/>
        <v>4.0032689923304763E-6</v>
      </c>
      <c r="O1380" s="460">
        <f t="shared" si="254"/>
        <v>-107.95170454583746</v>
      </c>
      <c r="P1380" s="460">
        <f t="shared" si="251"/>
        <v>-9.9999999999980105E-3</v>
      </c>
      <c r="Q1380" s="460">
        <f t="shared" si="252"/>
        <v>1.7586824812397573E-11</v>
      </c>
      <c r="R1380" s="460">
        <f t="shared" si="253"/>
        <v>-1.7586824812394075E-13</v>
      </c>
      <c r="V1380" s="430"/>
    </row>
    <row r="1381" spans="3:22" x14ac:dyDescent="0.35">
      <c r="C1381" s="489">
        <v>59.100000000001103</v>
      </c>
      <c r="D1381" s="460">
        <f t="shared" si="244"/>
        <v>59.100000000001103</v>
      </c>
      <c r="E1381" s="460">
        <f t="shared" si="250"/>
        <v>5.9100000000001103E-2</v>
      </c>
      <c r="F1381" s="460">
        <f t="shared" si="245"/>
        <v>0.97338069162110541</v>
      </c>
      <c r="G1381" s="460">
        <v>3.72428716383182E-6</v>
      </c>
      <c r="H1381" s="460">
        <f t="shared" si="246"/>
        <v>1</v>
      </c>
      <c r="I1381" s="460">
        <v>0.99647400764544702</v>
      </c>
      <c r="J1381" s="460">
        <v>0.99629522691917605</v>
      </c>
      <c r="K1381" s="460">
        <v>0.99774079678064398</v>
      </c>
      <c r="L1381" s="460" t="str">
        <f t="shared" si="247"/>
        <v>-</v>
      </c>
      <c r="M1381" s="460">
        <f t="shared" si="248"/>
        <v>1</v>
      </c>
      <c r="N1381" s="460">
        <f t="shared" si="249"/>
        <v>3.6251492153262222E-6</v>
      </c>
      <c r="O1381" s="460">
        <f t="shared" si="254"/>
        <v>-108.81348225325792</v>
      </c>
      <c r="P1381" s="460">
        <f t="shared" si="251"/>
        <v>-1.0000000000005116E-2</v>
      </c>
      <c r="Q1381" s="460">
        <f t="shared" si="252"/>
        <v>1.454819108772706E-11</v>
      </c>
      <c r="R1381" s="460">
        <f t="shared" si="253"/>
        <v>-1.4548191087734502E-13</v>
      </c>
      <c r="V1381" s="430"/>
    </row>
    <row r="1382" spans="3:22" x14ac:dyDescent="0.35">
      <c r="C1382" s="489">
        <v>59.110000000001101</v>
      </c>
      <c r="D1382" s="460">
        <f t="shared" si="244"/>
        <v>59.110000000001101</v>
      </c>
      <c r="E1382" s="460">
        <f t="shared" si="250"/>
        <v>5.9110000000001099E-2</v>
      </c>
      <c r="F1382" s="460">
        <f t="shared" si="245"/>
        <v>0.97337178761388632</v>
      </c>
      <c r="G1382" s="460">
        <v>3.3386236389729398E-6</v>
      </c>
      <c r="H1382" s="460">
        <f t="shared" si="246"/>
        <v>1</v>
      </c>
      <c r="I1382" s="460">
        <v>0.99647281600715398</v>
      </c>
      <c r="J1382" s="460">
        <v>0.99629397495354699</v>
      </c>
      <c r="K1382" s="460">
        <v>0.99774003287327395</v>
      </c>
      <c r="L1382" s="460" t="str">
        <f t="shared" si="247"/>
        <v>-</v>
      </c>
      <c r="M1382" s="460">
        <f t="shared" si="248"/>
        <v>1</v>
      </c>
      <c r="N1382" s="460">
        <f t="shared" si="249"/>
        <v>3.2497220596370688E-6</v>
      </c>
      <c r="O1382" s="460">
        <f t="shared" si="254"/>
        <v>-109.76307563043909</v>
      </c>
      <c r="P1382" s="460">
        <f t="shared" si="251"/>
        <v>-9.9999999999980105E-3</v>
      </c>
      <c r="Q1382" s="460">
        <f t="shared" si="252"/>
        <v>1.1815963761828848E-11</v>
      </c>
      <c r="R1382" s="460">
        <f t="shared" si="253"/>
        <v>-1.1815963761826498E-13</v>
      </c>
      <c r="V1382" s="430"/>
    </row>
    <row r="1383" spans="3:22" x14ac:dyDescent="0.35">
      <c r="C1383" s="489">
        <v>59.120000000001099</v>
      </c>
      <c r="D1383" s="460">
        <f t="shared" si="244"/>
        <v>59.120000000001099</v>
      </c>
      <c r="E1383" s="460">
        <f t="shared" si="250"/>
        <v>5.9120000000001102E-2</v>
      </c>
      <c r="F1383" s="460">
        <f t="shared" si="245"/>
        <v>0.97336288217076794</v>
      </c>
      <c r="G1383" s="460">
        <v>2.95574064975759E-6</v>
      </c>
      <c r="H1383" s="460">
        <f t="shared" si="246"/>
        <v>1</v>
      </c>
      <c r="I1383" s="460">
        <v>0.99647162416839996</v>
      </c>
      <c r="J1383" s="460">
        <v>0.99629272277737202</v>
      </c>
      <c r="K1383" s="460">
        <v>0.99773926883713404</v>
      </c>
      <c r="L1383" s="460" t="str">
        <f t="shared" si="247"/>
        <v>-</v>
      </c>
      <c r="M1383" s="460">
        <f t="shared" si="248"/>
        <v>1</v>
      </c>
      <c r="N1383" s="460">
        <f t="shared" si="249"/>
        <v>2.8770082377973463E-6</v>
      </c>
      <c r="O1383" s="460">
        <f t="shared" si="254"/>
        <v>-110.82117789166995</v>
      </c>
      <c r="P1383" s="460">
        <f t="shared" si="251"/>
        <v>-9.9999999999980105E-3</v>
      </c>
      <c r="Q1383" s="460">
        <f t="shared" si="252"/>
        <v>9.3842060343752002E-12</v>
      </c>
      <c r="R1383" s="460">
        <f t="shared" si="253"/>
        <v>-9.3842060343733331E-14</v>
      </c>
      <c r="V1383" s="430"/>
    </row>
    <row r="1384" spans="3:22" x14ac:dyDescent="0.35">
      <c r="C1384" s="489">
        <v>59.130000000001097</v>
      </c>
      <c r="D1384" s="460">
        <f t="shared" si="244"/>
        <v>59.130000000001097</v>
      </c>
      <c r="E1384" s="460">
        <f t="shared" si="250"/>
        <v>5.9130000000001098E-2</v>
      </c>
      <c r="F1384" s="460">
        <f t="shared" si="245"/>
        <v>0.97335397529178647</v>
      </c>
      <c r="G1384" s="460">
        <v>2.57565956563298E-6</v>
      </c>
      <c r="H1384" s="460">
        <f t="shared" si="246"/>
        <v>1</v>
      </c>
      <c r="I1384" s="460">
        <v>0.99647043212917097</v>
      </c>
      <c r="J1384" s="460">
        <v>0.99629147039063104</v>
      </c>
      <c r="K1384" s="460">
        <v>0.99773850467221203</v>
      </c>
      <c r="L1384" s="460" t="str">
        <f t="shared" si="247"/>
        <v>-</v>
      </c>
      <c r="M1384" s="460">
        <f t="shared" si="248"/>
        <v>1</v>
      </c>
      <c r="N1384" s="460">
        <f t="shared" si="249"/>
        <v>2.5070284772071772E-6</v>
      </c>
      <c r="O1384" s="460">
        <f t="shared" si="254"/>
        <v>-112.01681465770287</v>
      </c>
      <c r="P1384" s="460">
        <f t="shared" si="251"/>
        <v>-9.9999999999980105E-3</v>
      </c>
      <c r="Q1384" s="460">
        <f t="shared" si="252"/>
        <v>7.246962837129176E-12</v>
      </c>
      <c r="R1384" s="460">
        <f t="shared" si="253"/>
        <v>-7.2469628371277344E-14</v>
      </c>
      <c r="V1384" s="430"/>
    </row>
    <row r="1385" spans="3:22" x14ac:dyDescent="0.35">
      <c r="C1385" s="489">
        <v>59.140000000001102</v>
      </c>
      <c r="D1385" s="460">
        <f t="shared" si="244"/>
        <v>59.140000000001102</v>
      </c>
      <c r="E1385" s="460">
        <f t="shared" si="250"/>
        <v>5.9140000000001101E-2</v>
      </c>
      <c r="F1385" s="460">
        <f t="shared" si="245"/>
        <v>0.97334506697697587</v>
      </c>
      <c r="G1385" s="460">
        <v>2.1984017716334902E-6</v>
      </c>
      <c r="H1385" s="460">
        <f t="shared" si="246"/>
        <v>1</v>
      </c>
      <c r="I1385" s="460">
        <v>0.99646923988948299</v>
      </c>
      <c r="J1385" s="460">
        <v>0.99629021779334603</v>
      </c>
      <c r="K1385" s="460">
        <v>0.99773774037852403</v>
      </c>
      <c r="L1385" s="460" t="str">
        <f t="shared" si="247"/>
        <v>-</v>
      </c>
      <c r="M1385" s="460">
        <f t="shared" si="248"/>
        <v>1</v>
      </c>
      <c r="N1385" s="460">
        <f t="shared" si="249"/>
        <v>2.1398035196529019E-6</v>
      </c>
      <c r="O1385" s="460">
        <f t="shared" si="254"/>
        <v>-113.39252204935276</v>
      </c>
      <c r="P1385" s="460">
        <f t="shared" si="251"/>
        <v>-1.0000000000005116E-2</v>
      </c>
      <c r="Q1385" s="460">
        <f t="shared" si="252"/>
        <v>5.3982619017606583E-12</v>
      </c>
      <c r="R1385" s="460">
        <f t="shared" si="253"/>
        <v>-5.3982619017634199E-14</v>
      </c>
      <c r="V1385" s="430"/>
    </row>
    <row r="1386" spans="3:22" x14ac:dyDescent="0.35">
      <c r="C1386" s="489">
        <v>59.1500000000011</v>
      </c>
      <c r="D1386" s="460">
        <f t="shared" si="244"/>
        <v>59.1500000000011</v>
      </c>
      <c r="E1386" s="460">
        <f t="shared" si="250"/>
        <v>5.9150000000001098E-2</v>
      </c>
      <c r="F1386" s="460">
        <f t="shared" si="245"/>
        <v>0.9733361572263729</v>
      </c>
      <c r="G1386" s="460">
        <v>1.82398866862049E-6</v>
      </c>
      <c r="H1386" s="460">
        <f t="shared" si="246"/>
        <v>1</v>
      </c>
      <c r="I1386" s="460">
        <v>0.99646804744932105</v>
      </c>
      <c r="J1386" s="460">
        <v>0.99628896498549802</v>
      </c>
      <c r="K1386" s="460">
        <v>0.99773697595605404</v>
      </c>
      <c r="L1386" s="460" t="str">
        <f t="shared" si="247"/>
        <v>-</v>
      </c>
      <c r="M1386" s="460">
        <f t="shared" si="248"/>
        <v>1</v>
      </c>
      <c r="N1386" s="460">
        <f t="shared" si="249"/>
        <v>1.7753541215395158E-6</v>
      </c>
      <c r="O1386" s="460">
        <f t="shared" si="254"/>
        <v>-115.01430014579657</v>
      </c>
      <c r="P1386" s="460">
        <f t="shared" si="251"/>
        <v>-9.9999999999980105E-3</v>
      </c>
      <c r="Q1386" s="460">
        <f t="shared" si="252"/>
        <v>3.832114838846845E-12</v>
      </c>
      <c r="R1386" s="460">
        <f t="shared" si="253"/>
        <v>-3.8321148388460823E-14</v>
      </c>
      <c r="V1386" s="430"/>
    </row>
    <row r="1387" spans="3:22" x14ac:dyDescent="0.35">
      <c r="C1387" s="489">
        <v>59.160000000001098</v>
      </c>
      <c r="D1387" s="460">
        <f t="shared" si="244"/>
        <v>59.160000000001098</v>
      </c>
      <c r="E1387" s="460">
        <f t="shared" si="250"/>
        <v>5.9160000000001101E-2</v>
      </c>
      <c r="F1387" s="460">
        <f t="shared" si="245"/>
        <v>0.97332724604001197</v>
      </c>
      <c r="G1387" s="460">
        <v>1.45244167312267E-6</v>
      </c>
      <c r="H1387" s="460">
        <f t="shared" si="246"/>
        <v>1</v>
      </c>
      <c r="I1387" s="460">
        <v>0.99646685480868302</v>
      </c>
      <c r="J1387" s="460">
        <v>0.99628771196708399</v>
      </c>
      <c r="K1387" s="460">
        <v>0.99773621140480395</v>
      </c>
      <c r="L1387" s="460" t="str">
        <f t="shared" si="247"/>
        <v>-</v>
      </c>
      <c r="M1387" s="460">
        <f t="shared" si="248"/>
        <v>1</v>
      </c>
      <c r="N1387" s="460">
        <f t="shared" si="249"/>
        <v>1.4137010537342357E-6</v>
      </c>
      <c r="O1387" s="460">
        <f t="shared" si="254"/>
        <v>-116.99284836580179</v>
      </c>
      <c r="P1387" s="460">
        <f t="shared" si="251"/>
        <v>-9.9999999999980105E-3</v>
      </c>
      <c r="Q1387" s="460">
        <f t="shared" si="252"/>
        <v>2.5425182277350745E-12</v>
      </c>
      <c r="R1387" s="460">
        <f t="shared" si="253"/>
        <v>-2.5425182277345686E-14</v>
      </c>
      <c r="V1387" s="430"/>
    </row>
    <row r="1388" spans="3:22" x14ac:dyDescent="0.35">
      <c r="C1388" s="489">
        <v>59.170000000001103</v>
      </c>
      <c r="D1388" s="460">
        <f t="shared" si="244"/>
        <v>59.170000000001103</v>
      </c>
      <c r="E1388" s="460">
        <f t="shared" si="250"/>
        <v>5.9170000000001104E-2</v>
      </c>
      <c r="F1388" s="460">
        <f t="shared" si="245"/>
        <v>0.9733183334179295</v>
      </c>
      <c r="G1388" s="460">
        <v>1.08378221682668E-6</v>
      </c>
      <c r="H1388" s="460">
        <f t="shared" si="246"/>
        <v>1</v>
      </c>
      <c r="I1388" s="460">
        <v>0.99646566196758901</v>
      </c>
      <c r="J1388" s="460">
        <v>0.99628645873813004</v>
      </c>
      <c r="K1388" s="460">
        <v>0.99773544672478698</v>
      </c>
      <c r="L1388" s="460" t="str">
        <f t="shared" si="247"/>
        <v>-</v>
      </c>
      <c r="M1388" s="460">
        <f t="shared" si="248"/>
        <v>1</v>
      </c>
      <c r="N1388" s="460">
        <f t="shared" si="249"/>
        <v>1.0548651010697332E-6</v>
      </c>
      <c r="O1388" s="460">
        <f t="shared" si="254"/>
        <v>-119.53606151077463</v>
      </c>
      <c r="P1388" s="460">
        <f t="shared" si="251"/>
        <v>-1.0000000000005116E-2</v>
      </c>
      <c r="Q1388" s="460">
        <f t="shared" si="252"/>
        <v>1.5234547151609134E-12</v>
      </c>
      <c r="R1388" s="460">
        <f t="shared" si="253"/>
        <v>-1.5234547151616927E-14</v>
      </c>
      <c r="V1388" s="430"/>
    </row>
    <row r="1389" spans="3:22" x14ac:dyDescent="0.35">
      <c r="C1389" s="489">
        <v>59.180000000001101</v>
      </c>
      <c r="D1389" s="460">
        <f t="shared" si="244"/>
        <v>59.180000000001101</v>
      </c>
      <c r="E1389" s="460">
        <f t="shared" si="250"/>
        <v>5.91800000000011E-2</v>
      </c>
      <c r="F1389" s="460">
        <f t="shared" si="245"/>
        <v>0.97330941936015924</v>
      </c>
      <c r="G1389" s="460">
        <v>7.1803174672906795E-7</v>
      </c>
      <c r="H1389" s="460">
        <f t="shared" si="246"/>
        <v>1</v>
      </c>
      <c r="I1389" s="460">
        <v>0.99646446892602203</v>
      </c>
      <c r="J1389" s="460">
        <v>0.99628520529861397</v>
      </c>
      <c r="K1389" s="460">
        <v>0.99773468191598902</v>
      </c>
      <c r="L1389" s="460" t="str">
        <f t="shared" si="247"/>
        <v>-</v>
      </c>
      <c r="M1389" s="460">
        <f t="shared" si="248"/>
        <v>1</v>
      </c>
      <c r="N1389" s="460">
        <f t="shared" si="249"/>
        <v>6.9886706249103002E-7</v>
      </c>
      <c r="O1389" s="460">
        <f t="shared" si="254"/>
        <v>-123.11210854566659</v>
      </c>
      <c r="P1389" s="460">
        <f t="shared" si="251"/>
        <v>-9.9999999999980105E-3</v>
      </c>
      <c r="Q1389" s="460">
        <f t="shared" si="252"/>
        <v>7.6889412537687894E-13</v>
      </c>
      <c r="R1389" s="460">
        <f t="shared" si="253"/>
        <v>-7.6889412537672601E-15</v>
      </c>
      <c r="V1389" s="430"/>
    </row>
    <row r="1390" spans="3:22" x14ac:dyDescent="0.35">
      <c r="C1390" s="489">
        <v>59.190000000001099</v>
      </c>
      <c r="D1390" s="460">
        <f t="shared" si="244"/>
        <v>59.190000000001099</v>
      </c>
      <c r="E1390" s="460">
        <f t="shared" si="250"/>
        <v>5.9190000000001096E-2</v>
      </c>
      <c r="F1390" s="460">
        <f t="shared" si="245"/>
        <v>0.97330050386673739</v>
      </c>
      <c r="G1390" s="460">
        <v>3.5521172520255398E-7</v>
      </c>
      <c r="H1390" s="460">
        <f t="shared" si="246"/>
        <v>1</v>
      </c>
      <c r="I1390" s="460">
        <v>0.99646327568398096</v>
      </c>
      <c r="J1390" s="460">
        <v>0.996283951648536</v>
      </c>
      <c r="K1390" s="460">
        <v>0.99773391697841196</v>
      </c>
      <c r="L1390" s="460" t="str">
        <f t="shared" si="247"/>
        <v>-</v>
      </c>
      <c r="M1390" s="460">
        <f t="shared" si="248"/>
        <v>1</v>
      </c>
      <c r="N1390" s="460">
        <f t="shared" si="249"/>
        <v>3.4572775111901883E-7</v>
      </c>
      <c r="O1390" s="460">
        <f t="shared" si="254"/>
        <v>-129.22531517605159</v>
      </c>
      <c r="P1390" s="460">
        <f t="shared" si="251"/>
        <v>-9.9999999999980105E-3</v>
      </c>
      <c r="Q1390" s="460">
        <f t="shared" si="252"/>
        <v>2.727945811552532E-13</v>
      </c>
      <c r="R1390" s="460">
        <f t="shared" si="253"/>
        <v>-2.7279458115519892E-15</v>
      </c>
      <c r="V1390" s="430"/>
    </row>
    <row r="1391" spans="3:22" x14ac:dyDescent="0.35">
      <c r="C1391" s="489">
        <v>59.200000000001097</v>
      </c>
      <c r="D1391" s="460">
        <f t="shared" si="244"/>
        <v>59.200000000001097</v>
      </c>
      <c r="E1391" s="460">
        <f t="shared" si="250"/>
        <v>5.9200000000001099E-2</v>
      </c>
      <c r="F1391" s="460">
        <f t="shared" si="245"/>
        <v>0.97329158693770046</v>
      </c>
      <c r="G1391" s="460">
        <v>4.6563706264033102E-9</v>
      </c>
      <c r="H1391" s="460">
        <f t="shared" si="246"/>
        <v>1</v>
      </c>
      <c r="I1391" s="460">
        <v>0.99646208224148802</v>
      </c>
      <c r="J1391" s="460">
        <v>0.996282697787917</v>
      </c>
      <c r="K1391" s="460">
        <v>0.99773315191206802</v>
      </c>
      <c r="L1391" s="460" t="str">
        <f t="shared" si="247"/>
        <v>-</v>
      </c>
      <c r="M1391" s="460">
        <f t="shared" si="248"/>
        <v>1</v>
      </c>
      <c r="N1391" s="460">
        <f t="shared" si="249"/>
        <v>4.5320063563421725E-9</v>
      </c>
      <c r="O1391" s="460">
        <f t="shared" si="254"/>
        <v>-166.87418979381448</v>
      </c>
      <c r="P1391" s="460">
        <f t="shared" si="251"/>
        <v>-9.9999999999980105E-3</v>
      </c>
      <c r="Q1391" s="460">
        <f t="shared" si="252"/>
        <v>3.0670474426674681E-14</v>
      </c>
      <c r="R1391" s="460">
        <f t="shared" si="253"/>
        <v>-3.0670474426668582E-16</v>
      </c>
      <c r="V1391" s="430"/>
    </row>
    <row r="1392" spans="3:22" x14ac:dyDescent="0.35">
      <c r="C1392" s="489">
        <v>59.210000000001102</v>
      </c>
      <c r="D1392" s="460">
        <f t="shared" si="244"/>
        <v>59.210000000001102</v>
      </c>
      <c r="E1392" s="460">
        <f t="shared" si="250"/>
        <v>5.9210000000001102E-2</v>
      </c>
      <c r="F1392" s="460">
        <f t="shared" si="245"/>
        <v>0.97328266857308188</v>
      </c>
      <c r="G1392" s="460">
        <v>3.6155104857844298E-7</v>
      </c>
      <c r="H1392" s="460">
        <f t="shared" si="246"/>
        <v>1</v>
      </c>
      <c r="I1392" s="460">
        <v>0.99646088859853899</v>
      </c>
      <c r="J1392" s="460">
        <v>0.99628144371675798</v>
      </c>
      <c r="K1392" s="460">
        <v>0.99773238671695696</v>
      </c>
      <c r="L1392" s="460" t="str">
        <f t="shared" si="247"/>
        <v>-</v>
      </c>
      <c r="M1392" s="460">
        <f t="shared" si="248"/>
        <v>1</v>
      </c>
      <c r="N1392" s="460">
        <f t="shared" si="249"/>
        <v>3.5189136938582292E-7</v>
      </c>
      <c r="O1392" s="460">
        <f t="shared" si="254"/>
        <v>-129.07182769393427</v>
      </c>
      <c r="P1392" s="460">
        <f t="shared" si="251"/>
        <v>-1.0000000000005116E-2</v>
      </c>
      <c r="Q1392" s="460">
        <f t="shared" si="252"/>
        <v>3.1759405693860155E-14</v>
      </c>
      <c r="R1392" s="460">
        <f t="shared" si="253"/>
        <v>-3.1759405693876403E-16</v>
      </c>
      <c r="V1392" s="430"/>
    </row>
    <row r="1393" spans="3:22" x14ac:dyDescent="0.35">
      <c r="C1393" s="489">
        <v>59.2200000000011</v>
      </c>
      <c r="D1393" s="460">
        <f t="shared" si="244"/>
        <v>59.2200000000011</v>
      </c>
      <c r="E1393" s="460">
        <f t="shared" si="250"/>
        <v>5.9220000000001098E-2</v>
      </c>
      <c r="F1393" s="460">
        <f t="shared" si="245"/>
        <v>0.97327374877291772</v>
      </c>
      <c r="G1393" s="460">
        <v>7.1545080183290699E-7</v>
      </c>
      <c r="H1393" s="460">
        <f t="shared" si="246"/>
        <v>1</v>
      </c>
      <c r="I1393" s="460">
        <v>0.99645969475510099</v>
      </c>
      <c r="J1393" s="460">
        <v>0.99628018943501995</v>
      </c>
      <c r="K1393" s="460">
        <v>0.99773162139305505</v>
      </c>
      <c r="L1393" s="460" t="str">
        <f t="shared" si="247"/>
        <v>-</v>
      </c>
      <c r="M1393" s="460">
        <f t="shared" si="248"/>
        <v>1</v>
      </c>
      <c r="N1393" s="460">
        <f t="shared" si="249"/>
        <v>6.9632948396250325E-7</v>
      </c>
      <c r="O1393" s="460">
        <f t="shared" si="254"/>
        <v>-123.14370431101871</v>
      </c>
      <c r="P1393" s="460">
        <f t="shared" si="251"/>
        <v>-9.9999999999980105E-3</v>
      </c>
      <c r="Q1393" s="460">
        <f t="shared" si="252"/>
        <v>2.7469173934857323E-13</v>
      </c>
      <c r="R1393" s="460">
        <f t="shared" si="253"/>
        <v>-2.7469173934851857E-15</v>
      </c>
      <c r="V1393" s="430"/>
    </row>
    <row r="1394" spans="3:22" x14ac:dyDescent="0.35">
      <c r="C1394" s="489">
        <v>59.230000000001098</v>
      </c>
      <c r="D1394" s="460">
        <f t="shared" si="244"/>
        <v>59.230000000001098</v>
      </c>
      <c r="E1394" s="460">
        <f t="shared" si="250"/>
        <v>5.9230000000001101E-2</v>
      </c>
      <c r="F1394" s="460">
        <f t="shared" si="245"/>
        <v>0.97326482753724408</v>
      </c>
      <c r="G1394" s="460">
        <v>1.06633410896317E-6</v>
      </c>
      <c r="H1394" s="460">
        <f t="shared" si="246"/>
        <v>1</v>
      </c>
      <c r="I1394" s="460">
        <v>0.99645850071122999</v>
      </c>
      <c r="J1394" s="460">
        <v>0.99627893494276099</v>
      </c>
      <c r="K1394" s="460">
        <v>0.99773085594040001</v>
      </c>
      <c r="L1394" s="460" t="str">
        <f t="shared" si="247"/>
        <v>-</v>
      </c>
      <c r="M1394" s="460">
        <f t="shared" si="248"/>
        <v>1</v>
      </c>
      <c r="N1394" s="460">
        <f t="shared" si="249"/>
        <v>1.0378254826571205E-6</v>
      </c>
      <c r="O1394" s="460">
        <f t="shared" si="254"/>
        <v>-119.67751339778808</v>
      </c>
      <c r="P1394" s="460">
        <f t="shared" si="251"/>
        <v>-9.9999999999980105E-3</v>
      </c>
      <c r="Q1394" s="460">
        <f t="shared" si="252"/>
        <v>7.518233620628772E-13</v>
      </c>
      <c r="R1394" s="460">
        <f t="shared" si="253"/>
        <v>-7.518233620627277E-15</v>
      </c>
      <c r="V1394" s="430"/>
    </row>
    <row r="1395" spans="3:22" x14ac:dyDescent="0.35">
      <c r="C1395" s="489">
        <v>59.240000000001103</v>
      </c>
      <c r="D1395" s="460">
        <f t="shared" si="244"/>
        <v>59.240000000001103</v>
      </c>
      <c r="E1395" s="460">
        <f t="shared" si="250"/>
        <v>5.9240000000001104E-2</v>
      </c>
      <c r="F1395" s="460">
        <f t="shared" si="245"/>
        <v>0.9732559048660957</v>
      </c>
      <c r="G1395" s="460">
        <v>1.41417943404316E-6</v>
      </c>
      <c r="H1395" s="460">
        <f t="shared" si="246"/>
        <v>1</v>
      </c>
      <c r="I1395" s="460">
        <v>0.99645730646686903</v>
      </c>
      <c r="J1395" s="460">
        <v>0.99627768023992602</v>
      </c>
      <c r="K1395" s="460">
        <v>0.99773009035895299</v>
      </c>
      <c r="L1395" s="460" t="str">
        <f t="shared" si="247"/>
        <v>-</v>
      </c>
      <c r="M1395" s="460">
        <f t="shared" si="248"/>
        <v>1</v>
      </c>
      <c r="N1395" s="460">
        <f t="shared" si="249"/>
        <v>1.3763584847226987E-6</v>
      </c>
      <c r="O1395" s="460">
        <f t="shared" si="254"/>
        <v>-117.22536871067288</v>
      </c>
      <c r="P1395" s="460">
        <f t="shared" si="251"/>
        <v>-1.0000000000005116E-2</v>
      </c>
      <c r="Q1395" s="460">
        <f t="shared" si="252"/>
        <v>1.4570710570884412E-12</v>
      </c>
      <c r="R1395" s="460">
        <f t="shared" si="253"/>
        <v>-1.4570710570891865E-14</v>
      </c>
      <c r="V1395" s="430"/>
    </row>
    <row r="1396" spans="3:22" x14ac:dyDescent="0.35">
      <c r="C1396" s="489">
        <v>59.250000000001201</v>
      </c>
      <c r="D1396" s="460">
        <f t="shared" si="244"/>
        <v>59.250000000001201</v>
      </c>
      <c r="E1396" s="460">
        <f t="shared" si="250"/>
        <v>5.9250000000001198E-2</v>
      </c>
      <c r="F1396" s="460">
        <f t="shared" si="245"/>
        <v>0.973246980759508</v>
      </c>
      <c r="G1396" s="460">
        <v>1.7589652268201899E-6</v>
      </c>
      <c r="H1396" s="460">
        <f t="shared" si="246"/>
        <v>1</v>
      </c>
      <c r="I1396" s="460">
        <v>0.99645611202205897</v>
      </c>
      <c r="J1396" s="460">
        <v>0.99627642532655503</v>
      </c>
      <c r="K1396" s="460">
        <v>0.99772932464873998</v>
      </c>
      <c r="L1396" s="460" t="str">
        <f t="shared" si="247"/>
        <v>-</v>
      </c>
      <c r="M1396" s="460">
        <f t="shared" si="248"/>
        <v>1</v>
      </c>
      <c r="N1396" s="460">
        <f t="shared" si="249"/>
        <v>1.711907596263713E-6</v>
      </c>
      <c r="O1396" s="460">
        <f t="shared" si="254"/>
        <v>-115.33039361929669</v>
      </c>
      <c r="P1396" s="460">
        <f t="shared" si="251"/>
        <v>-1.0000000000097486E-2</v>
      </c>
      <c r="Q1396" s="460">
        <f t="shared" si="252"/>
        <v>2.3843468467427924E-12</v>
      </c>
      <c r="R1396" s="460">
        <f t="shared" si="253"/>
        <v>-2.3843468467660366E-14</v>
      </c>
      <c r="V1396" s="430"/>
    </row>
    <row r="1397" spans="3:22" x14ac:dyDescent="0.35">
      <c r="C1397" s="489">
        <v>59.260000000001099</v>
      </c>
      <c r="D1397" s="460">
        <f t="shared" si="244"/>
        <v>59.260000000001099</v>
      </c>
      <c r="E1397" s="460">
        <f t="shared" si="250"/>
        <v>5.9260000000001097E-2</v>
      </c>
      <c r="F1397" s="460">
        <f t="shared" si="245"/>
        <v>0.97323805521751661</v>
      </c>
      <c r="G1397" s="460">
        <v>2.1006699227553899E-6</v>
      </c>
      <c r="H1397" s="460">
        <f t="shared" si="246"/>
        <v>1</v>
      </c>
      <c r="I1397" s="460">
        <v>0.99645491737679404</v>
      </c>
      <c r="J1397" s="460">
        <v>0.996275170202643</v>
      </c>
      <c r="K1397" s="460">
        <v>0.99772855880976496</v>
      </c>
      <c r="L1397" s="460" t="str">
        <f t="shared" si="247"/>
        <v>-</v>
      </c>
      <c r="M1397" s="460">
        <f t="shared" si="248"/>
        <v>1</v>
      </c>
      <c r="N1397" s="460">
        <f t="shared" si="249"/>
        <v>2.0444519102763863E-6</v>
      </c>
      <c r="O1397" s="460">
        <f t="shared" si="254"/>
        <v>-113.78846200982051</v>
      </c>
      <c r="P1397" s="460">
        <f t="shared" si="251"/>
        <v>-9.9999999998985345E-3</v>
      </c>
      <c r="Q1397" s="460">
        <f t="shared" si="252"/>
        <v>3.5275591855935441E-12</v>
      </c>
      <c r="R1397" s="460">
        <f t="shared" si="253"/>
        <v>-3.5275591855577517E-14</v>
      </c>
      <c r="V1397" s="430"/>
    </row>
    <row r="1398" spans="3:22" x14ac:dyDescent="0.35">
      <c r="C1398" s="489">
        <v>59.270000000001197</v>
      </c>
      <c r="D1398" s="460">
        <f t="shared" si="244"/>
        <v>59.270000000001197</v>
      </c>
      <c r="E1398" s="460">
        <f t="shared" si="250"/>
        <v>5.9270000000001197E-2</v>
      </c>
      <c r="F1398" s="460">
        <f t="shared" si="245"/>
        <v>0.97322912824015717</v>
      </c>
      <c r="G1398" s="460">
        <v>2.4392719433108201E-6</v>
      </c>
      <c r="H1398" s="460">
        <f t="shared" si="246"/>
        <v>1</v>
      </c>
      <c r="I1398" s="460">
        <v>0.99645372253106301</v>
      </c>
      <c r="J1398" s="460">
        <v>0.99627391486817596</v>
      </c>
      <c r="K1398" s="460">
        <v>0.99772779284200896</v>
      </c>
      <c r="L1398" s="460" t="str">
        <f t="shared" si="247"/>
        <v>-</v>
      </c>
      <c r="M1398" s="460">
        <f t="shared" si="248"/>
        <v>1</v>
      </c>
      <c r="N1398" s="460">
        <f t="shared" si="249"/>
        <v>2.3739705069290634E-6</v>
      </c>
      <c r="O1398" s="460">
        <f t="shared" si="254"/>
        <v>-112.49049361628505</v>
      </c>
      <c r="P1398" s="460">
        <f t="shared" si="251"/>
        <v>-1.0000000000097486E-2</v>
      </c>
      <c r="Q1398" s="460">
        <f t="shared" si="252"/>
        <v>4.8806141642159124E-12</v>
      </c>
      <c r="R1398" s="460">
        <f t="shared" si="253"/>
        <v>-4.8806141642634918E-14</v>
      </c>
      <c r="V1398" s="430"/>
    </row>
    <row r="1399" spans="3:22" x14ac:dyDescent="0.35">
      <c r="C1399" s="489">
        <v>59.280000000001202</v>
      </c>
      <c r="D1399" s="460">
        <f t="shared" si="244"/>
        <v>59.280000000001202</v>
      </c>
      <c r="E1399" s="460">
        <f t="shared" si="250"/>
        <v>5.92800000000012E-2</v>
      </c>
      <c r="F1399" s="460">
        <f t="shared" si="245"/>
        <v>0.97322019982746377</v>
      </c>
      <c r="G1399" s="460">
        <v>2.77474969608346E-6</v>
      </c>
      <c r="H1399" s="460">
        <f t="shared" si="246"/>
        <v>1</v>
      </c>
      <c r="I1399" s="460">
        <v>0.99645252748486501</v>
      </c>
      <c r="J1399" s="460">
        <v>0.99627265932315601</v>
      </c>
      <c r="K1399" s="460">
        <v>0.99772702674547498</v>
      </c>
      <c r="L1399" s="460" t="str">
        <f t="shared" si="247"/>
        <v>-</v>
      </c>
      <c r="M1399" s="460">
        <f t="shared" si="248"/>
        <v>1</v>
      </c>
      <c r="N1399" s="460">
        <f t="shared" si="249"/>
        <v>2.7004424536935393E-6</v>
      </c>
      <c r="O1399" s="460">
        <f t="shared" si="254"/>
        <v>-111.37130146159863</v>
      </c>
      <c r="P1399" s="460">
        <f t="shared" si="251"/>
        <v>-1.0000000000005116E-2</v>
      </c>
      <c r="Q1399" s="460">
        <f t="shared" si="252"/>
        <v>6.4374167237336624E-12</v>
      </c>
      <c r="R1399" s="460">
        <f t="shared" si="253"/>
        <v>-6.4374167237369555E-14</v>
      </c>
      <c r="V1399" s="430"/>
    </row>
    <row r="1400" spans="3:22" x14ac:dyDescent="0.35">
      <c r="C1400" s="489">
        <v>59.2900000000012</v>
      </c>
      <c r="D1400" s="460">
        <f t="shared" si="244"/>
        <v>59.2900000000012</v>
      </c>
      <c r="E1400" s="460">
        <f t="shared" si="250"/>
        <v>5.9290000000001203E-2</v>
      </c>
      <c r="F1400" s="460">
        <f t="shared" si="245"/>
        <v>0.97321126997947338</v>
      </c>
      <c r="G1400" s="460">
        <v>3.10708157471654E-6</v>
      </c>
      <c r="H1400" s="460">
        <f t="shared" si="246"/>
        <v>1</v>
      </c>
      <c r="I1400" s="460">
        <v>0.99645133223821603</v>
      </c>
      <c r="J1400" s="460">
        <v>0.99627140356759702</v>
      </c>
      <c r="K1400" s="460">
        <v>0.99772626052017899</v>
      </c>
      <c r="L1400" s="460" t="str">
        <f t="shared" si="247"/>
        <v>-</v>
      </c>
      <c r="M1400" s="460">
        <f t="shared" si="248"/>
        <v>1</v>
      </c>
      <c r="N1400" s="460">
        <f t="shared" si="249"/>
        <v>3.0238468052597058E-6</v>
      </c>
      <c r="O1400" s="460">
        <f t="shared" si="254"/>
        <v>-110.38880429857308</v>
      </c>
      <c r="P1400" s="460">
        <f t="shared" si="251"/>
        <v>-9.9999999999980105E-3</v>
      </c>
      <c r="Q1400" s="460">
        <f t="shared" si="252"/>
        <v>8.1918718800418728E-12</v>
      </c>
      <c r="R1400" s="460">
        <f t="shared" si="253"/>
        <v>-8.1918718800402429E-14</v>
      </c>
      <c r="V1400" s="430"/>
    </row>
    <row r="1401" spans="3:22" x14ac:dyDescent="0.35">
      <c r="C1401" s="489">
        <v>59.300000000001198</v>
      </c>
      <c r="D1401" s="460">
        <f t="shared" si="244"/>
        <v>59.300000000001198</v>
      </c>
      <c r="E1401" s="460">
        <f t="shared" si="250"/>
        <v>5.9300000000001199E-2</v>
      </c>
      <c r="F1401" s="460">
        <f t="shared" si="245"/>
        <v>0.97320233869622119</v>
      </c>
      <c r="G1401" s="460">
        <v>3.43624595930859E-6</v>
      </c>
      <c r="H1401" s="460">
        <f t="shared" si="246"/>
        <v>1</v>
      </c>
      <c r="I1401" s="460">
        <v>0.99645013679110195</v>
      </c>
      <c r="J1401" s="460">
        <v>0.99627014760148702</v>
      </c>
      <c r="K1401" s="460">
        <v>0.99772549416610401</v>
      </c>
      <c r="L1401" s="460" t="str">
        <f t="shared" si="247"/>
        <v>-</v>
      </c>
      <c r="M1401" s="460">
        <f t="shared" si="248"/>
        <v>1</v>
      </c>
      <c r="N1401" s="460">
        <f t="shared" si="249"/>
        <v>3.3441626039345599E-6</v>
      </c>
      <c r="O1401" s="460">
        <f t="shared" si="254"/>
        <v>-109.51425227852016</v>
      </c>
      <c r="P1401" s="460">
        <f t="shared" si="251"/>
        <v>-9.9999999999980105E-3</v>
      </c>
      <c r="Q1401" s="460">
        <f t="shared" si="252"/>
        <v>1.0137885958896676E-11</v>
      </c>
      <c r="R1401" s="460">
        <f t="shared" si="253"/>
        <v>-1.0137885958894659E-13</v>
      </c>
      <c r="V1401" s="430"/>
    </row>
    <row r="1402" spans="3:22" x14ac:dyDescent="0.35">
      <c r="C1402" s="489">
        <v>59.310000000001203</v>
      </c>
      <c r="D1402" s="460">
        <f t="shared" si="244"/>
        <v>59.310000000001203</v>
      </c>
      <c r="E1402" s="460">
        <f t="shared" si="250"/>
        <v>5.9310000000001202E-2</v>
      </c>
      <c r="F1402" s="460">
        <f t="shared" si="245"/>
        <v>0.97319340597774162</v>
      </c>
      <c r="G1402" s="460">
        <v>3.7622212162840699E-6</v>
      </c>
      <c r="H1402" s="460">
        <f t="shared" si="246"/>
        <v>1</v>
      </c>
      <c r="I1402" s="460">
        <v>0.996448941143522</v>
      </c>
      <c r="J1402" s="460">
        <v>0.996268891424823</v>
      </c>
      <c r="K1402" s="460">
        <v>0.99772472768325204</v>
      </c>
      <c r="L1402" s="460" t="str">
        <f t="shared" si="247"/>
        <v>-</v>
      </c>
      <c r="M1402" s="460">
        <f t="shared" si="248"/>
        <v>1</v>
      </c>
      <c r="N1402" s="460">
        <f t="shared" si="249"/>
        <v>3.6613688795172158E-6</v>
      </c>
      <c r="O1402" s="460">
        <f t="shared" si="254"/>
        <v>-108.72713028296253</v>
      </c>
      <c r="P1402" s="460">
        <f t="shared" si="251"/>
        <v>-1.0000000000005116E-2</v>
      </c>
      <c r="Q1402" s="460">
        <f t="shared" si="252"/>
        <v>1.2269367841408508E-11</v>
      </c>
      <c r="R1402" s="460">
        <f t="shared" si="253"/>
        <v>-1.2269367841414785E-13</v>
      </c>
      <c r="V1402" s="430"/>
    </row>
    <row r="1403" spans="3:22" x14ac:dyDescent="0.35">
      <c r="C1403" s="489">
        <v>59.320000000001201</v>
      </c>
      <c r="D1403" s="460">
        <f t="shared" si="244"/>
        <v>59.320000000001201</v>
      </c>
      <c r="E1403" s="460">
        <f t="shared" si="250"/>
        <v>5.9320000000001198E-2</v>
      </c>
      <c r="F1403" s="460">
        <f t="shared" si="245"/>
        <v>0.97318447182407097</v>
      </c>
      <c r="G1403" s="460">
        <v>4.0849856987911604E-6</v>
      </c>
      <c r="H1403" s="460">
        <f t="shared" si="246"/>
        <v>1</v>
      </c>
      <c r="I1403" s="460">
        <v>0.99644774529549296</v>
      </c>
      <c r="J1403" s="460">
        <v>0.99626763503762505</v>
      </c>
      <c r="K1403" s="460">
        <v>0.99772396107163697</v>
      </c>
      <c r="L1403" s="460" t="str">
        <f t="shared" si="247"/>
        <v>-</v>
      </c>
      <c r="M1403" s="460">
        <f t="shared" si="248"/>
        <v>1</v>
      </c>
      <c r="N1403" s="460">
        <f t="shared" si="249"/>
        <v>3.9754446496869587E-6</v>
      </c>
      <c r="O1403" s="460">
        <f t="shared" si="254"/>
        <v>-108.01228577735526</v>
      </c>
      <c r="P1403" s="460">
        <f t="shared" si="251"/>
        <v>-9.9999999999980105E-3</v>
      </c>
      <c r="Q1403" s="460">
        <f t="shared" si="252"/>
        <v>1.458023021995898E-11</v>
      </c>
      <c r="R1403" s="460">
        <f t="shared" si="253"/>
        <v>-1.4580230219956078E-13</v>
      </c>
      <c r="V1403" s="430"/>
    </row>
    <row r="1404" spans="3:22" x14ac:dyDescent="0.35">
      <c r="C1404" s="489">
        <v>59.330000000001199</v>
      </c>
      <c r="D1404" s="460">
        <f t="shared" si="244"/>
        <v>59.330000000001199</v>
      </c>
      <c r="E1404" s="460">
        <f t="shared" si="250"/>
        <v>5.9330000000001201E-2</v>
      </c>
      <c r="F1404" s="460">
        <f t="shared" si="245"/>
        <v>0.97317553623524466</v>
      </c>
      <c r="G1404" s="460">
        <v>4.40451774665484E-6</v>
      </c>
      <c r="H1404" s="460">
        <f t="shared" si="246"/>
        <v>1</v>
      </c>
      <c r="I1404" s="460">
        <v>0.99644654924700005</v>
      </c>
      <c r="J1404" s="460">
        <v>0.99626637843987498</v>
      </c>
      <c r="K1404" s="460">
        <v>0.99772319433124501</v>
      </c>
      <c r="L1404" s="460" t="str">
        <f t="shared" si="247"/>
        <v>-</v>
      </c>
      <c r="M1404" s="460">
        <f t="shared" si="248"/>
        <v>1</v>
      </c>
      <c r="N1404" s="460">
        <f t="shared" si="249"/>
        <v>4.2863689199584751E-6</v>
      </c>
      <c r="O1404" s="460">
        <f t="shared" si="254"/>
        <v>-107.35820905502466</v>
      </c>
      <c r="P1404" s="460">
        <f t="shared" si="251"/>
        <v>-9.9999999999980105E-3</v>
      </c>
      <c r="Q1404" s="460">
        <f t="shared" si="252"/>
        <v>1.7064390864894357E-11</v>
      </c>
      <c r="R1404" s="460">
        <f t="shared" si="253"/>
        <v>-1.7064390864890961E-13</v>
      </c>
      <c r="V1404" s="430"/>
    </row>
    <row r="1405" spans="3:22" x14ac:dyDescent="0.35">
      <c r="C1405" s="489">
        <v>59.340000000001197</v>
      </c>
      <c r="D1405" s="460">
        <f t="shared" si="244"/>
        <v>59.340000000001197</v>
      </c>
      <c r="E1405" s="460">
        <f t="shared" si="250"/>
        <v>5.9340000000001197E-2</v>
      </c>
      <c r="F1405" s="460">
        <f t="shared" si="245"/>
        <v>0.97316659921129811</v>
      </c>
      <c r="G1405" s="460">
        <v>4.7207956865623896E-6</v>
      </c>
      <c r="H1405" s="460">
        <f t="shared" si="246"/>
        <v>1</v>
      </c>
      <c r="I1405" s="460">
        <v>0.99644535299806203</v>
      </c>
      <c r="J1405" s="460">
        <v>0.99626512163159298</v>
      </c>
      <c r="K1405" s="460">
        <v>0.99772242746208994</v>
      </c>
      <c r="L1405" s="460" t="str">
        <f t="shared" si="247"/>
        <v>-</v>
      </c>
      <c r="M1405" s="460">
        <f t="shared" si="248"/>
        <v>1</v>
      </c>
      <c r="N1405" s="460">
        <f t="shared" si="249"/>
        <v>4.5941206838632862E-6</v>
      </c>
      <c r="O1405" s="460">
        <f t="shared" si="254"/>
        <v>-106.75595200847306</v>
      </c>
      <c r="P1405" s="460">
        <f t="shared" si="251"/>
        <v>-9.9999999999980105E-3</v>
      </c>
      <c r="Q1405" s="460">
        <f t="shared" si="252"/>
        <v>1.97157739008966E-11</v>
      </c>
      <c r="R1405" s="460">
        <f t="shared" si="253"/>
        <v>-1.9715773900892677E-13</v>
      </c>
      <c r="V1405" s="430"/>
    </row>
    <row r="1406" spans="3:22" x14ac:dyDescent="0.35">
      <c r="C1406" s="489">
        <v>59.350000000001202</v>
      </c>
      <c r="D1406" s="460">
        <f t="shared" ref="D1406:D1469" si="255">IF(AND($D$11=$U$86,$D$13&gt;=$U$80),$D$13/$U$80,1)*(f_CLK_MHz/fCLK_NOM_MHz)*$C1406</f>
        <v>59.350000000001202</v>
      </c>
      <c r="E1406" s="460">
        <f t="shared" si="250"/>
        <v>5.93500000000012E-2</v>
      </c>
      <c r="F1406" s="460">
        <f t="shared" ref="F1406:F1469" si="256">IF(SINC3_Decimation&lt;&gt;0,(ABS(SIN(((MOD_CLK_DIV*PI()*$D1406*SINC3_Decimation)/(f_CLK_MHz*1000000)))/(SINC3_Decimation*SIN(((MOD_CLK_DIV*PI()*$D1406)/(f_CLK_MHz*1000000)))))^First_Stage_Order),"-")</f>
        <v>0.97315766075226684</v>
      </c>
      <c r="G1406" s="460">
        <v>5.0337978321037697E-6</v>
      </c>
      <c r="H1406" s="460">
        <f t="shared" ref="H1406:H1469" si="257">IF(SINC1A_Decimation&lt;&gt;0,(ABS(SIN(((MOD_CLK_DIV*SINC3_Decimation*FIR2_Decimation*PI()*$D1406*SINC1A_Decimation)/(f_CLK_MHz*1000000)))/(SINC1A_Decimation*SIN(((MOD_CLK_DIV*SINC3_Decimation*FIR2_Decimation*PI()*$D1406)/(f_CLK_MHz*1000000)))))^1),"-")</f>
        <v>1</v>
      </c>
      <c r="I1406" s="460">
        <v>0.99644415654865803</v>
      </c>
      <c r="J1406" s="460">
        <v>0.99626386461275895</v>
      </c>
      <c r="K1406" s="460">
        <v>0.99772166046416</v>
      </c>
      <c r="L1406" s="460" t="str">
        <f t="shared" ref="L1406:L1469" si="258">IF(SINC1B_Decimation&lt;&gt;0,(ABS(SIN(((MOD_CLK_DIV*FIR1_Decimation*PI()*$D1406*SINC1B_Decimation)/(f_CLK_MHz*1000000)))/(SINC1B_Decimation*SIN(((MOD_CLK_DIV*FIR1_Decimation*PI()*$D1406)/(f_CLK_MHz*1000000)))))^1),"-")</f>
        <v>-</v>
      </c>
      <c r="M1406" s="460">
        <f t="shared" ref="M1406:M1469" si="259">IF($D$14=$Z$85,(ABS(SIN(((Dec_Prior_to_Chop*PI()*$D1406*2)/(f_CLK_MHz*1000000)))/(2*SIN(((Dec_Prior_to_Chop*PI()*$D1406)/(f_CLK_MHz*1000000)))))^1),1)</f>
        <v>1</v>
      </c>
      <c r="N1406" s="460">
        <f t="shared" ref="N1406:N1469" si="260">M1406*IF(FILTER=$U$85,F1406,IF(AND(FILTER=$U$86,$D$13&lt;=$U$73,$D$13&lt;&gt;$U$72),F1406*G1406*H1406,IF(AND(FILTER=$U$86,OR($D$13&gt;=$U$74,$D$13=$U$72),$D$13&lt;=$U$79,$D$13&lt;&gt;$U$75),I1406*L1406,IF(AND(FILTER=$U$86,$D$13=$U$75),J1406*L1406,IF(AND(FILTER=$U$86,$D$13&gt;=$U$80),K1406,"Error")))))</f>
        <v>4.8986789229899365E-6</v>
      </c>
      <c r="O1406" s="460">
        <f t="shared" si="254"/>
        <v>-106.19842049661905</v>
      </c>
      <c r="P1406" s="460">
        <f t="shared" si="251"/>
        <v>-1.0000000000005116E-2</v>
      </c>
      <c r="Q1406" s="460">
        <f t="shared" si="252"/>
        <v>2.2528311093968179E-11</v>
      </c>
      <c r="R1406" s="460">
        <f t="shared" si="253"/>
        <v>-2.2528311093979704E-13</v>
      </c>
      <c r="V1406" s="430"/>
    </row>
    <row r="1407" spans="3:22" x14ac:dyDescent="0.35">
      <c r="C1407" s="489">
        <v>59.3600000000012</v>
      </c>
      <c r="D1407" s="460">
        <f t="shared" si="255"/>
        <v>59.3600000000012</v>
      </c>
      <c r="E1407" s="460">
        <f t="shared" ref="E1407:E1470" si="261">D1407/1000</f>
        <v>5.9360000000001203E-2</v>
      </c>
      <c r="F1407" s="460">
        <f t="shared" si="256"/>
        <v>0.97314872085818571</v>
      </c>
      <c r="G1407" s="460">
        <v>5.34350248424712E-6</v>
      </c>
      <c r="H1407" s="460">
        <f t="shared" si="257"/>
        <v>1</v>
      </c>
      <c r="I1407" s="460">
        <v>0.99644295989881104</v>
      </c>
      <c r="J1407" s="460">
        <v>0.99626260738339401</v>
      </c>
      <c r="K1407" s="460">
        <v>0.99772089333746705</v>
      </c>
      <c r="L1407" s="460" t="str">
        <f t="shared" si="258"/>
        <v>-</v>
      </c>
      <c r="M1407" s="460">
        <f t="shared" si="259"/>
        <v>1</v>
      </c>
      <c r="N1407" s="460">
        <f t="shared" si="260"/>
        <v>5.2000226074476227E-6</v>
      </c>
      <c r="O1407" s="460">
        <f t="shared" si="254"/>
        <v>-105.67989536473321</v>
      </c>
      <c r="P1407" s="460">
        <f t="shared" si="251"/>
        <v>-9.9999999999980105E-3</v>
      </c>
      <c r="Q1407" s="460">
        <f t="shared" si="252"/>
        <v>2.5495943150215476E-11</v>
      </c>
      <c r="R1407" s="460">
        <f t="shared" si="253"/>
        <v>-2.5495943150210402E-13</v>
      </c>
      <c r="V1407" s="430"/>
    </row>
    <row r="1408" spans="3:22" x14ac:dyDescent="0.35">
      <c r="C1408" s="489">
        <v>59.370000000001198</v>
      </c>
      <c r="D1408" s="460">
        <f t="shared" si="255"/>
        <v>59.370000000001198</v>
      </c>
      <c r="E1408" s="460">
        <f t="shared" si="261"/>
        <v>5.93700000000012E-2</v>
      </c>
      <c r="F1408" s="460">
        <f t="shared" si="256"/>
        <v>0.97313977952909136</v>
      </c>
      <c r="G1408" s="460">
        <v>5.6498879309416304E-6</v>
      </c>
      <c r="H1408" s="460">
        <f t="shared" si="257"/>
        <v>1</v>
      </c>
      <c r="I1408" s="460">
        <v>0.99644176304850096</v>
      </c>
      <c r="J1408" s="460">
        <v>0.99626134994348103</v>
      </c>
      <c r="K1408" s="460">
        <v>0.997720126081998</v>
      </c>
      <c r="L1408" s="460" t="str">
        <f t="shared" si="258"/>
        <v>-</v>
      </c>
      <c r="M1408" s="460">
        <f t="shared" si="259"/>
        <v>1</v>
      </c>
      <c r="N1408" s="460">
        <f t="shared" si="260"/>
        <v>5.4981306954806124E-6</v>
      </c>
      <c r="O1408" s="460">
        <f t="shared" si="254"/>
        <v>-105.19569881603721</v>
      </c>
      <c r="P1408" s="460">
        <f t="shared" si="251"/>
        <v>-9.9999999999980105E-3</v>
      </c>
      <c r="Q1408" s="460">
        <f t="shared" si="252"/>
        <v>2.8612621023238576E-11</v>
      </c>
      <c r="R1408" s="460">
        <f t="shared" si="253"/>
        <v>-2.8612621023232883E-13</v>
      </c>
      <c r="V1408" s="430"/>
    </row>
    <row r="1409" spans="3:22" x14ac:dyDescent="0.35">
      <c r="C1409" s="489">
        <v>59.380000000001203</v>
      </c>
      <c r="D1409" s="460">
        <f t="shared" si="255"/>
        <v>59.380000000001203</v>
      </c>
      <c r="E1409" s="460">
        <f t="shared" si="261"/>
        <v>5.9380000000001203E-2</v>
      </c>
      <c r="F1409" s="460">
        <f t="shared" si="256"/>
        <v>0.97313083676501766</v>
      </c>
      <c r="G1409" s="460">
        <v>5.9529324476607296E-6</v>
      </c>
      <c r="H1409" s="460">
        <f t="shared" si="257"/>
        <v>1</v>
      </c>
      <c r="I1409" s="460">
        <v>0.99644056599772801</v>
      </c>
      <c r="J1409" s="460">
        <v>0.99626009229302204</v>
      </c>
      <c r="K1409" s="460">
        <v>0.99771935869775297</v>
      </c>
      <c r="L1409" s="460" t="str">
        <f t="shared" si="258"/>
        <v>-</v>
      </c>
      <c r="M1409" s="460">
        <f t="shared" si="259"/>
        <v>1</v>
      </c>
      <c r="N1409" s="460">
        <f t="shared" si="260"/>
        <v>5.7929821339977105E-6</v>
      </c>
      <c r="O1409" s="460">
        <f t="shared" si="254"/>
        <v>-104.741956217929</v>
      </c>
      <c r="P1409" s="460">
        <f t="shared" si="251"/>
        <v>-1.0000000000005116E-2</v>
      </c>
      <c r="Q1409" s="460">
        <f t="shared" si="252"/>
        <v>3.187230723200249E-11</v>
      </c>
      <c r="R1409" s="460">
        <f t="shared" si="253"/>
        <v>-3.1872307232018794E-13</v>
      </c>
      <c r="V1409" s="430"/>
    </row>
    <row r="1410" spans="3:22" x14ac:dyDescent="0.35">
      <c r="C1410" s="489">
        <v>59.390000000001201</v>
      </c>
      <c r="D1410" s="460">
        <f t="shared" si="255"/>
        <v>59.390000000001201</v>
      </c>
      <c r="E1410" s="460">
        <f t="shared" si="261"/>
        <v>5.9390000000001199E-2</v>
      </c>
      <c r="F1410" s="460">
        <f t="shared" si="256"/>
        <v>0.97312189256600068</v>
      </c>
      <c r="G1410" s="460">
        <v>6.25261429741994E-6</v>
      </c>
      <c r="H1410" s="460">
        <f t="shared" si="257"/>
        <v>1</v>
      </c>
      <c r="I1410" s="460">
        <v>0.99643936874651295</v>
      </c>
      <c r="J1410" s="460">
        <v>0.99625883443202801</v>
      </c>
      <c r="K1410" s="460">
        <v>0.99771859118474804</v>
      </c>
      <c r="L1410" s="460" t="str">
        <f t="shared" si="258"/>
        <v>-</v>
      </c>
      <c r="M1410" s="460">
        <f t="shared" si="259"/>
        <v>1</v>
      </c>
      <c r="N1410" s="460">
        <f t="shared" si="260"/>
        <v>6.0845558585905267E-6</v>
      </c>
      <c r="O1410" s="460">
        <f t="shared" si="254"/>
        <v>-104.31542235098917</v>
      </c>
      <c r="P1410" s="460">
        <f t="shared" si="251"/>
        <v>-9.9999999999980105E-3</v>
      </c>
      <c r="Q1410" s="460">
        <f t="shared" si="252"/>
        <v>3.5268977191344255E-11</v>
      </c>
      <c r="R1410" s="460">
        <f t="shared" si="253"/>
        <v>-3.5268977191337237E-13</v>
      </c>
      <c r="V1410" s="430"/>
    </row>
    <row r="1411" spans="3:22" x14ac:dyDescent="0.35">
      <c r="C1411" s="489">
        <v>59.400000000001199</v>
      </c>
      <c r="D1411" s="460">
        <f t="shared" si="255"/>
        <v>59.400000000001199</v>
      </c>
      <c r="E1411" s="460">
        <f t="shared" si="261"/>
        <v>5.9400000000001202E-2</v>
      </c>
      <c r="F1411" s="460">
        <f t="shared" si="256"/>
        <v>0.97311294693207639</v>
      </c>
      <c r="G1411" s="460">
        <v>6.5489117309082303E-6</v>
      </c>
      <c r="H1411" s="460">
        <f t="shared" si="257"/>
        <v>1</v>
      </c>
      <c r="I1411" s="460">
        <v>0.99643817129483703</v>
      </c>
      <c r="J1411" s="460">
        <v>0.99625757636048895</v>
      </c>
      <c r="K1411" s="460">
        <v>0.99771782354296701</v>
      </c>
      <c r="L1411" s="460" t="str">
        <f t="shared" si="258"/>
        <v>-</v>
      </c>
      <c r="M1411" s="460">
        <f t="shared" si="259"/>
        <v>1</v>
      </c>
      <c r="N1411" s="460">
        <f t="shared" si="260"/>
        <v>6.3728307936621532E-6</v>
      </c>
      <c r="O1411" s="460">
        <f t="shared" si="254"/>
        <v>-103.91335224817887</v>
      </c>
      <c r="P1411" s="460">
        <f t="shared" ref="P1411:P1474" si="262">D1410-D1411</f>
        <v>-9.9999999999980105E-3</v>
      </c>
      <c r="Q1411" s="460">
        <f t="shared" ref="Q1411:Q1474" si="263">((N1411+N1410)/2)^2</f>
        <v>3.8796620550930805E-11</v>
      </c>
      <c r="R1411" s="460">
        <f t="shared" ref="R1411:R1474" si="264">P1411*Q1411</f>
        <v>-3.8796620550923088E-13</v>
      </c>
      <c r="V1411" s="430"/>
    </row>
    <row r="1412" spans="3:22" x14ac:dyDescent="0.35">
      <c r="C1412" s="489">
        <v>59.410000000001197</v>
      </c>
      <c r="D1412" s="460">
        <f t="shared" si="255"/>
        <v>59.410000000001197</v>
      </c>
      <c r="E1412" s="460">
        <f t="shared" si="261"/>
        <v>5.9410000000001198E-2</v>
      </c>
      <c r="F1412" s="460">
        <f t="shared" si="256"/>
        <v>0.97310399986328056</v>
      </c>
      <c r="G1412" s="460">
        <v>6.8418029864353799E-6</v>
      </c>
      <c r="H1412" s="460">
        <f t="shared" si="257"/>
        <v>1</v>
      </c>
      <c r="I1412" s="460">
        <v>0.99643697364271799</v>
      </c>
      <c r="J1412" s="460">
        <v>0.99625631807842296</v>
      </c>
      <c r="K1412" s="460">
        <v>0.99771705577242298</v>
      </c>
      <c r="L1412" s="460" t="str">
        <f t="shared" si="258"/>
        <v>-</v>
      </c>
      <c r="M1412" s="460">
        <f t="shared" si="259"/>
        <v>1</v>
      </c>
      <c r="N1412" s="460">
        <f t="shared" si="260"/>
        <v>6.6577858523768068E-6</v>
      </c>
      <c r="O1412" s="460">
        <f t="shared" si="254"/>
        <v>-103.53340356065755</v>
      </c>
      <c r="P1412" s="460">
        <f t="shared" si="262"/>
        <v>-9.9999999999980105E-3</v>
      </c>
      <c r="Q1412" s="460">
        <f t="shared" si="263"/>
        <v>4.2449242544006912E-11</v>
      </c>
      <c r="R1412" s="460">
        <f t="shared" si="264"/>
        <v>-4.2449242543998469E-13</v>
      </c>
      <c r="V1412" s="430"/>
    </row>
    <row r="1413" spans="3:22" x14ac:dyDescent="0.35">
      <c r="C1413" s="489">
        <v>59.420000000001203</v>
      </c>
      <c r="D1413" s="460">
        <f t="shared" si="255"/>
        <v>59.420000000001203</v>
      </c>
      <c r="E1413" s="460">
        <f t="shared" si="261"/>
        <v>5.9420000000001201E-2</v>
      </c>
      <c r="F1413" s="460">
        <f t="shared" si="256"/>
        <v>0.97309505135964813</v>
      </c>
      <c r="G1413" s="460">
        <v>7.1312662904885298E-6</v>
      </c>
      <c r="H1413" s="460">
        <f t="shared" si="257"/>
        <v>1</v>
      </c>
      <c r="I1413" s="460">
        <v>0.99643577579013998</v>
      </c>
      <c r="J1413" s="460">
        <v>0.99625505958580796</v>
      </c>
      <c r="K1413" s="460">
        <v>0.99771628787310696</v>
      </c>
      <c r="L1413" s="460" t="str">
        <f t="shared" si="258"/>
        <v>-</v>
      </c>
      <c r="M1413" s="460">
        <f t="shared" si="259"/>
        <v>1</v>
      </c>
      <c r="N1413" s="460">
        <f t="shared" si="260"/>
        <v>6.9393999372022631E-6</v>
      </c>
      <c r="O1413" s="460">
        <f t="shared" si="254"/>
        <v>-103.17356164343599</v>
      </c>
      <c r="P1413" s="460">
        <f t="shared" si="262"/>
        <v>-1.0000000000005116E-2</v>
      </c>
      <c r="Q1413" s="460">
        <f t="shared" si="263"/>
        <v>4.6220865349082747E-11</v>
      </c>
      <c r="R1413" s="460">
        <f t="shared" si="264"/>
        <v>-4.6220865349106391E-13</v>
      </c>
      <c r="V1413" s="430"/>
    </row>
    <row r="1414" spans="3:22" x14ac:dyDescent="0.35">
      <c r="C1414" s="489">
        <v>59.430000000001201</v>
      </c>
      <c r="D1414" s="460">
        <f t="shared" si="255"/>
        <v>59.430000000001201</v>
      </c>
      <c r="E1414" s="460">
        <f t="shared" si="261"/>
        <v>5.9430000000001197E-2</v>
      </c>
      <c r="F1414" s="460">
        <f t="shared" si="256"/>
        <v>0.97308610142121454</v>
      </c>
      <c r="G1414" s="460">
        <v>7.41727985749462E-6</v>
      </c>
      <c r="H1414" s="460">
        <f t="shared" si="257"/>
        <v>1</v>
      </c>
      <c r="I1414" s="460">
        <v>0.99643457773710198</v>
      </c>
      <c r="J1414" s="460">
        <v>0.99625380088265003</v>
      </c>
      <c r="K1414" s="460">
        <v>0.99771551984501605</v>
      </c>
      <c r="L1414" s="460" t="str">
        <f t="shared" si="258"/>
        <v>-</v>
      </c>
      <c r="M1414" s="460">
        <f t="shared" si="259"/>
        <v>1</v>
      </c>
      <c r="N1414" s="460">
        <f t="shared" si="260"/>
        <v>7.2176519396795413E-6</v>
      </c>
      <c r="O1414" s="460">
        <f t="shared" si="254"/>
        <v>-102.83208129928815</v>
      </c>
      <c r="P1414" s="460">
        <f t="shared" si="262"/>
        <v>-9.9999999999980105E-3</v>
      </c>
      <c r="Q1414" s="460">
        <f t="shared" si="263"/>
        <v>5.0105529461180662E-11</v>
      </c>
      <c r="R1414" s="460">
        <f t="shared" si="264"/>
        <v>-5.0105529461170692E-13</v>
      </c>
      <c r="V1414" s="430"/>
    </row>
    <row r="1415" spans="3:22" x14ac:dyDescent="0.35">
      <c r="C1415" s="489">
        <v>59.440000000001199</v>
      </c>
      <c r="D1415" s="460">
        <f t="shared" si="255"/>
        <v>59.440000000001199</v>
      </c>
      <c r="E1415" s="460">
        <f t="shared" si="261"/>
        <v>5.94400000000012E-2</v>
      </c>
      <c r="F1415" s="460">
        <f t="shared" si="256"/>
        <v>0.97307715004801454</v>
      </c>
      <c r="G1415" s="460">
        <v>7.6998218899716303E-6</v>
      </c>
      <c r="H1415" s="460">
        <f t="shared" si="257"/>
        <v>1</v>
      </c>
      <c r="I1415" s="460">
        <v>0.99643337948362598</v>
      </c>
      <c r="J1415" s="460">
        <v>0.99625254196896595</v>
      </c>
      <c r="K1415" s="460">
        <v>0.99771475168816404</v>
      </c>
      <c r="L1415" s="460" t="str">
        <f t="shared" si="258"/>
        <v>-</v>
      </c>
      <c r="M1415" s="460">
        <f t="shared" si="259"/>
        <v>1</v>
      </c>
      <c r="N1415" s="460">
        <f t="shared" si="260"/>
        <v>7.4925207405709113E-6</v>
      </c>
      <c r="O1415" s="460">
        <f t="shared" si="254"/>
        <v>-102.50744092359423</v>
      </c>
      <c r="P1415" s="460">
        <f t="shared" si="262"/>
        <v>-9.9999999999980105E-3</v>
      </c>
      <c r="Q1415" s="460">
        <f t="shared" si="263"/>
        <v>5.4097295070696699E-11</v>
      </c>
      <c r="R1415" s="460">
        <f t="shared" si="264"/>
        <v>-5.4097295070685941E-13</v>
      </c>
      <c r="V1415" s="430"/>
    </row>
    <row r="1416" spans="3:22" x14ac:dyDescent="0.35">
      <c r="C1416" s="489">
        <v>59.450000000001197</v>
      </c>
      <c r="D1416" s="460">
        <f t="shared" si="255"/>
        <v>59.450000000001197</v>
      </c>
      <c r="E1416" s="460">
        <f t="shared" si="261"/>
        <v>5.9450000000001196E-2</v>
      </c>
      <c r="F1416" s="460">
        <f t="shared" si="256"/>
        <v>0.97306819724008553</v>
      </c>
      <c r="G1416" s="460">
        <v>7.9788705788843208E-6</v>
      </c>
      <c r="H1416" s="460">
        <f t="shared" si="257"/>
        <v>1</v>
      </c>
      <c r="I1416" s="460">
        <v>0.99643218102970799</v>
      </c>
      <c r="J1416" s="460">
        <v>0.99625128284475495</v>
      </c>
      <c r="K1416" s="460">
        <v>0.99771398340255302</v>
      </c>
      <c r="L1416" s="460" t="str">
        <f t="shared" si="258"/>
        <v>-</v>
      </c>
      <c r="M1416" s="460">
        <f t="shared" si="259"/>
        <v>1</v>
      </c>
      <c r="N1416" s="460">
        <f t="shared" si="260"/>
        <v>7.7639852102069243E-6</v>
      </c>
      <c r="O1416" s="460">
        <f t="shared" si="254"/>
        <v>-102.19830601160766</v>
      </c>
      <c r="P1416" s="460">
        <f t="shared" si="262"/>
        <v>-9.9999999999980105E-3</v>
      </c>
      <c r="Q1416" s="460">
        <f t="shared" si="263"/>
        <v>5.8190243456529885E-11</v>
      </c>
      <c r="R1416" s="460">
        <f t="shared" si="264"/>
        <v>-5.8190243456518305E-13</v>
      </c>
      <c r="V1416" s="430"/>
    </row>
    <row r="1417" spans="3:22" x14ac:dyDescent="0.35">
      <c r="C1417" s="489">
        <v>59.460000000001202</v>
      </c>
      <c r="D1417" s="460">
        <f t="shared" si="255"/>
        <v>59.460000000001202</v>
      </c>
      <c r="E1417" s="460">
        <f t="shared" si="261"/>
        <v>5.9460000000001199E-2</v>
      </c>
      <c r="F1417" s="460">
        <f t="shared" si="256"/>
        <v>0.97305924299746227</v>
      </c>
      <c r="G1417" s="460">
        <v>8.2544041036750398E-6</v>
      </c>
      <c r="H1417" s="460">
        <f t="shared" si="257"/>
        <v>1</v>
      </c>
      <c r="I1417" s="460">
        <v>0.99643098237531602</v>
      </c>
      <c r="J1417" s="460">
        <v>0.99625002350998404</v>
      </c>
      <c r="K1417" s="460">
        <v>0.99771321498815302</v>
      </c>
      <c r="L1417" s="460" t="str">
        <f t="shared" si="258"/>
        <v>-</v>
      </c>
      <c r="M1417" s="460">
        <f t="shared" si="259"/>
        <v>1</v>
      </c>
      <c r="N1417" s="460">
        <f t="shared" si="260"/>
        <v>8.0320242085171798E-6</v>
      </c>
      <c r="O1417" s="460">
        <f t="shared" si="254"/>
        <v>-101.90349982467438</v>
      </c>
      <c r="P1417" s="460">
        <f t="shared" si="262"/>
        <v>-1.0000000000005116E-2</v>
      </c>
      <c r="Q1417" s="460">
        <f t="shared" si="263"/>
        <v>6.2378478389105148E-11</v>
      </c>
      <c r="R1417" s="460">
        <f t="shared" si="264"/>
        <v>-6.2378478389137059E-13</v>
      </c>
      <c r="V1417" s="430"/>
    </row>
    <row r="1418" spans="3:22" x14ac:dyDescent="0.35">
      <c r="C1418" s="489">
        <v>59.470000000001299</v>
      </c>
      <c r="D1418" s="460">
        <f t="shared" si="255"/>
        <v>59.470000000001299</v>
      </c>
      <c r="E1418" s="460">
        <f t="shared" si="261"/>
        <v>5.94700000000013E-2</v>
      </c>
      <c r="F1418" s="460">
        <f t="shared" si="256"/>
        <v>0.97305028732017884</v>
      </c>
      <c r="G1418" s="460">
        <v>8.5264006322760006E-6</v>
      </c>
      <c r="H1418" s="460">
        <f t="shared" si="257"/>
        <v>1</v>
      </c>
      <c r="I1418" s="460">
        <v>0.99642978352050104</v>
      </c>
      <c r="J1418" s="460">
        <v>0.99624876396470496</v>
      </c>
      <c r="K1418" s="460">
        <v>0.99771244644500801</v>
      </c>
      <c r="L1418" s="460" t="str">
        <f t="shared" si="258"/>
        <v>-</v>
      </c>
      <c r="M1418" s="460">
        <f t="shared" si="259"/>
        <v>1</v>
      </c>
      <c r="N1418" s="460">
        <f t="shared" si="260"/>
        <v>8.2966165850431172E-6</v>
      </c>
      <c r="O1418" s="460">
        <f t="shared" si="254"/>
        <v>-101.62197959349113</v>
      </c>
      <c r="P1418" s="460">
        <f t="shared" si="262"/>
        <v>-1.0000000000097486E-2</v>
      </c>
      <c r="Q1418" s="460">
        <f t="shared" si="263"/>
        <v>6.6656127541280367E-11</v>
      </c>
      <c r="R1418" s="460">
        <f t="shared" si="264"/>
        <v>-6.6656127541930178E-13</v>
      </c>
      <c r="V1418" s="430"/>
    </row>
    <row r="1419" spans="3:22" x14ac:dyDescent="0.35">
      <c r="C1419" s="489">
        <v>59.480000000001297</v>
      </c>
      <c r="D1419" s="460">
        <f t="shared" si="255"/>
        <v>59.480000000001297</v>
      </c>
      <c r="E1419" s="460">
        <f t="shared" si="261"/>
        <v>5.9480000000001296E-2</v>
      </c>
      <c r="F1419" s="460">
        <f t="shared" si="256"/>
        <v>0.97304133020827255</v>
      </c>
      <c r="G1419" s="460">
        <v>8.7948383213936497E-6</v>
      </c>
      <c r="H1419" s="460">
        <f t="shared" si="257"/>
        <v>1</v>
      </c>
      <c r="I1419" s="460">
        <v>0.99642858446521498</v>
      </c>
      <c r="J1419" s="460">
        <v>0.99624750420886699</v>
      </c>
      <c r="K1419" s="460">
        <v>0.99771167777307501</v>
      </c>
      <c r="L1419" s="460" t="str">
        <f t="shared" si="258"/>
        <v>-</v>
      </c>
      <c r="M1419" s="460">
        <f t="shared" si="259"/>
        <v>1</v>
      </c>
      <c r="N1419" s="460">
        <f t="shared" si="260"/>
        <v>8.557741179215568E-6</v>
      </c>
      <c r="O1419" s="460">
        <f t="shared" si="254"/>
        <v>-101.35281704958261</v>
      </c>
      <c r="P1419" s="460">
        <f t="shared" si="262"/>
        <v>-9.9999999999980105E-3</v>
      </c>
      <c r="Q1419" s="460">
        <f t="shared" si="263"/>
        <v>7.1017343911406768E-11</v>
      </c>
      <c r="R1419" s="460">
        <f t="shared" si="264"/>
        <v>-7.1017343911392637E-13</v>
      </c>
      <c r="V1419" s="430"/>
    </row>
    <row r="1420" spans="3:22" x14ac:dyDescent="0.35">
      <c r="C1420" s="489">
        <v>59.490000000001302</v>
      </c>
      <c r="D1420" s="460">
        <f t="shared" si="255"/>
        <v>59.490000000001302</v>
      </c>
      <c r="E1420" s="460">
        <f t="shared" si="261"/>
        <v>5.9490000000001306E-2</v>
      </c>
      <c r="F1420" s="460">
        <f t="shared" si="256"/>
        <v>0.97303237166177858</v>
      </c>
      <c r="G1420" s="460">
        <v>9.0596953166126795E-6</v>
      </c>
      <c r="H1420" s="460">
        <f t="shared" si="257"/>
        <v>1</v>
      </c>
      <c r="I1420" s="460">
        <v>0.99642738520949004</v>
      </c>
      <c r="J1420" s="460">
        <v>0.99624624424250596</v>
      </c>
      <c r="K1420" s="460">
        <v>0.99771090897238401</v>
      </c>
      <c r="L1420" s="460" t="str">
        <f t="shared" si="258"/>
        <v>-</v>
      </c>
      <c r="M1420" s="460">
        <f t="shared" si="259"/>
        <v>1</v>
      </c>
      <c r="N1420" s="460">
        <f t="shared" si="260"/>
        <v>8.8153768204567427E-6</v>
      </c>
      <c r="O1420" s="460">
        <f t="shared" si="254"/>
        <v>-101.09518237393576</v>
      </c>
      <c r="P1420" s="460">
        <f t="shared" si="262"/>
        <v>-1.0000000000005116E-2</v>
      </c>
      <c r="Q1420" s="460">
        <f t="shared" si="263"/>
        <v>7.5456307257634512E-11</v>
      </c>
      <c r="R1420" s="460">
        <f t="shared" si="264"/>
        <v>-7.545630725767311E-13</v>
      </c>
      <c r="V1420" s="430"/>
    </row>
    <row r="1421" spans="3:22" x14ac:dyDescent="0.35">
      <c r="C1421" s="489">
        <v>59.5000000000013</v>
      </c>
      <c r="D1421" s="460">
        <f t="shared" si="255"/>
        <v>59.5000000000013</v>
      </c>
      <c r="E1421" s="460">
        <f t="shared" si="261"/>
        <v>5.9500000000001302E-2</v>
      </c>
      <c r="F1421" s="460">
        <f t="shared" si="256"/>
        <v>0.97302341168073248</v>
      </c>
      <c r="G1421" s="460">
        <v>9.3209497524230193E-6</v>
      </c>
      <c r="H1421" s="460">
        <f t="shared" si="257"/>
        <v>1</v>
      </c>
      <c r="I1421" s="460">
        <v>0.99642618575330899</v>
      </c>
      <c r="J1421" s="460">
        <v>0.99624498406560302</v>
      </c>
      <c r="K1421" s="460">
        <v>0.99771014004292002</v>
      </c>
      <c r="L1421" s="460" t="str">
        <f t="shared" si="258"/>
        <v>-</v>
      </c>
      <c r="M1421" s="460">
        <f t="shared" si="259"/>
        <v>1</v>
      </c>
      <c r="N1421" s="460">
        <f t="shared" si="260"/>
        <v>9.0695023282073241E-6</v>
      </c>
      <c r="O1421" s="460">
        <f t="shared" ref="O1421:O1484" si="265">20*LOG10(N1421)</f>
        <v>-100.8483308674933</v>
      </c>
      <c r="P1421" s="460">
        <f t="shared" si="262"/>
        <v>-9.9999999999980105E-3</v>
      </c>
      <c r="Q1421" s="460">
        <f t="shared" si="263"/>
        <v>7.9967225540579659E-11</v>
      </c>
      <c r="R1421" s="460">
        <f t="shared" si="264"/>
        <v>-7.9967225540563747E-13</v>
      </c>
      <c r="V1421" s="430"/>
    </row>
    <row r="1422" spans="3:22" x14ac:dyDescent="0.35">
      <c r="C1422" s="489">
        <v>59.510000000001298</v>
      </c>
      <c r="D1422" s="460">
        <f t="shared" si="255"/>
        <v>59.510000000001298</v>
      </c>
      <c r="E1422" s="460">
        <f t="shared" si="261"/>
        <v>5.9510000000001298E-2</v>
      </c>
      <c r="F1422" s="460">
        <f t="shared" si="256"/>
        <v>0.97301445026516864</v>
      </c>
      <c r="G1422" s="460">
        <v>9.5785797524603305E-6</v>
      </c>
      <c r="H1422" s="460">
        <f t="shared" si="257"/>
        <v>1</v>
      </c>
      <c r="I1422" s="460">
        <v>0.99642498609669305</v>
      </c>
      <c r="J1422" s="460">
        <v>0.99624372367817804</v>
      </c>
      <c r="K1422" s="460">
        <v>0.99770937098469703</v>
      </c>
      <c r="L1422" s="460" t="str">
        <f t="shared" si="258"/>
        <v>-</v>
      </c>
      <c r="M1422" s="460">
        <f t="shared" si="259"/>
        <v>1</v>
      </c>
      <c r="N1422" s="460">
        <f t="shared" si="260"/>
        <v>9.3200965121612632E-6</v>
      </c>
      <c r="O1422" s="460">
        <f t="shared" si="265"/>
        <v>-100.6115918076799</v>
      </c>
      <c r="P1422" s="460">
        <f t="shared" si="262"/>
        <v>-9.9999999999980105E-3</v>
      </c>
      <c r="Q1422" s="460">
        <f t="shared" si="263"/>
        <v>8.4544336377421403E-11</v>
      </c>
      <c r="R1422" s="460">
        <f t="shared" si="264"/>
        <v>-8.4544336377404586E-13</v>
      </c>
      <c r="V1422" s="430"/>
    </row>
    <row r="1423" spans="3:22" x14ac:dyDescent="0.35">
      <c r="C1423" s="489">
        <v>59.520000000001303</v>
      </c>
      <c r="D1423" s="460">
        <f t="shared" si="255"/>
        <v>59.520000000001303</v>
      </c>
      <c r="E1423" s="460">
        <f t="shared" si="261"/>
        <v>5.9520000000001301E-2</v>
      </c>
      <c r="F1423" s="460">
        <f t="shared" si="256"/>
        <v>0.9730054874151236</v>
      </c>
      <c r="G1423" s="460">
        <v>9.8325634296154295E-6</v>
      </c>
      <c r="H1423" s="460">
        <f t="shared" si="257"/>
        <v>1</v>
      </c>
      <c r="I1423" s="460">
        <v>0.99642378623962402</v>
      </c>
      <c r="J1423" s="460">
        <v>0.99624246308021402</v>
      </c>
      <c r="K1423" s="460">
        <v>0.99770860179770304</v>
      </c>
      <c r="L1423" s="460" t="str">
        <f t="shared" si="258"/>
        <v>-</v>
      </c>
      <c r="M1423" s="460">
        <f t="shared" si="259"/>
        <v>1</v>
      </c>
      <c r="N1423" s="460">
        <f t="shared" si="260"/>
        <v>9.567138172373081E-6</v>
      </c>
      <c r="O1423" s="460">
        <f t="shared" si="265"/>
        <v>-100.38435907480661</v>
      </c>
      <c r="P1423" s="460">
        <f t="shared" si="262"/>
        <v>-1.0000000000005116E-2</v>
      </c>
      <c r="Q1423" s="460">
        <f t="shared" si="263"/>
        <v>8.9181908507169274E-11</v>
      </c>
      <c r="R1423" s="460">
        <f t="shared" si="264"/>
        <v>-8.9181908507214898E-13</v>
      </c>
      <c r="V1423" s="430"/>
    </row>
    <row r="1424" spans="3:22" x14ac:dyDescent="0.35">
      <c r="C1424" s="489">
        <v>59.530000000001301</v>
      </c>
      <c r="D1424" s="460">
        <f t="shared" si="255"/>
        <v>59.530000000001301</v>
      </c>
      <c r="E1424" s="460">
        <f t="shared" si="261"/>
        <v>5.9530000000001304E-2</v>
      </c>
      <c r="F1424" s="460">
        <f t="shared" si="256"/>
        <v>0.97299652313063312</v>
      </c>
      <c r="G1424" s="460">
        <v>1.0082878886230099E-5</v>
      </c>
      <c r="H1424" s="460">
        <f t="shared" si="257"/>
        <v>1</v>
      </c>
      <c r="I1424" s="460">
        <v>0.99642258618211899</v>
      </c>
      <c r="J1424" s="460">
        <v>0.99624120227173096</v>
      </c>
      <c r="K1424" s="460">
        <v>0.99770783248195005</v>
      </c>
      <c r="L1424" s="460" t="str">
        <f t="shared" si="258"/>
        <v>-</v>
      </c>
      <c r="M1424" s="460">
        <f t="shared" si="259"/>
        <v>1</v>
      </c>
      <c r="N1424" s="460">
        <f t="shared" si="260"/>
        <v>9.8106060994491578E-6</v>
      </c>
      <c r="O1424" s="460">
        <f t="shared" si="265"/>
        <v>-100.16608322138157</v>
      </c>
      <c r="P1424" s="460">
        <f t="shared" si="262"/>
        <v>-9.9999999999980105E-3</v>
      </c>
      <c r="Q1424" s="460">
        <f t="shared" si="263"/>
        <v>9.3874243266034915E-11</v>
      </c>
      <c r="R1424" s="460">
        <f t="shared" si="264"/>
        <v>-9.3874243266016249E-13</v>
      </c>
      <c r="V1424" s="430"/>
    </row>
    <row r="1425" spans="3:22" x14ac:dyDescent="0.35">
      <c r="C1425" s="489">
        <v>59.540000000001299</v>
      </c>
      <c r="D1425" s="460">
        <f t="shared" si="255"/>
        <v>59.540000000001299</v>
      </c>
      <c r="E1425" s="460">
        <f t="shared" si="261"/>
        <v>5.95400000000013E-2</v>
      </c>
      <c r="F1425" s="460">
        <f t="shared" si="256"/>
        <v>0.97298755741173315</v>
      </c>
      <c r="G1425" s="460">
        <v>1.03295042140777E-5</v>
      </c>
      <c r="H1425" s="460">
        <f t="shared" si="257"/>
        <v>1</v>
      </c>
      <c r="I1425" s="460">
        <v>0.99642138592416096</v>
      </c>
      <c r="J1425" s="460">
        <v>0.99623994125270698</v>
      </c>
      <c r="K1425" s="460">
        <v>0.99770706303742396</v>
      </c>
      <c r="L1425" s="460" t="str">
        <f t="shared" si="258"/>
        <v>-</v>
      </c>
      <c r="M1425" s="460">
        <f t="shared" si="259"/>
        <v>1</v>
      </c>
      <c r="N1425" s="460">
        <f t="shared" si="260"/>
        <v>1.0050479074529666E-5</v>
      </c>
      <c r="O1425" s="460">
        <f t="shared" si="265"/>
        <v>-99.956264726131934</v>
      </c>
      <c r="P1425" s="460">
        <f t="shared" si="262"/>
        <v>-9.9999999999980105E-3</v>
      </c>
      <c r="Q1425" s="460">
        <f t="shared" si="263"/>
        <v>9.8615676072010353E-11</v>
      </c>
      <c r="R1425" s="460">
        <f t="shared" si="264"/>
        <v>-9.8615676071990738E-13</v>
      </c>
      <c r="V1425" s="430"/>
    </row>
    <row r="1426" spans="3:22" x14ac:dyDescent="0.35">
      <c r="C1426" s="489">
        <v>59.550000000001297</v>
      </c>
      <c r="D1426" s="460">
        <f t="shared" si="255"/>
        <v>59.550000000001297</v>
      </c>
      <c r="E1426" s="460">
        <f t="shared" si="261"/>
        <v>5.9550000000001296E-2</v>
      </c>
      <c r="F1426" s="460">
        <f t="shared" si="256"/>
        <v>0.97297859025845734</v>
      </c>
      <c r="G1426" s="460">
        <v>1.05724174945481E-5</v>
      </c>
      <c r="H1426" s="460">
        <f t="shared" si="257"/>
        <v>1</v>
      </c>
      <c r="I1426" s="460">
        <v>0.99642018546575095</v>
      </c>
      <c r="J1426" s="460">
        <v>0.99623868002314697</v>
      </c>
      <c r="K1426" s="460">
        <v>0.99770629346412598</v>
      </c>
      <c r="L1426" s="460" t="str">
        <f t="shared" si="258"/>
        <v>-</v>
      </c>
      <c r="M1426" s="460">
        <f t="shared" si="259"/>
        <v>1</v>
      </c>
      <c r="N1426" s="460">
        <f t="shared" si="260"/>
        <v>1.0286735869469261E-5</v>
      </c>
      <c r="O1426" s="460">
        <f t="shared" si="265"/>
        <v>-99.754448226355777</v>
      </c>
      <c r="P1426" s="460">
        <f t="shared" si="262"/>
        <v>-9.9999999999980105E-3</v>
      </c>
      <c r="Q1426" s="460">
        <f t="shared" si="263"/>
        <v>1.034005779196033E-10</v>
      </c>
      <c r="R1426" s="460">
        <f t="shared" si="264"/>
        <v>-1.0340057791958273E-12</v>
      </c>
      <c r="V1426" s="430"/>
    </row>
    <row r="1427" spans="3:22" x14ac:dyDescent="0.35">
      <c r="C1427" s="489">
        <v>59.560000000001303</v>
      </c>
      <c r="D1427" s="460">
        <f t="shared" si="255"/>
        <v>59.560000000001303</v>
      </c>
      <c r="E1427" s="460">
        <f t="shared" si="261"/>
        <v>5.9560000000001299E-2</v>
      </c>
      <c r="F1427" s="460">
        <f t="shared" si="256"/>
        <v>0.97296962167084267</v>
      </c>
      <c r="G1427" s="460">
        <v>1.0811596798927401E-5</v>
      </c>
      <c r="H1427" s="460">
        <f t="shared" si="257"/>
        <v>1</v>
      </c>
      <c r="I1427" s="460">
        <v>0.99641898480690805</v>
      </c>
      <c r="J1427" s="460">
        <v>0.99623741858306902</v>
      </c>
      <c r="K1427" s="460">
        <v>0.997705523762073</v>
      </c>
      <c r="L1427" s="460" t="str">
        <f t="shared" si="258"/>
        <v>-</v>
      </c>
      <c r="M1427" s="460">
        <f t="shared" si="259"/>
        <v>1</v>
      </c>
      <c r="N1427" s="460">
        <f t="shared" si="260"/>
        <v>1.0519355247110087E-5</v>
      </c>
      <c r="O1427" s="460">
        <f t="shared" si="265"/>
        <v>-99.560217563347834</v>
      </c>
      <c r="P1427" s="460">
        <f t="shared" si="262"/>
        <v>-1.0000000000005116E-2</v>
      </c>
      <c r="Q1427" s="460">
        <f t="shared" si="263"/>
        <v>1.082233568878505E-10</v>
      </c>
      <c r="R1427" s="460">
        <f t="shared" si="264"/>
        <v>-1.0822335688790587E-12</v>
      </c>
      <c r="V1427" s="430"/>
    </row>
    <row r="1428" spans="3:22" x14ac:dyDescent="0.35">
      <c r="C1428" s="489">
        <v>59.570000000001301</v>
      </c>
      <c r="D1428" s="460">
        <f t="shared" si="255"/>
        <v>59.570000000001301</v>
      </c>
      <c r="E1428" s="460">
        <f t="shared" si="261"/>
        <v>5.9570000000001302E-2</v>
      </c>
      <c r="F1428" s="460">
        <f t="shared" si="256"/>
        <v>0.97296065164892465</v>
      </c>
      <c r="G1428" s="460">
        <v>1.1047020188258E-5</v>
      </c>
      <c r="H1428" s="460">
        <f t="shared" si="257"/>
        <v>1</v>
      </c>
      <c r="I1428" s="460">
        <v>0.99641778394761304</v>
      </c>
      <c r="J1428" s="460">
        <v>0.99623615693245404</v>
      </c>
      <c r="K1428" s="460">
        <v>0.99770475393124802</v>
      </c>
      <c r="L1428" s="460" t="str">
        <f t="shared" si="258"/>
        <v>-</v>
      </c>
      <c r="M1428" s="460">
        <f t="shared" si="259"/>
        <v>1</v>
      </c>
      <c r="N1428" s="460">
        <f t="shared" si="260"/>
        <v>1.074831596114633E-5</v>
      </c>
      <c r="O1428" s="460">
        <f t="shared" si="265"/>
        <v>-99.373191507662682</v>
      </c>
      <c r="P1428" s="460">
        <f t="shared" si="262"/>
        <v>-9.9999999999980105E-3</v>
      </c>
      <c r="Q1428" s="460">
        <f t="shared" si="263"/>
        <v>1.1307845965562473E-10</v>
      </c>
      <c r="R1428" s="460">
        <f t="shared" si="264"/>
        <v>-1.1307845965560224E-12</v>
      </c>
      <c r="V1428" s="430"/>
    </row>
    <row r="1429" spans="3:22" x14ac:dyDescent="0.35">
      <c r="C1429" s="489">
        <v>59.580000000001299</v>
      </c>
      <c r="D1429" s="460">
        <f t="shared" si="255"/>
        <v>59.580000000001299</v>
      </c>
      <c r="E1429" s="460">
        <f t="shared" si="261"/>
        <v>5.9580000000001299E-2</v>
      </c>
      <c r="F1429" s="460">
        <f t="shared" si="256"/>
        <v>0.9729516801927397</v>
      </c>
      <c r="G1429" s="460">
        <v>1.12786657137548E-5</v>
      </c>
      <c r="H1429" s="460">
        <f t="shared" si="257"/>
        <v>1</v>
      </c>
      <c r="I1429" s="460">
        <v>0.99641658288788704</v>
      </c>
      <c r="J1429" s="460">
        <v>0.99623489507132101</v>
      </c>
      <c r="K1429" s="460">
        <v>0.99770398397166604</v>
      </c>
      <c r="L1429" s="460" t="str">
        <f t="shared" si="258"/>
        <v>-</v>
      </c>
      <c r="M1429" s="460">
        <f t="shared" si="259"/>
        <v>1</v>
      </c>
      <c r="N1429" s="460">
        <f t="shared" si="260"/>
        <v>1.0973596756529979E-5</v>
      </c>
      <c r="O1429" s="460">
        <f t="shared" si="265"/>
        <v>-99.193020054716982</v>
      </c>
      <c r="P1429" s="460">
        <f t="shared" si="262"/>
        <v>-9.9999999999980105E-3</v>
      </c>
      <c r="Q1429" s="460">
        <f t="shared" si="263"/>
        <v>1.1796037302858695E-10</v>
      </c>
      <c r="R1429" s="460">
        <f t="shared" si="264"/>
        <v>-1.1796037302856347E-12</v>
      </c>
      <c r="V1429" s="430"/>
    </row>
    <row r="1430" spans="3:22" x14ac:dyDescent="0.35">
      <c r="C1430" s="489">
        <v>59.590000000001297</v>
      </c>
      <c r="D1430" s="460">
        <f t="shared" si="255"/>
        <v>59.590000000001297</v>
      </c>
      <c r="E1430" s="460">
        <f t="shared" si="261"/>
        <v>5.9590000000001295E-2</v>
      </c>
      <c r="F1430" s="460">
        <f t="shared" si="256"/>
        <v>0.97294270730232135</v>
      </c>
      <c r="G1430" s="460">
        <v>1.1506511416699401E-5</v>
      </c>
      <c r="H1430" s="460">
        <f t="shared" si="257"/>
        <v>1</v>
      </c>
      <c r="I1430" s="460">
        <v>0.99641538162771204</v>
      </c>
      <c r="J1430" s="460">
        <v>0.99623363299965495</v>
      </c>
      <c r="K1430" s="460">
        <v>0.99770321388331296</v>
      </c>
      <c r="L1430" s="460" t="str">
        <f t="shared" si="258"/>
        <v>-</v>
      </c>
      <c r="M1430" s="460">
        <f t="shared" si="259"/>
        <v>1</v>
      </c>
      <c r="N1430" s="460">
        <f t="shared" si="260"/>
        <v>1.1195176369368585E-5</v>
      </c>
      <c r="O1430" s="460">
        <f t="shared" si="265"/>
        <v>-99.019381202681245</v>
      </c>
      <c r="P1430" s="460">
        <f t="shared" si="262"/>
        <v>-9.9999999999980105E-3</v>
      </c>
      <c r="Q1430" s="460">
        <f t="shared" si="263"/>
        <v>1.2286362547689058E-10</v>
      </c>
      <c r="R1430" s="460">
        <f t="shared" si="264"/>
        <v>-1.2286362547686615E-12</v>
      </c>
      <c r="V1430" s="430"/>
    </row>
    <row r="1431" spans="3:22" x14ac:dyDescent="0.35">
      <c r="C1431" s="489">
        <v>59.600000000001302</v>
      </c>
      <c r="D1431" s="460">
        <f t="shared" si="255"/>
        <v>59.600000000001302</v>
      </c>
      <c r="E1431" s="460">
        <f t="shared" si="261"/>
        <v>5.9600000000001305E-2</v>
      </c>
      <c r="F1431" s="460">
        <f t="shared" si="256"/>
        <v>0.97293373297770702</v>
      </c>
      <c r="G1431" s="460">
        <v>1.1730535328800101E-5</v>
      </c>
      <c r="H1431" s="460">
        <f t="shared" si="257"/>
        <v>1</v>
      </c>
      <c r="I1431" s="460">
        <v>0.99641418016710503</v>
      </c>
      <c r="J1431" s="460">
        <v>0.99623237071747095</v>
      </c>
      <c r="K1431" s="460">
        <v>0.99770244366620497</v>
      </c>
      <c r="L1431" s="460" t="str">
        <f t="shared" si="258"/>
        <v>-</v>
      </c>
      <c r="M1431" s="460">
        <f t="shared" si="259"/>
        <v>1</v>
      </c>
      <c r="N1431" s="460">
        <f t="shared" si="260"/>
        <v>1.1413033527276356E-5</v>
      </c>
      <c r="O1431" s="460">
        <f t="shared" si="265"/>
        <v>-98.851978138706215</v>
      </c>
      <c r="P1431" s="460">
        <f t="shared" si="262"/>
        <v>-1.0000000000005116E-2</v>
      </c>
      <c r="Q1431" s="460">
        <f t="shared" si="263"/>
        <v>1.2778278868268855E-10</v>
      </c>
      <c r="R1431" s="460">
        <f t="shared" si="264"/>
        <v>-1.2778278868275393E-12</v>
      </c>
      <c r="V1431" s="430"/>
    </row>
    <row r="1432" spans="3:22" x14ac:dyDescent="0.35">
      <c r="C1432" s="489">
        <v>59.6100000000013</v>
      </c>
      <c r="D1432" s="460">
        <f t="shared" si="255"/>
        <v>59.6100000000013</v>
      </c>
      <c r="E1432" s="460">
        <f t="shared" si="261"/>
        <v>5.9610000000001301E-2</v>
      </c>
      <c r="F1432" s="460">
        <f t="shared" si="256"/>
        <v>0.97292475721893157</v>
      </c>
      <c r="G1432" s="460">
        <v>1.19507154720491E-5</v>
      </c>
      <c r="H1432" s="460">
        <f t="shared" si="257"/>
        <v>1</v>
      </c>
      <c r="I1432" s="460">
        <v>0.99641297850604904</v>
      </c>
      <c r="J1432" s="460">
        <v>0.99623110822475502</v>
      </c>
      <c r="K1432" s="460">
        <v>0.997701673320325</v>
      </c>
      <c r="L1432" s="460" t="str">
        <f t="shared" si="258"/>
        <v>-</v>
      </c>
      <c r="M1432" s="460">
        <f t="shared" si="259"/>
        <v>1</v>
      </c>
      <c r="N1432" s="460">
        <f t="shared" si="260"/>
        <v>1.16271469492359E-5</v>
      </c>
      <c r="O1432" s="460">
        <f t="shared" si="265"/>
        <v>-98.690536773721334</v>
      </c>
      <c r="P1432" s="460">
        <f t="shared" si="262"/>
        <v>-9.9999999999980105E-3</v>
      </c>
      <c r="Q1432" s="460">
        <f t="shared" si="263"/>
        <v>1.3271247909756416E-10</v>
      </c>
      <c r="R1432" s="460">
        <f t="shared" si="264"/>
        <v>-1.3271247909753776E-12</v>
      </c>
      <c r="V1432" s="430"/>
    </row>
    <row r="1433" spans="3:22" x14ac:dyDescent="0.35">
      <c r="C1433" s="489">
        <v>59.620000000001298</v>
      </c>
      <c r="D1433" s="460">
        <f t="shared" si="255"/>
        <v>59.620000000001298</v>
      </c>
      <c r="E1433" s="460">
        <f t="shared" si="261"/>
        <v>5.9620000000001297E-2</v>
      </c>
      <c r="F1433" s="460">
        <f t="shared" si="256"/>
        <v>0.97291578002602996</v>
      </c>
      <c r="G1433" s="460">
        <v>1.21670298590628E-5</v>
      </c>
      <c r="H1433" s="460">
        <f t="shared" si="257"/>
        <v>1</v>
      </c>
      <c r="I1433" s="460">
        <v>0.99641177664454506</v>
      </c>
      <c r="J1433" s="460">
        <v>0.99622984552150295</v>
      </c>
      <c r="K1433" s="460">
        <v>0.99770090284567603</v>
      </c>
      <c r="L1433" s="460" t="str">
        <f t="shared" si="258"/>
        <v>-</v>
      </c>
      <c r="M1433" s="460">
        <f t="shared" si="259"/>
        <v>1</v>
      </c>
      <c r="N1433" s="460">
        <f t="shared" si="260"/>
        <v>1.1837495345930081E-5</v>
      </c>
      <c r="O1433" s="460">
        <f t="shared" si="265"/>
        <v>-98.534803574746647</v>
      </c>
      <c r="P1433" s="460">
        <f t="shared" si="262"/>
        <v>-9.9999999999980105E-3</v>
      </c>
      <c r="Q1433" s="460">
        <f t="shared" si="263"/>
        <v>1.3764735951002307E-10</v>
      </c>
      <c r="R1433" s="460">
        <f t="shared" si="264"/>
        <v>-1.3764735950999569E-12</v>
      </c>
      <c r="V1433" s="430"/>
    </row>
    <row r="1434" spans="3:22" x14ac:dyDescent="0.35">
      <c r="C1434" s="489">
        <v>59.630000000001303</v>
      </c>
      <c r="D1434" s="460">
        <f t="shared" si="255"/>
        <v>59.630000000001303</v>
      </c>
      <c r="E1434" s="460">
        <f t="shared" si="261"/>
        <v>5.96300000000013E-2</v>
      </c>
      <c r="F1434" s="460">
        <f t="shared" si="256"/>
        <v>0.97290680139903896</v>
      </c>
      <c r="G1434" s="460">
        <v>1.2379456493264099E-5</v>
      </c>
      <c r="H1434" s="460">
        <f t="shared" si="257"/>
        <v>1</v>
      </c>
      <c r="I1434" s="460">
        <v>0.99641057458261195</v>
      </c>
      <c r="J1434" s="460">
        <v>0.99622858260773905</v>
      </c>
      <c r="K1434" s="460">
        <v>0.99770013224227205</v>
      </c>
      <c r="L1434" s="460" t="str">
        <f t="shared" si="258"/>
        <v>-</v>
      </c>
      <c r="M1434" s="460">
        <f t="shared" si="259"/>
        <v>1</v>
      </c>
      <c r="N1434" s="460">
        <f t="shared" si="260"/>
        <v>1.2044057419920139E-5</v>
      </c>
      <c r="O1434" s="460">
        <f t="shared" si="265"/>
        <v>-98.384543653197142</v>
      </c>
      <c r="P1434" s="460">
        <f t="shared" si="262"/>
        <v>-1.0000000000005116E-2</v>
      </c>
      <c r="Q1434" s="460">
        <f t="shared" si="263"/>
        <v>1.4258214062702207E-10</v>
      </c>
      <c r="R1434" s="460">
        <f t="shared" si="264"/>
        <v>-1.42582140627095E-12</v>
      </c>
      <c r="V1434" s="430"/>
    </row>
    <row r="1435" spans="3:22" x14ac:dyDescent="0.35">
      <c r="C1435" s="489">
        <v>59.6400000000014</v>
      </c>
      <c r="D1435" s="460">
        <f t="shared" si="255"/>
        <v>59.6400000000014</v>
      </c>
      <c r="E1435" s="460">
        <f t="shared" si="261"/>
        <v>5.96400000000014E-2</v>
      </c>
      <c r="F1435" s="460">
        <f t="shared" si="256"/>
        <v>0.97289782133799318</v>
      </c>
      <c r="G1435" s="460">
        <v>1.25879733687836E-5</v>
      </c>
      <c r="H1435" s="460">
        <f t="shared" si="257"/>
        <v>1</v>
      </c>
      <c r="I1435" s="460">
        <v>0.99640937232023297</v>
      </c>
      <c r="J1435" s="460">
        <v>0.99622731948344401</v>
      </c>
      <c r="K1435" s="460">
        <v>0.99769936151009697</v>
      </c>
      <c r="L1435" s="460" t="str">
        <f t="shared" si="258"/>
        <v>-</v>
      </c>
      <c r="M1435" s="460">
        <f t="shared" si="259"/>
        <v>1</v>
      </c>
      <c r="N1435" s="460">
        <f t="shared" si="260"/>
        <v>1.2246811865550242E-5</v>
      </c>
      <c r="O1435" s="460">
        <f t="shared" si="265"/>
        <v>-98.239539073995672</v>
      </c>
      <c r="P1435" s="460">
        <f t="shared" si="262"/>
        <v>-1.0000000000097486E-2</v>
      </c>
      <c r="Q1435" s="460">
        <f t="shared" si="263"/>
        <v>1.4751158266095209E-10</v>
      </c>
      <c r="R1435" s="460">
        <f t="shared" si="264"/>
        <v>-1.4751158266239012E-12</v>
      </c>
      <c r="V1435" s="430"/>
    </row>
    <row r="1436" spans="3:22" x14ac:dyDescent="0.35">
      <c r="C1436" s="489">
        <v>59.650000000001299</v>
      </c>
      <c r="D1436" s="460">
        <f t="shared" si="255"/>
        <v>59.650000000001299</v>
      </c>
      <c r="E1436" s="460">
        <f t="shared" si="261"/>
        <v>5.9650000000001299E-2</v>
      </c>
      <c r="F1436" s="460">
        <f t="shared" si="256"/>
        <v>0.97288883984292918</v>
      </c>
      <c r="G1436" s="460">
        <v>1.27925584706099E-5</v>
      </c>
      <c r="H1436" s="460">
        <f t="shared" si="257"/>
        <v>1</v>
      </c>
      <c r="I1436" s="460">
        <v>0.99640816985740699</v>
      </c>
      <c r="J1436" s="460">
        <v>0.99622605614861803</v>
      </c>
      <c r="K1436" s="460">
        <v>0.997698590649154</v>
      </c>
      <c r="L1436" s="460" t="str">
        <f t="shared" si="258"/>
        <v>-</v>
      </c>
      <c r="M1436" s="460">
        <f t="shared" si="259"/>
        <v>1</v>
      </c>
      <c r="N1436" s="460">
        <f t="shared" si="260"/>
        <v>1.2445737369094501E-5</v>
      </c>
      <c r="O1436" s="460">
        <f t="shared" si="265"/>
        <v>-98.09958735540711</v>
      </c>
      <c r="P1436" s="460">
        <f t="shared" si="262"/>
        <v>-9.9999999998985345E-3</v>
      </c>
      <c r="Q1436" s="460">
        <f t="shared" si="263"/>
        <v>1.5243049692633867E-10</v>
      </c>
      <c r="R1436" s="460">
        <f t="shared" si="264"/>
        <v>-1.5243049692479202E-12</v>
      </c>
      <c r="V1436" s="430"/>
    </row>
    <row r="1437" spans="3:22" x14ac:dyDescent="0.35">
      <c r="C1437" s="489">
        <v>59.660000000001403</v>
      </c>
      <c r="D1437" s="460">
        <f t="shared" si="255"/>
        <v>59.660000000001403</v>
      </c>
      <c r="E1437" s="460">
        <f t="shared" si="261"/>
        <v>5.9660000000001406E-2</v>
      </c>
      <c r="F1437" s="460">
        <f t="shared" si="256"/>
        <v>0.97287985691388235</v>
      </c>
      <c r="G1437" s="460">
        <v>1.2993189775123E-5</v>
      </c>
      <c r="H1437" s="460">
        <f t="shared" si="257"/>
        <v>1</v>
      </c>
      <c r="I1437" s="460">
        <v>0.996406967194154</v>
      </c>
      <c r="J1437" s="460">
        <v>0.99622479260327901</v>
      </c>
      <c r="K1437" s="460">
        <v>0.99769781965945603</v>
      </c>
      <c r="L1437" s="460" t="str">
        <f t="shared" si="258"/>
        <v>-</v>
      </c>
      <c r="M1437" s="460">
        <f t="shared" si="259"/>
        <v>1</v>
      </c>
      <c r="N1437" s="460">
        <f t="shared" si="260"/>
        <v>1.2640812609276583E-5</v>
      </c>
      <c r="O1437" s="460">
        <f t="shared" si="265"/>
        <v>-97.964500134393674</v>
      </c>
      <c r="P1437" s="460">
        <f t="shared" si="262"/>
        <v>-1.0000000000104592E-2</v>
      </c>
      <c r="Q1437" s="460">
        <f t="shared" si="263"/>
        <v>1.5733374745432754E-10</v>
      </c>
      <c r="R1437" s="460">
        <f t="shared" si="264"/>
        <v>-1.5733374745597313E-12</v>
      </c>
      <c r="V1437" s="430"/>
    </row>
    <row r="1438" spans="3:22" x14ac:dyDescent="0.35">
      <c r="C1438" s="489">
        <v>59.670000000001401</v>
      </c>
      <c r="D1438" s="460">
        <f t="shared" si="255"/>
        <v>59.670000000001401</v>
      </c>
      <c r="E1438" s="460">
        <f t="shared" si="261"/>
        <v>5.9670000000001402E-2</v>
      </c>
      <c r="F1438" s="460">
        <f t="shared" si="256"/>
        <v>0.97287087255088855</v>
      </c>
      <c r="G1438" s="460">
        <v>1.31898452496677E-5</v>
      </c>
      <c r="H1438" s="460">
        <f t="shared" si="257"/>
        <v>1</v>
      </c>
      <c r="I1438" s="460">
        <v>0.99640576433047401</v>
      </c>
      <c r="J1438" s="460">
        <v>0.99622352884742704</v>
      </c>
      <c r="K1438" s="460">
        <v>0.99769704854100205</v>
      </c>
      <c r="L1438" s="460" t="str">
        <f t="shared" si="258"/>
        <v>-</v>
      </c>
      <c r="M1438" s="460">
        <f t="shared" si="259"/>
        <v>1</v>
      </c>
      <c r="N1438" s="460">
        <f t="shared" si="260"/>
        <v>1.2832016256855408E-5</v>
      </c>
      <c r="O1438" s="460">
        <f t="shared" si="265"/>
        <v>-97.834101977055269</v>
      </c>
      <c r="P1438" s="460">
        <f t="shared" si="262"/>
        <v>-9.9999999999980105E-3</v>
      </c>
      <c r="Q1438" s="460">
        <f t="shared" si="263"/>
        <v>1.6221625261081179E-10</v>
      </c>
      <c r="R1438" s="460">
        <f t="shared" si="264"/>
        <v>-1.6221625261077952E-12</v>
      </c>
      <c r="V1438" s="430"/>
    </row>
    <row r="1439" spans="3:22" x14ac:dyDescent="0.35">
      <c r="C1439" s="489">
        <v>59.680000000001399</v>
      </c>
      <c r="D1439" s="460">
        <f t="shared" si="255"/>
        <v>59.680000000001399</v>
      </c>
      <c r="E1439" s="460">
        <f t="shared" si="261"/>
        <v>5.9680000000001399E-2</v>
      </c>
      <c r="F1439" s="460">
        <f t="shared" si="256"/>
        <v>0.97286188675398233</v>
      </c>
      <c r="G1439" s="460">
        <v>1.3382502853061299E-5</v>
      </c>
      <c r="H1439" s="460">
        <f t="shared" si="257"/>
        <v>1</v>
      </c>
      <c r="I1439" s="460">
        <v>0.99640456126634902</v>
      </c>
      <c r="J1439" s="460">
        <v>0.99622226488104804</v>
      </c>
      <c r="K1439" s="460">
        <v>0.99769627729378096</v>
      </c>
      <c r="L1439" s="460" t="str">
        <f t="shared" si="258"/>
        <v>-</v>
      </c>
      <c r="M1439" s="460">
        <f t="shared" si="259"/>
        <v>1</v>
      </c>
      <c r="N1439" s="460">
        <f t="shared" si="260"/>
        <v>1.3019326975119767E-5</v>
      </c>
      <c r="O1439" s="460">
        <f t="shared" si="265"/>
        <v>-97.708229314659803</v>
      </c>
      <c r="P1439" s="460">
        <f t="shared" si="262"/>
        <v>-9.9999999999980105E-3</v>
      </c>
      <c r="Q1439" s="460">
        <f t="shared" si="263"/>
        <v>1.670729867243472E-10</v>
      </c>
      <c r="R1439" s="460">
        <f t="shared" si="264"/>
        <v>-1.6707298672431397E-12</v>
      </c>
      <c r="V1439" s="430"/>
    </row>
    <row r="1440" spans="3:22" x14ac:dyDescent="0.35">
      <c r="C1440" s="489">
        <v>59.690000000001397</v>
      </c>
      <c r="D1440" s="460">
        <f t="shared" si="255"/>
        <v>59.690000000001397</v>
      </c>
      <c r="E1440" s="460">
        <f t="shared" si="261"/>
        <v>5.9690000000001395E-2</v>
      </c>
      <c r="F1440" s="460">
        <f t="shared" si="256"/>
        <v>0.97285289952319953</v>
      </c>
      <c r="G1440" s="460">
        <v>1.35711405355529E-5</v>
      </c>
      <c r="H1440" s="460">
        <f t="shared" si="257"/>
        <v>1</v>
      </c>
      <c r="I1440" s="460">
        <v>0.99640335800177904</v>
      </c>
      <c r="J1440" s="460">
        <v>0.99622100070413999</v>
      </c>
      <c r="K1440" s="460">
        <v>0.99769550591779099</v>
      </c>
      <c r="L1440" s="460" t="str">
        <f t="shared" si="258"/>
        <v>-</v>
      </c>
      <c r="M1440" s="460">
        <f t="shared" si="259"/>
        <v>1</v>
      </c>
      <c r="N1440" s="460">
        <f t="shared" si="260"/>
        <v>1.3202723419849466E-5</v>
      </c>
      <c r="O1440" s="460">
        <f t="shared" si="265"/>
        <v>-97.586729490708265</v>
      </c>
      <c r="P1440" s="460">
        <f t="shared" si="262"/>
        <v>-9.9999999999980105E-3</v>
      </c>
      <c r="Q1440" s="460">
        <f t="shared" si="263"/>
        <v>1.718989817290765E-10</v>
      </c>
      <c r="R1440" s="460">
        <f t="shared" si="264"/>
        <v>-1.7189898172904229E-12</v>
      </c>
      <c r="V1440" s="430"/>
    </row>
    <row r="1441" spans="3:22" x14ac:dyDescent="0.35">
      <c r="C1441" s="489">
        <v>59.700000000001403</v>
      </c>
      <c r="D1441" s="460">
        <f t="shared" si="255"/>
        <v>59.700000000001403</v>
      </c>
      <c r="E1441" s="460">
        <f t="shared" si="261"/>
        <v>5.9700000000001405E-2</v>
      </c>
      <c r="F1441" s="460">
        <f t="shared" si="256"/>
        <v>0.9728439108585778</v>
      </c>
      <c r="G1441" s="460">
        <v>1.37557362389364E-5</v>
      </c>
      <c r="H1441" s="460">
        <f t="shared" si="257"/>
        <v>1</v>
      </c>
      <c r="I1441" s="460">
        <v>0.99640215453676895</v>
      </c>
      <c r="J1441" s="460">
        <v>0.99621973631670402</v>
      </c>
      <c r="K1441" s="460">
        <v>0.99769473441303202</v>
      </c>
      <c r="L1441" s="460" t="str">
        <f t="shared" si="258"/>
        <v>-</v>
      </c>
      <c r="M1441" s="460">
        <f t="shared" si="259"/>
        <v>1</v>
      </c>
      <c r="N1441" s="460">
        <f t="shared" si="260"/>
        <v>1.3382184239425951E-5</v>
      </c>
      <c r="O1441" s="460">
        <f t="shared" si="265"/>
        <v>-97.469459905190291</v>
      </c>
      <c r="P1441" s="460">
        <f t="shared" si="262"/>
        <v>-1.0000000000005116E-2</v>
      </c>
      <c r="Q1441" s="460">
        <f t="shared" si="263"/>
        <v>1.7668932881305021E-10</v>
      </c>
      <c r="R1441" s="460">
        <f t="shared" si="264"/>
        <v>-1.766893288131406E-12</v>
      </c>
      <c r="V1441" s="430"/>
    </row>
    <row r="1442" spans="3:22" x14ac:dyDescent="0.35">
      <c r="C1442" s="489">
        <v>59.710000000001401</v>
      </c>
      <c r="D1442" s="460">
        <f t="shared" si="255"/>
        <v>59.710000000001401</v>
      </c>
      <c r="E1442" s="460">
        <f t="shared" si="261"/>
        <v>5.9710000000001401E-2</v>
      </c>
      <c r="F1442" s="460">
        <f t="shared" si="256"/>
        <v>0.97283492076014888</v>
      </c>
      <c r="G1442" s="460">
        <v>1.3936267896928299E-5</v>
      </c>
      <c r="H1442" s="460">
        <f t="shared" si="257"/>
        <v>1</v>
      </c>
      <c r="I1442" s="460">
        <v>0.99640095087133196</v>
      </c>
      <c r="J1442" s="460">
        <v>0.99621847171875899</v>
      </c>
      <c r="K1442" s="460">
        <v>0.99769396277952105</v>
      </c>
      <c r="L1442" s="460" t="str">
        <f t="shared" si="258"/>
        <v>-</v>
      </c>
      <c r="M1442" s="460">
        <f t="shared" si="259"/>
        <v>1</v>
      </c>
      <c r="N1442" s="460">
        <f t="shared" si="260"/>
        <v>1.3557688075200449E-5</v>
      </c>
      <c r="O1442" s="460">
        <f t="shared" si="265"/>
        <v>-97.356287244462436</v>
      </c>
      <c r="P1442" s="460">
        <f t="shared" si="262"/>
        <v>-9.9999999999980105E-3</v>
      </c>
      <c r="Q1442" s="460">
        <f t="shared" si="263"/>
        <v>1.814391800820935E-10</v>
      </c>
      <c r="R1442" s="460">
        <f t="shared" si="264"/>
        <v>-1.814391800820574E-12</v>
      </c>
      <c r="V1442" s="430"/>
    </row>
    <row r="1443" spans="3:22" x14ac:dyDescent="0.35">
      <c r="C1443" s="489">
        <v>59.720000000001399</v>
      </c>
      <c r="D1443" s="460">
        <f t="shared" si="255"/>
        <v>59.720000000001399</v>
      </c>
      <c r="E1443" s="460">
        <f t="shared" si="261"/>
        <v>5.9720000000001397E-2</v>
      </c>
      <c r="F1443" s="460">
        <f t="shared" si="256"/>
        <v>0.97282592922795308</v>
      </c>
      <c r="G1443" s="460">
        <v>1.41127134350295E-5</v>
      </c>
      <c r="H1443" s="460">
        <f t="shared" si="257"/>
        <v>1</v>
      </c>
      <c r="I1443" s="460">
        <v>0.99639974700547096</v>
      </c>
      <c r="J1443" s="460">
        <v>0.99621720691030502</v>
      </c>
      <c r="K1443" s="460">
        <v>0.99769319101725495</v>
      </c>
      <c r="L1443" s="460" t="str">
        <f t="shared" si="258"/>
        <v>-</v>
      </c>
      <c r="M1443" s="460">
        <f t="shared" si="259"/>
        <v>1</v>
      </c>
      <c r="N1443" s="460">
        <f t="shared" si="260"/>
        <v>1.3729213561360391E-5</v>
      </c>
      <c r="O1443" s="460">
        <f t="shared" si="265"/>
        <v>-97.24708678730218</v>
      </c>
      <c r="P1443" s="460">
        <f t="shared" si="262"/>
        <v>-9.9999999999980105E-3</v>
      </c>
      <c r="Q1443" s="460">
        <f t="shared" si="263"/>
        <v>1.8614375023083666E-10</v>
      </c>
      <c r="R1443" s="460">
        <f t="shared" si="264"/>
        <v>-1.8614375023079962E-12</v>
      </c>
      <c r="V1443" s="430"/>
    </row>
    <row r="1444" spans="3:22" x14ac:dyDescent="0.35">
      <c r="C1444" s="489">
        <v>59.730000000001397</v>
      </c>
      <c r="D1444" s="460">
        <f t="shared" si="255"/>
        <v>59.730000000001397</v>
      </c>
      <c r="E1444" s="460">
        <f t="shared" si="261"/>
        <v>5.97300000000014E-2</v>
      </c>
      <c r="F1444" s="460">
        <f t="shared" si="256"/>
        <v>0.97281693626202281</v>
      </c>
      <c r="G1444" s="460">
        <v>1.4285050770711801E-5</v>
      </c>
      <c r="H1444" s="460">
        <f t="shared" si="257"/>
        <v>1</v>
      </c>
      <c r="I1444" s="460">
        <v>0.99639854293916996</v>
      </c>
      <c r="J1444" s="460">
        <v>0.99621594189132601</v>
      </c>
      <c r="K1444" s="460">
        <v>0.99769241912622397</v>
      </c>
      <c r="L1444" s="460" t="str">
        <f t="shared" si="258"/>
        <v>-</v>
      </c>
      <c r="M1444" s="460">
        <f t="shared" si="259"/>
        <v>1</v>
      </c>
      <c r="N1444" s="460">
        <f t="shared" si="260"/>
        <v>1.3896739325111302E-5</v>
      </c>
      <c r="O1444" s="460">
        <f t="shared" si="265"/>
        <v>-97.141741777985203</v>
      </c>
      <c r="P1444" s="460">
        <f t="shared" si="262"/>
        <v>-9.9999999999980105E-3</v>
      </c>
      <c r="Q1444" s="460">
        <f t="shared" si="263"/>
        <v>1.9079831822138843E-10</v>
      </c>
      <c r="R1444" s="460">
        <f t="shared" si="264"/>
        <v>-1.9079831822135048E-12</v>
      </c>
      <c r="V1444" s="430"/>
    </row>
    <row r="1445" spans="3:22" x14ac:dyDescent="0.35">
      <c r="C1445" s="489">
        <v>59.740000000001402</v>
      </c>
      <c r="D1445" s="460">
        <f t="shared" si="255"/>
        <v>59.740000000001402</v>
      </c>
      <c r="E1445" s="460">
        <f t="shared" si="261"/>
        <v>5.9740000000001403E-2</v>
      </c>
      <c r="F1445" s="460">
        <f t="shared" si="256"/>
        <v>0.97280794186239528</v>
      </c>
      <c r="G1445" s="460">
        <v>1.44532578136527E-5</v>
      </c>
      <c r="H1445" s="460">
        <f t="shared" si="257"/>
        <v>1</v>
      </c>
      <c r="I1445" s="460">
        <v>0.99639733867242597</v>
      </c>
      <c r="J1445" s="460">
        <v>0.99621467666182095</v>
      </c>
      <c r="K1445" s="460">
        <v>0.997691647106424</v>
      </c>
      <c r="L1445" s="460" t="str">
        <f t="shared" si="258"/>
        <v>-</v>
      </c>
      <c r="M1445" s="460">
        <f t="shared" si="259"/>
        <v>1</v>
      </c>
      <c r="N1445" s="460">
        <f t="shared" si="260"/>
        <v>1.4060243986906067E-5</v>
      </c>
      <c r="O1445" s="460">
        <f t="shared" si="265"/>
        <v>-97.040142859086956</v>
      </c>
      <c r="P1445" s="460">
        <f t="shared" si="262"/>
        <v>-1.0000000000005116E-2</v>
      </c>
      <c r="Q1445" s="460">
        <f t="shared" si="263"/>
        <v>1.9539822897710444E-10</v>
      </c>
      <c r="R1445" s="460">
        <f t="shared" si="264"/>
        <v>-1.953982289772044E-12</v>
      </c>
      <c r="V1445" s="430"/>
    </row>
    <row r="1446" spans="3:22" x14ac:dyDescent="0.35">
      <c r="C1446" s="489">
        <v>59.7500000000014</v>
      </c>
      <c r="D1446" s="460">
        <f t="shared" si="255"/>
        <v>59.7500000000014</v>
      </c>
      <c r="E1446" s="460">
        <f t="shared" si="261"/>
        <v>5.9750000000001399E-2</v>
      </c>
      <c r="F1446" s="460">
        <f t="shared" si="256"/>
        <v>0.97279894602910544</v>
      </c>
      <c r="G1446" s="460">
        <v>1.4617312465653501E-5</v>
      </c>
      <c r="H1446" s="460">
        <f t="shared" si="257"/>
        <v>1</v>
      </c>
      <c r="I1446" s="460">
        <v>0.99639613420526096</v>
      </c>
      <c r="J1446" s="460">
        <v>0.99621341122180895</v>
      </c>
      <c r="K1446" s="460">
        <v>0.99769087495787201</v>
      </c>
      <c r="L1446" s="460" t="str">
        <f t="shared" si="258"/>
        <v>-</v>
      </c>
      <c r="M1446" s="460">
        <f t="shared" si="259"/>
        <v>1</v>
      </c>
      <c r="N1446" s="460">
        <f t="shared" si="260"/>
        <v>1.4219706160365829E-5</v>
      </c>
      <c r="O1446" s="460">
        <f t="shared" si="265"/>
        <v>-96.942187557708991</v>
      </c>
      <c r="P1446" s="460">
        <f t="shared" si="262"/>
        <v>-9.9999999999980105E-3</v>
      </c>
      <c r="Q1446" s="460">
        <f t="shared" si="263"/>
        <v>1.9993889508304591E-10</v>
      </c>
      <c r="R1446" s="460">
        <f t="shared" si="264"/>
        <v>-1.9993889508300614E-12</v>
      </c>
      <c r="V1446" s="430"/>
    </row>
    <row r="1447" spans="3:22" x14ac:dyDescent="0.35">
      <c r="C1447" s="489">
        <v>59.760000000001398</v>
      </c>
      <c r="D1447" s="460">
        <f t="shared" si="255"/>
        <v>59.760000000001398</v>
      </c>
      <c r="E1447" s="460">
        <f t="shared" si="261"/>
        <v>5.9760000000001395E-2</v>
      </c>
      <c r="F1447" s="460">
        <f t="shared" si="256"/>
        <v>0.97278994876218949</v>
      </c>
      <c r="G1447" s="460">
        <v>1.4777192621205499E-5</v>
      </c>
      <c r="H1447" s="460">
        <f t="shared" si="257"/>
        <v>1</v>
      </c>
      <c r="I1447" s="460">
        <v>0.99639492953765696</v>
      </c>
      <c r="J1447" s="460">
        <v>0.99621214557127402</v>
      </c>
      <c r="K1447" s="460">
        <v>0.99769010268055203</v>
      </c>
      <c r="L1447" s="460" t="str">
        <f t="shared" si="258"/>
        <v>-</v>
      </c>
      <c r="M1447" s="460">
        <f t="shared" si="259"/>
        <v>1</v>
      </c>
      <c r="N1447" s="460">
        <f t="shared" si="260"/>
        <v>1.4375104452831503E-5</v>
      </c>
      <c r="O1447" s="460">
        <f t="shared" si="265"/>
        <v>-96.847779818855628</v>
      </c>
      <c r="P1447" s="460">
        <f t="shared" si="262"/>
        <v>-9.9999999999980105E-3</v>
      </c>
      <c r="Q1447" s="460">
        <f t="shared" si="263"/>
        <v>2.0441579850115569E-10</v>
      </c>
      <c r="R1447" s="460">
        <f t="shared" si="264"/>
        <v>-2.0441579850111502E-12</v>
      </c>
      <c r="V1447" s="430"/>
    </row>
    <row r="1448" spans="3:22" x14ac:dyDescent="0.35">
      <c r="C1448" s="489">
        <v>59.770000000001403</v>
      </c>
      <c r="D1448" s="460">
        <f t="shared" si="255"/>
        <v>59.770000000001403</v>
      </c>
      <c r="E1448" s="460">
        <f t="shared" si="261"/>
        <v>5.9770000000001405E-2</v>
      </c>
      <c r="F1448" s="460">
        <f t="shared" si="256"/>
        <v>0.97278095006168253</v>
      </c>
      <c r="G1448" s="460">
        <v>1.4932876166950101E-5</v>
      </c>
      <c r="H1448" s="460">
        <f t="shared" si="257"/>
        <v>1</v>
      </c>
      <c r="I1448" s="460">
        <v>0.99639372466961296</v>
      </c>
      <c r="J1448" s="460">
        <v>0.99621087971021605</v>
      </c>
      <c r="K1448" s="460">
        <v>0.99768933027446705</v>
      </c>
      <c r="L1448" s="460" t="str">
        <f t="shared" si="258"/>
        <v>-</v>
      </c>
      <c r="M1448" s="460">
        <f t="shared" si="259"/>
        <v>1</v>
      </c>
      <c r="N1448" s="460">
        <f t="shared" si="260"/>
        <v>1.4526417464839174E-5</v>
      </c>
      <c r="O1448" s="460">
        <f t="shared" si="265"/>
        <v>-96.756829582026342</v>
      </c>
      <c r="P1448" s="460">
        <f t="shared" si="262"/>
        <v>-1.0000000000005116E-2</v>
      </c>
      <c r="Q1448" s="460">
        <f t="shared" si="263"/>
        <v>2.0882449228939962E-10</v>
      </c>
      <c r="R1448" s="460">
        <f t="shared" si="264"/>
        <v>-2.0882449228950645E-12</v>
      </c>
      <c r="V1448" s="430"/>
    </row>
    <row r="1449" spans="3:22" x14ac:dyDescent="0.35">
      <c r="C1449" s="489">
        <v>59.780000000001401</v>
      </c>
      <c r="D1449" s="460">
        <f t="shared" si="255"/>
        <v>59.780000000001401</v>
      </c>
      <c r="E1449" s="460">
        <f t="shared" si="261"/>
        <v>5.9780000000001401E-2</v>
      </c>
      <c r="F1449" s="460">
        <f t="shared" si="256"/>
        <v>0.97277194992762084</v>
      </c>
      <c r="G1449" s="460">
        <v>1.508434098249E-5</v>
      </c>
      <c r="H1449" s="460">
        <f t="shared" si="257"/>
        <v>1</v>
      </c>
      <c r="I1449" s="460">
        <v>0.99639251960114805</v>
      </c>
      <c r="J1449" s="460">
        <v>0.99620961363865401</v>
      </c>
      <c r="K1449" s="460">
        <v>0.99768855773963105</v>
      </c>
      <c r="L1449" s="460" t="str">
        <f t="shared" si="258"/>
        <v>-</v>
      </c>
      <c r="M1449" s="460">
        <f t="shared" si="259"/>
        <v>1</v>
      </c>
      <c r="N1449" s="460">
        <f t="shared" si="260"/>
        <v>1.4673623790909922E-5</v>
      </c>
      <c r="O1449" s="460">
        <f t="shared" si="265"/>
        <v>-96.669252395188536</v>
      </c>
      <c r="P1449" s="460">
        <f t="shared" si="262"/>
        <v>-9.9999999999980105E-3</v>
      </c>
      <c r="Q1449" s="460">
        <f t="shared" si="263"/>
        <v>2.1316060233436232E-10</v>
      </c>
      <c r="R1449" s="460">
        <f t="shared" si="264"/>
        <v>-2.131606023343199E-12</v>
      </c>
      <c r="V1449" s="430"/>
    </row>
    <row r="1450" spans="3:22" x14ac:dyDescent="0.35">
      <c r="C1450" s="489">
        <v>59.790000000001399</v>
      </c>
      <c r="D1450" s="460">
        <f t="shared" si="255"/>
        <v>59.790000000001399</v>
      </c>
      <c r="E1450" s="460">
        <f t="shared" si="261"/>
        <v>5.9790000000001398E-2</v>
      </c>
      <c r="F1450" s="460">
        <f t="shared" si="256"/>
        <v>0.97276294836003907</v>
      </c>
      <c r="G1450" s="460">
        <v>1.5231564940062999E-5</v>
      </c>
      <c r="H1450" s="460">
        <f t="shared" si="257"/>
        <v>1</v>
      </c>
      <c r="I1450" s="460">
        <v>0.99639131433226302</v>
      </c>
      <c r="J1450" s="460">
        <v>0.99620834735658703</v>
      </c>
      <c r="K1450" s="460">
        <v>0.99768778507604094</v>
      </c>
      <c r="L1450" s="460" t="str">
        <f t="shared" si="258"/>
        <v>-</v>
      </c>
      <c r="M1450" s="460">
        <f t="shared" si="259"/>
        <v>1</v>
      </c>
      <c r="N1450" s="460">
        <f t="shared" si="260"/>
        <v>1.4816702019233085E-5</v>
      </c>
      <c r="O1450" s="460">
        <f t="shared" si="265"/>
        <v>-96.584969063760795</v>
      </c>
      <c r="P1450" s="460">
        <f t="shared" si="262"/>
        <v>-9.9999999999980105E-3</v>
      </c>
      <c r="Q1450" s="460">
        <f t="shared" si="263"/>
        <v>2.1741982909709672E-10</v>
      </c>
      <c r="R1450" s="460">
        <f t="shared" si="264"/>
        <v>-2.1741982909705348E-12</v>
      </c>
      <c r="V1450" s="430"/>
    </row>
    <row r="1451" spans="3:22" x14ac:dyDescent="0.35">
      <c r="C1451" s="489">
        <v>59.800000000001397</v>
      </c>
      <c r="D1451" s="460">
        <f t="shared" si="255"/>
        <v>59.800000000001397</v>
      </c>
      <c r="E1451" s="460">
        <f t="shared" si="261"/>
        <v>5.9800000000001394E-2</v>
      </c>
      <c r="F1451" s="460">
        <f t="shared" si="256"/>
        <v>0.97275394535897408</v>
      </c>
      <c r="G1451" s="460">
        <v>1.5374525904912601E-5</v>
      </c>
      <c r="H1451" s="460">
        <f t="shared" si="257"/>
        <v>1</v>
      </c>
      <c r="I1451" s="460">
        <v>0.99639010886292301</v>
      </c>
      <c r="J1451" s="460">
        <v>0.99620708086398102</v>
      </c>
      <c r="K1451" s="460">
        <v>0.99768701228367096</v>
      </c>
      <c r="L1451" s="460" t="str">
        <f t="shared" si="258"/>
        <v>-</v>
      </c>
      <c r="M1451" s="460">
        <f t="shared" si="259"/>
        <v>1</v>
      </c>
      <c r="N1451" s="460">
        <f t="shared" si="260"/>
        <v>1.4955630732027484E-5</v>
      </c>
      <c r="O1451" s="460">
        <f t="shared" si="265"/>
        <v>-96.503905330135225</v>
      </c>
      <c r="P1451" s="460">
        <f t="shared" si="262"/>
        <v>-9.9999999999980105E-3</v>
      </c>
      <c r="Q1451" s="460">
        <f t="shared" si="263"/>
        <v>2.2159794936294567E-10</v>
      </c>
      <c r="R1451" s="460">
        <f t="shared" si="264"/>
        <v>-2.2159794936290159E-12</v>
      </c>
      <c r="V1451" s="430"/>
    </row>
    <row r="1452" spans="3:22" x14ac:dyDescent="0.35">
      <c r="C1452" s="489">
        <v>59.810000000001402</v>
      </c>
      <c r="D1452" s="460">
        <f t="shared" si="255"/>
        <v>59.810000000001402</v>
      </c>
      <c r="E1452" s="460">
        <f t="shared" si="261"/>
        <v>5.9810000000001404E-2</v>
      </c>
      <c r="F1452" s="460">
        <f t="shared" si="256"/>
        <v>0.97274494092446095</v>
      </c>
      <c r="G1452" s="460">
        <v>1.55132017352545E-5</v>
      </c>
      <c r="H1452" s="460">
        <f t="shared" si="257"/>
        <v>1</v>
      </c>
      <c r="I1452" s="460">
        <v>0.99638890319318296</v>
      </c>
      <c r="J1452" s="460">
        <v>0.99620581416089005</v>
      </c>
      <c r="K1452" s="460">
        <v>0.99768623936256495</v>
      </c>
      <c r="L1452" s="460" t="str">
        <f t="shared" si="258"/>
        <v>-</v>
      </c>
      <c r="M1452" s="460">
        <f t="shared" si="259"/>
        <v>1</v>
      </c>
      <c r="N1452" s="460">
        <f t="shared" si="260"/>
        <v>1.5090388505509384E-5</v>
      </c>
      <c r="O1452" s="460">
        <f t="shared" si="265"/>
        <v>-96.425991581390846</v>
      </c>
      <c r="P1452" s="460">
        <f t="shared" si="262"/>
        <v>-1.0000000000005116E-2</v>
      </c>
      <c r="Q1452" s="460">
        <f t="shared" si="263"/>
        <v>2.2569081800560887E-10</v>
      </c>
      <c r="R1452" s="460">
        <f t="shared" si="264"/>
        <v>-2.2569081800572434E-12</v>
      </c>
      <c r="V1452" s="430"/>
    </row>
    <row r="1453" spans="3:22" x14ac:dyDescent="0.35">
      <c r="C1453" s="489">
        <v>59.8200000000014</v>
      </c>
      <c r="D1453" s="460">
        <f t="shared" si="255"/>
        <v>59.8200000000014</v>
      </c>
      <c r="E1453" s="460">
        <f t="shared" si="261"/>
        <v>5.98200000000014E-2</v>
      </c>
      <c r="F1453" s="460">
        <f t="shared" si="256"/>
        <v>0.97273593505653611</v>
      </c>
      <c r="G1453" s="460">
        <v>1.56475702824514E-5</v>
      </c>
      <c r="H1453" s="460">
        <f t="shared" si="257"/>
        <v>1</v>
      </c>
      <c r="I1453" s="460">
        <v>0.99638769732298804</v>
      </c>
      <c r="J1453" s="460">
        <v>0.99620454724726104</v>
      </c>
      <c r="K1453" s="460">
        <v>0.99768546631267996</v>
      </c>
      <c r="L1453" s="460" t="str">
        <f t="shared" si="258"/>
        <v>-</v>
      </c>
      <c r="M1453" s="460">
        <f t="shared" si="259"/>
        <v>1</v>
      </c>
      <c r="N1453" s="460">
        <f t="shared" si="260"/>
        <v>1.5220953910063229E-5</v>
      </c>
      <c r="O1453" s="460">
        <f t="shared" si="265"/>
        <v>-96.35116258219611</v>
      </c>
      <c r="P1453" s="460">
        <f t="shared" si="262"/>
        <v>-9.9999999999980105E-3</v>
      </c>
      <c r="Q1453" s="460">
        <f t="shared" si="263"/>
        <v>2.2969436975852283E-10</v>
      </c>
      <c r="R1453" s="460">
        <f t="shared" si="264"/>
        <v>-2.2969436975847714E-12</v>
      </c>
      <c r="V1453" s="430"/>
    </row>
    <row r="1454" spans="3:22" x14ac:dyDescent="0.35">
      <c r="C1454" s="489">
        <v>59.830000000001398</v>
      </c>
      <c r="D1454" s="460">
        <f t="shared" si="255"/>
        <v>59.830000000001398</v>
      </c>
      <c r="E1454" s="460">
        <f t="shared" si="261"/>
        <v>5.9830000000001396E-2</v>
      </c>
      <c r="F1454" s="460">
        <f t="shared" si="256"/>
        <v>0.97272692775523462</v>
      </c>
      <c r="G1454" s="460">
        <v>1.5777609391385299E-5</v>
      </c>
      <c r="H1454" s="460">
        <f t="shared" si="257"/>
        <v>1</v>
      </c>
      <c r="I1454" s="460">
        <v>0.996386491252375</v>
      </c>
      <c r="J1454" s="460">
        <v>0.99620328012313097</v>
      </c>
      <c r="K1454" s="460">
        <v>0.99768469313404395</v>
      </c>
      <c r="L1454" s="460" t="str">
        <f t="shared" si="258"/>
        <v>-</v>
      </c>
      <c r="M1454" s="460">
        <f t="shared" si="259"/>
        <v>1</v>
      </c>
      <c r="N1454" s="460">
        <f t="shared" si="260"/>
        <v>1.5347305510604361E-5</v>
      </c>
      <c r="O1454" s="460">
        <f t="shared" si="265"/>
        <v>-96.279357230569531</v>
      </c>
      <c r="P1454" s="460">
        <f t="shared" si="262"/>
        <v>-9.9999999999980105E-3</v>
      </c>
      <c r="Q1454" s="460">
        <f t="shared" si="263"/>
        <v>2.3360462100230819E-10</v>
      </c>
      <c r="R1454" s="460">
        <f t="shared" si="264"/>
        <v>-2.3360462100226173E-12</v>
      </c>
      <c r="V1454" s="430"/>
    </row>
    <row r="1455" spans="3:22" x14ac:dyDescent="0.35">
      <c r="C1455" s="489">
        <v>59.840000000001403</v>
      </c>
      <c r="D1455" s="460">
        <f t="shared" si="255"/>
        <v>59.840000000001403</v>
      </c>
      <c r="E1455" s="460">
        <f t="shared" si="261"/>
        <v>5.9840000000001406E-2</v>
      </c>
      <c r="F1455" s="460">
        <f t="shared" si="256"/>
        <v>0.97271791902059257</v>
      </c>
      <c r="G1455" s="460">
        <v>1.5903296900063301E-5</v>
      </c>
      <c r="H1455" s="460">
        <f t="shared" si="257"/>
        <v>1</v>
      </c>
      <c r="I1455" s="460">
        <v>0.99638528498134404</v>
      </c>
      <c r="J1455" s="460">
        <v>0.99620201278849996</v>
      </c>
      <c r="K1455" s="460">
        <v>0.99768391982665805</v>
      </c>
      <c r="L1455" s="460" t="str">
        <f t="shared" si="258"/>
        <v>-</v>
      </c>
      <c r="M1455" s="460">
        <f t="shared" si="259"/>
        <v>1</v>
      </c>
      <c r="N1455" s="460">
        <f t="shared" si="260"/>
        <v>1.5469421866196216E-5</v>
      </c>
      <c r="O1455" s="460">
        <f t="shared" si="265"/>
        <v>-96.210518334949299</v>
      </c>
      <c r="P1455" s="460">
        <f t="shared" si="262"/>
        <v>-1.0000000000005116E-2</v>
      </c>
      <c r="Q1455" s="460">
        <f t="shared" si="263"/>
        <v>2.3741767155401259E-10</v>
      </c>
      <c r="R1455" s="460">
        <f t="shared" si="264"/>
        <v>-2.3741767155413404E-12</v>
      </c>
      <c r="V1455" s="430"/>
    </row>
    <row r="1456" spans="3:22" x14ac:dyDescent="0.35">
      <c r="C1456" s="489">
        <v>59.850000000001501</v>
      </c>
      <c r="D1456" s="460">
        <f t="shared" si="255"/>
        <v>59.850000000001501</v>
      </c>
      <c r="E1456" s="460">
        <f t="shared" si="261"/>
        <v>5.9850000000001499E-2</v>
      </c>
      <c r="F1456" s="460">
        <f t="shared" si="256"/>
        <v>0.97270890885264538</v>
      </c>
      <c r="G1456" s="460">
        <v>1.6024610640352602E-5</v>
      </c>
      <c r="H1456" s="460">
        <f t="shared" si="257"/>
        <v>1</v>
      </c>
      <c r="I1456" s="460">
        <v>0.99638407850986299</v>
      </c>
      <c r="J1456" s="460">
        <v>0.99620074524333202</v>
      </c>
      <c r="K1456" s="460">
        <v>0.99768314639049305</v>
      </c>
      <c r="L1456" s="460" t="str">
        <f t="shared" si="258"/>
        <v>-</v>
      </c>
      <c r="M1456" s="460">
        <f t="shared" si="259"/>
        <v>1</v>
      </c>
      <c r="N1456" s="460">
        <f t="shared" si="260"/>
        <v>1.5587281530765871E-5</v>
      </c>
      <c r="O1456" s="460">
        <f t="shared" si="265"/>
        <v>-96.144592409671716</v>
      </c>
      <c r="P1456" s="460">
        <f t="shared" si="262"/>
        <v>-1.0000000000097486E-2</v>
      </c>
      <c r="Q1456" s="460">
        <f t="shared" si="263"/>
        <v>2.4112970647171918E-10</v>
      </c>
      <c r="R1456" s="460">
        <f t="shared" si="264"/>
        <v>-2.4112970647406985E-12</v>
      </c>
      <c r="V1456" s="430"/>
    </row>
    <row r="1457" spans="3:22" x14ac:dyDescent="0.35">
      <c r="C1457" s="489">
        <v>59.860000000001499</v>
      </c>
      <c r="D1457" s="460">
        <f t="shared" si="255"/>
        <v>59.860000000001499</v>
      </c>
      <c r="E1457" s="460">
        <f t="shared" si="261"/>
        <v>5.9860000000001495E-2</v>
      </c>
      <c r="F1457" s="460">
        <f t="shared" si="256"/>
        <v>0.97269989725142825</v>
      </c>
      <c r="G1457" s="460">
        <v>1.6141528437603398E-5</v>
      </c>
      <c r="H1457" s="460">
        <f t="shared" si="257"/>
        <v>1</v>
      </c>
      <c r="I1457" s="460">
        <v>0.99638287183798202</v>
      </c>
      <c r="J1457" s="460">
        <v>0.996199477487686</v>
      </c>
      <c r="K1457" s="460">
        <v>0.99768237282559102</v>
      </c>
      <c r="L1457" s="460" t="str">
        <f t="shared" si="258"/>
        <v>-</v>
      </c>
      <c r="M1457" s="460">
        <f t="shared" si="259"/>
        <v>1</v>
      </c>
      <c r="N1457" s="460">
        <f t="shared" si="260"/>
        <v>1.5700863052737833E-5</v>
      </c>
      <c r="O1457" s="460">
        <f t="shared" si="265"/>
        <v>-96.081529488452503</v>
      </c>
      <c r="P1457" s="460">
        <f t="shared" si="262"/>
        <v>-9.9999999999980105E-3</v>
      </c>
      <c r="Q1457" s="460">
        <f t="shared" si="263"/>
        <v>2.4473699786955797E-10</v>
      </c>
      <c r="R1457" s="460">
        <f t="shared" si="264"/>
        <v>-2.4473699786950928E-12</v>
      </c>
      <c r="V1457" s="430"/>
    </row>
    <row r="1458" spans="3:22" x14ac:dyDescent="0.35">
      <c r="C1458" s="489">
        <v>59.870000000001497</v>
      </c>
      <c r="D1458" s="460">
        <f t="shared" si="255"/>
        <v>59.870000000001497</v>
      </c>
      <c r="E1458" s="460">
        <f t="shared" si="261"/>
        <v>5.9870000000001498E-2</v>
      </c>
      <c r="F1458" s="460">
        <f t="shared" si="256"/>
        <v>0.97269088421697902</v>
      </c>
      <c r="G1458" s="460">
        <v>1.6254028111100101E-5</v>
      </c>
      <c r="H1458" s="460">
        <f t="shared" si="257"/>
        <v>1</v>
      </c>
      <c r="I1458" s="460">
        <v>0.99638166496565195</v>
      </c>
      <c r="J1458" s="460">
        <v>0.99619820952150195</v>
      </c>
      <c r="K1458" s="460">
        <v>0.99768159913191301</v>
      </c>
      <c r="L1458" s="460" t="str">
        <f t="shared" si="258"/>
        <v>-</v>
      </c>
      <c r="M1458" s="460">
        <f t="shared" si="259"/>
        <v>1</v>
      </c>
      <c r="N1458" s="460">
        <f t="shared" si="260"/>
        <v>1.5810144975473591E-5</v>
      </c>
      <c r="O1458" s="460">
        <f t="shared" si="265"/>
        <v>-96.021282953336197</v>
      </c>
      <c r="P1458" s="460">
        <f t="shared" si="262"/>
        <v>-9.9999999999980105E-3</v>
      </c>
      <c r="Q1458" s="460">
        <f t="shared" si="263"/>
        <v>2.4823590673850123E-10</v>
      </c>
      <c r="R1458" s="460">
        <f t="shared" si="264"/>
        <v>-2.4823590673845183E-12</v>
      </c>
      <c r="V1458" s="430"/>
    </row>
    <row r="1459" spans="3:22" x14ac:dyDescent="0.35">
      <c r="C1459" s="489">
        <v>59.880000000001502</v>
      </c>
      <c r="D1459" s="460">
        <f t="shared" si="255"/>
        <v>59.880000000001502</v>
      </c>
      <c r="E1459" s="460">
        <f t="shared" si="261"/>
        <v>5.9880000000001501E-2</v>
      </c>
      <c r="F1459" s="460">
        <f t="shared" si="256"/>
        <v>0.9726818697493308</v>
      </c>
      <c r="G1459" s="460">
        <v>1.63620874740947E-5</v>
      </c>
      <c r="H1459" s="460">
        <f t="shared" si="257"/>
        <v>1</v>
      </c>
      <c r="I1459" s="460">
        <v>0.99638045789290697</v>
      </c>
      <c r="J1459" s="460">
        <v>0.99619694134482095</v>
      </c>
      <c r="K1459" s="460">
        <v>0.99768082530948399</v>
      </c>
      <c r="L1459" s="460" t="str">
        <f t="shared" si="258"/>
        <v>-</v>
      </c>
      <c r="M1459" s="460">
        <f t="shared" si="259"/>
        <v>1</v>
      </c>
      <c r="N1459" s="460">
        <f t="shared" si="260"/>
        <v>1.5915105837304536E-5</v>
      </c>
      <c r="O1459" s="460">
        <f t="shared" si="265"/>
        <v>-95.963809378491348</v>
      </c>
      <c r="P1459" s="460">
        <f t="shared" si="262"/>
        <v>-1.0000000000005116E-2</v>
      </c>
      <c r="Q1459" s="460">
        <f t="shared" si="263"/>
        <v>2.5162288478341975E-10</v>
      </c>
      <c r="R1459" s="460">
        <f t="shared" si="264"/>
        <v>-2.5162288478354846E-12</v>
      </c>
      <c r="V1459" s="430"/>
    </row>
    <row r="1460" spans="3:22" x14ac:dyDescent="0.35">
      <c r="C1460" s="489">
        <v>59.8900000000015</v>
      </c>
      <c r="D1460" s="460">
        <f t="shared" si="255"/>
        <v>59.8900000000015</v>
      </c>
      <c r="E1460" s="460">
        <f t="shared" si="261"/>
        <v>5.9890000000001498E-2</v>
      </c>
      <c r="F1460" s="460">
        <f t="shared" si="256"/>
        <v>0.97267285384852042</v>
      </c>
      <c r="G1460" s="460">
        <v>1.64656843338838E-5</v>
      </c>
      <c r="H1460" s="460">
        <f t="shared" si="257"/>
        <v>1</v>
      </c>
      <c r="I1460" s="460">
        <v>0.99637925061974597</v>
      </c>
      <c r="J1460" s="460">
        <v>0.996195672957644</v>
      </c>
      <c r="K1460" s="460">
        <v>0.99768005135830495</v>
      </c>
      <c r="L1460" s="460" t="str">
        <f t="shared" si="258"/>
        <v>-</v>
      </c>
      <c r="M1460" s="460">
        <f t="shared" si="259"/>
        <v>1</v>
      </c>
      <c r="N1460" s="460">
        <f t="shared" si="260"/>
        <v>1.601572417160763E-5</v>
      </c>
      <c r="O1460" s="460">
        <f t="shared" si="265"/>
        <v>-95.909068387430366</v>
      </c>
      <c r="P1460" s="460">
        <f t="shared" si="262"/>
        <v>-9.9999999999980105E-3</v>
      </c>
      <c r="Q1460" s="460">
        <f t="shared" si="263"/>
        <v>2.5489447626451143E-10</v>
      </c>
      <c r="R1460" s="460">
        <f t="shared" si="264"/>
        <v>-2.5489447626446073E-12</v>
      </c>
      <c r="V1460" s="430"/>
    </row>
    <row r="1461" spans="3:22" x14ac:dyDescent="0.35">
      <c r="C1461" s="489">
        <v>59.900000000001498</v>
      </c>
      <c r="D1461" s="460">
        <f t="shared" si="255"/>
        <v>59.900000000001498</v>
      </c>
      <c r="E1461" s="460">
        <f t="shared" si="261"/>
        <v>5.9900000000001501E-2</v>
      </c>
      <c r="F1461" s="460">
        <f t="shared" si="256"/>
        <v>0.97266383651458477</v>
      </c>
      <c r="G1461" s="460">
        <v>1.6564796491958101E-5</v>
      </c>
      <c r="H1461" s="460">
        <f t="shared" si="257"/>
        <v>1</v>
      </c>
      <c r="I1461" s="460">
        <v>0.99637804314615497</v>
      </c>
      <c r="J1461" s="460">
        <v>0.99619440435995099</v>
      </c>
      <c r="K1461" s="460">
        <v>0.99767927727836303</v>
      </c>
      <c r="L1461" s="460" t="str">
        <f t="shared" si="258"/>
        <v>-</v>
      </c>
      <c r="M1461" s="460">
        <f t="shared" si="259"/>
        <v>1</v>
      </c>
      <c r="N1461" s="460">
        <f t="shared" si="260"/>
        <v>1.6111978506951303E-5</v>
      </c>
      <c r="O1461" s="460">
        <f t="shared" si="265"/>
        <v>-95.857022522599948</v>
      </c>
      <c r="P1461" s="460">
        <f t="shared" si="262"/>
        <v>-9.9999999999980105E-3</v>
      </c>
      <c r="Q1461" s="460">
        <f t="shared" si="263"/>
        <v>2.5804731985047072E-10</v>
      </c>
      <c r="R1461" s="460">
        <f t="shared" si="264"/>
        <v>-2.5804731985041937E-12</v>
      </c>
      <c r="V1461" s="430"/>
    </row>
    <row r="1462" spans="3:22" x14ac:dyDescent="0.35">
      <c r="C1462" s="489">
        <v>59.910000000001503</v>
      </c>
      <c r="D1462" s="460">
        <f t="shared" si="255"/>
        <v>59.910000000001503</v>
      </c>
      <c r="E1462" s="460">
        <f t="shared" si="261"/>
        <v>5.9910000000001504E-2</v>
      </c>
      <c r="F1462" s="460">
        <f t="shared" si="256"/>
        <v>0.9726548177475578</v>
      </c>
      <c r="G1462" s="460">
        <v>1.6659401744105801E-5</v>
      </c>
      <c r="H1462" s="460">
        <f t="shared" si="257"/>
        <v>1</v>
      </c>
      <c r="I1462" s="460">
        <v>0.99637683547213196</v>
      </c>
      <c r="J1462" s="460">
        <v>0.99619313555174305</v>
      </c>
      <c r="K1462" s="460">
        <v>0.997678503069659</v>
      </c>
      <c r="L1462" s="460" t="str">
        <f t="shared" si="258"/>
        <v>-</v>
      </c>
      <c r="M1462" s="460">
        <f t="shared" si="259"/>
        <v>1</v>
      </c>
      <c r="N1462" s="460">
        <f t="shared" si="260"/>
        <v>1.6203847367196573E-5</v>
      </c>
      <c r="O1462" s="460">
        <f t="shared" si="265"/>
        <v>-95.807637126476578</v>
      </c>
      <c r="P1462" s="460">
        <f t="shared" si="262"/>
        <v>-1.0000000000005116E-2</v>
      </c>
      <c r="Q1462" s="460">
        <f t="shared" si="263"/>
        <v>2.6107815048206134E-10</v>
      </c>
      <c r="R1462" s="460">
        <f t="shared" si="264"/>
        <v>-2.6107815048219492E-12</v>
      </c>
      <c r="V1462" s="430"/>
    </row>
    <row r="1463" spans="3:22" x14ac:dyDescent="0.35">
      <c r="C1463" s="489">
        <v>59.920000000001501</v>
      </c>
      <c r="D1463" s="460">
        <f t="shared" si="255"/>
        <v>59.920000000001501</v>
      </c>
      <c r="E1463" s="460">
        <f t="shared" si="261"/>
        <v>5.99200000000015E-2</v>
      </c>
      <c r="F1463" s="460">
        <f t="shared" si="256"/>
        <v>0.9726457975474766</v>
      </c>
      <c r="G1463" s="460">
        <v>1.6749477880850199E-5</v>
      </c>
      <c r="H1463" s="460">
        <f t="shared" si="257"/>
        <v>1</v>
      </c>
      <c r="I1463" s="460">
        <v>0.99637562759769804</v>
      </c>
      <c r="J1463" s="460">
        <v>0.99619186653304004</v>
      </c>
      <c r="K1463" s="460">
        <v>0.99767772873220495</v>
      </c>
      <c r="L1463" s="460" t="str">
        <f t="shared" si="258"/>
        <v>-</v>
      </c>
      <c r="M1463" s="460">
        <f t="shared" si="259"/>
        <v>1</v>
      </c>
      <c r="N1463" s="460">
        <f t="shared" si="260"/>
        <v>1.6291309271923359E-5</v>
      </c>
      <c r="O1463" s="460">
        <f t="shared" si="265"/>
        <v>-95.760880233139218</v>
      </c>
      <c r="P1463" s="460">
        <f t="shared" si="262"/>
        <v>-9.9999999999980105E-3</v>
      </c>
      <c r="Q1463" s="460">
        <f t="shared" si="263"/>
        <v>2.6398380125023508E-10</v>
      </c>
      <c r="R1463" s="460">
        <f t="shared" si="264"/>
        <v>-2.6398380125018255E-12</v>
      </c>
      <c r="V1463" s="430"/>
    </row>
    <row r="1464" spans="3:22" x14ac:dyDescent="0.35">
      <c r="C1464" s="489">
        <v>59.930000000001499</v>
      </c>
      <c r="D1464" s="460">
        <f t="shared" si="255"/>
        <v>59.930000000001499</v>
      </c>
      <c r="E1464" s="460">
        <f t="shared" si="261"/>
        <v>5.9930000000001496E-2</v>
      </c>
      <c r="F1464" s="460">
        <f t="shared" si="256"/>
        <v>0.97263677591437681</v>
      </c>
      <c r="G1464" s="460">
        <v>1.68350026869347E-5</v>
      </c>
      <c r="H1464" s="460">
        <f t="shared" si="257"/>
        <v>1</v>
      </c>
      <c r="I1464" s="460">
        <v>0.99637441952283301</v>
      </c>
      <c r="J1464" s="460">
        <v>0.99619059730382498</v>
      </c>
      <c r="K1464" s="460">
        <v>0.99767695426599001</v>
      </c>
      <c r="L1464" s="460" t="str">
        <f t="shared" si="258"/>
        <v>-</v>
      </c>
      <c r="M1464" s="460">
        <f t="shared" si="259"/>
        <v>1</v>
      </c>
      <c r="N1464" s="460">
        <f t="shared" si="260"/>
        <v>1.6374342735930036E-5</v>
      </c>
      <c r="O1464" s="460">
        <f t="shared" si="265"/>
        <v>-95.71672247025036</v>
      </c>
      <c r="P1464" s="460">
        <f t="shared" si="262"/>
        <v>-9.9999999999980105E-3</v>
      </c>
      <c r="Q1464" s="460">
        <f t="shared" si="263"/>
        <v>2.6676120527454415E-10</v>
      </c>
      <c r="R1464" s="460">
        <f t="shared" si="264"/>
        <v>-2.667612052744911E-12</v>
      </c>
      <c r="V1464" s="430"/>
    </row>
    <row r="1465" spans="3:22" x14ac:dyDescent="0.35">
      <c r="C1465" s="489">
        <v>59.940000000001497</v>
      </c>
      <c r="D1465" s="460">
        <f t="shared" si="255"/>
        <v>59.940000000001497</v>
      </c>
      <c r="E1465" s="460">
        <f t="shared" si="261"/>
        <v>5.9940000000001499E-2</v>
      </c>
      <c r="F1465" s="460">
        <f t="shared" si="256"/>
        <v>0.97262775284829339</v>
      </c>
      <c r="G1465" s="460">
        <v>1.69159539421982E-5</v>
      </c>
      <c r="H1465" s="460">
        <f t="shared" si="257"/>
        <v>1</v>
      </c>
      <c r="I1465" s="460">
        <v>0.99637321124755696</v>
      </c>
      <c r="J1465" s="460">
        <v>0.99618932786411296</v>
      </c>
      <c r="K1465" s="460">
        <v>0.99767617967102595</v>
      </c>
      <c r="L1465" s="460" t="str">
        <f t="shared" si="258"/>
        <v>-</v>
      </c>
      <c r="M1465" s="460">
        <f t="shared" si="259"/>
        <v>1</v>
      </c>
      <c r="N1465" s="460">
        <f t="shared" si="260"/>
        <v>1.6452926270085465E-5</v>
      </c>
      <c r="O1465" s="460">
        <f t="shared" si="265"/>
        <v>-95.675136969565301</v>
      </c>
      <c r="P1465" s="460">
        <f t="shared" si="262"/>
        <v>-9.9999999999980105E-3</v>
      </c>
      <c r="Q1465" s="460">
        <f t="shared" si="263"/>
        <v>2.6940739759832654E-10</v>
      </c>
      <c r="R1465" s="460">
        <f t="shared" si="264"/>
        <v>-2.6940739759827293E-12</v>
      </c>
      <c r="V1465" s="430"/>
    </row>
    <row r="1466" spans="3:22" x14ac:dyDescent="0.35">
      <c r="C1466" s="489">
        <v>59.950000000001502</v>
      </c>
      <c r="D1466" s="460">
        <f t="shared" si="255"/>
        <v>59.950000000001502</v>
      </c>
      <c r="E1466" s="460">
        <f t="shared" si="261"/>
        <v>5.9950000000001502E-2</v>
      </c>
      <c r="F1466" s="460">
        <f t="shared" si="256"/>
        <v>0.97261872834926311</v>
      </c>
      <c r="G1466" s="460">
        <v>1.6992309421098501E-5</v>
      </c>
      <c r="H1466" s="460">
        <f t="shared" si="257"/>
        <v>1</v>
      </c>
      <c r="I1466" s="460">
        <v>0.99637200277183502</v>
      </c>
      <c r="J1466" s="460">
        <v>0.99618805821387302</v>
      </c>
      <c r="K1466" s="460">
        <v>0.99767540494728701</v>
      </c>
      <c r="L1466" s="460" t="str">
        <f t="shared" si="258"/>
        <v>-</v>
      </c>
      <c r="M1466" s="460">
        <f t="shared" si="259"/>
        <v>1</v>
      </c>
      <c r="N1466" s="460">
        <f t="shared" si="260"/>
        <v>1.6527038380866027E-5</v>
      </c>
      <c r="O1466" s="460">
        <f t="shared" si="265"/>
        <v>-95.636099286809809</v>
      </c>
      <c r="P1466" s="460">
        <f t="shared" si="262"/>
        <v>-1.0000000000005116E-2</v>
      </c>
      <c r="Q1466" s="460">
        <f t="shared" si="263"/>
        <v>2.7191951709450257E-10</v>
      </c>
      <c r="R1466" s="460">
        <f t="shared" si="264"/>
        <v>-2.7191951709464168E-12</v>
      </c>
      <c r="V1466" s="430"/>
    </row>
    <row r="1467" spans="3:22" x14ac:dyDescent="0.35">
      <c r="C1467" s="489">
        <v>59.9600000000015</v>
      </c>
      <c r="D1467" s="460">
        <f t="shared" si="255"/>
        <v>59.9600000000015</v>
      </c>
      <c r="E1467" s="460">
        <f t="shared" si="261"/>
        <v>5.9960000000001498E-2</v>
      </c>
      <c r="F1467" s="460">
        <f t="shared" si="256"/>
        <v>0.97260970241732059</v>
      </c>
      <c r="G1467" s="460">
        <v>1.7064046893122999E-5</v>
      </c>
      <c r="H1467" s="460">
        <f t="shared" si="257"/>
        <v>1</v>
      </c>
      <c r="I1467" s="460">
        <v>0.99637079409572005</v>
      </c>
      <c r="J1467" s="460">
        <v>0.99618678835315999</v>
      </c>
      <c r="K1467" s="460">
        <v>0.99767463009481205</v>
      </c>
      <c r="L1467" s="460" t="str">
        <f t="shared" si="258"/>
        <v>-</v>
      </c>
      <c r="M1467" s="460">
        <f t="shared" si="259"/>
        <v>1</v>
      </c>
      <c r="N1467" s="460">
        <f t="shared" si="260"/>
        <v>1.6596657570755563E-5</v>
      </c>
      <c r="O1467" s="460">
        <f t="shared" si="265"/>
        <v>-95.599587329243661</v>
      </c>
      <c r="P1467" s="460">
        <f t="shared" si="262"/>
        <v>-9.9999999999980105E-3</v>
      </c>
      <c r="Q1467" s="460">
        <f t="shared" si="263"/>
        <v>2.7429480837386814E-10</v>
      </c>
      <c r="R1467" s="460">
        <f t="shared" si="264"/>
        <v>-2.7429480837381355E-12</v>
      </c>
      <c r="V1467" s="430"/>
    </row>
    <row r="1468" spans="3:22" x14ac:dyDescent="0.35">
      <c r="C1468" s="489">
        <v>59.970000000001498</v>
      </c>
      <c r="D1468" s="460">
        <f t="shared" si="255"/>
        <v>59.970000000001498</v>
      </c>
      <c r="E1468" s="460">
        <f t="shared" si="261"/>
        <v>5.9970000000001501E-2</v>
      </c>
      <c r="F1468" s="460">
        <f t="shared" si="256"/>
        <v>0.9726006750525017</v>
      </c>
      <c r="G1468" s="460">
        <v>1.7131144122957701E-5</v>
      </c>
      <c r="H1468" s="460">
        <f t="shared" si="257"/>
        <v>1</v>
      </c>
      <c r="I1468" s="460">
        <v>0.99636958521917895</v>
      </c>
      <c r="J1468" s="460">
        <v>0.99618551828193502</v>
      </c>
      <c r="K1468" s="460">
        <v>0.99767385511357698</v>
      </c>
      <c r="L1468" s="460" t="str">
        <f t="shared" si="258"/>
        <v>-</v>
      </c>
      <c r="M1468" s="460">
        <f t="shared" si="259"/>
        <v>1</v>
      </c>
      <c r="N1468" s="460">
        <f t="shared" si="260"/>
        <v>1.6661762338410357E-5</v>
      </c>
      <c r="O1468" s="460">
        <f t="shared" si="265"/>
        <v>-95.565581291035897</v>
      </c>
      <c r="P1468" s="460">
        <f t="shared" si="262"/>
        <v>-9.9999999999980105E-3</v>
      </c>
      <c r="Q1468" s="460">
        <f t="shared" si="263"/>
        <v>2.7653062371360104E-10</v>
      </c>
      <c r="R1468" s="460">
        <f t="shared" si="264"/>
        <v>-2.7653062371354604E-12</v>
      </c>
      <c r="V1468" s="430"/>
    </row>
    <row r="1469" spans="3:22" x14ac:dyDescent="0.35">
      <c r="C1469" s="489">
        <v>59.980000000001503</v>
      </c>
      <c r="D1469" s="460">
        <f t="shared" si="255"/>
        <v>59.980000000001503</v>
      </c>
      <c r="E1469" s="460">
        <f t="shared" si="261"/>
        <v>5.9980000000001504E-2</v>
      </c>
      <c r="F1469" s="460">
        <f t="shared" si="256"/>
        <v>0.9725916462548444</v>
      </c>
      <c r="G1469" s="460">
        <v>1.7193578870497699E-5</v>
      </c>
      <c r="H1469" s="460">
        <f t="shared" si="257"/>
        <v>1</v>
      </c>
      <c r="I1469" s="460">
        <v>0.99636837614220997</v>
      </c>
      <c r="J1469" s="460">
        <v>0.9961842480002</v>
      </c>
      <c r="K1469" s="460">
        <v>0.99767308000358101</v>
      </c>
      <c r="L1469" s="460" t="str">
        <f t="shared" si="258"/>
        <v>-</v>
      </c>
      <c r="M1469" s="460">
        <f t="shared" si="259"/>
        <v>1</v>
      </c>
      <c r="N1469" s="460">
        <f t="shared" si="260"/>
        <v>1.6722331178669866E-5</v>
      </c>
      <c r="O1469" s="460">
        <f t="shared" si="265"/>
        <v>-95.534063596000763</v>
      </c>
      <c r="P1469" s="460">
        <f t="shared" si="262"/>
        <v>-1.0000000000005116E-2</v>
      </c>
      <c r="Q1469" s="460">
        <f t="shared" si="263"/>
        <v>2.7862442498928939E-10</v>
      </c>
      <c r="R1469" s="460">
        <f t="shared" si="264"/>
        <v>-2.7862442498943193E-12</v>
      </c>
      <c r="V1469" s="430"/>
    </row>
    <row r="1470" spans="3:22" x14ac:dyDescent="0.35">
      <c r="C1470" s="489">
        <v>59.990000000001501</v>
      </c>
      <c r="D1470" s="460">
        <f t="shared" ref="D1470:D1533" si="266">IF(AND($D$11=$U$86,$D$13&gt;=$U$80),$D$13/$U$80,1)*(f_CLK_MHz/fCLK_NOM_MHz)*$C1470</f>
        <v>59.990000000001501</v>
      </c>
      <c r="E1470" s="460">
        <f t="shared" si="261"/>
        <v>5.99900000000015E-2</v>
      </c>
      <c r="F1470" s="460">
        <f t="shared" ref="F1470:F1533" si="267">IF(SINC3_Decimation&lt;&gt;0,(ABS(SIN(((MOD_CLK_DIV*PI()*$D1470*SINC3_Decimation)/(f_CLK_MHz*1000000)))/(SINC3_Decimation*SIN(((MOD_CLK_DIV*PI()*$D1470)/(f_CLK_MHz*1000000)))))^First_Stage_Order),"-")</f>
        <v>0.97258261602438201</v>
      </c>
      <c r="G1470" s="460">
        <v>1.7251328890970401E-5</v>
      </c>
      <c r="H1470" s="460">
        <f t="shared" ref="H1470:H1533" si="268">IF(SINC1A_Decimation&lt;&gt;0,(ABS(SIN(((MOD_CLK_DIV*SINC3_Decimation*FIR2_Decimation*PI()*$D1470*SINC1A_Decimation)/(f_CLK_MHz*1000000)))/(SINC1A_Decimation*SIN(((MOD_CLK_DIV*SINC3_Decimation*FIR2_Decimation*PI()*$D1470)/(f_CLK_MHz*1000000)))))^1),"-")</f>
        <v>1</v>
      </c>
      <c r="I1470" s="460">
        <v>0.99636716686481497</v>
      </c>
      <c r="J1470" s="460">
        <v>0.99618297750795803</v>
      </c>
      <c r="K1470" s="460">
        <v>0.99767230476482405</v>
      </c>
      <c r="L1470" s="460" t="str">
        <f t="shared" ref="L1470:L1533" si="269">IF(SINC1B_Decimation&lt;&gt;0,(ABS(SIN(((MOD_CLK_DIV*FIR1_Decimation*PI()*$D1470*SINC1B_Decimation)/(f_CLK_MHz*1000000)))/(SINC1B_Decimation*SIN(((MOD_CLK_DIV*FIR1_Decimation*PI()*$D1470)/(f_CLK_MHz*1000000)))))^1),"-")</f>
        <v>-</v>
      </c>
      <c r="M1470" s="460">
        <f t="shared" ref="M1470:M1533" si="270">IF($D$14=$Z$85,(ABS(SIN(((Dec_Prior_to_Chop*PI()*$D1470*2)/(f_CLK_MHz*1000000)))/(2*SIN(((Dec_Prior_to_Chop*PI()*$D1470)/(f_CLK_MHz*1000000)))))^1),1)</f>
        <v>1</v>
      </c>
      <c r="N1470" s="460">
        <f t="shared" ref="N1470:N1533" si="271">M1470*IF(FILTER=$U$85,F1470,IF(AND(FILTER=$U$86,$D$13&lt;=$U$73,$D$13&lt;&gt;$U$72),F1470*G1470*H1470,IF(AND(FILTER=$U$86,OR($D$13&gt;=$U$74,$D$13=$U$72),$D$13&lt;=$U$79,$D$13&lt;&gt;$U$75),I1470*L1470,IF(AND(FILTER=$U$86,$D$13=$U$75),J1470*L1470,IF(AND(FILTER=$U$86,$D$13&gt;=$U$80),K1470,"Error")))))</f>
        <v>1.6778342582676993E-5</v>
      </c>
      <c r="O1470" s="460">
        <f t="shared" si="265"/>
        <v>-95.505018847200986</v>
      </c>
      <c r="P1470" s="460">
        <f t="shared" si="262"/>
        <v>-9.9999999999980105E-3</v>
      </c>
      <c r="Q1470" s="460">
        <f t="shared" si="263"/>
        <v>2.805737856160485E-10</v>
      </c>
      <c r="R1470" s="460">
        <f t="shared" si="264"/>
        <v>-2.8057378561599269E-12</v>
      </c>
      <c r="V1470" s="430"/>
    </row>
    <row r="1471" spans="3:22" x14ac:dyDescent="0.35">
      <c r="C1471" s="489">
        <v>60.000000000001499</v>
      </c>
      <c r="D1471" s="460">
        <f t="shared" si="266"/>
        <v>60.000000000001499</v>
      </c>
      <c r="E1471" s="460">
        <f t="shared" ref="E1471:E1534" si="272">D1471/1000</f>
        <v>6.0000000000001497E-2</v>
      </c>
      <c r="F1471" s="460">
        <f t="shared" si="267"/>
        <v>0.97257358436115215</v>
      </c>
      <c r="G1471" s="460">
        <v>1.7304371935081301E-5</v>
      </c>
      <c r="H1471" s="460">
        <f t="shared" si="268"/>
        <v>1</v>
      </c>
      <c r="I1471" s="460">
        <v>0.99636595738703004</v>
      </c>
      <c r="J1471" s="460">
        <v>0.99618170680524099</v>
      </c>
      <c r="K1471" s="460">
        <v>0.99767152939733506</v>
      </c>
      <c r="L1471" s="460" t="str">
        <f t="shared" si="269"/>
        <v>-</v>
      </c>
      <c r="M1471" s="460">
        <f t="shared" si="270"/>
        <v>1</v>
      </c>
      <c r="N1471" s="460">
        <f t="shared" si="271"/>
        <v>1.6829775038020549E-5</v>
      </c>
      <c r="O1471" s="460">
        <f t="shared" si="265"/>
        <v>-95.478433783156476</v>
      </c>
      <c r="P1471" s="460">
        <f t="shared" si="262"/>
        <v>-9.9999999999980105E-3</v>
      </c>
      <c r="Q1471" s="460">
        <f t="shared" si="263"/>
        <v>2.8237639250166022E-10</v>
      </c>
      <c r="R1471" s="460">
        <f t="shared" si="264"/>
        <v>-2.8237639250160403E-12</v>
      </c>
      <c r="V1471" s="430"/>
    </row>
    <row r="1472" spans="3:22" x14ac:dyDescent="0.35">
      <c r="C1472" s="489">
        <v>60.010000000001497</v>
      </c>
      <c r="D1472" s="460">
        <f t="shared" si="266"/>
        <v>60.010000000001497</v>
      </c>
      <c r="E1472" s="460">
        <f t="shared" si="272"/>
        <v>6.00100000000015E-2</v>
      </c>
      <c r="F1472" s="460">
        <f t="shared" si="267"/>
        <v>0.97256455126518904</v>
      </c>
      <c r="G1472" s="460">
        <v>1.7352685749341002E-5</v>
      </c>
      <c r="H1472" s="460">
        <f t="shared" si="268"/>
        <v>1</v>
      </c>
      <c r="I1472" s="460">
        <v>0.99636474770880401</v>
      </c>
      <c r="J1472" s="460">
        <v>0.996180435892</v>
      </c>
      <c r="K1472" s="460">
        <v>0.99767075390106896</v>
      </c>
      <c r="L1472" s="460" t="str">
        <f t="shared" si="269"/>
        <v>-</v>
      </c>
      <c r="M1472" s="460">
        <f t="shared" si="270"/>
        <v>1</v>
      </c>
      <c r="N1472" s="460">
        <f t="shared" si="271"/>
        <v>1.6876607029053673E-5</v>
      </c>
      <c r="O1472" s="460">
        <f t="shared" si="265"/>
        <v>-95.45429724031473</v>
      </c>
      <c r="P1472" s="460">
        <f t="shared" si="262"/>
        <v>-9.9999999999980105E-3</v>
      </c>
      <c r="Q1472" s="460">
        <f t="shared" si="263"/>
        <v>2.8403004801289562E-10</v>
      </c>
      <c r="R1472" s="460">
        <f t="shared" si="264"/>
        <v>-2.8403004801283912E-12</v>
      </c>
      <c r="V1472" s="430"/>
    </row>
    <row r="1473" spans="3:22" x14ac:dyDescent="0.35">
      <c r="C1473" s="489">
        <v>60.020000000001502</v>
      </c>
      <c r="D1473" s="460">
        <f t="shared" si="266"/>
        <v>60.020000000001502</v>
      </c>
      <c r="E1473" s="460">
        <f t="shared" si="272"/>
        <v>6.0020000000001503E-2</v>
      </c>
      <c r="F1473" s="460">
        <f t="shared" si="267"/>
        <v>0.97255551673652907</v>
      </c>
      <c r="G1473" s="460">
        <v>1.7396248075888602E-5</v>
      </c>
      <c r="H1473" s="460">
        <f t="shared" si="268"/>
        <v>1</v>
      </c>
      <c r="I1473" s="460">
        <v>0.99636353783016995</v>
      </c>
      <c r="J1473" s="460">
        <v>0.99617916476826895</v>
      </c>
      <c r="K1473" s="460">
        <v>0.99766997827605797</v>
      </c>
      <c r="L1473" s="460" t="str">
        <f t="shared" si="269"/>
        <v>-</v>
      </c>
      <c r="M1473" s="460">
        <f t="shared" si="270"/>
        <v>1</v>
      </c>
      <c r="N1473" s="460">
        <f t="shared" si="271"/>
        <v>1.6918817036722688E-5</v>
      </c>
      <c r="O1473" s="460">
        <f t="shared" si="265"/>
        <v>-95.432600121902155</v>
      </c>
      <c r="P1473" s="460">
        <f t="shared" si="262"/>
        <v>-1.0000000000005116E-2</v>
      </c>
      <c r="Q1473" s="460">
        <f t="shared" si="263"/>
        <v>2.8553267194641399E-10</v>
      </c>
      <c r="R1473" s="460">
        <f t="shared" si="264"/>
        <v>-2.8553267194656005E-12</v>
      </c>
      <c r="V1473" s="430"/>
    </row>
    <row r="1474" spans="3:22" x14ac:dyDescent="0.35">
      <c r="C1474" s="489">
        <v>60.0300000000016</v>
      </c>
      <c r="D1474" s="460">
        <f t="shared" si="266"/>
        <v>60.0300000000016</v>
      </c>
      <c r="E1474" s="460">
        <f t="shared" si="272"/>
        <v>6.0030000000001603E-2</v>
      </c>
      <c r="F1474" s="460">
        <f t="shared" si="267"/>
        <v>0.97254648077520889</v>
      </c>
      <c r="G1474" s="460">
        <v>1.74350366526993E-5</v>
      </c>
      <c r="H1474" s="460">
        <f t="shared" si="268"/>
        <v>1</v>
      </c>
      <c r="I1474" s="460">
        <v>0.996362327751111</v>
      </c>
      <c r="J1474" s="460">
        <v>0.99617789343403296</v>
      </c>
      <c r="K1474" s="460">
        <v>0.99766920252228797</v>
      </c>
      <c r="L1474" s="460" t="str">
        <f t="shared" si="269"/>
        <v>-</v>
      </c>
      <c r="M1474" s="460">
        <f t="shared" si="270"/>
        <v>1</v>
      </c>
      <c r="N1474" s="460">
        <f t="shared" si="271"/>
        <v>1.6956383538769481E-5</v>
      </c>
      <c r="O1474" s="460">
        <f t="shared" si="265"/>
        <v>-95.413335372522965</v>
      </c>
      <c r="P1474" s="460">
        <f t="shared" si="262"/>
        <v>-1.0000000000097486E-2</v>
      </c>
      <c r="Q1474" s="460">
        <f t="shared" si="263"/>
        <v>2.8688230350745616E-10</v>
      </c>
      <c r="R1474" s="460">
        <f t="shared" si="264"/>
        <v>-2.8688230351025289E-12</v>
      </c>
      <c r="V1474" s="430"/>
    </row>
    <row r="1475" spans="3:22" x14ac:dyDescent="0.35">
      <c r="C1475" s="489">
        <v>60.040000000001498</v>
      </c>
      <c r="D1475" s="460">
        <f t="shared" si="266"/>
        <v>60.040000000001498</v>
      </c>
      <c r="E1475" s="460">
        <f t="shared" si="272"/>
        <v>6.0040000000001495E-2</v>
      </c>
      <c r="F1475" s="460">
        <f t="shared" si="267"/>
        <v>0.9725374433812638</v>
      </c>
      <c r="G1475" s="460">
        <v>1.74690292139189E-5</v>
      </c>
      <c r="H1475" s="460">
        <f t="shared" si="268"/>
        <v>1</v>
      </c>
      <c r="I1475" s="460">
        <v>0.99636111747164902</v>
      </c>
      <c r="J1475" s="460">
        <v>0.996176621889308</v>
      </c>
      <c r="K1475" s="460">
        <v>0.99766842663976896</v>
      </c>
      <c r="L1475" s="460" t="str">
        <f t="shared" si="269"/>
        <v>-</v>
      </c>
      <c r="M1475" s="460">
        <f t="shared" si="270"/>
        <v>1</v>
      </c>
      <c r="N1475" s="460">
        <f t="shared" si="271"/>
        <v>1.6989285010057296E-5</v>
      </c>
      <c r="O1475" s="460">
        <f t="shared" si="265"/>
        <v>-95.396497958487998</v>
      </c>
      <c r="P1475" s="460">
        <f t="shared" ref="P1475:P1538" si="273">D1474-D1475</f>
        <v>-9.9999999998985345E-3</v>
      </c>
      <c r="Q1475" s="460">
        <f t="shared" ref="Q1475:Q1538" si="274">((N1475+N1474)/2)^2</f>
        <v>2.8807710330670181E-10</v>
      </c>
      <c r="R1475" s="460">
        <f t="shared" ref="R1475:R1538" si="275">P1475*Q1475</f>
        <v>-2.8807710330377882E-12</v>
      </c>
      <c r="V1475" s="430"/>
    </row>
    <row r="1476" spans="3:22" x14ac:dyDescent="0.35">
      <c r="C1476" s="489">
        <v>60.050000000001603</v>
      </c>
      <c r="D1476" s="460">
        <f t="shared" si="266"/>
        <v>60.050000000001603</v>
      </c>
      <c r="E1476" s="460">
        <f t="shared" si="272"/>
        <v>6.0050000000001602E-2</v>
      </c>
      <c r="F1476" s="460">
        <f t="shared" si="267"/>
        <v>0.97252840455472844</v>
      </c>
      <c r="G1476" s="460">
        <v>1.7498203489709801E-5</v>
      </c>
      <c r="H1476" s="460">
        <f t="shared" si="268"/>
        <v>1</v>
      </c>
      <c r="I1476" s="460">
        <v>0.99635990699176302</v>
      </c>
      <c r="J1476" s="460">
        <v>0.99617535013407899</v>
      </c>
      <c r="K1476" s="460">
        <v>0.99766765062849505</v>
      </c>
      <c r="L1476" s="460" t="str">
        <f t="shared" si="269"/>
        <v>-</v>
      </c>
      <c r="M1476" s="460">
        <f t="shared" si="270"/>
        <v>1</v>
      </c>
      <c r="N1476" s="460">
        <f t="shared" si="271"/>
        <v>1.7017499922421453E-5</v>
      </c>
      <c r="O1476" s="460">
        <f t="shared" si="265"/>
        <v>-95.38208485406409</v>
      </c>
      <c r="P1476" s="460">
        <f t="shared" si="273"/>
        <v>-1.0000000000104592E-2</v>
      </c>
      <c r="Q1476" s="460">
        <f t="shared" si="274"/>
        <v>2.8911535536096592E-10</v>
      </c>
      <c r="R1476" s="460">
        <f t="shared" si="275"/>
        <v>-2.8911535536398983E-12</v>
      </c>
      <c r="V1476" s="430"/>
    </row>
    <row r="1477" spans="3:22" x14ac:dyDescent="0.35">
      <c r="C1477" s="489">
        <v>60.060000000001601</v>
      </c>
      <c r="D1477" s="460">
        <f t="shared" si="266"/>
        <v>60.060000000001601</v>
      </c>
      <c r="E1477" s="460">
        <f t="shared" si="272"/>
        <v>6.0060000000001598E-2</v>
      </c>
      <c r="F1477" s="460">
        <f t="shared" si="267"/>
        <v>0.97251936429564034</v>
      </c>
      <c r="G1477" s="460">
        <v>1.75225372065748E-5</v>
      </c>
      <c r="H1477" s="460">
        <f t="shared" si="268"/>
        <v>1</v>
      </c>
      <c r="I1477" s="460">
        <v>0.99635869631145602</v>
      </c>
      <c r="J1477" s="460">
        <v>0.99617407816834502</v>
      </c>
      <c r="K1477" s="460">
        <v>0.99766687448845903</v>
      </c>
      <c r="L1477" s="460" t="str">
        <f t="shared" si="269"/>
        <v>-</v>
      </c>
      <c r="M1477" s="460">
        <f t="shared" si="270"/>
        <v>1</v>
      </c>
      <c r="N1477" s="460">
        <f t="shared" si="271"/>
        <v>1.7041006744984832E-5</v>
      </c>
      <c r="O1477" s="460">
        <f t="shared" si="265"/>
        <v>-95.370095033080929</v>
      </c>
      <c r="P1477" s="460">
        <f t="shared" si="273"/>
        <v>-9.9999999999980105E-3</v>
      </c>
      <c r="Q1477" s="460">
        <f t="shared" si="274"/>
        <v>2.8999546910343958E-10</v>
      </c>
      <c r="R1477" s="460">
        <f t="shared" si="275"/>
        <v>-2.8999546910338188E-12</v>
      </c>
      <c r="V1477" s="430"/>
    </row>
    <row r="1478" spans="3:22" x14ac:dyDescent="0.35">
      <c r="C1478" s="489">
        <v>60.070000000001599</v>
      </c>
      <c r="D1478" s="460">
        <f t="shared" si="266"/>
        <v>60.070000000001599</v>
      </c>
      <c r="E1478" s="460">
        <f t="shared" si="272"/>
        <v>6.0070000000001601E-2</v>
      </c>
      <c r="F1478" s="460">
        <f t="shared" si="267"/>
        <v>0.97251032260403514</v>
      </c>
      <c r="G1478" s="460">
        <v>1.7542008087336101E-5</v>
      </c>
      <c r="H1478" s="460">
        <f t="shared" si="268"/>
        <v>1</v>
      </c>
      <c r="I1478" s="460">
        <v>0.99635748543074398</v>
      </c>
      <c r="J1478" s="460">
        <v>0.99617280599212399</v>
      </c>
      <c r="K1478" s="460">
        <v>0.997666098219678</v>
      </c>
      <c r="L1478" s="460" t="str">
        <f t="shared" si="269"/>
        <v>-</v>
      </c>
      <c r="M1478" s="460">
        <f t="shared" si="270"/>
        <v>1</v>
      </c>
      <c r="N1478" s="460">
        <f t="shared" si="271"/>
        <v>1.7059783944137827E-5</v>
      </c>
      <c r="O1478" s="460">
        <f t="shared" si="265"/>
        <v>-95.360529466257248</v>
      </c>
      <c r="P1478" s="460">
        <f t="shared" si="273"/>
        <v>-9.9999999999980105E-3</v>
      </c>
      <c r="Q1478" s="460">
        <f t="shared" si="274"/>
        <v>2.9071598140583862E-10</v>
      </c>
      <c r="R1478" s="460">
        <f t="shared" si="275"/>
        <v>-2.9071598140578079E-12</v>
      </c>
      <c r="V1478" s="430"/>
    </row>
    <row r="1479" spans="3:22" x14ac:dyDescent="0.35">
      <c r="C1479" s="489">
        <v>60.080000000001597</v>
      </c>
      <c r="D1479" s="460">
        <f t="shared" si="266"/>
        <v>60.080000000001597</v>
      </c>
      <c r="E1479" s="460">
        <f t="shared" si="272"/>
        <v>6.0080000000001597E-2</v>
      </c>
      <c r="F1479" s="460">
        <f t="shared" si="267"/>
        <v>0.97250127947994847</v>
      </c>
      <c r="G1479" s="460">
        <v>1.75565938514748E-5</v>
      </c>
      <c r="H1479" s="460">
        <f t="shared" si="268"/>
        <v>1</v>
      </c>
      <c r="I1479" s="460">
        <v>0.99635627434962903</v>
      </c>
      <c r="J1479" s="460">
        <v>0.99617153360541999</v>
      </c>
      <c r="K1479" s="460">
        <v>0.99766532182215195</v>
      </c>
      <c r="L1479" s="460" t="str">
        <f t="shared" si="269"/>
        <v>-</v>
      </c>
      <c r="M1479" s="460">
        <f t="shared" si="270"/>
        <v>1</v>
      </c>
      <c r="N1479" s="460">
        <f t="shared" si="271"/>
        <v>1.707380998386904E-5</v>
      </c>
      <c r="O1479" s="460">
        <f t="shared" si="265"/>
        <v>-95.353391123879447</v>
      </c>
      <c r="P1479" s="460">
        <f t="shared" si="273"/>
        <v>-9.9999999999980105E-3</v>
      </c>
      <c r="Q1479" s="460">
        <f t="shared" si="274"/>
        <v>2.9127555861051682E-10</v>
      </c>
      <c r="R1479" s="460">
        <f t="shared" si="275"/>
        <v>-2.9127555861045888E-12</v>
      </c>
      <c r="V1479" s="430"/>
    </row>
    <row r="1480" spans="3:22" x14ac:dyDescent="0.35">
      <c r="C1480" s="489">
        <v>60.090000000001602</v>
      </c>
      <c r="D1480" s="460">
        <f t="shared" si="266"/>
        <v>60.090000000001602</v>
      </c>
      <c r="E1480" s="460">
        <f t="shared" si="272"/>
        <v>6.00900000000016E-2</v>
      </c>
      <c r="F1480" s="460">
        <f t="shared" si="267"/>
        <v>0.97249223492341608</v>
      </c>
      <c r="G1480" s="460">
        <v>1.75662722151173E-5</v>
      </c>
      <c r="H1480" s="460">
        <f t="shared" si="268"/>
        <v>1</v>
      </c>
      <c r="I1480" s="460">
        <v>0.99635506306807797</v>
      </c>
      <c r="J1480" s="460">
        <v>0.99617026100819395</v>
      </c>
      <c r="K1480" s="460">
        <v>0.99766454529585402</v>
      </c>
      <c r="L1480" s="460" t="str">
        <f t="shared" si="269"/>
        <v>-</v>
      </c>
      <c r="M1480" s="460">
        <f t="shared" si="270"/>
        <v>1</v>
      </c>
      <c r="N1480" s="460">
        <f t="shared" si="271"/>
        <v>1.7083063325752528E-5</v>
      </c>
      <c r="O1480" s="460">
        <f t="shared" si="265"/>
        <v>-95.348684984203203</v>
      </c>
      <c r="P1480" s="460">
        <f t="shared" si="273"/>
        <v>-1.0000000000005116E-2</v>
      </c>
      <c r="Q1480" s="460">
        <f t="shared" si="274"/>
        <v>2.9167299857238455E-10</v>
      </c>
      <c r="R1480" s="460">
        <f t="shared" si="275"/>
        <v>-2.9167299857253375E-12</v>
      </c>
      <c r="V1480" s="430"/>
    </row>
    <row r="1481" spans="3:22" x14ac:dyDescent="0.35">
      <c r="C1481" s="489">
        <v>60.1000000000016</v>
      </c>
      <c r="D1481" s="460">
        <f t="shared" si="266"/>
        <v>60.1000000000016</v>
      </c>
      <c r="E1481" s="460">
        <f t="shared" si="272"/>
        <v>6.0100000000001604E-2</v>
      </c>
      <c r="F1481" s="460">
        <f t="shared" si="267"/>
        <v>0.97248318893447316</v>
      </c>
      <c r="G1481" s="460">
        <v>1.7571020890916999E-5</v>
      </c>
      <c r="H1481" s="460">
        <f t="shared" si="268"/>
        <v>1</v>
      </c>
      <c r="I1481" s="460">
        <v>0.99635385158614098</v>
      </c>
      <c r="J1481" s="460">
        <v>0.99616898820050404</v>
      </c>
      <c r="K1481" s="460">
        <v>0.99766376864082496</v>
      </c>
      <c r="L1481" s="460" t="str">
        <f t="shared" si="269"/>
        <v>-</v>
      </c>
      <c r="M1481" s="460">
        <f t="shared" si="270"/>
        <v>1</v>
      </c>
      <c r="N1481" s="460">
        <f t="shared" si="271"/>
        <v>1.708752242883321E-5</v>
      </c>
      <c r="O1481" s="460">
        <f t="shared" si="265"/>
        <v>-95.346418047502638</v>
      </c>
      <c r="P1481" s="460">
        <f t="shared" si="273"/>
        <v>-9.9999999999980105E-3</v>
      </c>
      <c r="Q1481" s="460">
        <f t="shared" si="274"/>
        <v>2.9190723270287448E-10</v>
      </c>
      <c r="R1481" s="460">
        <f t="shared" si="275"/>
        <v>-2.9190723270281642E-12</v>
      </c>
      <c r="V1481" s="430"/>
    </row>
    <row r="1482" spans="3:22" x14ac:dyDescent="0.35">
      <c r="C1482" s="489">
        <v>60.110000000001598</v>
      </c>
      <c r="D1482" s="460">
        <f t="shared" si="266"/>
        <v>60.110000000001598</v>
      </c>
      <c r="E1482" s="460">
        <f t="shared" si="272"/>
        <v>6.01100000000016E-2</v>
      </c>
      <c r="F1482" s="460">
        <f t="shared" si="267"/>
        <v>0.97247414151315592</v>
      </c>
      <c r="G1482" s="460">
        <v>1.75708175888351E-5</v>
      </c>
      <c r="H1482" s="460">
        <f t="shared" si="268"/>
        <v>1</v>
      </c>
      <c r="I1482" s="460">
        <v>0.99635263990376699</v>
      </c>
      <c r="J1482" s="460">
        <v>0.99616771518229397</v>
      </c>
      <c r="K1482" s="460">
        <v>0.99766299185702501</v>
      </c>
      <c r="L1482" s="460" t="str">
        <f t="shared" si="269"/>
        <v>-</v>
      </c>
      <c r="M1482" s="460">
        <f t="shared" si="270"/>
        <v>1</v>
      </c>
      <c r="N1482" s="460">
        <f t="shared" si="271"/>
        <v>1.7087165750386673E-5</v>
      </c>
      <c r="O1482" s="460">
        <f t="shared" si="265"/>
        <v>-95.346599355352865</v>
      </c>
      <c r="P1482" s="460">
        <f t="shared" si="273"/>
        <v>-9.9999999999980105E-3</v>
      </c>
      <c r="Q1482" s="460">
        <f t="shared" si="274"/>
        <v>2.9197732803672782E-10</v>
      </c>
      <c r="R1482" s="460">
        <f t="shared" si="275"/>
        <v>-2.9197732803666974E-12</v>
      </c>
      <c r="V1482" s="430"/>
    </row>
    <row r="1483" spans="3:22" x14ac:dyDescent="0.35">
      <c r="C1483" s="489">
        <v>60.120000000001603</v>
      </c>
      <c r="D1483" s="460">
        <f t="shared" si="266"/>
        <v>60.120000000001603</v>
      </c>
      <c r="E1483" s="460">
        <f t="shared" si="272"/>
        <v>6.0120000000001603E-2</v>
      </c>
      <c r="F1483" s="460">
        <f t="shared" si="267"/>
        <v>0.97246509265950232</v>
      </c>
      <c r="G1483" s="460">
        <v>1.7565640015614899E-5</v>
      </c>
      <c r="H1483" s="460">
        <f t="shared" si="268"/>
        <v>1</v>
      </c>
      <c r="I1483" s="460">
        <v>0.99635142802099297</v>
      </c>
      <c r="J1483" s="460">
        <v>0.99616644195360005</v>
      </c>
      <c r="K1483" s="460">
        <v>0.99766221494448004</v>
      </c>
      <c r="L1483" s="460" t="str">
        <f t="shared" si="269"/>
        <v>-</v>
      </c>
      <c r="M1483" s="460">
        <f t="shared" si="270"/>
        <v>1</v>
      </c>
      <c r="N1483" s="460">
        <f t="shared" si="271"/>
        <v>1.7081971745408405E-5</v>
      </c>
      <c r="O1483" s="460">
        <f t="shared" si="265"/>
        <v>-95.349240016351331</v>
      </c>
      <c r="P1483" s="460">
        <f t="shared" si="273"/>
        <v>-1.0000000000005116E-2</v>
      </c>
      <c r="Q1483" s="460">
        <f t="shared" si="274"/>
        <v>2.9188248930163737E-10</v>
      </c>
      <c r="R1483" s="460">
        <f t="shared" si="275"/>
        <v>-2.9188248930178669E-12</v>
      </c>
      <c r="V1483" s="430"/>
    </row>
    <row r="1484" spans="3:22" x14ac:dyDescent="0.35">
      <c r="C1484" s="489">
        <v>60.130000000001601</v>
      </c>
      <c r="D1484" s="460">
        <f t="shared" si="266"/>
        <v>60.130000000001601</v>
      </c>
      <c r="E1484" s="460">
        <f t="shared" si="272"/>
        <v>6.0130000000001599E-2</v>
      </c>
      <c r="F1484" s="460">
        <f t="shared" si="267"/>
        <v>0.97245604237354466</v>
      </c>
      <c r="G1484" s="460">
        <v>1.75554658752272E-5</v>
      </c>
      <c r="H1484" s="460">
        <f t="shared" si="268"/>
        <v>1</v>
      </c>
      <c r="I1484" s="460">
        <v>0.99635021593782003</v>
      </c>
      <c r="J1484" s="460">
        <v>0.99616516851442605</v>
      </c>
      <c r="K1484" s="460">
        <v>0.99766143790319295</v>
      </c>
      <c r="L1484" s="460" t="str">
        <f t="shared" si="269"/>
        <v>-</v>
      </c>
      <c r="M1484" s="460">
        <f t="shared" si="270"/>
        <v>1</v>
      </c>
      <c r="N1484" s="460">
        <f t="shared" si="271"/>
        <v>1.7071918867047259E-5</v>
      </c>
      <c r="O1484" s="460">
        <f t="shared" si="265"/>
        <v>-95.354353237301908</v>
      </c>
      <c r="P1484" s="460">
        <f t="shared" si="273"/>
        <v>-9.9999999999980105E-3</v>
      </c>
      <c r="Q1484" s="460">
        <f t="shared" si="274"/>
        <v>2.9162206099189672E-10</v>
      </c>
      <c r="R1484" s="460">
        <f t="shared" si="275"/>
        <v>-2.9162206099183869E-12</v>
      </c>
      <c r="V1484" s="430"/>
    </row>
    <row r="1485" spans="3:22" x14ac:dyDescent="0.35">
      <c r="C1485" s="489">
        <v>60.140000000001599</v>
      </c>
      <c r="D1485" s="460">
        <f t="shared" si="266"/>
        <v>60.140000000001599</v>
      </c>
      <c r="E1485" s="460">
        <f t="shared" si="272"/>
        <v>6.0140000000001602E-2</v>
      </c>
      <c r="F1485" s="460">
        <f t="shared" si="267"/>
        <v>0.97244699065532147</v>
      </c>
      <c r="G1485" s="460">
        <v>1.7540272868932099E-5</v>
      </c>
      <c r="H1485" s="460">
        <f t="shared" si="268"/>
        <v>1</v>
      </c>
      <c r="I1485" s="460">
        <v>0.99634900365420997</v>
      </c>
      <c r="J1485" s="460">
        <v>0.996163894864732</v>
      </c>
      <c r="K1485" s="460">
        <v>0.99766066073313198</v>
      </c>
      <c r="L1485" s="460" t="str">
        <f t="shared" si="269"/>
        <v>-</v>
      </c>
      <c r="M1485" s="460">
        <f t="shared" si="270"/>
        <v>1</v>
      </c>
      <c r="N1485" s="460">
        <f t="shared" si="271"/>
        <v>1.7056985566666202E-5</v>
      </c>
      <c r="O1485" s="460">
        <f t="shared" ref="O1485:O1548" si="276">20*LOG10(N1485)</f>
        <v>-95.36195436071749</v>
      </c>
      <c r="P1485" s="460">
        <f t="shared" si="273"/>
        <v>-9.9999999999980105E-3</v>
      </c>
      <c r="Q1485" s="460">
        <f t="shared" si="274"/>
        <v>2.9119552946138665E-10</v>
      </c>
      <c r="R1485" s="460">
        <f t="shared" si="275"/>
        <v>-2.9119552946132873E-12</v>
      </c>
      <c r="V1485" s="430"/>
    </row>
    <row r="1486" spans="3:22" x14ac:dyDescent="0.35">
      <c r="C1486" s="489">
        <v>60.150000000001597</v>
      </c>
      <c r="D1486" s="460">
        <f t="shared" si="266"/>
        <v>60.150000000001597</v>
      </c>
      <c r="E1486" s="460">
        <f t="shared" si="272"/>
        <v>6.0150000000001598E-2</v>
      </c>
      <c r="F1486" s="460">
        <f t="shared" si="267"/>
        <v>0.97243793750486895</v>
      </c>
      <c r="G1486" s="460">
        <v>1.7520038695437E-5</v>
      </c>
      <c r="H1486" s="460">
        <f t="shared" si="268"/>
        <v>1</v>
      </c>
      <c r="I1486" s="460">
        <v>0.99634779117021799</v>
      </c>
      <c r="J1486" s="460">
        <v>0.99616262100457798</v>
      </c>
      <c r="K1486" s="460">
        <v>0.99765988343434397</v>
      </c>
      <c r="L1486" s="460" t="str">
        <f t="shared" si="269"/>
        <v>-</v>
      </c>
      <c r="M1486" s="460">
        <f t="shared" si="270"/>
        <v>1</v>
      </c>
      <c r="N1486" s="460">
        <f t="shared" si="271"/>
        <v>1.7037150293996252E-5</v>
      </c>
      <c r="O1486" s="460">
        <f t="shared" si="276"/>
        <v>-95.372060908629081</v>
      </c>
      <c r="P1486" s="460">
        <f t="shared" si="273"/>
        <v>-9.9999999999980105E-3</v>
      </c>
      <c r="Q1486" s="460">
        <f t="shared" si="274"/>
        <v>2.9060252502132744E-10</v>
      </c>
      <c r="R1486" s="460">
        <f t="shared" si="275"/>
        <v>-2.9060252502126965E-12</v>
      </c>
      <c r="V1486" s="430"/>
    </row>
    <row r="1487" spans="3:22" x14ac:dyDescent="0.35">
      <c r="C1487" s="489">
        <v>60.160000000001602</v>
      </c>
      <c r="D1487" s="460">
        <f t="shared" si="266"/>
        <v>60.160000000001602</v>
      </c>
      <c r="E1487" s="460">
        <f t="shared" si="272"/>
        <v>6.0160000000001601E-2</v>
      </c>
      <c r="F1487" s="460">
        <f t="shared" si="267"/>
        <v>0.97242888292222052</v>
      </c>
      <c r="G1487" s="460">
        <v>1.7494741050948601E-5</v>
      </c>
      <c r="H1487" s="460">
        <f t="shared" si="268"/>
        <v>1</v>
      </c>
      <c r="I1487" s="460">
        <v>0.996346578485795</v>
      </c>
      <c r="J1487" s="460">
        <v>0.99616134693390801</v>
      </c>
      <c r="K1487" s="460">
        <v>0.99765910600678398</v>
      </c>
      <c r="L1487" s="460" t="str">
        <f t="shared" si="269"/>
        <v>-</v>
      </c>
      <c r="M1487" s="460">
        <f t="shared" si="270"/>
        <v>1</v>
      </c>
      <c r="N1487" s="460">
        <f t="shared" si="271"/>
        <v>1.7012391497187461E-5</v>
      </c>
      <c r="O1487" s="460">
        <f t="shared" si="276"/>
        <v>-95.384692633065967</v>
      </c>
      <c r="P1487" s="460">
        <f t="shared" si="273"/>
        <v>-1.0000000000005116E-2</v>
      </c>
      <c r="Q1487" s="460">
        <f t="shared" si="274"/>
        <v>2.8984282404739154E-10</v>
      </c>
      <c r="R1487" s="460">
        <f t="shared" si="275"/>
        <v>-2.8984282404753981E-12</v>
      </c>
      <c r="V1487" s="430"/>
    </row>
    <row r="1488" spans="3:22" x14ac:dyDescent="0.35">
      <c r="C1488" s="489">
        <v>60.1700000000016</v>
      </c>
      <c r="D1488" s="460">
        <f t="shared" si="266"/>
        <v>60.1700000000016</v>
      </c>
      <c r="E1488" s="460">
        <f t="shared" si="272"/>
        <v>6.0170000000001597E-2</v>
      </c>
      <c r="F1488" s="460">
        <f t="shared" si="267"/>
        <v>0.97241982690741424</v>
      </c>
      <c r="G1488" s="460">
        <v>1.7464357629450601E-5</v>
      </c>
      <c r="H1488" s="460">
        <f t="shared" si="268"/>
        <v>1</v>
      </c>
      <c r="I1488" s="460">
        <v>0.99634536560097198</v>
      </c>
      <c r="J1488" s="460">
        <v>0.99616007265275897</v>
      </c>
      <c r="K1488" s="460">
        <v>0.99765832845048197</v>
      </c>
      <c r="L1488" s="460" t="str">
        <f t="shared" si="269"/>
        <v>-</v>
      </c>
      <c r="M1488" s="460">
        <f t="shared" si="270"/>
        <v>1</v>
      </c>
      <c r="N1488" s="460">
        <f t="shared" si="271"/>
        <v>1.6982687623079534E-5</v>
      </c>
      <c r="O1488" s="460">
        <f t="shared" si="276"/>
        <v>-95.399871573351504</v>
      </c>
      <c r="P1488" s="460">
        <f t="shared" si="273"/>
        <v>-9.9999999999980105E-3</v>
      </c>
      <c r="Q1488" s="460">
        <f t="shared" si="274"/>
        <v>2.8891635109830322E-10</v>
      </c>
      <c r="R1488" s="460">
        <f t="shared" si="275"/>
        <v>-2.8891635109824574E-12</v>
      </c>
      <c r="V1488" s="430"/>
    </row>
    <row r="1489" spans="3:22" x14ac:dyDescent="0.35">
      <c r="C1489" s="489">
        <v>60.180000000001598</v>
      </c>
      <c r="D1489" s="460">
        <f t="shared" si="266"/>
        <v>60.180000000001598</v>
      </c>
      <c r="E1489" s="460">
        <f t="shared" si="272"/>
        <v>6.01800000000016E-2</v>
      </c>
      <c r="F1489" s="460">
        <f t="shared" si="267"/>
        <v>0.97241076946048488</v>
      </c>
      <c r="G1489" s="460">
        <v>1.7428866122615601E-5</v>
      </c>
      <c r="H1489" s="460">
        <f t="shared" si="268"/>
        <v>1</v>
      </c>
      <c r="I1489" s="460">
        <v>0.99634415251575204</v>
      </c>
      <c r="J1489" s="460">
        <v>0.99615879816112995</v>
      </c>
      <c r="K1489" s="460">
        <v>0.99765755076543705</v>
      </c>
      <c r="L1489" s="460" t="str">
        <f t="shared" si="269"/>
        <v>-</v>
      </c>
      <c r="M1489" s="460">
        <f t="shared" si="270"/>
        <v>1</v>
      </c>
      <c r="N1489" s="460">
        <f t="shared" si="271"/>
        <v>1.6948017117116414E-5</v>
      </c>
      <c r="O1489" s="460">
        <f t="shared" si="276"/>
        <v>-95.417622120863186</v>
      </c>
      <c r="P1489" s="460">
        <f t="shared" si="273"/>
        <v>-9.9999999999980105E-3</v>
      </c>
      <c r="Q1489" s="460">
        <f t="shared" si="274"/>
        <v>2.8782318104158898E-10</v>
      </c>
      <c r="R1489" s="460">
        <f t="shared" si="275"/>
        <v>-2.8782318104153172E-12</v>
      </c>
      <c r="V1489" s="430"/>
    </row>
    <row r="1490" spans="3:22" x14ac:dyDescent="0.35">
      <c r="C1490" s="489">
        <v>60.190000000001604</v>
      </c>
      <c r="D1490" s="460">
        <f t="shared" si="266"/>
        <v>60.190000000001604</v>
      </c>
      <c r="E1490" s="460">
        <f t="shared" si="272"/>
        <v>6.0190000000001603E-2</v>
      </c>
      <c r="F1490" s="460">
        <f t="shared" si="267"/>
        <v>0.97240171058146918</v>
      </c>
      <c r="G1490" s="460">
        <v>1.7388244220051199E-5</v>
      </c>
      <c r="H1490" s="460">
        <f t="shared" si="268"/>
        <v>1</v>
      </c>
      <c r="I1490" s="460">
        <v>0.99634293923011896</v>
      </c>
      <c r="J1490" s="460">
        <v>0.99615752345900599</v>
      </c>
      <c r="K1490" s="460">
        <v>0.99765677295163702</v>
      </c>
      <c r="L1490" s="460" t="str">
        <f t="shared" si="269"/>
        <v>-</v>
      </c>
      <c r="M1490" s="460">
        <f t="shared" si="270"/>
        <v>1</v>
      </c>
      <c r="N1490" s="460">
        <f t="shared" si="271"/>
        <v>1.6908358423586131E-5</v>
      </c>
      <c r="O1490" s="460">
        <f t="shared" si="276"/>
        <v>-95.437971091315333</v>
      </c>
      <c r="P1490" s="460">
        <f t="shared" si="273"/>
        <v>-1.0000000000005116E-2</v>
      </c>
      <c r="Q1490" s="460">
        <f t="shared" si="274"/>
        <v>2.8656354118827043E-10</v>
      </c>
      <c r="R1490" s="460">
        <f t="shared" si="275"/>
        <v>-2.8656354118841702E-12</v>
      </c>
      <c r="V1490" s="430"/>
    </row>
    <row r="1491" spans="3:22" x14ac:dyDescent="0.35">
      <c r="C1491" s="489">
        <v>60.200000000001602</v>
      </c>
      <c r="D1491" s="460">
        <f t="shared" si="266"/>
        <v>60.200000000001602</v>
      </c>
      <c r="E1491" s="460">
        <f t="shared" si="272"/>
        <v>6.0200000000001599E-2</v>
      </c>
      <c r="F1491" s="460">
        <f t="shared" si="267"/>
        <v>0.97239265027040223</v>
      </c>
      <c r="G1491" s="460">
        <v>1.7342469609535999E-5</v>
      </c>
      <c r="H1491" s="460">
        <f t="shared" si="268"/>
        <v>1</v>
      </c>
      <c r="I1491" s="460">
        <v>0.99634172574407198</v>
      </c>
      <c r="J1491" s="460">
        <v>0.99615624854638596</v>
      </c>
      <c r="K1491" s="460">
        <v>0.99765599500907898</v>
      </c>
      <c r="L1491" s="460" t="str">
        <f t="shared" si="269"/>
        <v>-</v>
      </c>
      <c r="M1491" s="460">
        <f t="shared" si="270"/>
        <v>1</v>
      </c>
      <c r="N1491" s="460">
        <f t="shared" si="271"/>
        <v>1.6863689985850618E-5</v>
      </c>
      <c r="O1491" s="460">
        <f t="shared" si="276"/>
        <v>-95.460947805195275</v>
      </c>
      <c r="P1491" s="460">
        <f t="shared" si="273"/>
        <v>-9.9999999999980105E-3</v>
      </c>
      <c r="Q1491" s="460">
        <f t="shared" si="274"/>
        <v>2.8513781344233489E-10</v>
      </c>
      <c r="R1491" s="460">
        <f t="shared" si="275"/>
        <v>-2.8513781344227815E-12</v>
      </c>
      <c r="V1491" s="430"/>
    </row>
    <row r="1492" spans="3:22" x14ac:dyDescent="0.35">
      <c r="C1492" s="489">
        <v>60.2100000000016</v>
      </c>
      <c r="D1492" s="460">
        <f t="shared" si="266"/>
        <v>60.2100000000016</v>
      </c>
      <c r="E1492" s="460">
        <f t="shared" si="272"/>
        <v>6.0210000000001603E-2</v>
      </c>
      <c r="F1492" s="460">
        <f t="shared" si="267"/>
        <v>0.97238358852732032</v>
      </c>
      <c r="G1492" s="460">
        <v>1.72915199769077E-5</v>
      </c>
      <c r="H1492" s="460">
        <f t="shared" si="268"/>
        <v>1</v>
      </c>
      <c r="I1492" s="460">
        <v>0.99634051205762997</v>
      </c>
      <c r="J1492" s="460">
        <v>0.99615497342328896</v>
      </c>
      <c r="K1492" s="460">
        <v>0.99765521693778103</v>
      </c>
      <c r="L1492" s="460" t="str">
        <f t="shared" si="269"/>
        <v>-</v>
      </c>
      <c r="M1492" s="460">
        <f t="shared" si="270"/>
        <v>1</v>
      </c>
      <c r="N1492" s="460">
        <f t="shared" si="271"/>
        <v>1.6813990246237358E-5</v>
      </c>
      <c r="O1492" s="460">
        <f t="shared" si="276"/>
        <v>-95.486584177043142</v>
      </c>
      <c r="P1492" s="460">
        <f t="shared" si="273"/>
        <v>-9.9999999999980105E-3</v>
      </c>
      <c r="Q1492" s="460">
        <f t="shared" si="274"/>
        <v>2.8354653645369237E-10</v>
      </c>
      <c r="R1492" s="460">
        <f t="shared" si="275"/>
        <v>-2.8354653645363595E-12</v>
      </c>
      <c r="V1492" s="430"/>
    </row>
    <row r="1493" spans="3:22" x14ac:dyDescent="0.35">
      <c r="C1493" s="489">
        <v>60.220000000001598</v>
      </c>
      <c r="D1493" s="460">
        <f t="shared" si="266"/>
        <v>60.220000000001598</v>
      </c>
      <c r="E1493" s="460">
        <f t="shared" si="272"/>
        <v>6.0220000000001599E-2</v>
      </c>
      <c r="F1493" s="460">
        <f t="shared" si="267"/>
        <v>0.97237452535225966</v>
      </c>
      <c r="G1493" s="460">
        <v>1.7235373006423698E-5</v>
      </c>
      <c r="H1493" s="460">
        <f t="shared" si="268"/>
        <v>1</v>
      </c>
      <c r="I1493" s="460">
        <v>0.99633929817077604</v>
      </c>
      <c r="J1493" s="460">
        <v>0.996153698089698</v>
      </c>
      <c r="K1493" s="460">
        <v>0.99765443873772697</v>
      </c>
      <c r="L1493" s="460" t="str">
        <f t="shared" si="269"/>
        <v>-</v>
      </c>
      <c r="M1493" s="460">
        <f t="shared" si="270"/>
        <v>1</v>
      </c>
      <c r="N1493" s="460">
        <f t="shared" si="271"/>
        <v>1.6759237646390393E-5</v>
      </c>
      <c r="O1493" s="460">
        <f t="shared" si="276"/>
        <v>-95.514914813752213</v>
      </c>
      <c r="P1493" s="460">
        <f t="shared" si="273"/>
        <v>-9.9999999999980105E-3</v>
      </c>
      <c r="Q1493" s="460">
        <f t="shared" si="274"/>
        <v>2.8179040778257955E-10</v>
      </c>
      <c r="R1493" s="460">
        <f t="shared" si="275"/>
        <v>-2.8179040778252348E-12</v>
      </c>
      <c r="V1493" s="430"/>
    </row>
    <row r="1494" spans="3:22" x14ac:dyDescent="0.35">
      <c r="C1494" s="489">
        <v>60.230000000001603</v>
      </c>
      <c r="D1494" s="460">
        <f t="shared" si="266"/>
        <v>60.230000000001603</v>
      </c>
      <c r="E1494" s="460">
        <f t="shared" si="272"/>
        <v>6.0230000000001602E-2</v>
      </c>
      <c r="F1494" s="460">
        <f t="shared" si="267"/>
        <v>0.97236546074525576</v>
      </c>
      <c r="G1494" s="460">
        <v>1.71740063807033E-5</v>
      </c>
      <c r="H1494" s="460">
        <f t="shared" si="268"/>
        <v>1</v>
      </c>
      <c r="I1494" s="460">
        <v>0.99633808408350699</v>
      </c>
      <c r="J1494" s="460">
        <v>0.99615242254561598</v>
      </c>
      <c r="K1494" s="460">
        <v>0.99765366040891901</v>
      </c>
      <c r="L1494" s="460" t="str">
        <f t="shared" si="269"/>
        <v>-</v>
      </c>
      <c r="M1494" s="460">
        <f t="shared" si="270"/>
        <v>1</v>
      </c>
      <c r="N1494" s="460">
        <f t="shared" si="271"/>
        <v>1.6699410627214527E-5</v>
      </c>
      <c r="O1494" s="460">
        <f t="shared" si="276"/>
        <v>-95.545977122994799</v>
      </c>
      <c r="P1494" s="460">
        <f t="shared" si="273"/>
        <v>-1.0000000000005116E-2</v>
      </c>
      <c r="Q1494" s="460">
        <f t="shared" si="274"/>
        <v>2.7987028607420137E-10</v>
      </c>
      <c r="R1494" s="460">
        <f t="shared" si="275"/>
        <v>-2.7987028607434454E-12</v>
      </c>
      <c r="V1494" s="430"/>
    </row>
    <row r="1495" spans="3:22" x14ac:dyDescent="0.35">
      <c r="C1495" s="489">
        <v>60.2400000000017</v>
      </c>
      <c r="D1495" s="460">
        <f t="shared" si="266"/>
        <v>60.2400000000017</v>
      </c>
      <c r="E1495" s="460">
        <f t="shared" si="272"/>
        <v>6.0240000000001702E-2</v>
      </c>
      <c r="F1495" s="460">
        <f t="shared" si="267"/>
        <v>0.97235639470634583</v>
      </c>
      <c r="G1495" s="460">
        <v>1.7107397780920399E-5</v>
      </c>
      <c r="H1495" s="460">
        <f t="shared" si="268"/>
        <v>1</v>
      </c>
      <c r="I1495" s="460">
        <v>0.99633686979584601</v>
      </c>
      <c r="J1495" s="460">
        <v>0.99615114679105699</v>
      </c>
      <c r="K1495" s="460">
        <v>0.99765288195136803</v>
      </c>
      <c r="L1495" s="460" t="str">
        <f t="shared" si="269"/>
        <v>-</v>
      </c>
      <c r="M1495" s="460">
        <f t="shared" si="270"/>
        <v>1</v>
      </c>
      <c r="N1495" s="460">
        <f t="shared" si="271"/>
        <v>1.6634487629063102E-5</v>
      </c>
      <c r="O1495" s="460">
        <f t="shared" si="276"/>
        <v>-95.579811432179156</v>
      </c>
      <c r="P1495" s="460">
        <f t="shared" si="273"/>
        <v>-1.0000000000097486E-2</v>
      </c>
      <c r="Q1495" s="460">
        <f t="shared" si="274"/>
        <v>2.7778719323996717E-10</v>
      </c>
      <c r="R1495" s="460">
        <f t="shared" si="275"/>
        <v>-2.7778719324267523E-12</v>
      </c>
      <c r="V1495" s="430"/>
    </row>
    <row r="1496" spans="3:22" x14ac:dyDescent="0.35">
      <c r="C1496" s="489">
        <v>60.250000000001698</v>
      </c>
      <c r="D1496" s="460">
        <f t="shared" si="266"/>
        <v>60.250000000001698</v>
      </c>
      <c r="E1496" s="460">
        <f t="shared" si="272"/>
        <v>6.0250000000001698E-2</v>
      </c>
      <c r="F1496" s="460">
        <f t="shared" si="267"/>
        <v>0.9723473272355635</v>
      </c>
      <c r="G1496" s="460">
        <v>1.7035524886917701E-5</v>
      </c>
      <c r="H1496" s="460">
        <f t="shared" si="268"/>
        <v>1</v>
      </c>
      <c r="I1496" s="460">
        <v>0.996335655307792</v>
      </c>
      <c r="J1496" s="460">
        <v>0.99614987082602402</v>
      </c>
      <c r="K1496" s="460">
        <v>0.99765210336507604</v>
      </c>
      <c r="L1496" s="460" t="str">
        <f t="shared" si="269"/>
        <v>-</v>
      </c>
      <c r="M1496" s="460">
        <f t="shared" si="270"/>
        <v>1</v>
      </c>
      <c r="N1496" s="460">
        <f t="shared" si="271"/>
        <v>1.6564447091849351E-5</v>
      </c>
      <c r="O1496" s="460">
        <f t="shared" si="276"/>
        <v>-95.616461118932136</v>
      </c>
      <c r="P1496" s="460">
        <f t="shared" si="273"/>
        <v>-9.9999999999980105E-3</v>
      </c>
      <c r="Q1496" s="460">
        <f t="shared" si="274"/>
        <v>2.7554231665085153E-10</v>
      </c>
      <c r="R1496" s="460">
        <f t="shared" si="275"/>
        <v>-2.7554231665079673E-12</v>
      </c>
      <c r="V1496" s="430"/>
    </row>
    <row r="1497" spans="3:22" x14ac:dyDescent="0.35">
      <c r="C1497" s="489">
        <v>60.260000000001703</v>
      </c>
      <c r="D1497" s="460">
        <f t="shared" si="266"/>
        <v>60.260000000001703</v>
      </c>
      <c r="E1497" s="460">
        <f t="shared" si="272"/>
        <v>6.0260000000001701E-2</v>
      </c>
      <c r="F1497" s="460">
        <f t="shared" si="267"/>
        <v>0.97233825833294707</v>
      </c>
      <c r="G1497" s="460">
        <v>1.6958365377590701E-5</v>
      </c>
      <c r="H1497" s="460">
        <f t="shared" si="268"/>
        <v>1</v>
      </c>
      <c r="I1497" s="460">
        <v>0.99633444061931098</v>
      </c>
      <c r="J1497" s="460">
        <v>0.996148594650482</v>
      </c>
      <c r="K1497" s="460">
        <v>0.99765132465001805</v>
      </c>
      <c r="L1497" s="460" t="str">
        <f t="shared" si="269"/>
        <v>-</v>
      </c>
      <c r="M1497" s="460">
        <f t="shared" si="270"/>
        <v>1</v>
      </c>
      <c r="N1497" s="460">
        <f t="shared" si="271"/>
        <v>1.6489267455420293E-5</v>
      </c>
      <c r="O1497" s="460">
        <f t="shared" si="276"/>
        <v>-95.655972753859629</v>
      </c>
      <c r="P1497" s="460">
        <f t="shared" si="273"/>
        <v>-1.0000000000005116E-2</v>
      </c>
      <c r="Q1497" s="460">
        <f t="shared" si="274"/>
        <v>2.7313701134309623E-10</v>
      </c>
      <c r="R1497" s="460">
        <f t="shared" si="275"/>
        <v>-2.7313701134323597E-12</v>
      </c>
      <c r="V1497" s="430"/>
    </row>
    <row r="1498" spans="3:22" x14ac:dyDescent="0.35">
      <c r="C1498" s="489">
        <v>60.270000000001701</v>
      </c>
      <c r="D1498" s="460">
        <f t="shared" si="266"/>
        <v>60.270000000001701</v>
      </c>
      <c r="E1498" s="460">
        <f t="shared" si="272"/>
        <v>6.0270000000001704E-2</v>
      </c>
      <c r="F1498" s="460">
        <f t="shared" si="267"/>
        <v>0.97232918799853152</v>
      </c>
      <c r="G1498" s="460">
        <v>1.6875896930369999E-5</v>
      </c>
      <c r="H1498" s="460">
        <f t="shared" si="268"/>
        <v>1</v>
      </c>
      <c r="I1498" s="460">
        <v>0.99633322573045502</v>
      </c>
      <c r="J1498" s="460">
        <v>0.99614731826448499</v>
      </c>
      <c r="K1498" s="460">
        <v>0.99765054580623302</v>
      </c>
      <c r="L1498" s="460" t="str">
        <f t="shared" si="269"/>
        <v>-</v>
      </c>
      <c r="M1498" s="460">
        <f t="shared" si="270"/>
        <v>1</v>
      </c>
      <c r="N1498" s="460">
        <f t="shared" si="271"/>
        <v>1.6408927159053572E-5</v>
      </c>
      <c r="O1498" s="460">
        <f t="shared" si="276"/>
        <v>-95.698396257224829</v>
      </c>
      <c r="P1498" s="460">
        <f t="shared" si="273"/>
        <v>-9.9999999999980105E-3</v>
      </c>
      <c r="Q1498" s="460">
        <f t="shared" si="274"/>
        <v>2.705728022229493E-10</v>
      </c>
      <c r="R1498" s="460">
        <f t="shared" si="275"/>
        <v>-2.7057280222289547E-12</v>
      </c>
      <c r="V1498" s="430"/>
    </row>
    <row r="1499" spans="3:22" x14ac:dyDescent="0.35">
      <c r="C1499" s="489">
        <v>60.280000000001699</v>
      </c>
      <c r="D1499" s="460">
        <f t="shared" si="266"/>
        <v>60.280000000001699</v>
      </c>
      <c r="E1499" s="460">
        <f t="shared" si="272"/>
        <v>6.02800000000017E-2</v>
      </c>
      <c r="F1499" s="460">
        <f t="shared" si="267"/>
        <v>0.97232011623235248</v>
      </c>
      <c r="G1499" s="460">
        <v>1.6788097222092399E-5</v>
      </c>
      <c r="H1499" s="460">
        <f t="shared" si="268"/>
        <v>1</v>
      </c>
      <c r="I1499" s="460">
        <v>0.99633201064117205</v>
      </c>
      <c r="J1499" s="460">
        <v>0.99614604166798104</v>
      </c>
      <c r="K1499" s="460">
        <v>0.99764976683367901</v>
      </c>
      <c r="L1499" s="460" t="str">
        <f t="shared" si="269"/>
        <v>-</v>
      </c>
      <c r="M1499" s="460">
        <f t="shared" si="270"/>
        <v>1</v>
      </c>
      <c r="N1499" s="460">
        <f t="shared" si="271"/>
        <v>1.6323404642304916E-5</v>
      </c>
      <c r="O1499" s="460">
        <f t="shared" si="276"/>
        <v>-95.743785069542184</v>
      </c>
      <c r="P1499" s="460">
        <f t="shared" si="273"/>
        <v>-9.9999999999980105E-3</v>
      </c>
      <c r="Q1499" s="460">
        <f t="shared" si="274"/>
        <v>2.6785138628855603E-10</v>
      </c>
      <c r="R1499" s="460">
        <f t="shared" si="275"/>
        <v>-2.6785138628850274E-12</v>
      </c>
      <c r="V1499" s="430"/>
    </row>
    <row r="1500" spans="3:22" x14ac:dyDescent="0.35">
      <c r="C1500" s="489">
        <v>60.290000000001697</v>
      </c>
      <c r="D1500" s="460">
        <f t="shared" si="266"/>
        <v>60.290000000001697</v>
      </c>
      <c r="E1500" s="460">
        <f t="shared" si="272"/>
        <v>6.0290000000001696E-2</v>
      </c>
      <c r="F1500" s="460">
        <f t="shared" si="267"/>
        <v>0.97231104303444604</v>
      </c>
      <c r="G1500" s="460">
        <v>1.6694943928659299E-5</v>
      </c>
      <c r="H1500" s="460">
        <f t="shared" si="268"/>
        <v>1</v>
      </c>
      <c r="I1500" s="460">
        <v>0.99633079535149804</v>
      </c>
      <c r="J1500" s="460">
        <v>0.996144764861006</v>
      </c>
      <c r="K1500" s="460">
        <v>0.99764898773238397</v>
      </c>
      <c r="L1500" s="460" t="str">
        <f t="shared" si="269"/>
        <v>-</v>
      </c>
      <c r="M1500" s="460">
        <f t="shared" si="270"/>
        <v>1</v>
      </c>
      <c r="N1500" s="460">
        <f t="shared" si="271"/>
        <v>1.6232678344676315E-5</v>
      </c>
      <c r="O1500" s="460">
        <f t="shared" si="276"/>
        <v>-95.792196338722718</v>
      </c>
      <c r="P1500" s="460">
        <f t="shared" si="273"/>
        <v>-9.9999999999980105E-3</v>
      </c>
      <c r="Q1500" s="460">
        <f t="shared" si="274"/>
        <v>2.6497463486380216E-10</v>
      </c>
      <c r="R1500" s="460">
        <f t="shared" si="275"/>
        <v>-2.6497463486374946E-12</v>
      </c>
      <c r="V1500" s="430"/>
    </row>
    <row r="1501" spans="3:22" x14ac:dyDescent="0.35">
      <c r="C1501" s="489">
        <v>60.300000000001702</v>
      </c>
      <c r="D1501" s="460">
        <f t="shared" si="266"/>
        <v>60.300000000001702</v>
      </c>
      <c r="E1501" s="460">
        <f t="shared" si="272"/>
        <v>6.0300000000001699E-2</v>
      </c>
      <c r="F1501" s="460">
        <f t="shared" si="267"/>
        <v>0.97230196840484817</v>
      </c>
      <c r="G1501" s="460">
        <v>1.6596414725272101E-5</v>
      </c>
      <c r="H1501" s="460">
        <f t="shared" si="268"/>
        <v>1</v>
      </c>
      <c r="I1501" s="460">
        <v>0.996329579861434</v>
      </c>
      <c r="J1501" s="460">
        <v>0.996143487843558</v>
      </c>
      <c r="K1501" s="460">
        <v>0.99764820850235303</v>
      </c>
      <c r="L1501" s="460" t="str">
        <f t="shared" si="269"/>
        <v>-</v>
      </c>
      <c r="M1501" s="460">
        <f t="shared" si="270"/>
        <v>1</v>
      </c>
      <c r="N1501" s="460">
        <f t="shared" si="271"/>
        <v>1.6136726705845273E-5</v>
      </c>
      <c r="O1501" s="460">
        <f t="shared" si="276"/>
        <v>-95.843691124324323</v>
      </c>
      <c r="P1501" s="460">
        <f t="shared" si="273"/>
        <v>-1.0000000000005116E-2</v>
      </c>
      <c r="Q1501" s="460">
        <f t="shared" si="274"/>
        <v>2.6194459583118311E-10</v>
      </c>
      <c r="R1501" s="460">
        <f t="shared" si="275"/>
        <v>-2.619445958313171E-12</v>
      </c>
      <c r="V1501" s="430"/>
    </row>
    <row r="1502" spans="3:22" x14ac:dyDescent="0.35">
      <c r="C1502" s="489">
        <v>60.3100000000017</v>
      </c>
      <c r="D1502" s="460">
        <f t="shared" si="266"/>
        <v>60.3100000000017</v>
      </c>
      <c r="E1502" s="460">
        <f t="shared" si="272"/>
        <v>6.0310000000001703E-2</v>
      </c>
      <c r="F1502" s="460">
        <f t="shared" si="267"/>
        <v>0.97229289234359528</v>
      </c>
      <c r="G1502" s="460">
        <v>1.6492487286684701E-5</v>
      </c>
      <c r="H1502" s="460">
        <f t="shared" si="268"/>
        <v>1</v>
      </c>
      <c r="I1502" s="460">
        <v>0.99632836417094595</v>
      </c>
      <c r="J1502" s="460">
        <v>0.99614221061560504</v>
      </c>
      <c r="K1502" s="460">
        <v>0.99764742914355398</v>
      </c>
      <c r="L1502" s="460" t="str">
        <f t="shared" si="269"/>
        <v>-</v>
      </c>
      <c r="M1502" s="460">
        <f t="shared" si="270"/>
        <v>1</v>
      </c>
      <c r="N1502" s="460">
        <f t="shared" si="271"/>
        <v>1.6035528165910643E-5</v>
      </c>
      <c r="O1502" s="460">
        <f t="shared" si="276"/>
        <v>-95.898334620837517</v>
      </c>
      <c r="P1502" s="460">
        <f t="shared" si="273"/>
        <v>-9.9999999999980105E-3</v>
      </c>
      <c r="Q1502" s="460">
        <f t="shared" si="274"/>
        <v>2.5876349588330559E-10</v>
      </c>
      <c r="R1502" s="460">
        <f t="shared" si="275"/>
        <v>-2.5876349588325413E-12</v>
      </c>
      <c r="V1502" s="430"/>
    </row>
    <row r="1503" spans="3:22" x14ac:dyDescent="0.35">
      <c r="C1503" s="489">
        <v>60.320000000001698</v>
      </c>
      <c r="D1503" s="460">
        <f t="shared" si="266"/>
        <v>60.320000000001698</v>
      </c>
      <c r="E1503" s="460">
        <f t="shared" si="272"/>
        <v>6.0320000000001699E-2</v>
      </c>
      <c r="F1503" s="460">
        <f t="shared" si="267"/>
        <v>0.97228381485072357</v>
      </c>
      <c r="G1503" s="460">
        <v>1.6383139287082399E-5</v>
      </c>
      <c r="H1503" s="460">
        <f t="shared" si="268"/>
        <v>1</v>
      </c>
      <c r="I1503" s="460">
        <v>0.99632714828008595</v>
      </c>
      <c r="J1503" s="460">
        <v>0.99614093317720098</v>
      </c>
      <c r="K1503" s="460">
        <v>0.99764664965602801</v>
      </c>
      <c r="L1503" s="460" t="str">
        <f t="shared" si="269"/>
        <v>-</v>
      </c>
      <c r="M1503" s="460">
        <f t="shared" si="270"/>
        <v>1</v>
      </c>
      <c r="N1503" s="460">
        <f t="shared" si="271"/>
        <v>1.592906116527524E-5</v>
      </c>
      <c r="O1503" s="460">
        <f t="shared" si="276"/>
        <v>-95.956196402063583</v>
      </c>
      <c r="P1503" s="460">
        <f t="shared" si="273"/>
        <v>-9.9999999999980105E-3</v>
      </c>
      <c r="Q1503" s="460">
        <f t="shared" si="274"/>
        <v>2.554337427778406E-10</v>
      </c>
      <c r="R1503" s="460">
        <f t="shared" si="275"/>
        <v>-2.5543374277778978E-12</v>
      </c>
      <c r="V1503" s="430"/>
    </row>
    <row r="1504" spans="3:22" x14ac:dyDescent="0.35">
      <c r="C1504" s="489">
        <v>60.330000000001696</v>
      </c>
      <c r="D1504" s="460">
        <f t="shared" si="266"/>
        <v>60.330000000001696</v>
      </c>
      <c r="E1504" s="460">
        <f t="shared" si="272"/>
        <v>6.0330000000001695E-2</v>
      </c>
      <c r="F1504" s="460">
        <f t="shared" si="267"/>
        <v>0.97227473592626812</v>
      </c>
      <c r="G1504" s="460">
        <v>1.6268348400404501E-5</v>
      </c>
      <c r="H1504" s="460">
        <f t="shared" si="268"/>
        <v>1</v>
      </c>
      <c r="I1504" s="460">
        <v>0.99632593218880094</v>
      </c>
      <c r="J1504" s="460">
        <v>0.99613965552829098</v>
      </c>
      <c r="K1504" s="460">
        <v>0.99764587003973604</v>
      </c>
      <c r="L1504" s="460" t="str">
        <f t="shared" si="269"/>
        <v>-</v>
      </c>
      <c r="M1504" s="460">
        <f t="shared" si="270"/>
        <v>1</v>
      </c>
      <c r="N1504" s="460">
        <f t="shared" si="271"/>
        <v>1.5817304144959812E-5</v>
      </c>
      <c r="O1504" s="460">
        <f t="shared" si="276"/>
        <v>-96.017350688240583</v>
      </c>
      <c r="P1504" s="460">
        <f t="shared" si="273"/>
        <v>-9.9999999999980105E-3</v>
      </c>
      <c r="Q1504" s="460">
        <f t="shared" si="274"/>
        <v>2.5195792760272394E-10</v>
      </c>
      <c r="R1504" s="460">
        <f t="shared" si="275"/>
        <v>-2.519579276026738E-12</v>
      </c>
      <c r="V1504" s="430"/>
    </row>
    <row r="1505" spans="3:22" x14ac:dyDescent="0.35">
      <c r="C1505" s="489">
        <v>60.340000000001702</v>
      </c>
      <c r="D1505" s="460">
        <f t="shared" si="266"/>
        <v>60.340000000001702</v>
      </c>
      <c r="E1505" s="460">
        <f t="shared" si="272"/>
        <v>6.0340000000001705E-2</v>
      </c>
      <c r="F1505" s="460">
        <f t="shared" si="267"/>
        <v>0.9722656555702659</v>
      </c>
      <c r="G1505" s="460">
        <v>1.6148092300465301E-5</v>
      </c>
      <c r="H1505" s="460">
        <f t="shared" si="268"/>
        <v>1</v>
      </c>
      <c r="I1505" s="460">
        <v>0.99632471589713101</v>
      </c>
      <c r="J1505" s="460">
        <v>0.996138377668912</v>
      </c>
      <c r="K1505" s="460">
        <v>0.99764509029470505</v>
      </c>
      <c r="L1505" s="460" t="str">
        <f t="shared" si="269"/>
        <v>-</v>
      </c>
      <c r="M1505" s="460">
        <f t="shared" si="270"/>
        <v>1</v>
      </c>
      <c r="N1505" s="460">
        <f t="shared" si="271"/>
        <v>1.570023554672106E-5</v>
      </c>
      <c r="O1505" s="460">
        <f t="shared" si="276"/>
        <v>-96.081876638600278</v>
      </c>
      <c r="P1505" s="460">
        <f t="shared" si="273"/>
        <v>-1.0000000000005116E-2</v>
      </c>
      <c r="Q1505" s="460">
        <f t="shared" si="274"/>
        <v>2.4833882705416985E-10</v>
      </c>
      <c r="R1505" s="460">
        <f t="shared" si="275"/>
        <v>-2.4833882705429689E-12</v>
      </c>
      <c r="V1505" s="430"/>
    </row>
    <row r="1506" spans="3:22" x14ac:dyDescent="0.35">
      <c r="C1506" s="489">
        <v>60.3500000000017</v>
      </c>
      <c r="D1506" s="460">
        <f t="shared" si="266"/>
        <v>60.3500000000017</v>
      </c>
      <c r="E1506" s="460">
        <f t="shared" si="272"/>
        <v>6.0350000000001701E-2</v>
      </c>
      <c r="F1506" s="460">
        <f t="shared" si="267"/>
        <v>0.97225657378275199</v>
      </c>
      <c r="G1506" s="460">
        <v>1.6022348660962501E-5</v>
      </c>
      <c r="H1506" s="460">
        <f t="shared" si="268"/>
        <v>1</v>
      </c>
      <c r="I1506" s="460">
        <v>0.99632349940507303</v>
      </c>
      <c r="J1506" s="460">
        <v>0.99613709959906804</v>
      </c>
      <c r="K1506" s="460">
        <v>0.99764431042093604</v>
      </c>
      <c r="L1506" s="460" t="str">
        <f t="shared" si="269"/>
        <v>-</v>
      </c>
      <c r="M1506" s="460">
        <f t="shared" si="270"/>
        <v>1</v>
      </c>
      <c r="N1506" s="460">
        <f t="shared" si="271"/>
        <v>1.5577833813060064E-5</v>
      </c>
      <c r="O1506" s="460">
        <f t="shared" si="276"/>
        <v>-96.149858671960985</v>
      </c>
      <c r="P1506" s="460">
        <f t="shared" si="273"/>
        <v>-9.9999999999980105E-3</v>
      </c>
      <c r="Q1506" s="460">
        <f t="shared" si="274"/>
        <v>2.4457940571881968E-10</v>
      </c>
      <c r="R1506" s="460">
        <f t="shared" si="275"/>
        <v>-2.4457940571877101E-12</v>
      </c>
      <c r="V1506" s="430"/>
    </row>
    <row r="1507" spans="3:22" x14ac:dyDescent="0.35">
      <c r="C1507" s="489">
        <v>60.360000000001698</v>
      </c>
      <c r="D1507" s="460">
        <f t="shared" si="266"/>
        <v>60.360000000001698</v>
      </c>
      <c r="E1507" s="460">
        <f t="shared" si="272"/>
        <v>6.0360000000001697E-2</v>
      </c>
      <c r="F1507" s="460">
        <f t="shared" si="267"/>
        <v>0.97224749056376281</v>
      </c>
      <c r="G1507" s="460">
        <v>1.5891095155745799E-5</v>
      </c>
      <c r="H1507" s="460">
        <f t="shared" si="268"/>
        <v>1</v>
      </c>
      <c r="I1507" s="460">
        <v>0.99632228271260903</v>
      </c>
      <c r="J1507" s="460">
        <v>0.99613582131873801</v>
      </c>
      <c r="K1507" s="460">
        <v>0.99764353041841503</v>
      </c>
      <c r="L1507" s="460" t="str">
        <f t="shared" si="269"/>
        <v>-</v>
      </c>
      <c r="M1507" s="460">
        <f t="shared" si="270"/>
        <v>1</v>
      </c>
      <c r="N1507" s="460">
        <f t="shared" si="271"/>
        <v>1.5450077387483821E-5</v>
      </c>
      <c r="O1507" s="460">
        <f t="shared" si="276"/>
        <v>-96.221386818151188</v>
      </c>
      <c r="P1507" s="460">
        <f t="shared" si="273"/>
        <v>-9.9999999999980105E-3</v>
      </c>
      <c r="Q1507" s="460">
        <f t="shared" si="274"/>
        <v>2.4068281836720915E-10</v>
      </c>
      <c r="R1507" s="460">
        <f t="shared" si="275"/>
        <v>-2.4068281836716126E-12</v>
      </c>
      <c r="V1507" s="430"/>
    </row>
    <row r="1508" spans="3:22" x14ac:dyDescent="0.35">
      <c r="C1508" s="489">
        <v>60.370000000001703</v>
      </c>
      <c r="D1508" s="460">
        <f t="shared" si="266"/>
        <v>60.370000000001703</v>
      </c>
      <c r="E1508" s="460">
        <f t="shared" si="272"/>
        <v>6.03700000000017E-2</v>
      </c>
      <c r="F1508" s="460">
        <f t="shared" si="267"/>
        <v>0.97223840591333499</v>
      </c>
      <c r="G1508" s="460">
        <v>1.5754309458726001E-5</v>
      </c>
      <c r="H1508" s="460">
        <f t="shared" si="268"/>
        <v>1</v>
      </c>
      <c r="I1508" s="460">
        <v>0.996321065819744</v>
      </c>
      <c r="J1508" s="460">
        <v>0.99613454282792402</v>
      </c>
      <c r="K1508" s="460">
        <v>0.997642750287144</v>
      </c>
      <c r="L1508" s="460" t="str">
        <f t="shared" si="269"/>
        <v>-</v>
      </c>
      <c r="M1508" s="460">
        <f t="shared" si="270"/>
        <v>1</v>
      </c>
      <c r="N1508" s="460">
        <f t="shared" si="271"/>
        <v>1.5316944714417142E-5</v>
      </c>
      <c r="O1508" s="460">
        <f t="shared" si="276"/>
        <v>-96.296557103988476</v>
      </c>
      <c r="P1508" s="460">
        <f t="shared" si="273"/>
        <v>-1.0000000000005116E-2</v>
      </c>
      <c r="Q1508" s="460">
        <f t="shared" si="274"/>
        <v>2.3665241225471556E-10</v>
      </c>
      <c r="R1508" s="460">
        <f t="shared" si="275"/>
        <v>-2.3665241225483662E-12</v>
      </c>
      <c r="V1508" s="430"/>
    </row>
    <row r="1509" spans="3:22" x14ac:dyDescent="0.35">
      <c r="C1509" s="489">
        <v>60.380000000001701</v>
      </c>
      <c r="D1509" s="460">
        <f t="shared" si="266"/>
        <v>60.380000000001701</v>
      </c>
      <c r="E1509" s="460">
        <f t="shared" si="272"/>
        <v>6.0380000000001703E-2</v>
      </c>
      <c r="F1509" s="460">
        <f t="shared" si="267"/>
        <v>0.97222931983150374</v>
      </c>
      <c r="G1509" s="460">
        <v>1.5611969244364801E-5</v>
      </c>
      <c r="H1509" s="460">
        <f t="shared" si="268"/>
        <v>1</v>
      </c>
      <c r="I1509" s="460">
        <v>0.99631984872649204</v>
      </c>
      <c r="J1509" s="460">
        <v>0.99613326412664405</v>
      </c>
      <c r="K1509" s="460">
        <v>0.99764197002713295</v>
      </c>
      <c r="L1509" s="460" t="str">
        <f t="shared" si="269"/>
        <v>-</v>
      </c>
      <c r="M1509" s="460">
        <f t="shared" si="270"/>
        <v>1</v>
      </c>
      <c r="N1509" s="460">
        <f t="shared" si="271"/>
        <v>1.5178414239679147E-5</v>
      </c>
      <c r="O1509" s="460">
        <f t="shared" si="276"/>
        <v>-96.375471977151875</v>
      </c>
      <c r="P1509" s="460">
        <f t="shared" si="273"/>
        <v>-9.9999999999980105E-3</v>
      </c>
      <c r="Q1509" s="460">
        <f t="shared" si="274"/>
        <v>2.3249172943479518E-10</v>
      </c>
      <c r="R1509" s="460">
        <f t="shared" si="275"/>
        <v>-2.3249172943474894E-12</v>
      </c>
      <c r="V1509" s="430"/>
    </row>
    <row r="1510" spans="3:22" x14ac:dyDescent="0.35">
      <c r="C1510" s="489">
        <v>60.390000000001699</v>
      </c>
      <c r="D1510" s="460">
        <f t="shared" si="266"/>
        <v>60.390000000001699</v>
      </c>
      <c r="E1510" s="460">
        <f t="shared" si="272"/>
        <v>6.0390000000001699E-2</v>
      </c>
      <c r="F1510" s="460">
        <f t="shared" si="267"/>
        <v>0.97222023231830457</v>
      </c>
      <c r="G1510" s="460">
        <v>1.54640521872324E-5</v>
      </c>
      <c r="H1510" s="460">
        <f t="shared" si="268"/>
        <v>1</v>
      </c>
      <c r="I1510" s="460">
        <v>0.99631863143283705</v>
      </c>
      <c r="J1510" s="460">
        <v>0.996131985214882</v>
      </c>
      <c r="K1510" s="460">
        <v>0.99764118963837101</v>
      </c>
      <c r="L1510" s="460" t="str">
        <f t="shared" si="269"/>
        <v>-</v>
      </c>
      <c r="M1510" s="460">
        <f t="shared" si="270"/>
        <v>1</v>
      </c>
      <c r="N1510" s="460">
        <f t="shared" si="271"/>
        <v>1.5034464410053469E-5</v>
      </c>
      <c r="O1510" s="460">
        <f t="shared" si="276"/>
        <v>-96.458240773153477</v>
      </c>
      <c r="P1510" s="460">
        <f t="shared" si="273"/>
        <v>-9.9999999999980105E-3</v>
      </c>
      <c r="Q1510" s="460">
        <f t="shared" si="274"/>
        <v>2.2820450907586726E-10</v>
      </c>
      <c r="R1510" s="460">
        <f t="shared" si="275"/>
        <v>-2.2820450907582187E-12</v>
      </c>
      <c r="V1510" s="430"/>
    </row>
    <row r="1511" spans="3:22" x14ac:dyDescent="0.35">
      <c r="C1511" s="489">
        <v>60.400000000001697</v>
      </c>
      <c r="D1511" s="460">
        <f t="shared" si="266"/>
        <v>60.400000000001697</v>
      </c>
      <c r="E1511" s="460">
        <f t="shared" si="272"/>
        <v>6.0400000000001695E-2</v>
      </c>
      <c r="F1511" s="460">
        <f t="shared" si="267"/>
        <v>0.97221114337377557</v>
      </c>
      <c r="G1511" s="460">
        <v>1.5310535962847201E-5</v>
      </c>
      <c r="H1511" s="460">
        <f t="shared" si="268"/>
        <v>1</v>
      </c>
      <c r="I1511" s="460">
        <v>0.99631741393879802</v>
      </c>
      <c r="J1511" s="460">
        <v>0.99613070609265397</v>
      </c>
      <c r="K1511" s="460">
        <v>0.99764040912087304</v>
      </c>
      <c r="L1511" s="460" t="str">
        <f t="shared" si="269"/>
        <v>-</v>
      </c>
      <c r="M1511" s="460">
        <f t="shared" si="270"/>
        <v>1</v>
      </c>
      <c r="N1511" s="460">
        <f t="shared" si="271"/>
        <v>1.4885073674104986E-5</v>
      </c>
      <c r="O1511" s="460">
        <f t="shared" si="276"/>
        <v>-96.544980229175394</v>
      </c>
      <c r="P1511" s="460">
        <f t="shared" si="273"/>
        <v>-9.9999999999980105E-3</v>
      </c>
      <c r="Q1511" s="460">
        <f t="shared" si="274"/>
        <v>2.2379468979235209E-10</v>
      </c>
      <c r="R1511" s="460">
        <f t="shared" si="275"/>
        <v>-2.2379468979230755E-12</v>
      </c>
      <c r="V1511" s="430"/>
    </row>
    <row r="1512" spans="3:22" x14ac:dyDescent="0.35">
      <c r="C1512" s="489">
        <v>60.410000000001702</v>
      </c>
      <c r="D1512" s="460">
        <f t="shared" si="266"/>
        <v>60.410000000001702</v>
      </c>
      <c r="E1512" s="460">
        <f t="shared" si="272"/>
        <v>6.0410000000001698E-2</v>
      </c>
      <c r="F1512" s="460">
        <f t="shared" si="267"/>
        <v>0.97220205299795115</v>
      </c>
      <c r="G1512" s="460">
        <v>1.51513982472282E-5</v>
      </c>
      <c r="H1512" s="460">
        <f t="shared" si="268"/>
        <v>1</v>
      </c>
      <c r="I1512" s="460">
        <v>0.99631619624435996</v>
      </c>
      <c r="J1512" s="460">
        <v>0.99612942675994498</v>
      </c>
      <c r="K1512" s="460">
        <v>0.99763962847462295</v>
      </c>
      <c r="L1512" s="460" t="str">
        <f t="shared" si="269"/>
        <v>-</v>
      </c>
      <c r="M1512" s="460">
        <f t="shared" si="270"/>
        <v>1</v>
      </c>
      <c r="N1512" s="460">
        <f t="shared" si="271"/>
        <v>1.4730220481744815E-5</v>
      </c>
      <c r="O1512" s="460">
        <f t="shared" si="276"/>
        <v>-96.635815051893474</v>
      </c>
      <c r="P1512" s="460">
        <f t="shared" si="273"/>
        <v>-1.0000000000005116E-2</v>
      </c>
      <c r="Q1512" s="460">
        <f t="shared" si="274"/>
        <v>2.1926641198437785E-10</v>
      </c>
      <c r="R1512" s="460">
        <f t="shared" si="275"/>
        <v>-2.1926641198449002E-12</v>
      </c>
      <c r="V1512" s="430"/>
    </row>
    <row r="1513" spans="3:22" x14ac:dyDescent="0.35">
      <c r="C1513" s="489">
        <v>60.4200000000017</v>
      </c>
      <c r="D1513" s="460">
        <f t="shared" si="266"/>
        <v>60.4200000000017</v>
      </c>
      <c r="E1513" s="460">
        <f t="shared" si="272"/>
        <v>6.0420000000001702E-2</v>
      </c>
      <c r="F1513" s="460">
        <f t="shared" si="267"/>
        <v>0.97219296119086729</v>
      </c>
      <c r="G1513" s="460">
        <v>1.49866167172371E-5</v>
      </c>
      <c r="H1513" s="460">
        <f t="shared" si="268"/>
        <v>1</v>
      </c>
      <c r="I1513" s="460">
        <v>0.99631497834951899</v>
      </c>
      <c r="J1513" s="460">
        <v>0.99612814721675602</v>
      </c>
      <c r="K1513" s="460">
        <v>0.99763884769962397</v>
      </c>
      <c r="L1513" s="460" t="str">
        <f t="shared" si="269"/>
        <v>-</v>
      </c>
      <c r="M1513" s="460">
        <f t="shared" si="270"/>
        <v>1</v>
      </c>
      <c r="N1513" s="460">
        <f t="shared" si="271"/>
        <v>1.4569883284563291E-5</v>
      </c>
      <c r="O1513" s="460">
        <f t="shared" si="276"/>
        <v>-96.730878544659419</v>
      </c>
      <c r="P1513" s="460">
        <f t="shared" si="273"/>
        <v>-9.9999999999980105E-3</v>
      </c>
      <c r="Q1513" s="460">
        <f t="shared" si="274"/>
        <v>2.1462402017910564E-10</v>
      </c>
      <c r="R1513" s="460">
        <f t="shared" si="275"/>
        <v>-2.1462402017906296E-12</v>
      </c>
      <c r="V1513" s="430"/>
    </row>
    <row r="1514" spans="3:22" x14ac:dyDescent="0.35">
      <c r="C1514" s="489">
        <v>60.430000000001698</v>
      </c>
      <c r="D1514" s="460">
        <f t="shared" si="266"/>
        <v>60.430000000001698</v>
      </c>
      <c r="E1514" s="460">
        <f t="shared" si="272"/>
        <v>6.0430000000001698E-2</v>
      </c>
      <c r="F1514" s="460">
        <f t="shared" si="267"/>
        <v>0.97218386795256162</v>
      </c>
      <c r="G1514" s="460">
        <v>1.48161690506242E-5</v>
      </c>
      <c r="H1514" s="460">
        <f t="shared" si="268"/>
        <v>1</v>
      </c>
      <c r="I1514" s="460">
        <v>0.99631376025429497</v>
      </c>
      <c r="J1514" s="460">
        <v>0.99612686746310397</v>
      </c>
      <c r="K1514" s="460">
        <v>0.99763806679588696</v>
      </c>
      <c r="L1514" s="460" t="str">
        <f t="shared" si="269"/>
        <v>-</v>
      </c>
      <c r="M1514" s="460">
        <f t="shared" si="270"/>
        <v>1</v>
      </c>
      <c r="N1514" s="460">
        <f t="shared" si="271"/>
        <v>1.4404040535874868E-5</v>
      </c>
      <c r="O1514" s="460">
        <f t="shared" si="276"/>
        <v>-96.830313302135551</v>
      </c>
      <c r="P1514" s="460">
        <f t="shared" si="273"/>
        <v>-9.9999999999980105E-3</v>
      </c>
      <c r="Q1514" s="460">
        <f t="shared" si="274"/>
        <v>2.0987206538813844E-10</v>
      </c>
      <c r="R1514" s="460">
        <f t="shared" si="275"/>
        <v>-2.0987206538809668E-12</v>
      </c>
      <c r="V1514" s="430"/>
    </row>
    <row r="1515" spans="3:22" x14ac:dyDescent="0.35">
      <c r="C1515" s="489">
        <v>60.440000000001703</v>
      </c>
      <c r="D1515" s="460">
        <f t="shared" si="266"/>
        <v>60.440000000001703</v>
      </c>
      <c r="E1515" s="460">
        <f t="shared" si="272"/>
        <v>6.0440000000001701E-2</v>
      </c>
      <c r="F1515" s="460">
        <f t="shared" si="267"/>
        <v>0.97217477328306812</v>
      </c>
      <c r="G1515" s="460">
        <v>1.46400329263927E-5</v>
      </c>
      <c r="H1515" s="460">
        <f t="shared" si="268"/>
        <v>1</v>
      </c>
      <c r="I1515" s="460">
        <v>0.99631254195867403</v>
      </c>
      <c r="J1515" s="460">
        <v>0.99612558749897095</v>
      </c>
      <c r="K1515" s="460">
        <v>0.99763728576340105</v>
      </c>
      <c r="L1515" s="460" t="str">
        <f t="shared" si="269"/>
        <v>-</v>
      </c>
      <c r="M1515" s="460">
        <f t="shared" si="270"/>
        <v>1</v>
      </c>
      <c r="N1515" s="460">
        <f t="shared" si="271"/>
        <v>1.4232670691072475E-5</v>
      </c>
      <c r="O1515" s="460">
        <f t="shared" si="276"/>
        <v>-96.934271980651346</v>
      </c>
      <c r="P1515" s="460">
        <f t="shared" si="273"/>
        <v>-1.0000000000005116E-2</v>
      </c>
      <c r="Q1515" s="460">
        <f t="shared" si="274"/>
        <v>2.0501530747389301E-10</v>
      </c>
      <c r="R1515" s="460">
        <f t="shared" si="275"/>
        <v>-2.0501530747399788E-12</v>
      </c>
      <c r="V1515" s="430"/>
    </row>
    <row r="1516" spans="3:22" x14ac:dyDescent="0.35">
      <c r="C1516" s="489">
        <v>60.450000000001801</v>
      </c>
      <c r="D1516" s="460">
        <f t="shared" si="266"/>
        <v>60.450000000001801</v>
      </c>
      <c r="E1516" s="460">
        <f t="shared" si="272"/>
        <v>6.0450000000001801E-2</v>
      </c>
      <c r="F1516" s="460">
        <f t="shared" si="267"/>
        <v>0.97216567718242386</v>
      </c>
      <c r="G1516" s="460">
        <v>1.44581860246177E-5</v>
      </c>
      <c r="H1516" s="460">
        <f t="shared" si="268"/>
        <v>1</v>
      </c>
      <c r="I1516" s="460">
        <v>0.99631132346266804</v>
      </c>
      <c r="J1516" s="460">
        <v>0.99612430732437895</v>
      </c>
      <c r="K1516" s="460">
        <v>0.99763650460217901</v>
      </c>
      <c r="L1516" s="460" t="str">
        <f t="shared" si="269"/>
        <v>-</v>
      </c>
      <c r="M1516" s="460">
        <f t="shared" si="270"/>
        <v>1</v>
      </c>
      <c r="N1516" s="460">
        <f t="shared" si="271"/>
        <v>1.4055752207451924E-5</v>
      </c>
      <c r="O1516" s="460">
        <f t="shared" si="276"/>
        <v>-97.042918154735688</v>
      </c>
      <c r="P1516" s="460">
        <f t="shared" si="273"/>
        <v>-1.0000000000097486E-2</v>
      </c>
      <c r="Q1516" s="460">
        <f t="shared" si="274"/>
        <v>2.0005871752143985E-10</v>
      </c>
      <c r="R1516" s="460">
        <f t="shared" si="275"/>
        <v>-2.0005871752339015E-12</v>
      </c>
      <c r="V1516" s="430"/>
    </row>
    <row r="1517" spans="3:22" x14ac:dyDescent="0.35">
      <c r="C1517" s="489">
        <v>60.460000000001799</v>
      </c>
      <c r="D1517" s="460">
        <f t="shared" si="266"/>
        <v>60.460000000001799</v>
      </c>
      <c r="E1517" s="460">
        <f t="shared" si="272"/>
        <v>6.0460000000001797E-2</v>
      </c>
      <c r="F1517" s="460">
        <f t="shared" si="267"/>
        <v>0.97215657965066515</v>
      </c>
      <c r="G1517" s="460">
        <v>1.4270606026708401E-5</v>
      </c>
      <c r="H1517" s="460">
        <f t="shared" si="268"/>
        <v>1</v>
      </c>
      <c r="I1517" s="460">
        <v>0.99631010476626802</v>
      </c>
      <c r="J1517" s="460">
        <v>0.99612302693930999</v>
      </c>
      <c r="K1517" s="460">
        <v>0.99763572331220696</v>
      </c>
      <c r="L1517" s="460" t="str">
        <f t="shared" si="269"/>
        <v>-</v>
      </c>
      <c r="M1517" s="460">
        <f t="shared" si="270"/>
        <v>1</v>
      </c>
      <c r="N1517" s="460">
        <f t="shared" si="271"/>
        <v>1.3873263544467007E-5</v>
      </c>
      <c r="O1517" s="460">
        <f t="shared" si="276"/>
        <v>-97.15642727077217</v>
      </c>
      <c r="P1517" s="460">
        <f t="shared" si="273"/>
        <v>-9.9999999999980105E-3</v>
      </c>
      <c r="Q1517" s="460">
        <f t="shared" si="274"/>
        <v>1.9500748021773394E-10</v>
      </c>
      <c r="R1517" s="460">
        <f t="shared" si="275"/>
        <v>-1.9500748021769515E-12</v>
      </c>
      <c r="V1517" s="430"/>
    </row>
    <row r="1518" spans="3:22" x14ac:dyDescent="0.35">
      <c r="C1518" s="489">
        <v>60.470000000001797</v>
      </c>
      <c r="D1518" s="460">
        <f t="shared" si="266"/>
        <v>60.470000000001797</v>
      </c>
      <c r="E1518" s="460">
        <f t="shared" si="272"/>
        <v>6.0470000000001793E-2</v>
      </c>
      <c r="F1518" s="460">
        <f t="shared" si="267"/>
        <v>0.97214748068782764</v>
      </c>
      <c r="G1518" s="460">
        <v>1.4077270615505799E-5</v>
      </c>
      <c r="H1518" s="460">
        <f t="shared" si="268"/>
        <v>1</v>
      </c>
      <c r="I1518" s="460">
        <v>0.99630888586946698</v>
      </c>
      <c r="J1518" s="460">
        <v>0.99612174634376005</v>
      </c>
      <c r="K1518" s="460">
        <v>0.997634941893487</v>
      </c>
      <c r="L1518" s="460" t="str">
        <f t="shared" si="269"/>
        <v>-</v>
      </c>
      <c r="M1518" s="460">
        <f t="shared" si="270"/>
        <v>1</v>
      </c>
      <c r="N1518" s="460">
        <f t="shared" si="271"/>
        <v>1.3685183163824748E-5</v>
      </c>
      <c r="O1518" s="460">
        <f t="shared" si="276"/>
        <v>-97.274987711506043</v>
      </c>
      <c r="P1518" s="460">
        <f t="shared" si="273"/>
        <v>-9.9999999999980105E-3</v>
      </c>
      <c r="Q1518" s="460">
        <f t="shared" si="274"/>
        <v>1.8986699624343916E-10</v>
      </c>
      <c r="R1518" s="460">
        <f t="shared" si="275"/>
        <v>-1.8986699624340138E-12</v>
      </c>
      <c r="V1518" s="430"/>
    </row>
    <row r="1519" spans="3:22" x14ac:dyDescent="0.35">
      <c r="C1519" s="489">
        <v>60.480000000001802</v>
      </c>
      <c r="D1519" s="460">
        <f t="shared" si="266"/>
        <v>60.480000000001802</v>
      </c>
      <c r="E1519" s="460">
        <f t="shared" si="272"/>
        <v>6.0480000000001803E-2</v>
      </c>
      <c r="F1519" s="460">
        <f t="shared" si="267"/>
        <v>0.97213838029394761</v>
      </c>
      <c r="G1519" s="460">
        <v>1.38781574755257E-5</v>
      </c>
      <c r="H1519" s="460">
        <f t="shared" si="268"/>
        <v>1</v>
      </c>
      <c r="I1519" s="460">
        <v>0.99630766677228899</v>
      </c>
      <c r="J1519" s="460">
        <v>0.99612046553775202</v>
      </c>
      <c r="K1519" s="460">
        <v>0.99763416034602903</v>
      </c>
      <c r="L1519" s="460" t="str">
        <f t="shared" si="269"/>
        <v>-</v>
      </c>
      <c r="M1519" s="460">
        <f t="shared" si="270"/>
        <v>1</v>
      </c>
      <c r="N1519" s="460">
        <f t="shared" si="271"/>
        <v>1.3491489529721896E-5</v>
      </c>
      <c r="O1519" s="460">
        <f t="shared" si="276"/>
        <v>-97.398801986803136</v>
      </c>
      <c r="P1519" s="460">
        <f t="shared" si="273"/>
        <v>-1.0000000000005116E-2</v>
      </c>
      <c r="Q1519" s="460">
        <f t="shared" si="274"/>
        <v>1.8464288467304094E-10</v>
      </c>
      <c r="R1519" s="460">
        <f t="shared" si="275"/>
        <v>-1.8464288467313542E-12</v>
      </c>
      <c r="V1519" s="430"/>
    </row>
    <row r="1520" spans="3:22" x14ac:dyDescent="0.35">
      <c r="C1520" s="489">
        <v>60.4900000000018</v>
      </c>
      <c r="D1520" s="460">
        <f t="shared" si="266"/>
        <v>60.4900000000018</v>
      </c>
      <c r="E1520" s="460">
        <f t="shared" si="272"/>
        <v>6.0490000000001799E-2</v>
      </c>
      <c r="F1520" s="460">
        <f t="shared" si="267"/>
        <v>0.97212927846906172</v>
      </c>
      <c r="G1520" s="460">
        <v>1.3673244292777601E-5</v>
      </c>
      <c r="H1520" s="460">
        <f t="shared" si="268"/>
        <v>1</v>
      </c>
      <c r="I1520" s="460">
        <v>0.99630644747471298</v>
      </c>
      <c r="J1520" s="460">
        <v>0.99611918452127002</v>
      </c>
      <c r="K1520" s="460">
        <v>0.99763337866982305</v>
      </c>
      <c r="L1520" s="460" t="str">
        <f t="shared" si="269"/>
        <v>-</v>
      </c>
      <c r="M1520" s="460">
        <f t="shared" si="270"/>
        <v>1</v>
      </c>
      <c r="N1520" s="460">
        <f t="shared" si="271"/>
        <v>1.3292161108669106E-5</v>
      </c>
      <c r="O1520" s="460">
        <f t="shared" si="276"/>
        <v>-97.528088069229838</v>
      </c>
      <c r="P1520" s="460">
        <f t="shared" si="273"/>
        <v>-9.9999999999980105E-3</v>
      </c>
      <c r="Q1520" s="460">
        <f t="shared" si="274"/>
        <v>1.7934098537984567E-10</v>
      </c>
      <c r="R1520" s="460">
        <f t="shared" si="275"/>
        <v>-1.7934098537981E-12</v>
      </c>
      <c r="V1520" s="430"/>
    </row>
    <row r="1521" spans="3:22" x14ac:dyDescent="0.35">
      <c r="C1521" s="489">
        <v>60.500000000001798</v>
      </c>
      <c r="D1521" s="460">
        <f t="shared" si="266"/>
        <v>60.500000000001798</v>
      </c>
      <c r="E1521" s="460">
        <f t="shared" si="272"/>
        <v>6.0500000000001795E-2</v>
      </c>
      <c r="F1521" s="460">
        <f t="shared" si="267"/>
        <v>0.97212017521320448</v>
      </c>
      <c r="G1521" s="460">
        <v>1.3462508755368801E-5</v>
      </c>
      <c r="H1521" s="460">
        <f t="shared" si="268"/>
        <v>1</v>
      </c>
      <c r="I1521" s="460">
        <v>0.99630522797675902</v>
      </c>
      <c r="J1521" s="460">
        <v>0.99611790329432703</v>
      </c>
      <c r="K1521" s="460">
        <v>0.99763259686488404</v>
      </c>
      <c r="L1521" s="460" t="str">
        <f t="shared" si="269"/>
        <v>-</v>
      </c>
      <c r="M1521" s="460">
        <f t="shared" si="270"/>
        <v>1</v>
      </c>
      <c r="N1521" s="460">
        <f t="shared" si="271"/>
        <v>1.3087176370078419E-5</v>
      </c>
      <c r="O1521" s="460">
        <f t="shared" si="276"/>
        <v>-97.66308089507109</v>
      </c>
      <c r="P1521" s="460">
        <f t="shared" si="273"/>
        <v>-9.9999999999980105E-3</v>
      </c>
      <c r="Q1521" s="460">
        <f t="shared" si="274"/>
        <v>1.7396736145441342E-10</v>
      </c>
      <c r="R1521" s="460">
        <f t="shared" si="275"/>
        <v>-1.7396736145437881E-12</v>
      </c>
      <c r="V1521" s="430"/>
    </row>
    <row r="1522" spans="3:22" x14ac:dyDescent="0.35">
      <c r="C1522" s="489">
        <v>60.510000000001803</v>
      </c>
      <c r="D1522" s="460">
        <f t="shared" si="266"/>
        <v>60.510000000001803</v>
      </c>
      <c r="E1522" s="460">
        <f t="shared" si="272"/>
        <v>6.0510000000001805E-2</v>
      </c>
      <c r="F1522" s="460">
        <f t="shared" si="267"/>
        <v>0.97211107052641377</v>
      </c>
      <c r="G1522" s="460">
        <v>1.32459285531236E-5</v>
      </c>
      <c r="H1522" s="460">
        <f t="shared" si="268"/>
        <v>1</v>
      </c>
      <c r="I1522" s="460">
        <v>0.99630400827840904</v>
      </c>
      <c r="J1522" s="460">
        <v>0.99611662185691097</v>
      </c>
      <c r="K1522" s="460">
        <v>0.99763181493119601</v>
      </c>
      <c r="L1522" s="460" t="str">
        <f t="shared" si="269"/>
        <v>-</v>
      </c>
      <c r="M1522" s="460">
        <f t="shared" si="270"/>
        <v>1</v>
      </c>
      <c r="N1522" s="460">
        <f t="shared" si="271"/>
        <v>1.2876513785893374E-5</v>
      </c>
      <c r="O1522" s="460">
        <f t="shared" si="276"/>
        <v>-97.804034057052704</v>
      </c>
      <c r="P1522" s="460">
        <f t="shared" si="273"/>
        <v>-1.0000000000005116E-2</v>
      </c>
      <c r="Q1522" s="460">
        <f t="shared" si="274"/>
        <v>1.6852830162882664E-10</v>
      </c>
      <c r="R1522" s="460">
        <f t="shared" si="275"/>
        <v>-1.6852830162891286E-12</v>
      </c>
      <c r="V1522" s="430"/>
    </row>
    <row r="1523" spans="3:22" x14ac:dyDescent="0.35">
      <c r="C1523" s="489">
        <v>60.520000000001801</v>
      </c>
      <c r="D1523" s="460">
        <f t="shared" si="266"/>
        <v>60.520000000001801</v>
      </c>
      <c r="E1523" s="460">
        <f t="shared" si="272"/>
        <v>6.0520000000001802E-2</v>
      </c>
      <c r="F1523" s="460">
        <f t="shared" si="267"/>
        <v>0.97210196440872465</v>
      </c>
      <c r="G1523" s="460">
        <v>1.30234813780044E-5</v>
      </c>
      <c r="H1523" s="460">
        <f t="shared" si="268"/>
        <v>1</v>
      </c>
      <c r="I1523" s="460">
        <v>0.996302788379683</v>
      </c>
      <c r="J1523" s="460">
        <v>0.99611534020903902</v>
      </c>
      <c r="K1523" s="460">
        <v>0.99763103286877397</v>
      </c>
      <c r="L1523" s="460" t="str">
        <f t="shared" si="269"/>
        <v>-</v>
      </c>
      <c r="M1523" s="460">
        <f t="shared" si="270"/>
        <v>1</v>
      </c>
      <c r="N1523" s="460">
        <f t="shared" si="271"/>
        <v>1.2660151830998523E-5</v>
      </c>
      <c r="O1523" s="460">
        <f t="shared" si="276"/>
        <v>-97.951221717385209</v>
      </c>
      <c r="P1523" s="460">
        <f t="shared" si="273"/>
        <v>-9.9999999999980105E-3</v>
      </c>
      <c r="Q1523" s="460">
        <f t="shared" si="274"/>
        <v>1.630303227072372E-10</v>
      </c>
      <c r="R1523" s="460">
        <f t="shared" si="275"/>
        <v>-1.6303032270720475E-12</v>
      </c>
      <c r="V1523" s="430"/>
    </row>
    <row r="1524" spans="3:22" x14ac:dyDescent="0.35">
      <c r="C1524" s="489">
        <v>60.530000000001799</v>
      </c>
      <c r="D1524" s="460">
        <f t="shared" si="266"/>
        <v>60.530000000001799</v>
      </c>
      <c r="E1524" s="460">
        <f t="shared" si="272"/>
        <v>6.0530000000001798E-2</v>
      </c>
      <c r="F1524" s="460">
        <f t="shared" si="267"/>
        <v>0.97209285686017288</v>
      </c>
      <c r="G1524" s="460">
        <v>1.2795144924211001E-5</v>
      </c>
      <c r="H1524" s="460">
        <f t="shared" si="268"/>
        <v>1</v>
      </c>
      <c r="I1524" s="460">
        <v>0.99630156828056304</v>
      </c>
      <c r="J1524" s="460">
        <v>0.99611405835069</v>
      </c>
      <c r="K1524" s="460">
        <v>0.99763025067760402</v>
      </c>
      <c r="L1524" s="460" t="str">
        <f t="shared" si="269"/>
        <v>-</v>
      </c>
      <c r="M1524" s="460">
        <f t="shared" si="270"/>
        <v>1</v>
      </c>
      <c r="N1524" s="460">
        <f t="shared" si="271"/>
        <v>1.2438068983316211E-5</v>
      </c>
      <c r="O1524" s="460">
        <f t="shared" si="276"/>
        <v>-98.104940777125421</v>
      </c>
      <c r="P1524" s="460">
        <f t="shared" si="273"/>
        <v>-9.9999999999980105E-3</v>
      </c>
      <c r="Q1524" s="460">
        <f t="shared" si="274"/>
        <v>1.5748017201102531E-10</v>
      </c>
      <c r="R1524" s="460">
        <f t="shared" si="275"/>
        <v>-1.5748017201099398E-12</v>
      </c>
      <c r="V1524" s="430"/>
    </row>
    <row r="1525" spans="3:22" x14ac:dyDescent="0.35">
      <c r="C1525" s="489">
        <v>60.540000000001797</v>
      </c>
      <c r="D1525" s="460">
        <f t="shared" si="266"/>
        <v>60.540000000001797</v>
      </c>
      <c r="E1525" s="460">
        <f t="shared" si="272"/>
        <v>6.0540000000001794E-2</v>
      </c>
      <c r="F1525" s="460">
        <f t="shared" si="267"/>
        <v>0.9720837478807961</v>
      </c>
      <c r="G1525" s="460">
        <v>1.25608968882121E-5</v>
      </c>
      <c r="H1525" s="460">
        <f t="shared" si="268"/>
        <v>1</v>
      </c>
      <c r="I1525" s="460">
        <v>0.99630034798104905</v>
      </c>
      <c r="J1525" s="460">
        <v>0.996112776281871</v>
      </c>
      <c r="K1525" s="460">
        <v>0.99762946835768596</v>
      </c>
      <c r="L1525" s="460" t="str">
        <f t="shared" si="269"/>
        <v>-</v>
      </c>
      <c r="M1525" s="460">
        <f t="shared" si="270"/>
        <v>1</v>
      </c>
      <c r="N1525" s="460">
        <f t="shared" si="271"/>
        <v>1.2210243723837448E-5</v>
      </c>
      <c r="O1525" s="460">
        <f t="shared" si="276"/>
        <v>-98.265513343770152</v>
      </c>
      <c r="P1525" s="460">
        <f t="shared" si="273"/>
        <v>-9.9999999999980105E-3</v>
      </c>
      <c r="Q1525" s="460">
        <f t="shared" si="274"/>
        <v>1.5188482982740815E-10</v>
      </c>
      <c r="R1525" s="460">
        <f t="shared" si="275"/>
        <v>-1.5188482982737792E-12</v>
      </c>
      <c r="V1525" s="430"/>
    </row>
    <row r="1526" spans="3:22" x14ac:dyDescent="0.35">
      <c r="C1526" s="489">
        <v>60.550000000001802</v>
      </c>
      <c r="D1526" s="460">
        <f t="shared" si="266"/>
        <v>60.550000000001802</v>
      </c>
      <c r="E1526" s="460">
        <f t="shared" si="272"/>
        <v>6.0550000000001804E-2</v>
      </c>
      <c r="F1526" s="460">
        <f t="shared" si="267"/>
        <v>0.97207463747062872</v>
      </c>
      <c r="G1526" s="460">
        <v>1.23207149689589E-5</v>
      </c>
      <c r="H1526" s="460">
        <f t="shared" si="268"/>
        <v>1</v>
      </c>
      <c r="I1526" s="460">
        <v>0.99629912748115801</v>
      </c>
      <c r="J1526" s="460">
        <v>0.99611149400259502</v>
      </c>
      <c r="K1526" s="460">
        <v>0.99762868590903397</v>
      </c>
      <c r="L1526" s="460" t="str">
        <f t="shared" si="269"/>
        <v>-</v>
      </c>
      <c r="M1526" s="460">
        <f t="shared" si="270"/>
        <v>1</v>
      </c>
      <c r="N1526" s="460">
        <f t="shared" si="271"/>
        <v>1.1976654536829672E-5</v>
      </c>
      <c r="O1526" s="460">
        <f t="shared" si="276"/>
        <v>-98.433289547278733</v>
      </c>
      <c r="P1526" s="460">
        <f t="shared" si="273"/>
        <v>-1.0000000000005116E-2</v>
      </c>
      <c r="Q1526" s="460">
        <f t="shared" si="274"/>
        <v>1.4625151186796554E-10</v>
      </c>
      <c r="R1526" s="460">
        <f t="shared" si="275"/>
        <v>-1.4625151186804037E-12</v>
      </c>
      <c r="V1526" s="430"/>
    </row>
    <row r="1527" spans="3:22" x14ac:dyDescent="0.35">
      <c r="C1527" s="489">
        <v>60.5600000000018</v>
      </c>
      <c r="D1527" s="460">
        <f t="shared" si="266"/>
        <v>60.5600000000018</v>
      </c>
      <c r="E1527" s="460">
        <f t="shared" si="272"/>
        <v>6.05600000000018E-2</v>
      </c>
      <c r="F1527" s="460">
        <f t="shared" si="267"/>
        <v>0.97206552562970761</v>
      </c>
      <c r="G1527" s="460">
        <v>1.2074576867913701E-5</v>
      </c>
      <c r="H1527" s="460">
        <f t="shared" si="268"/>
        <v>1</v>
      </c>
      <c r="I1527" s="460">
        <v>0.99629790678087604</v>
      </c>
      <c r="J1527" s="460">
        <v>0.99611021151284995</v>
      </c>
      <c r="K1527" s="460">
        <v>0.99762790333163498</v>
      </c>
      <c r="L1527" s="460" t="str">
        <f t="shared" si="269"/>
        <v>-</v>
      </c>
      <c r="M1527" s="460">
        <f t="shared" si="270"/>
        <v>1</v>
      </c>
      <c r="N1527" s="460">
        <f t="shared" si="271"/>
        <v>1.1737279909864839E-5</v>
      </c>
      <c r="O1527" s="460">
        <f t="shared" si="276"/>
        <v>-98.608650765362029</v>
      </c>
      <c r="P1527" s="460">
        <f t="shared" si="273"/>
        <v>-9.9999999999980105E-3</v>
      </c>
      <c r="Q1527" s="460">
        <f t="shared" si="274"/>
        <v>1.405876717355311E-10</v>
      </c>
      <c r="R1527" s="460">
        <f t="shared" si="275"/>
        <v>-1.4058767173550314E-12</v>
      </c>
      <c r="V1527" s="430"/>
    </row>
    <row r="1528" spans="3:22" x14ac:dyDescent="0.35">
      <c r="C1528" s="489">
        <v>60.570000000001798</v>
      </c>
      <c r="D1528" s="460">
        <f t="shared" si="266"/>
        <v>60.570000000001798</v>
      </c>
      <c r="E1528" s="460">
        <f t="shared" si="272"/>
        <v>6.0570000000001796E-2</v>
      </c>
      <c r="F1528" s="460">
        <f t="shared" si="267"/>
        <v>0.97205641235806939</v>
      </c>
      <c r="G1528" s="460">
        <v>1.1822460289213099E-5</v>
      </c>
      <c r="H1528" s="460">
        <f t="shared" si="268"/>
        <v>1</v>
      </c>
      <c r="I1528" s="460">
        <v>0.99629668588020304</v>
      </c>
      <c r="J1528" s="460">
        <v>0.99610892881263302</v>
      </c>
      <c r="K1528" s="460">
        <v>0.99762712062548897</v>
      </c>
      <c r="L1528" s="460" t="str">
        <f t="shared" si="269"/>
        <v>-</v>
      </c>
      <c r="M1528" s="460">
        <f t="shared" si="270"/>
        <v>1</v>
      </c>
      <c r="N1528" s="460">
        <f t="shared" si="271"/>
        <v>1.1492098333978229E-5</v>
      </c>
      <c r="O1528" s="460">
        <f t="shared" si="276"/>
        <v>-98.792013331079318</v>
      </c>
      <c r="P1528" s="460">
        <f t="shared" si="273"/>
        <v>-9.9999999999980105E-3</v>
      </c>
      <c r="Q1528" s="460">
        <f t="shared" si="274"/>
        <v>1.3490100339888245E-10</v>
      </c>
      <c r="R1528" s="460">
        <f t="shared" si="275"/>
        <v>-1.349010033988556E-12</v>
      </c>
      <c r="V1528" s="430"/>
    </row>
    <row r="1529" spans="3:22" x14ac:dyDescent="0.35">
      <c r="C1529" s="489">
        <v>60.580000000001803</v>
      </c>
      <c r="D1529" s="460">
        <f t="shared" si="266"/>
        <v>60.580000000001803</v>
      </c>
      <c r="E1529" s="460">
        <f t="shared" si="272"/>
        <v>6.0580000000001806E-2</v>
      </c>
      <c r="F1529" s="460">
        <f t="shared" si="267"/>
        <v>0.97204729765575026</v>
      </c>
      <c r="G1529" s="460">
        <v>1.15643429398972E-5</v>
      </c>
      <c r="H1529" s="460">
        <f t="shared" si="268"/>
        <v>1</v>
      </c>
      <c r="I1529" s="460">
        <v>0.99629546477915398</v>
      </c>
      <c r="J1529" s="460">
        <v>0.99610764590196199</v>
      </c>
      <c r="K1529" s="460">
        <v>0.99762633779061005</v>
      </c>
      <c r="L1529" s="460" t="str">
        <f t="shared" si="269"/>
        <v>-</v>
      </c>
      <c r="M1529" s="460">
        <f t="shared" si="270"/>
        <v>1</v>
      </c>
      <c r="N1529" s="460">
        <f t="shared" si="271"/>
        <v>1.1241088303891427E-5</v>
      </c>
      <c r="O1529" s="460">
        <f t="shared" si="276"/>
        <v>-98.983832811825891</v>
      </c>
      <c r="P1529" s="460">
        <f t="shared" si="273"/>
        <v>-1.0000000000005116E-2</v>
      </c>
      <c r="Q1529" s="460">
        <f t="shared" si="274"/>
        <v>1.2919944367805388E-10</v>
      </c>
      <c r="R1529" s="460">
        <f t="shared" si="275"/>
        <v>-1.2919944367811998E-12</v>
      </c>
      <c r="V1529" s="430"/>
    </row>
    <row r="1530" spans="3:22" x14ac:dyDescent="0.35">
      <c r="C1530" s="489">
        <v>60.590000000001801</v>
      </c>
      <c r="D1530" s="460">
        <f t="shared" si="266"/>
        <v>60.590000000001801</v>
      </c>
      <c r="E1530" s="460">
        <f t="shared" si="272"/>
        <v>6.0590000000001802E-2</v>
      </c>
      <c r="F1530" s="460">
        <f t="shared" si="267"/>
        <v>0.97203818152278521</v>
      </c>
      <c r="G1530" s="460">
        <v>1.13002025298646E-5</v>
      </c>
      <c r="H1530" s="460">
        <f t="shared" si="268"/>
        <v>1</v>
      </c>
      <c r="I1530" s="460">
        <v>0.99629424347773399</v>
      </c>
      <c r="J1530" s="460">
        <v>0.99610636278084097</v>
      </c>
      <c r="K1530" s="460">
        <v>0.99762555482699999</v>
      </c>
      <c r="L1530" s="460" t="str">
        <f t="shared" si="269"/>
        <v>-</v>
      </c>
      <c r="M1530" s="460">
        <f t="shared" si="270"/>
        <v>1</v>
      </c>
      <c r="N1530" s="460">
        <f t="shared" si="271"/>
        <v>1.0984228317968763E-5</v>
      </c>
      <c r="O1530" s="460">
        <f t="shared" si="276"/>
        <v>-99.184608968806572</v>
      </c>
      <c r="P1530" s="460">
        <f t="shared" si="273"/>
        <v>-9.9999999999980105E-3</v>
      </c>
      <c r="Q1530" s="460">
        <f t="shared" si="274"/>
        <v>1.2349117473548374E-10</v>
      </c>
      <c r="R1530" s="460">
        <f t="shared" si="275"/>
        <v>-1.2349117473545916E-12</v>
      </c>
      <c r="V1530" s="430"/>
    </row>
    <row r="1531" spans="3:22" x14ac:dyDescent="0.35">
      <c r="C1531" s="489">
        <v>60.600000000001799</v>
      </c>
      <c r="D1531" s="460">
        <f t="shared" si="266"/>
        <v>60.600000000001799</v>
      </c>
      <c r="E1531" s="460">
        <f t="shared" si="272"/>
        <v>6.0600000000001798E-2</v>
      </c>
      <c r="F1531" s="460">
        <f t="shared" si="267"/>
        <v>0.97202906395921085</v>
      </c>
      <c r="G1531" s="460">
        <v>1.10300167720289E-5</v>
      </c>
      <c r="H1531" s="460">
        <f t="shared" si="268"/>
        <v>1</v>
      </c>
      <c r="I1531" s="460">
        <v>0.99629302197592495</v>
      </c>
      <c r="J1531" s="460">
        <v>0.99610507944924997</v>
      </c>
      <c r="K1531" s="460">
        <v>0.99762477173464303</v>
      </c>
      <c r="L1531" s="460" t="str">
        <f t="shared" si="269"/>
        <v>-</v>
      </c>
      <c r="M1531" s="460">
        <f t="shared" si="270"/>
        <v>1</v>
      </c>
      <c r="N1531" s="460">
        <f t="shared" si="271"/>
        <v>1.0721496878369647E-5</v>
      </c>
      <c r="O1531" s="460">
        <f t="shared" si="276"/>
        <v>-99.39489153048973</v>
      </c>
      <c r="P1531" s="460">
        <f t="shared" si="273"/>
        <v>-9.9999999999980105E-3</v>
      </c>
      <c r="Q1531" s="460">
        <f t="shared" si="274"/>
        <v>1.1778462657474001E-10</v>
      </c>
      <c r="R1531" s="460">
        <f t="shared" si="275"/>
        <v>-1.1778462657471657E-12</v>
      </c>
      <c r="V1531" s="430"/>
    </row>
    <row r="1532" spans="3:22" x14ac:dyDescent="0.35">
      <c r="C1532" s="489">
        <v>60.610000000001797</v>
      </c>
      <c r="D1532" s="460">
        <f t="shared" si="266"/>
        <v>60.610000000001797</v>
      </c>
      <c r="E1532" s="460">
        <f t="shared" si="272"/>
        <v>6.0610000000001794E-2</v>
      </c>
      <c r="F1532" s="460">
        <f t="shared" si="267"/>
        <v>0.97201994496506328</v>
      </c>
      <c r="G1532" s="460">
        <v>1.07537633826381E-5</v>
      </c>
      <c r="H1532" s="460">
        <f t="shared" si="268"/>
        <v>1</v>
      </c>
      <c r="I1532" s="460">
        <v>0.99629180027372399</v>
      </c>
      <c r="J1532" s="460">
        <v>0.996103795907191</v>
      </c>
      <c r="K1532" s="460">
        <v>0.99762398851354095</v>
      </c>
      <c r="L1532" s="460" t="str">
        <f t="shared" si="269"/>
        <v>-</v>
      </c>
      <c r="M1532" s="460">
        <f t="shared" si="270"/>
        <v>1</v>
      </c>
      <c r="N1532" s="460">
        <f t="shared" si="271"/>
        <v>1.0452872491359199E-5</v>
      </c>
      <c r="O1532" s="460">
        <f t="shared" si="276"/>
        <v>-99.615286945659648</v>
      </c>
      <c r="P1532" s="460">
        <f t="shared" si="273"/>
        <v>-9.9999999999980105E-3</v>
      </c>
      <c r="Q1532" s="460">
        <f t="shared" si="274"/>
        <v>1.1208847955142779E-10</v>
      </c>
      <c r="R1532" s="460">
        <f t="shared" si="275"/>
        <v>-1.1208847955140549E-12</v>
      </c>
      <c r="V1532" s="430"/>
    </row>
    <row r="1533" spans="3:22" x14ac:dyDescent="0.35">
      <c r="C1533" s="489">
        <v>60.620000000001802</v>
      </c>
      <c r="D1533" s="460">
        <f t="shared" si="266"/>
        <v>60.620000000001802</v>
      </c>
      <c r="E1533" s="460">
        <f t="shared" si="272"/>
        <v>6.0620000000001804E-2</v>
      </c>
      <c r="F1533" s="460">
        <f t="shared" si="267"/>
        <v>0.97201082454038013</v>
      </c>
      <c r="G1533" s="460">
        <v>1.04714200811481E-5</v>
      </c>
      <c r="H1533" s="460">
        <f t="shared" si="268"/>
        <v>1</v>
      </c>
      <c r="I1533" s="460">
        <v>0.99629057837115198</v>
      </c>
      <c r="J1533" s="460">
        <v>0.99610251215468104</v>
      </c>
      <c r="K1533" s="460">
        <v>0.99762320516370695</v>
      </c>
      <c r="L1533" s="460" t="str">
        <f t="shared" si="269"/>
        <v>-</v>
      </c>
      <c r="M1533" s="460">
        <f t="shared" si="270"/>
        <v>1</v>
      </c>
      <c r="N1533" s="460">
        <f t="shared" si="271"/>
        <v>1.0178333667185459E-5</v>
      </c>
      <c r="O1533" s="460">
        <f t="shared" si="276"/>
        <v>-99.846466322856003</v>
      </c>
      <c r="P1533" s="460">
        <f t="shared" si="273"/>
        <v>-1.0000000000005116E-2</v>
      </c>
      <c r="Q1533" s="460">
        <f t="shared" si="274"/>
        <v>1.0641166688909276E-10</v>
      </c>
      <c r="R1533" s="460">
        <f t="shared" si="275"/>
        <v>-1.0641166688914719E-12</v>
      </c>
      <c r="V1533" s="430"/>
    </row>
    <row r="1534" spans="3:22" x14ac:dyDescent="0.35">
      <c r="C1534" s="489">
        <v>60.6300000000018</v>
      </c>
      <c r="D1534" s="460">
        <f t="shared" ref="D1534:D1597" si="277">IF(AND($D$11=$U$86,$D$13&gt;=$U$80),$D$13/$U$80,1)*(f_CLK_MHz/fCLK_NOM_MHz)*$C1534</f>
        <v>60.6300000000018</v>
      </c>
      <c r="E1534" s="460">
        <f t="shared" si="272"/>
        <v>6.0630000000001801E-2</v>
      </c>
      <c r="F1534" s="460">
        <f t="shared" ref="F1534:F1597" si="278">IF(SINC3_Decimation&lt;&gt;0,(ABS(SIN(((MOD_CLK_DIV*PI()*$D1534*SINC3_Decimation)/(f_CLK_MHz*1000000)))/(SINC3_Decimation*SIN(((MOD_CLK_DIV*PI()*$D1534)/(f_CLK_MHz*1000000)))))^First_Stage_Order),"-")</f>
        <v>0.97200170268519603</v>
      </c>
      <c r="G1534" s="460">
        <v>1.01829645903107E-5</v>
      </c>
      <c r="H1534" s="460">
        <f t="shared" ref="H1534:H1597" si="279">IF(SINC1A_Decimation&lt;&gt;0,(ABS(SIN(((MOD_CLK_DIV*SINC3_Decimation*FIR2_Decimation*PI()*$D1534*SINC1A_Decimation)/(f_CLK_MHz*1000000)))/(SINC1A_Decimation*SIN(((MOD_CLK_DIV*SINC3_Decimation*FIR2_Decimation*PI()*$D1534)/(f_CLK_MHz*1000000)))))^1),"-")</f>
        <v>1</v>
      </c>
      <c r="I1534" s="460">
        <v>0.99628935626819304</v>
      </c>
      <c r="J1534" s="460">
        <v>0.99610122819170399</v>
      </c>
      <c r="K1534" s="460">
        <v>0.99762242168512605</v>
      </c>
      <c r="L1534" s="460" t="str">
        <f t="shared" ref="L1534:L1597" si="280">IF(SINC1B_Decimation&lt;&gt;0,(ABS(SIN(((MOD_CLK_DIV*FIR1_Decimation*PI()*$D1534*SINC1B_Decimation)/(f_CLK_MHz*1000000)))/(SINC1B_Decimation*SIN(((MOD_CLK_DIV*FIR1_Decimation*PI()*$D1534)/(f_CLK_MHz*1000000)))))^1),"-")</f>
        <v>-</v>
      </c>
      <c r="M1534" s="460">
        <f t="shared" ref="M1534:M1597" si="281">IF($D$14=$Z$85,(ABS(SIN(((Dec_Prior_to_Chop*PI()*$D1534*2)/(f_CLK_MHz*1000000)))/(2*SIN(((Dec_Prior_to_Chop*PI()*$D1534)/(f_CLK_MHz*1000000)))))^1),1)</f>
        <v>1</v>
      </c>
      <c r="N1534" s="460">
        <f t="shared" ref="N1534:N1597" si="282">M1534*IF(FILTER=$U$85,F1534,IF(AND(FILTER=$U$86,$D$13&lt;=$U$73,$D$13&lt;&gt;$U$72),F1534*G1534*H1534,IF(AND(FILTER=$U$86,OR($D$13&gt;=$U$74,$D$13=$U$72),$D$13&lt;=$U$79,$D$13&lt;&gt;$U$75),I1534*L1534,IF(AND(FILTER=$U$86,$D$13=$U$75),J1534*L1534,IF(AND(FILTER=$U$86,$D$13&gt;=$U$80),K1534,"Error")))))</f>
        <v>9.8978589201650611E-6</v>
      </c>
      <c r="O1534" s="460">
        <f t="shared" si="276"/>
        <v>-100.08917481455966</v>
      </c>
      <c r="P1534" s="460">
        <f t="shared" si="273"/>
        <v>-9.9999999999980105E-3</v>
      </c>
      <c r="Q1534" s="460">
        <f t="shared" si="274"/>
        <v>1.0076337720109702E-10</v>
      </c>
      <c r="R1534" s="460">
        <f t="shared" si="275"/>
        <v>-1.0076337720107698E-12</v>
      </c>
      <c r="V1534" s="430"/>
    </row>
    <row r="1535" spans="3:22" x14ac:dyDescent="0.35">
      <c r="C1535" s="489">
        <v>60.640000000001898</v>
      </c>
      <c r="D1535" s="460">
        <f t="shared" si="277"/>
        <v>60.640000000001898</v>
      </c>
      <c r="E1535" s="460">
        <f t="shared" ref="E1535:E1598" si="283">D1535/1000</f>
        <v>6.0640000000001901E-2</v>
      </c>
      <c r="F1535" s="460">
        <f t="shared" si="278"/>
        <v>0.9719925793995462</v>
      </c>
      <c r="G1535" s="460">
        <v>9.8883746366240599E-6</v>
      </c>
      <c r="H1535" s="460">
        <f t="shared" si="279"/>
        <v>1</v>
      </c>
      <c r="I1535" s="460">
        <v>0.99628813396484805</v>
      </c>
      <c r="J1535" s="460">
        <v>0.99609994401826196</v>
      </c>
      <c r="K1535" s="460">
        <v>0.99762163807780102</v>
      </c>
      <c r="L1535" s="460" t="str">
        <f t="shared" si="280"/>
        <v>-</v>
      </c>
      <c r="M1535" s="460">
        <f t="shared" si="281"/>
        <v>1</v>
      </c>
      <c r="N1535" s="460">
        <f t="shared" si="282"/>
        <v>9.6114267691212697E-6</v>
      </c>
      <c r="O1535" s="460">
        <f t="shared" si="276"/>
        <v>-100.34424277324109</v>
      </c>
      <c r="P1535" s="460">
        <f t="shared" si="273"/>
        <v>-1.0000000000097486E-2</v>
      </c>
      <c r="Q1535" s="460">
        <f t="shared" si="274"/>
        <v>9.5153057026548106E-11</v>
      </c>
      <c r="R1535" s="460">
        <f t="shared" si="275"/>
        <v>-9.5153057027475722E-13</v>
      </c>
      <c r="V1535" s="430"/>
    </row>
    <row r="1536" spans="3:22" x14ac:dyDescent="0.35">
      <c r="C1536" s="489">
        <v>60.650000000001903</v>
      </c>
      <c r="D1536" s="460">
        <f t="shared" si="277"/>
        <v>60.650000000001903</v>
      </c>
      <c r="E1536" s="460">
        <f t="shared" si="283"/>
        <v>6.0650000000001904E-2</v>
      </c>
      <c r="F1536" s="460">
        <f t="shared" si="278"/>
        <v>0.9719834546834687</v>
      </c>
      <c r="G1536" s="460">
        <v>9.5876279502576999E-6</v>
      </c>
      <c r="H1536" s="460">
        <f t="shared" si="279"/>
        <v>1</v>
      </c>
      <c r="I1536" s="460">
        <v>0.99628691146113002</v>
      </c>
      <c r="J1536" s="460">
        <v>0.99609865963437205</v>
      </c>
      <c r="K1536" s="460">
        <v>0.99762085434174497</v>
      </c>
      <c r="L1536" s="460" t="str">
        <f t="shared" si="280"/>
        <v>-</v>
      </c>
      <c r="M1536" s="460">
        <f t="shared" si="281"/>
        <v>1</v>
      </c>
      <c r="N1536" s="460">
        <f t="shared" si="282"/>
        <v>9.3190157373112633E-6</v>
      </c>
      <c r="O1536" s="460">
        <f t="shared" si="276"/>
        <v>-100.61259909718551</v>
      </c>
      <c r="P1536" s="460">
        <f t="shared" si="273"/>
        <v>-1.0000000000005116E-2</v>
      </c>
      <c r="Q1536" s="460">
        <f t="shared" si="274"/>
        <v>8.9590413372336932E-11</v>
      </c>
      <c r="R1536" s="460">
        <f t="shared" si="275"/>
        <v>-8.9590413372382762E-13</v>
      </c>
      <c r="V1536" s="430"/>
    </row>
    <row r="1537" spans="3:22" x14ac:dyDescent="0.35">
      <c r="C1537" s="489">
        <v>60.660000000001901</v>
      </c>
      <c r="D1537" s="460">
        <f t="shared" si="277"/>
        <v>60.660000000001901</v>
      </c>
      <c r="E1537" s="460">
        <f t="shared" si="283"/>
        <v>6.06600000000019E-2</v>
      </c>
      <c r="F1537" s="460">
        <f t="shared" si="278"/>
        <v>0.97197432853699983</v>
      </c>
      <c r="G1537" s="460">
        <v>9.2807022649777993E-6</v>
      </c>
      <c r="H1537" s="460">
        <f t="shared" si="279"/>
        <v>1</v>
      </c>
      <c r="I1537" s="460">
        <v>0.99628568875702805</v>
      </c>
      <c r="J1537" s="460">
        <v>0.99609737504001405</v>
      </c>
      <c r="K1537" s="460">
        <v>0.99762007047694501</v>
      </c>
      <c r="L1537" s="460" t="str">
        <f t="shared" si="280"/>
        <v>-</v>
      </c>
      <c r="M1537" s="460">
        <f t="shared" si="281"/>
        <v>1</v>
      </c>
      <c r="N1537" s="460">
        <f t="shared" si="282"/>
        <v>9.0206043523536093E-6</v>
      </c>
      <c r="O1537" s="460">
        <f t="shared" si="276"/>
        <v>-100.8952873021548</v>
      </c>
      <c r="P1537" s="460">
        <f t="shared" si="273"/>
        <v>-9.9999999999980105E-3</v>
      </c>
      <c r="Q1537" s="460">
        <f t="shared" si="274"/>
        <v>8.4085416258309849E-11</v>
      </c>
      <c r="R1537" s="460">
        <f t="shared" si="275"/>
        <v>-8.4085416258293119E-13</v>
      </c>
      <c r="V1537" s="430"/>
    </row>
    <row r="1538" spans="3:22" x14ac:dyDescent="0.35">
      <c r="C1538" s="489">
        <v>60.670000000001899</v>
      </c>
      <c r="D1538" s="460">
        <f t="shared" si="277"/>
        <v>60.670000000001899</v>
      </c>
      <c r="E1538" s="460">
        <f t="shared" si="283"/>
        <v>6.0670000000001896E-2</v>
      </c>
      <c r="F1538" s="460">
        <f t="shared" si="278"/>
        <v>0.97196520096017447</v>
      </c>
      <c r="G1538" s="460">
        <v>8.9675753186641E-6</v>
      </c>
      <c r="H1538" s="460">
        <f t="shared" si="279"/>
        <v>1</v>
      </c>
      <c r="I1538" s="460">
        <v>0.99628446585255603</v>
      </c>
      <c r="J1538" s="460">
        <v>0.99609609023521095</v>
      </c>
      <c r="K1538" s="460">
        <v>0.99761928648341203</v>
      </c>
      <c r="L1538" s="460" t="str">
        <f t="shared" si="280"/>
        <v>-</v>
      </c>
      <c r="M1538" s="460">
        <f t="shared" si="281"/>
        <v>1</v>
      </c>
      <c r="N1538" s="460">
        <f t="shared" si="282"/>
        <v>8.716171146730852E-6</v>
      </c>
      <c r="O1538" s="460">
        <f t="shared" si="276"/>
        <v>-101.19348501470411</v>
      </c>
      <c r="P1538" s="460">
        <f t="shared" si="273"/>
        <v>-9.9999999999980105E-3</v>
      </c>
      <c r="Q1538" s="460">
        <f t="shared" si="274"/>
        <v>7.8648301276230713E-11</v>
      </c>
      <c r="R1538" s="460">
        <f t="shared" si="275"/>
        <v>-7.8648301276215064E-13</v>
      </c>
      <c r="V1538" s="430"/>
    </row>
    <row r="1539" spans="3:22" x14ac:dyDescent="0.35">
      <c r="C1539" s="489">
        <v>60.680000000001897</v>
      </c>
      <c r="D1539" s="460">
        <f t="shared" si="277"/>
        <v>60.680000000001897</v>
      </c>
      <c r="E1539" s="460">
        <f t="shared" si="283"/>
        <v>6.0680000000001899E-2</v>
      </c>
      <c r="F1539" s="460">
        <f t="shared" si="278"/>
        <v>0.97195607195302958</v>
      </c>
      <c r="G1539" s="460">
        <v>8.6482248531864403E-6</v>
      </c>
      <c r="H1539" s="460">
        <f t="shared" si="279"/>
        <v>1</v>
      </c>
      <c r="I1539" s="460">
        <v>0.99628324274770097</v>
      </c>
      <c r="J1539" s="460">
        <v>0.99609480521994598</v>
      </c>
      <c r="K1539" s="460">
        <v>0.99761850236113703</v>
      </c>
      <c r="L1539" s="460" t="str">
        <f t="shared" si="280"/>
        <v>-</v>
      </c>
      <c r="M1539" s="460">
        <f t="shared" si="281"/>
        <v>1</v>
      </c>
      <c r="N1539" s="460">
        <f t="shared" si="282"/>
        <v>8.4056946576696586E-6</v>
      </c>
      <c r="O1539" s="460">
        <f t="shared" si="276"/>
        <v>-101.50852780147643</v>
      </c>
      <c r="P1539" s="460">
        <f t="shared" ref="P1539:P1602" si="284">D1538-D1539</f>
        <v>-9.9999999999980105E-3</v>
      </c>
      <c r="Q1539" s="460">
        <f t="shared" ref="Q1539:Q1602" si="285">((N1539+N1538)/2)^2</f>
        <v>7.3289572155974906E-11</v>
      </c>
      <c r="R1539" s="460">
        <f t="shared" ref="R1539:R1602" si="286">P1539*Q1539</f>
        <v>-7.3289572155960325E-13</v>
      </c>
      <c r="V1539" s="430"/>
    </row>
    <row r="1540" spans="3:22" x14ac:dyDescent="0.35">
      <c r="C1540" s="489">
        <v>60.690000000001902</v>
      </c>
      <c r="D1540" s="460">
        <f t="shared" si="277"/>
        <v>60.690000000001902</v>
      </c>
      <c r="E1540" s="460">
        <f t="shared" si="283"/>
        <v>6.0690000000001902E-2</v>
      </c>
      <c r="F1540" s="460">
        <f t="shared" si="278"/>
        <v>0.97194694151560102</v>
      </c>
      <c r="G1540" s="460">
        <v>8.3226286145148194E-6</v>
      </c>
      <c r="H1540" s="460">
        <f t="shared" si="279"/>
        <v>1</v>
      </c>
      <c r="I1540" s="460">
        <v>0.99628201944247696</v>
      </c>
      <c r="J1540" s="460">
        <v>0.99609351999423401</v>
      </c>
      <c r="K1540" s="460">
        <v>0.997617718110132</v>
      </c>
      <c r="L1540" s="460" t="str">
        <f t="shared" si="280"/>
        <v>-</v>
      </c>
      <c r="M1540" s="460">
        <f t="shared" si="281"/>
        <v>1</v>
      </c>
      <c r="N1540" s="460">
        <f t="shared" si="282"/>
        <v>8.089153427247903E-6</v>
      </c>
      <c r="O1540" s="460">
        <f t="shared" si="276"/>
        <v>-101.84193854454806</v>
      </c>
      <c r="P1540" s="460">
        <f t="shared" si="284"/>
        <v>-1.0000000000005116E-2</v>
      </c>
      <c r="Q1540" s="460">
        <f t="shared" si="285"/>
        <v>6.8020003336127139E-11</v>
      </c>
      <c r="R1540" s="460">
        <f t="shared" si="286"/>
        <v>-6.8020003336161943E-13</v>
      </c>
      <c r="V1540" s="430"/>
    </row>
    <row r="1541" spans="3:22" x14ac:dyDescent="0.35">
      <c r="C1541" s="489">
        <v>60.7000000000019</v>
      </c>
      <c r="D1541" s="460">
        <f t="shared" si="277"/>
        <v>60.7000000000019</v>
      </c>
      <c r="E1541" s="460">
        <f t="shared" si="283"/>
        <v>6.0700000000001898E-2</v>
      </c>
      <c r="F1541" s="460">
        <f t="shared" si="278"/>
        <v>0.97193780964792553</v>
      </c>
      <c r="G1541" s="460">
        <v>7.99076435286122E-6</v>
      </c>
      <c r="H1541" s="460">
        <f t="shared" si="279"/>
        <v>1</v>
      </c>
      <c r="I1541" s="460">
        <v>0.99628079593687102</v>
      </c>
      <c r="J1541" s="460">
        <v>0.99609223455805895</v>
      </c>
      <c r="K1541" s="460">
        <v>0.99761693373038196</v>
      </c>
      <c r="L1541" s="460" t="str">
        <f t="shared" si="280"/>
        <v>-</v>
      </c>
      <c r="M1541" s="460">
        <f t="shared" si="281"/>
        <v>1</v>
      </c>
      <c r="N1541" s="460">
        <f t="shared" si="282"/>
        <v>7.7665260025326577E-6</v>
      </c>
      <c r="O1541" s="460">
        <f t="shared" si="276"/>
        <v>-102.19546398771942</v>
      </c>
      <c r="P1541" s="460">
        <f t="shared" si="284"/>
        <v>-9.9999999999980105E-3</v>
      </c>
      <c r="Q1541" s="460">
        <f t="shared" si="285"/>
        <v>6.2850642544991595E-11</v>
      </c>
      <c r="R1541" s="460">
        <f t="shared" si="286"/>
        <v>-6.2850642544979094E-13</v>
      </c>
      <c r="V1541" s="430"/>
    </row>
    <row r="1542" spans="3:22" x14ac:dyDescent="0.35">
      <c r="C1542" s="489">
        <v>60.710000000001898</v>
      </c>
      <c r="D1542" s="460">
        <f t="shared" si="277"/>
        <v>60.710000000001898</v>
      </c>
      <c r="E1542" s="460">
        <f t="shared" si="283"/>
        <v>6.0710000000001901E-2</v>
      </c>
      <c r="F1542" s="460">
        <f t="shared" si="278"/>
        <v>0.97192867635003766</v>
      </c>
      <c r="G1542" s="460">
        <v>7.6526098230763092E-6</v>
      </c>
      <c r="H1542" s="460">
        <f t="shared" si="279"/>
        <v>1</v>
      </c>
      <c r="I1542" s="460">
        <v>0.99627957223087804</v>
      </c>
      <c r="J1542" s="460">
        <v>0.99609094891142202</v>
      </c>
      <c r="K1542" s="460">
        <v>0.99761614922188901</v>
      </c>
      <c r="L1542" s="460" t="str">
        <f t="shared" si="280"/>
        <v>-</v>
      </c>
      <c r="M1542" s="460">
        <f t="shared" si="281"/>
        <v>1</v>
      </c>
      <c r="N1542" s="460">
        <f t="shared" si="282"/>
        <v>7.437790935965853E-6</v>
      </c>
      <c r="O1542" s="460">
        <f t="shared" si="276"/>
        <v>-102.57112066213956</v>
      </c>
      <c r="P1542" s="460">
        <f t="shared" si="284"/>
        <v>-9.9999999999980105E-3</v>
      </c>
      <c r="Q1542" s="460">
        <f t="shared" si="285"/>
        <v>5.779281339157818E-11</v>
      </c>
      <c r="R1542" s="460">
        <f t="shared" si="286"/>
        <v>-5.7792813391566684E-13</v>
      </c>
      <c r="V1542" s="430"/>
    </row>
    <row r="1543" spans="3:22" x14ac:dyDescent="0.35">
      <c r="C1543" s="489">
        <v>60.720000000001903</v>
      </c>
      <c r="D1543" s="460">
        <f t="shared" si="277"/>
        <v>60.720000000001903</v>
      </c>
      <c r="E1543" s="460">
        <f t="shared" si="283"/>
        <v>6.0720000000001904E-2</v>
      </c>
      <c r="F1543" s="460">
        <f t="shared" si="278"/>
        <v>0.97191954162197591</v>
      </c>
      <c r="G1543" s="460">
        <v>7.3081427842798603E-6</v>
      </c>
      <c r="H1543" s="460">
        <f t="shared" si="279"/>
        <v>1</v>
      </c>
      <c r="I1543" s="460">
        <v>0.996278348324523</v>
      </c>
      <c r="J1543" s="460">
        <v>0.99608966305434299</v>
      </c>
      <c r="K1543" s="460">
        <v>0.99761536458466604</v>
      </c>
      <c r="L1543" s="460" t="str">
        <f t="shared" si="280"/>
        <v>-</v>
      </c>
      <c r="M1543" s="460">
        <f t="shared" si="281"/>
        <v>1</v>
      </c>
      <c r="N1543" s="460">
        <f t="shared" si="282"/>
        <v>7.1029267850052324E-6</v>
      </c>
      <c r="O1543" s="460">
        <f t="shared" si="276"/>
        <v>-102.97125323783328</v>
      </c>
      <c r="P1543" s="460">
        <f t="shared" si="284"/>
        <v>-1.0000000000005116E-2</v>
      </c>
      <c r="Q1543" s="460">
        <f t="shared" si="285"/>
        <v>5.2858117960240631E-11</v>
      </c>
      <c r="R1543" s="460">
        <f t="shared" si="286"/>
        <v>-5.2858117960267671E-13</v>
      </c>
      <c r="V1543" s="430"/>
    </row>
    <row r="1544" spans="3:22" x14ac:dyDescent="0.35">
      <c r="C1544" s="489">
        <v>60.730000000001901</v>
      </c>
      <c r="D1544" s="460">
        <f t="shared" si="277"/>
        <v>60.730000000001901</v>
      </c>
      <c r="E1544" s="460">
        <f t="shared" si="283"/>
        <v>6.0730000000001901E-2</v>
      </c>
      <c r="F1544" s="460">
        <f t="shared" si="278"/>
        <v>0.97191040546377538</v>
      </c>
      <c r="G1544" s="460">
        <v>6.9573410003570701E-6</v>
      </c>
      <c r="H1544" s="460">
        <f t="shared" si="279"/>
        <v>1</v>
      </c>
      <c r="I1544" s="460">
        <v>0.99627712421778503</v>
      </c>
      <c r="J1544" s="460">
        <v>0.99608837698680197</v>
      </c>
      <c r="K1544" s="460">
        <v>0.99761457981870105</v>
      </c>
      <c r="L1544" s="460" t="str">
        <f t="shared" si="280"/>
        <v>-</v>
      </c>
      <c r="M1544" s="460">
        <f t="shared" si="281"/>
        <v>1</v>
      </c>
      <c r="N1544" s="460">
        <f t="shared" si="282"/>
        <v>6.7619121126067885E-6</v>
      </c>
      <c r="O1544" s="460">
        <f t="shared" si="276"/>
        <v>-103.39860956480324</v>
      </c>
      <c r="P1544" s="460">
        <f t="shared" si="284"/>
        <v>-9.9999999999980105E-3</v>
      </c>
      <c r="Q1544" s="460">
        <f t="shared" si="285"/>
        <v>4.8058439414183831E-11</v>
      </c>
      <c r="R1544" s="460">
        <f t="shared" si="286"/>
        <v>-4.8058439414174269E-13</v>
      </c>
      <c r="V1544" s="430"/>
    </row>
    <row r="1545" spans="3:22" x14ac:dyDescent="0.35">
      <c r="C1545" s="489">
        <v>60.740000000001899</v>
      </c>
      <c r="D1545" s="460">
        <f t="shared" si="277"/>
        <v>60.740000000001899</v>
      </c>
      <c r="E1545" s="460">
        <f t="shared" si="283"/>
        <v>6.0740000000001897E-2</v>
      </c>
      <c r="F1545" s="460">
        <f t="shared" si="278"/>
        <v>0.9719012678754726</v>
      </c>
      <c r="G1545" s="460">
        <v>6.6001822399179198E-6</v>
      </c>
      <c r="H1545" s="460">
        <f t="shared" si="279"/>
        <v>1</v>
      </c>
      <c r="I1545" s="460">
        <v>0.996275899910681</v>
      </c>
      <c r="J1545" s="460">
        <v>0.99608709070881896</v>
      </c>
      <c r="K1545" s="460">
        <v>0.99761379492400704</v>
      </c>
      <c r="L1545" s="460" t="str">
        <f t="shared" si="280"/>
        <v>-</v>
      </c>
      <c r="M1545" s="460">
        <f t="shared" si="281"/>
        <v>1</v>
      </c>
      <c r="N1545" s="460">
        <f t="shared" si="282"/>
        <v>6.4147254871854032E-6</v>
      </c>
      <c r="O1545" s="460">
        <f t="shared" si="276"/>
        <v>-103.85643848321364</v>
      </c>
      <c r="P1545" s="460">
        <f t="shared" si="284"/>
        <v>-9.9999999999980105E-3</v>
      </c>
      <c r="Q1545" s="460">
        <f t="shared" si="285"/>
        <v>4.3405944609064336E-11</v>
      </c>
      <c r="R1545" s="460">
        <f t="shared" si="286"/>
        <v>-4.3405944609055702E-13</v>
      </c>
      <c r="V1545" s="430"/>
    </row>
    <row r="1546" spans="3:22" x14ac:dyDescent="0.35">
      <c r="C1546" s="489">
        <v>60.750000000001897</v>
      </c>
      <c r="D1546" s="460">
        <f t="shared" si="277"/>
        <v>60.750000000001897</v>
      </c>
      <c r="E1546" s="460">
        <f t="shared" si="283"/>
        <v>6.07500000000019E-2</v>
      </c>
      <c r="F1546" s="460">
        <f t="shared" si="278"/>
        <v>0.97189212885710374</v>
      </c>
      <c r="G1546" s="460">
        <v>6.23664427652535E-6</v>
      </c>
      <c r="H1546" s="460">
        <f t="shared" si="279"/>
        <v>1</v>
      </c>
      <c r="I1546" s="460">
        <v>0.99627467540319903</v>
      </c>
      <c r="J1546" s="460">
        <v>0.99608580422037996</v>
      </c>
      <c r="K1546" s="460">
        <v>0.997613009900569</v>
      </c>
      <c r="L1546" s="460" t="str">
        <f t="shared" si="280"/>
        <v>-</v>
      </c>
      <c r="M1546" s="460">
        <f t="shared" si="281"/>
        <v>1</v>
      </c>
      <c r="N1546" s="460">
        <f t="shared" si="282"/>
        <v>6.0613454828366944E-6</v>
      </c>
      <c r="O1546" s="460">
        <f t="shared" si="276"/>
        <v>-104.34861922983615</v>
      </c>
      <c r="P1546" s="460">
        <f t="shared" si="284"/>
        <v>-9.9999999999980105E-3</v>
      </c>
      <c r="Q1546" s="460">
        <f t="shared" si="285"/>
        <v>3.8913086712257033E-11</v>
      </c>
      <c r="R1546" s="460">
        <f t="shared" si="286"/>
        <v>-3.8913086712249289E-13</v>
      </c>
      <c r="V1546" s="430"/>
    </row>
    <row r="1547" spans="3:22" x14ac:dyDescent="0.35">
      <c r="C1547" s="489">
        <v>60.760000000001902</v>
      </c>
      <c r="D1547" s="460">
        <f t="shared" si="277"/>
        <v>60.760000000001902</v>
      </c>
      <c r="E1547" s="460">
        <f t="shared" si="283"/>
        <v>6.0760000000001903E-2</v>
      </c>
      <c r="F1547" s="460">
        <f t="shared" si="278"/>
        <v>0.97188298840870435</v>
      </c>
      <c r="G1547" s="460">
        <v>5.8667048887445301E-6</v>
      </c>
      <c r="H1547" s="460">
        <f t="shared" si="279"/>
        <v>1</v>
      </c>
      <c r="I1547" s="460">
        <v>0.99627345069533602</v>
      </c>
      <c r="J1547" s="460">
        <v>0.99608451752147997</v>
      </c>
      <c r="K1547" s="460">
        <v>0.99761222474839195</v>
      </c>
      <c r="L1547" s="460" t="str">
        <f t="shared" si="280"/>
        <v>-</v>
      </c>
      <c r="M1547" s="460">
        <f t="shared" si="281"/>
        <v>1</v>
      </c>
      <c r="N1547" s="460">
        <f t="shared" si="282"/>
        <v>5.7017506793849897E-6</v>
      </c>
      <c r="O1547" s="460">
        <f t="shared" si="276"/>
        <v>-104.87983554037207</v>
      </c>
      <c r="P1547" s="460">
        <f t="shared" si="284"/>
        <v>-1.0000000000005116E-2</v>
      </c>
      <c r="Q1547" s="460">
        <f t="shared" si="285"/>
        <v>3.4592607830418636E-11</v>
      </c>
      <c r="R1547" s="460">
        <f t="shared" si="286"/>
        <v>-3.4592607830436332E-13</v>
      </c>
      <c r="V1547" s="430"/>
    </row>
    <row r="1548" spans="3:22" x14ac:dyDescent="0.35">
      <c r="C1548" s="489">
        <v>60.7700000000019</v>
      </c>
      <c r="D1548" s="460">
        <f t="shared" si="277"/>
        <v>60.7700000000019</v>
      </c>
      <c r="E1548" s="460">
        <f t="shared" si="283"/>
        <v>6.0770000000001899E-2</v>
      </c>
      <c r="F1548" s="460">
        <f t="shared" si="278"/>
        <v>0.97187384653031161</v>
      </c>
      <c r="G1548" s="460">
        <v>5.4903418602380099E-6</v>
      </c>
      <c r="H1548" s="460">
        <f t="shared" si="279"/>
        <v>1</v>
      </c>
      <c r="I1548" s="460">
        <v>0.99627222578711006</v>
      </c>
      <c r="J1548" s="460">
        <v>0.99608323061213699</v>
      </c>
      <c r="K1548" s="460">
        <v>0.99761143946748398</v>
      </c>
      <c r="L1548" s="460" t="str">
        <f t="shared" si="280"/>
        <v>-</v>
      </c>
      <c r="M1548" s="460">
        <f t="shared" si="281"/>
        <v>1</v>
      </c>
      <c r="N1548" s="460">
        <f t="shared" si="282"/>
        <v>5.3359196624759008E-6</v>
      </c>
      <c r="O1548" s="460">
        <f t="shared" si="276"/>
        <v>-105.45581435546606</v>
      </c>
      <c r="P1548" s="460">
        <f t="shared" si="284"/>
        <v>-9.9999999999980105E-3</v>
      </c>
      <c r="Q1548" s="460">
        <f t="shared" si="285"/>
        <v>3.0457541643898876E-11</v>
      </c>
      <c r="R1548" s="460">
        <f t="shared" si="286"/>
        <v>-3.0457541643892818E-13</v>
      </c>
      <c r="V1548" s="430"/>
    </row>
    <row r="1549" spans="3:22" x14ac:dyDescent="0.35">
      <c r="C1549" s="489">
        <v>60.780000000001898</v>
      </c>
      <c r="D1549" s="460">
        <f t="shared" si="277"/>
        <v>60.780000000001898</v>
      </c>
      <c r="E1549" s="460">
        <f t="shared" si="283"/>
        <v>6.0780000000001895E-2</v>
      </c>
      <c r="F1549" s="460">
        <f t="shared" si="278"/>
        <v>0.97186470322196161</v>
      </c>
      <c r="G1549" s="460">
        <v>5.1075329798555601E-6</v>
      </c>
      <c r="H1549" s="460">
        <f t="shared" si="279"/>
        <v>1</v>
      </c>
      <c r="I1549" s="460">
        <v>0.99627100067850505</v>
      </c>
      <c r="J1549" s="460">
        <v>0.99608194349234003</v>
      </c>
      <c r="K1549" s="460">
        <v>0.997610654057836</v>
      </c>
      <c r="L1549" s="460" t="str">
        <f t="shared" si="280"/>
        <v>-</v>
      </c>
      <c r="M1549" s="460">
        <f t="shared" si="281"/>
        <v>1</v>
      </c>
      <c r="N1549" s="460">
        <f t="shared" si="282"/>
        <v>4.9638310236637056E-6</v>
      </c>
      <c r="O1549" s="460">
        <f t="shared" ref="O1549:O1612" si="287">20*LOG10(N1549)</f>
        <v>-106.08366021929004</v>
      </c>
      <c r="P1549" s="460">
        <f t="shared" si="284"/>
        <v>-9.9999999999980105E-3</v>
      </c>
      <c r="Q1549" s="460">
        <f t="shared" si="285"/>
        <v>2.6521216049158326E-11</v>
      </c>
      <c r="R1549" s="460">
        <f t="shared" si="286"/>
        <v>-2.6521216049153047E-13</v>
      </c>
      <c r="V1549" s="430"/>
    </row>
    <row r="1550" spans="3:22" x14ac:dyDescent="0.35">
      <c r="C1550" s="489">
        <v>60.790000000001903</v>
      </c>
      <c r="D1550" s="460">
        <f t="shared" si="277"/>
        <v>60.790000000001903</v>
      </c>
      <c r="E1550" s="460">
        <f t="shared" si="283"/>
        <v>6.0790000000001905E-2</v>
      </c>
      <c r="F1550" s="460">
        <f t="shared" si="278"/>
        <v>0.97185555848368932</v>
      </c>
      <c r="G1550" s="460">
        <v>4.7182560420581198E-6</v>
      </c>
      <c r="H1550" s="460">
        <f t="shared" si="279"/>
        <v>1</v>
      </c>
      <c r="I1550" s="460">
        <v>0.99626977536953698</v>
      </c>
      <c r="J1550" s="460">
        <v>0.99608065616210395</v>
      </c>
      <c r="K1550" s="460">
        <v>0.99760986851945799</v>
      </c>
      <c r="L1550" s="460" t="str">
        <f t="shared" si="280"/>
        <v>-</v>
      </c>
      <c r="M1550" s="460">
        <f t="shared" si="281"/>
        <v>1</v>
      </c>
      <c r="N1550" s="460">
        <f t="shared" si="282"/>
        <v>4.5854633608234359E-6</v>
      </c>
      <c r="O1550" s="460">
        <f t="shared" si="287"/>
        <v>-106.77233544685407</v>
      </c>
      <c r="P1550" s="460">
        <f t="shared" si="284"/>
        <v>-1.0000000000005116E-2</v>
      </c>
      <c r="Q1550" s="460">
        <f t="shared" si="285"/>
        <v>2.2797255810399409E-11</v>
      </c>
      <c r="R1550" s="460">
        <f t="shared" si="286"/>
        <v>-2.279725581041107E-13</v>
      </c>
      <c r="V1550" s="430"/>
    </row>
    <row r="1551" spans="3:22" x14ac:dyDescent="0.35">
      <c r="C1551" s="489">
        <v>60.800000000001901</v>
      </c>
      <c r="D1551" s="460">
        <f t="shared" si="277"/>
        <v>60.800000000001901</v>
      </c>
      <c r="E1551" s="460">
        <f t="shared" si="283"/>
        <v>6.0800000000001901E-2</v>
      </c>
      <c r="F1551" s="460">
        <f t="shared" si="278"/>
        <v>0.97184641231553359</v>
      </c>
      <c r="G1551" s="460">
        <v>4.3224888465030199E-6</v>
      </c>
      <c r="H1551" s="460">
        <f t="shared" si="279"/>
        <v>1</v>
      </c>
      <c r="I1551" s="460">
        <v>0.99626854986019198</v>
      </c>
      <c r="J1551" s="460">
        <v>0.996079368621411</v>
      </c>
      <c r="K1551" s="460">
        <v>0.99760908285234096</v>
      </c>
      <c r="L1551" s="460" t="str">
        <f t="shared" si="280"/>
        <v>-</v>
      </c>
      <c r="M1551" s="460">
        <f t="shared" si="281"/>
        <v>1</v>
      </c>
      <c r="N1551" s="460">
        <f t="shared" si="282"/>
        <v>4.2007952777478693E-6</v>
      </c>
      <c r="O1551" s="460">
        <f t="shared" si="287"/>
        <v>-107.5333696585087</v>
      </c>
      <c r="P1551" s="460">
        <f t="shared" si="284"/>
        <v>-9.9999999999980105E-3</v>
      </c>
      <c r="Q1551" s="460">
        <f t="shared" si="285"/>
        <v>1.9299585215967219E-11</v>
      </c>
      <c r="R1551" s="460">
        <f t="shared" si="286"/>
        <v>-1.9299585215963379E-13</v>
      </c>
      <c r="V1551" s="430"/>
    </row>
    <row r="1552" spans="3:22" x14ac:dyDescent="0.35">
      <c r="C1552" s="489">
        <v>60.810000000001899</v>
      </c>
      <c r="D1552" s="460">
        <f t="shared" si="277"/>
        <v>60.810000000001899</v>
      </c>
      <c r="E1552" s="460">
        <f t="shared" si="283"/>
        <v>6.0810000000001897E-2</v>
      </c>
      <c r="F1552" s="460">
        <f t="shared" si="278"/>
        <v>0.97183726471752796</v>
      </c>
      <c r="G1552" s="460">
        <v>3.92020919873938E-6</v>
      </c>
      <c r="H1552" s="460">
        <f t="shared" si="279"/>
        <v>1</v>
      </c>
      <c r="I1552" s="460">
        <v>0.99626732415048802</v>
      </c>
      <c r="J1552" s="460">
        <v>0.99607808087028205</v>
      </c>
      <c r="K1552" s="460">
        <v>0.99760829705649601</v>
      </c>
      <c r="L1552" s="460" t="str">
        <f t="shared" si="280"/>
        <v>-</v>
      </c>
      <c r="M1552" s="460">
        <f t="shared" si="281"/>
        <v>1</v>
      </c>
      <c r="N1552" s="460">
        <f t="shared" si="282"/>
        <v>3.8098053848233711E-6</v>
      </c>
      <c r="O1552" s="460">
        <f t="shared" si="287"/>
        <v>-108.38194417392086</v>
      </c>
      <c r="P1552" s="460">
        <f t="shared" si="284"/>
        <v>-9.9999999999980105E-3</v>
      </c>
      <c r="Q1552" s="460">
        <f t="shared" si="285"/>
        <v>1.6042430743796701E-11</v>
      </c>
      <c r="R1552" s="460">
        <f t="shared" si="286"/>
        <v>-1.6042430743793508E-13</v>
      </c>
      <c r="V1552" s="430"/>
    </row>
    <row r="1553" spans="3:22" x14ac:dyDescent="0.35">
      <c r="C1553" s="489">
        <v>60.820000000001897</v>
      </c>
      <c r="D1553" s="460">
        <f t="shared" si="277"/>
        <v>60.820000000001897</v>
      </c>
      <c r="E1553" s="460">
        <f t="shared" si="283"/>
        <v>6.08200000000019E-2</v>
      </c>
      <c r="F1553" s="460">
        <f t="shared" si="278"/>
        <v>0.97182811568971061</v>
      </c>
      <c r="G1553" s="460">
        <v>3.5113949098809198E-6</v>
      </c>
      <c r="H1553" s="460">
        <f t="shared" si="279"/>
        <v>1</v>
      </c>
      <c r="I1553" s="460">
        <v>0.99626609824040702</v>
      </c>
      <c r="J1553" s="460">
        <v>0.996076792908697</v>
      </c>
      <c r="K1553" s="460">
        <v>0.99760751113191204</v>
      </c>
      <c r="L1553" s="460" t="str">
        <f t="shared" si="280"/>
        <v>-</v>
      </c>
      <c r="M1553" s="460">
        <f t="shared" si="281"/>
        <v>1</v>
      </c>
      <c r="N1553" s="460">
        <f t="shared" si="282"/>
        <v>3.4124722987120155E-6</v>
      </c>
      <c r="O1553" s="460">
        <f t="shared" si="287"/>
        <v>-109.33861730783163</v>
      </c>
      <c r="P1553" s="460">
        <f t="shared" si="284"/>
        <v>-9.9999999999980105E-3</v>
      </c>
      <c r="Q1553" s="460">
        <f t="shared" si="285"/>
        <v>1.3040323734523317E-11</v>
      </c>
      <c r="R1553" s="460">
        <f t="shared" si="286"/>
        <v>-1.3040323734520722E-13</v>
      </c>
      <c r="V1553" s="430"/>
    </row>
    <row r="1554" spans="3:22" x14ac:dyDescent="0.35">
      <c r="C1554" s="489">
        <v>60.830000000001903</v>
      </c>
      <c r="D1554" s="460">
        <f t="shared" si="277"/>
        <v>60.830000000001903</v>
      </c>
      <c r="E1554" s="460">
        <f t="shared" si="283"/>
        <v>6.0830000000001903E-2</v>
      </c>
      <c r="F1554" s="460">
        <f t="shared" si="278"/>
        <v>0.97181896523211664</v>
      </c>
      <c r="G1554" s="460">
        <v>3.0960237968617099E-6</v>
      </c>
      <c r="H1554" s="460">
        <f t="shared" si="279"/>
        <v>1</v>
      </c>
      <c r="I1554" s="460">
        <v>0.99626487212994796</v>
      </c>
      <c r="J1554" s="460">
        <v>0.99607550473665796</v>
      </c>
      <c r="K1554" s="460">
        <v>0.99760672507858394</v>
      </c>
      <c r="L1554" s="460" t="str">
        <f t="shared" si="280"/>
        <v>-</v>
      </c>
      <c r="M1554" s="460">
        <f t="shared" si="281"/>
        <v>1</v>
      </c>
      <c r="N1554" s="460">
        <f t="shared" si="282"/>
        <v>3.0087746426001559E-6</v>
      </c>
      <c r="O1554" s="460">
        <f t="shared" si="287"/>
        <v>-110.43220679448658</v>
      </c>
      <c r="P1554" s="460">
        <f t="shared" si="284"/>
        <v>-1.0000000000005116E-2</v>
      </c>
      <c r="Q1554" s="460">
        <f t="shared" si="285"/>
        <v>1.0308103070327727E-11</v>
      </c>
      <c r="R1554" s="460">
        <f t="shared" si="286"/>
        <v>-1.0308103070333001E-13</v>
      </c>
      <c r="V1554" s="430"/>
    </row>
    <row r="1555" spans="3:22" x14ac:dyDescent="0.35">
      <c r="C1555" s="489">
        <v>60.840000000002</v>
      </c>
      <c r="D1555" s="460">
        <f t="shared" si="277"/>
        <v>60.840000000002</v>
      </c>
      <c r="E1555" s="460">
        <f t="shared" si="283"/>
        <v>6.0840000000001997E-2</v>
      </c>
      <c r="F1555" s="460">
        <f t="shared" si="278"/>
        <v>0.97180981334478311</v>
      </c>
      <c r="G1555" s="460">
        <v>2.6740736828918198E-6</v>
      </c>
      <c r="H1555" s="460">
        <f t="shared" si="279"/>
        <v>1</v>
      </c>
      <c r="I1555" s="460">
        <v>0.99626364581913396</v>
      </c>
      <c r="J1555" s="460">
        <v>0.99607421635418503</v>
      </c>
      <c r="K1555" s="460">
        <v>0.99760593889653304</v>
      </c>
      <c r="L1555" s="460" t="str">
        <f t="shared" si="280"/>
        <v>-</v>
      </c>
      <c r="M1555" s="460">
        <f t="shared" si="281"/>
        <v>1</v>
      </c>
      <c r="N1555" s="460">
        <f t="shared" si="282"/>
        <v>2.598691046641296E-6</v>
      </c>
      <c r="O1555" s="460">
        <f t="shared" si="287"/>
        <v>-111.70490699724056</v>
      </c>
      <c r="P1555" s="460">
        <f t="shared" si="284"/>
        <v>-1.0000000000097486E-2</v>
      </c>
      <c r="Q1555" s="460">
        <f t="shared" si="285"/>
        <v>7.8609178640050296E-12</v>
      </c>
      <c r="R1555" s="460">
        <f t="shared" si="286"/>
        <v>-7.8609178640816631E-14</v>
      </c>
      <c r="V1555" s="430"/>
    </row>
    <row r="1556" spans="3:22" x14ac:dyDescent="0.35">
      <c r="C1556" s="489">
        <v>60.850000000001998</v>
      </c>
      <c r="D1556" s="460">
        <f t="shared" si="277"/>
        <v>60.850000000001998</v>
      </c>
      <c r="E1556" s="460">
        <f t="shared" si="283"/>
        <v>6.0850000000002E-2</v>
      </c>
      <c r="F1556" s="460">
        <f t="shared" si="278"/>
        <v>0.97180066002774601</v>
      </c>
      <c r="G1556" s="460">
        <v>2.2455223969485002E-6</v>
      </c>
      <c r="H1556" s="460">
        <f t="shared" si="279"/>
        <v>1</v>
      </c>
      <c r="I1556" s="460">
        <v>0.99626241930794202</v>
      </c>
      <c r="J1556" s="460">
        <v>0.996072927761257</v>
      </c>
      <c r="K1556" s="460">
        <v>0.99760515258574001</v>
      </c>
      <c r="L1556" s="460" t="str">
        <f t="shared" si="280"/>
        <v>-</v>
      </c>
      <c r="M1556" s="460">
        <f t="shared" si="281"/>
        <v>1</v>
      </c>
      <c r="N1556" s="460">
        <f t="shared" si="282"/>
        <v>2.1822001474616387E-6</v>
      </c>
      <c r="O1556" s="460">
        <f t="shared" si="287"/>
        <v>-113.22210838428602</v>
      </c>
      <c r="P1556" s="460">
        <f t="shared" si="284"/>
        <v>-9.9999999999980105E-3</v>
      </c>
      <c r="Q1556" s="460">
        <f t="shared" si="285"/>
        <v>5.7142301524627474E-12</v>
      </c>
      <c r="R1556" s="460">
        <f t="shared" si="286"/>
        <v>-5.714230152461611E-14</v>
      </c>
      <c r="V1556" s="430"/>
    </row>
    <row r="1557" spans="3:22" x14ac:dyDescent="0.35">
      <c r="C1557" s="489">
        <v>60.860000000002003</v>
      </c>
      <c r="D1557" s="460">
        <f t="shared" si="277"/>
        <v>60.860000000002003</v>
      </c>
      <c r="E1557" s="460">
        <f t="shared" si="283"/>
        <v>6.0860000000002003E-2</v>
      </c>
      <c r="F1557" s="460">
        <f t="shared" si="278"/>
        <v>0.97179150528104175</v>
      </c>
      <c r="G1557" s="460">
        <v>1.81034777440171E-6</v>
      </c>
      <c r="H1557" s="460">
        <f t="shared" si="279"/>
        <v>1</v>
      </c>
      <c r="I1557" s="460">
        <v>0.99626119259637502</v>
      </c>
      <c r="J1557" s="460">
        <v>0.99607163895787898</v>
      </c>
      <c r="K1557" s="460">
        <v>0.99760436614620696</v>
      </c>
      <c r="L1557" s="460" t="str">
        <f t="shared" si="280"/>
        <v>-</v>
      </c>
      <c r="M1557" s="460">
        <f t="shared" si="281"/>
        <v>1</v>
      </c>
      <c r="N1557" s="460">
        <f t="shared" si="282"/>
        <v>1.7592805887680214E-6</v>
      </c>
      <c r="O1557" s="460">
        <f t="shared" si="287"/>
        <v>-115.09329778236298</v>
      </c>
      <c r="P1557" s="460">
        <f t="shared" si="284"/>
        <v>-1.0000000000005116E-2</v>
      </c>
      <c r="Q1557" s="460">
        <f t="shared" si="285"/>
        <v>3.8838175985173762E-12</v>
      </c>
      <c r="R1557" s="460">
        <f t="shared" si="286"/>
        <v>-3.8838175985193632E-14</v>
      </c>
      <c r="V1557" s="430"/>
    </row>
    <row r="1558" spans="3:22" x14ac:dyDescent="0.35">
      <c r="C1558" s="489">
        <v>60.870000000002001</v>
      </c>
      <c r="D1558" s="460">
        <f t="shared" si="277"/>
        <v>60.870000000002001</v>
      </c>
      <c r="E1558" s="460">
        <f t="shared" si="283"/>
        <v>6.0870000000001999E-2</v>
      </c>
      <c r="F1558" s="460">
        <f t="shared" si="278"/>
        <v>0.97178234910470662</v>
      </c>
      <c r="G1558" s="460">
        <v>1.36852765695157E-6</v>
      </c>
      <c r="H1558" s="460">
        <f t="shared" si="279"/>
        <v>1</v>
      </c>
      <c r="I1558" s="460">
        <v>0.99625996568445396</v>
      </c>
      <c r="J1558" s="460">
        <v>0.99607034994406696</v>
      </c>
      <c r="K1558" s="460">
        <v>0.99760357957794898</v>
      </c>
      <c r="L1558" s="460" t="str">
        <f t="shared" si="280"/>
        <v>-</v>
      </c>
      <c r="M1558" s="460">
        <f t="shared" si="281"/>
        <v>1</v>
      </c>
      <c r="N1558" s="460">
        <f t="shared" si="282"/>
        <v>1.3299110212871567E-6</v>
      </c>
      <c r="O1558" s="460">
        <f t="shared" si="287"/>
        <v>-117.52354829730015</v>
      </c>
      <c r="P1558" s="460">
        <f t="shared" si="284"/>
        <v>-9.9999999999980105E-3</v>
      </c>
      <c r="Q1558" s="460">
        <f t="shared" si="285"/>
        <v>2.3857762009088261E-12</v>
      </c>
      <c r="R1558" s="460">
        <f t="shared" si="286"/>
        <v>-2.3857762009083513E-14</v>
      </c>
      <c r="V1558" s="430"/>
    </row>
    <row r="1559" spans="3:22" x14ac:dyDescent="0.35">
      <c r="C1559" s="489">
        <v>60.880000000001999</v>
      </c>
      <c r="D1559" s="460">
        <f t="shared" si="277"/>
        <v>60.880000000001999</v>
      </c>
      <c r="E1559" s="460">
        <f t="shared" si="283"/>
        <v>6.0880000000002002E-2</v>
      </c>
      <c r="F1559" s="460">
        <f t="shared" si="278"/>
        <v>0.97177319149877606</v>
      </c>
      <c r="G1559" s="460">
        <v>9.2003989268775799E-7</v>
      </c>
      <c r="H1559" s="460">
        <f t="shared" si="279"/>
        <v>1</v>
      </c>
      <c r="I1559" s="460">
        <v>0.99625873857217795</v>
      </c>
      <c r="J1559" s="460">
        <v>0.99606906071982104</v>
      </c>
      <c r="K1559" s="460">
        <v>0.99760279288096498</v>
      </c>
      <c r="L1559" s="460" t="str">
        <f t="shared" si="280"/>
        <v>-</v>
      </c>
      <c r="M1559" s="460">
        <f t="shared" si="281"/>
        <v>1</v>
      </c>
      <c r="N1559" s="460">
        <f t="shared" si="282"/>
        <v>8.9407010282337406E-7</v>
      </c>
      <c r="O1559" s="460">
        <f t="shared" si="287"/>
        <v>-120.97256854856172</v>
      </c>
      <c r="P1559" s="460">
        <f t="shared" si="284"/>
        <v>-9.9999999999980105E-3</v>
      </c>
      <c r="Q1559" s="460">
        <f t="shared" si="285"/>
        <v>1.2365230100999853E-12</v>
      </c>
      <c r="R1559" s="460">
        <f t="shared" si="286"/>
        <v>-1.2365230100997394E-14</v>
      </c>
      <c r="V1559" s="430"/>
    </row>
    <row r="1560" spans="3:22" x14ac:dyDescent="0.35">
      <c r="C1560" s="489">
        <v>60.890000000001997</v>
      </c>
      <c r="D1560" s="460">
        <f t="shared" si="277"/>
        <v>60.890000000001997</v>
      </c>
      <c r="E1560" s="460">
        <f t="shared" si="283"/>
        <v>6.0890000000001998E-2</v>
      </c>
      <c r="F1560" s="460">
        <f t="shared" si="278"/>
        <v>0.9717640324632878</v>
      </c>
      <c r="G1560" s="460">
        <v>4.6486233642498697E-7</v>
      </c>
      <c r="H1560" s="460">
        <f t="shared" si="279"/>
        <v>1</v>
      </c>
      <c r="I1560" s="460">
        <v>0.996257511259526</v>
      </c>
      <c r="J1560" s="460">
        <v>0.99606777128512702</v>
      </c>
      <c r="K1560" s="460">
        <v>0.99760200605524296</v>
      </c>
      <c r="L1560" s="460" t="str">
        <f t="shared" si="280"/>
        <v>-</v>
      </c>
      <c r="M1560" s="460">
        <f t="shared" si="281"/>
        <v>1</v>
      </c>
      <c r="N1560" s="460">
        <f t="shared" si="282"/>
        <v>4.5173649858465083E-7</v>
      </c>
      <c r="O1560" s="460">
        <f t="shared" si="287"/>
        <v>-126.90229637369404</v>
      </c>
      <c r="P1560" s="460">
        <f t="shared" si="284"/>
        <v>-9.9999999999980105E-3</v>
      </c>
      <c r="Q1560" s="460">
        <f t="shared" si="285"/>
        <v>4.527988520983546E-13</v>
      </c>
      <c r="R1560" s="460">
        <f t="shared" si="286"/>
        <v>-4.5279885209826453E-15</v>
      </c>
      <c r="V1560" s="430"/>
    </row>
    <row r="1561" spans="3:22" x14ac:dyDescent="0.35">
      <c r="C1561" s="489">
        <v>60.900000000002002</v>
      </c>
      <c r="D1561" s="460">
        <f t="shared" si="277"/>
        <v>60.900000000002002</v>
      </c>
      <c r="E1561" s="460">
        <f t="shared" si="283"/>
        <v>6.0900000000002001E-2</v>
      </c>
      <c r="F1561" s="460">
        <f t="shared" si="278"/>
        <v>0.97175487199827748</v>
      </c>
      <c r="G1561" s="460">
        <v>2.9728494960311799E-9</v>
      </c>
      <c r="H1561" s="460">
        <f t="shared" si="279"/>
        <v>1</v>
      </c>
      <c r="I1561" s="460">
        <v>0.99625628374650399</v>
      </c>
      <c r="J1561" s="460">
        <v>0.99606648163998202</v>
      </c>
      <c r="K1561" s="460">
        <v>0.99760121910078303</v>
      </c>
      <c r="L1561" s="460" t="str">
        <f t="shared" si="280"/>
        <v>-</v>
      </c>
      <c r="M1561" s="460">
        <f t="shared" si="281"/>
        <v>1</v>
      </c>
      <c r="N1561" s="460">
        <f t="shared" si="282"/>
        <v>2.8888809814859231E-9</v>
      </c>
      <c r="O1561" s="460">
        <f t="shared" si="287"/>
        <v>-170.78540700422826</v>
      </c>
      <c r="P1561" s="460">
        <f t="shared" si="284"/>
        <v>-1.0000000000005116E-2</v>
      </c>
      <c r="Q1561" s="460">
        <f t="shared" si="285"/>
        <v>5.1671058936413483E-14</v>
      </c>
      <c r="R1561" s="460">
        <f t="shared" si="286"/>
        <v>-5.1671058936439915E-16</v>
      </c>
      <c r="V1561" s="430"/>
    </row>
    <row r="1562" spans="3:22" x14ac:dyDescent="0.35">
      <c r="C1562" s="489">
        <v>60.910000000002</v>
      </c>
      <c r="D1562" s="460">
        <f t="shared" si="277"/>
        <v>60.910000000002</v>
      </c>
      <c r="E1562" s="460">
        <f t="shared" si="283"/>
        <v>6.0910000000001997E-2</v>
      </c>
      <c r="F1562" s="460">
        <f t="shared" si="278"/>
        <v>0.97174571010378097</v>
      </c>
      <c r="G1562" s="460">
        <v>4.6565069976615399E-7</v>
      </c>
      <c r="H1562" s="460">
        <f t="shared" si="279"/>
        <v>1</v>
      </c>
      <c r="I1562" s="460">
        <v>0.99625505603312703</v>
      </c>
      <c r="J1562" s="460">
        <v>0.996065191784408</v>
      </c>
      <c r="K1562" s="460">
        <v>0.99760043201759596</v>
      </c>
      <c r="L1562" s="460" t="str">
        <f t="shared" si="280"/>
        <v>-</v>
      </c>
      <c r="M1562" s="460">
        <f t="shared" si="281"/>
        <v>1</v>
      </c>
      <c r="N1562" s="460">
        <f t="shared" si="282"/>
        <v>4.5249406990458385E-7</v>
      </c>
      <c r="O1562" s="460">
        <f t="shared" si="287"/>
        <v>-126.88774216009676</v>
      </c>
      <c r="P1562" s="460">
        <f t="shared" si="284"/>
        <v>-9.9999999999980105E-3</v>
      </c>
      <c r="Q1562" s="460">
        <f t="shared" si="285"/>
        <v>5.1843407989426161E-14</v>
      </c>
      <c r="R1562" s="460">
        <f t="shared" si="286"/>
        <v>-5.1843407989415841E-16</v>
      </c>
      <c r="V1562" s="430"/>
    </row>
    <row r="1563" spans="3:22" x14ac:dyDescent="0.35">
      <c r="C1563" s="489">
        <v>60.920000000001998</v>
      </c>
      <c r="D1563" s="460">
        <f t="shared" si="277"/>
        <v>60.920000000001998</v>
      </c>
      <c r="E1563" s="460">
        <f t="shared" si="283"/>
        <v>6.0920000000002E-2</v>
      </c>
      <c r="F1563" s="460">
        <f t="shared" si="278"/>
        <v>0.97173654677983567</v>
      </c>
      <c r="G1563" s="460">
        <v>9.41030436241157E-7</v>
      </c>
      <c r="H1563" s="460">
        <f t="shared" si="279"/>
        <v>1</v>
      </c>
      <c r="I1563" s="460">
        <v>0.99625382811938101</v>
      </c>
      <c r="J1563" s="460">
        <v>0.99606390171838399</v>
      </c>
      <c r="K1563" s="460">
        <v>0.99759964480567098</v>
      </c>
      <c r="L1563" s="460" t="str">
        <f t="shared" si="280"/>
        <v>-</v>
      </c>
      <c r="M1563" s="460">
        <f t="shared" si="281"/>
        <v>1</v>
      </c>
      <c r="N1563" s="460">
        <f t="shared" si="282"/>
        <v>9.144336665277042E-7</v>
      </c>
      <c r="O1563" s="460">
        <f t="shared" si="287"/>
        <v>-120.7769558596472</v>
      </c>
      <c r="P1563" s="460">
        <f t="shared" si="284"/>
        <v>-9.9999999999980105E-3</v>
      </c>
      <c r="Q1563" s="460">
        <f t="shared" si="285"/>
        <v>4.6712285915697477E-13</v>
      </c>
      <c r="R1563" s="460">
        <f t="shared" si="286"/>
        <v>-4.6712285915688182E-15</v>
      </c>
      <c r="V1563" s="430"/>
    </row>
    <row r="1564" spans="3:22" x14ac:dyDescent="0.35">
      <c r="C1564" s="489">
        <v>60.930000000002003</v>
      </c>
      <c r="D1564" s="460">
        <f t="shared" si="277"/>
        <v>60.930000000002003</v>
      </c>
      <c r="E1564" s="460">
        <f t="shared" si="283"/>
        <v>6.0930000000002003E-2</v>
      </c>
      <c r="F1564" s="460">
        <f t="shared" si="278"/>
        <v>0.9717273820264769</v>
      </c>
      <c r="G1564" s="460">
        <v>1.42318847761887E-6</v>
      </c>
      <c r="H1564" s="460">
        <f t="shared" si="279"/>
        <v>1</v>
      </c>
      <c r="I1564" s="460">
        <v>0.99625260000526195</v>
      </c>
      <c r="J1564" s="460">
        <v>0.99606261144191299</v>
      </c>
      <c r="K1564" s="460">
        <v>0.99759885746500998</v>
      </c>
      <c r="L1564" s="460" t="str">
        <f t="shared" si="280"/>
        <v>-</v>
      </c>
      <c r="M1564" s="460">
        <f t="shared" si="281"/>
        <v>1</v>
      </c>
      <c r="N1564" s="460">
        <f t="shared" si="282"/>
        <v>1.3829512134868319E-6</v>
      </c>
      <c r="O1564" s="460">
        <f t="shared" si="287"/>
        <v>-117.18386280543746</v>
      </c>
      <c r="P1564" s="460">
        <f t="shared" si="284"/>
        <v>-1.0000000000005116E-2</v>
      </c>
      <c r="Q1564" s="460">
        <f t="shared" si="285"/>
        <v>1.3194943217298508E-12</v>
      </c>
      <c r="R1564" s="460">
        <f t="shared" si="286"/>
        <v>-1.3194943217305259E-14</v>
      </c>
      <c r="V1564" s="430"/>
    </row>
    <row r="1565" spans="3:22" x14ac:dyDescent="0.35">
      <c r="C1565" s="489">
        <v>60.940000000002001</v>
      </c>
      <c r="D1565" s="460">
        <f t="shared" si="277"/>
        <v>60.940000000002001</v>
      </c>
      <c r="E1565" s="460">
        <f t="shared" si="283"/>
        <v>6.0940000000002E-2</v>
      </c>
      <c r="F1565" s="460">
        <f t="shared" si="278"/>
        <v>0.97171821584374141</v>
      </c>
      <c r="G1565" s="460">
        <v>1.9121469344548E-6</v>
      </c>
      <c r="H1565" s="460">
        <f t="shared" si="279"/>
        <v>1</v>
      </c>
      <c r="I1565" s="460">
        <v>0.99625137169079403</v>
      </c>
      <c r="J1565" s="460">
        <v>0.99606132095501299</v>
      </c>
      <c r="K1565" s="460">
        <v>0.99759806999562295</v>
      </c>
      <c r="L1565" s="460" t="str">
        <f t="shared" si="280"/>
        <v>-</v>
      </c>
      <c r="M1565" s="460">
        <f t="shared" si="281"/>
        <v>1</v>
      </c>
      <c r="N1565" s="460">
        <f t="shared" si="282"/>
        <v>1.8580680075794977E-6</v>
      </c>
      <c r="O1565" s="460">
        <f t="shared" si="287"/>
        <v>-114.61876788676162</v>
      </c>
      <c r="P1565" s="460">
        <f t="shared" si="284"/>
        <v>-9.9999999999980105E-3</v>
      </c>
      <c r="Q1565" s="460">
        <f t="shared" si="285"/>
        <v>2.6260513978303494E-12</v>
      </c>
      <c r="R1565" s="460">
        <f t="shared" si="286"/>
        <v>-2.6260513978298268E-14</v>
      </c>
      <c r="V1565" s="430"/>
    </row>
    <row r="1566" spans="3:22" x14ac:dyDescent="0.35">
      <c r="C1566" s="489">
        <v>60.950000000001999</v>
      </c>
      <c r="D1566" s="460">
        <f t="shared" si="277"/>
        <v>60.950000000001999</v>
      </c>
      <c r="E1566" s="460">
        <f t="shared" si="283"/>
        <v>6.0950000000002003E-2</v>
      </c>
      <c r="F1566" s="460">
        <f t="shared" si="278"/>
        <v>0.97170904823166626</v>
      </c>
      <c r="G1566" s="460">
        <v>2.40792790997565E-6</v>
      </c>
      <c r="H1566" s="460">
        <f t="shared" si="279"/>
        <v>1</v>
      </c>
      <c r="I1566" s="460">
        <v>0.99625014317595495</v>
      </c>
      <c r="J1566" s="460">
        <v>0.99606003025766698</v>
      </c>
      <c r="K1566" s="460">
        <v>0.99759728239750001</v>
      </c>
      <c r="L1566" s="460" t="str">
        <f t="shared" si="280"/>
        <v>-</v>
      </c>
      <c r="M1566" s="460">
        <f t="shared" si="281"/>
        <v>1</v>
      </c>
      <c r="N1566" s="460">
        <f t="shared" si="282"/>
        <v>2.3398053376129044E-6</v>
      </c>
      <c r="O1566" s="460">
        <f t="shared" si="287"/>
        <v>-112.61640545279867</v>
      </c>
      <c r="P1566" s="460">
        <f t="shared" si="284"/>
        <v>-9.9999999999980105E-3</v>
      </c>
      <c r="Q1566" s="460">
        <f t="shared" si="285"/>
        <v>4.4055351555692118E-12</v>
      </c>
      <c r="R1566" s="460">
        <f t="shared" si="286"/>
        <v>-4.4055351555683354E-14</v>
      </c>
      <c r="V1566" s="430"/>
    </row>
    <row r="1567" spans="3:22" x14ac:dyDescent="0.35">
      <c r="C1567" s="489">
        <v>60.960000000001997</v>
      </c>
      <c r="D1567" s="460">
        <f t="shared" si="277"/>
        <v>60.960000000001997</v>
      </c>
      <c r="E1567" s="460">
        <f t="shared" si="283"/>
        <v>6.0960000000001999E-2</v>
      </c>
      <c r="F1567" s="460">
        <f t="shared" si="278"/>
        <v>0.97169987919028666</v>
      </c>
      <c r="G1567" s="460">
        <v>2.9105535000890799E-6</v>
      </c>
      <c r="H1567" s="460">
        <f t="shared" si="279"/>
        <v>1</v>
      </c>
      <c r="I1567" s="460">
        <v>0.99624891446076502</v>
      </c>
      <c r="J1567" s="460">
        <v>0.99605873934989297</v>
      </c>
      <c r="K1567" s="460">
        <v>0.99759649467065303</v>
      </c>
      <c r="L1567" s="460" t="str">
        <f t="shared" si="280"/>
        <v>-</v>
      </c>
      <c r="M1567" s="460">
        <f t="shared" si="281"/>
        <v>1</v>
      </c>
      <c r="N1567" s="460">
        <f t="shared" si="282"/>
        <v>2.8281844844134248E-6</v>
      </c>
      <c r="O1567" s="460">
        <f t="shared" si="287"/>
        <v>-110.96984529248486</v>
      </c>
      <c r="P1567" s="460">
        <f t="shared" si="284"/>
        <v>-9.9999999999980105E-3</v>
      </c>
      <c r="Q1567" s="460">
        <f t="shared" si="285"/>
        <v>6.6770297001419327E-12</v>
      </c>
      <c r="R1567" s="460">
        <f t="shared" si="286"/>
        <v>-6.6770297001406046E-14</v>
      </c>
      <c r="V1567" s="430"/>
    </row>
    <row r="1568" spans="3:22" x14ac:dyDescent="0.35">
      <c r="C1568" s="489">
        <v>60.970000000002003</v>
      </c>
      <c r="D1568" s="460">
        <f t="shared" si="277"/>
        <v>60.970000000002003</v>
      </c>
      <c r="E1568" s="460">
        <f t="shared" si="283"/>
        <v>6.0970000000002002E-2</v>
      </c>
      <c r="F1568" s="460">
        <f t="shared" si="278"/>
        <v>0.97169070871963825</v>
      </c>
      <c r="G1568" s="460">
        <v>3.4200457930166E-6</v>
      </c>
      <c r="H1568" s="460">
        <f t="shared" si="279"/>
        <v>1</v>
      </c>
      <c r="I1568" s="460">
        <v>0.99624768554520704</v>
      </c>
      <c r="J1568" s="460">
        <v>0.99605744823167597</v>
      </c>
      <c r="K1568" s="460">
        <v>0.99759570681506704</v>
      </c>
      <c r="L1568" s="460" t="str">
        <f t="shared" si="280"/>
        <v>-</v>
      </c>
      <c r="M1568" s="460">
        <f t="shared" si="281"/>
        <v>1</v>
      </c>
      <c r="N1568" s="460">
        <f t="shared" si="282"/>
        <v>3.3232267204699171E-6</v>
      </c>
      <c r="O1568" s="460">
        <f t="shared" si="287"/>
        <v>-109.56880057683199</v>
      </c>
      <c r="P1568" s="460">
        <f t="shared" si="284"/>
        <v>-1.0000000000005116E-2</v>
      </c>
      <c r="Q1568" s="460">
        <f t="shared" si="285"/>
        <v>9.4599649528910815E-12</v>
      </c>
      <c r="R1568" s="460">
        <f t="shared" si="286"/>
        <v>-9.4599649528959209E-14</v>
      </c>
      <c r="V1568" s="430"/>
    </row>
    <row r="1569" spans="3:22" x14ac:dyDescent="0.35">
      <c r="C1569" s="489">
        <v>60.980000000002001</v>
      </c>
      <c r="D1569" s="460">
        <f t="shared" si="277"/>
        <v>60.980000000002001</v>
      </c>
      <c r="E1569" s="460">
        <f t="shared" si="283"/>
        <v>6.0980000000001998E-2</v>
      </c>
      <c r="F1569" s="460">
        <f t="shared" si="278"/>
        <v>0.97168153681975977</v>
      </c>
      <c r="G1569" s="460">
        <v>3.9364268693990898E-6</v>
      </c>
      <c r="H1569" s="460">
        <f t="shared" si="279"/>
        <v>1</v>
      </c>
      <c r="I1569" s="460">
        <v>0.99624645642929999</v>
      </c>
      <c r="J1569" s="460">
        <v>0.99605615690302995</v>
      </c>
      <c r="K1569" s="460">
        <v>0.99759491883076001</v>
      </c>
      <c r="L1569" s="460" t="str">
        <f t="shared" si="280"/>
        <v>-</v>
      </c>
      <c r="M1569" s="460">
        <f t="shared" si="281"/>
        <v>1</v>
      </c>
      <c r="N1569" s="460">
        <f t="shared" si="282"/>
        <v>3.824953310036303E-6</v>
      </c>
      <c r="O1569" s="460">
        <f t="shared" si="287"/>
        <v>-108.34747723539604</v>
      </c>
      <c r="P1569" s="460">
        <f t="shared" si="284"/>
        <v>-9.9999999999980105E-3</v>
      </c>
      <c r="Q1569" s="460">
        <f t="shared" si="285"/>
        <v>1.2774119437131976E-11</v>
      </c>
      <c r="R1569" s="460">
        <f t="shared" si="286"/>
        <v>-1.2774119437129435E-13</v>
      </c>
      <c r="V1569" s="430"/>
    </row>
    <row r="1570" spans="3:22" x14ac:dyDescent="0.35">
      <c r="C1570" s="489">
        <v>60.990000000001999</v>
      </c>
      <c r="D1570" s="460">
        <f t="shared" si="277"/>
        <v>60.990000000001999</v>
      </c>
      <c r="E1570" s="460">
        <f t="shared" si="283"/>
        <v>6.0990000000002001E-2</v>
      </c>
      <c r="F1570" s="460">
        <f t="shared" si="278"/>
        <v>0.97167236349068664</v>
      </c>
      <c r="G1570" s="460">
        <v>4.4597188021221897E-6</v>
      </c>
      <c r="H1570" s="460">
        <f t="shared" si="279"/>
        <v>1</v>
      </c>
      <c r="I1570" s="460">
        <v>0.99624522711302499</v>
      </c>
      <c r="J1570" s="460">
        <v>0.99605486536394305</v>
      </c>
      <c r="K1570" s="460">
        <v>0.99759413071771597</v>
      </c>
      <c r="L1570" s="460" t="str">
        <f t="shared" si="280"/>
        <v>-</v>
      </c>
      <c r="M1570" s="460">
        <f t="shared" si="281"/>
        <v>1</v>
      </c>
      <c r="N1570" s="460">
        <f t="shared" si="282"/>
        <v>4.3333855089619222E-6</v>
      </c>
      <c r="O1570" s="460">
        <f t="shared" si="287"/>
        <v>-107.2634534661742</v>
      </c>
      <c r="P1570" s="460">
        <f t="shared" si="284"/>
        <v>-9.9999999999980105E-3</v>
      </c>
      <c r="Q1570" s="460">
        <f t="shared" si="285"/>
        <v>1.6639623071393341E-11</v>
      </c>
      <c r="R1570" s="460">
        <f t="shared" si="286"/>
        <v>-1.663962307139003E-13</v>
      </c>
      <c r="V1570" s="430"/>
    </row>
    <row r="1571" spans="3:22" x14ac:dyDescent="0.35">
      <c r="C1571" s="489">
        <v>61.000000000001997</v>
      </c>
      <c r="D1571" s="460">
        <f t="shared" si="277"/>
        <v>61.000000000001997</v>
      </c>
      <c r="E1571" s="460">
        <f t="shared" si="283"/>
        <v>6.1000000000001997E-2</v>
      </c>
      <c r="F1571" s="460">
        <f t="shared" si="278"/>
        <v>0.97166318873245394</v>
      </c>
      <c r="G1571" s="460">
        <v>4.9899436561576E-6</v>
      </c>
      <c r="H1571" s="460">
        <f t="shared" si="279"/>
        <v>1</v>
      </c>
      <c r="I1571" s="460">
        <v>0.99624399759638504</v>
      </c>
      <c r="J1571" s="460">
        <v>0.99605357361441205</v>
      </c>
      <c r="K1571" s="460">
        <v>0.99759334247593601</v>
      </c>
      <c r="L1571" s="460" t="str">
        <f t="shared" si="280"/>
        <v>-</v>
      </c>
      <c r="M1571" s="460">
        <f t="shared" si="281"/>
        <v>1</v>
      </c>
      <c r="N1571" s="460">
        <f t="shared" si="282"/>
        <v>4.8485445645373735E-6</v>
      </c>
      <c r="O1571" s="460">
        <f t="shared" si="287"/>
        <v>-106.28777216589567</v>
      </c>
      <c r="P1571" s="460">
        <f t="shared" si="284"/>
        <v>-9.9999999999980105E-3</v>
      </c>
      <c r="Q1571" s="460">
        <f t="shared" si="285"/>
        <v>2.1076959968657693E-11</v>
      </c>
      <c r="R1571" s="460">
        <f t="shared" si="286"/>
        <v>-2.1076959968653499E-13</v>
      </c>
      <c r="V1571" s="430"/>
    </row>
    <row r="1572" spans="3:22" x14ac:dyDescent="0.35">
      <c r="C1572" s="489">
        <v>61.010000000002101</v>
      </c>
      <c r="D1572" s="460">
        <f t="shared" si="277"/>
        <v>61.010000000002101</v>
      </c>
      <c r="E1572" s="460">
        <f t="shared" si="283"/>
        <v>6.1010000000002104E-2</v>
      </c>
      <c r="F1572" s="460">
        <f t="shared" si="278"/>
        <v>0.97165401254510042</v>
      </c>
      <c r="G1572" s="460">
        <v>5.5271234882805403E-6</v>
      </c>
      <c r="H1572" s="460">
        <f t="shared" si="279"/>
        <v>1</v>
      </c>
      <c r="I1572" s="460">
        <v>0.99624276787939603</v>
      </c>
      <c r="J1572" s="460">
        <v>0.99605228165445603</v>
      </c>
      <c r="K1572" s="460">
        <v>0.99759255410543302</v>
      </c>
      <c r="L1572" s="460" t="str">
        <f t="shared" si="280"/>
        <v>-</v>
      </c>
      <c r="M1572" s="460">
        <f t="shared" si="281"/>
        <v>1</v>
      </c>
      <c r="N1572" s="460">
        <f t="shared" si="282"/>
        <v>5.3704517152200591E-6</v>
      </c>
      <c r="O1572" s="460">
        <f t="shared" si="287"/>
        <v>-105.39978367454941</v>
      </c>
      <c r="P1572" s="460">
        <f t="shared" si="284"/>
        <v>-1.0000000000104592E-2</v>
      </c>
      <c r="Q1572" s="460">
        <f t="shared" si="285"/>
        <v>2.6106971241424062E-11</v>
      </c>
      <c r="R1572" s="460">
        <f t="shared" si="286"/>
        <v>-2.6106971241697119E-13</v>
      </c>
      <c r="V1572" s="430"/>
    </row>
    <row r="1573" spans="3:22" x14ac:dyDescent="0.35">
      <c r="C1573" s="489">
        <v>61.020000000002</v>
      </c>
      <c r="D1573" s="460">
        <f t="shared" si="277"/>
        <v>61.020000000002</v>
      </c>
      <c r="E1573" s="460">
        <f t="shared" si="283"/>
        <v>6.1020000000002003E-2</v>
      </c>
      <c r="F1573" s="460">
        <f t="shared" si="278"/>
        <v>0.97164483492865927</v>
      </c>
      <c r="G1573" s="460">
        <v>6.07128034747105E-6</v>
      </c>
      <c r="H1573" s="460">
        <f t="shared" si="279"/>
        <v>1</v>
      </c>
      <c r="I1573" s="460">
        <v>0.99624153796204196</v>
      </c>
      <c r="J1573" s="460">
        <v>0.99605098948406001</v>
      </c>
      <c r="K1573" s="460">
        <v>0.997591765606193</v>
      </c>
      <c r="L1573" s="460" t="str">
        <f t="shared" si="280"/>
        <v>-</v>
      </c>
      <c r="M1573" s="460">
        <f t="shared" si="281"/>
        <v>1</v>
      </c>
      <c r="N1573" s="460">
        <f t="shared" si="282"/>
        <v>5.8991281910241212E-6</v>
      </c>
      <c r="O1573" s="460">
        <f t="shared" si="287"/>
        <v>-104.58424332581352</v>
      </c>
      <c r="P1573" s="460">
        <f t="shared" si="284"/>
        <v>-9.9999999998985345E-3</v>
      </c>
      <c r="Q1573" s="460">
        <f t="shared" si="285"/>
        <v>3.1750857815805642E-11</v>
      </c>
      <c r="R1573" s="460">
        <f t="shared" si="286"/>
        <v>-3.1750857815483481E-13</v>
      </c>
      <c r="V1573" s="430"/>
    </row>
    <row r="1574" spans="3:22" x14ac:dyDescent="0.35">
      <c r="C1574" s="489">
        <v>61.030000000002097</v>
      </c>
      <c r="D1574" s="460">
        <f t="shared" si="277"/>
        <v>61.030000000002097</v>
      </c>
      <c r="E1574" s="460">
        <f t="shared" si="283"/>
        <v>6.1030000000002096E-2</v>
      </c>
      <c r="F1574" s="460">
        <f t="shared" si="278"/>
        <v>0.9716356558831698</v>
      </c>
      <c r="G1574" s="460">
        <v>6.6224362742201104E-6</v>
      </c>
      <c r="H1574" s="460">
        <f t="shared" si="279"/>
        <v>1</v>
      </c>
      <c r="I1574" s="460">
        <v>0.99624030784434203</v>
      </c>
      <c r="J1574" s="460">
        <v>0.99604969710323998</v>
      </c>
      <c r="K1574" s="460">
        <v>0.99759097697823396</v>
      </c>
      <c r="L1574" s="460" t="str">
        <f t="shared" si="280"/>
        <v>-</v>
      </c>
      <c r="M1574" s="460">
        <f t="shared" si="281"/>
        <v>1</v>
      </c>
      <c r="N1574" s="460">
        <f t="shared" si="282"/>
        <v>6.4345952128463521E-6</v>
      </c>
      <c r="O1574" s="460">
        <f t="shared" si="287"/>
        <v>-103.8295753694625</v>
      </c>
      <c r="P1574" s="460">
        <f t="shared" si="284"/>
        <v>-1.0000000000097486E-2</v>
      </c>
      <c r="Q1574" s="460">
        <f t="shared" si="285"/>
        <v>3.8030183250795558E-11</v>
      </c>
      <c r="R1574" s="460">
        <f t="shared" si="286"/>
        <v>-3.8030183251166299E-13</v>
      </c>
      <c r="V1574" s="430"/>
    </row>
    <row r="1575" spans="3:22" x14ac:dyDescent="0.35">
      <c r="C1575" s="489">
        <v>61.040000000002102</v>
      </c>
      <c r="D1575" s="460">
        <f t="shared" si="277"/>
        <v>61.040000000002102</v>
      </c>
      <c r="E1575" s="460">
        <f t="shared" si="283"/>
        <v>6.10400000000021E-2</v>
      </c>
      <c r="F1575" s="460">
        <f t="shared" si="278"/>
        <v>0.9716264754086672</v>
      </c>
      <c r="G1575" s="460">
        <v>7.18061330067446E-6</v>
      </c>
      <c r="H1575" s="460">
        <f t="shared" si="279"/>
        <v>1</v>
      </c>
      <c r="I1575" s="460">
        <v>0.99623907752627805</v>
      </c>
      <c r="J1575" s="460">
        <v>0.99604840451198295</v>
      </c>
      <c r="K1575" s="460">
        <v>0.997590188221538</v>
      </c>
      <c r="L1575" s="460" t="str">
        <f t="shared" si="280"/>
        <v>-</v>
      </c>
      <c r="M1575" s="460">
        <f t="shared" si="281"/>
        <v>1</v>
      </c>
      <c r="N1575" s="460">
        <f t="shared" si="282"/>
        <v>6.9768739926069217E-6</v>
      </c>
      <c r="O1575" s="460">
        <f t="shared" si="287"/>
        <v>-103.12678241245287</v>
      </c>
      <c r="P1575" s="460">
        <f t="shared" si="284"/>
        <v>-1.0000000000005116E-2</v>
      </c>
      <c r="Q1575" s="460">
        <f t="shared" si="285"/>
        <v>4.4966876562205363E-11</v>
      </c>
      <c r="R1575" s="460">
        <f t="shared" si="286"/>
        <v>-4.4966876562228368E-13</v>
      </c>
      <c r="V1575" s="430"/>
    </row>
    <row r="1576" spans="3:22" x14ac:dyDescent="0.35">
      <c r="C1576" s="489">
        <v>61.0500000000021</v>
      </c>
      <c r="D1576" s="460">
        <f t="shared" si="277"/>
        <v>61.0500000000021</v>
      </c>
      <c r="E1576" s="460">
        <f t="shared" si="283"/>
        <v>6.1050000000002103E-2</v>
      </c>
      <c r="F1576" s="460">
        <f t="shared" si="278"/>
        <v>0.97161729350518755</v>
      </c>
      <c r="G1576" s="460">
        <v>7.7458334504780692E-6</v>
      </c>
      <c r="H1576" s="460">
        <f t="shared" si="279"/>
        <v>1</v>
      </c>
      <c r="I1576" s="460">
        <v>0.99623784700785201</v>
      </c>
      <c r="J1576" s="460">
        <v>0.99604711171028304</v>
      </c>
      <c r="K1576" s="460">
        <v>0.99758939933610702</v>
      </c>
      <c r="L1576" s="460" t="str">
        <f t="shared" si="280"/>
        <v>-</v>
      </c>
      <c r="M1576" s="460">
        <f t="shared" si="281"/>
        <v>1</v>
      </c>
      <c r="N1576" s="460">
        <f t="shared" si="282"/>
        <v>7.5259857330954499E-6</v>
      </c>
      <c r="O1576" s="460">
        <f t="shared" si="287"/>
        <v>-102.46873218602543</v>
      </c>
      <c r="P1576" s="460">
        <f t="shared" si="284"/>
        <v>-9.9999999999980105E-3</v>
      </c>
      <c r="Q1576" s="460">
        <f t="shared" si="285"/>
        <v>5.2583235055849969E-11</v>
      </c>
      <c r="R1576" s="460">
        <f t="shared" si="286"/>
        <v>-5.2583235055839511E-13</v>
      </c>
      <c r="V1576" s="430"/>
    </row>
    <row r="1577" spans="3:22" x14ac:dyDescent="0.35">
      <c r="C1577" s="489">
        <v>61.060000000002098</v>
      </c>
      <c r="D1577" s="460">
        <f t="shared" si="277"/>
        <v>61.060000000002098</v>
      </c>
      <c r="E1577" s="460">
        <f t="shared" si="283"/>
        <v>6.1060000000002099E-2</v>
      </c>
      <c r="F1577" s="460">
        <f t="shared" si="278"/>
        <v>0.97160811017276816</v>
      </c>
      <c r="G1577" s="460">
        <v>8.3181187387617097E-6</v>
      </c>
      <c r="H1577" s="460">
        <f t="shared" si="279"/>
        <v>1</v>
      </c>
      <c r="I1577" s="460">
        <v>0.99623661628908</v>
      </c>
      <c r="J1577" s="460">
        <v>0.996045818698162</v>
      </c>
      <c r="K1577" s="460">
        <v>0.997588610321956</v>
      </c>
      <c r="L1577" s="460" t="str">
        <f t="shared" si="280"/>
        <v>-</v>
      </c>
      <c r="M1577" s="460">
        <f t="shared" si="281"/>
        <v>1</v>
      </c>
      <c r="N1577" s="460">
        <f t="shared" si="282"/>
        <v>8.0819516279609545E-6</v>
      </c>
      <c r="O1577" s="460">
        <f t="shared" si="287"/>
        <v>-101.84967506443634</v>
      </c>
      <c r="P1577" s="460">
        <f t="shared" si="284"/>
        <v>-9.9999999999980105E-3</v>
      </c>
      <c r="Q1577" s="460">
        <f t="shared" si="285"/>
        <v>6.0901927166665092E-11</v>
      </c>
      <c r="R1577" s="460">
        <f t="shared" si="286"/>
        <v>-6.0901927166652973E-13</v>
      </c>
      <c r="V1577" s="430"/>
    </row>
    <row r="1578" spans="3:22" x14ac:dyDescent="0.35">
      <c r="C1578" s="489">
        <v>61.070000000002103</v>
      </c>
      <c r="D1578" s="460">
        <f t="shared" si="277"/>
        <v>61.070000000002103</v>
      </c>
      <c r="E1578" s="460">
        <f t="shared" si="283"/>
        <v>6.1070000000002102E-2</v>
      </c>
      <c r="F1578" s="460">
        <f t="shared" si="278"/>
        <v>0.97159892541144532</v>
      </c>
      <c r="G1578" s="460">
        <v>8.8974911718246596E-6</v>
      </c>
      <c r="H1578" s="460">
        <f t="shared" si="279"/>
        <v>1</v>
      </c>
      <c r="I1578" s="460">
        <v>0.99623538536994605</v>
      </c>
      <c r="J1578" s="460">
        <v>0.99604452547560496</v>
      </c>
      <c r="K1578" s="460">
        <v>0.99758782117906997</v>
      </c>
      <c r="L1578" s="460" t="str">
        <f t="shared" si="280"/>
        <v>-</v>
      </c>
      <c r="M1578" s="460">
        <f t="shared" si="281"/>
        <v>1</v>
      </c>
      <c r="N1578" s="460">
        <f t="shared" si="282"/>
        <v>8.64479286140266E-6</v>
      </c>
      <c r="O1578" s="460">
        <f t="shared" si="287"/>
        <v>-101.26490816862839</v>
      </c>
      <c r="P1578" s="460">
        <f t="shared" si="284"/>
        <v>-1.0000000000005116E-2</v>
      </c>
      <c r="Q1578" s="460">
        <f t="shared" si="285"/>
        <v>6.9945995303113999E-11</v>
      </c>
      <c r="R1578" s="460">
        <f t="shared" si="286"/>
        <v>-6.994599530314978E-13</v>
      </c>
      <c r="V1578" s="430"/>
    </row>
    <row r="1579" spans="3:22" x14ac:dyDescent="0.35">
      <c r="C1579" s="489">
        <v>61.080000000002102</v>
      </c>
      <c r="D1579" s="460">
        <f t="shared" si="277"/>
        <v>61.080000000002102</v>
      </c>
      <c r="E1579" s="460">
        <f t="shared" si="283"/>
        <v>6.1080000000002105E-2</v>
      </c>
      <c r="F1579" s="460">
        <f t="shared" si="278"/>
        <v>0.97158973922125436</v>
      </c>
      <c r="G1579" s="460">
        <v>9.4839727471802102E-6</v>
      </c>
      <c r="H1579" s="460">
        <f t="shared" si="279"/>
        <v>1</v>
      </c>
      <c r="I1579" s="460">
        <v>0.99623415425046802</v>
      </c>
      <c r="J1579" s="460">
        <v>0.99604323204262701</v>
      </c>
      <c r="K1579" s="460">
        <v>0.99758703190746201</v>
      </c>
      <c r="L1579" s="460" t="str">
        <f t="shared" si="280"/>
        <v>-</v>
      </c>
      <c r="M1579" s="460">
        <f t="shared" si="281"/>
        <v>1</v>
      </c>
      <c r="N1579" s="460">
        <f t="shared" si="282"/>
        <v>9.2145306082143033E-6</v>
      </c>
      <c r="O1579" s="460">
        <f t="shared" si="287"/>
        <v>-100.71053566023727</v>
      </c>
      <c r="P1579" s="460">
        <f t="shared" si="284"/>
        <v>-9.9999999999980105E-3</v>
      </c>
      <c r="Q1579" s="460">
        <f t="shared" si="285"/>
        <v>7.9738858698102827E-11</v>
      </c>
      <c r="R1579" s="460">
        <f t="shared" si="286"/>
        <v>-7.9738858698086964E-13</v>
      </c>
      <c r="V1579" s="430"/>
    </row>
    <row r="1580" spans="3:22" x14ac:dyDescent="0.35">
      <c r="C1580" s="489">
        <v>61.0900000000021</v>
      </c>
      <c r="D1580" s="460">
        <f t="shared" si="277"/>
        <v>61.0900000000021</v>
      </c>
      <c r="E1580" s="460">
        <f t="shared" si="283"/>
        <v>6.1090000000002101E-2</v>
      </c>
      <c r="F1580" s="460">
        <f t="shared" si="278"/>
        <v>0.97158055160223256</v>
      </c>
      <c r="G1580" s="460">
        <v>1.0077585453317301E-5</v>
      </c>
      <c r="H1580" s="460">
        <f t="shared" si="279"/>
        <v>1</v>
      </c>
      <c r="I1580" s="460">
        <v>0.99623292293063004</v>
      </c>
      <c r="J1580" s="460">
        <v>0.99604193839921196</v>
      </c>
      <c r="K1580" s="460">
        <v>0.99758624250712302</v>
      </c>
      <c r="L1580" s="460" t="str">
        <f t="shared" si="280"/>
        <v>-</v>
      </c>
      <c r="M1580" s="460">
        <f t="shared" si="281"/>
        <v>1</v>
      </c>
      <c r="N1580" s="460">
        <f t="shared" si="282"/>
        <v>9.7911860335526577E-6</v>
      </c>
      <c r="O1580" s="460">
        <f t="shared" si="287"/>
        <v>-100.18329395427637</v>
      </c>
      <c r="P1580" s="460">
        <f t="shared" si="284"/>
        <v>-9.9999999999980105E-3</v>
      </c>
      <c r="Q1580" s="460">
        <f t="shared" si="285"/>
        <v>9.0304316266784396E-11</v>
      </c>
      <c r="R1580" s="460">
        <f t="shared" si="286"/>
        <v>-9.0304316266766428E-13</v>
      </c>
      <c r="V1580" s="430"/>
    </row>
    <row r="1581" spans="3:22" x14ac:dyDescent="0.35">
      <c r="C1581" s="489">
        <v>61.100000000002098</v>
      </c>
      <c r="D1581" s="460">
        <f t="shared" si="277"/>
        <v>61.100000000002098</v>
      </c>
      <c r="E1581" s="460">
        <f t="shared" si="283"/>
        <v>6.1100000000002097E-2</v>
      </c>
      <c r="F1581" s="460">
        <f t="shared" si="278"/>
        <v>0.97157136255441623</v>
      </c>
      <c r="G1581" s="460">
        <v>1.06783512697713E-5</v>
      </c>
      <c r="H1581" s="460">
        <f t="shared" si="279"/>
        <v>1</v>
      </c>
      <c r="I1581" s="460">
        <v>0.996231691410431</v>
      </c>
      <c r="J1581" s="460">
        <v>0.99604064454536001</v>
      </c>
      <c r="K1581" s="460">
        <v>0.99758545297804602</v>
      </c>
      <c r="L1581" s="460" t="str">
        <f t="shared" si="280"/>
        <v>-</v>
      </c>
      <c r="M1581" s="460">
        <f t="shared" si="281"/>
        <v>1</v>
      </c>
      <c r="N1581" s="460">
        <f t="shared" si="282"/>
        <v>1.0374780293006382E-5</v>
      </c>
      <c r="O1581" s="460">
        <f t="shared" si="287"/>
        <v>-99.680421831681798</v>
      </c>
      <c r="P1581" s="460">
        <f t="shared" si="284"/>
        <v>-9.9999999999980105E-3</v>
      </c>
      <c r="Q1581" s="460">
        <f t="shared" si="285"/>
        <v>1.0166654947097829E-10</v>
      </c>
      <c r="R1581" s="460">
        <f t="shared" si="286"/>
        <v>-1.0166654947095806E-12</v>
      </c>
      <c r="V1581" s="430"/>
    </row>
    <row r="1582" spans="3:22" x14ac:dyDescent="0.35">
      <c r="C1582" s="489">
        <v>61.110000000002103</v>
      </c>
      <c r="D1582" s="460">
        <f t="shared" si="277"/>
        <v>61.110000000002103</v>
      </c>
      <c r="E1582" s="460">
        <f t="shared" si="283"/>
        <v>6.11100000000021E-2</v>
      </c>
      <c r="F1582" s="460">
        <f t="shared" si="278"/>
        <v>0.97156217207784223</v>
      </c>
      <c r="G1582" s="460">
        <v>1.1286292166695E-5</v>
      </c>
      <c r="H1582" s="460">
        <f t="shared" si="279"/>
        <v>1</v>
      </c>
      <c r="I1582" s="460">
        <v>0.99623045968988999</v>
      </c>
      <c r="J1582" s="460">
        <v>0.99603935048109205</v>
      </c>
      <c r="K1582" s="460">
        <v>0.99758466332025197</v>
      </c>
      <c r="L1582" s="460" t="str">
        <f t="shared" si="280"/>
        <v>-</v>
      </c>
      <c r="M1582" s="460">
        <f t="shared" si="281"/>
        <v>1</v>
      </c>
      <c r="N1582" s="460">
        <f t="shared" si="282"/>
        <v>1.0965334532179331E-5</v>
      </c>
      <c r="O1582" s="460">
        <f t="shared" si="287"/>
        <v>-99.199562285176896</v>
      </c>
      <c r="P1582" s="460">
        <f t="shared" si="284"/>
        <v>-1.0000000000005116E-2</v>
      </c>
      <c r="Q1582" s="460">
        <f t="shared" si="285"/>
        <v>1.1385012518802776E-10</v>
      </c>
      <c r="R1582" s="460">
        <f t="shared" si="286"/>
        <v>-1.13850125188086E-12</v>
      </c>
      <c r="V1582" s="430"/>
    </row>
    <row r="1583" spans="3:22" x14ac:dyDescent="0.35">
      <c r="C1583" s="489">
        <v>61.120000000002101</v>
      </c>
      <c r="D1583" s="460">
        <f t="shared" si="277"/>
        <v>61.120000000002101</v>
      </c>
      <c r="E1583" s="460">
        <f t="shared" si="283"/>
        <v>6.1120000000002103E-2</v>
      </c>
      <c r="F1583" s="460">
        <f t="shared" si="278"/>
        <v>0.97155298017254599</v>
      </c>
      <c r="G1583" s="460">
        <v>1.1901430105020599E-5</v>
      </c>
      <c r="H1583" s="460">
        <f t="shared" si="279"/>
        <v>1</v>
      </c>
      <c r="I1583" s="460">
        <v>0.99622922776900902</v>
      </c>
      <c r="J1583" s="460">
        <v>0.99603805620640595</v>
      </c>
      <c r="K1583" s="460">
        <v>0.99758387353373701</v>
      </c>
      <c r="L1583" s="460" t="str">
        <f t="shared" si="280"/>
        <v>-</v>
      </c>
      <c r="M1583" s="460">
        <f t="shared" si="281"/>
        <v>1</v>
      </c>
      <c r="N1583" s="460">
        <f t="shared" si="282"/>
        <v>1.156286988684802E-5</v>
      </c>
      <c r="O1583" s="460">
        <f t="shared" si="287"/>
        <v>-98.738687226035296</v>
      </c>
      <c r="P1583" s="460">
        <f t="shared" si="284"/>
        <v>-9.9999999999980105E-3</v>
      </c>
      <c r="Q1583" s="460">
        <f t="shared" si="285"/>
        <v>1.2687999858637088E-10</v>
      </c>
      <c r="R1583" s="460">
        <f t="shared" si="286"/>
        <v>-1.2687999858634563E-12</v>
      </c>
      <c r="V1583" s="430"/>
    </row>
    <row r="1584" spans="3:22" x14ac:dyDescent="0.35">
      <c r="C1584" s="489">
        <v>61.130000000002099</v>
      </c>
      <c r="D1584" s="460">
        <f t="shared" si="277"/>
        <v>61.130000000002099</v>
      </c>
      <c r="E1584" s="460">
        <f t="shared" si="283"/>
        <v>6.1130000000002099E-2</v>
      </c>
      <c r="F1584" s="460">
        <f t="shared" si="278"/>
        <v>0.97154378683856446</v>
      </c>
      <c r="G1584" s="460">
        <v>1.2523787036303E-5</v>
      </c>
      <c r="H1584" s="460">
        <f t="shared" si="279"/>
        <v>1</v>
      </c>
      <c r="I1584" s="460">
        <v>0.996227995647749</v>
      </c>
      <c r="J1584" s="460">
        <v>0.99603676172126898</v>
      </c>
      <c r="K1584" s="460">
        <v>0.99758308361847603</v>
      </c>
      <c r="L1584" s="460" t="str">
        <f t="shared" si="280"/>
        <v>-</v>
      </c>
      <c r="M1584" s="460">
        <f t="shared" si="281"/>
        <v>1</v>
      </c>
      <c r="N1584" s="460">
        <f t="shared" si="282"/>
        <v>1.2167407482809539E-5</v>
      </c>
      <c r="O1584" s="460">
        <f t="shared" si="287"/>
        <v>-98.296038946247251</v>
      </c>
      <c r="P1584" s="460">
        <f t="shared" si="284"/>
        <v>-9.9999999999980105E-3</v>
      </c>
      <c r="Q1584" s="460">
        <f t="shared" si="285"/>
        <v>1.4078151601022044E-10</v>
      </c>
      <c r="R1584" s="460">
        <f t="shared" si="286"/>
        <v>-1.4078151601019242E-12</v>
      </c>
      <c r="V1584" s="430"/>
    </row>
    <row r="1585" spans="3:22" x14ac:dyDescent="0.35">
      <c r="C1585" s="489">
        <v>61.140000000002097</v>
      </c>
      <c r="D1585" s="460">
        <f t="shared" si="277"/>
        <v>61.140000000002097</v>
      </c>
      <c r="E1585" s="460">
        <f t="shared" si="283"/>
        <v>6.1140000000002095E-2</v>
      </c>
      <c r="F1585" s="460">
        <f t="shared" si="278"/>
        <v>0.97153459207593429</v>
      </c>
      <c r="G1585" s="460">
        <v>1.3153384902388E-5</v>
      </c>
      <c r="H1585" s="460">
        <f t="shared" si="279"/>
        <v>1</v>
      </c>
      <c r="I1585" s="460">
        <v>0.99622676332615301</v>
      </c>
      <c r="J1585" s="460">
        <v>0.99603546702571499</v>
      </c>
      <c r="K1585" s="460">
        <v>0.99758229357449602</v>
      </c>
      <c r="L1585" s="460" t="str">
        <f t="shared" si="280"/>
        <v>-</v>
      </c>
      <c r="M1585" s="460">
        <f t="shared" si="281"/>
        <v>1</v>
      </c>
      <c r="N1585" s="460">
        <f t="shared" si="282"/>
        <v>1.2778968435559278E-5</v>
      </c>
      <c r="O1585" s="460">
        <f t="shared" si="287"/>
        <v>-97.870084051605645</v>
      </c>
      <c r="P1585" s="460">
        <f t="shared" si="284"/>
        <v>-9.9999999999980105E-3</v>
      </c>
      <c r="Q1585" s="460">
        <f t="shared" si="285"/>
        <v>1.555804178651429E-10</v>
      </c>
      <c r="R1585" s="460">
        <f t="shared" si="286"/>
        <v>-1.5558041786511194E-12</v>
      </c>
      <c r="V1585" s="430"/>
    </row>
    <row r="1586" spans="3:22" x14ac:dyDescent="0.35">
      <c r="C1586" s="489">
        <v>61.150000000002102</v>
      </c>
      <c r="D1586" s="460">
        <f t="shared" si="277"/>
        <v>61.150000000002102</v>
      </c>
      <c r="E1586" s="460">
        <f t="shared" si="283"/>
        <v>6.1150000000002099E-2</v>
      </c>
      <c r="F1586" s="460">
        <f t="shared" si="278"/>
        <v>0.97152539588469244</v>
      </c>
      <c r="G1586" s="460">
        <v>1.37902456356404E-5</v>
      </c>
      <c r="H1586" s="460">
        <f t="shared" si="279"/>
        <v>1</v>
      </c>
      <c r="I1586" s="460">
        <v>0.99622553080421405</v>
      </c>
      <c r="J1586" s="460">
        <v>0.99603417211974898</v>
      </c>
      <c r="K1586" s="460">
        <v>0.99758150340179697</v>
      </c>
      <c r="L1586" s="460" t="str">
        <f t="shared" si="280"/>
        <v>-</v>
      </c>
      <c r="M1586" s="460">
        <f t="shared" si="281"/>
        <v>1</v>
      </c>
      <c r="N1586" s="460">
        <f t="shared" si="282"/>
        <v>1.3397573850512692E-5</v>
      </c>
      <c r="O1586" s="460">
        <f t="shared" si="287"/>
        <v>-97.459476806930908</v>
      </c>
      <c r="P1586" s="460">
        <f t="shared" si="284"/>
        <v>-1.0000000000005116E-2</v>
      </c>
      <c r="Q1586" s="460">
        <f t="shared" si="285"/>
        <v>1.7130284151362852E-10</v>
      </c>
      <c r="R1586" s="460">
        <f t="shared" si="286"/>
        <v>-1.7130284151371616E-12</v>
      </c>
      <c r="V1586" s="430"/>
    </row>
    <row r="1587" spans="3:22" x14ac:dyDescent="0.35">
      <c r="C1587" s="489">
        <v>61.1600000000021</v>
      </c>
      <c r="D1587" s="460">
        <f t="shared" si="277"/>
        <v>61.1600000000021</v>
      </c>
      <c r="E1587" s="460">
        <f t="shared" si="283"/>
        <v>6.1160000000002102E-2</v>
      </c>
      <c r="F1587" s="460">
        <f t="shared" si="278"/>
        <v>0.97151619826487357</v>
      </c>
      <c r="G1587" s="460">
        <v>1.44343911585041E-5</v>
      </c>
      <c r="H1587" s="460">
        <f t="shared" si="279"/>
        <v>1</v>
      </c>
      <c r="I1587" s="460">
        <v>0.99622429808192003</v>
      </c>
      <c r="J1587" s="460">
        <v>0.99603287700334697</v>
      </c>
      <c r="K1587" s="460">
        <v>0.997580713100365</v>
      </c>
      <c r="L1587" s="460" t="str">
        <f t="shared" si="280"/>
        <v>-</v>
      </c>
      <c r="M1587" s="460">
        <f t="shared" si="281"/>
        <v>1</v>
      </c>
      <c r="N1587" s="460">
        <f t="shared" si="282"/>
        <v>1.4023244822578007E-5</v>
      </c>
      <c r="O1587" s="460">
        <f t="shared" si="287"/>
        <v>-97.063029676759214</v>
      </c>
      <c r="P1587" s="460">
        <f t="shared" si="284"/>
        <v>-9.9999999999980105E-3</v>
      </c>
      <c r="Q1587" s="460">
        <f t="shared" si="285"/>
        <v>1.8797532417562988E-10</v>
      </c>
      <c r="R1587" s="460">
        <f t="shared" si="286"/>
        <v>-1.8797532417559248E-12</v>
      </c>
      <c r="V1587" s="430"/>
    </row>
    <row r="1588" spans="3:22" x14ac:dyDescent="0.35">
      <c r="C1588" s="489">
        <v>61.170000000002098</v>
      </c>
      <c r="D1588" s="460">
        <f t="shared" si="277"/>
        <v>61.170000000002098</v>
      </c>
      <c r="E1588" s="460">
        <f t="shared" si="283"/>
        <v>6.1170000000002098E-2</v>
      </c>
      <c r="F1588" s="460">
        <f t="shared" si="278"/>
        <v>0.97150699921651629</v>
      </c>
      <c r="G1588" s="460">
        <v>1.5085843383557199E-5</v>
      </c>
      <c r="H1588" s="460">
        <f t="shared" si="279"/>
        <v>1</v>
      </c>
      <c r="I1588" s="460">
        <v>0.99622306515926995</v>
      </c>
      <c r="J1588" s="460">
        <v>0.99603158167651495</v>
      </c>
      <c r="K1588" s="460">
        <v>0.99757992267020101</v>
      </c>
      <c r="L1588" s="460" t="str">
        <f t="shared" si="280"/>
        <v>-</v>
      </c>
      <c r="M1588" s="460">
        <f t="shared" si="281"/>
        <v>1</v>
      </c>
      <c r="N1588" s="460">
        <f t="shared" si="282"/>
        <v>1.4656002436209991E-5</v>
      </c>
      <c r="O1588" s="460">
        <f t="shared" si="287"/>
        <v>-96.679689429702904</v>
      </c>
      <c r="P1588" s="460">
        <f t="shared" si="284"/>
        <v>-9.9999999999980105E-3</v>
      </c>
      <c r="Q1588" s="460">
        <f t="shared" si="285"/>
        <v>2.0562480583267471E-10</v>
      </c>
      <c r="R1588" s="460">
        <f t="shared" si="286"/>
        <v>-2.0562480583263378E-12</v>
      </c>
      <c r="V1588" s="430"/>
    </row>
    <row r="1589" spans="3:22" x14ac:dyDescent="0.35">
      <c r="C1589" s="489">
        <v>61.180000000002103</v>
      </c>
      <c r="D1589" s="460">
        <f t="shared" si="277"/>
        <v>61.180000000002103</v>
      </c>
      <c r="E1589" s="460">
        <f t="shared" si="283"/>
        <v>6.1180000000002101E-2</v>
      </c>
      <c r="F1589" s="460">
        <f t="shared" si="278"/>
        <v>0.97149779873965547</v>
      </c>
      <c r="G1589" s="460">
        <v>1.57446242132691E-5</v>
      </c>
      <c r="H1589" s="460">
        <f t="shared" si="279"/>
        <v>1</v>
      </c>
      <c r="I1589" s="460">
        <v>0.99622183203628101</v>
      </c>
      <c r="J1589" s="460">
        <v>0.99603028613926903</v>
      </c>
      <c r="K1589" s="460">
        <v>0.99757913211131999</v>
      </c>
      <c r="L1589" s="460" t="str">
        <f t="shared" si="280"/>
        <v>-</v>
      </c>
      <c r="M1589" s="460">
        <f t="shared" si="281"/>
        <v>1</v>
      </c>
      <c r="N1589" s="460">
        <f t="shared" si="282"/>
        <v>1.529586776517401E-5</v>
      </c>
      <c r="O1589" s="460">
        <f t="shared" si="287"/>
        <v>-96.308517591714477</v>
      </c>
      <c r="P1589" s="460">
        <f t="shared" si="284"/>
        <v>-1.0000000000005116E-2</v>
      </c>
      <c r="Q1589" s="460">
        <f t="shared" si="285"/>
        <v>2.242786321401387E-10</v>
      </c>
      <c r="R1589" s="460">
        <f t="shared" si="286"/>
        <v>-2.2427863214025344E-12</v>
      </c>
      <c r="V1589" s="430"/>
    </row>
    <row r="1590" spans="3:22" x14ac:dyDescent="0.35">
      <c r="C1590" s="489">
        <v>61.190000000002101</v>
      </c>
      <c r="D1590" s="460">
        <f t="shared" si="277"/>
        <v>61.190000000002101</v>
      </c>
      <c r="E1590" s="460">
        <f t="shared" si="283"/>
        <v>6.1190000000002104E-2</v>
      </c>
      <c r="F1590" s="460">
        <f t="shared" si="278"/>
        <v>0.97148859683432831</v>
      </c>
      <c r="G1590" s="460">
        <v>1.6410755540203701E-5</v>
      </c>
      <c r="H1590" s="460">
        <f t="shared" si="279"/>
        <v>1</v>
      </c>
      <c r="I1590" s="460">
        <v>0.996220598712938</v>
      </c>
      <c r="J1590" s="460">
        <v>0.99602899039159298</v>
      </c>
      <c r="K1590" s="460">
        <v>0.99757834142370505</v>
      </c>
      <c r="L1590" s="460" t="str">
        <f t="shared" si="280"/>
        <v>-</v>
      </c>
      <c r="M1590" s="460">
        <f t="shared" si="281"/>
        <v>1</v>
      </c>
      <c r="N1590" s="460">
        <f t="shared" si="282"/>
        <v>1.5942861872743673E-5</v>
      </c>
      <c r="O1590" s="460">
        <f t="shared" si="287"/>
        <v>-95.948674331346552</v>
      </c>
      <c r="P1590" s="460">
        <f t="shared" si="284"/>
        <v>-9.9999999999980105E-3</v>
      </c>
      <c r="Q1590" s="460">
        <f t="shared" si="285"/>
        <v>2.4396455734772922E-10</v>
      </c>
      <c r="R1590" s="460">
        <f t="shared" si="286"/>
        <v>-2.439645573476807E-12</v>
      </c>
      <c r="V1590" s="430"/>
    </row>
    <row r="1591" spans="3:22" x14ac:dyDescent="0.35">
      <c r="C1591" s="489">
        <v>61.200000000002099</v>
      </c>
      <c r="D1591" s="460">
        <f t="shared" si="277"/>
        <v>61.200000000002099</v>
      </c>
      <c r="E1591" s="460">
        <f t="shared" si="283"/>
        <v>6.12000000000021E-2</v>
      </c>
      <c r="F1591" s="460">
        <f t="shared" si="278"/>
        <v>0.97147939350057122</v>
      </c>
      <c r="G1591" s="460">
        <v>1.7084259246439299E-5</v>
      </c>
      <c r="H1591" s="460">
        <f t="shared" si="279"/>
        <v>1</v>
      </c>
      <c r="I1591" s="460">
        <v>0.99621936518926002</v>
      </c>
      <c r="J1591" s="460">
        <v>0.99602769443350703</v>
      </c>
      <c r="K1591" s="460">
        <v>0.99757755060737496</v>
      </c>
      <c r="L1591" s="460" t="str">
        <f t="shared" si="280"/>
        <v>-</v>
      </c>
      <c r="M1591" s="460">
        <f t="shared" si="281"/>
        <v>1</v>
      </c>
      <c r="N1591" s="460">
        <f t="shared" si="282"/>
        <v>1.6597005811137376E-5</v>
      </c>
      <c r="O1591" s="460">
        <f t="shared" si="287"/>
        <v>-95.599405078945523</v>
      </c>
      <c r="P1591" s="460">
        <f t="shared" si="284"/>
        <v>-9.9999999999980105E-3</v>
      </c>
      <c r="Q1591" s="460">
        <f t="shared" si="285"/>
        <v>2.6471074722112162E-10</v>
      </c>
      <c r="R1591" s="460">
        <f t="shared" si="286"/>
        <v>-2.6471074722106894E-12</v>
      </c>
      <c r="V1591" s="430"/>
    </row>
    <row r="1592" spans="3:22" x14ac:dyDescent="0.35">
      <c r="C1592" s="489">
        <v>61.210000000002097</v>
      </c>
      <c r="D1592" s="460">
        <f t="shared" si="277"/>
        <v>61.210000000002097</v>
      </c>
      <c r="E1592" s="460">
        <f t="shared" si="283"/>
        <v>6.1210000000002096E-2</v>
      </c>
      <c r="F1592" s="460">
        <f t="shared" si="278"/>
        <v>0.97147018873842128</v>
      </c>
      <c r="G1592" s="460">
        <v>1.77651572037277E-5</v>
      </c>
      <c r="H1592" s="460">
        <f t="shared" si="279"/>
        <v>1</v>
      </c>
      <c r="I1592" s="460">
        <v>0.99621813146522697</v>
      </c>
      <c r="J1592" s="460">
        <v>0.99602639826498995</v>
      </c>
      <c r="K1592" s="460">
        <v>0.99757675966231196</v>
      </c>
      <c r="L1592" s="460" t="str">
        <f t="shared" si="280"/>
        <v>-</v>
      </c>
      <c r="M1592" s="460">
        <f t="shared" si="281"/>
        <v>1</v>
      </c>
      <c r="N1592" s="460">
        <f t="shared" si="282"/>
        <v>1.7258320621673074E-5</v>
      </c>
      <c r="O1592" s="460">
        <f t="shared" si="287"/>
        <v>-95.260029340695354</v>
      </c>
      <c r="P1592" s="460">
        <f t="shared" si="284"/>
        <v>-9.9999999999980105E-3</v>
      </c>
      <c r="Q1592" s="460">
        <f t="shared" si="285"/>
        <v>2.8654578196803848E-10</v>
      </c>
      <c r="R1592" s="460">
        <f t="shared" si="286"/>
        <v>-2.8654578196798148E-12</v>
      </c>
      <c r="V1592" s="430"/>
    </row>
    <row r="1593" spans="3:22" x14ac:dyDescent="0.35">
      <c r="C1593" s="489">
        <v>61.220000000002102</v>
      </c>
      <c r="D1593" s="460">
        <f t="shared" si="277"/>
        <v>61.220000000002102</v>
      </c>
      <c r="E1593" s="460">
        <f t="shared" si="283"/>
        <v>6.1220000000002099E-2</v>
      </c>
      <c r="F1593" s="460">
        <f t="shared" si="278"/>
        <v>0.97146098254791347</v>
      </c>
      <c r="G1593" s="460">
        <v>1.8453471273439399E-5</v>
      </c>
      <c r="H1593" s="460">
        <f t="shared" si="279"/>
        <v>1</v>
      </c>
      <c r="I1593" s="460">
        <v>0.99621689754085796</v>
      </c>
      <c r="J1593" s="460">
        <v>0.99602510188606397</v>
      </c>
      <c r="K1593" s="460">
        <v>0.99757596858853403</v>
      </c>
      <c r="L1593" s="460" t="str">
        <f t="shared" si="280"/>
        <v>-</v>
      </c>
      <c r="M1593" s="460">
        <f t="shared" si="281"/>
        <v>1</v>
      </c>
      <c r="N1593" s="460">
        <f t="shared" si="282"/>
        <v>1.7926827334715135E-5</v>
      </c>
      <c r="O1593" s="460">
        <f t="shared" si="287"/>
        <v>-94.929931289565957</v>
      </c>
      <c r="P1593" s="460">
        <f t="shared" si="284"/>
        <v>-1.0000000000005116E-2</v>
      </c>
      <c r="Q1593" s="460">
        <f t="shared" si="285"/>
        <v>3.094986591782324E-10</v>
      </c>
      <c r="R1593" s="460">
        <f t="shared" si="286"/>
        <v>-3.0949865917839074E-12</v>
      </c>
      <c r="V1593" s="430"/>
    </row>
    <row r="1594" spans="3:22" x14ac:dyDescent="0.35">
      <c r="C1594" s="489">
        <v>61.2300000000022</v>
      </c>
      <c r="D1594" s="460">
        <f t="shared" si="277"/>
        <v>61.2300000000022</v>
      </c>
      <c r="E1594" s="460">
        <f t="shared" si="283"/>
        <v>6.1230000000002199E-2</v>
      </c>
      <c r="F1594" s="460">
        <f t="shared" si="278"/>
        <v>0.97145177492908552</v>
      </c>
      <c r="G1594" s="460">
        <v>1.9149223306270799E-5</v>
      </c>
      <c r="H1594" s="460">
        <f t="shared" si="279"/>
        <v>1</v>
      </c>
      <c r="I1594" s="460">
        <v>0.996215663416119</v>
      </c>
      <c r="J1594" s="460">
        <v>0.99602380529669199</v>
      </c>
      <c r="K1594" s="460">
        <v>0.99757517738600898</v>
      </c>
      <c r="L1594" s="460" t="str">
        <f t="shared" si="280"/>
        <v>-</v>
      </c>
      <c r="M1594" s="460">
        <f t="shared" si="281"/>
        <v>1</v>
      </c>
      <c r="N1594" s="460">
        <f t="shared" si="282"/>
        <v>1.860254696939018E-5</v>
      </c>
      <c r="O1594" s="460">
        <f t="shared" si="287"/>
        <v>-94.608551804862088</v>
      </c>
      <c r="P1594" s="460">
        <f t="shared" si="284"/>
        <v>-1.0000000000097486E-2</v>
      </c>
      <c r="Q1594" s="460">
        <f t="shared" si="285"/>
        <v>3.3359879676235749E-10</v>
      </c>
      <c r="R1594" s="460">
        <f t="shared" si="286"/>
        <v>-3.3359879676560961E-12</v>
      </c>
      <c r="V1594" s="430"/>
    </row>
    <row r="1595" spans="3:22" x14ac:dyDescent="0.35">
      <c r="C1595" s="489">
        <v>61.240000000002198</v>
      </c>
      <c r="D1595" s="460">
        <f t="shared" si="277"/>
        <v>61.240000000002198</v>
      </c>
      <c r="E1595" s="460">
        <f t="shared" si="283"/>
        <v>6.1240000000002195E-2</v>
      </c>
      <c r="F1595" s="460">
        <f t="shared" si="278"/>
        <v>0.97144256588197331</v>
      </c>
      <c r="G1595" s="460">
        <v>1.9852435142185501E-5</v>
      </c>
      <c r="H1595" s="460">
        <f t="shared" si="279"/>
        <v>1</v>
      </c>
      <c r="I1595" s="460">
        <v>0.99621442909106395</v>
      </c>
      <c r="J1595" s="460">
        <v>0.99602250849692897</v>
      </c>
      <c r="K1595" s="460">
        <v>0.99757438605478399</v>
      </c>
      <c r="L1595" s="460" t="str">
        <f t="shared" si="280"/>
        <v>-</v>
      </c>
      <c r="M1595" s="460">
        <f t="shared" si="281"/>
        <v>1</v>
      </c>
      <c r="N1595" s="460">
        <f t="shared" si="282"/>
        <v>1.928550053353014E-5</v>
      </c>
      <c r="O1595" s="460">
        <f t="shared" si="287"/>
        <v>-94.295381700512365</v>
      </c>
      <c r="P1595" s="460">
        <f t="shared" si="284"/>
        <v>-9.9999999999980105E-3</v>
      </c>
      <c r="Q1595" s="460">
        <f t="shared" si="285"/>
        <v>3.5887603589588667E-10</v>
      </c>
      <c r="R1595" s="460">
        <f t="shared" si="286"/>
        <v>-3.5887603589581527E-12</v>
      </c>
      <c r="V1595" s="430"/>
    </row>
    <row r="1596" spans="3:22" x14ac:dyDescent="0.35">
      <c r="C1596" s="489">
        <v>61.250000000002203</v>
      </c>
      <c r="D1596" s="460">
        <f t="shared" si="277"/>
        <v>61.250000000002203</v>
      </c>
      <c r="E1596" s="460">
        <f t="shared" si="283"/>
        <v>6.1250000000002205E-2</v>
      </c>
      <c r="F1596" s="460">
        <f t="shared" si="278"/>
        <v>0.97143335540661346</v>
      </c>
      <c r="G1596" s="460">
        <v>2.05631286102546E-5</v>
      </c>
      <c r="H1596" s="460">
        <f t="shared" si="279"/>
        <v>1</v>
      </c>
      <c r="I1596" s="460">
        <v>0.99621319456564095</v>
      </c>
      <c r="J1596" s="460">
        <v>0.99602121148672196</v>
      </c>
      <c r="K1596" s="460">
        <v>0.99757359459481199</v>
      </c>
      <c r="L1596" s="460" t="str">
        <f t="shared" si="280"/>
        <v>-</v>
      </c>
      <c r="M1596" s="460">
        <f t="shared" si="281"/>
        <v>1</v>
      </c>
      <c r="N1596" s="460">
        <f t="shared" si="282"/>
        <v>1.9975709023517359E-5</v>
      </c>
      <c r="O1596" s="460">
        <f t="shared" si="287"/>
        <v>-93.989955935361991</v>
      </c>
      <c r="P1596" s="460">
        <f t="shared" si="284"/>
        <v>-1.0000000000005116E-2</v>
      </c>
      <c r="Q1596" s="460">
        <f t="shared" si="285"/>
        <v>3.8536064397059945E-10</v>
      </c>
      <c r="R1596" s="460">
        <f t="shared" si="286"/>
        <v>-3.8536064397079661E-12</v>
      </c>
      <c r="V1596" s="430"/>
    </row>
    <row r="1597" spans="3:22" x14ac:dyDescent="0.35">
      <c r="C1597" s="489">
        <v>61.260000000002201</v>
      </c>
      <c r="D1597" s="460">
        <f t="shared" si="277"/>
        <v>61.260000000002201</v>
      </c>
      <c r="E1597" s="460">
        <f t="shared" si="283"/>
        <v>6.1260000000002202E-2</v>
      </c>
      <c r="F1597" s="460">
        <f t="shared" si="278"/>
        <v>0.97142414350304307</v>
      </c>
      <c r="G1597" s="460">
        <v>2.1281325528710601E-5</v>
      </c>
      <c r="H1597" s="460">
        <f t="shared" si="279"/>
        <v>1</v>
      </c>
      <c r="I1597" s="460">
        <v>0.99621195983990096</v>
      </c>
      <c r="J1597" s="460">
        <v>0.99601991426612502</v>
      </c>
      <c r="K1597" s="460">
        <v>0.99757280300614004</v>
      </c>
      <c r="L1597" s="460" t="str">
        <f t="shared" si="280"/>
        <v>-</v>
      </c>
      <c r="M1597" s="460">
        <f t="shared" si="281"/>
        <v>1</v>
      </c>
      <c r="N1597" s="460">
        <f t="shared" si="282"/>
        <v>2.0673193424337142E-5</v>
      </c>
      <c r="O1597" s="460">
        <f t="shared" si="287"/>
        <v>-93.691848639253863</v>
      </c>
      <c r="P1597" s="460">
        <f t="shared" si="284"/>
        <v>-9.9999999999980105E-3</v>
      </c>
      <c r="Q1597" s="460">
        <f t="shared" si="285"/>
        <v>4.1308331755379794E-10</v>
      </c>
      <c r="R1597" s="460">
        <f t="shared" si="286"/>
        <v>-4.1308331755371576E-12</v>
      </c>
      <c r="V1597" s="430"/>
    </row>
    <row r="1598" spans="3:22" x14ac:dyDescent="0.35">
      <c r="C1598" s="489">
        <v>61.270000000002199</v>
      </c>
      <c r="D1598" s="460">
        <f t="shared" ref="D1598:D1661" si="288">IF(AND($D$11=$U$86,$D$13&gt;=$U$80),$D$13/$U$80,1)*(f_CLK_MHz/fCLK_NOM_MHz)*$C1598</f>
        <v>61.270000000002199</v>
      </c>
      <c r="E1598" s="460">
        <f t="shared" si="283"/>
        <v>6.1270000000002198E-2</v>
      </c>
      <c r="F1598" s="460">
        <f t="shared" ref="F1598:F1661" si="289">IF(SINC3_Decimation&lt;&gt;0,(ABS(SIN(((MOD_CLK_DIV*PI()*$D1598*SINC3_Decimation)/(f_CLK_MHz*1000000)))/(SINC3_Decimation*SIN(((MOD_CLK_DIV*PI()*$D1598)/(f_CLK_MHz*1000000)))))^First_Stage_Order),"-")</f>
        <v>0.9714149301712981</v>
      </c>
      <c r="G1598" s="460">
        <v>2.2007047704662501E-5</v>
      </c>
      <c r="H1598" s="460">
        <f t="shared" ref="H1598:H1661" si="290">IF(SINC1A_Decimation&lt;&gt;0,(ABS(SIN(((MOD_CLK_DIV*SINC3_Decimation*FIR2_Decimation*PI()*$D1598*SINC1A_Decimation)/(f_CLK_MHz*1000000)))/(SINC1A_Decimation*SIN(((MOD_CLK_DIV*SINC3_Decimation*FIR2_Decimation*PI()*$D1598)/(f_CLK_MHz*1000000)))))^1),"-")</f>
        <v>1</v>
      </c>
      <c r="I1598" s="460">
        <v>0.99621072491379503</v>
      </c>
      <c r="J1598" s="460">
        <v>0.99601861683508497</v>
      </c>
      <c r="K1598" s="460">
        <v>0.99757201128872197</v>
      </c>
      <c r="L1598" s="460" t="str">
        <f t="shared" ref="L1598:L1661" si="291">IF(SINC1B_Decimation&lt;&gt;0,(ABS(SIN(((MOD_CLK_DIV*FIR1_Decimation*PI()*$D1598*SINC1B_Decimation)/(f_CLK_MHz*1000000)))/(SINC1B_Decimation*SIN(((MOD_CLK_DIV*FIR1_Decimation*PI()*$D1598)/(f_CLK_MHz*1000000)))))^1),"-")</f>
        <v>-</v>
      </c>
      <c r="M1598" s="460">
        <f t="shared" ref="M1598:M1661" si="292">IF($D$14=$Z$85,(ABS(SIN(((Dec_Prior_to_Chop*PI()*$D1598*2)/(f_CLK_MHz*1000000)))/(2*SIN(((Dec_Prior_to_Chop*PI()*$D1598)/(f_CLK_MHz*1000000)))))^1),1)</f>
        <v>1</v>
      </c>
      <c r="N1598" s="460">
        <f t="shared" ref="N1598:N1661" si="293">M1598*IF(FILTER=$U$85,F1598,IF(AND(FILTER=$U$86,$D$13&lt;=$U$73,$D$13&lt;&gt;$U$72),F1598*G1598*H1598,IF(AND(FILTER=$U$86,OR($D$13&gt;=$U$74,$D$13=$U$72),$D$13&lt;=$U$79,$D$13&lt;&gt;$U$75),I1598*L1598,IF(AND(FILTER=$U$86,$D$13=$U$75),J1598*L1598,IF(AND(FILTER=$U$86,$D$13&gt;=$U$80),K1598,"Error")))))</f>
        <v>2.1377974709301148E-5</v>
      </c>
      <c r="O1598" s="460">
        <f t="shared" si="287"/>
        <v>-93.400668820933589</v>
      </c>
      <c r="P1598" s="460">
        <f t="shared" si="284"/>
        <v>-9.9999999999980105E-3</v>
      </c>
      <c r="Q1598" s="460">
        <f t="shared" si="285"/>
        <v>4.42075185350879E-10</v>
      </c>
      <c r="R1598" s="460">
        <f t="shared" si="286"/>
        <v>-4.4207518535079102E-12</v>
      </c>
      <c r="V1598" s="430"/>
    </row>
    <row r="1599" spans="3:22" x14ac:dyDescent="0.35">
      <c r="C1599" s="489">
        <v>61.280000000002197</v>
      </c>
      <c r="D1599" s="460">
        <f t="shared" si="288"/>
        <v>61.280000000002197</v>
      </c>
      <c r="E1599" s="460">
        <f t="shared" ref="E1599:E1662" si="294">D1599/1000</f>
        <v>6.1280000000002194E-2</v>
      </c>
      <c r="F1599" s="460">
        <f t="shared" si="289"/>
        <v>0.9714057154114154</v>
      </c>
      <c r="G1599" s="460">
        <v>2.2740316934161701E-5</v>
      </c>
      <c r="H1599" s="460">
        <f t="shared" si="290"/>
        <v>1</v>
      </c>
      <c r="I1599" s="460">
        <v>0.99620948978735802</v>
      </c>
      <c r="J1599" s="460">
        <v>0.99601731919363701</v>
      </c>
      <c r="K1599" s="460">
        <v>0.99757121944259097</v>
      </c>
      <c r="L1599" s="460" t="str">
        <f t="shared" si="291"/>
        <v>-</v>
      </c>
      <c r="M1599" s="460">
        <f t="shared" si="292"/>
        <v>1</v>
      </c>
      <c r="N1599" s="460">
        <f t="shared" si="293"/>
        <v>2.2090073840111672E-5</v>
      </c>
      <c r="O1599" s="460">
        <f t="shared" si="287"/>
        <v>-93.116056648348163</v>
      </c>
      <c r="P1599" s="460">
        <f t="shared" si="284"/>
        <v>-9.9999999999980105E-3</v>
      </c>
      <c r="Q1599" s="460">
        <f t="shared" si="285"/>
        <v>4.723678111735275E-10</v>
      </c>
      <c r="R1599" s="460">
        <f t="shared" si="286"/>
        <v>-4.7236781117343353E-12</v>
      </c>
      <c r="V1599" s="430"/>
    </row>
    <row r="1600" spans="3:22" x14ac:dyDescent="0.35">
      <c r="C1600" s="489">
        <v>61.290000000002202</v>
      </c>
      <c r="D1600" s="460">
        <f t="shared" si="288"/>
        <v>61.290000000002202</v>
      </c>
      <c r="E1600" s="460">
        <f t="shared" si="294"/>
        <v>6.1290000000002204E-2</v>
      </c>
      <c r="F1600" s="460">
        <f t="shared" si="289"/>
        <v>0.97139649922343085</v>
      </c>
      <c r="G1600" s="460">
        <v>2.3481155001633301E-5</v>
      </c>
      <c r="H1600" s="460">
        <f t="shared" si="290"/>
        <v>1</v>
      </c>
      <c r="I1600" s="460">
        <v>0.99620825446057004</v>
      </c>
      <c r="J1600" s="460">
        <v>0.99601602134176903</v>
      </c>
      <c r="K1600" s="460">
        <v>0.99757042746772995</v>
      </c>
      <c r="L1600" s="460" t="str">
        <f t="shared" si="291"/>
        <v>-</v>
      </c>
      <c r="M1600" s="460">
        <f t="shared" si="292"/>
        <v>1</v>
      </c>
      <c r="N1600" s="460">
        <f t="shared" si="293"/>
        <v>2.2809511766309344E-5</v>
      </c>
      <c r="O1600" s="460">
        <f t="shared" si="287"/>
        <v>-92.837680212456519</v>
      </c>
      <c r="P1600" s="460">
        <f t="shared" si="284"/>
        <v>-1.0000000000005116E-2</v>
      </c>
      <c r="Q1600" s="460">
        <f t="shared" si="285"/>
        <v>5.0399319690708227E-10</v>
      </c>
      <c r="R1600" s="460">
        <f t="shared" si="286"/>
        <v>-5.039931969073401E-12</v>
      </c>
      <c r="V1600" s="430"/>
    </row>
    <row r="1601" spans="3:22" x14ac:dyDescent="0.35">
      <c r="C1601" s="489">
        <v>61.3000000000022</v>
      </c>
      <c r="D1601" s="460">
        <f t="shared" si="288"/>
        <v>61.3000000000022</v>
      </c>
      <c r="E1601" s="460">
        <f t="shared" si="294"/>
        <v>6.13000000000022E-2</v>
      </c>
      <c r="F1601" s="460">
        <f t="shared" si="289"/>
        <v>0.97138728160738197</v>
      </c>
      <c r="G1601" s="460">
        <v>2.4229583680348901E-5</v>
      </c>
      <c r="H1601" s="460">
        <f t="shared" si="290"/>
        <v>1</v>
      </c>
      <c r="I1601" s="460">
        <v>0.99620701893345298</v>
      </c>
      <c r="J1601" s="460">
        <v>0.99601472327949403</v>
      </c>
      <c r="K1601" s="460">
        <v>0.997569635364153</v>
      </c>
      <c r="L1601" s="460" t="str">
        <f t="shared" si="291"/>
        <v>-</v>
      </c>
      <c r="M1601" s="460">
        <f t="shared" si="292"/>
        <v>1</v>
      </c>
      <c r="N1601" s="460">
        <f t="shared" si="293"/>
        <v>2.3536309425732703E-5</v>
      </c>
      <c r="O1601" s="460">
        <f t="shared" si="287"/>
        <v>-92.565232700450437</v>
      </c>
      <c r="P1601" s="460">
        <f t="shared" si="284"/>
        <v>-9.9999999999980105E-3</v>
      </c>
      <c r="Q1601" s="460">
        <f t="shared" si="285"/>
        <v>5.3698378549118352E-10</v>
      </c>
      <c r="R1601" s="460">
        <f t="shared" si="286"/>
        <v>-5.369837854910767E-12</v>
      </c>
      <c r="V1601" s="430"/>
    </row>
    <row r="1602" spans="3:22" x14ac:dyDescent="0.35">
      <c r="C1602" s="489">
        <v>61.310000000002198</v>
      </c>
      <c r="D1602" s="460">
        <f t="shared" si="288"/>
        <v>61.310000000002198</v>
      </c>
      <c r="E1602" s="460">
        <f t="shared" si="294"/>
        <v>6.1310000000002196E-2</v>
      </c>
      <c r="F1602" s="460">
        <f t="shared" si="289"/>
        <v>0.97137806256330461</v>
      </c>
      <c r="G1602" s="460">
        <v>2.49856247320929E-5</v>
      </c>
      <c r="H1602" s="460">
        <f t="shared" si="290"/>
        <v>1</v>
      </c>
      <c r="I1602" s="460">
        <v>0.99620578320598696</v>
      </c>
      <c r="J1602" s="460">
        <v>0.99601342500679502</v>
      </c>
      <c r="K1602" s="460">
        <v>0.99756884313184802</v>
      </c>
      <c r="L1602" s="460" t="str">
        <f t="shared" si="291"/>
        <v>-</v>
      </c>
      <c r="M1602" s="460">
        <f t="shared" si="292"/>
        <v>1</v>
      </c>
      <c r="N1602" s="460">
        <f t="shared" si="293"/>
        <v>2.4270487744194188E-5</v>
      </c>
      <c r="O1602" s="460">
        <f t="shared" si="287"/>
        <v>-92.298429918368583</v>
      </c>
      <c r="P1602" s="460">
        <f t="shared" si="284"/>
        <v>-9.9999999999980105E-3</v>
      </c>
      <c r="Q1602" s="460">
        <f t="shared" si="285"/>
        <v>5.7137246391163254E-10</v>
      </c>
      <c r="R1602" s="460">
        <f t="shared" si="286"/>
        <v>-5.7137246391151888E-12</v>
      </c>
      <c r="V1602" s="430"/>
    </row>
    <row r="1603" spans="3:22" x14ac:dyDescent="0.35">
      <c r="C1603" s="489">
        <v>61.320000000002203</v>
      </c>
      <c r="D1603" s="460">
        <f t="shared" si="288"/>
        <v>61.320000000002203</v>
      </c>
      <c r="E1603" s="460">
        <f t="shared" si="294"/>
        <v>6.1320000000002206E-2</v>
      </c>
      <c r="F1603" s="460">
        <f t="shared" si="289"/>
        <v>0.97136884209123542</v>
      </c>
      <c r="G1603" s="460">
        <v>2.5749299906757401E-5</v>
      </c>
      <c r="H1603" s="460">
        <f t="shared" si="290"/>
        <v>1</v>
      </c>
      <c r="I1603" s="460">
        <v>0.99620454727818997</v>
      </c>
      <c r="J1603" s="460">
        <v>0.99601212652369497</v>
      </c>
      <c r="K1603" s="460">
        <v>0.997568050770829</v>
      </c>
      <c r="L1603" s="460" t="str">
        <f t="shared" si="291"/>
        <v>-</v>
      </c>
      <c r="M1603" s="460">
        <f t="shared" si="292"/>
        <v>1</v>
      </c>
      <c r="N1603" s="460">
        <f t="shared" si="293"/>
        <v>2.5012067635086893E-5</v>
      </c>
      <c r="O1603" s="460">
        <f t="shared" si="287"/>
        <v>-92.037008112297158</v>
      </c>
      <c r="P1603" s="460">
        <f t="shared" ref="P1603:P1666" si="295">D1602-D1603</f>
        <v>-1.0000000000005116E-2</v>
      </c>
      <c r="Q1603" s="460">
        <f t="shared" ref="Q1603:Q1666" si="296">((N1603+N1602)/2)^2</f>
        <v>6.0719256617797654E-10</v>
      </c>
      <c r="R1603" s="460">
        <f t="shared" ref="R1603:R1666" si="297">P1603*Q1603</f>
        <v>-6.0719256617828718E-12</v>
      </c>
      <c r="V1603" s="430"/>
    </row>
    <row r="1604" spans="3:22" x14ac:dyDescent="0.35">
      <c r="C1604" s="489">
        <v>61.330000000002201</v>
      </c>
      <c r="D1604" s="460">
        <f t="shared" si="288"/>
        <v>61.330000000002201</v>
      </c>
      <c r="E1604" s="460">
        <f t="shared" si="294"/>
        <v>6.1330000000002202E-2</v>
      </c>
      <c r="F1604" s="460">
        <f t="shared" si="289"/>
        <v>0.97135962019121114</v>
      </c>
      <c r="G1604" s="460">
        <v>2.65206309427134E-5</v>
      </c>
      <c r="H1604" s="460">
        <f t="shared" si="290"/>
        <v>1</v>
      </c>
      <c r="I1604" s="460">
        <v>0.99620331115005101</v>
      </c>
      <c r="J1604" s="460">
        <v>0.99601082783017403</v>
      </c>
      <c r="K1604" s="460">
        <v>0.99756725828108095</v>
      </c>
      <c r="L1604" s="460" t="str">
        <f t="shared" si="291"/>
        <v>-</v>
      </c>
      <c r="M1604" s="460">
        <f t="shared" si="292"/>
        <v>1</v>
      </c>
      <c r="N1604" s="460">
        <f t="shared" si="293"/>
        <v>2.5761069999745369E-5</v>
      </c>
      <c r="O1604" s="460">
        <f t="shared" si="287"/>
        <v>-91.780722045705517</v>
      </c>
      <c r="P1604" s="460">
        <f t="shared" si="295"/>
        <v>-9.9999999999980105E-3</v>
      </c>
      <c r="Q1604" s="460">
        <f t="shared" si="296"/>
        <v>6.4447787632140518E-10</v>
      </c>
      <c r="R1604" s="460">
        <f t="shared" si="297"/>
        <v>-6.44477876321277E-12</v>
      </c>
      <c r="V1604" s="430"/>
    </row>
    <row r="1605" spans="3:22" x14ac:dyDescent="0.35">
      <c r="C1605" s="489">
        <v>61.340000000002199</v>
      </c>
      <c r="D1605" s="460">
        <f t="shared" si="288"/>
        <v>61.340000000002199</v>
      </c>
      <c r="E1605" s="460">
        <f t="shared" si="294"/>
        <v>6.1340000000002198E-2</v>
      </c>
      <c r="F1605" s="460">
        <f t="shared" si="289"/>
        <v>0.97135039686326818</v>
      </c>
      <c r="G1605" s="460">
        <v>2.7299639566326702E-5</v>
      </c>
      <c r="H1605" s="460">
        <f t="shared" si="290"/>
        <v>1</v>
      </c>
      <c r="I1605" s="460">
        <v>0.99620207482156498</v>
      </c>
      <c r="J1605" s="460">
        <v>0.99600952892623096</v>
      </c>
      <c r="K1605" s="460">
        <v>0.99756646566260498</v>
      </c>
      <c r="L1605" s="460" t="str">
        <f t="shared" si="291"/>
        <v>-</v>
      </c>
      <c r="M1605" s="460">
        <f t="shared" si="292"/>
        <v>1</v>
      </c>
      <c r="N1605" s="460">
        <f t="shared" si="293"/>
        <v>2.6517515726975621E-5</v>
      </c>
      <c r="O1605" s="460">
        <f t="shared" si="287"/>
        <v>-91.529343298107491</v>
      </c>
      <c r="P1605" s="460">
        <f t="shared" si="295"/>
        <v>-9.9999999999980105E-3</v>
      </c>
      <c r="Q1605" s="460">
        <f t="shared" si="296"/>
        <v>6.8326263139652904E-10</v>
      </c>
      <c r="R1605" s="460">
        <f t="shared" si="297"/>
        <v>-6.8326263139639312E-12</v>
      </c>
      <c r="V1605" s="430"/>
    </row>
    <row r="1606" spans="3:22" x14ac:dyDescent="0.35">
      <c r="C1606" s="489">
        <v>61.350000000002197</v>
      </c>
      <c r="D1606" s="460">
        <f t="shared" si="288"/>
        <v>61.350000000002197</v>
      </c>
      <c r="E1606" s="460">
        <f t="shared" si="294"/>
        <v>6.1350000000002194E-2</v>
      </c>
      <c r="F1606" s="460">
        <f t="shared" si="289"/>
        <v>0.97134117210744375</v>
      </c>
      <c r="G1606" s="460">
        <v>2.8086347492042101E-5</v>
      </c>
      <c r="H1606" s="460">
        <f t="shared" si="290"/>
        <v>1</v>
      </c>
      <c r="I1606" s="460">
        <v>0.99620083829275197</v>
      </c>
      <c r="J1606" s="460">
        <v>0.99600822981188597</v>
      </c>
      <c r="K1606" s="460">
        <v>0.99756567291541498</v>
      </c>
      <c r="L1606" s="460" t="str">
        <f t="shared" si="291"/>
        <v>-</v>
      </c>
      <c r="M1606" s="460">
        <f t="shared" si="292"/>
        <v>1</v>
      </c>
      <c r="N1606" s="460">
        <f t="shared" si="293"/>
        <v>2.7281425693137138E-5</v>
      </c>
      <c r="O1606" s="460">
        <f t="shared" si="287"/>
        <v>-91.282658754736744</v>
      </c>
      <c r="P1606" s="460">
        <f t="shared" si="295"/>
        <v>-9.9999999999980105E-3</v>
      </c>
      <c r="Q1606" s="460">
        <f t="shared" si="296"/>
        <v>7.2358152448118112E-10</v>
      </c>
      <c r="R1606" s="460">
        <f t="shared" si="297"/>
        <v>-7.2358152448103717E-12</v>
      </c>
      <c r="V1606" s="430"/>
    </row>
    <row r="1607" spans="3:22" x14ac:dyDescent="0.35">
      <c r="C1607" s="489">
        <v>61.360000000002202</v>
      </c>
      <c r="D1607" s="460">
        <f t="shared" si="288"/>
        <v>61.360000000002202</v>
      </c>
      <c r="E1607" s="460">
        <f t="shared" si="294"/>
        <v>6.1360000000002204E-2</v>
      </c>
      <c r="F1607" s="460">
        <f t="shared" si="289"/>
        <v>0.97133194592377281</v>
      </c>
      <c r="G1607" s="460">
        <v>2.8880776422047001E-5</v>
      </c>
      <c r="H1607" s="460">
        <f t="shared" si="290"/>
        <v>1</v>
      </c>
      <c r="I1607" s="460">
        <v>0.996199601563592</v>
      </c>
      <c r="J1607" s="460">
        <v>0.99600693048712396</v>
      </c>
      <c r="K1607" s="460">
        <v>0.99756488003949695</v>
      </c>
      <c r="L1607" s="460" t="str">
        <f t="shared" si="291"/>
        <v>-</v>
      </c>
      <c r="M1607" s="460">
        <f t="shared" si="292"/>
        <v>1</v>
      </c>
      <c r="N1607" s="460">
        <f t="shared" si="293"/>
        <v>2.8052820761816332E-5</v>
      </c>
      <c r="O1607" s="460">
        <f t="shared" si="287"/>
        <v>-91.040469262345724</v>
      </c>
      <c r="P1607" s="460">
        <f t="shared" si="295"/>
        <v>-1.0000000000005116E-2</v>
      </c>
      <c r="Q1607" s="460">
        <f t="shared" si="296"/>
        <v>7.6546970768438273E-10</v>
      </c>
      <c r="R1607" s="460">
        <f t="shared" si="297"/>
        <v>-7.6546970768477426E-12</v>
      </c>
      <c r="V1607" s="430"/>
    </row>
    <row r="1608" spans="3:22" x14ac:dyDescent="0.35">
      <c r="C1608" s="489">
        <v>61.3700000000022</v>
      </c>
      <c r="D1608" s="460">
        <f t="shared" si="288"/>
        <v>61.3700000000022</v>
      </c>
      <c r="E1608" s="460">
        <f t="shared" si="294"/>
        <v>6.1370000000002201E-2</v>
      </c>
      <c r="F1608" s="460">
        <f t="shared" si="289"/>
        <v>0.97132271831229378</v>
      </c>
      <c r="G1608" s="460">
        <v>2.96829480464827E-5</v>
      </c>
      <c r="H1608" s="460">
        <f t="shared" si="290"/>
        <v>1</v>
      </c>
      <c r="I1608" s="460">
        <v>0.99619836463410705</v>
      </c>
      <c r="J1608" s="460">
        <v>0.99600563095196204</v>
      </c>
      <c r="K1608" s="460">
        <v>0.99756408703486699</v>
      </c>
      <c r="L1608" s="460" t="str">
        <f t="shared" si="291"/>
        <v>-</v>
      </c>
      <c r="M1608" s="460">
        <f t="shared" si="292"/>
        <v>1</v>
      </c>
      <c r="N1608" s="460">
        <f t="shared" si="293"/>
        <v>2.8831721784032166E-5</v>
      </c>
      <c r="O1608" s="460">
        <f t="shared" si="287"/>
        <v>-90.80258842939422</v>
      </c>
      <c r="P1608" s="460">
        <f t="shared" si="295"/>
        <v>-9.9999999999980105E-3</v>
      </c>
      <c r="Q1608" s="460">
        <f t="shared" si="296"/>
        <v>8.0896279516261193E-10</v>
      </c>
      <c r="R1608" s="460">
        <f t="shared" si="297"/>
        <v>-8.0896279516245098E-12</v>
      </c>
      <c r="V1608" s="430"/>
    </row>
    <row r="1609" spans="3:22" x14ac:dyDescent="0.35">
      <c r="C1609" s="489">
        <v>61.380000000002198</v>
      </c>
      <c r="D1609" s="460">
        <f t="shared" si="288"/>
        <v>61.380000000002198</v>
      </c>
      <c r="E1609" s="460">
        <f t="shared" si="294"/>
        <v>6.1380000000002197E-2</v>
      </c>
      <c r="F1609" s="460">
        <f t="shared" si="289"/>
        <v>0.97131348927304173</v>
      </c>
      <c r="G1609" s="460">
        <v>3.0492884043080201E-5</v>
      </c>
      <c r="H1609" s="460">
        <f t="shared" si="290"/>
        <v>1</v>
      </c>
      <c r="I1609" s="460">
        <v>0.99619712750427802</v>
      </c>
      <c r="J1609" s="460">
        <v>0.99600433120637899</v>
      </c>
      <c r="K1609" s="460">
        <v>0.99756329390151</v>
      </c>
      <c r="L1609" s="460" t="str">
        <f t="shared" si="291"/>
        <v>-</v>
      </c>
      <c r="M1609" s="460">
        <f t="shared" si="292"/>
        <v>1</v>
      </c>
      <c r="N1609" s="460">
        <f t="shared" si="293"/>
        <v>2.9618149597882486E-5</v>
      </c>
      <c r="O1609" s="460">
        <f t="shared" si="287"/>
        <v>-90.568841552711859</v>
      </c>
      <c r="P1609" s="460">
        <f t="shared" si="295"/>
        <v>-9.9999999999980105E-3</v>
      </c>
      <c r="Q1609" s="460">
        <f t="shared" si="296"/>
        <v>8.5409686614059136E-10</v>
      </c>
      <c r="R1609" s="460">
        <f t="shared" si="297"/>
        <v>-8.5409686614042136E-12</v>
      </c>
      <c r="V1609" s="430"/>
    </row>
    <row r="1610" spans="3:22" x14ac:dyDescent="0.35">
      <c r="C1610" s="489">
        <v>61.390000000002203</v>
      </c>
      <c r="D1610" s="460">
        <f t="shared" si="288"/>
        <v>61.390000000002203</v>
      </c>
      <c r="E1610" s="460">
        <f t="shared" si="294"/>
        <v>6.1390000000002207E-2</v>
      </c>
      <c r="F1610" s="460">
        <f t="shared" si="289"/>
        <v>0.97130425880605364</v>
      </c>
      <c r="G1610" s="460">
        <v>3.13106060770405E-5</v>
      </c>
      <c r="H1610" s="460">
        <f t="shared" si="290"/>
        <v>1</v>
      </c>
      <c r="I1610" s="460">
        <v>0.99619589017412302</v>
      </c>
      <c r="J1610" s="460">
        <v>0.99600303125040002</v>
      </c>
      <c r="K1610" s="460">
        <v>0.99756250063943996</v>
      </c>
      <c r="L1610" s="460" t="str">
        <f t="shared" si="291"/>
        <v>-</v>
      </c>
      <c r="M1610" s="460">
        <f t="shared" si="292"/>
        <v>1</v>
      </c>
      <c r="N1610" s="460">
        <f t="shared" si="293"/>
        <v>3.0412125028428142E-5</v>
      </c>
      <c r="O1610" s="460">
        <f t="shared" si="287"/>
        <v>-90.339064654745528</v>
      </c>
      <c r="P1610" s="460">
        <f t="shared" si="295"/>
        <v>-1.0000000000005116E-2</v>
      </c>
      <c r="Q1610" s="460">
        <f t="shared" si="296"/>
        <v>9.0090846792756851E-10</v>
      </c>
      <c r="R1610" s="460">
        <f t="shared" si="297"/>
        <v>-9.0090846792802934E-12</v>
      </c>
      <c r="V1610" s="430"/>
    </row>
    <row r="1611" spans="3:22" x14ac:dyDescent="0.35">
      <c r="C1611" s="489">
        <v>61.400000000002301</v>
      </c>
      <c r="D1611" s="460">
        <f t="shared" si="288"/>
        <v>61.400000000002301</v>
      </c>
      <c r="E1611" s="460">
        <f t="shared" si="294"/>
        <v>6.14000000000023E-2</v>
      </c>
      <c r="F1611" s="460">
        <f t="shared" si="289"/>
        <v>0.97129502691136704</v>
      </c>
      <c r="G1611" s="460">
        <v>3.2136135801206799E-5</v>
      </c>
      <c r="H1611" s="460">
        <f t="shared" si="290"/>
        <v>1</v>
      </c>
      <c r="I1611" s="460">
        <v>0.99619465264362705</v>
      </c>
      <c r="J1611" s="460">
        <v>0.99600173108400203</v>
      </c>
      <c r="K1611" s="460">
        <v>0.99756170724864301</v>
      </c>
      <c r="L1611" s="460" t="str">
        <f t="shared" si="291"/>
        <v>-</v>
      </c>
      <c r="M1611" s="460">
        <f t="shared" si="292"/>
        <v>1</v>
      </c>
      <c r="N1611" s="460">
        <f t="shared" si="293"/>
        <v>3.1213668887860506E-5</v>
      </c>
      <c r="O1611" s="460">
        <f t="shared" si="287"/>
        <v>-90.113103617974843</v>
      </c>
      <c r="P1611" s="460">
        <f t="shared" si="295"/>
        <v>-1.0000000000097486E-2</v>
      </c>
      <c r="Q1611" s="460">
        <f t="shared" si="296"/>
        <v>9.4943461895321969E-10</v>
      </c>
      <c r="R1611" s="460">
        <f t="shared" si="297"/>
        <v>-9.4943461896247536E-12</v>
      </c>
      <c r="V1611" s="430"/>
    </row>
    <row r="1612" spans="3:22" x14ac:dyDescent="0.35">
      <c r="C1612" s="489">
        <v>61.410000000002199</v>
      </c>
      <c r="D1612" s="460">
        <f t="shared" si="288"/>
        <v>61.410000000002199</v>
      </c>
      <c r="E1612" s="460">
        <f t="shared" si="294"/>
        <v>6.1410000000002199E-2</v>
      </c>
      <c r="F1612" s="460">
        <f t="shared" si="289"/>
        <v>0.97128579358901745</v>
      </c>
      <c r="G1612" s="460">
        <v>3.2969494855547099E-5</v>
      </c>
      <c r="H1612" s="460">
        <f t="shared" si="290"/>
        <v>1</v>
      </c>
      <c r="I1612" s="460">
        <v>0.99619341491279001</v>
      </c>
      <c r="J1612" s="460">
        <v>0.99600043070719102</v>
      </c>
      <c r="K1612" s="460">
        <v>0.99756091372911904</v>
      </c>
      <c r="L1612" s="460" t="str">
        <f t="shared" si="291"/>
        <v>-</v>
      </c>
      <c r="M1612" s="460">
        <f t="shared" si="292"/>
        <v>1</v>
      </c>
      <c r="N1612" s="460">
        <f t="shared" si="293"/>
        <v>3.2022801974999091E-5</v>
      </c>
      <c r="O1612" s="460">
        <f t="shared" si="287"/>
        <v>-89.890813405210849</v>
      </c>
      <c r="P1612" s="460">
        <f t="shared" si="295"/>
        <v>-9.9999999998985345E-3</v>
      </c>
      <c r="Q1612" s="460">
        <f t="shared" si="296"/>
        <v>9.997128117973226E-10</v>
      </c>
      <c r="R1612" s="460">
        <f t="shared" si="297"/>
        <v>-9.9971281178717904E-12</v>
      </c>
      <c r="V1612" s="430"/>
    </row>
    <row r="1613" spans="3:22" x14ac:dyDescent="0.35">
      <c r="C1613" s="489">
        <v>61.420000000002297</v>
      </c>
      <c r="D1613" s="460">
        <f t="shared" si="288"/>
        <v>61.420000000002297</v>
      </c>
      <c r="E1613" s="460">
        <f t="shared" si="294"/>
        <v>6.1420000000002299E-2</v>
      </c>
      <c r="F1613" s="460">
        <f t="shared" si="289"/>
        <v>0.9712765588390424</v>
      </c>
      <c r="G1613" s="460">
        <v>3.3810704867281503E-5</v>
      </c>
      <c r="H1613" s="460">
        <f t="shared" si="290"/>
        <v>1</v>
      </c>
      <c r="I1613" s="460">
        <v>0.99619217698162998</v>
      </c>
      <c r="J1613" s="460">
        <v>0.99599913011998098</v>
      </c>
      <c r="K1613" s="460">
        <v>0.99756012008088402</v>
      </c>
      <c r="L1613" s="460" t="str">
        <f t="shared" si="291"/>
        <v>-</v>
      </c>
      <c r="M1613" s="460">
        <f t="shared" si="292"/>
        <v>1</v>
      </c>
      <c r="N1613" s="460">
        <f t="shared" si="293"/>
        <v>3.2839545075415639E-5</v>
      </c>
      <c r="O1613" s="460">
        <f t="shared" ref="O1613:O1676" si="298">20*LOG10(N1613)</f>
        <v>-89.672057355415603</v>
      </c>
      <c r="P1613" s="460">
        <f t="shared" si="295"/>
        <v>-1.0000000000097486E-2</v>
      </c>
      <c r="Q1613" s="460">
        <f t="shared" si="296"/>
        <v>1.0517810162221109E-9</v>
      </c>
      <c r="R1613" s="460">
        <f t="shared" si="297"/>
        <v>-1.0517810162323643E-11</v>
      </c>
      <c r="V1613" s="430"/>
    </row>
    <row r="1614" spans="3:22" x14ac:dyDescent="0.35">
      <c r="C1614" s="489">
        <v>61.430000000002302</v>
      </c>
      <c r="D1614" s="460">
        <f t="shared" si="288"/>
        <v>61.430000000002302</v>
      </c>
      <c r="E1614" s="460">
        <f t="shared" si="294"/>
        <v>6.1430000000002302E-2</v>
      </c>
      <c r="F1614" s="460">
        <f t="shared" si="289"/>
        <v>0.97126732266147797</v>
      </c>
      <c r="G1614" s="460">
        <v>3.4659787450800402E-5</v>
      </c>
      <c r="H1614" s="460">
        <f t="shared" si="290"/>
        <v>1</v>
      </c>
      <c r="I1614" s="460">
        <v>0.99619093885012699</v>
      </c>
      <c r="J1614" s="460">
        <v>0.99599782932235803</v>
      </c>
      <c r="K1614" s="460">
        <v>0.99755932630392197</v>
      </c>
      <c r="L1614" s="460" t="str">
        <f t="shared" si="291"/>
        <v>-</v>
      </c>
      <c r="M1614" s="460">
        <f t="shared" si="292"/>
        <v>1</v>
      </c>
      <c r="N1614" s="460">
        <f t="shared" si="293"/>
        <v>3.3663918961354799E-5</v>
      </c>
      <c r="O1614" s="460">
        <f t="shared" si="298"/>
        <v>-89.456706546633626</v>
      </c>
      <c r="P1614" s="460">
        <f t="shared" si="295"/>
        <v>-1.0000000000005116E-2</v>
      </c>
      <c r="Q1614" s="460">
        <f t="shared" si="296"/>
        <v>1.1056776822225049E-9</v>
      </c>
      <c r="R1614" s="460">
        <f t="shared" si="297"/>
        <v>-1.1056776822230706E-11</v>
      </c>
      <c r="V1614" s="430"/>
    </row>
    <row r="1615" spans="3:22" x14ac:dyDescent="0.35">
      <c r="C1615" s="489">
        <v>61.4400000000023</v>
      </c>
      <c r="D1615" s="460">
        <f t="shared" si="288"/>
        <v>61.4400000000023</v>
      </c>
      <c r="E1615" s="460">
        <f t="shared" si="294"/>
        <v>6.1440000000002298E-2</v>
      </c>
      <c r="F1615" s="460">
        <f t="shared" si="289"/>
        <v>0.97125808505636024</v>
      </c>
      <c r="G1615" s="460">
        <v>3.5516764207366798E-5</v>
      </c>
      <c r="H1615" s="460">
        <f t="shared" si="290"/>
        <v>1</v>
      </c>
      <c r="I1615" s="460">
        <v>0.99618970051828704</v>
      </c>
      <c r="J1615" s="460">
        <v>0.99599652831432095</v>
      </c>
      <c r="K1615" s="460">
        <v>0.997558532398237</v>
      </c>
      <c r="L1615" s="460" t="str">
        <f t="shared" si="291"/>
        <v>-</v>
      </c>
      <c r="M1615" s="460">
        <f t="shared" si="292"/>
        <v>1</v>
      </c>
      <c r="N1615" s="460">
        <f t="shared" si="293"/>
        <v>3.449594439144535E-5</v>
      </c>
      <c r="O1615" s="460">
        <f t="shared" si="298"/>
        <v>-89.244639218505327</v>
      </c>
      <c r="P1615" s="460">
        <f t="shared" si="295"/>
        <v>-9.9999999999980105E-3</v>
      </c>
      <c r="Q1615" s="460">
        <f t="shared" si="296"/>
        <v>1.1614417430680972E-9</v>
      </c>
      <c r="R1615" s="460">
        <f t="shared" si="297"/>
        <v>-1.1614417430678662E-11</v>
      </c>
      <c r="V1615" s="430"/>
    </row>
    <row r="1616" spans="3:22" x14ac:dyDescent="0.35">
      <c r="C1616" s="489">
        <v>61.450000000002298</v>
      </c>
      <c r="D1616" s="460">
        <f t="shared" si="288"/>
        <v>61.450000000002298</v>
      </c>
      <c r="E1616" s="460">
        <f t="shared" si="294"/>
        <v>6.1450000000002294E-2</v>
      </c>
      <c r="F1616" s="460">
        <f t="shared" si="289"/>
        <v>0.97124884602372685</v>
      </c>
      <c r="G1616" s="460">
        <v>3.6381656725173601E-5</v>
      </c>
      <c r="H1616" s="460">
        <f t="shared" si="290"/>
        <v>1</v>
      </c>
      <c r="I1616" s="460">
        <v>0.99618846198612399</v>
      </c>
      <c r="J1616" s="460">
        <v>0.99599522709588795</v>
      </c>
      <c r="K1616" s="460">
        <v>0.99755773836383899</v>
      </c>
      <c r="L1616" s="460" t="str">
        <f t="shared" si="291"/>
        <v>-</v>
      </c>
      <c r="M1616" s="460">
        <f t="shared" si="292"/>
        <v>1</v>
      </c>
      <c r="N1616" s="460">
        <f t="shared" si="293"/>
        <v>3.5335642110756221E-5</v>
      </c>
      <c r="O1616" s="460">
        <f t="shared" si="298"/>
        <v>-89.035740247661863</v>
      </c>
      <c r="P1616" s="460">
        <f t="shared" si="295"/>
        <v>-9.9999999999980105E-3</v>
      </c>
      <c r="Q1616" s="460">
        <f t="shared" si="296"/>
        <v>1.2191126183536151E-9</v>
      </c>
      <c r="R1616" s="460">
        <f t="shared" si="297"/>
        <v>-1.2191126183533725E-11</v>
      </c>
      <c r="V1616" s="430"/>
    </row>
    <row r="1617" spans="3:22" x14ac:dyDescent="0.35">
      <c r="C1617" s="489">
        <v>61.460000000002303</v>
      </c>
      <c r="D1617" s="460">
        <f t="shared" si="288"/>
        <v>61.460000000002303</v>
      </c>
      <c r="E1617" s="460">
        <f t="shared" si="294"/>
        <v>6.1460000000002304E-2</v>
      </c>
      <c r="F1617" s="460">
        <f t="shared" si="289"/>
        <v>0.97123960556361366</v>
      </c>
      <c r="G1617" s="460">
        <v>3.7254486579127297E-5</v>
      </c>
      <c r="H1617" s="460">
        <f t="shared" si="290"/>
        <v>1</v>
      </c>
      <c r="I1617" s="460">
        <v>0.99618722325364095</v>
      </c>
      <c r="J1617" s="460">
        <v>0.99599392566706202</v>
      </c>
      <c r="K1617" s="460">
        <v>0.99755694420073004</v>
      </c>
      <c r="L1617" s="460" t="str">
        <f t="shared" si="291"/>
        <v>-</v>
      </c>
      <c r="M1617" s="460">
        <f t="shared" si="292"/>
        <v>1</v>
      </c>
      <c r="N1617" s="460">
        <f t="shared" si="293"/>
        <v>3.6183032850586538E-5</v>
      </c>
      <c r="O1617" s="460">
        <f t="shared" si="298"/>
        <v>-88.82990067043562</v>
      </c>
      <c r="P1617" s="460">
        <f t="shared" si="295"/>
        <v>-1.0000000000005116E-2</v>
      </c>
      <c r="Q1617" s="460">
        <f t="shared" si="296"/>
        <v>1.2787302170565489E-9</v>
      </c>
      <c r="R1617" s="460">
        <f t="shared" si="297"/>
        <v>-1.2787302170572031E-11</v>
      </c>
      <c r="V1617" s="430"/>
    </row>
    <row r="1618" spans="3:22" x14ac:dyDescent="0.35">
      <c r="C1618" s="489">
        <v>61.470000000002301</v>
      </c>
      <c r="D1618" s="460">
        <f t="shared" si="288"/>
        <v>61.470000000002301</v>
      </c>
      <c r="E1618" s="460">
        <f t="shared" si="294"/>
        <v>6.1470000000002301E-2</v>
      </c>
      <c r="F1618" s="460">
        <f t="shared" si="289"/>
        <v>0.97123036367605797</v>
      </c>
      <c r="G1618" s="460">
        <v>3.8135275330859403E-5</v>
      </c>
      <c r="H1618" s="460">
        <f t="shared" si="290"/>
        <v>1</v>
      </c>
      <c r="I1618" s="460">
        <v>0.99618598432080196</v>
      </c>
      <c r="J1618" s="460">
        <v>0.99599262402780497</v>
      </c>
      <c r="K1618" s="460">
        <v>0.99755614990888097</v>
      </c>
      <c r="L1618" s="460" t="str">
        <f t="shared" si="291"/>
        <v>-</v>
      </c>
      <c r="M1618" s="460">
        <f t="shared" si="292"/>
        <v>1</v>
      </c>
      <c r="N1618" s="460">
        <f t="shared" si="293"/>
        <v>3.7038137328477183E-5</v>
      </c>
      <c r="O1618" s="460">
        <f t="shared" si="298"/>
        <v>-88.62701724774206</v>
      </c>
      <c r="P1618" s="460">
        <f t="shared" si="295"/>
        <v>-9.9999999999980105E-3</v>
      </c>
      <c r="Q1618" s="460">
        <f t="shared" si="296"/>
        <v>1.3403349405978526E-9</v>
      </c>
      <c r="R1618" s="460">
        <f t="shared" si="297"/>
        <v>-1.340334940597586E-11</v>
      </c>
      <c r="V1618" s="430"/>
    </row>
    <row r="1619" spans="3:22" x14ac:dyDescent="0.35">
      <c r="C1619" s="489">
        <v>61.480000000002299</v>
      </c>
      <c r="D1619" s="460">
        <f t="shared" si="288"/>
        <v>61.480000000002299</v>
      </c>
      <c r="E1619" s="460">
        <f t="shared" si="294"/>
        <v>6.1480000000002297E-2</v>
      </c>
      <c r="F1619" s="460">
        <f t="shared" si="289"/>
        <v>0.97122112036109598</v>
      </c>
      <c r="G1619" s="460">
        <v>3.9024044528309701E-5</v>
      </c>
      <c r="H1619" s="460">
        <f t="shared" si="290"/>
        <v>1</v>
      </c>
      <c r="I1619" s="460">
        <v>0.99618474518766198</v>
      </c>
      <c r="J1619" s="460">
        <v>0.99599132217817299</v>
      </c>
      <c r="K1619" s="460">
        <v>0.99755535548833796</v>
      </c>
      <c r="L1619" s="460" t="str">
        <f t="shared" si="291"/>
        <v>-</v>
      </c>
      <c r="M1619" s="460">
        <f t="shared" si="292"/>
        <v>1</v>
      </c>
      <c r="N1619" s="460">
        <f t="shared" si="293"/>
        <v>3.7900976247806248E-5</v>
      </c>
      <c r="O1619" s="460">
        <f t="shared" si="298"/>
        <v>-88.426992067881415</v>
      </c>
      <c r="P1619" s="460">
        <f t="shared" si="295"/>
        <v>-9.9999999999980105E-3</v>
      </c>
      <c r="Q1619" s="460">
        <f t="shared" si="296"/>
        <v>1.4039676858997771E-9</v>
      </c>
      <c r="R1619" s="460">
        <f t="shared" si="297"/>
        <v>-1.4039676858994977E-11</v>
      </c>
      <c r="V1619" s="430"/>
    </row>
    <row r="1620" spans="3:22" x14ac:dyDescent="0.35">
      <c r="C1620" s="489">
        <v>61.490000000002297</v>
      </c>
      <c r="D1620" s="460">
        <f t="shared" si="288"/>
        <v>61.490000000002297</v>
      </c>
      <c r="E1620" s="460">
        <f t="shared" si="294"/>
        <v>6.14900000000023E-2</v>
      </c>
      <c r="F1620" s="460">
        <f t="shared" si="289"/>
        <v>0.97121187561876432</v>
      </c>
      <c r="G1620" s="460">
        <v>3.9920815706079103E-5</v>
      </c>
      <c r="H1620" s="460">
        <f t="shared" si="290"/>
        <v>1</v>
      </c>
      <c r="I1620" s="460">
        <v>0.99618350585416604</v>
      </c>
      <c r="J1620" s="460">
        <v>0.99599002011811399</v>
      </c>
      <c r="K1620" s="460">
        <v>0.99755456093905504</v>
      </c>
      <c r="L1620" s="460" t="str">
        <f t="shared" si="291"/>
        <v>-</v>
      </c>
      <c r="M1620" s="460">
        <f t="shared" si="292"/>
        <v>1</v>
      </c>
      <c r="N1620" s="460">
        <f t="shared" si="293"/>
        <v>3.8771570298132109E-5</v>
      </c>
      <c r="O1620" s="460">
        <f t="shared" si="298"/>
        <v>-88.229732183104105</v>
      </c>
      <c r="P1620" s="460">
        <f t="shared" si="295"/>
        <v>-9.9999999999980105E-3</v>
      </c>
      <c r="Q1620" s="460">
        <f t="shared" si="296"/>
        <v>1.4696698484597708E-9</v>
      </c>
      <c r="R1620" s="460">
        <f t="shared" si="297"/>
        <v>-1.4696698484594784E-11</v>
      </c>
      <c r="V1620" s="430"/>
    </row>
    <row r="1621" spans="3:22" x14ac:dyDescent="0.35">
      <c r="C1621" s="489">
        <v>61.500000000002302</v>
      </c>
      <c r="D1621" s="460">
        <f t="shared" si="288"/>
        <v>61.500000000002302</v>
      </c>
      <c r="E1621" s="460">
        <f t="shared" si="294"/>
        <v>6.1500000000002303E-2</v>
      </c>
      <c r="F1621" s="460">
        <f t="shared" si="289"/>
        <v>0.97120262944909996</v>
      </c>
      <c r="G1621" s="460">
        <v>4.0825610384892799E-5</v>
      </c>
      <c r="H1621" s="460">
        <f t="shared" si="290"/>
        <v>1</v>
      </c>
      <c r="I1621" s="460">
        <v>0.99618226632035201</v>
      </c>
      <c r="J1621" s="460">
        <v>0.99598871784766096</v>
      </c>
      <c r="K1621" s="460">
        <v>0.99755376626106196</v>
      </c>
      <c r="L1621" s="460" t="str">
        <f t="shared" si="291"/>
        <v>-</v>
      </c>
      <c r="M1621" s="460">
        <f t="shared" si="292"/>
        <v>1</v>
      </c>
      <c r="N1621" s="460">
        <f t="shared" si="293"/>
        <v>3.9649940154672367E-5</v>
      </c>
      <c r="O1621" s="460">
        <f t="shared" si="298"/>
        <v>-88.035149276897357</v>
      </c>
      <c r="P1621" s="460">
        <f t="shared" si="295"/>
        <v>-1.0000000000005116E-2</v>
      </c>
      <c r="Q1621" s="460">
        <f t="shared" si="296"/>
        <v>1.5374833254248302E-9</v>
      </c>
      <c r="R1621" s="460">
        <f t="shared" si="297"/>
        <v>-1.5374833254256168E-11</v>
      </c>
      <c r="V1621" s="430"/>
    </row>
    <row r="1622" spans="3:22" x14ac:dyDescent="0.35">
      <c r="C1622" s="489">
        <v>61.5100000000023</v>
      </c>
      <c r="D1622" s="460">
        <f t="shared" si="288"/>
        <v>61.5100000000023</v>
      </c>
      <c r="E1622" s="460">
        <f t="shared" si="294"/>
        <v>6.1510000000002299E-2</v>
      </c>
      <c r="F1622" s="460">
        <f t="shared" si="289"/>
        <v>0.9711933818521391</v>
      </c>
      <c r="G1622" s="460">
        <v>4.1738450071837701E-5</v>
      </c>
      <c r="H1622" s="460">
        <f t="shared" si="290"/>
        <v>1</v>
      </c>
      <c r="I1622" s="460">
        <v>0.99618102658622099</v>
      </c>
      <c r="J1622" s="460">
        <v>0.99598741536682001</v>
      </c>
      <c r="K1622" s="460">
        <v>0.99755297145435995</v>
      </c>
      <c r="L1622" s="460" t="str">
        <f t="shared" si="291"/>
        <v>-</v>
      </c>
      <c r="M1622" s="460">
        <f t="shared" si="292"/>
        <v>1</v>
      </c>
      <c r="N1622" s="460">
        <f t="shared" si="293"/>
        <v>4.0536106478534716E-5</v>
      </c>
      <c r="O1622" s="460">
        <f t="shared" si="298"/>
        <v>-87.843159358589205</v>
      </c>
      <c r="P1622" s="460">
        <f t="shared" si="295"/>
        <v>-9.9999999999980105E-3</v>
      </c>
      <c r="Q1622" s="460">
        <f t="shared" si="296"/>
        <v>1.6074505186657152E-9</v>
      </c>
      <c r="R1622" s="460">
        <f t="shared" si="297"/>
        <v>-1.6074505186653953E-11</v>
      </c>
      <c r="V1622" s="430"/>
    </row>
    <row r="1623" spans="3:22" x14ac:dyDescent="0.35">
      <c r="C1623" s="489">
        <v>61.520000000002298</v>
      </c>
      <c r="D1623" s="460">
        <f t="shared" si="288"/>
        <v>61.520000000002298</v>
      </c>
      <c r="E1623" s="460">
        <f t="shared" si="294"/>
        <v>6.1520000000002295E-2</v>
      </c>
      <c r="F1623" s="460">
        <f t="shared" si="289"/>
        <v>0.97118413282791838</v>
      </c>
      <c r="G1623" s="460">
        <v>4.2659356259837399E-5</v>
      </c>
      <c r="H1623" s="460">
        <f t="shared" si="290"/>
        <v>1</v>
      </c>
      <c r="I1623" s="460">
        <v>0.996179786651754</v>
      </c>
      <c r="J1623" s="460">
        <v>0.99598611267556902</v>
      </c>
      <c r="K1623" s="460">
        <v>0.99755217651893302</v>
      </c>
      <c r="L1623" s="460" t="str">
        <f t="shared" si="291"/>
        <v>-</v>
      </c>
      <c r="M1623" s="460">
        <f t="shared" si="292"/>
        <v>1</v>
      </c>
      <c r="N1623" s="460">
        <f t="shared" si="293"/>
        <v>4.1430089916207416E-5</v>
      </c>
      <c r="O1623" s="460">
        <f t="shared" si="298"/>
        <v>-87.653682482926058</v>
      </c>
      <c r="P1623" s="460">
        <f t="shared" si="295"/>
        <v>-9.9999999999980105E-3</v>
      </c>
      <c r="Q1623" s="460">
        <f t="shared" si="296"/>
        <v>1.6796143378553592E-9</v>
      </c>
      <c r="R1623" s="460">
        <f t="shared" si="297"/>
        <v>-1.679614337855025E-11</v>
      </c>
      <c r="V1623" s="430"/>
    </row>
    <row r="1624" spans="3:22" x14ac:dyDescent="0.35">
      <c r="C1624" s="489">
        <v>61.530000000002303</v>
      </c>
      <c r="D1624" s="460">
        <f t="shared" si="288"/>
        <v>61.530000000002303</v>
      </c>
      <c r="E1624" s="460">
        <f t="shared" si="294"/>
        <v>6.1530000000002305E-2</v>
      </c>
      <c r="F1624" s="460">
        <f t="shared" si="289"/>
        <v>0.97117488237647498</v>
      </c>
      <c r="G1624" s="460">
        <v>4.3588350427927497E-5</v>
      </c>
      <c r="H1624" s="460">
        <f t="shared" si="290"/>
        <v>1</v>
      </c>
      <c r="I1624" s="460">
        <v>0.99617854651695203</v>
      </c>
      <c r="J1624" s="460">
        <v>0.99598480977391002</v>
      </c>
      <c r="K1624" s="460">
        <v>0.99755138145478295</v>
      </c>
      <c r="L1624" s="460" t="str">
        <f t="shared" si="291"/>
        <v>-</v>
      </c>
      <c r="M1624" s="460">
        <f t="shared" si="292"/>
        <v>1</v>
      </c>
      <c r="N1624" s="460">
        <f t="shared" si="293"/>
        <v>4.2331911099827058E-5</v>
      </c>
      <c r="O1624" s="460">
        <f t="shared" si="298"/>
        <v>-87.466642491906995</v>
      </c>
      <c r="P1624" s="460">
        <f t="shared" si="295"/>
        <v>-1.0000000000005116E-2</v>
      </c>
      <c r="Q1624" s="460">
        <f t="shared" si="296"/>
        <v>1.7540182035525403E-9</v>
      </c>
      <c r="R1624" s="460">
        <f t="shared" si="297"/>
        <v>-1.7540182035534377E-11</v>
      </c>
      <c r="V1624" s="430"/>
    </row>
    <row r="1625" spans="3:22" x14ac:dyDescent="0.35">
      <c r="C1625" s="489">
        <v>61.540000000002301</v>
      </c>
      <c r="D1625" s="460">
        <f t="shared" si="288"/>
        <v>61.540000000002301</v>
      </c>
      <c r="E1625" s="460">
        <f t="shared" si="294"/>
        <v>6.1540000000002301E-2</v>
      </c>
      <c r="F1625" s="460">
        <f t="shared" si="289"/>
        <v>0.97116563049784499</v>
      </c>
      <c r="G1625" s="460">
        <v>4.4525454041019698E-5</v>
      </c>
      <c r="H1625" s="460">
        <f t="shared" si="290"/>
        <v>1</v>
      </c>
      <c r="I1625" s="460">
        <v>0.99617730618183498</v>
      </c>
      <c r="J1625" s="460">
        <v>0.99598350666186097</v>
      </c>
      <c r="K1625" s="460">
        <v>0.99755058626192405</v>
      </c>
      <c r="L1625" s="460" t="str">
        <f t="shared" si="291"/>
        <v>-</v>
      </c>
      <c r="M1625" s="460">
        <f t="shared" si="292"/>
        <v>1</v>
      </c>
      <c r="N1625" s="460">
        <f t="shared" si="293"/>
        <v>4.3241590646949713E-5</v>
      </c>
      <c r="O1625" s="460">
        <f t="shared" si="298"/>
        <v>-87.281966777035507</v>
      </c>
      <c r="P1625" s="460">
        <f t="shared" si="295"/>
        <v>-9.9999999999980105E-3</v>
      </c>
      <c r="Q1625" s="460">
        <f t="shared" si="296"/>
        <v>1.830706050301402E-9</v>
      </c>
      <c r="R1625" s="460">
        <f t="shared" si="297"/>
        <v>-1.8307060503010377E-11</v>
      </c>
      <c r="V1625" s="430"/>
    </row>
    <row r="1626" spans="3:22" x14ac:dyDescent="0.35">
      <c r="C1626" s="489">
        <v>61.550000000002299</v>
      </c>
      <c r="D1626" s="460">
        <f t="shared" si="288"/>
        <v>61.550000000002299</v>
      </c>
      <c r="E1626" s="460">
        <f t="shared" si="294"/>
        <v>6.1550000000002297E-2</v>
      </c>
      <c r="F1626" s="460">
        <f t="shared" si="289"/>
        <v>0.97115637719206527</v>
      </c>
      <c r="G1626" s="460">
        <v>4.5470688549520897E-5</v>
      </c>
      <c r="H1626" s="460">
        <f t="shared" si="290"/>
        <v>1</v>
      </c>
      <c r="I1626" s="460">
        <v>0.99617606564638395</v>
      </c>
      <c r="J1626" s="460">
        <v>0.99598220333940801</v>
      </c>
      <c r="K1626" s="460">
        <v>0.99754979094034402</v>
      </c>
      <c r="L1626" s="460" t="str">
        <f t="shared" si="291"/>
        <v>-</v>
      </c>
      <c r="M1626" s="460">
        <f t="shared" si="292"/>
        <v>1</v>
      </c>
      <c r="N1626" s="460">
        <f t="shared" si="293"/>
        <v>4.4159149160181441E-5</v>
      </c>
      <c r="O1626" s="460">
        <f t="shared" si="298"/>
        <v>-87.099586060014644</v>
      </c>
      <c r="P1626" s="460">
        <f t="shared" si="295"/>
        <v>-9.9999999999980105E-3</v>
      </c>
      <c r="Q1626" s="460">
        <f t="shared" si="296"/>
        <v>1.9097223297084599E-9</v>
      </c>
      <c r="R1626" s="460">
        <f t="shared" si="297"/>
        <v>-1.9097223297080799E-11</v>
      </c>
      <c r="V1626" s="430"/>
    </row>
    <row r="1627" spans="3:22" x14ac:dyDescent="0.35">
      <c r="C1627" s="489">
        <v>61.560000000002297</v>
      </c>
      <c r="D1627" s="460">
        <f t="shared" si="288"/>
        <v>61.560000000002297</v>
      </c>
      <c r="E1627" s="460">
        <f t="shared" si="294"/>
        <v>6.15600000000023E-2</v>
      </c>
      <c r="F1627" s="460">
        <f t="shared" si="289"/>
        <v>0.97114712245917256</v>
      </c>
      <c r="G1627" s="460">
        <v>4.6424075389810803E-5</v>
      </c>
      <c r="H1627" s="460">
        <f t="shared" si="290"/>
        <v>1</v>
      </c>
      <c r="I1627" s="460">
        <v>0.99617482491060105</v>
      </c>
      <c r="J1627" s="460">
        <v>0.99598089980654803</v>
      </c>
      <c r="K1627" s="460">
        <v>0.99754899549003895</v>
      </c>
      <c r="L1627" s="460" t="str">
        <f t="shared" si="291"/>
        <v>-</v>
      </c>
      <c r="M1627" s="460">
        <f t="shared" si="292"/>
        <v>1</v>
      </c>
      <c r="N1627" s="460">
        <f t="shared" si="293"/>
        <v>4.5084607227642454E-5</v>
      </c>
      <c r="O1627" s="460">
        <f t="shared" si="298"/>
        <v>-86.919434190006584</v>
      </c>
      <c r="P1627" s="460">
        <f t="shared" si="295"/>
        <v>-9.9999999999980105E-3</v>
      </c>
      <c r="Q1627" s="460">
        <f t="shared" si="296"/>
        <v>1.991112013552315E-9</v>
      </c>
      <c r="R1627" s="460">
        <f t="shared" si="297"/>
        <v>-1.991112013551919E-11</v>
      </c>
      <c r="V1627" s="430"/>
    </row>
    <row r="1628" spans="3:22" x14ac:dyDescent="0.35">
      <c r="C1628" s="489">
        <v>61.570000000002302</v>
      </c>
      <c r="D1628" s="460">
        <f t="shared" si="288"/>
        <v>61.570000000002302</v>
      </c>
      <c r="E1628" s="460">
        <f t="shared" si="294"/>
        <v>6.1570000000002303E-2</v>
      </c>
      <c r="F1628" s="460">
        <f t="shared" si="289"/>
        <v>0.97113786629920429</v>
      </c>
      <c r="G1628" s="460">
        <v>4.7385635983462902E-5</v>
      </c>
      <c r="H1628" s="460">
        <f t="shared" si="290"/>
        <v>1</v>
      </c>
      <c r="I1628" s="460">
        <v>0.99617358397450595</v>
      </c>
      <c r="J1628" s="460">
        <v>0.995979596063301</v>
      </c>
      <c r="K1628" s="460">
        <v>0.99754819991102694</v>
      </c>
      <c r="L1628" s="460" t="str">
        <f t="shared" si="291"/>
        <v>-</v>
      </c>
      <c r="M1628" s="460">
        <f t="shared" si="292"/>
        <v>1</v>
      </c>
      <c r="N1628" s="460">
        <f t="shared" si="293"/>
        <v>4.6017985422210956E-5</v>
      </c>
      <c r="O1628" s="460">
        <f t="shared" si="298"/>
        <v>-86.741447956358385</v>
      </c>
      <c r="P1628" s="460">
        <f t="shared" si="295"/>
        <v>-1.0000000000005116E-2</v>
      </c>
      <c r="Q1628" s="460">
        <f t="shared" si="296"/>
        <v>2.0749205968812812E-9</v>
      </c>
      <c r="R1628" s="460">
        <f t="shared" si="297"/>
        <v>-2.0749205968823427E-11</v>
      </c>
      <c r="V1628" s="430"/>
    </row>
    <row r="1629" spans="3:22" x14ac:dyDescent="0.35">
      <c r="C1629" s="489">
        <v>61.5800000000023</v>
      </c>
      <c r="D1629" s="460">
        <f t="shared" si="288"/>
        <v>61.5800000000023</v>
      </c>
      <c r="E1629" s="460">
        <f t="shared" si="294"/>
        <v>6.15800000000023E-2</v>
      </c>
      <c r="F1629" s="460">
        <f t="shared" si="289"/>
        <v>0.9711286087121962</v>
      </c>
      <c r="G1629" s="460">
        <v>4.8355391737670297E-5</v>
      </c>
      <c r="H1629" s="460">
        <f t="shared" si="290"/>
        <v>1</v>
      </c>
      <c r="I1629" s="460">
        <v>0.99617234283807699</v>
      </c>
      <c r="J1629" s="460">
        <v>0.99597829210965005</v>
      </c>
      <c r="K1629" s="460">
        <v>0.99754740420329202</v>
      </c>
      <c r="L1629" s="460" t="str">
        <f t="shared" si="291"/>
        <v>-</v>
      </c>
      <c r="M1629" s="460">
        <f t="shared" si="292"/>
        <v>1</v>
      </c>
      <c r="N1629" s="460">
        <f t="shared" si="293"/>
        <v>4.6959304301936983E-5</v>
      </c>
      <c r="O1629" s="460">
        <f t="shared" si="298"/>
        <v>-86.565566914965189</v>
      </c>
      <c r="P1629" s="460">
        <f t="shared" si="295"/>
        <v>-9.9999999999980105E-3</v>
      </c>
      <c r="Q1629" s="460">
        <f t="shared" si="296"/>
        <v>2.1611941011120365E-9</v>
      </c>
      <c r="R1629" s="460">
        <f t="shared" si="297"/>
        <v>-2.1611941011116066E-11</v>
      </c>
      <c r="V1629" s="430"/>
    </row>
    <row r="1630" spans="3:22" x14ac:dyDescent="0.35">
      <c r="C1630" s="489">
        <v>61.590000000002298</v>
      </c>
      <c r="D1630" s="460">
        <f t="shared" si="288"/>
        <v>61.590000000002298</v>
      </c>
      <c r="E1630" s="460">
        <f t="shared" si="294"/>
        <v>6.1590000000002296E-2</v>
      </c>
      <c r="F1630" s="460">
        <f t="shared" si="289"/>
        <v>0.97111934969818514</v>
      </c>
      <c r="G1630" s="460">
        <v>4.9333364044709901E-5</v>
      </c>
      <c r="H1630" s="460">
        <f t="shared" si="290"/>
        <v>1</v>
      </c>
      <c r="I1630" s="460">
        <v>0.99617110150133503</v>
      </c>
      <c r="J1630" s="460">
        <v>0.99597698794561196</v>
      </c>
      <c r="K1630" s="460">
        <v>0.99754660836684905</v>
      </c>
      <c r="L1630" s="460" t="str">
        <f t="shared" si="291"/>
        <v>-</v>
      </c>
      <c r="M1630" s="460">
        <f t="shared" si="292"/>
        <v>1</v>
      </c>
      <c r="N1630" s="460">
        <f t="shared" si="293"/>
        <v>4.7908584409522507E-5</v>
      </c>
      <c r="O1630" s="460">
        <f t="shared" si="298"/>
        <v>-86.391733227468976</v>
      </c>
      <c r="P1630" s="460">
        <f t="shared" si="295"/>
        <v>-9.9999999999980105E-3</v>
      </c>
      <c r="Q1630" s="460">
        <f t="shared" si="296"/>
        <v>2.2499790771424654E-9</v>
      </c>
      <c r="R1630" s="460">
        <f t="shared" si="297"/>
        <v>-2.2499790771420178E-11</v>
      </c>
      <c r="V1630" s="430"/>
    </row>
    <row r="1631" spans="3:22" x14ac:dyDescent="0.35">
      <c r="C1631" s="489">
        <v>61.600000000002296</v>
      </c>
      <c r="D1631" s="460">
        <f t="shared" si="288"/>
        <v>61.600000000002296</v>
      </c>
      <c r="E1631" s="460">
        <f t="shared" si="294"/>
        <v>6.1600000000002299E-2</v>
      </c>
      <c r="F1631" s="460">
        <f t="shared" si="289"/>
        <v>0.97111008925720865</v>
      </c>
      <c r="G1631" s="460">
        <v>5.0319574282243E-5</v>
      </c>
      <c r="H1631" s="460">
        <f t="shared" si="290"/>
        <v>1</v>
      </c>
      <c r="I1631" s="460">
        <v>0.99616985996426299</v>
      </c>
      <c r="J1631" s="460">
        <v>0.99597568357117305</v>
      </c>
      <c r="K1631" s="460">
        <v>0.99754581240168605</v>
      </c>
      <c r="L1631" s="460" t="str">
        <f t="shared" si="291"/>
        <v>-</v>
      </c>
      <c r="M1631" s="460">
        <f t="shared" si="292"/>
        <v>1</v>
      </c>
      <c r="N1631" s="460">
        <f t="shared" si="293"/>
        <v>4.8865846272613741E-5</v>
      </c>
      <c r="O1631" s="460">
        <f t="shared" si="298"/>
        <v>-86.219891511865825</v>
      </c>
      <c r="P1631" s="460">
        <f t="shared" si="295"/>
        <v>-9.9999999999980105E-3</v>
      </c>
      <c r="Q1631" s="460">
        <f t="shared" si="296"/>
        <v>2.341322608462898E-9</v>
      </c>
      <c r="R1631" s="460">
        <f t="shared" si="297"/>
        <v>-2.3413226084624323E-11</v>
      </c>
      <c r="V1631" s="430"/>
    </row>
    <row r="1632" spans="3:22" x14ac:dyDescent="0.35">
      <c r="C1632" s="489">
        <v>61.610000000002302</v>
      </c>
      <c r="D1632" s="460">
        <f t="shared" si="288"/>
        <v>61.610000000002302</v>
      </c>
      <c r="E1632" s="460">
        <f t="shared" si="294"/>
        <v>6.1610000000002302E-2</v>
      </c>
      <c r="F1632" s="460">
        <f t="shared" si="289"/>
        <v>0.97110082738930159</v>
      </c>
      <c r="G1632" s="460">
        <v>5.1314043812811801E-5</v>
      </c>
      <c r="H1632" s="460">
        <f t="shared" si="290"/>
        <v>1</v>
      </c>
      <c r="I1632" s="460">
        <v>0.99616861822687996</v>
      </c>
      <c r="J1632" s="460">
        <v>0.995974378986347</v>
      </c>
      <c r="K1632" s="460">
        <v>0.997545016307816</v>
      </c>
      <c r="L1632" s="460" t="str">
        <f t="shared" si="291"/>
        <v>-</v>
      </c>
      <c r="M1632" s="460">
        <f t="shared" si="292"/>
        <v>1</v>
      </c>
      <c r="N1632" s="460">
        <f t="shared" si="293"/>
        <v>4.9831110403312412E-5</v>
      </c>
      <c r="O1632" s="460">
        <f t="shared" si="298"/>
        <v>-86.049988703836235</v>
      </c>
      <c r="P1632" s="460">
        <f t="shared" si="295"/>
        <v>-1.0000000000005116E-2</v>
      </c>
      <c r="Q1632" s="460">
        <f t="shared" si="296"/>
        <v>2.4352723142724108E-9</v>
      </c>
      <c r="R1632" s="460">
        <f t="shared" si="297"/>
        <v>-2.4352723142736568E-11</v>
      </c>
      <c r="V1632" s="430"/>
    </row>
    <row r="1633" spans="3:22" x14ac:dyDescent="0.35">
      <c r="C1633" s="489">
        <v>61.620000000002399</v>
      </c>
      <c r="D1633" s="460">
        <f t="shared" si="288"/>
        <v>61.620000000002399</v>
      </c>
      <c r="E1633" s="460">
        <f t="shared" si="294"/>
        <v>6.1620000000002402E-2</v>
      </c>
      <c r="F1633" s="460">
        <f t="shared" si="289"/>
        <v>0.97109156409450215</v>
      </c>
      <c r="G1633" s="460">
        <v>5.2316793984012298E-5</v>
      </c>
      <c r="H1633" s="460">
        <f t="shared" si="290"/>
        <v>1</v>
      </c>
      <c r="I1633" s="460">
        <v>0.99616737628916696</v>
      </c>
      <c r="J1633" s="460">
        <v>0.99597307419112102</v>
      </c>
      <c r="K1633" s="460">
        <v>0.99754422008522203</v>
      </c>
      <c r="L1633" s="460" t="str">
        <f t="shared" si="291"/>
        <v>-</v>
      </c>
      <c r="M1633" s="460">
        <f t="shared" si="292"/>
        <v>1</v>
      </c>
      <c r="N1633" s="460">
        <f t="shared" si="293"/>
        <v>5.080439729834434E-5</v>
      </c>
      <c r="O1633" s="460">
        <f t="shared" si="298"/>
        <v>-85.881973927645532</v>
      </c>
      <c r="P1633" s="460">
        <f t="shared" si="295"/>
        <v>-1.0000000000097486E-2</v>
      </c>
      <c r="Q1633" s="460">
        <f t="shared" si="296"/>
        <v>2.5318763525925534E-9</v>
      </c>
      <c r="R1633" s="460">
        <f t="shared" si="297"/>
        <v>-2.531876352617236E-11</v>
      </c>
      <c r="V1633" s="430"/>
    </row>
    <row r="1634" spans="3:22" x14ac:dyDescent="0.35">
      <c r="C1634" s="489">
        <v>61.630000000002397</v>
      </c>
      <c r="D1634" s="460">
        <f t="shared" si="288"/>
        <v>61.630000000002397</v>
      </c>
      <c r="E1634" s="460">
        <f t="shared" si="294"/>
        <v>6.1630000000002398E-2</v>
      </c>
      <c r="F1634" s="460">
        <f t="shared" si="289"/>
        <v>0.97108229937284685</v>
      </c>
      <c r="G1634" s="460">
        <v>5.3327846128184898E-5</v>
      </c>
      <c r="H1634" s="460">
        <f t="shared" si="290"/>
        <v>1</v>
      </c>
      <c r="I1634" s="460">
        <v>0.99616613415112598</v>
      </c>
      <c r="J1634" s="460">
        <v>0.99597176918549402</v>
      </c>
      <c r="K1634" s="460">
        <v>0.99754342373390903</v>
      </c>
      <c r="L1634" s="460" t="str">
        <f t="shared" si="291"/>
        <v>-</v>
      </c>
      <c r="M1634" s="460">
        <f t="shared" si="292"/>
        <v>1</v>
      </c>
      <c r="N1634" s="460">
        <f t="shared" si="293"/>
        <v>5.1785727438759159E-5</v>
      </c>
      <c r="O1634" s="460">
        <f t="shared" si="298"/>
        <v>-85.715798376017517</v>
      </c>
      <c r="P1634" s="460">
        <f t="shared" si="295"/>
        <v>-9.9999999999980105E-3</v>
      </c>
      <c r="Q1634" s="460">
        <f t="shared" si="296"/>
        <v>2.6311834233936135E-9</v>
      </c>
      <c r="R1634" s="460">
        <f t="shared" si="297"/>
        <v>-2.63118342339309E-11</v>
      </c>
      <c r="V1634" s="430"/>
    </row>
    <row r="1635" spans="3:22" x14ac:dyDescent="0.35">
      <c r="C1635" s="489">
        <v>61.640000000002402</v>
      </c>
      <c r="D1635" s="460">
        <f t="shared" si="288"/>
        <v>61.640000000002402</v>
      </c>
      <c r="E1635" s="460">
        <f t="shared" si="294"/>
        <v>6.1640000000002401E-2</v>
      </c>
      <c r="F1635" s="460">
        <f t="shared" si="289"/>
        <v>0.97107303322437211</v>
      </c>
      <c r="G1635" s="460">
        <v>5.4347221562547999E-5</v>
      </c>
      <c r="H1635" s="460">
        <f t="shared" si="290"/>
        <v>1</v>
      </c>
      <c r="I1635" s="460">
        <v>0.99616489181277501</v>
      </c>
      <c r="J1635" s="460">
        <v>0.99597046396948297</v>
      </c>
      <c r="K1635" s="460">
        <v>0.99754262725388898</v>
      </c>
      <c r="L1635" s="460" t="str">
        <f t="shared" si="291"/>
        <v>-</v>
      </c>
      <c r="M1635" s="460">
        <f t="shared" si="292"/>
        <v>1</v>
      </c>
      <c r="N1635" s="460">
        <f t="shared" si="293"/>
        <v>5.2775121290060483E-5</v>
      </c>
      <c r="O1635" s="460">
        <f t="shared" si="298"/>
        <v>-85.551415198096919</v>
      </c>
      <c r="P1635" s="460">
        <f t="shared" si="295"/>
        <v>-1.0000000000005116E-2</v>
      </c>
      <c r="Q1635" s="460">
        <f t="shared" si="296"/>
        <v>2.7332427717227758E-9</v>
      </c>
      <c r="R1635" s="460">
        <f t="shared" si="297"/>
        <v>-2.733242771724174E-11</v>
      </c>
      <c r="V1635" s="430"/>
    </row>
    <row r="1636" spans="3:22" x14ac:dyDescent="0.35">
      <c r="C1636" s="489">
        <v>61.6500000000024</v>
      </c>
      <c r="D1636" s="460">
        <f t="shared" si="288"/>
        <v>61.6500000000024</v>
      </c>
      <c r="E1636" s="460">
        <f t="shared" si="294"/>
        <v>6.1650000000002397E-2</v>
      </c>
      <c r="F1636" s="460">
        <f t="shared" si="289"/>
        <v>0.97106376564911479</v>
      </c>
      <c r="G1636" s="460">
        <v>5.5374941588660803E-5</v>
      </c>
      <c r="H1636" s="460">
        <f t="shared" si="290"/>
        <v>1</v>
      </c>
      <c r="I1636" s="460">
        <v>0.99616364927409695</v>
      </c>
      <c r="J1636" s="460">
        <v>0.995969158543074</v>
      </c>
      <c r="K1636" s="460">
        <v>0.99754183064514801</v>
      </c>
      <c r="L1636" s="460" t="str">
        <f t="shared" si="291"/>
        <v>-</v>
      </c>
      <c r="M1636" s="460">
        <f t="shared" si="292"/>
        <v>1</v>
      </c>
      <c r="N1636" s="460">
        <f t="shared" si="293"/>
        <v>5.3772599301684735E-5</v>
      </c>
      <c r="O1636" s="460">
        <f t="shared" si="298"/>
        <v>-85.388779395027399</v>
      </c>
      <c r="P1636" s="460">
        <f t="shared" si="295"/>
        <v>-9.9999999999980105E-3</v>
      </c>
      <c r="Q1636" s="460">
        <f t="shared" si="296"/>
        <v>2.8381041908241521E-9</v>
      </c>
      <c r="R1636" s="460">
        <f t="shared" si="297"/>
        <v>-2.8381041908235876E-11</v>
      </c>
      <c r="V1636" s="430"/>
    </row>
    <row r="1637" spans="3:22" x14ac:dyDescent="0.35">
      <c r="C1637" s="489">
        <v>61.660000000002398</v>
      </c>
      <c r="D1637" s="460">
        <f t="shared" si="288"/>
        <v>61.660000000002398</v>
      </c>
      <c r="E1637" s="460">
        <f t="shared" si="294"/>
        <v>6.16600000000024E-2</v>
      </c>
      <c r="F1637" s="460">
        <f t="shared" si="289"/>
        <v>0.97105449664711219</v>
      </c>
      <c r="G1637" s="460">
        <v>5.6411027492942099E-5</v>
      </c>
      <c r="H1637" s="460">
        <f t="shared" si="290"/>
        <v>1</v>
      </c>
      <c r="I1637" s="460">
        <v>0.99616240653511101</v>
      </c>
      <c r="J1637" s="460">
        <v>0.99596785290628498</v>
      </c>
      <c r="K1637" s="460">
        <v>0.99754103390770099</v>
      </c>
      <c r="L1637" s="460" t="str">
        <f t="shared" si="291"/>
        <v>-</v>
      </c>
      <c r="M1637" s="460">
        <f t="shared" si="292"/>
        <v>1</v>
      </c>
      <c r="N1637" s="460">
        <f t="shared" si="293"/>
        <v>5.4778181907505297E-5</v>
      </c>
      <c r="O1637" s="460">
        <f t="shared" si="298"/>
        <v>-85.22784772226953</v>
      </c>
      <c r="P1637" s="460">
        <f t="shared" si="295"/>
        <v>-9.9999999999980105E-3</v>
      </c>
      <c r="Q1637" s="460">
        <f t="shared" si="296"/>
        <v>2.9458180252813612E-9</v>
      </c>
      <c r="R1637" s="460">
        <f t="shared" si="297"/>
        <v>-2.945818025280775E-11</v>
      </c>
      <c r="V1637" s="430"/>
    </row>
    <row r="1638" spans="3:22" x14ac:dyDescent="0.35">
      <c r="C1638" s="489">
        <v>61.670000000002403</v>
      </c>
      <c r="D1638" s="460">
        <f t="shared" si="288"/>
        <v>61.670000000002403</v>
      </c>
      <c r="E1638" s="460">
        <f t="shared" si="294"/>
        <v>6.1670000000002403E-2</v>
      </c>
      <c r="F1638" s="460">
        <f t="shared" si="289"/>
        <v>0.97104522621840061</v>
      </c>
      <c r="G1638" s="460">
        <v>5.7455500545867698E-5</v>
      </c>
      <c r="H1638" s="460">
        <f t="shared" si="290"/>
        <v>1</v>
      </c>
      <c r="I1638" s="460">
        <v>0.99616116359579798</v>
      </c>
      <c r="J1638" s="460">
        <v>0.99596654705909604</v>
      </c>
      <c r="K1638" s="460">
        <v>0.99754023704153705</v>
      </c>
      <c r="L1638" s="460" t="str">
        <f t="shared" si="291"/>
        <v>-</v>
      </c>
      <c r="M1638" s="460">
        <f t="shared" si="292"/>
        <v>1</v>
      </c>
      <c r="N1638" s="460">
        <f t="shared" si="293"/>
        <v>5.5791889525053539E-5</v>
      </c>
      <c r="O1638" s="460">
        <f t="shared" si="298"/>
        <v>-85.068578598497027</v>
      </c>
      <c r="P1638" s="460">
        <f t="shared" si="295"/>
        <v>-1.0000000000005116E-2</v>
      </c>
      <c r="Q1638" s="460">
        <f t="shared" si="296"/>
        <v>3.0564351741502911E-9</v>
      </c>
      <c r="R1638" s="460">
        <f t="shared" si="297"/>
        <v>-3.0564351741518545E-11</v>
      </c>
      <c r="V1638" s="430"/>
    </row>
    <row r="1639" spans="3:22" x14ac:dyDescent="0.35">
      <c r="C1639" s="489">
        <v>61.680000000002401</v>
      </c>
      <c r="D1639" s="460">
        <f t="shared" si="288"/>
        <v>61.680000000002401</v>
      </c>
      <c r="E1639" s="460">
        <f t="shared" si="294"/>
        <v>6.16800000000024E-2</v>
      </c>
      <c r="F1639" s="460">
        <f t="shared" si="289"/>
        <v>0.97103595436301593</v>
      </c>
      <c r="G1639" s="460">
        <v>5.8508382002465497E-5</v>
      </c>
      <c r="H1639" s="460">
        <f t="shared" si="290"/>
        <v>1</v>
      </c>
      <c r="I1639" s="460">
        <v>0.99615992045617696</v>
      </c>
      <c r="J1639" s="460">
        <v>0.99596524100152595</v>
      </c>
      <c r="K1639" s="460">
        <v>0.99753944004666395</v>
      </c>
      <c r="L1639" s="460" t="str">
        <f t="shared" si="291"/>
        <v>-</v>
      </c>
      <c r="M1639" s="460">
        <f t="shared" si="292"/>
        <v>1</v>
      </c>
      <c r="N1639" s="460">
        <f t="shared" si="293"/>
        <v>5.6813742555999992E-5</v>
      </c>
      <c r="O1639" s="460">
        <f t="shared" si="298"/>
        <v>-84.910932020164083</v>
      </c>
      <c r="P1639" s="460">
        <f t="shared" si="295"/>
        <v>-9.9999999999980105E-3</v>
      </c>
      <c r="Q1639" s="460">
        <f t="shared" si="296"/>
        <v>3.1700070940933983E-9</v>
      </c>
      <c r="R1639" s="460">
        <f t="shared" si="297"/>
        <v>-3.1700070940927679E-11</v>
      </c>
      <c r="V1639" s="430"/>
    </row>
    <row r="1640" spans="3:22" x14ac:dyDescent="0.35">
      <c r="C1640" s="489">
        <v>61.690000000002399</v>
      </c>
      <c r="D1640" s="460">
        <f t="shared" si="288"/>
        <v>61.690000000002399</v>
      </c>
      <c r="E1640" s="460">
        <f t="shared" si="294"/>
        <v>6.1690000000002403E-2</v>
      </c>
      <c r="F1640" s="460">
        <f t="shared" si="289"/>
        <v>0.97102668108099632</v>
      </c>
      <c r="G1640" s="460">
        <v>5.9569693101740598E-5</v>
      </c>
      <c r="H1640" s="460">
        <f t="shared" si="290"/>
        <v>1</v>
      </c>
      <c r="I1640" s="460">
        <v>0.99615867711621497</v>
      </c>
      <c r="J1640" s="460">
        <v>0.99596393473354305</v>
      </c>
      <c r="K1640" s="460">
        <v>0.99753864292305905</v>
      </c>
      <c r="L1640" s="460" t="str">
        <f t="shared" si="291"/>
        <v>-</v>
      </c>
      <c r="M1640" s="460">
        <f t="shared" si="292"/>
        <v>1</v>
      </c>
      <c r="N1640" s="460">
        <f t="shared" si="293"/>
        <v>5.7843761385596696E-5</v>
      </c>
      <c r="O1640" s="460">
        <f t="shared" si="298"/>
        <v>-84.754869481664798</v>
      </c>
      <c r="P1640" s="460">
        <f t="shared" si="295"/>
        <v>-9.9999999999980105E-3</v>
      </c>
      <c r="Q1640" s="460">
        <f t="shared" si="296"/>
        <v>3.2865858025293151E-9</v>
      </c>
      <c r="R1640" s="460">
        <f t="shared" si="297"/>
        <v>-3.2865858025286613E-11</v>
      </c>
      <c r="V1640" s="430"/>
    </row>
    <row r="1641" spans="3:22" x14ac:dyDescent="0.35">
      <c r="C1641" s="489">
        <v>61.700000000002397</v>
      </c>
      <c r="D1641" s="460">
        <f t="shared" si="288"/>
        <v>61.700000000002397</v>
      </c>
      <c r="E1641" s="460">
        <f t="shared" si="294"/>
        <v>6.1700000000002399E-2</v>
      </c>
      <c r="F1641" s="460">
        <f t="shared" si="289"/>
        <v>0.9710174063723771</v>
      </c>
      <c r="G1641" s="460">
        <v>6.0639455066803203E-5</v>
      </c>
      <c r="H1641" s="460">
        <f t="shared" si="290"/>
        <v>1</v>
      </c>
      <c r="I1641" s="460">
        <v>0.99615743357596398</v>
      </c>
      <c r="J1641" s="460">
        <v>0.99596262825519999</v>
      </c>
      <c r="K1641" s="460">
        <v>0.99753784567076298</v>
      </c>
      <c r="L1641" s="460" t="str">
        <f t="shared" si="291"/>
        <v>-</v>
      </c>
      <c r="M1641" s="460">
        <f t="shared" si="292"/>
        <v>1</v>
      </c>
      <c r="N1641" s="460">
        <f t="shared" si="293"/>
        <v>5.8881966382801548E-5</v>
      </c>
      <c r="O1641" s="460">
        <f t="shared" si="298"/>
        <v>-84.600353900401558</v>
      </c>
      <c r="P1641" s="460">
        <f t="shared" si="295"/>
        <v>-9.9999999999980105E-3</v>
      </c>
      <c r="Q1641" s="460">
        <f t="shared" si="296"/>
        <v>3.4062238807655542E-9</v>
      </c>
      <c r="R1641" s="460">
        <f t="shared" si="297"/>
        <v>-3.4062238807648768E-11</v>
      </c>
      <c r="V1641" s="430"/>
    </row>
    <row r="1642" spans="3:22" x14ac:dyDescent="0.35">
      <c r="C1642" s="489">
        <v>61.710000000002402</v>
      </c>
      <c r="D1642" s="460">
        <f t="shared" si="288"/>
        <v>61.710000000002402</v>
      </c>
      <c r="E1642" s="460">
        <f t="shared" si="294"/>
        <v>6.1710000000002402E-2</v>
      </c>
      <c r="F1642" s="460">
        <f t="shared" si="289"/>
        <v>0.9710081302371959</v>
      </c>
      <c r="G1642" s="460">
        <v>6.1717689104729597E-5</v>
      </c>
      <c r="H1642" s="460">
        <f t="shared" si="290"/>
        <v>1</v>
      </c>
      <c r="I1642" s="460">
        <v>0.99615618983537002</v>
      </c>
      <c r="J1642" s="460">
        <v>0.99596132156644201</v>
      </c>
      <c r="K1642" s="460">
        <v>0.997537048289734</v>
      </c>
      <c r="L1642" s="460" t="str">
        <f t="shared" si="291"/>
        <v>-</v>
      </c>
      <c r="M1642" s="460">
        <f t="shared" si="292"/>
        <v>1</v>
      </c>
      <c r="N1642" s="460">
        <f t="shared" si="293"/>
        <v>5.9928377900144045E-5</v>
      </c>
      <c r="O1642" s="460">
        <f t="shared" si="298"/>
        <v>-84.44734954653768</v>
      </c>
      <c r="P1642" s="460">
        <f t="shared" si="295"/>
        <v>-1.0000000000005116E-2</v>
      </c>
      <c r="Q1642" s="460">
        <f t="shared" si="296"/>
        <v>3.5289744771580152E-9</v>
      </c>
      <c r="R1642" s="460">
        <f t="shared" si="297"/>
        <v>-3.5289744771598207E-11</v>
      </c>
      <c r="V1642" s="430"/>
    </row>
    <row r="1643" spans="3:22" x14ac:dyDescent="0.35">
      <c r="C1643" s="489">
        <v>61.7200000000024</v>
      </c>
      <c r="D1643" s="460">
        <f t="shared" si="288"/>
        <v>61.7200000000024</v>
      </c>
      <c r="E1643" s="460">
        <f t="shared" si="294"/>
        <v>6.1720000000002398E-2</v>
      </c>
      <c r="F1643" s="460">
        <f t="shared" si="289"/>
        <v>0.97099885267549046</v>
      </c>
      <c r="G1643" s="460">
        <v>6.2804416406528606E-5</v>
      </c>
      <c r="H1643" s="460">
        <f t="shared" si="290"/>
        <v>1</v>
      </c>
      <c r="I1643" s="460">
        <v>0.99615494589449105</v>
      </c>
      <c r="J1643" s="460">
        <v>0.99596001466732498</v>
      </c>
      <c r="K1643" s="460">
        <v>0.99753625078001296</v>
      </c>
      <c r="L1643" s="460" t="str">
        <f t="shared" si="291"/>
        <v>-</v>
      </c>
      <c r="M1643" s="460">
        <f t="shared" si="292"/>
        <v>1</v>
      </c>
      <c r="N1643" s="460">
        <f t="shared" si="293"/>
        <v>6.0983016273693028E-5</v>
      </c>
      <c r="O1643" s="460">
        <f t="shared" si="298"/>
        <v>-84.295821977036695</v>
      </c>
      <c r="P1643" s="460">
        <f t="shared" si="295"/>
        <v>-9.9999999999980105E-3</v>
      </c>
      <c r="Q1643" s="460">
        <f t="shared" si="296"/>
        <v>3.6548913102652502E-9</v>
      </c>
      <c r="R1643" s="460">
        <f t="shared" si="297"/>
        <v>-3.6548913102645228E-11</v>
      </c>
      <c r="V1643" s="430"/>
    </row>
    <row r="1644" spans="3:22" x14ac:dyDescent="0.35">
      <c r="C1644" s="489">
        <v>61.730000000002399</v>
      </c>
      <c r="D1644" s="460">
        <f t="shared" si="288"/>
        <v>61.730000000002399</v>
      </c>
      <c r="E1644" s="460">
        <f t="shared" si="294"/>
        <v>6.1730000000002401E-2</v>
      </c>
      <c r="F1644" s="460">
        <f t="shared" si="289"/>
        <v>0.97098957368729566</v>
      </c>
      <c r="G1644" s="460">
        <v>6.38996581467639E-5</v>
      </c>
      <c r="H1644" s="460">
        <f t="shared" si="290"/>
        <v>1</v>
      </c>
      <c r="I1644" s="460">
        <v>0.99615370175327</v>
      </c>
      <c r="J1644" s="460">
        <v>0.99595870755779503</v>
      </c>
      <c r="K1644" s="460">
        <v>0.997535453141562</v>
      </c>
      <c r="L1644" s="460" t="str">
        <f t="shared" si="291"/>
        <v>-</v>
      </c>
      <c r="M1644" s="460">
        <f t="shared" si="292"/>
        <v>1</v>
      </c>
      <c r="N1644" s="460">
        <f t="shared" si="293"/>
        <v>6.2045901822690207E-5</v>
      </c>
      <c r="O1644" s="460">
        <f t="shared" si="298"/>
        <v>-84.145737973738321</v>
      </c>
      <c r="P1644" s="460">
        <f t="shared" si="295"/>
        <v>-9.9999999999980105E-3</v>
      </c>
      <c r="Q1644" s="460">
        <f t="shared" si="296"/>
        <v>3.7840286719916423E-9</v>
      </c>
      <c r="R1644" s="460">
        <f t="shared" si="297"/>
        <v>-3.7840286719908896E-11</v>
      </c>
      <c r="V1644" s="430"/>
    </row>
    <row r="1645" spans="3:22" x14ac:dyDescent="0.35">
      <c r="C1645" s="489">
        <v>61.740000000002397</v>
      </c>
      <c r="D1645" s="460">
        <f t="shared" si="288"/>
        <v>61.740000000002397</v>
      </c>
      <c r="E1645" s="460">
        <f t="shared" si="294"/>
        <v>6.1740000000002397E-2</v>
      </c>
      <c r="F1645" s="460">
        <f t="shared" si="289"/>
        <v>0.97098029327264912</v>
      </c>
      <c r="G1645" s="460">
        <v>6.5003435483645497E-5</v>
      </c>
      <c r="H1645" s="460">
        <f t="shared" si="290"/>
        <v>1</v>
      </c>
      <c r="I1645" s="460">
        <v>0.99615245741174696</v>
      </c>
      <c r="J1645" s="460">
        <v>0.99595740023789003</v>
      </c>
      <c r="K1645" s="460">
        <v>0.997534655374406</v>
      </c>
      <c r="L1645" s="460" t="str">
        <f t="shared" si="291"/>
        <v>-</v>
      </c>
      <c r="M1645" s="460">
        <f t="shared" si="292"/>
        <v>1</v>
      </c>
      <c r="N1645" s="460">
        <f t="shared" si="293"/>
        <v>6.311705484963983E-5</v>
      </c>
      <c r="O1645" s="460">
        <f t="shared" si="298"/>
        <v>-83.997065485069982</v>
      </c>
      <c r="P1645" s="460">
        <f t="shared" si="295"/>
        <v>-9.9999999999980105E-3</v>
      </c>
      <c r="Q1645" s="460">
        <f t="shared" si="296"/>
        <v>3.9164414307398913E-9</v>
      </c>
      <c r="R1645" s="460">
        <f t="shared" si="297"/>
        <v>-3.916441430739112E-11</v>
      </c>
      <c r="V1645" s="430"/>
    </row>
    <row r="1646" spans="3:22" x14ac:dyDescent="0.35">
      <c r="C1646" s="489">
        <v>61.750000000002402</v>
      </c>
      <c r="D1646" s="460">
        <f t="shared" si="288"/>
        <v>61.750000000002402</v>
      </c>
      <c r="E1646" s="460">
        <f t="shared" si="294"/>
        <v>6.17500000000024E-2</v>
      </c>
      <c r="F1646" s="460">
        <f t="shared" si="289"/>
        <v>0.9709710114315877</v>
      </c>
      <c r="G1646" s="460">
        <v>6.6115769559014101E-5</v>
      </c>
      <c r="H1646" s="460">
        <f t="shared" si="290"/>
        <v>1</v>
      </c>
      <c r="I1646" s="460">
        <v>0.99615121286990205</v>
      </c>
      <c r="J1646" s="460">
        <v>0.995956092707594</v>
      </c>
      <c r="K1646" s="460">
        <v>0.99753385747853196</v>
      </c>
      <c r="L1646" s="460" t="str">
        <f t="shared" si="291"/>
        <v>-</v>
      </c>
      <c r="M1646" s="460">
        <f t="shared" si="292"/>
        <v>1</v>
      </c>
      <c r="N1646" s="460">
        <f t="shared" si="293"/>
        <v>6.4196495640293693E-5</v>
      </c>
      <c r="O1646" s="460">
        <f t="shared" si="298"/>
        <v>-83.849773571215366</v>
      </c>
      <c r="P1646" s="460">
        <f t="shared" si="295"/>
        <v>-1.0000000000005116E-2</v>
      </c>
      <c r="Q1646" s="460">
        <f t="shared" si="296"/>
        <v>4.0521850345882131E-9</v>
      </c>
      <c r="R1646" s="460">
        <f t="shared" si="297"/>
        <v>-4.0521850345902861E-11</v>
      </c>
      <c r="V1646" s="430"/>
    </row>
    <row r="1647" spans="3:22" x14ac:dyDescent="0.35">
      <c r="C1647" s="489">
        <v>61.7600000000024</v>
      </c>
      <c r="D1647" s="460">
        <f t="shared" si="288"/>
        <v>61.7600000000024</v>
      </c>
      <c r="E1647" s="460">
        <f t="shared" si="294"/>
        <v>6.1760000000002396E-2</v>
      </c>
      <c r="F1647" s="460">
        <f t="shared" si="289"/>
        <v>0.97096172816414872</v>
      </c>
      <c r="G1647" s="460">
        <v>6.7236681497987306E-5</v>
      </c>
      <c r="H1647" s="460">
        <f t="shared" si="290"/>
        <v>1</v>
      </c>
      <c r="I1647" s="460">
        <v>0.99614996812775403</v>
      </c>
      <c r="J1647" s="460">
        <v>0.99595478496692003</v>
      </c>
      <c r="K1647" s="460">
        <v>0.99753305945395399</v>
      </c>
      <c r="L1647" s="460" t="str">
        <f t="shared" si="291"/>
        <v>-</v>
      </c>
      <c r="M1647" s="460">
        <f t="shared" si="292"/>
        <v>1</v>
      </c>
      <c r="N1647" s="460">
        <f t="shared" si="293"/>
        <v>6.5284244463308192E-5</v>
      </c>
      <c r="O1647" s="460">
        <f t="shared" si="298"/>
        <v>-83.703832352525893</v>
      </c>
      <c r="P1647" s="460">
        <f t="shared" si="295"/>
        <v>-9.9999999999980105E-3</v>
      </c>
      <c r="Q1647" s="460">
        <f t="shared" si="296"/>
        <v>4.191315514444125E-9</v>
      </c>
      <c r="R1647" s="460">
        <f t="shared" si="297"/>
        <v>-4.1913155144432914E-11</v>
      </c>
      <c r="V1647" s="430"/>
    </row>
    <row r="1648" spans="3:22" x14ac:dyDescent="0.35">
      <c r="C1648" s="489">
        <v>61.770000000002398</v>
      </c>
      <c r="D1648" s="460">
        <f t="shared" si="288"/>
        <v>61.770000000002398</v>
      </c>
      <c r="E1648" s="460">
        <f t="shared" si="294"/>
        <v>6.1770000000002399E-2</v>
      </c>
      <c r="F1648" s="460">
        <f t="shared" si="289"/>
        <v>0.97095244347036802</v>
      </c>
      <c r="G1648" s="460">
        <v>6.83661924090513E-5</v>
      </c>
      <c r="H1648" s="460">
        <f t="shared" si="290"/>
        <v>1</v>
      </c>
      <c r="I1648" s="460">
        <v>0.99614872318528602</v>
      </c>
      <c r="J1648" s="460">
        <v>0.99595347701585601</v>
      </c>
      <c r="K1648" s="460">
        <v>0.99753226130065897</v>
      </c>
      <c r="L1648" s="460" t="str">
        <f t="shared" si="291"/>
        <v>-</v>
      </c>
      <c r="M1648" s="460">
        <f t="shared" si="292"/>
        <v>1</v>
      </c>
      <c r="N1648" s="460">
        <f t="shared" si="293"/>
        <v>6.6380321570333687E-5</v>
      </c>
      <c r="O1648" s="460">
        <f t="shared" si="298"/>
        <v>-83.559212960849237</v>
      </c>
      <c r="P1648" s="460">
        <f t="shared" si="295"/>
        <v>-9.9999999999980105E-3</v>
      </c>
      <c r="Q1648" s="460">
        <f t="shared" si="296"/>
        <v>4.3338894872068094E-9</v>
      </c>
      <c r="R1648" s="460">
        <f t="shared" si="297"/>
        <v>-4.3338894872059475E-11</v>
      </c>
      <c r="V1648" s="430"/>
    </row>
    <row r="1649" spans="3:22" x14ac:dyDescent="0.35">
      <c r="C1649" s="489">
        <v>61.780000000002403</v>
      </c>
      <c r="D1649" s="460">
        <f t="shared" si="288"/>
        <v>61.780000000002403</v>
      </c>
      <c r="E1649" s="460">
        <f t="shared" si="294"/>
        <v>6.1780000000002402E-2</v>
      </c>
      <c r="F1649" s="460">
        <f t="shared" si="289"/>
        <v>0.97094315735028258</v>
      </c>
      <c r="G1649" s="460">
        <v>6.9504323383791795E-5</v>
      </c>
      <c r="H1649" s="460">
        <f t="shared" si="290"/>
        <v>1</v>
      </c>
      <c r="I1649" s="460">
        <v>0.99614747804251602</v>
      </c>
      <c r="J1649" s="460">
        <v>0.99595216885441895</v>
      </c>
      <c r="K1649" s="460">
        <v>0.99753146301866003</v>
      </c>
      <c r="L1649" s="460" t="str">
        <f t="shared" si="291"/>
        <v>-</v>
      </c>
      <c r="M1649" s="460">
        <f t="shared" si="292"/>
        <v>1</v>
      </c>
      <c r="N1649" s="460">
        <f t="shared" si="293"/>
        <v>6.7484747195753884E-5</v>
      </c>
      <c r="O1649" s="460">
        <f t="shared" si="298"/>
        <v>-83.415887493678241</v>
      </c>
      <c r="P1649" s="460">
        <f t="shared" si="295"/>
        <v>-1.0000000000005116E-2</v>
      </c>
      <c r="Q1649" s="460">
        <f t="shared" si="296"/>
        <v>4.4799641589373387E-9</v>
      </c>
      <c r="R1649" s="460">
        <f t="shared" si="297"/>
        <v>-4.4799641589396304E-11</v>
      </c>
      <c r="V1649" s="430"/>
    </row>
    <row r="1650" spans="3:22" x14ac:dyDescent="0.35">
      <c r="C1650" s="489">
        <v>61.7900000000025</v>
      </c>
      <c r="D1650" s="460">
        <f t="shared" si="288"/>
        <v>61.7900000000025</v>
      </c>
      <c r="E1650" s="460">
        <f t="shared" si="294"/>
        <v>6.1790000000002503E-2</v>
      </c>
      <c r="F1650" s="460">
        <f t="shared" si="289"/>
        <v>0.97093386980392948</v>
      </c>
      <c r="G1650" s="460">
        <v>7.0651095496842894E-5</v>
      </c>
      <c r="H1650" s="460">
        <f t="shared" si="290"/>
        <v>1</v>
      </c>
      <c r="I1650" s="460">
        <v>0.99614623269943003</v>
      </c>
      <c r="J1650" s="460">
        <v>0.99595086048259196</v>
      </c>
      <c r="K1650" s="460">
        <v>0.99753066460794504</v>
      </c>
      <c r="L1650" s="460" t="str">
        <f t="shared" si="291"/>
        <v>-</v>
      </c>
      <c r="M1650" s="460">
        <f t="shared" si="292"/>
        <v>1</v>
      </c>
      <c r="N1650" s="460">
        <f t="shared" si="293"/>
        <v>6.8597541556636647E-5</v>
      </c>
      <c r="O1650" s="460">
        <f t="shared" si="298"/>
        <v>-83.27382897085586</v>
      </c>
      <c r="P1650" s="460">
        <f t="shared" si="295"/>
        <v>-1.0000000000097486E-2</v>
      </c>
      <c r="Q1650" s="460">
        <f t="shared" si="296"/>
        <v>4.6295973280222485E-9</v>
      </c>
      <c r="R1650" s="460">
        <f t="shared" si="297"/>
        <v>-4.6295973280673807E-11</v>
      </c>
      <c r="V1650" s="430"/>
    </row>
    <row r="1651" spans="3:22" x14ac:dyDescent="0.35">
      <c r="C1651" s="489">
        <v>61.800000000002399</v>
      </c>
      <c r="D1651" s="460">
        <f t="shared" si="288"/>
        <v>61.800000000002399</v>
      </c>
      <c r="E1651" s="460">
        <f t="shared" si="294"/>
        <v>6.1800000000002402E-2</v>
      </c>
      <c r="F1651" s="460">
        <f t="shared" si="289"/>
        <v>0.9709245808313457</v>
      </c>
      <c r="G1651" s="460">
        <v>7.1806529805921299E-5</v>
      </c>
      <c r="H1651" s="460">
        <f t="shared" si="290"/>
        <v>1</v>
      </c>
      <c r="I1651" s="460">
        <v>0.99614498715604105</v>
      </c>
      <c r="J1651" s="460">
        <v>0.99594955190039303</v>
      </c>
      <c r="K1651" s="460">
        <v>0.997529866068528</v>
      </c>
      <c r="L1651" s="460" t="str">
        <f t="shared" si="291"/>
        <v>-</v>
      </c>
      <c r="M1651" s="460">
        <f t="shared" si="292"/>
        <v>1</v>
      </c>
      <c r="N1651" s="460">
        <f t="shared" si="293"/>
        <v>6.9718724852767665E-5</v>
      </c>
      <c r="O1651" s="460">
        <f t="shared" si="298"/>
        <v>-83.133011293682358</v>
      </c>
      <c r="P1651" s="460">
        <f t="shared" si="295"/>
        <v>-9.9999999998985345E-3</v>
      </c>
      <c r="Q1651" s="460">
        <f t="shared" si="296"/>
        <v>4.782847388359327E-9</v>
      </c>
      <c r="R1651" s="460">
        <f t="shared" si="297"/>
        <v>-4.7828473883107976E-11</v>
      </c>
      <c r="V1651" s="430"/>
    </row>
    <row r="1652" spans="3:22" x14ac:dyDescent="0.35">
      <c r="C1652" s="489">
        <v>61.810000000002503</v>
      </c>
      <c r="D1652" s="460">
        <f t="shared" si="288"/>
        <v>61.810000000002503</v>
      </c>
      <c r="E1652" s="460">
        <f t="shared" si="294"/>
        <v>6.1810000000002502E-2</v>
      </c>
      <c r="F1652" s="460">
        <f t="shared" si="289"/>
        <v>0.9709152904325673</v>
      </c>
      <c r="G1652" s="460">
        <v>7.2970647351588703E-5</v>
      </c>
      <c r="H1652" s="460">
        <f t="shared" si="290"/>
        <v>1</v>
      </c>
      <c r="I1652" s="460">
        <v>0.99614374141231699</v>
      </c>
      <c r="J1652" s="460">
        <v>0.99594824310778696</v>
      </c>
      <c r="K1652" s="460">
        <v>0.99752906740037905</v>
      </c>
      <c r="L1652" s="460" t="str">
        <f t="shared" si="291"/>
        <v>-</v>
      </c>
      <c r="M1652" s="460">
        <f t="shared" si="292"/>
        <v>1</v>
      </c>
      <c r="N1652" s="460">
        <f t="shared" si="293"/>
        <v>7.0848317266420191E-5</v>
      </c>
      <c r="O1652" s="460">
        <f t="shared" si="298"/>
        <v>-82.993409206308371</v>
      </c>
      <c r="P1652" s="460">
        <f t="shared" si="295"/>
        <v>-1.0000000000104592E-2</v>
      </c>
      <c r="Q1652" s="460">
        <f t="shared" si="296"/>
        <v>4.9397733325343829E-9</v>
      </c>
      <c r="R1652" s="460">
        <f t="shared" si="297"/>
        <v>-4.9397733325860489E-11</v>
      </c>
      <c r="V1652" s="430"/>
    </row>
    <row r="1653" spans="3:22" x14ac:dyDescent="0.35">
      <c r="C1653" s="489">
        <v>61.820000000002501</v>
      </c>
      <c r="D1653" s="460">
        <f t="shared" si="288"/>
        <v>61.820000000002501</v>
      </c>
      <c r="E1653" s="460">
        <f t="shared" si="294"/>
        <v>6.1820000000002498E-2</v>
      </c>
      <c r="F1653" s="460">
        <f t="shared" si="289"/>
        <v>0.9709059986076316</v>
      </c>
      <c r="G1653" s="460">
        <v>7.4143469156910002E-5</v>
      </c>
      <c r="H1653" s="460">
        <f t="shared" si="290"/>
        <v>1</v>
      </c>
      <c r="I1653" s="460">
        <v>0.99614249546831302</v>
      </c>
      <c r="J1653" s="460">
        <v>0.99594693410482804</v>
      </c>
      <c r="K1653" s="460">
        <v>0.99752826860354404</v>
      </c>
      <c r="L1653" s="460" t="str">
        <f t="shared" si="291"/>
        <v>-</v>
      </c>
      <c r="M1653" s="460">
        <f t="shared" si="292"/>
        <v>1</v>
      </c>
      <c r="N1653" s="460">
        <f t="shared" si="293"/>
        <v>7.1986338962023839E-5</v>
      </c>
      <c r="O1653" s="460">
        <f t="shared" si="298"/>
        <v>-82.854998259243203</v>
      </c>
      <c r="P1653" s="460">
        <f t="shared" si="295"/>
        <v>-9.9999999999980105E-3</v>
      </c>
      <c r="Q1653" s="460">
        <f t="shared" si="296"/>
        <v>5.1004347549744464E-9</v>
      </c>
      <c r="R1653" s="460">
        <f t="shared" si="297"/>
        <v>-5.1004347549734316E-11</v>
      </c>
      <c r="V1653" s="430"/>
    </row>
    <row r="1654" spans="3:22" x14ac:dyDescent="0.35">
      <c r="C1654" s="489">
        <v>61.830000000002499</v>
      </c>
      <c r="D1654" s="460">
        <f t="shared" si="288"/>
        <v>61.830000000002499</v>
      </c>
      <c r="E1654" s="460">
        <f t="shared" si="294"/>
        <v>6.1830000000002501E-2</v>
      </c>
      <c r="F1654" s="460">
        <f t="shared" si="289"/>
        <v>0.97089670535657557</v>
      </c>
      <c r="G1654" s="460">
        <v>7.5325016227874297E-5</v>
      </c>
      <c r="H1654" s="460">
        <f t="shared" si="290"/>
        <v>1</v>
      </c>
      <c r="I1654" s="460">
        <v>0.99614124932397397</v>
      </c>
      <c r="J1654" s="460">
        <v>0.99594562489146299</v>
      </c>
      <c r="K1654" s="460">
        <v>0.99752746967797701</v>
      </c>
      <c r="L1654" s="460" t="str">
        <f t="shared" si="291"/>
        <v>-</v>
      </c>
      <c r="M1654" s="460">
        <f t="shared" si="292"/>
        <v>1</v>
      </c>
      <c r="N1654" s="460">
        <f t="shared" si="293"/>
        <v>7.313281008657374E-5</v>
      </c>
      <c r="O1654" s="460">
        <f t="shared" si="298"/>
        <v>-82.717754774740641</v>
      </c>
      <c r="P1654" s="460">
        <f t="shared" si="295"/>
        <v>-9.9999999999980105E-3</v>
      </c>
      <c r="Q1654" s="460">
        <f t="shared" si="296"/>
        <v>5.2648918551472701E-9</v>
      </c>
      <c r="R1654" s="460">
        <f t="shared" si="297"/>
        <v>-5.2648918551462227E-11</v>
      </c>
      <c r="V1654" s="430"/>
    </row>
    <row r="1655" spans="3:22" x14ac:dyDescent="0.35">
      <c r="C1655" s="489">
        <v>61.840000000002497</v>
      </c>
      <c r="D1655" s="460">
        <f t="shared" si="288"/>
        <v>61.840000000002497</v>
      </c>
      <c r="E1655" s="460">
        <f t="shared" si="294"/>
        <v>6.1840000000002497E-2</v>
      </c>
      <c r="F1655" s="460">
        <f t="shared" si="289"/>
        <v>0.97088741067943629</v>
      </c>
      <c r="G1655" s="460">
        <v>7.6515309552820695E-5</v>
      </c>
      <c r="H1655" s="460">
        <f t="shared" si="290"/>
        <v>1</v>
      </c>
      <c r="I1655" s="460">
        <v>0.99614000297933702</v>
      </c>
      <c r="J1655" s="460">
        <v>0.99594431546773199</v>
      </c>
      <c r="K1655" s="460">
        <v>0.99752667062370903</v>
      </c>
      <c r="L1655" s="460" t="str">
        <f t="shared" si="291"/>
        <v>-</v>
      </c>
      <c r="M1655" s="460">
        <f t="shared" si="292"/>
        <v>1</v>
      </c>
      <c r="N1655" s="460">
        <f t="shared" si="293"/>
        <v>7.4287750769073621E-5</v>
      </c>
      <c r="O1655" s="460">
        <f t="shared" si="298"/>
        <v>-82.581655814145364</v>
      </c>
      <c r="P1655" s="460">
        <f t="shared" si="295"/>
        <v>-9.9999999999980105E-3</v>
      </c>
      <c r="Q1655" s="460">
        <f t="shared" si="296"/>
        <v>5.4332054407484058E-9</v>
      </c>
      <c r="R1655" s="460">
        <f t="shared" si="297"/>
        <v>-5.4332054407473245E-11</v>
      </c>
      <c r="V1655" s="430"/>
    </row>
    <row r="1656" spans="3:22" x14ac:dyDescent="0.35">
      <c r="C1656" s="489">
        <v>61.850000000002503</v>
      </c>
      <c r="D1656" s="460">
        <f t="shared" si="288"/>
        <v>61.850000000002503</v>
      </c>
      <c r="E1656" s="460">
        <f t="shared" si="294"/>
        <v>6.18500000000025E-2</v>
      </c>
      <c r="F1656" s="460">
        <f t="shared" si="289"/>
        <v>0.97087811457625028</v>
      </c>
      <c r="G1656" s="460">
        <v>7.7714370102514806E-5</v>
      </c>
      <c r="H1656" s="460">
        <f t="shared" si="290"/>
        <v>1</v>
      </c>
      <c r="I1656" s="460">
        <v>0.99613875643440297</v>
      </c>
      <c r="J1656" s="460">
        <v>0.99594300583362905</v>
      </c>
      <c r="K1656" s="460">
        <v>0.99752587144074001</v>
      </c>
      <c r="L1656" s="460" t="str">
        <f t="shared" si="291"/>
        <v>-</v>
      </c>
      <c r="M1656" s="460">
        <f t="shared" si="292"/>
        <v>1</v>
      </c>
      <c r="N1656" s="460">
        <f t="shared" si="293"/>
        <v>7.5451181120610487E-5</v>
      </c>
      <c r="O1656" s="460">
        <f t="shared" si="298"/>
        <v>-82.446679146886794</v>
      </c>
      <c r="P1656" s="460">
        <f t="shared" si="295"/>
        <v>-1.0000000000005116E-2</v>
      </c>
      <c r="Q1656" s="460">
        <f t="shared" si="296"/>
        <v>5.6054369308658639E-9</v>
      </c>
      <c r="R1656" s="460">
        <f t="shared" si="297"/>
        <v>-5.6054369308687317E-11</v>
      </c>
      <c r="V1656" s="430"/>
    </row>
    <row r="1657" spans="3:22" x14ac:dyDescent="0.35">
      <c r="C1657" s="489">
        <v>61.860000000002501</v>
      </c>
      <c r="D1657" s="460">
        <f t="shared" si="288"/>
        <v>61.860000000002501</v>
      </c>
      <c r="E1657" s="460">
        <f t="shared" si="294"/>
        <v>6.1860000000002503E-2</v>
      </c>
      <c r="F1657" s="460">
        <f t="shared" si="289"/>
        <v>0.97086881704705408</v>
      </c>
      <c r="G1657" s="460">
        <v>7.89222188301583E-5</v>
      </c>
      <c r="H1657" s="460">
        <f t="shared" si="290"/>
        <v>1</v>
      </c>
      <c r="I1657" s="460">
        <v>0.99613750968915404</v>
      </c>
      <c r="J1657" s="460">
        <v>0.99594169598914095</v>
      </c>
      <c r="K1657" s="460">
        <v>0.99752507212905595</v>
      </c>
      <c r="L1657" s="460" t="str">
        <f t="shared" si="291"/>
        <v>-</v>
      </c>
      <c r="M1657" s="460">
        <f t="shared" si="292"/>
        <v>1</v>
      </c>
      <c r="N1657" s="460">
        <f t="shared" si="293"/>
        <v>7.6623121234364522E-5</v>
      </c>
      <c r="O1657" s="460">
        <f t="shared" si="298"/>
        <v>-82.312803221098989</v>
      </c>
      <c r="P1657" s="460">
        <f t="shared" si="295"/>
        <v>-9.9999999999980105E-3</v>
      </c>
      <c r="Q1657" s="460">
        <f t="shared" si="296"/>
        <v>5.7816483591880903E-9</v>
      </c>
      <c r="R1657" s="460">
        <f t="shared" si="297"/>
        <v>-5.7816483591869402E-11</v>
      </c>
      <c r="V1657" s="430"/>
    </row>
    <row r="1658" spans="3:22" x14ac:dyDescent="0.35">
      <c r="C1658" s="489">
        <v>61.870000000002499</v>
      </c>
      <c r="D1658" s="460">
        <f t="shared" si="288"/>
        <v>61.870000000002499</v>
      </c>
      <c r="E1658" s="460">
        <f t="shared" si="294"/>
        <v>6.1870000000002499E-2</v>
      </c>
      <c r="F1658" s="460">
        <f t="shared" si="289"/>
        <v>0.97085951809188498</v>
      </c>
      <c r="G1658" s="460">
        <v>8.0138876670898701E-5</v>
      </c>
      <c r="H1658" s="460">
        <f t="shared" si="290"/>
        <v>1</v>
      </c>
      <c r="I1658" s="460">
        <v>0.99613626274359302</v>
      </c>
      <c r="J1658" s="460">
        <v>0.99594038593426903</v>
      </c>
      <c r="K1658" s="460">
        <v>0.99752427268865596</v>
      </c>
      <c r="L1658" s="460" t="str">
        <f t="shared" si="291"/>
        <v>-</v>
      </c>
      <c r="M1658" s="460">
        <f t="shared" si="292"/>
        <v>1</v>
      </c>
      <c r="N1658" s="460">
        <f t="shared" si="293"/>
        <v>7.7803591185133711E-5</v>
      </c>
      <c r="O1658" s="460">
        <f t="shared" si="298"/>
        <v>-82.180007135812261</v>
      </c>
      <c r="P1658" s="460">
        <f t="shared" si="295"/>
        <v>-9.9999999999980105E-3</v>
      </c>
      <c r="Q1658" s="460">
        <f t="shared" si="296"/>
        <v>5.9619023771736013E-9</v>
      </c>
      <c r="R1658" s="460">
        <f t="shared" si="297"/>
        <v>-5.9619023771724157E-11</v>
      </c>
      <c r="V1658" s="430"/>
    </row>
    <row r="1659" spans="3:22" x14ac:dyDescent="0.35">
      <c r="C1659" s="489">
        <v>61.880000000002497</v>
      </c>
      <c r="D1659" s="460">
        <f t="shared" si="288"/>
        <v>61.880000000002497</v>
      </c>
      <c r="E1659" s="460">
        <f t="shared" si="294"/>
        <v>6.1880000000002496E-2</v>
      </c>
      <c r="F1659" s="460">
        <f t="shared" si="289"/>
        <v>0.97085021771077928</v>
      </c>
      <c r="G1659" s="460">
        <v>8.1364364542256803E-5</v>
      </c>
      <c r="H1659" s="460">
        <f t="shared" si="290"/>
        <v>1</v>
      </c>
      <c r="I1659" s="460">
        <v>0.99613501559773499</v>
      </c>
      <c r="J1659" s="460">
        <v>0.99593907566903095</v>
      </c>
      <c r="K1659" s="460">
        <v>0.99752347311955603</v>
      </c>
      <c r="L1659" s="460" t="str">
        <f t="shared" si="291"/>
        <v>-</v>
      </c>
      <c r="M1659" s="460">
        <f t="shared" si="292"/>
        <v>1</v>
      </c>
      <c r="N1659" s="460">
        <f t="shared" si="293"/>
        <v>7.8992611029749223E-5</v>
      </c>
      <c r="O1659" s="460">
        <f t="shared" si="298"/>
        <v>-82.048270614466276</v>
      </c>
      <c r="P1659" s="460">
        <f t="shared" si="295"/>
        <v>-9.9999999999980105E-3</v>
      </c>
      <c r="Q1659" s="460">
        <f t="shared" si="296"/>
        <v>6.1462622572526139E-9</v>
      </c>
      <c r="R1659" s="460">
        <f t="shared" si="297"/>
        <v>-6.1462622572513908E-11</v>
      </c>
      <c r="V1659" s="430"/>
    </row>
    <row r="1660" spans="3:22" x14ac:dyDescent="0.35">
      <c r="C1660" s="489">
        <v>61.890000000002502</v>
      </c>
      <c r="D1660" s="460">
        <f t="shared" si="288"/>
        <v>61.890000000002502</v>
      </c>
      <c r="E1660" s="460">
        <f t="shared" si="294"/>
        <v>6.1890000000002499E-2</v>
      </c>
      <c r="F1660" s="460">
        <f t="shared" si="289"/>
        <v>0.97084091590377453</v>
      </c>
      <c r="G1660" s="460">
        <v>8.25987033435027E-5</v>
      </c>
      <c r="H1660" s="460">
        <f t="shared" si="290"/>
        <v>1</v>
      </c>
      <c r="I1660" s="460">
        <v>0.99613376825156597</v>
      </c>
      <c r="J1660" s="460">
        <v>0.99593776519340804</v>
      </c>
      <c r="K1660" s="460">
        <v>0.99752267342174195</v>
      </c>
      <c r="L1660" s="460" t="str">
        <f t="shared" si="291"/>
        <v>-</v>
      </c>
      <c r="M1660" s="460">
        <f t="shared" si="292"/>
        <v>1</v>
      </c>
      <c r="N1660" s="460">
        <f t="shared" si="293"/>
        <v>8.0190200806470318E-5</v>
      </c>
      <c r="O1660" s="460">
        <f t="shared" si="298"/>
        <v>-81.917573979875471</v>
      </c>
      <c r="P1660" s="460">
        <f t="shared" si="295"/>
        <v>-1.0000000000005116E-2</v>
      </c>
      <c r="Q1660" s="460">
        <f t="shared" si="296"/>
        <v>6.3347918960213191E-9</v>
      </c>
      <c r="R1660" s="460">
        <f t="shared" si="297"/>
        <v>-6.3347918960245597E-11</v>
      </c>
      <c r="V1660" s="430"/>
    </row>
    <row r="1661" spans="3:22" x14ac:dyDescent="0.35">
      <c r="C1661" s="489">
        <v>61.9000000000025</v>
      </c>
      <c r="D1661" s="460">
        <f t="shared" si="288"/>
        <v>61.9000000000025</v>
      </c>
      <c r="E1661" s="460">
        <f t="shared" si="294"/>
        <v>6.1900000000002502E-2</v>
      </c>
      <c r="F1661" s="460">
        <f t="shared" si="289"/>
        <v>0.97083161267090723</v>
      </c>
      <c r="G1661" s="460">
        <v>8.3841913955916495E-5</v>
      </c>
      <c r="H1661" s="460">
        <f t="shared" si="290"/>
        <v>1</v>
      </c>
      <c r="I1661" s="460">
        <v>0.99613252070510105</v>
      </c>
      <c r="J1661" s="460">
        <v>0.99593645450742097</v>
      </c>
      <c r="K1661" s="460">
        <v>0.99752187359522804</v>
      </c>
      <c r="L1661" s="460" t="str">
        <f t="shared" si="291"/>
        <v>-</v>
      </c>
      <c r="M1661" s="460">
        <f t="shared" si="292"/>
        <v>1</v>
      </c>
      <c r="N1661" s="460">
        <f t="shared" si="293"/>
        <v>8.139638053523786E-5</v>
      </c>
      <c r="O1661" s="460">
        <f t="shared" si="298"/>
        <v>-81.787898130354151</v>
      </c>
      <c r="P1661" s="460">
        <f t="shared" si="295"/>
        <v>-9.9999999999980105E-3</v>
      </c>
      <c r="Q1661" s="460">
        <f t="shared" si="296"/>
        <v>6.5275558174251192E-9</v>
      </c>
      <c r="R1661" s="460">
        <f t="shared" si="297"/>
        <v>-6.5275558174238204E-11</v>
      </c>
      <c r="V1661" s="430"/>
    </row>
    <row r="1662" spans="3:22" x14ac:dyDescent="0.35">
      <c r="C1662" s="489">
        <v>61.910000000002498</v>
      </c>
      <c r="D1662" s="460">
        <f t="shared" ref="D1662:D1725" si="299">IF(AND($D$11=$U$86,$D$13&gt;=$U$80),$D$13/$U$80,1)*(f_CLK_MHz/fCLK_NOM_MHz)*$C1662</f>
        <v>61.910000000002498</v>
      </c>
      <c r="E1662" s="460">
        <f t="shared" si="294"/>
        <v>6.1910000000002498E-2</v>
      </c>
      <c r="F1662" s="460">
        <f t="shared" ref="F1662:F1725" si="300">IF(SINC3_Decimation&lt;&gt;0,(ABS(SIN(((MOD_CLK_DIV*PI()*$D1662*SINC3_Decimation)/(f_CLK_MHz*1000000)))/(SINC3_Decimation*SIN(((MOD_CLK_DIV*PI()*$D1662)/(f_CLK_MHz*1000000)))))^First_Stage_Order),"-")</f>
        <v>0.97082230801221392</v>
      </c>
      <c r="G1662" s="460">
        <v>8.5094017242433998E-5</v>
      </c>
      <c r="H1662" s="460">
        <f t="shared" ref="H1662:H1725" si="301">IF(SINC1A_Decimation&lt;&gt;0,(ABS(SIN(((MOD_CLK_DIV*SINC3_Decimation*FIR2_Decimation*PI()*$D1662*SINC1A_Decimation)/(f_CLK_MHz*1000000)))/(SINC1A_Decimation*SIN(((MOD_CLK_DIV*SINC3_Decimation*FIR2_Decimation*PI()*$D1662)/(f_CLK_MHz*1000000)))))^1),"-")</f>
        <v>1</v>
      </c>
      <c r="I1662" s="460">
        <v>0.99613127295832504</v>
      </c>
      <c r="J1662" s="460">
        <v>0.99593514361105095</v>
      </c>
      <c r="K1662" s="460">
        <v>0.99752107363999998</v>
      </c>
      <c r="L1662" s="460" t="str">
        <f t="shared" ref="L1662:L1725" si="302">IF(SINC1B_Decimation&lt;&gt;0,(ABS(SIN(((MOD_CLK_DIV*FIR1_Decimation*PI()*$D1662*SINC1B_Decimation)/(f_CLK_MHz*1000000)))/(SINC1B_Decimation*SIN(((MOD_CLK_DIV*FIR1_Decimation*PI()*$D1662)/(f_CLK_MHz*1000000)))))^1),"-")</f>
        <v>-</v>
      </c>
      <c r="M1662" s="460">
        <f t="shared" ref="M1662:M1725" si="303">IF($D$14=$Z$85,(ABS(SIN(((Dec_Prior_to_Chop*PI()*$D1662*2)/(f_CLK_MHz*1000000)))/(2*SIN(((Dec_Prior_to_Chop*PI()*$D1662)/(f_CLK_MHz*1000000)))))^1),1)</f>
        <v>1</v>
      </c>
      <c r="N1662" s="460">
        <f t="shared" ref="N1662:N1725" si="304">M1662*IF(FILTER=$U$85,F1662,IF(AND(FILTER=$U$86,$D$13&lt;=$U$73,$D$13&lt;&gt;$U$72),F1662*G1662*H1662,IF(AND(FILTER=$U$86,OR($D$13&gt;=$U$74,$D$13=$U$72),$D$13&lt;=$U$79,$D$13&lt;&gt;$U$75),I1662*L1662,IF(AND(FILTER=$U$86,$D$13=$U$75),J1662*L1662,IF(AND(FILTER=$U$86,$D$13&gt;=$U$80),K1662,"Error")))))</f>
        <v>8.2611170217330898E-5</v>
      </c>
      <c r="O1662" s="460">
        <f t="shared" si="298"/>
        <v>-81.659224517088674</v>
      </c>
      <c r="P1662" s="460">
        <f t="shared" si="295"/>
        <v>-9.9999999999980105E-3</v>
      </c>
      <c r="Q1662" s="460">
        <f t="shared" si="296"/>
        <v>6.7246191759641034E-9</v>
      </c>
      <c r="R1662" s="460">
        <f t="shared" si="297"/>
        <v>-6.7246191759627659E-11</v>
      </c>
      <c r="V1662" s="430"/>
    </row>
    <row r="1663" spans="3:22" x14ac:dyDescent="0.35">
      <c r="C1663" s="489">
        <v>61.920000000002503</v>
      </c>
      <c r="D1663" s="460">
        <f t="shared" si="299"/>
        <v>61.920000000002503</v>
      </c>
      <c r="E1663" s="460">
        <f t="shared" ref="E1663:E1726" si="305">D1663/1000</f>
        <v>6.1920000000002501E-2</v>
      </c>
      <c r="F1663" s="460">
        <f t="shared" si="300"/>
        <v>0.97081300192773246</v>
      </c>
      <c r="G1663" s="460">
        <v>8.6355034047739003E-5</v>
      </c>
      <c r="H1663" s="460">
        <f t="shared" si="301"/>
        <v>1</v>
      </c>
      <c r="I1663" s="460">
        <v>0.99613002501123804</v>
      </c>
      <c r="J1663" s="460">
        <v>0.99593383250429901</v>
      </c>
      <c r="K1663" s="460">
        <v>0.99752027355605699</v>
      </c>
      <c r="L1663" s="460" t="str">
        <f t="shared" si="302"/>
        <v>-</v>
      </c>
      <c r="M1663" s="460">
        <f t="shared" si="303"/>
        <v>1</v>
      </c>
      <c r="N1663" s="460">
        <f t="shared" si="304"/>
        <v>8.3834589835457045E-5</v>
      </c>
      <c r="O1663" s="460">
        <f t="shared" si="298"/>
        <v>-81.53153512257434</v>
      </c>
      <c r="P1663" s="460">
        <f t="shared" si="295"/>
        <v>-1.0000000000005116E-2</v>
      </c>
      <c r="Q1663" s="460">
        <f t="shared" si="296"/>
        <v>6.9260477598875643E-9</v>
      </c>
      <c r="R1663" s="460">
        <f t="shared" si="297"/>
        <v>-6.9260477598911074E-11</v>
      </c>
      <c r="V1663" s="430"/>
    </row>
    <row r="1664" spans="3:22" x14ac:dyDescent="0.35">
      <c r="C1664" s="489">
        <v>61.930000000002501</v>
      </c>
      <c r="D1664" s="460">
        <f t="shared" si="299"/>
        <v>61.930000000002501</v>
      </c>
      <c r="E1664" s="460">
        <f t="shared" si="305"/>
        <v>6.1930000000002504E-2</v>
      </c>
      <c r="F1664" s="460">
        <f t="shared" si="300"/>
        <v>0.97080369441749914</v>
      </c>
      <c r="G1664" s="460">
        <v>8.7624985198027299E-5</v>
      </c>
      <c r="H1664" s="460">
        <f t="shared" si="301"/>
        <v>1</v>
      </c>
      <c r="I1664" s="460">
        <v>0.99612877686385903</v>
      </c>
      <c r="J1664" s="460">
        <v>0.99593252118718401</v>
      </c>
      <c r="K1664" s="460">
        <v>0.99751947334341795</v>
      </c>
      <c r="L1664" s="460" t="str">
        <f t="shared" si="302"/>
        <v>-</v>
      </c>
      <c r="M1664" s="460">
        <f t="shared" si="303"/>
        <v>1</v>
      </c>
      <c r="N1664" s="460">
        <f t="shared" si="304"/>
        <v>8.5066659353523577E-5</v>
      </c>
      <c r="O1664" s="460">
        <f t="shared" si="298"/>
        <v>-81.404812440132815</v>
      </c>
      <c r="P1664" s="460">
        <f t="shared" si="295"/>
        <v>-9.9999999999980105E-3</v>
      </c>
      <c r="Q1664" s="460">
        <f t="shared" si="296"/>
        <v>7.1319079943995317E-9</v>
      </c>
      <c r="R1664" s="460">
        <f t="shared" si="297"/>
        <v>-7.1319079943981123E-11</v>
      </c>
      <c r="V1664" s="430"/>
    </row>
    <row r="1665" spans="3:22" x14ac:dyDescent="0.35">
      <c r="C1665" s="489">
        <v>61.940000000002499</v>
      </c>
      <c r="D1665" s="460">
        <f t="shared" si="299"/>
        <v>61.940000000002499</v>
      </c>
      <c r="E1665" s="460">
        <f t="shared" si="305"/>
        <v>6.19400000000025E-2</v>
      </c>
      <c r="F1665" s="460">
        <f t="shared" si="300"/>
        <v>0.97079438548155039</v>
      </c>
      <c r="G1665" s="460">
        <v>8.8903891500865804E-5</v>
      </c>
      <c r="H1665" s="460">
        <f t="shared" si="301"/>
        <v>1</v>
      </c>
      <c r="I1665" s="460">
        <v>0.99612752851617103</v>
      </c>
      <c r="J1665" s="460">
        <v>0.99593120965968995</v>
      </c>
      <c r="K1665" s="460">
        <v>0.99751867300206298</v>
      </c>
      <c r="L1665" s="460" t="str">
        <f t="shared" si="302"/>
        <v>-</v>
      </c>
      <c r="M1665" s="460">
        <f t="shared" si="303"/>
        <v>1</v>
      </c>
      <c r="N1665" s="460">
        <f t="shared" si="304"/>
        <v>8.6307398716501451E-5</v>
      </c>
      <c r="O1665" s="460">
        <f t="shared" si="298"/>
        <v>-81.279039454405236</v>
      </c>
      <c r="P1665" s="460">
        <f t="shared" si="295"/>
        <v>-9.9999999999980105E-3</v>
      </c>
      <c r="Q1665" s="460">
        <f t="shared" si="296"/>
        <v>7.3422669448470788E-9</v>
      </c>
      <c r="R1665" s="460">
        <f t="shared" si="297"/>
        <v>-7.3422669448456176E-11</v>
      </c>
      <c r="V1665" s="430"/>
    </row>
    <row r="1666" spans="3:22" x14ac:dyDescent="0.35">
      <c r="C1666" s="489">
        <v>61.950000000002497</v>
      </c>
      <c r="D1666" s="460">
        <f t="shared" si="299"/>
        <v>61.950000000002497</v>
      </c>
      <c r="E1666" s="460">
        <f t="shared" si="305"/>
        <v>6.1950000000002496E-2</v>
      </c>
      <c r="F1666" s="460">
        <f t="shared" si="300"/>
        <v>0.97078507511992429</v>
      </c>
      <c r="G1666" s="460">
        <v>9.0191773745305502E-5</v>
      </c>
      <c r="H1666" s="460">
        <f t="shared" si="301"/>
        <v>1</v>
      </c>
      <c r="I1666" s="460">
        <v>0.99612627996819103</v>
      </c>
      <c r="J1666" s="460">
        <v>0.99592989792183295</v>
      </c>
      <c r="K1666" s="460">
        <v>0.99751787253201096</v>
      </c>
      <c r="L1666" s="460" t="str">
        <f t="shared" si="302"/>
        <v>-</v>
      </c>
      <c r="M1666" s="460">
        <f t="shared" si="303"/>
        <v>1</v>
      </c>
      <c r="N1666" s="460">
        <f t="shared" si="304"/>
        <v>8.7556827850535614E-5</v>
      </c>
      <c r="O1666" s="460">
        <f t="shared" si="298"/>
        <v>-81.154199622749928</v>
      </c>
      <c r="P1666" s="460">
        <f t="shared" si="295"/>
        <v>-9.9999999999980105E-3</v>
      </c>
      <c r="Q1666" s="460">
        <f t="shared" si="296"/>
        <v>7.5571923199385E-9</v>
      </c>
      <c r="R1666" s="460">
        <f t="shared" si="297"/>
        <v>-7.5571923199369962E-11</v>
      </c>
      <c r="V1666" s="430"/>
    </row>
    <row r="1667" spans="3:22" x14ac:dyDescent="0.35">
      <c r="C1667" s="489">
        <v>61.960000000002502</v>
      </c>
      <c r="D1667" s="460">
        <f t="shared" si="299"/>
        <v>61.960000000002502</v>
      </c>
      <c r="E1667" s="460">
        <f t="shared" si="305"/>
        <v>6.1960000000002499E-2</v>
      </c>
      <c r="F1667" s="460">
        <f t="shared" si="300"/>
        <v>0.97077576333265592</v>
      </c>
      <c r="G1667" s="460">
        <v>9.1488652701535495E-5</v>
      </c>
      <c r="H1667" s="460">
        <f t="shared" si="301"/>
        <v>1</v>
      </c>
      <c r="I1667" s="460">
        <v>0.99612503121990104</v>
      </c>
      <c r="J1667" s="460">
        <v>0.99592858597359801</v>
      </c>
      <c r="K1667" s="460">
        <v>0.99751707193324501</v>
      </c>
      <c r="L1667" s="460" t="str">
        <f t="shared" si="302"/>
        <v>-</v>
      </c>
      <c r="M1667" s="460">
        <f t="shared" si="303"/>
        <v>1</v>
      </c>
      <c r="N1667" s="460">
        <f t="shared" si="304"/>
        <v>8.8814966662609368E-5</v>
      </c>
      <c r="O1667" s="460">
        <f t="shared" si="298"/>
        <v>-81.0302768575622</v>
      </c>
      <c r="P1667" s="460">
        <f t="shared" ref="P1667:P1730" si="306">D1666-D1667</f>
        <v>-1.0000000000005116E-2</v>
      </c>
      <c r="Q1667" s="460">
        <f t="shared" ref="Q1667:Q1730" si="307">((N1667+N1666)/2)^2</f>
        <v>7.7767524749467602E-9</v>
      </c>
      <c r="R1667" s="460">
        <f t="shared" ref="R1667:R1730" si="308">P1667*Q1667</f>
        <v>-7.7767524749507383E-11</v>
      </c>
      <c r="V1667" s="430"/>
    </row>
    <row r="1668" spans="3:22" x14ac:dyDescent="0.35">
      <c r="C1668" s="489">
        <v>61.9700000000025</v>
      </c>
      <c r="D1668" s="460">
        <f t="shared" si="299"/>
        <v>61.9700000000025</v>
      </c>
      <c r="E1668" s="460">
        <f t="shared" si="305"/>
        <v>6.1970000000002502E-2</v>
      </c>
      <c r="F1668" s="460">
        <f t="shared" si="300"/>
        <v>0.97076645011978413</v>
      </c>
      <c r="G1668" s="460">
        <v>9.2794549120769193E-5</v>
      </c>
      <c r="H1668" s="460">
        <f t="shared" si="301"/>
        <v>1</v>
      </c>
      <c r="I1668" s="460">
        <v>0.99612378227130605</v>
      </c>
      <c r="J1668" s="460">
        <v>0.99592727381498403</v>
      </c>
      <c r="K1668" s="460">
        <v>0.99751627120576603</v>
      </c>
      <c r="L1668" s="460" t="str">
        <f t="shared" si="302"/>
        <v>-</v>
      </c>
      <c r="M1668" s="460">
        <f t="shared" si="303"/>
        <v>1</v>
      </c>
      <c r="N1668" s="460">
        <f t="shared" si="304"/>
        <v>9.008183504043504E-5</v>
      </c>
      <c r="O1668" s="460">
        <f t="shared" si="298"/>
        <v>-80.907255509397714</v>
      </c>
      <c r="P1668" s="460">
        <f t="shared" si="306"/>
        <v>-9.9999999999980105E-3</v>
      </c>
      <c r="Q1668" s="460">
        <f t="shared" si="307"/>
        <v>8.0010164148945965E-9</v>
      </c>
      <c r="R1668" s="460">
        <f t="shared" si="308"/>
        <v>-8.0010164148930051E-11</v>
      </c>
      <c r="V1668" s="430"/>
    </row>
    <row r="1669" spans="3:22" x14ac:dyDescent="0.35">
      <c r="C1669" s="489">
        <v>61.980000000002498</v>
      </c>
      <c r="D1669" s="460">
        <f t="shared" si="299"/>
        <v>61.980000000002498</v>
      </c>
      <c r="E1669" s="460">
        <f t="shared" si="305"/>
        <v>6.1980000000002498E-2</v>
      </c>
      <c r="F1669" s="460">
        <f t="shared" si="300"/>
        <v>0.97075713548134468</v>
      </c>
      <c r="G1669" s="460">
        <v>9.4109483735349997E-5</v>
      </c>
      <c r="H1669" s="460">
        <f t="shared" si="301"/>
        <v>1</v>
      </c>
      <c r="I1669" s="460">
        <v>0.99612253312242105</v>
      </c>
      <c r="J1669" s="460">
        <v>0.99592596144601198</v>
      </c>
      <c r="K1669" s="460">
        <v>0.99751547034958998</v>
      </c>
      <c r="L1669" s="460" t="str">
        <f t="shared" si="302"/>
        <v>-</v>
      </c>
      <c r="M1669" s="460">
        <f t="shared" si="303"/>
        <v>1</v>
      </c>
      <c r="N1669" s="460">
        <f t="shared" si="304"/>
        <v>9.135745285255656E-5</v>
      </c>
      <c r="O1669" s="460">
        <f t="shared" si="298"/>
        <v>-80.785120350856914</v>
      </c>
      <c r="P1669" s="460">
        <f t="shared" si="306"/>
        <v>-9.9999999999980105E-3</v>
      </c>
      <c r="Q1669" s="460">
        <f t="shared" si="307"/>
        <v>8.2300537977789726E-9</v>
      </c>
      <c r="R1669" s="460">
        <f t="shared" si="308"/>
        <v>-8.230053797777335E-11</v>
      </c>
      <c r="V1669" s="430"/>
    </row>
    <row r="1670" spans="3:22" x14ac:dyDescent="0.35">
      <c r="C1670" s="489">
        <v>61.990000000002503</v>
      </c>
      <c r="D1670" s="460">
        <f t="shared" si="299"/>
        <v>61.990000000002503</v>
      </c>
      <c r="E1670" s="460">
        <f t="shared" si="305"/>
        <v>6.1990000000002501E-2</v>
      </c>
      <c r="F1670" s="460">
        <f t="shared" si="300"/>
        <v>0.97074781941737498</v>
      </c>
      <c r="G1670" s="460">
        <v>9.5433477258537099E-5</v>
      </c>
      <c r="H1670" s="460">
        <f t="shared" si="301"/>
        <v>1</v>
      </c>
      <c r="I1670" s="460">
        <v>0.99612128377322995</v>
      </c>
      <c r="J1670" s="460">
        <v>0.99592464886666099</v>
      </c>
      <c r="K1670" s="460">
        <v>0.99751466936470101</v>
      </c>
      <c r="L1670" s="460" t="str">
        <f t="shared" si="302"/>
        <v>-</v>
      </c>
      <c r="M1670" s="460">
        <f t="shared" si="303"/>
        <v>1</v>
      </c>
      <c r="N1670" s="460">
        <f t="shared" si="304"/>
        <v>9.2641839948142529E-5</v>
      </c>
      <c r="O1670" s="460">
        <f t="shared" si="298"/>
        <v>-80.663856561238219</v>
      </c>
      <c r="P1670" s="460">
        <f t="shared" si="306"/>
        <v>-1.0000000000005116E-2</v>
      </c>
      <c r="Q1670" s="460">
        <f t="shared" si="307"/>
        <v>8.4639349377893489E-9</v>
      </c>
      <c r="R1670" s="460">
        <f t="shared" si="308"/>
        <v>-8.463934937793679E-11</v>
      </c>
      <c r="V1670" s="430"/>
    </row>
    <row r="1671" spans="3:22" x14ac:dyDescent="0.35">
      <c r="C1671" s="489">
        <v>62.000000000002601</v>
      </c>
      <c r="D1671" s="460">
        <f t="shared" si="299"/>
        <v>62.000000000002601</v>
      </c>
      <c r="E1671" s="460">
        <f t="shared" si="305"/>
        <v>6.2000000000002602E-2</v>
      </c>
      <c r="F1671" s="460">
        <f t="shared" si="300"/>
        <v>0.970738501927912</v>
      </c>
      <c r="G1671" s="460">
        <v>9.6766550384269994E-5</v>
      </c>
      <c r="H1671" s="460">
        <f t="shared" si="301"/>
        <v>1</v>
      </c>
      <c r="I1671" s="460">
        <v>0.99612003422374895</v>
      </c>
      <c r="J1671" s="460">
        <v>0.99592333607695205</v>
      </c>
      <c r="K1671" s="460">
        <v>0.99751386825111499</v>
      </c>
      <c r="L1671" s="460" t="str">
        <f t="shared" si="302"/>
        <v>-</v>
      </c>
      <c r="M1671" s="460">
        <f t="shared" si="303"/>
        <v>1</v>
      </c>
      <c r="N1671" s="460">
        <f t="shared" si="304"/>
        <v>9.3935016156758075E-5</v>
      </c>
      <c r="O1671" s="460">
        <f t="shared" si="298"/>
        <v>-80.543449711890105</v>
      </c>
      <c r="P1671" s="460">
        <f t="shared" si="306"/>
        <v>-1.0000000000097486E-2</v>
      </c>
      <c r="Q1671" s="460">
        <f t="shared" si="307"/>
        <v>8.7027308084971968E-9</v>
      </c>
      <c r="R1671" s="460">
        <f t="shared" si="308"/>
        <v>-8.7027308085820369E-11</v>
      </c>
      <c r="V1671" s="430"/>
    </row>
    <row r="1672" spans="3:22" x14ac:dyDescent="0.35">
      <c r="C1672" s="489">
        <v>62.010000000002599</v>
      </c>
      <c r="D1672" s="460">
        <f t="shared" si="299"/>
        <v>62.010000000002599</v>
      </c>
      <c r="E1672" s="460">
        <f t="shared" si="305"/>
        <v>6.2010000000002598E-2</v>
      </c>
      <c r="F1672" s="460">
        <f t="shared" si="300"/>
        <v>0.97072918301299216</v>
      </c>
      <c r="G1672" s="460">
        <v>9.8108723787363299E-5</v>
      </c>
      <c r="H1672" s="460">
        <f t="shared" si="301"/>
        <v>1</v>
      </c>
      <c r="I1672" s="460">
        <v>0.99611878447396296</v>
      </c>
      <c r="J1672" s="460">
        <v>0.99592202307686695</v>
      </c>
      <c r="K1672" s="460">
        <v>0.99751306700881803</v>
      </c>
      <c r="L1672" s="460" t="str">
        <f t="shared" si="302"/>
        <v>-</v>
      </c>
      <c r="M1672" s="460">
        <f t="shared" si="303"/>
        <v>1</v>
      </c>
      <c r="N1672" s="460">
        <f t="shared" si="304"/>
        <v>9.5237001288554492E-5</v>
      </c>
      <c r="O1672" s="460">
        <f t="shared" si="298"/>
        <v>-80.423885752184077</v>
      </c>
      <c r="P1672" s="460">
        <f t="shared" si="306"/>
        <v>-9.9999999999980105E-3</v>
      </c>
      <c r="Q1672" s="460">
        <f t="shared" si="307"/>
        <v>8.9465130460824099E-9</v>
      </c>
      <c r="R1672" s="460">
        <f t="shared" si="308"/>
        <v>-8.9465130460806301E-11</v>
      </c>
      <c r="V1672" s="430"/>
    </row>
    <row r="1673" spans="3:22" x14ac:dyDescent="0.35">
      <c r="C1673" s="489">
        <v>62.020000000002597</v>
      </c>
      <c r="D1673" s="460">
        <f t="shared" si="299"/>
        <v>62.020000000002597</v>
      </c>
      <c r="E1673" s="460">
        <f t="shared" si="305"/>
        <v>6.2020000000002594E-2</v>
      </c>
      <c r="F1673" s="460">
        <f t="shared" si="300"/>
        <v>0.97071986267265309</v>
      </c>
      <c r="G1673" s="460">
        <v>9.9460018122942505E-5</v>
      </c>
      <c r="H1673" s="460">
        <f t="shared" si="301"/>
        <v>1</v>
      </c>
      <c r="I1673" s="460">
        <v>0.99611753452389096</v>
      </c>
      <c r="J1673" s="460">
        <v>0.995920709866426</v>
      </c>
      <c r="K1673" s="460">
        <v>0.99751226563782402</v>
      </c>
      <c r="L1673" s="460" t="str">
        <f t="shared" si="302"/>
        <v>-</v>
      </c>
      <c r="M1673" s="460">
        <f t="shared" si="303"/>
        <v>1</v>
      </c>
      <c r="N1673" s="460">
        <f t="shared" si="304"/>
        <v>9.654781513372233E-5</v>
      </c>
      <c r="O1673" s="460">
        <f t="shared" si="298"/>
        <v>-80.305150996180487</v>
      </c>
      <c r="P1673" s="460">
        <f t="shared" si="306"/>
        <v>-9.9999999999980105E-3</v>
      </c>
      <c r="Q1673" s="460">
        <f t="shared" si="307"/>
        <v>9.1953539525316046E-9</v>
      </c>
      <c r="R1673" s="460">
        <f t="shared" si="308"/>
        <v>-9.195353952529775E-11</v>
      </c>
      <c r="V1673" s="430"/>
    </row>
    <row r="1674" spans="3:22" x14ac:dyDescent="0.35">
      <c r="C1674" s="489">
        <v>62.030000000002602</v>
      </c>
      <c r="D1674" s="460">
        <f t="shared" si="299"/>
        <v>62.030000000002602</v>
      </c>
      <c r="E1674" s="460">
        <f t="shared" si="305"/>
        <v>6.2030000000002604E-2</v>
      </c>
      <c r="F1674" s="460">
        <f t="shared" si="300"/>
        <v>0.97071054090693143</v>
      </c>
      <c r="G1674" s="460">
        <v>1.0082045402688101E-4</v>
      </c>
      <c r="H1674" s="460">
        <f t="shared" si="301"/>
        <v>1</v>
      </c>
      <c r="I1674" s="460">
        <v>0.99611628437351496</v>
      </c>
      <c r="J1674" s="460">
        <v>0.99591939644561001</v>
      </c>
      <c r="K1674" s="460">
        <v>0.99751146413811698</v>
      </c>
      <c r="L1674" s="460" t="str">
        <f t="shared" si="302"/>
        <v>-</v>
      </c>
      <c r="M1674" s="460">
        <f t="shared" si="303"/>
        <v>1</v>
      </c>
      <c r="N1674" s="460">
        <f t="shared" si="304"/>
        <v>9.7867477462916077E-5</v>
      </c>
      <c r="O1674" s="460">
        <f t="shared" si="298"/>
        <v>-80.187232109796284</v>
      </c>
      <c r="P1674" s="460">
        <f t="shared" si="306"/>
        <v>-1.0000000000005116E-2</v>
      </c>
      <c r="Q1674" s="460">
        <f t="shared" si="307"/>
        <v>9.4493264988591316E-9</v>
      </c>
      <c r="R1674" s="460">
        <f t="shared" si="308"/>
        <v>-9.4493264988639662E-11</v>
      </c>
      <c r="V1674" s="430"/>
    </row>
    <row r="1675" spans="3:22" x14ac:dyDescent="0.35">
      <c r="C1675" s="489">
        <v>62.0400000000026</v>
      </c>
      <c r="D1675" s="460">
        <f t="shared" si="299"/>
        <v>62.0400000000026</v>
      </c>
      <c r="E1675" s="460">
        <f t="shared" si="305"/>
        <v>6.20400000000026E-2</v>
      </c>
      <c r="F1675" s="460">
        <f t="shared" si="300"/>
        <v>0.97070121771586237</v>
      </c>
      <c r="G1675" s="460">
        <v>1.02190052115285E-4</v>
      </c>
      <c r="H1675" s="460">
        <f t="shared" si="301"/>
        <v>1</v>
      </c>
      <c r="I1675" s="460">
        <v>0.99611503402283397</v>
      </c>
      <c r="J1675" s="460">
        <v>0.99591808281442096</v>
      </c>
      <c r="K1675" s="460">
        <v>0.9975106625097</v>
      </c>
      <c r="L1675" s="460" t="str">
        <f t="shared" si="302"/>
        <v>-</v>
      </c>
      <c r="M1675" s="460">
        <f t="shared" si="303"/>
        <v>1</v>
      </c>
      <c r="N1675" s="460">
        <f t="shared" si="304"/>
        <v>9.9196008026754585E-5</v>
      </c>
      <c r="O1675" s="460">
        <f t="shared" si="298"/>
        <v>-80.070116098617362</v>
      </c>
      <c r="P1675" s="460">
        <f t="shared" si="306"/>
        <v>-9.9999999999980105E-3</v>
      </c>
      <c r="Q1675" s="460">
        <f t="shared" si="307"/>
        <v>9.7085043283344104E-9</v>
      </c>
      <c r="R1675" s="460">
        <f t="shared" si="308"/>
        <v>-9.7085043283324791E-11</v>
      </c>
      <c r="V1675" s="430"/>
    </row>
    <row r="1676" spans="3:22" x14ac:dyDescent="0.35">
      <c r="C1676" s="489">
        <v>62.050000000002598</v>
      </c>
      <c r="D1676" s="460">
        <f t="shared" si="299"/>
        <v>62.050000000002598</v>
      </c>
      <c r="E1676" s="460">
        <f t="shared" si="305"/>
        <v>6.2050000000002596E-2</v>
      </c>
      <c r="F1676" s="460">
        <f t="shared" si="300"/>
        <v>0.97069189309948545</v>
      </c>
      <c r="G1676" s="460">
        <v>1.03568832984475E-4</v>
      </c>
      <c r="H1676" s="460">
        <f t="shared" si="301"/>
        <v>1</v>
      </c>
      <c r="I1676" s="460">
        <v>0.99611378347186996</v>
      </c>
      <c r="J1676" s="460">
        <v>0.99591676897287795</v>
      </c>
      <c r="K1676" s="460">
        <v>0.99750986075258896</v>
      </c>
      <c r="L1676" s="460" t="str">
        <f t="shared" si="302"/>
        <v>-</v>
      </c>
      <c r="M1676" s="460">
        <f t="shared" si="303"/>
        <v>1</v>
      </c>
      <c r="N1676" s="460">
        <f t="shared" si="304"/>
        <v>1.0053342655580447E-4</v>
      </c>
      <c r="O1676" s="460">
        <f t="shared" si="298"/>
        <v>-79.953790296197269</v>
      </c>
      <c r="P1676" s="460">
        <f t="shared" si="306"/>
        <v>-9.9999999999980105E-3</v>
      </c>
      <c r="Q1676" s="460">
        <f t="shared" si="307"/>
        <v>9.972961759667185E-9</v>
      </c>
      <c r="R1676" s="460">
        <f t="shared" si="308"/>
        <v>-9.9729617596652012E-11</v>
      </c>
      <c r="V1676" s="430"/>
    </row>
    <row r="1677" spans="3:22" x14ac:dyDescent="0.35">
      <c r="C1677" s="489">
        <v>62.060000000002603</v>
      </c>
      <c r="D1677" s="460">
        <f t="shared" si="299"/>
        <v>62.060000000002603</v>
      </c>
      <c r="E1677" s="460">
        <f t="shared" si="305"/>
        <v>6.2060000000002606E-2</v>
      </c>
      <c r="F1677" s="460">
        <f t="shared" si="300"/>
        <v>0.97068256705783762</v>
      </c>
      <c r="G1677" s="460">
        <v>1.04956817211111E-4</v>
      </c>
      <c r="H1677" s="460">
        <f t="shared" si="301"/>
        <v>1</v>
      </c>
      <c r="I1677" s="460">
        <v>0.99611253272060296</v>
      </c>
      <c r="J1677" s="460">
        <v>0.99591545492096101</v>
      </c>
      <c r="K1677" s="460">
        <v>0.997509058866766</v>
      </c>
      <c r="L1677" s="460" t="str">
        <f t="shared" si="302"/>
        <v>-</v>
      </c>
      <c r="M1677" s="460">
        <f t="shared" si="303"/>
        <v>1</v>
      </c>
      <c r="N1677" s="460">
        <f t="shared" si="304"/>
        <v>1.0187975276070146E-4</v>
      </c>
      <c r="O1677" s="460">
        <f t="shared" ref="O1677:O1740" si="309">20*LOG10(N1677)</f>
        <v>-79.838242352847942</v>
      </c>
      <c r="P1677" s="460">
        <f t="shared" si="306"/>
        <v>-1.0000000000005116E-2</v>
      </c>
      <c r="Q1677" s="460">
        <f t="shared" si="307"/>
        <v>1.0242773790253996E-8</v>
      </c>
      <c r="R1677" s="460">
        <f t="shared" si="308"/>
        <v>-1.0242773790259236E-10</v>
      </c>
      <c r="V1677" s="430"/>
    </row>
    <row r="1678" spans="3:22" x14ac:dyDescent="0.35">
      <c r="C1678" s="489">
        <v>62.070000000002601</v>
      </c>
      <c r="D1678" s="460">
        <f t="shared" si="299"/>
        <v>62.070000000002601</v>
      </c>
      <c r="E1678" s="460">
        <f t="shared" si="305"/>
        <v>6.2070000000002602E-2</v>
      </c>
      <c r="F1678" s="460">
        <f t="shared" si="300"/>
        <v>0.97067323959095397</v>
      </c>
      <c r="G1678" s="460">
        <v>1.0635402535168601E-4</v>
      </c>
      <c r="H1678" s="460">
        <f t="shared" si="301"/>
        <v>1</v>
      </c>
      <c r="I1678" s="460">
        <v>0.99611128176905195</v>
      </c>
      <c r="J1678" s="460">
        <v>0.99591414065868999</v>
      </c>
      <c r="K1678" s="460">
        <v>0.99750825685224698</v>
      </c>
      <c r="L1678" s="460" t="str">
        <f t="shared" si="302"/>
        <v>-</v>
      </c>
      <c r="M1678" s="460">
        <f t="shared" si="303"/>
        <v>1</v>
      </c>
      <c r="N1678" s="460">
        <f t="shared" si="304"/>
        <v>1.032350063316595E-4</v>
      </c>
      <c r="O1678" s="460">
        <f t="shared" si="309"/>
        <v>-79.723460224960988</v>
      </c>
      <c r="P1678" s="460">
        <f t="shared" si="306"/>
        <v>-9.9999999999980105E-3</v>
      </c>
      <c r="Q1678" s="460">
        <f t="shared" si="307"/>
        <v>1.0518016099379319E-8</v>
      </c>
      <c r="R1678" s="460">
        <f t="shared" si="308"/>
        <v>-1.0518016099377226E-10</v>
      </c>
      <c r="V1678" s="430"/>
    </row>
    <row r="1679" spans="3:22" x14ac:dyDescent="0.35">
      <c r="C1679" s="489">
        <v>62.080000000002599</v>
      </c>
      <c r="D1679" s="460">
        <f t="shared" si="299"/>
        <v>62.080000000002599</v>
      </c>
      <c r="E1679" s="460">
        <f t="shared" si="305"/>
        <v>6.2080000000002598E-2</v>
      </c>
      <c r="F1679" s="460">
        <f t="shared" si="300"/>
        <v>0.97066391069887226</v>
      </c>
      <c r="G1679" s="460">
        <v>1.07760477942851E-4</v>
      </c>
      <c r="H1679" s="460">
        <f t="shared" si="301"/>
        <v>1</v>
      </c>
      <c r="I1679" s="460">
        <v>0.99611003061719805</v>
      </c>
      <c r="J1679" s="460">
        <v>0.99591282618604904</v>
      </c>
      <c r="K1679" s="460">
        <v>0.99750745470901903</v>
      </c>
      <c r="L1679" s="460" t="str">
        <f t="shared" si="302"/>
        <v>-</v>
      </c>
      <c r="M1679" s="460">
        <f t="shared" si="303"/>
        <v>1</v>
      </c>
      <c r="N1679" s="460">
        <f t="shared" si="304"/>
        <v>1.0459920693878732E-4</v>
      </c>
      <c r="O1679" s="460">
        <f t="shared" si="309"/>
        <v>-79.609432164712203</v>
      </c>
      <c r="P1679" s="460">
        <f t="shared" si="306"/>
        <v>-9.9999999999980105E-3</v>
      </c>
      <c r="Q1679" s="460">
        <f t="shared" si="307"/>
        <v>1.0798765051436394E-8</v>
      </c>
      <c r="R1679" s="460">
        <f t="shared" si="308"/>
        <v>-1.0798765051434246E-10</v>
      </c>
      <c r="V1679" s="430"/>
    </row>
    <row r="1680" spans="3:22" x14ac:dyDescent="0.35">
      <c r="C1680" s="489">
        <v>62.090000000002597</v>
      </c>
      <c r="D1680" s="460">
        <f t="shared" si="299"/>
        <v>62.090000000002597</v>
      </c>
      <c r="E1680" s="460">
        <f t="shared" si="305"/>
        <v>6.2090000000002595E-2</v>
      </c>
      <c r="F1680" s="460">
        <f t="shared" si="300"/>
        <v>0.97065458038163055</v>
      </c>
      <c r="G1680" s="460">
        <v>1.09176195500884E-4</v>
      </c>
      <c r="H1680" s="460">
        <f t="shared" si="301"/>
        <v>1</v>
      </c>
      <c r="I1680" s="460">
        <v>0.99610877926504604</v>
      </c>
      <c r="J1680" s="460">
        <v>0.99591151150303903</v>
      </c>
      <c r="K1680" s="460">
        <v>0.99750665243708203</v>
      </c>
      <c r="L1680" s="460" t="str">
        <f t="shared" si="302"/>
        <v>-</v>
      </c>
      <c r="M1680" s="460">
        <f t="shared" si="303"/>
        <v>1</v>
      </c>
      <c r="N1680" s="460">
        <f t="shared" si="304"/>
        <v>1.0597237423157342E-4</v>
      </c>
      <c r="O1680" s="460">
        <f t="shared" si="309"/>
        <v>-79.496146710267453</v>
      </c>
      <c r="P1680" s="460">
        <f t="shared" si="306"/>
        <v>-9.9999999999980105E-3</v>
      </c>
      <c r="Q1680" s="460">
        <f t="shared" si="307"/>
        <v>1.1085097699146457E-8</v>
      </c>
      <c r="R1680" s="460">
        <f t="shared" si="308"/>
        <v>-1.1085097699144251E-10</v>
      </c>
      <c r="V1680" s="430"/>
    </row>
    <row r="1681" spans="3:22" x14ac:dyDescent="0.35">
      <c r="C1681" s="489">
        <v>62.100000000002602</v>
      </c>
      <c r="D1681" s="460">
        <f t="shared" si="299"/>
        <v>62.100000000002602</v>
      </c>
      <c r="E1681" s="460">
        <f t="shared" si="305"/>
        <v>6.2100000000002605E-2</v>
      </c>
      <c r="F1681" s="460">
        <f t="shared" si="300"/>
        <v>0.97064524863926427</v>
      </c>
      <c r="G1681" s="460">
        <v>1.10601198522006E-4</v>
      </c>
      <c r="H1681" s="460">
        <f t="shared" si="301"/>
        <v>1</v>
      </c>
      <c r="I1681" s="460">
        <v>0.99610752771261102</v>
      </c>
      <c r="J1681" s="460">
        <v>0.99591019660967495</v>
      </c>
      <c r="K1681" s="460">
        <v>0.99750585003644898</v>
      </c>
      <c r="L1681" s="460" t="str">
        <f t="shared" si="302"/>
        <v>-</v>
      </c>
      <c r="M1681" s="460">
        <f t="shared" si="303"/>
        <v>1</v>
      </c>
      <c r="N1681" s="460">
        <f t="shared" si="304"/>
        <v>1.0735452783919313E-4</v>
      </c>
      <c r="O1681" s="460">
        <f t="shared" si="309"/>
        <v>-79.383592676327794</v>
      </c>
      <c r="P1681" s="460">
        <f t="shared" si="306"/>
        <v>-1.0000000000005116E-2</v>
      </c>
      <c r="Q1681" s="460">
        <f t="shared" si="307"/>
        <v>1.1377091786777607E-8</v>
      </c>
      <c r="R1681" s="460">
        <f t="shared" si="308"/>
        <v>-1.1377091786783427E-10</v>
      </c>
      <c r="V1681" s="430"/>
    </row>
    <row r="1682" spans="3:22" x14ac:dyDescent="0.35">
      <c r="C1682" s="489">
        <v>62.1100000000026</v>
      </c>
      <c r="D1682" s="460">
        <f t="shared" si="299"/>
        <v>62.1100000000026</v>
      </c>
      <c r="E1682" s="460">
        <f t="shared" si="305"/>
        <v>6.2110000000002601E-2</v>
      </c>
      <c r="F1682" s="460">
        <f t="shared" si="300"/>
        <v>0.97063591547181072</v>
      </c>
      <c r="G1682" s="460">
        <v>1.12035507481935E-4</v>
      </c>
      <c r="H1682" s="460">
        <f t="shared" si="301"/>
        <v>1</v>
      </c>
      <c r="I1682" s="460">
        <v>0.996106275959877</v>
      </c>
      <c r="J1682" s="460">
        <v>0.99590888150594303</v>
      </c>
      <c r="K1682" s="460">
        <v>0.997505047507108</v>
      </c>
      <c r="L1682" s="460" t="str">
        <f t="shared" si="302"/>
        <v>-</v>
      </c>
      <c r="M1682" s="460">
        <f t="shared" si="303"/>
        <v>1</v>
      </c>
      <c r="N1682" s="460">
        <f t="shared" si="304"/>
        <v>1.0874568737007688E-4</v>
      </c>
      <c r="O1682" s="460">
        <f t="shared" si="309"/>
        <v>-79.271759145124676</v>
      </c>
      <c r="P1682" s="460">
        <f t="shared" si="306"/>
        <v>-9.9999999999980105E-3</v>
      </c>
      <c r="Q1682" s="460">
        <f t="shared" si="307"/>
        <v>1.1674825753373201E-8</v>
      </c>
      <c r="R1682" s="460">
        <f t="shared" si="308"/>
        <v>-1.1674825753370878E-10</v>
      </c>
      <c r="V1682" s="430"/>
    </row>
    <row r="1683" spans="3:22" x14ac:dyDescent="0.35">
      <c r="C1683" s="489">
        <v>62.120000000002598</v>
      </c>
      <c r="D1683" s="460">
        <f t="shared" si="299"/>
        <v>62.120000000002598</v>
      </c>
      <c r="E1683" s="460">
        <f t="shared" si="305"/>
        <v>6.2120000000002597E-2</v>
      </c>
      <c r="F1683" s="460">
        <f t="shared" si="300"/>
        <v>0.9706265808793082</v>
      </c>
      <c r="G1683" s="460">
        <v>1.13479142835865E-4</v>
      </c>
      <c r="H1683" s="460">
        <f t="shared" si="301"/>
        <v>1</v>
      </c>
      <c r="I1683" s="460">
        <v>0.99610502400686296</v>
      </c>
      <c r="J1683" s="460">
        <v>0.99590756619186105</v>
      </c>
      <c r="K1683" s="460">
        <v>0.99750424484907096</v>
      </c>
      <c r="L1683" s="460" t="str">
        <f t="shared" si="302"/>
        <v>-</v>
      </c>
      <c r="M1683" s="460">
        <f t="shared" si="303"/>
        <v>1</v>
      </c>
      <c r="N1683" s="460">
        <f t="shared" si="304"/>
        <v>1.101458724118903E-4</v>
      </c>
      <c r="O1683" s="460">
        <f t="shared" si="309"/>
        <v>-79.160635457749848</v>
      </c>
      <c r="P1683" s="460">
        <f t="shared" si="306"/>
        <v>-9.9999999999980105E-3</v>
      </c>
      <c r="Q1683" s="460">
        <f t="shared" si="307"/>
        <v>1.1978378735945628E-8</v>
      </c>
      <c r="R1683" s="460">
        <f t="shared" si="308"/>
        <v>-1.1978378735943246E-10</v>
      </c>
      <c r="V1683" s="430"/>
    </row>
    <row r="1684" spans="3:22" x14ac:dyDescent="0.35">
      <c r="C1684" s="489">
        <v>62.130000000002603</v>
      </c>
      <c r="D1684" s="460">
        <f t="shared" si="299"/>
        <v>62.130000000002603</v>
      </c>
      <c r="E1684" s="460">
        <f t="shared" si="305"/>
        <v>6.21300000000026E-2</v>
      </c>
      <c r="F1684" s="460">
        <f t="shared" si="300"/>
        <v>0.97061724486179191</v>
      </c>
      <c r="G1684" s="460">
        <v>1.14932125018606E-4</v>
      </c>
      <c r="H1684" s="460">
        <f t="shared" si="301"/>
        <v>1</v>
      </c>
      <c r="I1684" s="460">
        <v>0.99610377185354804</v>
      </c>
      <c r="J1684" s="460">
        <v>0.99590625066741201</v>
      </c>
      <c r="K1684" s="460">
        <v>0.99750344206232699</v>
      </c>
      <c r="L1684" s="460" t="str">
        <f t="shared" si="302"/>
        <v>-</v>
      </c>
      <c r="M1684" s="460">
        <f t="shared" si="303"/>
        <v>1</v>
      </c>
      <c r="N1684" s="460">
        <f t="shared" si="304"/>
        <v>1.1155510253167038E-4</v>
      </c>
      <c r="O1684" s="460">
        <f t="shared" si="309"/>
        <v>-79.050211205824752</v>
      </c>
      <c r="P1684" s="460">
        <f t="shared" si="306"/>
        <v>-1.0000000000005116E-2</v>
      </c>
      <c r="Q1684" s="460">
        <f t="shared" si="307"/>
        <v>1.2287830572731332E-8</v>
      </c>
      <c r="R1684" s="460">
        <f t="shared" si="308"/>
        <v>-1.228783057273762E-10</v>
      </c>
      <c r="V1684" s="430"/>
    </row>
    <row r="1685" spans="3:22" x14ac:dyDescent="0.35">
      <c r="C1685" s="489">
        <v>62.140000000002601</v>
      </c>
      <c r="D1685" s="460">
        <f t="shared" si="299"/>
        <v>62.140000000002601</v>
      </c>
      <c r="E1685" s="460">
        <f t="shared" si="305"/>
        <v>6.2140000000002603E-2</v>
      </c>
      <c r="F1685" s="460">
        <f t="shared" si="300"/>
        <v>0.9706079074192997</v>
      </c>
      <c r="G1685" s="460">
        <v>1.16394474444035E-4</v>
      </c>
      <c r="H1685" s="460">
        <f t="shared" si="301"/>
        <v>1</v>
      </c>
      <c r="I1685" s="460">
        <v>0.996102519499937</v>
      </c>
      <c r="J1685" s="460">
        <v>0.99590493493259402</v>
      </c>
      <c r="K1685" s="460">
        <v>0.99750263914687398</v>
      </c>
      <c r="L1685" s="460" t="str">
        <f t="shared" si="302"/>
        <v>-</v>
      </c>
      <c r="M1685" s="460">
        <f t="shared" si="303"/>
        <v>1</v>
      </c>
      <c r="N1685" s="460">
        <f t="shared" si="304"/>
        <v>1.1297339727529396E-4</v>
      </c>
      <c r="O1685" s="460">
        <f t="shared" si="309"/>
        <v>-78.940476223556942</v>
      </c>
      <c r="P1685" s="460">
        <f t="shared" si="306"/>
        <v>-9.9999999999980105E-3</v>
      </c>
      <c r="Q1685" s="460">
        <f t="shared" si="307"/>
        <v>1.2603261806391498E-8</v>
      </c>
      <c r="R1685" s="460">
        <f t="shared" si="308"/>
        <v>-1.2603261806388991E-10</v>
      </c>
      <c r="V1685" s="430"/>
    </row>
    <row r="1686" spans="3:22" x14ac:dyDescent="0.35">
      <c r="C1686" s="489">
        <v>62.150000000002599</v>
      </c>
      <c r="D1686" s="460">
        <f t="shared" si="299"/>
        <v>62.150000000002599</v>
      </c>
      <c r="E1686" s="460">
        <f t="shared" si="305"/>
        <v>6.2150000000002599E-2</v>
      </c>
      <c r="F1686" s="460">
        <f t="shared" si="300"/>
        <v>0.97059856855186843</v>
      </c>
      <c r="G1686" s="460">
        <v>1.17866211505556E-4</v>
      </c>
      <c r="H1686" s="460">
        <f t="shared" si="301"/>
        <v>1</v>
      </c>
      <c r="I1686" s="460">
        <v>0.99610126694604995</v>
      </c>
      <c r="J1686" s="460">
        <v>0.99590361898742896</v>
      </c>
      <c r="K1686" s="460">
        <v>0.99750183610272802</v>
      </c>
      <c r="L1686" s="460" t="str">
        <f t="shared" si="302"/>
        <v>-</v>
      </c>
      <c r="M1686" s="460">
        <f t="shared" si="303"/>
        <v>1</v>
      </c>
      <c r="N1686" s="460">
        <f t="shared" si="304"/>
        <v>1.1440077616792442E-4</v>
      </c>
      <c r="O1686" s="460">
        <f t="shared" si="309"/>
        <v>-78.831420580037673</v>
      </c>
      <c r="P1686" s="460">
        <f t="shared" si="306"/>
        <v>-9.9999999999980105E-3</v>
      </c>
      <c r="Q1686" s="460">
        <f t="shared" si="307"/>
        <v>1.2924753687246689E-8</v>
      </c>
      <c r="R1686" s="460">
        <f t="shared" si="308"/>
        <v>-1.2924753687244119E-10</v>
      </c>
      <c r="V1686" s="430"/>
    </row>
    <row r="1687" spans="3:22" x14ac:dyDescent="0.35">
      <c r="C1687" s="489">
        <v>62.160000000002597</v>
      </c>
      <c r="D1687" s="460">
        <f t="shared" si="299"/>
        <v>62.160000000002597</v>
      </c>
      <c r="E1687" s="460">
        <f t="shared" si="305"/>
        <v>6.2160000000002595E-2</v>
      </c>
      <c r="F1687" s="460">
        <f t="shared" si="300"/>
        <v>0.97058922825953531</v>
      </c>
      <c r="G1687" s="460">
        <v>1.19347356575315E-4</v>
      </c>
      <c r="H1687" s="460">
        <f t="shared" si="301"/>
        <v>1</v>
      </c>
      <c r="I1687" s="460">
        <v>0.99610001419188099</v>
      </c>
      <c r="J1687" s="460">
        <v>0.99590230283191705</v>
      </c>
      <c r="K1687" s="460">
        <v>0.99750103292988801</v>
      </c>
      <c r="L1687" s="460" t="str">
        <f t="shared" si="302"/>
        <v>-</v>
      </c>
      <c r="M1687" s="460">
        <f t="shared" si="303"/>
        <v>1</v>
      </c>
      <c r="N1687" s="460">
        <f t="shared" si="304"/>
        <v>1.1583725871325057E-4</v>
      </c>
      <c r="O1687" s="460">
        <f t="shared" si="309"/>
        <v>-78.723034571936381</v>
      </c>
      <c r="P1687" s="460">
        <f t="shared" si="306"/>
        <v>-9.9999999999980105E-3</v>
      </c>
      <c r="Q1687" s="460">
        <f t="shared" si="307"/>
        <v>1.3252388176486289E-8</v>
      </c>
      <c r="R1687" s="460">
        <f t="shared" si="308"/>
        <v>-1.3252388176483654E-10</v>
      </c>
      <c r="V1687" s="430"/>
    </row>
    <row r="1688" spans="3:22" x14ac:dyDescent="0.35">
      <c r="C1688" s="489">
        <v>62.170000000002602</v>
      </c>
      <c r="D1688" s="460">
        <f t="shared" si="299"/>
        <v>62.170000000002602</v>
      </c>
      <c r="E1688" s="460">
        <f t="shared" si="305"/>
        <v>6.2170000000002605E-2</v>
      </c>
      <c r="F1688" s="460">
        <f t="shared" si="300"/>
        <v>0.97057988654233751</v>
      </c>
      <c r="G1688" s="460">
        <v>1.20837930004739E-4</v>
      </c>
      <c r="H1688" s="460">
        <f t="shared" si="301"/>
        <v>1</v>
      </c>
      <c r="I1688" s="460">
        <v>0.99609876123740004</v>
      </c>
      <c r="J1688" s="460">
        <v>0.99590098646602199</v>
      </c>
      <c r="K1688" s="460">
        <v>0.99750022962832496</v>
      </c>
      <c r="L1688" s="460" t="str">
        <f t="shared" si="302"/>
        <v>-</v>
      </c>
      <c r="M1688" s="460">
        <f t="shared" si="303"/>
        <v>1</v>
      </c>
      <c r="N1688" s="460">
        <f t="shared" si="304"/>
        <v>1.172828643940105E-4</v>
      </c>
      <c r="O1688" s="460">
        <f t="shared" si="309"/>
        <v>-78.615308716384718</v>
      </c>
      <c r="P1688" s="460">
        <f t="shared" si="306"/>
        <v>-1.0000000000005116E-2</v>
      </c>
      <c r="Q1688" s="460">
        <f t="shared" si="307"/>
        <v>1.3586247949386138E-8</v>
      </c>
      <c r="R1688" s="460">
        <f t="shared" si="308"/>
        <v>-1.3586247949393089E-10</v>
      </c>
      <c r="V1688" s="430"/>
    </row>
    <row r="1689" spans="3:22" x14ac:dyDescent="0.35">
      <c r="C1689" s="489">
        <v>62.1800000000026</v>
      </c>
      <c r="D1689" s="460">
        <f t="shared" si="299"/>
        <v>62.1800000000026</v>
      </c>
      <c r="E1689" s="460">
        <f t="shared" si="305"/>
        <v>6.2180000000002601E-2</v>
      </c>
      <c r="F1689" s="460">
        <f t="shared" si="300"/>
        <v>0.9705705434003119</v>
      </c>
      <c r="G1689" s="460">
        <v>1.22337952123978E-4</v>
      </c>
      <c r="H1689" s="460">
        <f t="shared" si="301"/>
        <v>1</v>
      </c>
      <c r="I1689" s="460">
        <v>0.99609750808263997</v>
      </c>
      <c r="J1689" s="460">
        <v>0.99589966988977996</v>
      </c>
      <c r="K1689" s="460">
        <v>0.99749942619807197</v>
      </c>
      <c r="L1689" s="460" t="str">
        <f t="shared" si="302"/>
        <v>-</v>
      </c>
      <c r="M1689" s="460">
        <f t="shared" si="303"/>
        <v>1</v>
      </c>
      <c r="N1689" s="460">
        <f t="shared" si="304"/>
        <v>1.1873761267145067E-4</v>
      </c>
      <c r="O1689" s="460">
        <f t="shared" si="309"/>
        <v>-78.508233744217108</v>
      </c>
      <c r="P1689" s="460">
        <f t="shared" si="306"/>
        <v>-9.9999999999980105E-3</v>
      </c>
      <c r="Q1689" s="460">
        <f t="shared" si="307"/>
        <v>1.3926416398551971E-8</v>
      </c>
      <c r="R1689" s="460">
        <f t="shared" si="308"/>
        <v>-1.3926416398549199E-10</v>
      </c>
      <c r="V1689" s="430"/>
    </row>
    <row r="1690" spans="3:22" x14ac:dyDescent="0.35">
      <c r="C1690" s="489">
        <v>62.190000000002598</v>
      </c>
      <c r="D1690" s="460">
        <f t="shared" si="299"/>
        <v>62.190000000002598</v>
      </c>
      <c r="E1690" s="460">
        <f t="shared" si="305"/>
        <v>6.2190000000002597E-2</v>
      </c>
      <c r="F1690" s="460">
        <f t="shared" si="300"/>
        <v>0.97056119883349434</v>
      </c>
      <c r="G1690" s="460">
        <v>1.2384744324208001E-4</v>
      </c>
      <c r="H1690" s="460">
        <f t="shared" si="301"/>
        <v>1</v>
      </c>
      <c r="I1690" s="460">
        <v>0.99609625472760599</v>
      </c>
      <c r="J1690" s="460">
        <v>0.99589835310319397</v>
      </c>
      <c r="K1690" s="460">
        <v>0.99749862263912303</v>
      </c>
      <c r="L1690" s="460" t="str">
        <f t="shared" si="302"/>
        <v>-</v>
      </c>
      <c r="M1690" s="460">
        <f t="shared" si="303"/>
        <v>1</v>
      </c>
      <c r="N1690" s="460">
        <f t="shared" si="304"/>
        <v>1.2020152298549632E-4</v>
      </c>
      <c r="O1690" s="460">
        <f t="shared" si="309"/>
        <v>-78.401800593419864</v>
      </c>
      <c r="P1690" s="460">
        <f t="shared" si="306"/>
        <v>-9.9999999999980105E-3</v>
      </c>
      <c r="Q1690" s="460">
        <f t="shared" si="307"/>
        <v>1.4272977637122229E-8</v>
      </c>
      <c r="R1690" s="460">
        <f t="shared" si="308"/>
        <v>-1.427297763711939E-10</v>
      </c>
      <c r="V1690" s="430"/>
    </row>
    <row r="1691" spans="3:22" x14ac:dyDescent="0.35">
      <c r="C1691" s="489">
        <v>62.200000000002703</v>
      </c>
      <c r="D1691" s="460">
        <f t="shared" si="299"/>
        <v>62.200000000002703</v>
      </c>
      <c r="E1691" s="460">
        <f t="shared" si="305"/>
        <v>6.2200000000002705E-2</v>
      </c>
      <c r="F1691" s="460">
        <f t="shared" si="300"/>
        <v>0.97055185284192358</v>
      </c>
      <c r="G1691" s="460">
        <v>1.2536642364672099E-4</v>
      </c>
      <c r="H1691" s="460">
        <f t="shared" si="301"/>
        <v>1</v>
      </c>
      <c r="I1691" s="460">
        <v>0.99609500117227801</v>
      </c>
      <c r="J1691" s="460">
        <v>0.99589703610624403</v>
      </c>
      <c r="K1691" s="460">
        <v>0.99749781895146805</v>
      </c>
      <c r="L1691" s="460" t="str">
        <f t="shared" si="302"/>
        <v>-</v>
      </c>
      <c r="M1691" s="460">
        <f t="shared" si="303"/>
        <v>1</v>
      </c>
      <c r="N1691" s="460">
        <f t="shared" si="304"/>
        <v>1.216746147544906E-4</v>
      </c>
      <c r="O1691" s="460">
        <f t="shared" si="309"/>
        <v>-78.296000402862532</v>
      </c>
      <c r="P1691" s="460">
        <f t="shared" si="306"/>
        <v>-1.0000000000104592E-2</v>
      </c>
      <c r="Q1691" s="460">
        <f t="shared" si="307"/>
        <v>1.4626016502003281E-8</v>
      </c>
      <c r="R1691" s="460">
        <f t="shared" si="308"/>
        <v>-1.4626016502156256E-10</v>
      </c>
      <c r="V1691" s="430"/>
    </row>
    <row r="1692" spans="3:22" x14ac:dyDescent="0.35">
      <c r="C1692" s="489">
        <v>62.210000000002701</v>
      </c>
      <c r="D1692" s="460">
        <f t="shared" si="299"/>
        <v>62.210000000002701</v>
      </c>
      <c r="E1692" s="460">
        <f t="shared" si="305"/>
        <v>6.2210000000002701E-2</v>
      </c>
      <c r="F1692" s="460">
        <f t="shared" si="300"/>
        <v>0.97054250542563592</v>
      </c>
      <c r="G1692" s="460">
        <v>1.2689491360423299E-4</v>
      </c>
      <c r="H1692" s="460">
        <f t="shared" si="301"/>
        <v>1</v>
      </c>
      <c r="I1692" s="460">
        <v>0.99609374741665502</v>
      </c>
      <c r="J1692" s="460">
        <v>0.99589571889893203</v>
      </c>
      <c r="K1692" s="460">
        <v>0.99749701513510802</v>
      </c>
      <c r="L1692" s="460" t="str">
        <f t="shared" si="302"/>
        <v>-</v>
      </c>
      <c r="M1692" s="460">
        <f t="shared" si="303"/>
        <v>1</v>
      </c>
      <c r="N1692" s="460">
        <f t="shared" si="304"/>
        <v>1.2315690737522189E-4</v>
      </c>
      <c r="O1692" s="460">
        <f t="shared" si="309"/>
        <v>-78.190824506247068</v>
      </c>
      <c r="P1692" s="460">
        <f t="shared" si="306"/>
        <v>-9.9999999999980105E-3</v>
      </c>
      <c r="Q1692" s="460">
        <f t="shared" si="307"/>
        <v>1.4985618557087974E-8</v>
      </c>
      <c r="R1692" s="460">
        <f t="shared" si="308"/>
        <v>-1.4985618557084993E-10</v>
      </c>
      <c r="V1692" s="430"/>
    </row>
    <row r="1693" spans="3:22" x14ac:dyDescent="0.35">
      <c r="C1693" s="489">
        <v>62.220000000002699</v>
      </c>
      <c r="D1693" s="460">
        <f t="shared" si="299"/>
        <v>62.220000000002699</v>
      </c>
      <c r="E1693" s="460">
        <f t="shared" si="305"/>
        <v>6.2220000000002697E-2</v>
      </c>
      <c r="F1693" s="460">
        <f t="shared" si="300"/>
        <v>0.97053315658466854</v>
      </c>
      <c r="G1693" s="460">
        <v>1.2843293335932301E-4</v>
      </c>
      <c r="H1693" s="460">
        <f t="shared" si="301"/>
        <v>1</v>
      </c>
      <c r="I1693" s="460">
        <v>0.99609249346075801</v>
      </c>
      <c r="J1693" s="460">
        <v>0.99589440148127495</v>
      </c>
      <c r="K1693" s="460">
        <v>0.99749621119005605</v>
      </c>
      <c r="L1693" s="460" t="str">
        <f t="shared" si="302"/>
        <v>-</v>
      </c>
      <c r="M1693" s="460">
        <f t="shared" si="303"/>
        <v>1</v>
      </c>
      <c r="N1693" s="460">
        <f t="shared" si="304"/>
        <v>1.2464842022265213E-4</v>
      </c>
      <c r="O1693" s="460">
        <f t="shared" si="309"/>
        <v>-78.08626442630603</v>
      </c>
      <c r="P1693" s="460">
        <f t="shared" si="306"/>
        <v>-9.9999999999980105E-3</v>
      </c>
      <c r="Q1693" s="460">
        <f t="shared" si="307"/>
        <v>1.5351870096472413E-8</v>
      </c>
      <c r="R1693" s="460">
        <f t="shared" si="308"/>
        <v>-1.5351870096469358E-10</v>
      </c>
      <c r="V1693" s="430"/>
    </row>
    <row r="1694" spans="3:22" x14ac:dyDescent="0.35">
      <c r="C1694" s="489">
        <v>62.230000000002697</v>
      </c>
      <c r="D1694" s="460">
        <f t="shared" si="299"/>
        <v>62.230000000002697</v>
      </c>
      <c r="E1694" s="460">
        <f t="shared" si="305"/>
        <v>6.22300000000027E-2</v>
      </c>
      <c r="F1694" s="460">
        <f t="shared" si="300"/>
        <v>0.97052380631905866</v>
      </c>
      <c r="G1694" s="460">
        <v>1.2998050313511099E-4</v>
      </c>
      <c r="H1694" s="460">
        <f t="shared" si="301"/>
        <v>1</v>
      </c>
      <c r="I1694" s="460">
        <v>0.99609123930457</v>
      </c>
      <c r="J1694" s="460">
        <v>0.99589308385326003</v>
      </c>
      <c r="K1694" s="460">
        <v>0.99749540711629603</v>
      </c>
      <c r="L1694" s="460" t="str">
        <f t="shared" si="302"/>
        <v>-</v>
      </c>
      <c r="M1694" s="460">
        <f t="shared" si="303"/>
        <v>1</v>
      </c>
      <c r="N1694" s="460">
        <f t="shared" si="304"/>
        <v>1.2614917264995427E-4</v>
      </c>
      <c r="O1694" s="460">
        <f t="shared" si="309"/>
        <v>-77.982311869196494</v>
      </c>
      <c r="P1694" s="460">
        <f t="shared" si="306"/>
        <v>-9.9999999999980105E-3</v>
      </c>
      <c r="Q1694" s="460">
        <f t="shared" si="307"/>
        <v>1.5724858147673409E-8</v>
      </c>
      <c r="R1694" s="460">
        <f t="shared" si="308"/>
        <v>-1.5724858147670282E-10</v>
      </c>
      <c r="V1694" s="430"/>
    </row>
    <row r="1695" spans="3:22" x14ac:dyDescent="0.35">
      <c r="C1695" s="489">
        <v>62.240000000002702</v>
      </c>
      <c r="D1695" s="460">
        <f t="shared" si="299"/>
        <v>62.240000000002702</v>
      </c>
      <c r="E1695" s="460">
        <f t="shared" si="305"/>
        <v>6.2240000000002703E-2</v>
      </c>
      <c r="F1695" s="460">
        <f t="shared" si="300"/>
        <v>0.97051445462884312</v>
      </c>
      <c r="G1695" s="460">
        <v>1.3153764313305599E-4</v>
      </c>
      <c r="H1695" s="460">
        <f t="shared" si="301"/>
        <v>1</v>
      </c>
      <c r="I1695" s="460">
        <v>0.99608998494810796</v>
      </c>
      <c r="J1695" s="460">
        <v>0.99589176601490004</v>
      </c>
      <c r="K1695" s="460">
        <v>0.99749460291384595</v>
      </c>
      <c r="L1695" s="460" t="str">
        <f t="shared" si="302"/>
        <v>-</v>
      </c>
      <c r="M1695" s="460">
        <f t="shared" si="303"/>
        <v>1</v>
      </c>
      <c r="N1695" s="460">
        <f t="shared" si="304"/>
        <v>1.2765918398844123E-4</v>
      </c>
      <c r="O1695" s="460">
        <f t="shared" si="309"/>
        <v>-77.878958719109676</v>
      </c>
      <c r="P1695" s="460">
        <f t="shared" si="306"/>
        <v>-1.0000000000005116E-2</v>
      </c>
      <c r="Q1695" s="460">
        <f t="shared" si="307"/>
        <v>1.6104670474870736E-8</v>
      </c>
      <c r="R1695" s="460">
        <f t="shared" si="308"/>
        <v>-1.6104670474878975E-10</v>
      </c>
      <c r="V1695" s="430"/>
    </row>
    <row r="1696" spans="3:22" x14ac:dyDescent="0.35">
      <c r="C1696" s="489">
        <v>62.2500000000027</v>
      </c>
      <c r="D1696" s="460">
        <f t="shared" si="299"/>
        <v>62.2500000000027</v>
      </c>
      <c r="E1696" s="460">
        <f t="shared" si="305"/>
        <v>6.2250000000002699E-2</v>
      </c>
      <c r="F1696" s="460">
        <f t="shared" si="300"/>
        <v>0.970505101514059</v>
      </c>
      <c r="G1696" s="460">
        <v>1.3310437353269901E-4</v>
      </c>
      <c r="H1696" s="460">
        <f t="shared" si="301"/>
        <v>1</v>
      </c>
      <c r="I1696" s="460">
        <v>0.99608873039135504</v>
      </c>
      <c r="J1696" s="460">
        <v>0.99589044796618298</v>
      </c>
      <c r="K1696" s="460">
        <v>0.99749379858269005</v>
      </c>
      <c r="L1696" s="460" t="str">
        <f t="shared" si="302"/>
        <v>-</v>
      </c>
      <c r="M1696" s="460">
        <f t="shared" si="303"/>
        <v>1</v>
      </c>
      <c r="N1696" s="460">
        <f t="shared" si="304"/>
        <v>1.2917847354731727E-4</v>
      </c>
      <c r="O1696" s="460">
        <f t="shared" si="309"/>
        <v>-77.776197033091293</v>
      </c>
      <c r="P1696" s="460">
        <f t="shared" si="306"/>
        <v>-9.9999999999980105E-3</v>
      </c>
      <c r="Q1696" s="460">
        <f t="shared" si="307"/>
        <v>1.6491395582113889E-8</v>
      </c>
      <c r="R1696" s="460">
        <f t="shared" si="308"/>
        <v>-1.6491395582110607E-10</v>
      </c>
      <c r="V1696" s="430"/>
    </row>
    <row r="1697" spans="3:22" x14ac:dyDescent="0.35">
      <c r="C1697" s="489">
        <v>62.260000000002698</v>
      </c>
      <c r="D1697" s="460">
        <f t="shared" si="299"/>
        <v>62.260000000002698</v>
      </c>
      <c r="E1697" s="460">
        <f t="shared" si="305"/>
        <v>6.2260000000002695E-2</v>
      </c>
      <c r="F1697" s="460">
        <f t="shared" si="300"/>
        <v>0.97049574697474283</v>
      </c>
      <c r="G1697" s="460">
        <v>1.34680714491674E-4</v>
      </c>
      <c r="H1697" s="460">
        <f t="shared" si="301"/>
        <v>1</v>
      </c>
      <c r="I1697" s="460">
        <v>0.99608747563431099</v>
      </c>
      <c r="J1697" s="460">
        <v>0.99588912970710497</v>
      </c>
      <c r="K1697" s="460">
        <v>0.99749299412282899</v>
      </c>
      <c r="L1697" s="460" t="str">
        <f t="shared" si="302"/>
        <v>-</v>
      </c>
      <c r="M1697" s="460">
        <f t="shared" si="303"/>
        <v>1</v>
      </c>
      <c r="N1697" s="460">
        <f t="shared" si="304"/>
        <v>1.3070706061368923E-4</v>
      </c>
      <c r="O1697" s="460">
        <f t="shared" si="309"/>
        <v>-77.67401903603384</v>
      </c>
      <c r="P1697" s="460">
        <f t="shared" si="306"/>
        <v>-9.9999999999980105E-3</v>
      </c>
      <c r="Q1697" s="460">
        <f t="shared" si="307"/>
        <v>1.6885122716537921E-8</v>
      </c>
      <c r="R1697" s="460">
        <f t="shared" si="308"/>
        <v>-1.6885122716534561E-10</v>
      </c>
      <c r="V1697" s="430"/>
    </row>
    <row r="1698" spans="3:22" x14ac:dyDescent="0.35">
      <c r="C1698" s="489">
        <v>62.270000000002703</v>
      </c>
      <c r="D1698" s="460">
        <f t="shared" si="299"/>
        <v>62.270000000002703</v>
      </c>
      <c r="E1698" s="460">
        <f t="shared" si="305"/>
        <v>6.2270000000002705E-2</v>
      </c>
      <c r="F1698" s="460">
        <f t="shared" si="300"/>
        <v>0.97048639101093304</v>
      </c>
      <c r="G1698" s="460">
        <v>1.3626668614562801E-4</v>
      </c>
      <c r="H1698" s="460">
        <f t="shared" si="301"/>
        <v>1</v>
      </c>
      <c r="I1698" s="460">
        <v>0.99608622067699704</v>
      </c>
      <c r="J1698" s="460">
        <v>0.99588781123768699</v>
      </c>
      <c r="K1698" s="460">
        <v>0.99749218953427699</v>
      </c>
      <c r="L1698" s="460" t="str">
        <f t="shared" si="302"/>
        <v>-</v>
      </c>
      <c r="M1698" s="460">
        <f t="shared" si="303"/>
        <v>1</v>
      </c>
      <c r="N1698" s="460">
        <f t="shared" si="304"/>
        <v>1.3224496445249004E-4</v>
      </c>
      <c r="O1698" s="460">
        <f t="shared" si="309"/>
        <v>-77.572417115856652</v>
      </c>
      <c r="P1698" s="460">
        <f t="shared" si="306"/>
        <v>-1.0000000000005116E-2</v>
      </c>
      <c r="Q1698" s="460">
        <f t="shared" si="307"/>
        <v>1.7285941871601142E-8</v>
      </c>
      <c r="R1698" s="460">
        <f t="shared" si="308"/>
        <v>-1.7285941871609984E-10</v>
      </c>
      <c r="V1698" s="430"/>
    </row>
    <row r="1699" spans="3:22" x14ac:dyDescent="0.35">
      <c r="C1699" s="489">
        <v>62.280000000002701</v>
      </c>
      <c r="D1699" s="460">
        <f t="shared" si="299"/>
        <v>62.280000000002701</v>
      </c>
      <c r="E1699" s="460">
        <f t="shared" si="305"/>
        <v>6.2280000000002701E-2</v>
      </c>
      <c r="F1699" s="460">
        <f t="shared" si="300"/>
        <v>0.97047703362266491</v>
      </c>
      <c r="G1699" s="460">
        <v>1.37862308608026E-4</v>
      </c>
      <c r="H1699" s="460">
        <f t="shared" si="301"/>
        <v>1</v>
      </c>
      <c r="I1699" s="460">
        <v>0.99608496551941095</v>
      </c>
      <c r="J1699" s="460">
        <v>0.99588649255793205</v>
      </c>
      <c r="K1699" s="460">
        <v>0.99749138481703603</v>
      </c>
      <c r="L1699" s="460" t="str">
        <f t="shared" si="302"/>
        <v>-</v>
      </c>
      <c r="M1699" s="460">
        <f t="shared" si="303"/>
        <v>1</v>
      </c>
      <c r="N1699" s="460">
        <f t="shared" si="304"/>
        <v>1.3379220430628945E-4</v>
      </c>
      <c r="O1699" s="460">
        <f t="shared" si="309"/>
        <v>-77.47138381886684</v>
      </c>
      <c r="P1699" s="460">
        <f t="shared" si="306"/>
        <v>-9.9999999999980105E-3</v>
      </c>
      <c r="Q1699" s="460">
        <f t="shared" si="307"/>
        <v>1.7693943790296832E-8</v>
      </c>
      <c r="R1699" s="460">
        <f t="shared" si="308"/>
        <v>-1.7693943790293311E-10</v>
      </c>
      <c r="V1699" s="430"/>
    </row>
    <row r="1700" spans="3:22" x14ac:dyDescent="0.35">
      <c r="C1700" s="489">
        <v>62.290000000002699</v>
      </c>
      <c r="D1700" s="460">
        <f t="shared" si="299"/>
        <v>62.290000000002699</v>
      </c>
      <c r="E1700" s="460">
        <f t="shared" si="305"/>
        <v>6.2290000000002697E-2</v>
      </c>
      <c r="F1700" s="460">
        <f t="shared" si="300"/>
        <v>0.97046767480997731</v>
      </c>
      <c r="G1700" s="460">
        <v>1.3946760197001E-4</v>
      </c>
      <c r="H1700" s="460">
        <f t="shared" si="301"/>
        <v>1</v>
      </c>
      <c r="I1700" s="460">
        <v>0.99608371016152097</v>
      </c>
      <c r="J1700" s="460">
        <v>0.99588517366780005</v>
      </c>
      <c r="K1700" s="460">
        <v>0.99749057997107504</v>
      </c>
      <c r="L1700" s="460" t="str">
        <f t="shared" si="302"/>
        <v>-</v>
      </c>
      <c r="M1700" s="460">
        <f t="shared" si="303"/>
        <v>1</v>
      </c>
      <c r="N1700" s="460">
        <f t="shared" si="304"/>
        <v>1.3534879939515901E-4</v>
      </c>
      <c r="O1700" s="460">
        <f t="shared" si="309"/>
        <v>-77.370911845282862</v>
      </c>
      <c r="P1700" s="460">
        <f t="shared" si="306"/>
        <v>-9.9999999999980105E-3</v>
      </c>
      <c r="Q1700" s="460">
        <f t="shared" si="307"/>
        <v>1.8109219968355773E-8</v>
      </c>
      <c r="R1700" s="460">
        <f t="shared" si="308"/>
        <v>-1.810921996835217E-10</v>
      </c>
      <c r="V1700" s="430"/>
    </row>
    <row r="1701" spans="3:22" x14ac:dyDescent="0.35">
      <c r="C1701" s="489">
        <v>62.300000000002697</v>
      </c>
      <c r="D1701" s="460">
        <f t="shared" si="299"/>
        <v>62.300000000002697</v>
      </c>
      <c r="E1701" s="460">
        <f t="shared" si="305"/>
        <v>6.23000000000027E-2</v>
      </c>
      <c r="F1701" s="460">
        <f t="shared" si="300"/>
        <v>0.97045831457290543</v>
      </c>
      <c r="G1701" s="460">
        <v>1.4108258630055401E-4</v>
      </c>
      <c r="H1701" s="460">
        <f t="shared" si="301"/>
        <v>1</v>
      </c>
      <c r="I1701" s="460">
        <v>0.99608245460335798</v>
      </c>
      <c r="J1701" s="460">
        <v>0.99588385456733097</v>
      </c>
      <c r="K1701" s="460">
        <v>0.997489774996423</v>
      </c>
      <c r="L1701" s="460" t="str">
        <f t="shared" si="302"/>
        <v>-</v>
      </c>
      <c r="M1701" s="460">
        <f t="shared" si="303"/>
        <v>1</v>
      </c>
      <c r="N1701" s="460">
        <f t="shared" si="304"/>
        <v>1.3691476891682211E-4</v>
      </c>
      <c r="O1701" s="460">
        <f t="shared" si="309"/>
        <v>-77.270994044898472</v>
      </c>
      <c r="P1701" s="460">
        <f t="shared" si="306"/>
        <v>-9.9999999999980105E-3</v>
      </c>
      <c r="Q1701" s="460">
        <f t="shared" si="307"/>
        <v>1.8531862657493208E-8</v>
      </c>
      <c r="R1701" s="460">
        <f t="shared" si="308"/>
        <v>-1.8531862657489521E-10</v>
      </c>
      <c r="V1701" s="430"/>
    </row>
    <row r="1702" spans="3:22" x14ac:dyDescent="0.35">
      <c r="C1702" s="489">
        <v>62.310000000002702</v>
      </c>
      <c r="D1702" s="460">
        <f t="shared" si="299"/>
        <v>62.310000000002702</v>
      </c>
      <c r="E1702" s="460">
        <f t="shared" si="305"/>
        <v>6.2310000000002704E-2</v>
      </c>
      <c r="F1702" s="460">
        <f t="shared" si="300"/>
        <v>0.97044895291148814</v>
      </c>
      <c r="G1702" s="460">
        <v>1.4270728164599201E-4</v>
      </c>
      <c r="H1702" s="460">
        <f t="shared" si="301"/>
        <v>1</v>
      </c>
      <c r="I1702" s="460">
        <v>0.99608119884492596</v>
      </c>
      <c r="J1702" s="460">
        <v>0.99588253525652304</v>
      </c>
      <c r="K1702" s="460">
        <v>0.997488969893082</v>
      </c>
      <c r="L1702" s="460" t="str">
        <f t="shared" si="302"/>
        <v>-</v>
      </c>
      <c r="M1702" s="460">
        <f t="shared" si="303"/>
        <v>1</v>
      </c>
      <c r="N1702" s="460">
        <f t="shared" si="304"/>
        <v>1.3849013204619777E-4</v>
      </c>
      <c r="O1702" s="460">
        <f t="shared" si="309"/>
        <v>-77.171623412938374</v>
      </c>
      <c r="P1702" s="460">
        <f t="shared" si="306"/>
        <v>-1.0000000000005116E-2</v>
      </c>
      <c r="Q1702" s="460">
        <f t="shared" si="307"/>
        <v>1.8961964868612696E-8</v>
      </c>
      <c r="R1702" s="460">
        <f t="shared" si="308"/>
        <v>-1.8961964868622396E-10</v>
      </c>
      <c r="V1702" s="430"/>
    </row>
    <row r="1703" spans="3:22" x14ac:dyDescent="0.35">
      <c r="C1703" s="489">
        <v>62.3200000000027</v>
      </c>
      <c r="D1703" s="460">
        <f t="shared" si="299"/>
        <v>62.3200000000027</v>
      </c>
      <c r="E1703" s="460">
        <f t="shared" si="305"/>
        <v>6.23200000000027E-2</v>
      </c>
      <c r="F1703" s="460">
        <f t="shared" si="300"/>
        <v>0.97043958982576184</v>
      </c>
      <c r="G1703" s="460">
        <v>1.44341708030243E-4</v>
      </c>
      <c r="H1703" s="460">
        <f t="shared" si="301"/>
        <v>1</v>
      </c>
      <c r="I1703" s="460">
        <v>0.99607994288620805</v>
      </c>
      <c r="J1703" s="460">
        <v>0.99588121573536104</v>
      </c>
      <c r="K1703" s="460">
        <v>0.99748816466103696</v>
      </c>
      <c r="L1703" s="460" t="str">
        <f t="shared" si="302"/>
        <v>-</v>
      </c>
      <c r="M1703" s="460">
        <f t="shared" si="303"/>
        <v>1</v>
      </c>
      <c r="N1703" s="460">
        <f t="shared" si="304"/>
        <v>1.400749079356189E-4</v>
      </c>
      <c r="O1703" s="460">
        <f t="shared" si="309"/>
        <v>-77.072793086016134</v>
      </c>
      <c r="P1703" s="460">
        <f t="shared" si="306"/>
        <v>-9.9999999999980105E-3</v>
      </c>
      <c r="Q1703" s="460">
        <f t="shared" si="307"/>
        <v>1.9399620375017779E-8</v>
      </c>
      <c r="R1703" s="460">
        <f t="shared" si="308"/>
        <v>-1.939962037501392E-10</v>
      </c>
      <c r="V1703" s="430"/>
    </row>
    <row r="1704" spans="3:22" x14ac:dyDescent="0.35">
      <c r="C1704" s="489">
        <v>62.330000000002698</v>
      </c>
      <c r="D1704" s="460">
        <f t="shared" si="299"/>
        <v>62.330000000002698</v>
      </c>
      <c r="E1704" s="460">
        <f t="shared" si="305"/>
        <v>6.2330000000002696E-2</v>
      </c>
      <c r="F1704" s="460">
        <f t="shared" si="300"/>
        <v>0.97043022531576273</v>
      </c>
      <c r="G1704" s="460">
        <v>1.4598588545450399E-4</v>
      </c>
      <c r="H1704" s="460">
        <f t="shared" si="301"/>
        <v>1</v>
      </c>
      <c r="I1704" s="460">
        <v>0.99607868672720601</v>
      </c>
      <c r="J1704" s="460">
        <v>0.99587989600384497</v>
      </c>
      <c r="K1704" s="460">
        <v>0.99748735930028998</v>
      </c>
      <c r="L1704" s="460" t="str">
        <f t="shared" si="302"/>
        <v>-</v>
      </c>
      <c r="M1704" s="460">
        <f t="shared" si="303"/>
        <v>1</v>
      </c>
      <c r="N1704" s="460">
        <f t="shared" si="304"/>
        <v>1.4166911571453545E-4</v>
      </c>
      <c r="O1704" s="460">
        <f t="shared" si="309"/>
        <v>-76.974496338264856</v>
      </c>
      <c r="P1704" s="460">
        <f t="shared" si="306"/>
        <v>-9.9999999999980105E-3</v>
      </c>
      <c r="Q1704" s="460">
        <f t="shared" si="307"/>
        <v>1.9844923715644679E-8</v>
      </c>
      <c r="R1704" s="460">
        <f t="shared" si="308"/>
        <v>-1.9844923715640731E-10</v>
      </c>
      <c r="V1704" s="430"/>
    </row>
    <row r="1705" spans="3:22" x14ac:dyDescent="0.35">
      <c r="C1705" s="489">
        <v>62.340000000002703</v>
      </c>
      <c r="D1705" s="460">
        <f t="shared" si="299"/>
        <v>62.340000000002703</v>
      </c>
      <c r="E1705" s="460">
        <f t="shared" si="305"/>
        <v>6.2340000000002706E-2</v>
      </c>
      <c r="F1705" s="460">
        <f t="shared" si="300"/>
        <v>0.97042085938152944</v>
      </c>
      <c r="G1705" s="460">
        <v>1.47639833897308E-4</v>
      </c>
      <c r="H1705" s="460">
        <f t="shared" si="301"/>
        <v>1</v>
      </c>
      <c r="I1705" s="460">
        <v>0.99607743036793395</v>
      </c>
      <c r="J1705" s="460">
        <v>0.99587857606199304</v>
      </c>
      <c r="K1705" s="460">
        <v>0.99748655381085405</v>
      </c>
      <c r="L1705" s="460" t="str">
        <f t="shared" si="302"/>
        <v>-</v>
      </c>
      <c r="M1705" s="460">
        <f t="shared" si="303"/>
        <v>1</v>
      </c>
      <c r="N1705" s="460">
        <f t="shared" si="304"/>
        <v>1.432727744895719E-4</v>
      </c>
      <c r="O1705" s="460">
        <f t="shared" si="309"/>
        <v>-76.876726577579447</v>
      </c>
      <c r="P1705" s="460">
        <f t="shared" si="306"/>
        <v>-1.0000000000005116E-2</v>
      </c>
      <c r="Q1705" s="460">
        <f t="shared" si="307"/>
        <v>2.0297970198272392E-8</v>
      </c>
      <c r="R1705" s="460">
        <f t="shared" si="308"/>
        <v>-2.0297970198282776E-10</v>
      </c>
      <c r="V1705" s="430"/>
    </row>
    <row r="1706" spans="3:22" x14ac:dyDescent="0.35">
      <c r="C1706" s="489">
        <v>62.350000000002701</v>
      </c>
      <c r="D1706" s="460">
        <f t="shared" si="299"/>
        <v>62.350000000002701</v>
      </c>
      <c r="E1706" s="460">
        <f t="shared" si="305"/>
        <v>6.2350000000002702E-2</v>
      </c>
      <c r="F1706" s="460">
        <f t="shared" si="300"/>
        <v>0.97041149202309951</v>
      </c>
      <c r="G1706" s="460">
        <v>1.49303573314189E-4</v>
      </c>
      <c r="H1706" s="460">
        <f t="shared" si="301"/>
        <v>1</v>
      </c>
      <c r="I1706" s="460">
        <v>0.99607617380837898</v>
      </c>
      <c r="J1706" s="460">
        <v>0.99587725590978904</v>
      </c>
      <c r="K1706" s="460">
        <v>0.99748574819271296</v>
      </c>
      <c r="L1706" s="460" t="str">
        <f t="shared" si="302"/>
        <v>-</v>
      </c>
      <c r="M1706" s="460">
        <f t="shared" si="303"/>
        <v>1</v>
      </c>
      <c r="N1706" s="460">
        <f t="shared" si="304"/>
        <v>1.4488590334420237E-4</v>
      </c>
      <c r="O1706" s="460">
        <f t="shared" si="309"/>
        <v>-76.779477342010736</v>
      </c>
      <c r="P1706" s="460">
        <f t="shared" si="306"/>
        <v>-9.9999999999980105E-3</v>
      </c>
      <c r="Q1706" s="460">
        <f t="shared" si="307"/>
        <v>2.0758855902727231E-8</v>
      </c>
      <c r="R1706" s="460">
        <f t="shared" si="308"/>
        <v>-2.07588559027231E-10</v>
      </c>
      <c r="V1706" s="430"/>
    </row>
    <row r="1707" spans="3:22" x14ac:dyDescent="0.35">
      <c r="C1707" s="489">
        <v>62.360000000002699</v>
      </c>
      <c r="D1707" s="460">
        <f t="shared" si="299"/>
        <v>62.360000000002699</v>
      </c>
      <c r="E1707" s="460">
        <f t="shared" si="305"/>
        <v>6.2360000000002698E-2</v>
      </c>
      <c r="F1707" s="460">
        <f t="shared" si="300"/>
        <v>0.97040212324050779</v>
      </c>
      <c r="G1707" s="460">
        <v>1.5097712363778401E-4</v>
      </c>
      <c r="H1707" s="460">
        <f t="shared" si="301"/>
        <v>1</v>
      </c>
      <c r="I1707" s="460">
        <v>0.996074917048558</v>
      </c>
      <c r="J1707" s="460">
        <v>0.99587593554725096</v>
      </c>
      <c r="K1707" s="460">
        <v>0.99748494244588504</v>
      </c>
      <c r="L1707" s="460" t="str">
        <f t="shared" si="302"/>
        <v>-</v>
      </c>
      <c r="M1707" s="460">
        <f t="shared" si="303"/>
        <v>1</v>
      </c>
      <c r="N1707" s="460">
        <f t="shared" si="304"/>
        <v>1.4650852133885026E-4</v>
      </c>
      <c r="O1707" s="460">
        <f t="shared" si="309"/>
        <v>-76.682742296256748</v>
      </c>
      <c r="P1707" s="460">
        <f t="shared" si="306"/>
        <v>-9.9999999999980105E-3</v>
      </c>
      <c r="Q1707" s="460">
        <f t="shared" si="307"/>
        <v>2.1227677684091813E-8</v>
      </c>
      <c r="R1707" s="460">
        <f t="shared" si="308"/>
        <v>-2.122767768408759E-10</v>
      </c>
      <c r="V1707" s="430"/>
    </row>
    <row r="1708" spans="3:22" x14ac:dyDescent="0.35">
      <c r="C1708" s="489">
        <v>62.370000000002698</v>
      </c>
      <c r="D1708" s="460">
        <f t="shared" si="299"/>
        <v>62.370000000002698</v>
      </c>
      <c r="E1708" s="460">
        <f t="shared" si="305"/>
        <v>6.2370000000002694E-2</v>
      </c>
      <c r="F1708" s="460">
        <f t="shared" si="300"/>
        <v>0.97039275303379313</v>
      </c>
      <c r="G1708" s="460">
        <v>1.5266050477772899E-4</v>
      </c>
      <c r="H1708" s="460">
        <f t="shared" si="301"/>
        <v>1</v>
      </c>
      <c r="I1708" s="460">
        <v>0.996073660088452</v>
      </c>
      <c r="J1708" s="460">
        <v>0.99587461497436203</v>
      </c>
      <c r="K1708" s="460">
        <v>0.99748413657035395</v>
      </c>
      <c r="L1708" s="460" t="str">
        <f t="shared" si="302"/>
        <v>-</v>
      </c>
      <c r="M1708" s="460">
        <f t="shared" si="303"/>
        <v>1</v>
      </c>
      <c r="N1708" s="460">
        <f t="shared" si="304"/>
        <v>1.4814064751078897E-4</v>
      </c>
      <c r="O1708" s="460">
        <f t="shared" si="309"/>
        <v>-76.586515228284398</v>
      </c>
      <c r="P1708" s="460">
        <f t="shared" si="306"/>
        <v>-9.9999999999980105E-3</v>
      </c>
      <c r="Q1708" s="460">
        <f t="shared" si="307"/>
        <v>2.1704533175945808E-8</v>
      </c>
      <c r="R1708" s="460">
        <f t="shared" si="308"/>
        <v>-2.1704533175941489E-10</v>
      </c>
      <c r="V1708" s="430"/>
    </row>
    <row r="1709" spans="3:22" x14ac:dyDescent="0.35">
      <c r="C1709" s="489">
        <v>62.380000000002703</v>
      </c>
      <c r="D1709" s="460">
        <f t="shared" si="299"/>
        <v>62.380000000002703</v>
      </c>
      <c r="E1709" s="460">
        <f t="shared" si="305"/>
        <v>6.2380000000002704E-2</v>
      </c>
      <c r="F1709" s="460">
        <f t="shared" si="300"/>
        <v>0.97038338140299174</v>
      </c>
      <c r="G1709" s="460">
        <v>1.5435373662047599E-4</v>
      </c>
      <c r="H1709" s="460">
        <f t="shared" si="301"/>
        <v>1</v>
      </c>
      <c r="I1709" s="460">
        <v>0.99607240292806298</v>
      </c>
      <c r="J1709" s="460">
        <v>0.99587329419112103</v>
      </c>
      <c r="K1709" s="460">
        <v>0.99748333056612104</v>
      </c>
      <c r="L1709" s="460" t="str">
        <f t="shared" si="302"/>
        <v>-</v>
      </c>
      <c r="M1709" s="460">
        <f t="shared" si="303"/>
        <v>1</v>
      </c>
      <c r="N1709" s="460">
        <f t="shared" si="304"/>
        <v>1.4978230087396428E-4</v>
      </c>
      <c r="O1709" s="460">
        <f t="shared" si="309"/>
        <v>-76.490790046069094</v>
      </c>
      <c r="P1709" s="460">
        <f t="shared" si="306"/>
        <v>-1.0000000000005116E-2</v>
      </c>
      <c r="Q1709" s="460">
        <f t="shared" si="307"/>
        <v>2.2189520793566092E-8</v>
      </c>
      <c r="R1709" s="460">
        <f t="shared" si="308"/>
        <v>-2.2189520793577444E-10</v>
      </c>
      <c r="V1709" s="430"/>
    </row>
    <row r="1710" spans="3:22" x14ac:dyDescent="0.35">
      <c r="C1710" s="489">
        <v>62.3900000000028</v>
      </c>
      <c r="D1710" s="460">
        <f t="shared" si="299"/>
        <v>62.3900000000028</v>
      </c>
      <c r="E1710" s="460">
        <f t="shared" si="305"/>
        <v>6.2390000000002797E-2</v>
      </c>
      <c r="F1710" s="460">
        <f t="shared" si="300"/>
        <v>0.97037400834814169</v>
      </c>
      <c r="G1710" s="460">
        <v>1.5605683902905599E-4</v>
      </c>
      <c r="H1710" s="460">
        <f t="shared" si="301"/>
        <v>1</v>
      </c>
      <c r="I1710" s="460">
        <v>0.99607114556741205</v>
      </c>
      <c r="J1710" s="460">
        <v>0.99587197319754905</v>
      </c>
      <c r="K1710" s="460">
        <v>0.99748252443319996</v>
      </c>
      <c r="L1710" s="460" t="str">
        <f t="shared" si="302"/>
        <v>-</v>
      </c>
      <c r="M1710" s="460">
        <f t="shared" si="303"/>
        <v>1</v>
      </c>
      <c r="N1710" s="460">
        <f t="shared" si="304"/>
        <v>1.5143350041876578E-4</v>
      </c>
      <c r="O1710" s="460">
        <f t="shared" si="309"/>
        <v>-76.395560774445698</v>
      </c>
      <c r="P1710" s="460">
        <f t="shared" si="306"/>
        <v>-1.0000000000097486E-2</v>
      </c>
      <c r="Q1710" s="460">
        <f t="shared" si="307"/>
        <v>2.268273973710536E-8</v>
      </c>
      <c r="R1710" s="460">
        <f t="shared" si="308"/>
        <v>-2.2682739737326486E-10</v>
      </c>
      <c r="V1710" s="430"/>
    </row>
    <row r="1711" spans="3:22" x14ac:dyDescent="0.35">
      <c r="C1711" s="489">
        <v>62.400000000002798</v>
      </c>
      <c r="D1711" s="460">
        <f t="shared" si="299"/>
        <v>62.400000000002798</v>
      </c>
      <c r="E1711" s="460">
        <f t="shared" si="305"/>
        <v>6.24000000000028E-2</v>
      </c>
      <c r="F1711" s="460">
        <f t="shared" si="300"/>
        <v>0.97036463386927896</v>
      </c>
      <c r="G1711" s="460">
        <v>1.5776983184334999E-4</v>
      </c>
      <c r="H1711" s="460">
        <f t="shared" si="301"/>
        <v>1</v>
      </c>
      <c r="I1711" s="460">
        <v>0.996069888006477</v>
      </c>
      <c r="J1711" s="460">
        <v>0.99587065199362701</v>
      </c>
      <c r="K1711" s="460">
        <v>0.99748171817157705</v>
      </c>
      <c r="L1711" s="460" t="str">
        <f t="shared" si="302"/>
        <v>-</v>
      </c>
      <c r="M1711" s="460">
        <f t="shared" si="303"/>
        <v>1</v>
      </c>
      <c r="N1711" s="460">
        <f t="shared" si="304"/>
        <v>1.5309426511229003E-4</v>
      </c>
      <c r="O1711" s="460">
        <f t="shared" si="309"/>
        <v>-76.300821552035501</v>
      </c>
      <c r="P1711" s="460">
        <f t="shared" si="306"/>
        <v>-9.9999999999980105E-3</v>
      </c>
      <c r="Q1711" s="460">
        <f t="shared" si="307"/>
        <v>2.318428999483443E-8</v>
      </c>
      <c r="R1711" s="460">
        <f t="shared" si="308"/>
        <v>-2.3184289994829818E-10</v>
      </c>
      <c r="V1711" s="430"/>
    </row>
    <row r="1712" spans="3:22" x14ac:dyDescent="0.35">
      <c r="C1712" s="489">
        <v>62.410000000002803</v>
      </c>
      <c r="D1712" s="460">
        <f t="shared" si="299"/>
        <v>62.410000000002803</v>
      </c>
      <c r="E1712" s="460">
        <f t="shared" si="305"/>
        <v>6.2410000000002804E-2</v>
      </c>
      <c r="F1712" s="460">
        <f t="shared" si="300"/>
        <v>0.97035525796644129</v>
      </c>
      <c r="G1712" s="460">
        <v>1.5949273487968801E-4</v>
      </c>
      <c r="H1712" s="460">
        <f t="shared" si="301"/>
        <v>1</v>
      </c>
      <c r="I1712" s="460">
        <v>0.99606863024528203</v>
      </c>
      <c r="J1712" s="460">
        <v>0.99586933057937399</v>
      </c>
      <c r="K1712" s="460">
        <v>0.99748091178126697</v>
      </c>
      <c r="L1712" s="460" t="str">
        <f t="shared" si="302"/>
        <v>-</v>
      </c>
      <c r="M1712" s="460">
        <f t="shared" si="303"/>
        <v>1</v>
      </c>
      <c r="N1712" s="460">
        <f t="shared" si="304"/>
        <v>1.547646138979529E-4</v>
      </c>
      <c r="O1712" s="460">
        <f t="shared" si="309"/>
        <v>-76.206566628311293</v>
      </c>
      <c r="P1712" s="460">
        <f t="shared" si="306"/>
        <v>-1.0000000000005116E-2</v>
      </c>
      <c r="Q1712" s="460">
        <f t="shared" si="307"/>
        <v>2.3694272346360842E-8</v>
      </c>
      <c r="R1712" s="460">
        <f t="shared" si="308"/>
        <v>-2.3694272346372966E-10</v>
      </c>
      <c r="V1712" s="430"/>
    </row>
    <row r="1713" spans="3:22" x14ac:dyDescent="0.35">
      <c r="C1713" s="489">
        <v>62.420000000002801</v>
      </c>
      <c r="D1713" s="460">
        <f t="shared" si="299"/>
        <v>62.420000000002801</v>
      </c>
      <c r="E1713" s="460">
        <f t="shared" si="305"/>
        <v>6.24200000000028E-2</v>
      </c>
      <c r="F1713" s="460">
        <f t="shared" si="300"/>
        <v>0.97034588063966631</v>
      </c>
      <c r="G1713" s="460">
        <v>1.61225567930776E-4</v>
      </c>
      <c r="H1713" s="460">
        <f t="shared" si="301"/>
        <v>1</v>
      </c>
      <c r="I1713" s="460">
        <v>0.99606737228380604</v>
      </c>
      <c r="J1713" s="460">
        <v>0.99586800895477301</v>
      </c>
      <c r="K1713" s="460">
        <v>0.99748010526225706</v>
      </c>
      <c r="L1713" s="460" t="str">
        <f t="shared" si="302"/>
        <v>-</v>
      </c>
      <c r="M1713" s="460">
        <f t="shared" si="303"/>
        <v>1</v>
      </c>
      <c r="N1713" s="460">
        <f t="shared" si="304"/>
        <v>1.5644456569541919E-4</v>
      </c>
      <c r="O1713" s="460">
        <f t="shared" si="309"/>
        <v>-76.112790360740206</v>
      </c>
      <c r="P1713" s="460">
        <f t="shared" si="306"/>
        <v>-9.9999999999980105E-3</v>
      </c>
      <c r="Q1713" s="460">
        <f t="shared" si="307"/>
        <v>2.4212788365794929E-8</v>
      </c>
      <c r="R1713" s="460">
        <f t="shared" si="308"/>
        <v>-2.4212788365790112E-10</v>
      </c>
      <c r="V1713" s="430"/>
    </row>
    <row r="1714" spans="3:22" x14ac:dyDescent="0.35">
      <c r="C1714" s="489">
        <v>62.430000000002799</v>
      </c>
      <c r="D1714" s="460">
        <f t="shared" si="299"/>
        <v>62.430000000002799</v>
      </c>
      <c r="E1714" s="460">
        <f t="shared" si="305"/>
        <v>6.2430000000002803E-2</v>
      </c>
      <c r="F1714" s="460">
        <f t="shared" si="300"/>
        <v>0.97033650188899123</v>
      </c>
      <c r="G1714" s="460">
        <v>1.6296835076575299E-4</v>
      </c>
      <c r="H1714" s="460">
        <f t="shared" si="301"/>
        <v>1</v>
      </c>
      <c r="I1714" s="460">
        <v>0.99606611412204904</v>
      </c>
      <c r="J1714" s="460">
        <v>0.99586668711982496</v>
      </c>
      <c r="K1714" s="460">
        <v>0.99747929861454399</v>
      </c>
      <c r="L1714" s="460" t="str">
        <f t="shared" si="302"/>
        <v>-</v>
      </c>
      <c r="M1714" s="460">
        <f t="shared" si="303"/>
        <v>1</v>
      </c>
      <c r="N1714" s="460">
        <f t="shared" si="304"/>
        <v>1.5813413940065886E-4</v>
      </c>
      <c r="O1714" s="460">
        <f t="shared" si="309"/>
        <v>-76.019487212012052</v>
      </c>
      <c r="P1714" s="460">
        <f t="shared" si="306"/>
        <v>-9.9999999999980105E-3</v>
      </c>
      <c r="Q1714" s="460">
        <f t="shared" si="307"/>
        <v>2.4739940424981307E-8</v>
      </c>
      <c r="R1714" s="460">
        <f t="shared" si="308"/>
        <v>-2.4739940424976386E-10</v>
      </c>
      <c r="V1714" s="430"/>
    </row>
    <row r="1715" spans="3:22" x14ac:dyDescent="0.35">
      <c r="C1715" s="489">
        <v>62.440000000002797</v>
      </c>
      <c r="D1715" s="460">
        <f t="shared" si="299"/>
        <v>62.440000000002797</v>
      </c>
      <c r="E1715" s="460">
        <f t="shared" si="305"/>
        <v>6.2440000000002799E-2</v>
      </c>
      <c r="F1715" s="460">
        <f t="shared" si="300"/>
        <v>0.97032712171445212</v>
      </c>
      <c r="G1715" s="460">
        <v>1.6472110312993501E-4</v>
      </c>
      <c r="H1715" s="460">
        <f t="shared" si="301"/>
        <v>1</v>
      </c>
      <c r="I1715" s="460">
        <v>0.99606485576003001</v>
      </c>
      <c r="J1715" s="460">
        <v>0.99586536507454704</v>
      </c>
      <c r="K1715" s="460">
        <v>0.99747849183814596</v>
      </c>
      <c r="L1715" s="460" t="str">
        <f t="shared" si="302"/>
        <v>-</v>
      </c>
      <c r="M1715" s="460">
        <f t="shared" si="303"/>
        <v>1</v>
      </c>
      <c r="N1715" s="460">
        <f t="shared" si="304"/>
        <v>1.5983335388569927E-4</v>
      </c>
      <c r="O1715" s="460">
        <f t="shared" si="309"/>
        <v>-75.926651747373853</v>
      </c>
      <c r="P1715" s="460">
        <f t="shared" si="306"/>
        <v>-9.9999999999980105E-3</v>
      </c>
      <c r="Q1715" s="460">
        <f t="shared" si="307"/>
        <v>2.5275831696702546E-8</v>
      </c>
      <c r="R1715" s="460">
        <f t="shared" si="308"/>
        <v>-2.5275831696697517E-10</v>
      </c>
      <c r="V1715" s="430"/>
    </row>
    <row r="1716" spans="3:22" x14ac:dyDescent="0.35">
      <c r="C1716" s="489">
        <v>62.450000000002802</v>
      </c>
      <c r="D1716" s="460">
        <f t="shared" si="299"/>
        <v>62.450000000002802</v>
      </c>
      <c r="E1716" s="460">
        <f t="shared" si="305"/>
        <v>6.2450000000002802E-2</v>
      </c>
      <c r="F1716" s="460">
        <f t="shared" si="300"/>
        <v>0.97031774011608696</v>
      </c>
      <c r="G1716" s="460">
        <v>1.6648384474468901E-4</v>
      </c>
      <c r="H1716" s="460">
        <f t="shared" si="301"/>
        <v>1</v>
      </c>
      <c r="I1716" s="460">
        <v>0.99606359719775095</v>
      </c>
      <c r="J1716" s="460">
        <v>0.99586404281894403</v>
      </c>
      <c r="K1716" s="460">
        <v>0.99747768493306299</v>
      </c>
      <c r="L1716" s="460" t="str">
        <f t="shared" si="302"/>
        <v>-</v>
      </c>
      <c r="M1716" s="460">
        <f t="shared" si="303"/>
        <v>1</v>
      </c>
      <c r="N1716" s="460">
        <f t="shared" si="304"/>
        <v>1.6154222799850412E-4</v>
      </c>
      <c r="O1716" s="460">
        <f t="shared" si="309"/>
        <v>-75.834278632042512</v>
      </c>
      <c r="P1716" s="460">
        <f t="shared" si="306"/>
        <v>-1.0000000000005116E-2</v>
      </c>
      <c r="Q1716" s="460">
        <f t="shared" si="307"/>
        <v>2.5820566157852584E-8</v>
      </c>
      <c r="R1716" s="460">
        <f t="shared" si="308"/>
        <v>-2.5820566157865795E-10</v>
      </c>
      <c r="V1716" s="430"/>
    </row>
    <row r="1717" spans="3:22" x14ac:dyDescent="0.35">
      <c r="C1717" s="489">
        <v>62.4600000000028</v>
      </c>
      <c r="D1717" s="460">
        <f t="shared" si="299"/>
        <v>62.4600000000028</v>
      </c>
      <c r="E1717" s="460">
        <f t="shared" si="305"/>
        <v>6.2460000000002798E-2</v>
      </c>
      <c r="F1717" s="460">
        <f t="shared" si="300"/>
        <v>0.97030835709393226</v>
      </c>
      <c r="G1717" s="460">
        <v>1.6825659530759701E-4</v>
      </c>
      <c r="H1717" s="460">
        <f t="shared" si="301"/>
        <v>1</v>
      </c>
      <c r="I1717" s="460">
        <v>0.996062338435176</v>
      </c>
      <c r="J1717" s="460">
        <v>0.99586272035297396</v>
      </c>
      <c r="K1717" s="460">
        <v>0.99747687789926298</v>
      </c>
      <c r="L1717" s="460" t="str">
        <f t="shared" si="302"/>
        <v>-</v>
      </c>
      <c r="M1717" s="460">
        <f t="shared" si="303"/>
        <v>1</v>
      </c>
      <c r="N1717" s="460">
        <f t="shared" si="304"/>
        <v>1.632607805631331E-4</v>
      </c>
      <c r="O1717" s="460">
        <f t="shared" si="309"/>
        <v>-75.742362628684546</v>
      </c>
      <c r="P1717" s="460">
        <f t="shared" si="306"/>
        <v>-9.9999999999980105E-3</v>
      </c>
      <c r="Q1717" s="460">
        <f t="shared" si="307"/>
        <v>2.6374248592672743E-8</v>
      </c>
      <c r="R1717" s="460">
        <f t="shared" si="308"/>
        <v>-2.6374248592667495E-10</v>
      </c>
      <c r="V1717" s="430"/>
    </row>
    <row r="1718" spans="3:22" x14ac:dyDescent="0.35">
      <c r="C1718" s="489">
        <v>62.470000000002798</v>
      </c>
      <c r="D1718" s="460">
        <f t="shared" si="299"/>
        <v>62.470000000002798</v>
      </c>
      <c r="E1718" s="460">
        <f t="shared" si="305"/>
        <v>6.2470000000002801E-2</v>
      </c>
      <c r="F1718" s="460">
        <f t="shared" si="300"/>
        <v>0.970298972648026</v>
      </c>
      <c r="G1718" s="460">
        <v>1.7003937449199701E-4</v>
      </c>
      <c r="H1718" s="460">
        <f t="shared" si="301"/>
        <v>1</v>
      </c>
      <c r="I1718" s="460">
        <v>0.99606107947234201</v>
      </c>
      <c r="J1718" s="460">
        <v>0.99586139767668003</v>
      </c>
      <c r="K1718" s="460">
        <v>0.99747607073677702</v>
      </c>
      <c r="L1718" s="460" t="str">
        <f t="shared" si="302"/>
        <v>-</v>
      </c>
      <c r="M1718" s="460">
        <f t="shared" si="303"/>
        <v>1</v>
      </c>
      <c r="N1718" s="460">
        <f t="shared" si="304"/>
        <v>1.6498903037929767E-4</v>
      </c>
      <c r="O1718" s="460">
        <f t="shared" si="309"/>
        <v>-75.650898595007888</v>
      </c>
      <c r="P1718" s="460">
        <f t="shared" si="306"/>
        <v>-9.9999999999980105E-3</v>
      </c>
      <c r="Q1718" s="460">
        <f t="shared" si="307"/>
        <v>2.693698459593539E-8</v>
      </c>
      <c r="R1718" s="460">
        <f t="shared" si="308"/>
        <v>-2.6936984595930033E-10</v>
      </c>
      <c r="V1718" s="430"/>
    </row>
    <row r="1719" spans="3:22" x14ac:dyDescent="0.35">
      <c r="C1719" s="489">
        <v>62.480000000002804</v>
      </c>
      <c r="D1719" s="460">
        <f t="shared" si="299"/>
        <v>62.480000000002804</v>
      </c>
      <c r="E1719" s="460">
        <f t="shared" si="305"/>
        <v>6.2480000000002804E-2</v>
      </c>
      <c r="F1719" s="460">
        <f t="shared" si="300"/>
        <v>0.97028958677840482</v>
      </c>
      <c r="G1719" s="460">
        <v>1.7183220194711801E-4</v>
      </c>
      <c r="H1719" s="460">
        <f t="shared" si="301"/>
        <v>1</v>
      </c>
      <c r="I1719" s="460">
        <v>0.996059820309249</v>
      </c>
      <c r="J1719" s="460">
        <v>0.99586007479006</v>
      </c>
      <c r="K1719" s="460">
        <v>0.997475263445608</v>
      </c>
      <c r="L1719" s="460" t="str">
        <f t="shared" si="302"/>
        <v>-</v>
      </c>
      <c r="M1719" s="460">
        <f t="shared" si="303"/>
        <v>1</v>
      </c>
      <c r="N1719" s="460">
        <f t="shared" si="304"/>
        <v>1.6672699622249254E-4</v>
      </c>
      <c r="O1719" s="460">
        <f t="shared" si="309"/>
        <v>-75.559881481398293</v>
      </c>
      <c r="P1719" s="460">
        <f t="shared" si="306"/>
        <v>-1.0000000000005116E-2</v>
      </c>
      <c r="Q1719" s="460">
        <f t="shared" si="307"/>
        <v>2.7508880576119901E-8</v>
      </c>
      <c r="R1719" s="460">
        <f t="shared" si="308"/>
        <v>-2.7508880576133975E-10</v>
      </c>
      <c r="V1719" s="430"/>
    </row>
    <row r="1720" spans="3:22" x14ac:dyDescent="0.35">
      <c r="C1720" s="489">
        <v>62.490000000002802</v>
      </c>
      <c r="D1720" s="460">
        <f t="shared" si="299"/>
        <v>62.490000000002802</v>
      </c>
      <c r="E1720" s="460">
        <f t="shared" si="305"/>
        <v>6.24900000000028E-2</v>
      </c>
      <c r="F1720" s="460">
        <f t="shared" si="300"/>
        <v>0.97028019948510702</v>
      </c>
      <c r="G1720" s="460">
        <v>1.7363509729797401E-4</v>
      </c>
      <c r="H1720" s="460">
        <f t="shared" si="301"/>
        <v>1</v>
      </c>
      <c r="I1720" s="460">
        <v>0.99605856094587897</v>
      </c>
      <c r="J1720" s="460">
        <v>0.99585875169309701</v>
      </c>
      <c r="K1720" s="460">
        <v>0.99747445602573803</v>
      </c>
      <c r="L1720" s="460" t="str">
        <f t="shared" si="302"/>
        <v>-</v>
      </c>
      <c r="M1720" s="460">
        <f t="shared" si="303"/>
        <v>1</v>
      </c>
      <c r="N1720" s="460">
        <f t="shared" si="304"/>
        <v>1.6847469684389419E-4</v>
      </c>
      <c r="O1720" s="460">
        <f t="shared" si="309"/>
        <v>-75.46930632864202</v>
      </c>
      <c r="P1720" s="460">
        <f t="shared" si="306"/>
        <v>-9.9999999999980105E-3</v>
      </c>
      <c r="Q1720" s="460">
        <f t="shared" si="307"/>
        <v>2.809004375864304E-8</v>
      </c>
      <c r="R1720" s="460">
        <f t="shared" si="308"/>
        <v>-2.8090043758637453E-10</v>
      </c>
      <c r="V1720" s="430"/>
    </row>
    <row r="1721" spans="3:22" x14ac:dyDescent="0.35">
      <c r="C1721" s="489">
        <v>62.5000000000028</v>
      </c>
      <c r="D1721" s="460">
        <f t="shared" si="299"/>
        <v>62.5000000000028</v>
      </c>
      <c r="E1721" s="460">
        <f t="shared" si="305"/>
        <v>6.2500000000002803E-2</v>
      </c>
      <c r="F1721" s="460">
        <f t="shared" si="300"/>
        <v>0.97027081076816857</v>
      </c>
      <c r="G1721" s="460">
        <v>1.7544808014513801E-4</v>
      </c>
      <c r="H1721" s="460">
        <f t="shared" si="301"/>
        <v>1</v>
      </c>
      <c r="I1721" s="460">
        <v>0.99605730138223503</v>
      </c>
      <c r="J1721" s="460">
        <v>0.99585742838578994</v>
      </c>
      <c r="K1721" s="460">
        <v>0.99747364847717002</v>
      </c>
      <c r="L1721" s="460" t="str">
        <f t="shared" si="302"/>
        <v>-</v>
      </c>
      <c r="M1721" s="460">
        <f t="shared" si="303"/>
        <v>1</v>
      </c>
      <c r="N1721" s="460">
        <f t="shared" si="304"/>
        <v>1.7023215097014167E-4</v>
      </c>
      <c r="O1721" s="460">
        <f t="shared" si="309"/>
        <v>-75.379168265724942</v>
      </c>
      <c r="P1721" s="460">
        <f t="shared" si="306"/>
        <v>-9.9999999999980105E-3</v>
      </c>
      <c r="Q1721" s="460">
        <f t="shared" si="307"/>
        <v>2.8680582189030112E-8</v>
      </c>
      <c r="R1721" s="460">
        <f t="shared" si="308"/>
        <v>-2.8680582189024409E-10</v>
      </c>
      <c r="V1721" s="430"/>
    </row>
    <row r="1722" spans="3:22" x14ac:dyDescent="0.35">
      <c r="C1722" s="489">
        <v>62.510000000002798</v>
      </c>
      <c r="D1722" s="460">
        <f t="shared" si="299"/>
        <v>62.510000000002798</v>
      </c>
      <c r="E1722" s="460">
        <f t="shared" si="305"/>
        <v>6.2510000000002799E-2</v>
      </c>
      <c r="F1722" s="460">
        <f t="shared" si="300"/>
        <v>0.97026142062762721</v>
      </c>
      <c r="G1722" s="460">
        <v>1.7727117006468299E-4</v>
      </c>
      <c r="H1722" s="460">
        <f t="shared" si="301"/>
        <v>1</v>
      </c>
      <c r="I1722" s="460">
        <v>0.99605604161833405</v>
      </c>
      <c r="J1722" s="460">
        <v>0.99585610486815801</v>
      </c>
      <c r="K1722" s="460">
        <v>0.99747284079991505</v>
      </c>
      <c r="L1722" s="460" t="str">
        <f t="shared" si="302"/>
        <v>-</v>
      </c>
      <c r="M1722" s="460">
        <f t="shared" si="303"/>
        <v>1</v>
      </c>
      <c r="N1722" s="460">
        <f t="shared" si="304"/>
        <v>1.7199937730328103E-4</v>
      </c>
      <c r="O1722" s="460">
        <f t="shared" si="309"/>
        <v>-75.2894625076907</v>
      </c>
      <c r="P1722" s="460">
        <f t="shared" si="306"/>
        <v>-9.9999999999980105E-3</v>
      </c>
      <c r="Q1722" s="460">
        <f t="shared" si="307"/>
        <v>2.9280604736090629E-8</v>
      </c>
      <c r="R1722" s="460">
        <f t="shared" si="308"/>
        <v>-2.9280604736084802E-10</v>
      </c>
      <c r="V1722" s="430"/>
    </row>
    <row r="1723" spans="3:22" x14ac:dyDescent="0.35">
      <c r="C1723" s="489">
        <v>62.520000000002803</v>
      </c>
      <c r="D1723" s="460">
        <f t="shared" si="299"/>
        <v>62.520000000002803</v>
      </c>
      <c r="E1723" s="460">
        <f t="shared" si="305"/>
        <v>6.2520000000002809E-2</v>
      </c>
      <c r="F1723" s="460">
        <f t="shared" si="300"/>
        <v>0.97025202906351993</v>
      </c>
      <c r="G1723" s="460">
        <v>1.79104386608196E-4</v>
      </c>
      <c r="H1723" s="460">
        <f t="shared" si="301"/>
        <v>1</v>
      </c>
      <c r="I1723" s="460">
        <v>0.99605478165415895</v>
      </c>
      <c r="J1723" s="460">
        <v>0.995854781140186</v>
      </c>
      <c r="K1723" s="460">
        <v>0.99747203299396303</v>
      </c>
      <c r="L1723" s="460" t="str">
        <f t="shared" si="302"/>
        <v>-</v>
      </c>
      <c r="M1723" s="460">
        <f t="shared" si="303"/>
        <v>1</v>
      </c>
      <c r="N1723" s="460">
        <f t="shared" si="304"/>
        <v>1.737763945207793E-4</v>
      </c>
      <c r="O1723" s="460">
        <f t="shared" si="309"/>
        <v>-75.200184353561212</v>
      </c>
      <c r="P1723" s="460">
        <f t="shared" si="306"/>
        <v>-1.0000000000005116E-2</v>
      </c>
      <c r="Q1723" s="460">
        <f t="shared" si="307"/>
        <v>2.9890221095131156E-8</v>
      </c>
      <c r="R1723" s="460">
        <f t="shared" si="308"/>
        <v>-2.9890221095146449E-10</v>
      </c>
      <c r="V1723" s="430"/>
    </row>
    <row r="1724" spans="3:22" x14ac:dyDescent="0.35">
      <c r="C1724" s="489">
        <v>62.530000000002801</v>
      </c>
      <c r="D1724" s="460">
        <f t="shared" si="299"/>
        <v>62.530000000002801</v>
      </c>
      <c r="E1724" s="460">
        <f t="shared" si="305"/>
        <v>6.2530000000002806E-2</v>
      </c>
      <c r="F1724" s="460">
        <f t="shared" si="300"/>
        <v>0.97024263607588357</v>
      </c>
      <c r="G1724" s="460">
        <v>1.80947749302567E-4</v>
      </c>
      <c r="H1724" s="460">
        <f t="shared" si="301"/>
        <v>1</v>
      </c>
      <c r="I1724" s="460">
        <v>0.99605352148972703</v>
      </c>
      <c r="J1724" s="460">
        <v>0.995853457201891</v>
      </c>
      <c r="K1724" s="460">
        <v>0.99747122505932595</v>
      </c>
      <c r="L1724" s="460" t="str">
        <f t="shared" si="302"/>
        <v>-</v>
      </c>
      <c r="M1724" s="460">
        <f t="shared" si="303"/>
        <v>1</v>
      </c>
      <c r="N1724" s="460">
        <f t="shared" si="304"/>
        <v>1.7556322127532074E-4</v>
      </c>
      <c r="O1724" s="460">
        <f t="shared" si="309"/>
        <v>-75.111329184330998</v>
      </c>
      <c r="P1724" s="460">
        <f t="shared" si="306"/>
        <v>-9.9999999999980105E-3</v>
      </c>
      <c r="Q1724" s="460">
        <f t="shared" si="307"/>
        <v>3.0509541791141699E-8</v>
      </c>
      <c r="R1724" s="460">
        <f t="shared" si="308"/>
        <v>-3.0509541791135632E-10</v>
      </c>
      <c r="V1724" s="430"/>
    </row>
    <row r="1725" spans="3:22" x14ac:dyDescent="0.35">
      <c r="C1725" s="489">
        <v>62.540000000002799</v>
      </c>
      <c r="D1725" s="460">
        <f t="shared" si="299"/>
        <v>62.540000000002799</v>
      </c>
      <c r="E1725" s="460">
        <f t="shared" si="305"/>
        <v>6.2540000000002802E-2</v>
      </c>
      <c r="F1725" s="460">
        <f t="shared" si="300"/>
        <v>0.97023324166475577</v>
      </c>
      <c r="G1725" s="460">
        <v>1.82801277649932E-4</v>
      </c>
      <c r="H1725" s="460">
        <f t="shared" si="301"/>
        <v>1</v>
      </c>
      <c r="I1725" s="460">
        <v>0.99605226112502199</v>
      </c>
      <c r="J1725" s="460">
        <v>0.99585213305325604</v>
      </c>
      <c r="K1725" s="460">
        <v>0.99747041699599104</v>
      </c>
      <c r="L1725" s="460" t="str">
        <f t="shared" si="302"/>
        <v>-</v>
      </c>
      <c r="M1725" s="460">
        <f t="shared" si="303"/>
        <v>1</v>
      </c>
      <c r="N1725" s="460">
        <f t="shared" si="304"/>
        <v>1.7735987619475258E-4</v>
      </c>
      <c r="O1725" s="460">
        <f t="shared" si="309"/>
        <v>-75.022892461014635</v>
      </c>
      <c r="P1725" s="460">
        <f t="shared" si="306"/>
        <v>-9.9999999999980105E-3</v>
      </c>
      <c r="Q1725" s="460">
        <f t="shared" si="307"/>
        <v>3.1138678181967726E-8</v>
      </c>
      <c r="R1725" s="460">
        <f t="shared" si="308"/>
        <v>-3.1138678181961529E-10</v>
      </c>
      <c r="V1725" s="430"/>
    </row>
    <row r="1726" spans="3:22" x14ac:dyDescent="0.35">
      <c r="C1726" s="489">
        <v>62.550000000002797</v>
      </c>
      <c r="D1726" s="460">
        <f t="shared" ref="D1726:D1789" si="310">IF(AND($D$11=$U$86,$D$13&gt;=$U$80),$D$13/$U$80,1)*(f_CLK_MHz/fCLK_NOM_MHz)*$C1726</f>
        <v>62.550000000002797</v>
      </c>
      <c r="E1726" s="460">
        <f t="shared" si="305"/>
        <v>6.2550000000002798E-2</v>
      </c>
      <c r="F1726" s="460">
        <f t="shared" ref="F1726:F1789" si="311">IF(SINC3_Decimation&lt;&gt;0,(ABS(SIN(((MOD_CLK_DIV*PI()*$D1726*SINC3_Decimation)/(f_CLK_MHz*1000000)))/(SINC3_Decimation*SIN(((MOD_CLK_DIV*PI()*$D1726)/(f_CLK_MHz*1000000)))))^First_Stage_Order),"-")</f>
        <v>0.97022384583017407</v>
      </c>
      <c r="G1726" s="460">
        <v>1.84664991127407E-4</v>
      </c>
      <c r="H1726" s="460">
        <f t="shared" ref="H1726:H1789" si="312">IF(SINC1A_Decimation&lt;&gt;0,(ABS(SIN(((MOD_CLK_DIV*SINC3_Decimation*FIR2_Decimation*PI()*$D1726*SINC1A_Decimation)/(f_CLK_MHz*1000000)))/(SINC1A_Decimation*SIN(((MOD_CLK_DIV*SINC3_Decimation*FIR2_Decimation*PI()*$D1726)/(f_CLK_MHz*1000000)))))^1),"-")</f>
        <v>1</v>
      </c>
      <c r="I1726" s="460">
        <v>0.99605100056004503</v>
      </c>
      <c r="J1726" s="460">
        <v>0.995850808694282</v>
      </c>
      <c r="K1726" s="460">
        <v>0.99746960880395796</v>
      </c>
      <c r="L1726" s="460" t="str">
        <f t="shared" ref="L1726:L1789" si="313">IF(SINC1B_Decimation&lt;&gt;0,(ABS(SIN(((MOD_CLK_DIV*FIR1_Decimation*PI()*$D1726*SINC1B_Decimation)/(f_CLK_MHz*1000000)))/(SINC1B_Decimation*SIN(((MOD_CLK_DIV*FIR1_Decimation*PI()*$D1726)/(f_CLK_MHz*1000000)))))^1),"-")</f>
        <v>-</v>
      </c>
      <c r="M1726" s="460">
        <f t="shared" ref="M1726:M1789" si="314">IF($D$14=$Z$85,(ABS(SIN(((Dec_Prior_to_Chop*PI()*$D1726*2)/(f_CLK_MHz*1000000)))/(2*SIN(((Dec_Prior_to_Chop*PI()*$D1726)/(f_CLK_MHz*1000000)))))^1),1)</f>
        <v>1</v>
      </c>
      <c r="N1726" s="460">
        <f t="shared" ref="N1726:N1789" si="315">M1726*IF(FILTER=$U$85,F1726,IF(AND(FILTER=$U$86,$D$13&lt;=$U$73,$D$13&lt;&gt;$U$72),F1726*G1726*H1726,IF(AND(FILTER=$U$86,OR($D$13&gt;=$U$74,$D$13=$U$72),$D$13&lt;=$U$79,$D$13&lt;&gt;$U$75),I1726*L1726,IF(AND(FILTER=$U$86,$D$13=$U$75),J1726*L1726,IF(AND(FILTER=$U$86,$D$13&gt;=$U$80),K1726,"Error")))))</f>
        <v>1.791663778818278E-4</v>
      </c>
      <c r="O1726" s="460">
        <f t="shared" si="309"/>
        <v>-74.934869722762784</v>
      </c>
      <c r="P1726" s="460">
        <f t="shared" si="306"/>
        <v>-9.9999999999980105E-3</v>
      </c>
      <c r="Q1726" s="460">
        <f t="shared" si="307"/>
        <v>3.177774246146959E-8</v>
      </c>
      <c r="R1726" s="460">
        <f t="shared" si="308"/>
        <v>-3.177774246146327E-10</v>
      </c>
      <c r="V1726" s="430"/>
    </row>
    <row r="1727" spans="3:22" x14ac:dyDescent="0.35">
      <c r="C1727" s="489">
        <v>62.560000000002802</v>
      </c>
      <c r="D1727" s="460">
        <f t="shared" si="310"/>
        <v>62.560000000002802</v>
      </c>
      <c r="E1727" s="460">
        <f t="shared" ref="E1727:E1790" si="316">D1727/1000</f>
        <v>6.2560000000002808E-2</v>
      </c>
      <c r="F1727" s="460">
        <f t="shared" si="311"/>
        <v>0.97021444857217476</v>
      </c>
      <c r="G1727" s="460">
        <v>1.8653890918741701E-4</v>
      </c>
      <c r="H1727" s="460">
        <f t="shared" si="312"/>
        <v>1</v>
      </c>
      <c r="I1727" s="460">
        <v>0.99604973979481404</v>
      </c>
      <c r="J1727" s="460">
        <v>0.99584948412498797</v>
      </c>
      <c r="K1727" s="460">
        <v>0.99746880048324305</v>
      </c>
      <c r="L1727" s="460" t="str">
        <f t="shared" si="313"/>
        <v>-</v>
      </c>
      <c r="M1727" s="460">
        <f t="shared" si="314"/>
        <v>1</v>
      </c>
      <c r="N1727" s="460">
        <f t="shared" si="315"/>
        <v>1.8098274491452478E-4</v>
      </c>
      <c r="O1727" s="460">
        <f t="shared" si="309"/>
        <v>-74.847256585006164</v>
      </c>
      <c r="P1727" s="460">
        <f t="shared" si="306"/>
        <v>-1.0000000000005116E-2</v>
      </c>
      <c r="Q1727" s="460">
        <f t="shared" si="307"/>
        <v>3.2426847662745555E-8</v>
      </c>
      <c r="R1727" s="460">
        <f t="shared" si="308"/>
        <v>-3.2426847662762146E-10</v>
      </c>
      <c r="V1727" s="430"/>
    </row>
    <row r="1728" spans="3:22" x14ac:dyDescent="0.35">
      <c r="C1728" s="489">
        <v>62.5700000000028</v>
      </c>
      <c r="D1728" s="460">
        <f t="shared" si="310"/>
        <v>62.5700000000028</v>
      </c>
      <c r="E1728" s="460">
        <f t="shared" si="316"/>
        <v>6.2570000000002804E-2</v>
      </c>
      <c r="F1728" s="460">
        <f t="shared" si="311"/>
        <v>0.97020504989079626</v>
      </c>
      <c r="G1728" s="460">
        <v>1.88423051257063E-4</v>
      </c>
      <c r="H1728" s="460">
        <f t="shared" si="312"/>
        <v>1</v>
      </c>
      <c r="I1728" s="460">
        <v>0.99604847882931402</v>
      </c>
      <c r="J1728" s="460">
        <v>0.99584815934535598</v>
      </c>
      <c r="K1728" s="460">
        <v>0.99746799203382897</v>
      </c>
      <c r="L1728" s="460" t="str">
        <f t="shared" si="313"/>
        <v>-</v>
      </c>
      <c r="M1728" s="460">
        <f t="shared" si="314"/>
        <v>1</v>
      </c>
      <c r="N1728" s="460">
        <f t="shared" si="315"/>
        <v>1.8280899584543486E-4</v>
      </c>
      <c r="O1728" s="460">
        <f t="shared" si="309"/>
        <v>-74.760048737699677</v>
      </c>
      <c r="P1728" s="460">
        <f t="shared" si="306"/>
        <v>-9.9999999999980105E-3</v>
      </c>
      <c r="Q1728" s="460">
        <f t="shared" si="307"/>
        <v>3.3086107661290421E-8</v>
      </c>
      <c r="R1728" s="460">
        <f t="shared" si="308"/>
        <v>-3.3086107661283838E-10</v>
      </c>
      <c r="V1728" s="430"/>
    </row>
    <row r="1729" spans="3:22" x14ac:dyDescent="0.35">
      <c r="C1729" s="489">
        <v>62.580000000002798</v>
      </c>
      <c r="D1729" s="460">
        <f t="shared" si="310"/>
        <v>62.580000000002798</v>
      </c>
      <c r="E1729" s="460">
        <f t="shared" si="316"/>
        <v>6.25800000000028E-2</v>
      </c>
      <c r="F1729" s="460">
        <f t="shared" si="311"/>
        <v>0.97019564978607553</v>
      </c>
      <c r="G1729" s="460">
        <v>1.90317436738433E-4</v>
      </c>
      <c r="H1729" s="460">
        <f t="shared" si="312"/>
        <v>1</v>
      </c>
      <c r="I1729" s="460">
        <v>0.99604721766355897</v>
      </c>
      <c r="J1729" s="460">
        <v>0.995846834355405</v>
      </c>
      <c r="K1729" s="460">
        <v>0.99746718345573204</v>
      </c>
      <c r="L1729" s="460" t="str">
        <f t="shared" si="313"/>
        <v>-</v>
      </c>
      <c r="M1729" s="460">
        <f t="shared" si="314"/>
        <v>1</v>
      </c>
      <c r="N1729" s="460">
        <f t="shared" si="315"/>
        <v>1.8464514920206432E-4</v>
      </c>
      <c r="O1729" s="460">
        <f t="shared" si="309"/>
        <v>-74.673241943574226</v>
      </c>
      <c r="P1729" s="460">
        <f t="shared" si="306"/>
        <v>-9.9999999999980105E-3</v>
      </c>
      <c r="Q1729" s="460">
        <f t="shared" si="307"/>
        <v>3.3755637178147144E-8</v>
      </c>
      <c r="R1729" s="460">
        <f t="shared" si="308"/>
        <v>-3.3755637178140426E-10</v>
      </c>
      <c r="V1729" s="430"/>
    </row>
    <row r="1730" spans="3:22" x14ac:dyDescent="0.35">
      <c r="C1730" s="489">
        <v>62.590000000002803</v>
      </c>
      <c r="D1730" s="460">
        <f t="shared" si="310"/>
        <v>62.590000000002803</v>
      </c>
      <c r="E1730" s="460">
        <f t="shared" si="316"/>
        <v>6.2590000000002796E-2</v>
      </c>
      <c r="F1730" s="460">
        <f t="shared" si="311"/>
        <v>0.97018624825804911</v>
      </c>
      <c r="G1730" s="460">
        <v>1.92222085008267E-4</v>
      </c>
      <c r="H1730" s="460">
        <f t="shared" si="312"/>
        <v>1</v>
      </c>
      <c r="I1730" s="460">
        <v>0.99604595629753401</v>
      </c>
      <c r="J1730" s="460">
        <v>0.99584550915511605</v>
      </c>
      <c r="K1730" s="460">
        <v>0.99746637474893696</v>
      </c>
      <c r="L1730" s="460" t="str">
        <f t="shared" si="313"/>
        <v>-</v>
      </c>
      <c r="M1730" s="460">
        <f t="shared" si="314"/>
        <v>1</v>
      </c>
      <c r="N1730" s="460">
        <f t="shared" si="315"/>
        <v>1.8649122348651036E-4</v>
      </c>
      <c r="O1730" s="460">
        <f t="shared" si="309"/>
        <v>-74.586832036469588</v>
      </c>
      <c r="P1730" s="460">
        <f t="shared" si="306"/>
        <v>-1.0000000000005116E-2</v>
      </c>
      <c r="Q1730" s="460">
        <f t="shared" si="307"/>
        <v>3.4435551783108149E-8</v>
      </c>
      <c r="R1730" s="460">
        <f t="shared" si="308"/>
        <v>-3.4435551783125763E-10</v>
      </c>
      <c r="V1730" s="430"/>
    </row>
    <row r="1731" spans="3:22" x14ac:dyDescent="0.35">
      <c r="C1731" s="489">
        <v>62.6000000000029</v>
      </c>
      <c r="D1731" s="460">
        <f t="shared" si="310"/>
        <v>62.6000000000029</v>
      </c>
      <c r="E1731" s="460">
        <f t="shared" si="316"/>
        <v>6.2600000000002903E-2</v>
      </c>
      <c r="F1731" s="460">
        <f t="shared" si="311"/>
        <v>0.97017684530675519</v>
      </c>
      <c r="G1731" s="460">
        <v>1.94137015418062E-4</v>
      </c>
      <c r="H1731" s="460">
        <f t="shared" si="312"/>
        <v>1</v>
      </c>
      <c r="I1731" s="460">
        <v>0.99604469473125801</v>
      </c>
      <c r="J1731" s="460">
        <v>0.995844183744512</v>
      </c>
      <c r="K1731" s="460">
        <v>0.99746556591346303</v>
      </c>
      <c r="L1731" s="460" t="str">
        <f t="shared" si="313"/>
        <v>-</v>
      </c>
      <c r="M1731" s="460">
        <f t="shared" si="314"/>
        <v>1</v>
      </c>
      <c r="N1731" s="460">
        <f t="shared" si="315"/>
        <v>1.8834723717556427E-4</v>
      </c>
      <c r="O1731" s="460">
        <f t="shared" si="309"/>
        <v>-74.500814919695529</v>
      </c>
      <c r="P1731" s="460">
        <f t="shared" ref="P1731:P1794" si="317">D1730-D1731</f>
        <v>-1.0000000000097486E-2</v>
      </c>
      <c r="Q1731" s="460">
        <f t="shared" ref="Q1731:Q1794" si="318">((N1731+N1730)/2)^2</f>
        <v>3.5125967897878415E-8</v>
      </c>
      <c r="R1731" s="460">
        <f t="shared" ref="R1731:R1794" si="319">P1731*Q1731</f>
        <v>-3.5125967898220844E-10</v>
      </c>
      <c r="V1731" s="430"/>
    </row>
    <row r="1732" spans="3:22" x14ac:dyDescent="0.35">
      <c r="C1732" s="489">
        <v>62.610000000002898</v>
      </c>
      <c r="D1732" s="460">
        <f t="shared" si="310"/>
        <v>62.610000000002898</v>
      </c>
      <c r="E1732" s="460">
        <f t="shared" si="316"/>
        <v>6.2610000000002899E-2</v>
      </c>
      <c r="F1732" s="460">
        <f t="shared" si="311"/>
        <v>0.97016744093223006</v>
      </c>
      <c r="G1732" s="460">
        <v>1.96062247293681E-4</v>
      </c>
      <c r="H1732" s="460">
        <f t="shared" si="312"/>
        <v>1</v>
      </c>
      <c r="I1732" s="460">
        <v>0.99604343296471198</v>
      </c>
      <c r="J1732" s="460">
        <v>0.99584285812356899</v>
      </c>
      <c r="K1732" s="460">
        <v>0.99746475694928904</v>
      </c>
      <c r="L1732" s="460" t="str">
        <f t="shared" si="313"/>
        <v>-</v>
      </c>
      <c r="M1732" s="460">
        <f t="shared" si="314"/>
        <v>1</v>
      </c>
      <c r="N1732" s="460">
        <f t="shared" si="315"/>
        <v>1.9021320872033255E-4</v>
      </c>
      <c r="O1732" s="460">
        <f t="shared" si="309"/>
        <v>-74.415186564462772</v>
      </c>
      <c r="P1732" s="460">
        <f t="shared" si="317"/>
        <v>-9.9999999999980105E-3</v>
      </c>
      <c r="Q1732" s="460">
        <f t="shared" si="318"/>
        <v>3.5827002799225059E-8</v>
      </c>
      <c r="R1732" s="460">
        <f t="shared" si="319"/>
        <v>-3.582700279921793E-10</v>
      </c>
      <c r="V1732" s="430"/>
    </row>
    <row r="1733" spans="3:22" x14ac:dyDescent="0.35">
      <c r="C1733" s="489">
        <v>62.620000000002896</v>
      </c>
      <c r="D1733" s="460">
        <f t="shared" si="310"/>
        <v>62.620000000002896</v>
      </c>
      <c r="E1733" s="460">
        <f t="shared" si="316"/>
        <v>6.2620000000002896E-2</v>
      </c>
      <c r="F1733" s="460">
        <f t="shared" si="311"/>
        <v>0.97015803513451127</v>
      </c>
      <c r="G1733" s="460">
        <v>1.9799779993554599E-4</v>
      </c>
      <c r="H1733" s="460">
        <f t="shared" si="312"/>
        <v>1</v>
      </c>
      <c r="I1733" s="460">
        <v>0.99604217099790104</v>
      </c>
      <c r="J1733" s="460">
        <v>0.995841532292294</v>
      </c>
      <c r="K1733" s="460">
        <v>0.99746394785642101</v>
      </c>
      <c r="L1733" s="460" t="str">
        <f t="shared" si="313"/>
        <v>-</v>
      </c>
      <c r="M1733" s="460">
        <f t="shared" si="314"/>
        <v>1</v>
      </c>
      <c r="N1733" s="460">
        <f t="shared" si="315"/>
        <v>1.9208915654642537E-4</v>
      </c>
      <c r="O1733" s="460">
        <f t="shared" si="309"/>
        <v>-74.329943008332876</v>
      </c>
      <c r="P1733" s="460">
        <f t="shared" si="317"/>
        <v>-9.9999999999980105E-3</v>
      </c>
      <c r="Q1733" s="460">
        <f t="shared" si="318"/>
        <v>3.6538774622139401E-8</v>
      </c>
      <c r="R1733" s="460">
        <f t="shared" si="319"/>
        <v>-3.6538774622132132E-10</v>
      </c>
      <c r="V1733" s="430"/>
    </row>
    <row r="1734" spans="3:22" x14ac:dyDescent="0.35">
      <c r="C1734" s="489">
        <v>62.630000000002902</v>
      </c>
      <c r="D1734" s="460">
        <f t="shared" si="310"/>
        <v>62.630000000002902</v>
      </c>
      <c r="E1734" s="460">
        <f t="shared" si="316"/>
        <v>6.2630000000002906E-2</v>
      </c>
      <c r="F1734" s="460">
        <f t="shared" si="311"/>
        <v>0.97014862791363665</v>
      </c>
      <c r="G1734" s="460">
        <v>1.9994369261841499E-4</v>
      </c>
      <c r="H1734" s="460">
        <f t="shared" si="312"/>
        <v>1</v>
      </c>
      <c r="I1734" s="460">
        <v>0.99604090883083796</v>
      </c>
      <c r="J1734" s="460">
        <v>0.99584020625070302</v>
      </c>
      <c r="K1734" s="460">
        <v>0.99746313863487102</v>
      </c>
      <c r="L1734" s="460" t="str">
        <f t="shared" si="313"/>
        <v>-</v>
      </c>
      <c r="M1734" s="460">
        <f t="shared" si="314"/>
        <v>1</v>
      </c>
      <c r="N1734" s="460">
        <f t="shared" si="315"/>
        <v>1.9397509905374121E-4</v>
      </c>
      <c r="O1734" s="460">
        <f t="shared" si="309"/>
        <v>-74.245080353730884</v>
      </c>
      <c r="P1734" s="460">
        <f t="shared" si="317"/>
        <v>-1.0000000000005116E-2</v>
      </c>
      <c r="Q1734" s="460">
        <f t="shared" si="318"/>
        <v>3.7261402363027681E-8</v>
      </c>
      <c r="R1734" s="460">
        <f t="shared" si="319"/>
        <v>-3.7261402363046742E-10</v>
      </c>
      <c r="V1734" s="430"/>
    </row>
    <row r="1735" spans="3:22" x14ac:dyDescent="0.35">
      <c r="C1735" s="489">
        <v>62.6400000000029</v>
      </c>
      <c r="D1735" s="460">
        <f t="shared" si="310"/>
        <v>62.6400000000029</v>
      </c>
      <c r="E1735" s="460">
        <f t="shared" si="316"/>
        <v>6.2640000000002902E-2</v>
      </c>
      <c r="F1735" s="460">
        <f t="shared" si="311"/>
        <v>0.97013921926964342</v>
      </c>
      <c r="G1735" s="460">
        <v>2.0189994459124001E-4</v>
      </c>
      <c r="H1735" s="460">
        <f t="shared" si="312"/>
        <v>1</v>
      </c>
      <c r="I1735" s="460">
        <v>0.99603964646350696</v>
      </c>
      <c r="J1735" s="460">
        <v>0.99583887999877796</v>
      </c>
      <c r="K1735" s="460">
        <v>0.99746232928462497</v>
      </c>
      <c r="L1735" s="460" t="str">
        <f t="shared" si="313"/>
        <v>-</v>
      </c>
      <c r="M1735" s="460">
        <f t="shared" si="314"/>
        <v>1</v>
      </c>
      <c r="N1735" s="460">
        <f t="shared" si="315"/>
        <v>1.9587105461632985E-4</v>
      </c>
      <c r="O1735" s="460">
        <f t="shared" si="309"/>
        <v>-74.160594766496544</v>
      </c>
      <c r="P1735" s="460">
        <f t="shared" si="317"/>
        <v>-9.9999999999980105E-3</v>
      </c>
      <c r="Q1735" s="460">
        <f t="shared" si="318"/>
        <v>3.7995005882837158E-8</v>
      </c>
      <c r="R1735" s="460">
        <f t="shared" si="319"/>
        <v>-3.79950058828296E-10</v>
      </c>
      <c r="V1735" s="430"/>
    </row>
    <row r="1736" spans="3:22" x14ac:dyDescent="0.35">
      <c r="C1736" s="489">
        <v>62.650000000002898</v>
      </c>
      <c r="D1736" s="460">
        <f t="shared" si="310"/>
        <v>62.650000000002898</v>
      </c>
      <c r="E1736" s="460">
        <f t="shared" si="316"/>
        <v>6.2650000000002898E-2</v>
      </c>
      <c r="F1736" s="460">
        <f t="shared" si="311"/>
        <v>0.97012980920256797</v>
      </c>
      <c r="G1736" s="460">
        <v>2.0386657507722499E-4</v>
      </c>
      <c r="H1736" s="460">
        <f t="shared" si="312"/>
        <v>1</v>
      </c>
      <c r="I1736" s="460">
        <v>0.99603838389591204</v>
      </c>
      <c r="J1736" s="460">
        <v>0.99583755353652104</v>
      </c>
      <c r="K1736" s="460">
        <v>0.99746151980568398</v>
      </c>
      <c r="L1736" s="460" t="str">
        <f t="shared" si="313"/>
        <v>-</v>
      </c>
      <c r="M1736" s="460">
        <f t="shared" si="314"/>
        <v>1</v>
      </c>
      <c r="N1736" s="460">
        <f t="shared" si="315"/>
        <v>1.9777704158244929E-4</v>
      </c>
      <c r="O1736" s="460">
        <f t="shared" si="309"/>
        <v>-74.07648247446788</v>
      </c>
      <c r="P1736" s="460">
        <f t="shared" si="317"/>
        <v>-9.9999999999980105E-3</v>
      </c>
      <c r="Q1736" s="460">
        <f t="shared" si="318"/>
        <v>3.8739705910230813E-8</v>
      </c>
      <c r="R1736" s="460">
        <f t="shared" si="319"/>
        <v>-3.8739705910223106E-10</v>
      </c>
      <c r="V1736" s="430"/>
    </row>
    <row r="1737" spans="3:22" x14ac:dyDescent="0.35">
      <c r="C1737" s="489">
        <v>62.660000000002903</v>
      </c>
      <c r="D1737" s="460">
        <f t="shared" si="310"/>
        <v>62.660000000002903</v>
      </c>
      <c r="E1737" s="460">
        <f t="shared" si="316"/>
        <v>6.2660000000002908E-2</v>
      </c>
      <c r="F1737" s="460">
        <f t="shared" si="311"/>
        <v>0.97012039771244851</v>
      </c>
      <c r="G1737" s="460">
        <v>2.05843603273455E-4</v>
      </c>
      <c r="H1737" s="460">
        <f t="shared" si="312"/>
        <v>1</v>
      </c>
      <c r="I1737" s="460">
        <v>0.99603712112806897</v>
      </c>
      <c r="J1737" s="460">
        <v>0.99583622686394901</v>
      </c>
      <c r="K1737" s="460">
        <v>0.99746071019806204</v>
      </c>
      <c r="L1737" s="460" t="str">
        <f t="shared" si="313"/>
        <v>-</v>
      </c>
      <c r="M1737" s="460">
        <f t="shared" si="314"/>
        <v>1</v>
      </c>
      <c r="N1737" s="460">
        <f t="shared" si="315"/>
        <v>1.9969307827420762E-4</v>
      </c>
      <c r="O1737" s="460">
        <f t="shared" si="309"/>
        <v>-73.992739766122668</v>
      </c>
      <c r="P1737" s="460">
        <f t="shared" si="317"/>
        <v>-1.0000000000005116E-2</v>
      </c>
      <c r="Q1737" s="460">
        <f t="shared" si="318"/>
        <v>3.9495624044716303E-8</v>
      </c>
      <c r="R1737" s="460">
        <f t="shared" si="319"/>
        <v>-3.9495624044736507E-10</v>
      </c>
      <c r="V1737" s="430"/>
    </row>
    <row r="1738" spans="3:22" x14ac:dyDescent="0.35">
      <c r="C1738" s="489">
        <v>62.670000000002901</v>
      </c>
      <c r="D1738" s="460">
        <f t="shared" si="310"/>
        <v>62.670000000002901</v>
      </c>
      <c r="E1738" s="460">
        <f t="shared" si="316"/>
        <v>6.2670000000002904E-2</v>
      </c>
      <c r="F1738" s="460">
        <f t="shared" si="311"/>
        <v>0.97011098479932167</v>
      </c>
      <c r="G1738" s="460">
        <v>2.0783104835110199E-4</v>
      </c>
      <c r="H1738" s="460">
        <f t="shared" si="312"/>
        <v>1</v>
      </c>
      <c r="I1738" s="460">
        <v>0.99603585815997697</v>
      </c>
      <c r="J1738" s="460">
        <v>0.995834899981066</v>
      </c>
      <c r="K1738" s="460">
        <v>0.99745990046175903</v>
      </c>
      <c r="L1738" s="460" t="str">
        <f t="shared" si="313"/>
        <v>-</v>
      </c>
      <c r="M1738" s="460">
        <f t="shared" si="314"/>
        <v>1</v>
      </c>
      <c r="N1738" s="460">
        <f t="shared" si="315"/>
        <v>2.0161918298776299E-4</v>
      </c>
      <c r="O1738" s="460">
        <f t="shared" si="309"/>
        <v>-73.909362989233514</v>
      </c>
      <c r="P1738" s="460">
        <f t="shared" si="317"/>
        <v>-9.9999999999980105E-3</v>
      </c>
      <c r="Q1738" s="460">
        <f t="shared" si="318"/>
        <v>4.0262882759799046E-8</v>
      </c>
      <c r="R1738" s="460">
        <f t="shared" si="319"/>
        <v>-4.0262882759791035E-10</v>
      </c>
      <c r="V1738" s="430"/>
    </row>
    <row r="1739" spans="3:22" x14ac:dyDescent="0.35">
      <c r="C1739" s="489">
        <v>62.680000000002899</v>
      </c>
      <c r="D1739" s="460">
        <f t="shared" si="310"/>
        <v>62.680000000002899</v>
      </c>
      <c r="E1739" s="460">
        <f t="shared" si="316"/>
        <v>6.26800000000029E-2</v>
      </c>
      <c r="F1739" s="460">
        <f t="shared" si="311"/>
        <v>0.97010157046322598</v>
      </c>
      <c r="G1739" s="460">
        <v>2.0982892945525E-4</v>
      </c>
      <c r="H1739" s="460">
        <f t="shared" si="312"/>
        <v>1</v>
      </c>
      <c r="I1739" s="460">
        <v>0.99603459499162295</v>
      </c>
      <c r="J1739" s="460">
        <v>0.99583357288785102</v>
      </c>
      <c r="K1739" s="460">
        <v>0.99745909059675997</v>
      </c>
      <c r="L1739" s="460" t="str">
        <f t="shared" si="313"/>
        <v>-</v>
      </c>
      <c r="M1739" s="460">
        <f t="shared" si="314"/>
        <v>1</v>
      </c>
      <c r="N1739" s="460">
        <f t="shared" si="315"/>
        <v>2.0355537399315549E-4</v>
      </c>
      <c r="O1739" s="460">
        <f t="shared" si="309"/>
        <v>-73.82634854957621</v>
      </c>
      <c r="P1739" s="460">
        <f t="shared" si="317"/>
        <v>-9.9999999999980105E-3</v>
      </c>
      <c r="Q1739" s="460">
        <f t="shared" si="318"/>
        <v>4.1041605406170888E-8</v>
      </c>
      <c r="R1739" s="460">
        <f t="shared" si="319"/>
        <v>-4.104160540616272E-10</v>
      </c>
      <c r="V1739" s="430"/>
    </row>
    <row r="1740" spans="3:22" x14ac:dyDescent="0.35">
      <c r="C1740" s="489">
        <v>62.690000000002897</v>
      </c>
      <c r="D1740" s="460">
        <f t="shared" si="310"/>
        <v>62.690000000002897</v>
      </c>
      <c r="E1740" s="460">
        <f t="shared" si="316"/>
        <v>6.2690000000002896E-2</v>
      </c>
      <c r="F1740" s="460">
        <f t="shared" si="311"/>
        <v>0.97009215470419707</v>
      </c>
      <c r="G1740" s="460">
        <v>2.1183726570447899E-4</v>
      </c>
      <c r="H1740" s="460">
        <f t="shared" si="312"/>
        <v>1</v>
      </c>
      <c r="I1740" s="460">
        <v>0.996033331623004</v>
      </c>
      <c r="J1740" s="460">
        <v>0.99583224558430705</v>
      </c>
      <c r="K1740" s="460">
        <v>0.99745828060306696</v>
      </c>
      <c r="L1740" s="460" t="str">
        <f t="shared" si="313"/>
        <v>-</v>
      </c>
      <c r="M1740" s="460">
        <f t="shared" si="314"/>
        <v>1</v>
      </c>
      <c r="N1740" s="460">
        <f t="shared" si="315"/>
        <v>2.0550166953390355E-4</v>
      </c>
      <c r="O1740" s="460">
        <f t="shared" si="309"/>
        <v>-73.743692909683659</v>
      </c>
      <c r="P1740" s="460">
        <f t="shared" si="317"/>
        <v>-9.9999999999980105E-3</v>
      </c>
      <c r="Q1740" s="460">
        <f t="shared" si="318"/>
        <v>4.1831916214774561E-8</v>
      </c>
      <c r="R1740" s="460">
        <f t="shared" si="319"/>
        <v>-4.1831916214766237E-10</v>
      </c>
      <c r="V1740" s="430"/>
    </row>
    <row r="1741" spans="3:22" x14ac:dyDescent="0.35">
      <c r="C1741" s="489">
        <v>62.700000000002902</v>
      </c>
      <c r="D1741" s="460">
        <f t="shared" si="310"/>
        <v>62.700000000002902</v>
      </c>
      <c r="E1741" s="460">
        <f t="shared" si="316"/>
        <v>6.2700000000002906E-2</v>
      </c>
      <c r="F1741" s="460">
        <f t="shared" si="311"/>
        <v>0.97008273752227248</v>
      </c>
      <c r="G1741" s="460">
        <v>2.13856076191275E-4</v>
      </c>
      <c r="H1741" s="460">
        <f t="shared" si="312"/>
        <v>1</v>
      </c>
      <c r="I1741" s="460">
        <v>0.99603206805413902</v>
      </c>
      <c r="J1741" s="460">
        <v>0.99583091807045099</v>
      </c>
      <c r="K1741" s="460">
        <v>0.997457470480696</v>
      </c>
      <c r="L1741" s="460" t="str">
        <f t="shared" si="313"/>
        <v>-</v>
      </c>
      <c r="M1741" s="460">
        <f t="shared" si="314"/>
        <v>1</v>
      </c>
      <c r="N1741" s="460">
        <f t="shared" si="315"/>
        <v>2.0745808782740373E-4</v>
      </c>
      <c r="O1741" s="460">
        <f t="shared" ref="O1741:O1804" si="320">20*LOG10(N1741)</f>
        <v>-73.661392587599835</v>
      </c>
      <c r="P1741" s="460">
        <f t="shared" si="317"/>
        <v>-1.0000000000005116E-2</v>
      </c>
      <c r="Q1741" s="460">
        <f t="shared" si="318"/>
        <v>4.263394029997745E-8</v>
      </c>
      <c r="R1741" s="460">
        <f t="shared" si="319"/>
        <v>-4.263394029999926E-10</v>
      </c>
      <c r="V1741" s="430"/>
    </row>
    <row r="1742" spans="3:22" x14ac:dyDescent="0.35">
      <c r="C1742" s="489">
        <v>62.7100000000029</v>
      </c>
      <c r="D1742" s="460">
        <f t="shared" si="310"/>
        <v>62.7100000000029</v>
      </c>
      <c r="E1742" s="460">
        <f t="shared" si="316"/>
        <v>6.2710000000002902E-2</v>
      </c>
      <c r="F1742" s="460">
        <f t="shared" si="311"/>
        <v>0.97007331891749093</v>
      </c>
      <c r="G1742" s="460">
        <v>2.1588537998167999E-4</v>
      </c>
      <c r="H1742" s="460">
        <f t="shared" si="312"/>
        <v>1</v>
      </c>
      <c r="I1742" s="460">
        <v>0.99603080428501301</v>
      </c>
      <c r="J1742" s="460">
        <v>0.99582959034626695</v>
      </c>
      <c r="K1742" s="460">
        <v>0.99745666022962898</v>
      </c>
      <c r="L1742" s="460" t="str">
        <f t="shared" si="313"/>
        <v>-</v>
      </c>
      <c r="M1742" s="460">
        <f t="shared" si="314"/>
        <v>1</v>
      </c>
      <c r="N1742" s="460">
        <f t="shared" si="315"/>
        <v>2.0942464706459198E-4</v>
      </c>
      <c r="O1742" s="460">
        <f t="shared" si="320"/>
        <v>-73.579444155699022</v>
      </c>
      <c r="P1742" s="460">
        <f t="shared" si="317"/>
        <v>-9.9999999999980105E-3</v>
      </c>
      <c r="Q1742" s="460">
        <f t="shared" si="318"/>
        <v>4.3447803662757495E-8</v>
      </c>
      <c r="R1742" s="460">
        <f t="shared" si="319"/>
        <v>-4.3447803662748852E-10</v>
      </c>
      <c r="V1742" s="430"/>
    </row>
    <row r="1743" spans="3:22" x14ac:dyDescent="0.35">
      <c r="C1743" s="489">
        <v>62.720000000002898</v>
      </c>
      <c r="D1743" s="460">
        <f t="shared" si="310"/>
        <v>62.720000000002898</v>
      </c>
      <c r="E1743" s="460">
        <f t="shared" si="316"/>
        <v>6.2720000000002898E-2</v>
      </c>
      <c r="F1743" s="460">
        <f t="shared" si="311"/>
        <v>0.97006389888988875</v>
      </c>
      <c r="G1743" s="460">
        <v>2.17925196115067E-4</v>
      </c>
      <c r="H1743" s="460">
        <f t="shared" si="312"/>
        <v>1</v>
      </c>
      <c r="I1743" s="460">
        <v>0.99602954031562496</v>
      </c>
      <c r="J1743" s="460">
        <v>0.99582826241175604</v>
      </c>
      <c r="K1743" s="460">
        <v>0.99745584984987101</v>
      </c>
      <c r="L1743" s="460" t="str">
        <f t="shared" si="313"/>
        <v>-</v>
      </c>
      <c r="M1743" s="460">
        <f t="shared" si="314"/>
        <v>1</v>
      </c>
      <c r="N1743" s="460">
        <f t="shared" si="315"/>
        <v>2.1140136540972554E-4</v>
      </c>
      <c r="O1743" s="460">
        <f t="shared" si="320"/>
        <v>-73.497844239531702</v>
      </c>
      <c r="P1743" s="460">
        <f t="shared" si="317"/>
        <v>-9.9999999999980105E-3</v>
      </c>
      <c r="Q1743" s="460">
        <f t="shared" si="318"/>
        <v>4.4273633193758603E-8</v>
      </c>
      <c r="R1743" s="460">
        <f t="shared" si="319"/>
        <v>-4.4273633193749796E-10</v>
      </c>
      <c r="V1743" s="430"/>
    </row>
    <row r="1744" spans="3:22" x14ac:dyDescent="0.35">
      <c r="C1744" s="489">
        <v>62.730000000002903</v>
      </c>
      <c r="D1744" s="460">
        <f t="shared" si="310"/>
        <v>62.730000000002903</v>
      </c>
      <c r="E1744" s="460">
        <f t="shared" si="316"/>
        <v>6.2730000000002908E-2</v>
      </c>
      <c r="F1744" s="460">
        <f t="shared" si="311"/>
        <v>0.97005447743950279</v>
      </c>
      <c r="G1744" s="460">
        <v>2.19975543604236E-4</v>
      </c>
      <c r="H1744" s="460">
        <f t="shared" si="312"/>
        <v>1</v>
      </c>
      <c r="I1744" s="460">
        <v>0.99602827614599199</v>
      </c>
      <c r="J1744" s="460">
        <v>0.99582693426693603</v>
      </c>
      <c r="K1744" s="460">
        <v>0.99745503934143198</v>
      </c>
      <c r="L1744" s="460" t="str">
        <f t="shared" si="313"/>
        <v>-</v>
      </c>
      <c r="M1744" s="460">
        <f t="shared" si="314"/>
        <v>1</v>
      </c>
      <c r="N1744" s="460">
        <f t="shared" si="315"/>
        <v>2.1338826100047772E-4</v>
      </c>
      <c r="O1744" s="460">
        <f t="shared" si="320"/>
        <v>-73.416589516688774</v>
      </c>
      <c r="P1744" s="460">
        <f t="shared" si="317"/>
        <v>-1.0000000000005116E-2</v>
      </c>
      <c r="Q1744" s="460">
        <f t="shared" si="318"/>
        <v>4.5111556676430021E-8</v>
      </c>
      <c r="R1744" s="460">
        <f t="shared" si="319"/>
        <v>-4.5111556676453101E-10</v>
      </c>
      <c r="V1744" s="430"/>
    </row>
    <row r="1745" spans="3:22" x14ac:dyDescent="0.35">
      <c r="C1745" s="489">
        <v>62.740000000002901</v>
      </c>
      <c r="D1745" s="460">
        <f t="shared" si="310"/>
        <v>62.740000000002901</v>
      </c>
      <c r="E1745" s="460">
        <f t="shared" si="316"/>
        <v>6.2740000000002905E-2</v>
      </c>
      <c r="F1745" s="460">
        <f t="shared" si="311"/>
        <v>0.97004505456637113</v>
      </c>
      <c r="G1745" s="460">
        <v>2.2203644143529199E-4</v>
      </c>
      <c r="H1745" s="460">
        <f t="shared" si="312"/>
        <v>1</v>
      </c>
      <c r="I1745" s="460">
        <v>0.99602701177609798</v>
      </c>
      <c r="J1745" s="460">
        <v>0.99582560591178904</v>
      </c>
      <c r="K1745" s="460">
        <v>0.997454228704301</v>
      </c>
      <c r="L1745" s="460" t="str">
        <f t="shared" si="313"/>
        <v>-</v>
      </c>
      <c r="M1745" s="460">
        <f t="shared" si="314"/>
        <v>1</v>
      </c>
      <c r="N1745" s="460">
        <f t="shared" si="315"/>
        <v>2.153853519478207E-4</v>
      </c>
      <c r="O1745" s="460">
        <f t="shared" si="320"/>
        <v>-73.335676715704835</v>
      </c>
      <c r="P1745" s="460">
        <f t="shared" si="317"/>
        <v>-9.9999999999980105E-3</v>
      </c>
      <c r="Q1745" s="460">
        <f t="shared" si="318"/>
        <v>4.5961702790184307E-8</v>
      </c>
      <c r="R1745" s="460">
        <f t="shared" si="319"/>
        <v>-4.5961702790175165E-10</v>
      </c>
      <c r="V1745" s="430"/>
    </row>
    <row r="1746" spans="3:22" x14ac:dyDescent="0.35">
      <c r="C1746" s="489">
        <v>62.750000000002899</v>
      </c>
      <c r="D1746" s="460">
        <f t="shared" si="310"/>
        <v>62.750000000002899</v>
      </c>
      <c r="E1746" s="460">
        <f t="shared" si="316"/>
        <v>6.2750000000002901E-2</v>
      </c>
      <c r="F1746" s="460">
        <f t="shared" si="311"/>
        <v>0.97003563027053197</v>
      </c>
      <c r="G1746" s="460">
        <v>2.2410790856753E-4</v>
      </c>
      <c r="H1746" s="460">
        <f t="shared" si="312"/>
        <v>1</v>
      </c>
      <c r="I1746" s="460">
        <v>0.99602574720596404</v>
      </c>
      <c r="J1746" s="460">
        <v>0.99582427734633405</v>
      </c>
      <c r="K1746" s="460">
        <v>0.99745341793848796</v>
      </c>
      <c r="L1746" s="460" t="str">
        <f t="shared" si="313"/>
        <v>-</v>
      </c>
      <c r="M1746" s="460">
        <f t="shared" si="314"/>
        <v>1</v>
      </c>
      <c r="N1746" s="460">
        <f t="shared" si="315"/>
        <v>2.1739265633591472E-4</v>
      </c>
      <c r="O1746" s="460">
        <f t="shared" si="320"/>
        <v>-73.255102614990534</v>
      </c>
      <c r="P1746" s="460">
        <f t="shared" si="317"/>
        <v>-9.9999999999980105E-3</v>
      </c>
      <c r="Q1746" s="460">
        <f t="shared" si="318"/>
        <v>4.6824201113509248E-8</v>
      </c>
      <c r="R1746" s="460">
        <f t="shared" si="319"/>
        <v>-4.6824201113499932E-10</v>
      </c>
      <c r="V1746" s="430"/>
    </row>
    <row r="1747" spans="3:22" x14ac:dyDescent="0.35">
      <c r="C1747" s="489">
        <v>62.760000000002897</v>
      </c>
      <c r="D1747" s="460">
        <f t="shared" si="310"/>
        <v>62.760000000002897</v>
      </c>
      <c r="E1747" s="460">
        <f t="shared" si="316"/>
        <v>6.2760000000002897E-2</v>
      </c>
      <c r="F1747" s="460">
        <f t="shared" si="311"/>
        <v>0.9700262045520206</v>
      </c>
      <c r="G1747" s="460">
        <v>2.2618996393322001E-4</v>
      </c>
      <c r="H1747" s="460">
        <f t="shared" si="312"/>
        <v>1</v>
      </c>
      <c r="I1747" s="460">
        <v>0.99602448243556796</v>
      </c>
      <c r="J1747" s="460">
        <v>0.99582294857055498</v>
      </c>
      <c r="K1747" s="460">
        <v>0.99745260704398497</v>
      </c>
      <c r="L1747" s="460" t="str">
        <f t="shared" si="313"/>
        <v>-</v>
      </c>
      <c r="M1747" s="460">
        <f t="shared" si="314"/>
        <v>1</v>
      </c>
      <c r="N1747" s="460">
        <f t="shared" si="315"/>
        <v>2.1941019222189984E-4</v>
      </c>
      <c r="O1747" s="460">
        <f t="shared" si="320"/>
        <v>-73.174864041796994</v>
      </c>
      <c r="P1747" s="460">
        <f t="shared" si="317"/>
        <v>-9.9999999999980105E-3</v>
      </c>
      <c r="Q1747" s="460">
        <f t="shared" si="318"/>
        <v>4.7699182127055267E-8</v>
      </c>
      <c r="R1747" s="460">
        <f t="shared" si="319"/>
        <v>-4.7699182127045777E-10</v>
      </c>
      <c r="V1747" s="430"/>
    </row>
    <row r="1748" spans="3:22" x14ac:dyDescent="0.35">
      <c r="C1748" s="489">
        <v>62.770000000003002</v>
      </c>
      <c r="D1748" s="460">
        <f t="shared" si="310"/>
        <v>62.770000000003002</v>
      </c>
      <c r="E1748" s="460">
        <f t="shared" si="316"/>
        <v>6.2770000000003004E-2</v>
      </c>
      <c r="F1748" s="460">
        <f t="shared" si="311"/>
        <v>0.97001677741087566</v>
      </c>
      <c r="G1748" s="460">
        <v>2.2828262643772801E-4</v>
      </c>
      <c r="H1748" s="460">
        <f t="shared" si="312"/>
        <v>1</v>
      </c>
      <c r="I1748" s="460">
        <v>0.99602321746493305</v>
      </c>
      <c r="J1748" s="460">
        <v>0.99582161958446802</v>
      </c>
      <c r="K1748" s="460">
        <v>0.99745179602080403</v>
      </c>
      <c r="L1748" s="460" t="str">
        <f t="shared" si="313"/>
        <v>-</v>
      </c>
      <c r="M1748" s="460">
        <f t="shared" si="314"/>
        <v>1</v>
      </c>
      <c r="N1748" s="460">
        <f t="shared" si="315"/>
        <v>2.2143797763601568E-4</v>
      </c>
      <c r="O1748" s="460">
        <f t="shared" si="320"/>
        <v>-73.094957871194467</v>
      </c>
      <c r="P1748" s="460">
        <f t="shared" si="317"/>
        <v>-1.0000000000104592E-2</v>
      </c>
      <c r="Q1748" s="460">
        <f t="shared" si="318"/>
        <v>4.8586777216768386E-8</v>
      </c>
      <c r="R1748" s="460">
        <f t="shared" si="319"/>
        <v>-4.8586777217276565E-10</v>
      </c>
      <c r="V1748" s="430"/>
    </row>
    <row r="1749" spans="3:22" x14ac:dyDescent="0.35">
      <c r="C1749" s="489">
        <v>62.7800000000029</v>
      </c>
      <c r="D1749" s="460">
        <f t="shared" si="310"/>
        <v>62.7800000000029</v>
      </c>
      <c r="E1749" s="460">
        <f t="shared" si="316"/>
        <v>6.2780000000002903E-2</v>
      </c>
      <c r="F1749" s="460">
        <f t="shared" si="311"/>
        <v>0.97000734884713469</v>
      </c>
      <c r="G1749" s="460">
        <v>2.3038591495942401E-4</v>
      </c>
      <c r="H1749" s="460">
        <f t="shared" si="312"/>
        <v>1</v>
      </c>
      <c r="I1749" s="460">
        <v>0.99602195229404</v>
      </c>
      <c r="J1749" s="460">
        <v>0.99582029038805797</v>
      </c>
      <c r="K1749" s="460">
        <v>0.99745098486893002</v>
      </c>
      <c r="L1749" s="460" t="str">
        <f t="shared" si="313"/>
        <v>-</v>
      </c>
      <c r="M1749" s="460">
        <f t="shared" si="314"/>
        <v>1</v>
      </c>
      <c r="N1749" s="460">
        <f t="shared" si="315"/>
        <v>2.234760305815123E-4</v>
      </c>
      <c r="O1749" s="460">
        <f t="shared" si="320"/>
        <v>-73.015381025086185</v>
      </c>
      <c r="P1749" s="460">
        <f t="shared" si="317"/>
        <v>-9.9999999998985345E-3</v>
      </c>
      <c r="Q1749" s="460">
        <f t="shared" si="318"/>
        <v>4.9487118677046639E-8</v>
      </c>
      <c r="R1749" s="460">
        <f t="shared" si="319"/>
        <v>-4.9487118676544514E-10</v>
      </c>
      <c r="V1749" s="430"/>
    </row>
    <row r="1750" spans="3:22" x14ac:dyDescent="0.35">
      <c r="C1750" s="489">
        <v>62.790000000002998</v>
      </c>
      <c r="D1750" s="460">
        <f t="shared" si="310"/>
        <v>62.790000000002998</v>
      </c>
      <c r="E1750" s="460">
        <f t="shared" si="316"/>
        <v>6.2790000000002996E-2</v>
      </c>
      <c r="F1750" s="460">
        <f t="shared" si="311"/>
        <v>0.96999791886083386</v>
      </c>
      <c r="G1750" s="460">
        <v>2.3249984834912101E-4</v>
      </c>
      <c r="H1750" s="460">
        <f t="shared" si="312"/>
        <v>1</v>
      </c>
      <c r="I1750" s="460">
        <v>0.99602068692288703</v>
      </c>
      <c r="J1750" s="460">
        <v>0.99581896098132605</v>
      </c>
      <c r="K1750" s="460">
        <v>0.99745017358836496</v>
      </c>
      <c r="L1750" s="460" t="str">
        <f t="shared" si="313"/>
        <v>-</v>
      </c>
      <c r="M1750" s="460">
        <f t="shared" si="314"/>
        <v>1</v>
      </c>
      <c r="N1750" s="460">
        <f t="shared" si="315"/>
        <v>2.2552436903410685E-4</v>
      </c>
      <c r="O1750" s="460">
        <f t="shared" si="320"/>
        <v>-72.936130471265415</v>
      </c>
      <c r="P1750" s="460">
        <f t="shared" si="317"/>
        <v>-1.0000000000097486E-2</v>
      </c>
      <c r="Q1750" s="460">
        <f t="shared" si="318"/>
        <v>5.0400339713746424E-8</v>
      </c>
      <c r="R1750" s="460">
        <f t="shared" si="319"/>
        <v>-5.0400339714237757E-10</v>
      </c>
      <c r="V1750" s="430"/>
    </row>
    <row r="1751" spans="3:22" x14ac:dyDescent="0.35">
      <c r="C1751" s="489">
        <v>62.800000000003003</v>
      </c>
      <c r="D1751" s="460">
        <f t="shared" si="310"/>
        <v>62.800000000003003</v>
      </c>
      <c r="E1751" s="460">
        <f t="shared" si="316"/>
        <v>6.2800000000003006E-2</v>
      </c>
      <c r="F1751" s="460">
        <f t="shared" si="311"/>
        <v>0.96998848745201094</v>
      </c>
      <c r="G1751" s="460">
        <v>2.3462444543064401E-4</v>
      </c>
      <c r="H1751" s="460">
        <f t="shared" si="312"/>
        <v>1</v>
      </c>
      <c r="I1751" s="460">
        <v>0.99601942135149701</v>
      </c>
      <c r="J1751" s="460">
        <v>0.99581763136428803</v>
      </c>
      <c r="K1751" s="460">
        <v>0.99744936217912095</v>
      </c>
      <c r="L1751" s="460" t="str">
        <f t="shared" si="313"/>
        <v>-</v>
      </c>
      <c r="M1751" s="460">
        <f t="shared" si="314"/>
        <v>1</v>
      </c>
      <c r="N1751" s="460">
        <f t="shared" si="315"/>
        <v>2.2758301094253727E-4</v>
      </c>
      <c r="O1751" s="460">
        <f t="shared" si="320"/>
        <v>-72.857203222454544</v>
      </c>
      <c r="P1751" s="460">
        <f t="shared" si="317"/>
        <v>-1.0000000000005116E-2</v>
      </c>
      <c r="Q1751" s="460">
        <f t="shared" si="318"/>
        <v>5.132657444732474E-8</v>
      </c>
      <c r="R1751" s="460">
        <f t="shared" si="319"/>
        <v>-5.1326574447350998E-10</v>
      </c>
      <c r="V1751" s="430"/>
    </row>
    <row r="1752" spans="3:22" x14ac:dyDescent="0.35">
      <c r="C1752" s="489">
        <v>62.810000000003001</v>
      </c>
      <c r="D1752" s="460">
        <f t="shared" si="310"/>
        <v>62.810000000003001</v>
      </c>
      <c r="E1752" s="460">
        <f t="shared" si="316"/>
        <v>6.2810000000003002E-2</v>
      </c>
      <c r="F1752" s="460">
        <f t="shared" si="311"/>
        <v>0.96997905462070488</v>
      </c>
      <c r="G1752" s="460">
        <v>2.3675972500031501E-4</v>
      </c>
      <c r="H1752" s="460">
        <f t="shared" si="312"/>
        <v>1</v>
      </c>
      <c r="I1752" s="460">
        <v>0.99601815557984996</v>
      </c>
      <c r="J1752" s="460">
        <v>0.99581630153693101</v>
      </c>
      <c r="K1752" s="460">
        <v>0.99744855064118798</v>
      </c>
      <c r="L1752" s="460" t="str">
        <f t="shared" si="313"/>
        <v>-</v>
      </c>
      <c r="M1752" s="460">
        <f t="shared" si="314"/>
        <v>1</v>
      </c>
      <c r="N1752" s="460">
        <f t="shared" si="315"/>
        <v>2.2965197422806361E-4</v>
      </c>
      <c r="O1752" s="460">
        <f t="shared" si="320"/>
        <v>-72.778596335409404</v>
      </c>
      <c r="P1752" s="460">
        <f t="shared" si="317"/>
        <v>-9.9999999999980105E-3</v>
      </c>
      <c r="Q1752" s="460">
        <f t="shared" si="318"/>
        <v>5.2265957915989895E-8</v>
      </c>
      <c r="R1752" s="460">
        <f t="shared" si="319"/>
        <v>-5.2265957915979494E-10</v>
      </c>
      <c r="V1752" s="430"/>
    </row>
    <row r="1753" spans="3:22" x14ac:dyDescent="0.35">
      <c r="C1753" s="489">
        <v>62.820000000002999</v>
      </c>
      <c r="D1753" s="460">
        <f t="shared" si="310"/>
        <v>62.820000000002999</v>
      </c>
      <c r="E1753" s="460">
        <f t="shared" si="316"/>
        <v>6.2820000000002998E-2</v>
      </c>
      <c r="F1753" s="460">
        <f t="shared" si="311"/>
        <v>0.96996962036695134</v>
      </c>
      <c r="G1753" s="460">
        <v>2.3890570582692499E-4</v>
      </c>
      <c r="H1753" s="460">
        <f t="shared" si="312"/>
        <v>1</v>
      </c>
      <c r="I1753" s="460">
        <v>0.99601688960794499</v>
      </c>
      <c r="J1753" s="460">
        <v>0.99581497149925002</v>
      </c>
      <c r="K1753" s="460">
        <v>0.99744773897456196</v>
      </c>
      <c r="L1753" s="460" t="str">
        <f t="shared" si="313"/>
        <v>-</v>
      </c>
      <c r="M1753" s="460">
        <f t="shared" si="314"/>
        <v>1</v>
      </c>
      <c r="N1753" s="460">
        <f t="shared" si="315"/>
        <v>2.3173127678444098E-4</v>
      </c>
      <c r="O1753" s="460">
        <f t="shared" si="320"/>
        <v>-72.700306910028601</v>
      </c>
      <c r="P1753" s="460">
        <f t="shared" si="317"/>
        <v>-9.9999999999980105E-3</v>
      </c>
      <c r="Q1753" s="460">
        <f t="shared" si="318"/>
        <v>5.3218626078716964E-8</v>
      </c>
      <c r="R1753" s="460">
        <f t="shared" si="319"/>
        <v>-5.3218626078706379E-10</v>
      </c>
      <c r="V1753" s="430"/>
    </row>
    <row r="1754" spans="3:22" x14ac:dyDescent="0.35">
      <c r="C1754" s="489">
        <v>62.830000000002997</v>
      </c>
      <c r="D1754" s="460">
        <f t="shared" si="310"/>
        <v>62.830000000002997</v>
      </c>
      <c r="E1754" s="460">
        <f t="shared" si="316"/>
        <v>6.2830000000002995E-2</v>
      </c>
      <c r="F1754" s="460">
        <f t="shared" si="311"/>
        <v>0.96996018469078771</v>
      </c>
      <c r="G1754" s="460">
        <v>2.4106240665176199E-4</v>
      </c>
      <c r="H1754" s="460">
        <f t="shared" si="312"/>
        <v>1</v>
      </c>
      <c r="I1754" s="460">
        <v>0.99601562343582295</v>
      </c>
      <c r="J1754" s="460">
        <v>0.99581364125128602</v>
      </c>
      <c r="K1754" s="460">
        <v>0.99744692717927397</v>
      </c>
      <c r="L1754" s="460" t="str">
        <f t="shared" si="313"/>
        <v>-</v>
      </c>
      <c r="M1754" s="460">
        <f t="shared" si="314"/>
        <v>1</v>
      </c>
      <c r="N1754" s="460">
        <f t="shared" si="315"/>
        <v>2.3382093647794882E-4</v>
      </c>
      <c r="O1754" s="460">
        <f t="shared" si="320"/>
        <v>-72.622332088483319</v>
      </c>
      <c r="P1754" s="460">
        <f t="shared" si="317"/>
        <v>-9.9999999999980105E-3</v>
      </c>
      <c r="Q1754" s="460">
        <f t="shared" si="318"/>
        <v>5.4184715818377416E-8</v>
      </c>
      <c r="R1754" s="460">
        <f t="shared" si="319"/>
        <v>-5.4184715818366638E-10</v>
      </c>
      <c r="V1754" s="430"/>
    </row>
    <row r="1755" spans="3:22" x14ac:dyDescent="0.35">
      <c r="C1755" s="489">
        <v>62.840000000003002</v>
      </c>
      <c r="D1755" s="460">
        <f t="shared" si="310"/>
        <v>62.840000000003002</v>
      </c>
      <c r="E1755" s="460">
        <f t="shared" si="316"/>
        <v>6.2840000000003005E-2</v>
      </c>
      <c r="F1755" s="460">
        <f t="shared" si="311"/>
        <v>0.96995074759225264</v>
      </c>
      <c r="G1755" s="460">
        <v>2.4322984618842001E-4</v>
      </c>
      <c r="H1755" s="460">
        <f t="shared" si="312"/>
        <v>1</v>
      </c>
      <c r="I1755" s="460">
        <v>0.996014357063428</v>
      </c>
      <c r="J1755" s="460">
        <v>0.99581231079298504</v>
      </c>
      <c r="K1755" s="460">
        <v>0.99744611525528204</v>
      </c>
      <c r="L1755" s="460" t="str">
        <f t="shared" si="313"/>
        <v>-</v>
      </c>
      <c r="M1755" s="460">
        <f t="shared" si="314"/>
        <v>1</v>
      </c>
      <c r="N1755" s="460">
        <f t="shared" si="315"/>
        <v>2.359209711472066E-4</v>
      </c>
      <c r="O1755" s="460">
        <f t="shared" si="320"/>
        <v>-72.54466905437738</v>
      </c>
      <c r="P1755" s="460">
        <f t="shared" si="317"/>
        <v>-1.0000000000005116E-2</v>
      </c>
      <c r="Q1755" s="460">
        <f t="shared" si="318"/>
        <v>5.5164364944830022E-8</v>
      </c>
      <c r="R1755" s="460">
        <f t="shared" si="319"/>
        <v>-5.5164364944858248E-10</v>
      </c>
      <c r="V1755" s="430"/>
    </row>
    <row r="1756" spans="3:22" x14ac:dyDescent="0.35">
      <c r="C1756" s="489">
        <v>62.850000000003</v>
      </c>
      <c r="D1756" s="460">
        <f t="shared" si="310"/>
        <v>62.850000000003</v>
      </c>
      <c r="E1756" s="460">
        <f t="shared" si="316"/>
        <v>6.2850000000003001E-2</v>
      </c>
      <c r="F1756" s="460">
        <f t="shared" si="311"/>
        <v>0.96994130907138232</v>
      </c>
      <c r="G1756" s="460">
        <v>2.4540804312260398E-4</v>
      </c>
      <c r="H1756" s="460">
        <f t="shared" si="312"/>
        <v>1</v>
      </c>
      <c r="I1756" s="460">
        <v>0.996013090490797</v>
      </c>
      <c r="J1756" s="460">
        <v>0.99581098012438296</v>
      </c>
      <c r="K1756" s="460">
        <v>0.99744530320261304</v>
      </c>
      <c r="L1756" s="460" t="str">
        <f t="shared" si="313"/>
        <v>-</v>
      </c>
      <c r="M1756" s="460">
        <f t="shared" si="314"/>
        <v>1</v>
      </c>
      <c r="N1756" s="460">
        <f t="shared" si="315"/>
        <v>2.3803139860298475E-4</v>
      </c>
      <c r="O1756" s="460">
        <f t="shared" si="320"/>
        <v>-72.467315031928464</v>
      </c>
      <c r="P1756" s="460">
        <f t="shared" si="317"/>
        <v>-9.9999999999980105E-3</v>
      </c>
      <c r="Q1756" s="460">
        <f t="shared" si="318"/>
        <v>5.6157712197955517E-8</v>
      </c>
      <c r="R1756" s="460">
        <f t="shared" si="319"/>
        <v>-5.6157712197944344E-10</v>
      </c>
      <c r="V1756" s="430"/>
    </row>
    <row r="1757" spans="3:22" x14ac:dyDescent="0.35">
      <c r="C1757" s="489">
        <v>62.860000000002998</v>
      </c>
      <c r="D1757" s="460">
        <f t="shared" si="310"/>
        <v>62.860000000002998</v>
      </c>
      <c r="E1757" s="460">
        <f t="shared" si="316"/>
        <v>6.2860000000002997E-2</v>
      </c>
      <c r="F1757" s="460">
        <f t="shared" si="311"/>
        <v>0.96993186912821394</v>
      </c>
      <c r="G1757" s="460">
        <v>2.4759701611233798E-4</v>
      </c>
      <c r="H1757" s="460">
        <f t="shared" si="312"/>
        <v>1</v>
      </c>
      <c r="I1757" s="460">
        <v>0.99601182371791397</v>
      </c>
      <c r="J1757" s="460">
        <v>0.995809649245464</v>
      </c>
      <c r="K1757" s="460">
        <v>0.99744449102125299</v>
      </c>
      <c r="L1757" s="460" t="str">
        <f t="shared" si="313"/>
        <v>-</v>
      </c>
      <c r="M1757" s="460">
        <f t="shared" si="314"/>
        <v>1</v>
      </c>
      <c r="N1757" s="460">
        <f t="shared" si="315"/>
        <v>2.4015223662840848E-4</v>
      </c>
      <c r="O1757" s="460">
        <f t="shared" si="320"/>
        <v>-72.390267285155588</v>
      </c>
      <c r="P1757" s="460">
        <f t="shared" si="317"/>
        <v>-9.9999999999980105E-3</v>
      </c>
      <c r="Q1757" s="460">
        <f t="shared" si="318"/>
        <v>5.7164897250777537E-8</v>
      </c>
      <c r="R1757" s="460">
        <f t="shared" si="319"/>
        <v>-5.7164897250766167E-10</v>
      </c>
      <c r="V1757" s="430"/>
    </row>
    <row r="1758" spans="3:22" x14ac:dyDescent="0.35">
      <c r="C1758" s="489">
        <v>62.870000000003003</v>
      </c>
      <c r="D1758" s="460">
        <f t="shared" si="310"/>
        <v>62.870000000003003</v>
      </c>
      <c r="E1758" s="460">
        <f t="shared" si="316"/>
        <v>6.2870000000003007E-2</v>
      </c>
      <c r="F1758" s="460">
        <f t="shared" si="311"/>
        <v>0.96992242776278625</v>
      </c>
      <c r="G1758" s="460">
        <v>2.4979678378751302E-4</v>
      </c>
      <c r="H1758" s="460">
        <f t="shared" si="312"/>
        <v>1</v>
      </c>
      <c r="I1758" s="460">
        <v>0.996010556744793</v>
      </c>
      <c r="J1758" s="460">
        <v>0.99580831815624105</v>
      </c>
      <c r="K1758" s="460">
        <v>0.99744367871121997</v>
      </c>
      <c r="L1758" s="460" t="str">
        <f t="shared" si="313"/>
        <v>-</v>
      </c>
      <c r="M1758" s="460">
        <f t="shared" si="314"/>
        <v>1</v>
      </c>
      <c r="N1758" s="460">
        <f t="shared" si="315"/>
        <v>2.4228350297852044E-4</v>
      </c>
      <c r="O1758" s="460">
        <f t="shared" si="320"/>
        <v>-72.313523117110179</v>
      </c>
      <c r="P1758" s="460">
        <f t="shared" si="317"/>
        <v>-1.0000000000005116E-2</v>
      </c>
      <c r="Q1758" s="460">
        <f t="shared" si="318"/>
        <v>5.8186060712521126E-8</v>
      </c>
      <c r="R1758" s="460">
        <f t="shared" si="319"/>
        <v>-5.8186060712550893E-10</v>
      </c>
      <c r="V1758" s="430"/>
    </row>
    <row r="1759" spans="3:22" x14ac:dyDescent="0.35">
      <c r="C1759" s="489">
        <v>62.880000000003001</v>
      </c>
      <c r="D1759" s="460">
        <f t="shared" si="310"/>
        <v>62.880000000003001</v>
      </c>
      <c r="E1759" s="460">
        <f t="shared" si="316"/>
        <v>6.2880000000003003E-2</v>
      </c>
      <c r="F1759" s="460">
        <f t="shared" si="311"/>
        <v>0.9699129849751349</v>
      </c>
      <c r="G1759" s="460">
        <v>2.5200736474999703E-4</v>
      </c>
      <c r="H1759" s="460">
        <f t="shared" si="312"/>
        <v>1</v>
      </c>
      <c r="I1759" s="460">
        <v>0.99600928957142199</v>
      </c>
      <c r="J1759" s="460">
        <v>0.99580698685670499</v>
      </c>
      <c r="K1759" s="460">
        <v>0.99744286627249501</v>
      </c>
      <c r="L1759" s="460" t="str">
        <f t="shared" si="313"/>
        <v>-</v>
      </c>
      <c r="M1759" s="460">
        <f t="shared" si="314"/>
        <v>1</v>
      </c>
      <c r="N1759" s="460">
        <f t="shared" si="315"/>
        <v>2.4442521538038718E-4</v>
      </c>
      <c r="O1759" s="460">
        <f t="shared" si="320"/>
        <v>-72.237079869106552</v>
      </c>
      <c r="P1759" s="460">
        <f t="shared" si="317"/>
        <v>-9.9999999999980105E-3</v>
      </c>
      <c r="Q1759" s="460">
        <f t="shared" si="318"/>
        <v>5.9221344131642607E-8</v>
      </c>
      <c r="R1759" s="460">
        <f t="shared" si="319"/>
        <v>-5.9221344131630821E-10</v>
      </c>
      <c r="V1759" s="430"/>
    </row>
    <row r="1760" spans="3:22" x14ac:dyDescent="0.35">
      <c r="C1760" s="489">
        <v>62.890000000002999</v>
      </c>
      <c r="D1760" s="460">
        <f t="shared" si="310"/>
        <v>62.890000000002999</v>
      </c>
      <c r="E1760" s="460">
        <f t="shared" si="316"/>
        <v>6.2890000000002999E-2</v>
      </c>
      <c r="F1760" s="460">
        <f t="shared" si="311"/>
        <v>0.96990354076529972</v>
      </c>
      <c r="G1760" s="460">
        <v>2.5422877757366302E-4</v>
      </c>
      <c r="H1760" s="460">
        <f t="shared" si="312"/>
        <v>1</v>
      </c>
      <c r="I1760" s="460">
        <v>0.99600802219780005</v>
      </c>
      <c r="J1760" s="460">
        <v>0.99580565534685195</v>
      </c>
      <c r="K1760" s="460">
        <v>0.99744205370508099</v>
      </c>
      <c r="L1760" s="460" t="str">
        <f t="shared" si="313"/>
        <v>-</v>
      </c>
      <c r="M1760" s="460">
        <f t="shared" si="314"/>
        <v>1</v>
      </c>
      <c r="N1760" s="460">
        <f t="shared" si="315"/>
        <v>2.4657739153312959E-4</v>
      </c>
      <c r="O1760" s="460">
        <f t="shared" si="320"/>
        <v>-72.160934919974267</v>
      </c>
      <c r="P1760" s="460">
        <f t="shared" si="317"/>
        <v>-9.9999999999980105E-3</v>
      </c>
      <c r="Q1760" s="460">
        <f t="shared" si="318"/>
        <v>6.027088999896737E-8</v>
      </c>
      <c r="R1760" s="460">
        <f t="shared" si="319"/>
        <v>-6.0270889998955379E-10</v>
      </c>
      <c r="V1760" s="430"/>
    </row>
    <row r="1761" spans="3:22" x14ac:dyDescent="0.35">
      <c r="C1761" s="489">
        <v>62.900000000002997</v>
      </c>
      <c r="D1761" s="460">
        <f t="shared" si="310"/>
        <v>62.900000000002997</v>
      </c>
      <c r="E1761" s="460">
        <f t="shared" si="316"/>
        <v>6.2900000000002995E-2</v>
      </c>
      <c r="F1761" s="460">
        <f t="shared" si="311"/>
        <v>0.96989409513331615</v>
      </c>
      <c r="G1761" s="460">
        <v>2.5646104080392598E-4</v>
      </c>
      <c r="H1761" s="460">
        <f t="shared" si="312"/>
        <v>1</v>
      </c>
      <c r="I1761" s="460">
        <v>0.99600675462394295</v>
      </c>
      <c r="J1761" s="460">
        <v>0.99580432362670102</v>
      </c>
      <c r="K1761" s="460">
        <v>0.99744124100899301</v>
      </c>
      <c r="L1761" s="460" t="str">
        <f t="shared" si="313"/>
        <v>-</v>
      </c>
      <c r="M1761" s="460">
        <f t="shared" si="314"/>
        <v>1</v>
      </c>
      <c r="N1761" s="460">
        <f t="shared" si="315"/>
        <v>2.4874004910747227E-4</v>
      </c>
      <c r="O1761" s="460">
        <f t="shared" si="320"/>
        <v>-72.085085685345817</v>
      </c>
      <c r="P1761" s="460">
        <f t="shared" si="317"/>
        <v>-9.9999999999980105E-3</v>
      </c>
      <c r="Q1761" s="460">
        <f t="shared" si="318"/>
        <v>6.133484175068903E-8</v>
      </c>
      <c r="R1761" s="460">
        <f t="shared" si="319"/>
        <v>-6.1334841750676829E-10</v>
      </c>
      <c r="V1761" s="430"/>
    </row>
    <row r="1762" spans="3:22" x14ac:dyDescent="0.35">
      <c r="C1762" s="489">
        <v>62.910000000003002</v>
      </c>
      <c r="D1762" s="460">
        <f t="shared" si="310"/>
        <v>62.910000000003002</v>
      </c>
      <c r="E1762" s="460">
        <f t="shared" si="316"/>
        <v>6.2910000000003005E-2</v>
      </c>
      <c r="F1762" s="460">
        <f t="shared" si="311"/>
        <v>0.96988464807922214</v>
      </c>
      <c r="G1762" s="460">
        <v>2.5870417295788099E-4</v>
      </c>
      <c r="H1762" s="460">
        <f t="shared" si="312"/>
        <v>1</v>
      </c>
      <c r="I1762" s="460">
        <v>0.99600548684985601</v>
      </c>
      <c r="J1762" s="460">
        <v>0.99580299169625397</v>
      </c>
      <c r="K1762" s="460">
        <v>0.99744042818422896</v>
      </c>
      <c r="L1762" s="460" t="str">
        <f t="shared" si="313"/>
        <v>-</v>
      </c>
      <c r="M1762" s="460">
        <f t="shared" si="314"/>
        <v>1</v>
      </c>
      <c r="N1762" s="460">
        <f t="shared" si="315"/>
        <v>2.5091320574588063E-4</v>
      </c>
      <c r="O1762" s="460">
        <f t="shared" si="320"/>
        <v>-72.009529616941009</v>
      </c>
      <c r="P1762" s="460">
        <f t="shared" si="317"/>
        <v>-1.0000000000005116E-2</v>
      </c>
      <c r="Q1762" s="460">
        <f t="shared" si="318"/>
        <v>6.2413343771387404E-8</v>
      </c>
      <c r="R1762" s="460">
        <f t="shared" si="319"/>
        <v>-6.2413343771419331E-10</v>
      </c>
      <c r="V1762" s="430"/>
    </row>
    <row r="1763" spans="3:22" x14ac:dyDescent="0.35">
      <c r="C1763" s="489">
        <v>62.920000000003</v>
      </c>
      <c r="D1763" s="460">
        <f t="shared" si="310"/>
        <v>62.920000000003</v>
      </c>
      <c r="E1763" s="460">
        <f t="shared" si="316"/>
        <v>6.2920000000003001E-2</v>
      </c>
      <c r="F1763" s="460">
        <f t="shared" si="311"/>
        <v>0.96987519960305535</v>
      </c>
      <c r="G1763" s="460">
        <v>2.6095819252439599E-4</v>
      </c>
      <c r="H1763" s="460">
        <f t="shared" si="312"/>
        <v>1</v>
      </c>
      <c r="I1763" s="460">
        <v>0.99600421887549895</v>
      </c>
      <c r="J1763" s="460">
        <v>0.99580165955547495</v>
      </c>
      <c r="K1763" s="460">
        <v>0.99743961523076496</v>
      </c>
      <c r="L1763" s="460" t="str">
        <f t="shared" si="313"/>
        <v>-</v>
      </c>
      <c r="M1763" s="460">
        <f t="shared" si="314"/>
        <v>1</v>
      </c>
      <c r="N1763" s="460">
        <f t="shared" si="315"/>
        <v>2.5309687906265109E-4</v>
      </c>
      <c r="O1763" s="460">
        <f t="shared" si="320"/>
        <v>-71.934264201870533</v>
      </c>
      <c r="P1763" s="460">
        <f t="shared" si="317"/>
        <v>-9.9999999999980105E-3</v>
      </c>
      <c r="Q1763" s="460">
        <f t="shared" si="318"/>
        <v>6.3506541397175843E-8</v>
      </c>
      <c r="R1763" s="460">
        <f t="shared" si="319"/>
        <v>-6.3506541397163211E-10</v>
      </c>
      <c r="V1763" s="430"/>
    </row>
    <row r="1764" spans="3:22" x14ac:dyDescent="0.35">
      <c r="C1764" s="489">
        <v>62.930000000002998</v>
      </c>
      <c r="D1764" s="460">
        <f t="shared" si="310"/>
        <v>62.930000000002998</v>
      </c>
      <c r="E1764" s="460">
        <f t="shared" si="316"/>
        <v>6.2930000000002997E-2</v>
      </c>
      <c r="F1764" s="460">
        <f t="shared" si="311"/>
        <v>0.96986574970485284</v>
      </c>
      <c r="G1764" s="460">
        <v>2.6322311796356099E-4</v>
      </c>
      <c r="H1764" s="460">
        <f t="shared" si="312"/>
        <v>1</v>
      </c>
      <c r="I1764" s="460">
        <v>0.99600295070091305</v>
      </c>
      <c r="J1764" s="460">
        <v>0.99580032720439904</v>
      </c>
      <c r="K1764" s="460">
        <v>0.99743880214862402</v>
      </c>
      <c r="L1764" s="460" t="str">
        <f t="shared" si="313"/>
        <v>-</v>
      </c>
      <c r="M1764" s="460">
        <f t="shared" si="314"/>
        <v>1</v>
      </c>
      <c r="N1764" s="460">
        <f t="shared" si="315"/>
        <v>2.5529108664337801E-4</v>
      </c>
      <c r="O1764" s="460">
        <f t="shared" si="320"/>
        <v>-71.859286961977887</v>
      </c>
      <c r="P1764" s="460">
        <f t="shared" si="317"/>
        <v>-9.9999999999980105E-3</v>
      </c>
      <c r="Q1764" s="460">
        <f t="shared" si="318"/>
        <v>6.4614580918678672E-8</v>
      </c>
      <c r="R1764" s="460">
        <f t="shared" si="319"/>
        <v>-6.4614580918665816E-10</v>
      </c>
      <c r="V1764" s="430"/>
    </row>
    <row r="1765" spans="3:22" x14ac:dyDescent="0.35">
      <c r="C1765" s="489">
        <v>62.940000000003003</v>
      </c>
      <c r="D1765" s="460">
        <f t="shared" si="310"/>
        <v>62.940000000003003</v>
      </c>
      <c r="E1765" s="460">
        <f t="shared" si="316"/>
        <v>6.2940000000003007E-2</v>
      </c>
      <c r="F1765" s="460">
        <f t="shared" si="311"/>
        <v>0.96985629838465237</v>
      </c>
      <c r="G1765" s="460">
        <v>2.6549896770702798E-4</v>
      </c>
      <c r="H1765" s="460">
        <f t="shared" si="312"/>
        <v>1</v>
      </c>
      <c r="I1765" s="460">
        <v>0.99600168232609498</v>
      </c>
      <c r="J1765" s="460">
        <v>0.99579899464302901</v>
      </c>
      <c r="K1765" s="460">
        <v>0.99743798893781099</v>
      </c>
      <c r="L1765" s="460" t="str">
        <f t="shared" si="313"/>
        <v>-</v>
      </c>
      <c r="M1765" s="460">
        <f t="shared" si="314"/>
        <v>1</v>
      </c>
      <c r="N1765" s="460">
        <f t="shared" si="315"/>
        <v>2.574958460452845E-4</v>
      </c>
      <c r="O1765" s="460">
        <f t="shared" si="320"/>
        <v>-71.784595453167441</v>
      </c>
      <c r="P1765" s="460">
        <f t="shared" si="317"/>
        <v>-1.0000000000005116E-2</v>
      </c>
      <c r="Q1765" s="460">
        <f t="shared" si="318"/>
        <v>6.5737609584061723E-8</v>
      </c>
      <c r="R1765" s="460">
        <f t="shared" si="319"/>
        <v>-6.5737609584095352E-10</v>
      </c>
      <c r="V1765" s="430"/>
    </row>
    <row r="1766" spans="3:22" x14ac:dyDescent="0.35">
      <c r="C1766" s="489">
        <v>62.950000000003001</v>
      </c>
      <c r="D1766" s="460">
        <f t="shared" si="310"/>
        <v>62.950000000003001</v>
      </c>
      <c r="E1766" s="460">
        <f t="shared" si="316"/>
        <v>6.2950000000003004E-2</v>
      </c>
      <c r="F1766" s="460">
        <f t="shared" si="311"/>
        <v>0.96984684564249146</v>
      </c>
      <c r="G1766" s="460">
        <v>2.6778576015751298E-4</v>
      </c>
      <c r="H1766" s="460">
        <f t="shared" si="312"/>
        <v>1</v>
      </c>
      <c r="I1766" s="460">
        <v>0.99600041375102899</v>
      </c>
      <c r="J1766" s="460">
        <v>0.995797661871347</v>
      </c>
      <c r="K1766" s="460">
        <v>0.99743717559830902</v>
      </c>
      <c r="L1766" s="460" t="str">
        <f t="shared" si="313"/>
        <v>-</v>
      </c>
      <c r="M1766" s="460">
        <f t="shared" si="314"/>
        <v>1</v>
      </c>
      <c r="N1766" s="460">
        <f t="shared" si="315"/>
        <v>2.5971117479674076E-4</v>
      </c>
      <c r="O1766" s="460">
        <f t="shared" si="320"/>
        <v>-71.710187264776351</v>
      </c>
      <c r="P1766" s="460">
        <f t="shared" si="317"/>
        <v>-9.9999999999980105E-3</v>
      </c>
      <c r="Q1766" s="460">
        <f t="shared" si="318"/>
        <v>6.6875775602070781E-8</v>
      </c>
      <c r="R1766" s="460">
        <f t="shared" si="319"/>
        <v>-6.6875775602057472E-10</v>
      </c>
      <c r="V1766" s="430"/>
    </row>
    <row r="1767" spans="3:22" x14ac:dyDescent="0.35">
      <c r="C1767" s="489">
        <v>62.960000000002999</v>
      </c>
      <c r="D1767" s="460">
        <f t="shared" si="310"/>
        <v>62.960000000002999</v>
      </c>
      <c r="E1767" s="460">
        <f t="shared" si="316"/>
        <v>6.2960000000003E-2</v>
      </c>
      <c r="F1767" s="460">
        <f t="shared" si="311"/>
        <v>0.96983739147840708</v>
      </c>
      <c r="G1767" s="460">
        <v>2.7008351368926897E-4</v>
      </c>
      <c r="H1767" s="460">
        <f t="shared" si="312"/>
        <v>1</v>
      </c>
      <c r="I1767" s="460">
        <v>0.99599914497571695</v>
      </c>
      <c r="J1767" s="460">
        <v>0.99579632888935399</v>
      </c>
      <c r="K1767" s="460">
        <v>0.99743636213011899</v>
      </c>
      <c r="L1767" s="460" t="str">
        <f t="shared" si="313"/>
        <v>-</v>
      </c>
      <c r="M1767" s="460">
        <f t="shared" si="314"/>
        <v>1</v>
      </c>
      <c r="N1767" s="460">
        <f t="shared" si="315"/>
        <v>2.6193709039772328E-4</v>
      </c>
      <c r="O1767" s="460">
        <f t="shared" si="320"/>
        <v>-71.636060018929612</v>
      </c>
      <c r="P1767" s="460">
        <f t="shared" si="317"/>
        <v>-9.9999999999980105E-3</v>
      </c>
      <c r="Q1767" s="460">
        <f t="shared" si="318"/>
        <v>6.8029228145098464E-8</v>
      </c>
      <c r="R1767" s="460">
        <f t="shared" si="319"/>
        <v>-6.8029228145084932E-10</v>
      </c>
      <c r="V1767" s="430"/>
    </row>
    <row r="1768" spans="3:22" x14ac:dyDescent="0.35">
      <c r="C1768" s="489">
        <v>62.970000000002997</v>
      </c>
      <c r="D1768" s="460">
        <f t="shared" si="310"/>
        <v>62.970000000002997</v>
      </c>
      <c r="E1768" s="460">
        <f t="shared" si="316"/>
        <v>6.2970000000002996E-2</v>
      </c>
      <c r="F1768" s="460">
        <f t="shared" si="311"/>
        <v>0.96982793589243654</v>
      </c>
      <c r="G1768" s="460">
        <v>2.72392246647287E-4</v>
      </c>
      <c r="H1768" s="460">
        <f t="shared" si="312"/>
        <v>1</v>
      </c>
      <c r="I1768" s="460">
        <v>0.99599787600017597</v>
      </c>
      <c r="J1768" s="460">
        <v>0.99579499569706698</v>
      </c>
      <c r="K1768" s="460">
        <v>0.997435548533257</v>
      </c>
      <c r="L1768" s="460" t="str">
        <f t="shared" si="313"/>
        <v>-</v>
      </c>
      <c r="M1768" s="460">
        <f t="shared" si="314"/>
        <v>1</v>
      </c>
      <c r="N1768" s="460">
        <f t="shared" si="315"/>
        <v>2.6417361031904181E-4</v>
      </c>
      <c r="O1768" s="460">
        <f t="shared" si="320"/>
        <v>-71.56221136995174</v>
      </c>
      <c r="P1768" s="460">
        <f t="shared" si="317"/>
        <v>-9.9999999999980105E-3</v>
      </c>
      <c r="Q1768" s="460">
        <f t="shared" si="318"/>
        <v>6.9198117352171388E-8</v>
      </c>
      <c r="R1768" s="460">
        <f t="shared" si="319"/>
        <v>-6.9198117352157625E-10</v>
      </c>
      <c r="V1768" s="430"/>
    </row>
    <row r="1769" spans="3:22" x14ac:dyDescent="0.35">
      <c r="C1769" s="489">
        <v>62.980000000003002</v>
      </c>
      <c r="D1769" s="460">
        <f t="shared" si="310"/>
        <v>62.980000000003002</v>
      </c>
      <c r="E1769" s="460">
        <f t="shared" si="316"/>
        <v>6.2980000000003006E-2</v>
      </c>
      <c r="F1769" s="460">
        <f t="shared" si="311"/>
        <v>0.96981847888461858</v>
      </c>
      <c r="G1769" s="460">
        <v>2.7471197734789101E-4</v>
      </c>
      <c r="H1769" s="460">
        <f t="shared" si="312"/>
        <v>1</v>
      </c>
      <c r="I1769" s="460">
        <v>0.99599660682438895</v>
      </c>
      <c r="J1769" s="460">
        <v>0.99579366229447097</v>
      </c>
      <c r="K1769" s="460">
        <v>0.99743473480770795</v>
      </c>
      <c r="L1769" s="460" t="str">
        <f t="shared" si="313"/>
        <v>-</v>
      </c>
      <c r="M1769" s="460">
        <f t="shared" si="314"/>
        <v>1</v>
      </c>
      <c r="N1769" s="460">
        <f t="shared" si="315"/>
        <v>2.6642075200291747E-4</v>
      </c>
      <c r="O1769" s="460">
        <f t="shared" si="320"/>
        <v>-71.488639003747409</v>
      </c>
      <c r="P1769" s="460">
        <f t="shared" si="317"/>
        <v>-1.0000000000005116E-2</v>
      </c>
      <c r="Q1769" s="460">
        <f t="shared" si="318"/>
        <v>7.0382594331961634E-8</v>
      </c>
      <c r="R1769" s="460">
        <f t="shared" si="319"/>
        <v>-7.0382594331997639E-10</v>
      </c>
      <c r="V1769" s="430"/>
    </row>
    <row r="1770" spans="3:22" x14ac:dyDescent="0.35">
      <c r="C1770" s="489">
        <v>62.9900000000031</v>
      </c>
      <c r="D1770" s="460">
        <f t="shared" si="310"/>
        <v>62.9900000000031</v>
      </c>
      <c r="E1770" s="460">
        <f t="shared" si="316"/>
        <v>6.2990000000003099E-2</v>
      </c>
      <c r="F1770" s="460">
        <f t="shared" si="311"/>
        <v>0.96980902045498885</v>
      </c>
      <c r="G1770" s="460">
        <v>2.7704272407797501E-4</v>
      </c>
      <c r="H1770" s="460">
        <f t="shared" si="312"/>
        <v>1</v>
      </c>
      <c r="I1770" s="460">
        <v>0.99599533744837299</v>
      </c>
      <c r="J1770" s="460">
        <v>0.99579232868158396</v>
      </c>
      <c r="K1770" s="460">
        <v>0.99743392095348504</v>
      </c>
      <c r="L1770" s="460" t="str">
        <f t="shared" si="313"/>
        <v>-</v>
      </c>
      <c r="M1770" s="460">
        <f t="shared" si="314"/>
        <v>1</v>
      </c>
      <c r="N1770" s="460">
        <f t="shared" si="315"/>
        <v>2.6867853286224267E-4</v>
      </c>
      <c r="O1770" s="460">
        <f t="shared" si="320"/>
        <v>-71.415340637240007</v>
      </c>
      <c r="P1770" s="460">
        <f t="shared" si="317"/>
        <v>-1.0000000000097486E-2</v>
      </c>
      <c r="Q1770" s="460">
        <f t="shared" si="318"/>
        <v>7.1582811165801448E-8</v>
      </c>
      <c r="R1770" s="460">
        <f t="shared" si="319"/>
        <v>-7.1582811166499283E-10</v>
      </c>
      <c r="V1770" s="430"/>
    </row>
    <row r="1771" spans="3:22" x14ac:dyDescent="0.35">
      <c r="C1771" s="460">
        <v>63</v>
      </c>
      <c r="D1771" s="460">
        <f t="shared" si="310"/>
        <v>63</v>
      </c>
      <c r="E1771" s="460">
        <f t="shared" si="316"/>
        <v>6.3E-2</v>
      </c>
      <c r="F1771" s="460">
        <f t="shared" si="311"/>
        <v>0.96979956060358952</v>
      </c>
      <c r="G1771" s="460">
        <v>2.79384505095494E-4</v>
      </c>
      <c r="H1771" s="460">
        <f t="shared" si="312"/>
        <v>1</v>
      </c>
      <c r="I1771" s="460">
        <v>0.99599406787211398</v>
      </c>
      <c r="J1771" s="460">
        <v>0.99579099485838796</v>
      </c>
      <c r="K1771" s="460">
        <v>0.99743310697057797</v>
      </c>
      <c r="L1771" s="460" t="str">
        <f t="shared" si="313"/>
        <v>-</v>
      </c>
      <c r="M1771" s="460">
        <f t="shared" si="314"/>
        <v>1</v>
      </c>
      <c r="N1771" s="460">
        <f t="shared" si="315"/>
        <v>2.7094697028106138E-4</v>
      </c>
      <c r="O1771" s="460">
        <f t="shared" si="320"/>
        <v>-71.34231401778348</v>
      </c>
      <c r="P1771" s="460">
        <f t="shared" si="317"/>
        <v>-9.9999999969000442E-3</v>
      </c>
      <c r="Q1771" s="460">
        <f t="shared" si="318"/>
        <v>7.2798920910666023E-8</v>
      </c>
      <c r="R1771" s="460">
        <f t="shared" si="319"/>
        <v>-7.2798920888098674E-10</v>
      </c>
      <c r="V1771" s="430"/>
    </row>
    <row r="1772" spans="3:22" x14ac:dyDescent="0.35">
      <c r="C1772" s="460">
        <v>63.1</v>
      </c>
      <c r="D1772" s="460">
        <f t="shared" si="310"/>
        <v>63.1</v>
      </c>
      <c r="E1772" s="460">
        <f t="shared" si="316"/>
        <v>6.3100000000000003E-2</v>
      </c>
      <c r="F1772" s="460">
        <f t="shared" si="311"/>
        <v>0.96970488390027987</v>
      </c>
      <c r="G1772" s="460">
        <v>3.0341319677071999E-4</v>
      </c>
      <c r="H1772" s="460">
        <f t="shared" si="312"/>
        <v>1</v>
      </c>
      <c r="I1772" s="460">
        <v>0.99598136109660795</v>
      </c>
      <c r="J1772" s="460">
        <v>0.99577764506000999</v>
      </c>
      <c r="K1772" s="460">
        <v>0.99742496006411296</v>
      </c>
      <c r="L1772" s="460" t="str">
        <f t="shared" si="313"/>
        <v>-</v>
      </c>
      <c r="M1772" s="460">
        <f t="shared" si="314"/>
        <v>1</v>
      </c>
      <c r="N1772" s="460">
        <f t="shared" si="315"/>
        <v>2.9422125874836377E-4</v>
      </c>
      <c r="O1772" s="460">
        <f t="shared" si="320"/>
        <v>-70.626519016700527</v>
      </c>
      <c r="P1772" s="460">
        <f t="shared" si="317"/>
        <v>-0.10000000000000142</v>
      </c>
      <c r="Q1772" s="460">
        <f t="shared" si="318"/>
        <v>7.9853781776064207E-8</v>
      </c>
      <c r="R1772" s="460">
        <f t="shared" si="319"/>
        <v>-7.9853781776065348E-9</v>
      </c>
      <c r="V1772" s="430"/>
    </row>
    <row r="1773" spans="3:22" x14ac:dyDescent="0.35">
      <c r="C1773" s="460">
        <v>63.2</v>
      </c>
      <c r="D1773" s="460">
        <f t="shared" si="310"/>
        <v>63.2</v>
      </c>
      <c r="E1773" s="460">
        <f t="shared" si="316"/>
        <v>6.3200000000000006E-2</v>
      </c>
      <c r="F1773" s="460">
        <f t="shared" si="311"/>
        <v>0.96961006506090053</v>
      </c>
      <c r="G1773" s="460">
        <v>3.2856518069270999E-4</v>
      </c>
      <c r="H1773" s="460">
        <f t="shared" si="312"/>
        <v>1</v>
      </c>
      <c r="I1773" s="460">
        <v>0.99596863429806104</v>
      </c>
      <c r="J1773" s="460">
        <v>0.99576427423226999</v>
      </c>
      <c r="K1773" s="460">
        <v>0.99741680028986801</v>
      </c>
      <c r="L1773" s="460" t="str">
        <f t="shared" si="313"/>
        <v>-</v>
      </c>
      <c r="M1773" s="460">
        <f t="shared" si="314"/>
        <v>1</v>
      </c>
      <c r="N1773" s="460">
        <f t="shared" si="315"/>
        <v>3.1858010622820505E-4</v>
      </c>
      <c r="O1773" s="460">
        <f t="shared" si="320"/>
        <v>-69.935626945152507</v>
      </c>
      <c r="P1773" s="460">
        <f t="shared" si="317"/>
        <v>-0.10000000000000142</v>
      </c>
      <c r="Q1773" s="460">
        <f t="shared" si="318"/>
        <v>9.3881378229286459E-8</v>
      </c>
      <c r="R1773" s="460">
        <f t="shared" si="319"/>
        <v>-9.3881378229287786E-9</v>
      </c>
      <c r="V1773" s="430"/>
    </row>
    <row r="1774" spans="3:22" x14ac:dyDescent="0.35">
      <c r="C1774" s="460">
        <v>63.3</v>
      </c>
      <c r="D1774" s="460">
        <f t="shared" si="310"/>
        <v>63.3</v>
      </c>
      <c r="E1774" s="460">
        <f t="shared" si="316"/>
        <v>6.3299999999999995E-2</v>
      </c>
      <c r="F1774" s="460">
        <f t="shared" si="311"/>
        <v>0.96951510412301567</v>
      </c>
      <c r="G1774" s="460">
        <v>3.5485821899298802E-4</v>
      </c>
      <c r="H1774" s="460">
        <f t="shared" si="312"/>
        <v>1</v>
      </c>
      <c r="I1774" s="460">
        <v>0.99595588747707398</v>
      </c>
      <c r="J1774" s="460">
        <v>0.99575088237583098</v>
      </c>
      <c r="K1774" s="460">
        <v>0.99740862764808302</v>
      </c>
      <c r="L1774" s="460" t="str">
        <f t="shared" si="313"/>
        <v>-</v>
      </c>
      <c r="M1774" s="460">
        <f t="shared" si="314"/>
        <v>1</v>
      </c>
      <c r="N1774" s="460">
        <f t="shared" si="315"/>
        <v>3.4404040313589467E-4</v>
      </c>
      <c r="O1774" s="460">
        <f t="shared" si="320"/>
        <v>-69.267811042255246</v>
      </c>
      <c r="P1774" s="460">
        <f t="shared" si="317"/>
        <v>-9.9999999999994316E-2</v>
      </c>
      <c r="Q1774" s="460">
        <f t="shared" si="318"/>
        <v>1.0976648485748477E-7</v>
      </c>
      <c r="R1774" s="460">
        <f t="shared" si="319"/>
        <v>-1.0976648485747852E-8</v>
      </c>
      <c r="V1774" s="430"/>
    </row>
    <row r="1775" spans="3:22" x14ac:dyDescent="0.35">
      <c r="C1775" s="460">
        <v>63.4</v>
      </c>
      <c r="D1775" s="460">
        <f t="shared" si="310"/>
        <v>63.4</v>
      </c>
      <c r="E1775" s="460">
        <f t="shared" si="316"/>
        <v>6.3399999999999998E-2</v>
      </c>
      <c r="F1775" s="460">
        <f t="shared" si="311"/>
        <v>0.96942000112424376</v>
      </c>
      <c r="G1775" s="460">
        <v>3.8230976209791201E-4</v>
      </c>
      <c r="H1775" s="460">
        <f t="shared" si="312"/>
        <v>1</v>
      </c>
      <c r="I1775" s="460">
        <v>0.99594312063426604</v>
      </c>
      <c r="J1775" s="460">
        <v>0.99573746949137798</v>
      </c>
      <c r="K1775" s="460">
        <v>0.99740044213901302</v>
      </c>
      <c r="L1775" s="460" t="str">
        <f t="shared" si="313"/>
        <v>-</v>
      </c>
      <c r="M1775" s="460">
        <f t="shared" si="314"/>
        <v>1</v>
      </c>
      <c r="N1775" s="460">
        <f t="shared" si="315"/>
        <v>3.7061873000276724E-4</v>
      </c>
      <c r="O1775" s="460">
        <f t="shared" si="320"/>
        <v>-68.621452729414131</v>
      </c>
      <c r="P1775" s="460">
        <f t="shared" si="317"/>
        <v>-0.10000000000000142</v>
      </c>
      <c r="Q1775" s="460">
        <f t="shared" si="318"/>
        <v>1.276844191446259E-7</v>
      </c>
      <c r="R1775" s="460">
        <f t="shared" si="319"/>
        <v>-1.2768441914462772E-8</v>
      </c>
      <c r="V1775" s="430"/>
    </row>
    <row r="1776" spans="3:22" x14ac:dyDescent="0.35">
      <c r="C1776" s="460">
        <v>63.5</v>
      </c>
      <c r="D1776" s="460">
        <f t="shared" si="310"/>
        <v>63.5</v>
      </c>
      <c r="E1776" s="460">
        <f t="shared" si="316"/>
        <v>6.3500000000000001E-2</v>
      </c>
      <c r="F1776" s="460">
        <f t="shared" si="311"/>
        <v>0.96932475610225999</v>
      </c>
      <c r="G1776" s="460">
        <v>4.1093693991242598E-4</v>
      </c>
      <c r="H1776" s="460">
        <f t="shared" si="312"/>
        <v>1</v>
      </c>
      <c r="I1776" s="460">
        <v>0.99593033377025797</v>
      </c>
      <c r="J1776" s="460">
        <v>0.99572403557959699</v>
      </c>
      <c r="K1776" s="460">
        <v>0.99739224376291502</v>
      </c>
      <c r="L1776" s="460" t="str">
        <f t="shared" si="313"/>
        <v>-</v>
      </c>
      <c r="M1776" s="460">
        <f t="shared" si="314"/>
        <v>1</v>
      </c>
      <c r="N1776" s="460">
        <f t="shared" si="315"/>
        <v>3.983313490540214E-4</v>
      </c>
      <c r="O1776" s="460">
        <f t="shared" si="320"/>
        <v>-67.995110257180514</v>
      </c>
      <c r="P1776" s="460">
        <f t="shared" si="317"/>
        <v>-0.10000000000000142</v>
      </c>
      <c r="Q1776" s="460">
        <f t="shared" si="318"/>
        <v>1.478210560203604E-7</v>
      </c>
      <c r="R1776" s="460">
        <f t="shared" si="319"/>
        <v>-1.4782105602036249E-8</v>
      </c>
      <c r="V1776" s="430"/>
    </row>
    <row r="1777" spans="3:22" x14ac:dyDescent="0.35">
      <c r="C1777" s="460">
        <v>63.6</v>
      </c>
      <c r="D1777" s="460">
        <f t="shared" si="310"/>
        <v>63.6</v>
      </c>
      <c r="E1777" s="460">
        <f t="shared" si="316"/>
        <v>6.3600000000000004E-2</v>
      </c>
      <c r="F1777" s="460">
        <f t="shared" si="311"/>
        <v>0.96922936909479196</v>
      </c>
      <c r="G1777" s="460">
        <v>4.4075655316325001E-4</v>
      </c>
      <c r="H1777" s="460">
        <f t="shared" si="312"/>
        <v>1</v>
      </c>
      <c r="I1777" s="460">
        <v>0.99591752688569402</v>
      </c>
      <c r="J1777" s="460">
        <v>0.995710580641191</v>
      </c>
      <c r="K1777" s="460">
        <v>0.99738403252005403</v>
      </c>
      <c r="L1777" s="460" t="str">
        <f t="shared" si="313"/>
        <v>-</v>
      </c>
      <c r="M1777" s="460">
        <f t="shared" si="314"/>
        <v>1</v>
      </c>
      <c r="N1777" s="460">
        <f t="shared" si="315"/>
        <v>4.2719419594681193E-4</v>
      </c>
      <c r="O1777" s="460">
        <f t="shared" si="320"/>
        <v>-67.387493129205907</v>
      </c>
      <c r="P1777" s="460">
        <f t="shared" si="317"/>
        <v>-0.10000000000000142</v>
      </c>
      <c r="Q1777" s="460">
        <f t="shared" si="318"/>
        <v>1.7037310636223073E-7</v>
      </c>
      <c r="R1777" s="460">
        <f t="shared" si="319"/>
        <v>-1.7037310636223316E-8</v>
      </c>
      <c r="V1777" s="430"/>
    </row>
    <row r="1778" spans="3:22" x14ac:dyDescent="0.35">
      <c r="C1778" s="460">
        <v>63.7</v>
      </c>
      <c r="D1778" s="460">
        <f t="shared" si="310"/>
        <v>63.7</v>
      </c>
      <c r="E1778" s="460">
        <f t="shared" si="316"/>
        <v>6.3700000000000007E-2</v>
      </c>
      <c r="F1778" s="460">
        <f t="shared" si="311"/>
        <v>0.96913384013962434</v>
      </c>
      <c r="G1778" s="460">
        <v>4.7178506490238198E-4</v>
      </c>
      <c r="H1778" s="460">
        <f t="shared" si="312"/>
        <v>1</v>
      </c>
      <c r="I1778" s="460">
        <v>0.99590469998117503</v>
      </c>
      <c r="J1778" s="460">
        <v>0.99569710467683303</v>
      </c>
      <c r="K1778" s="460">
        <v>0.99737580841067497</v>
      </c>
      <c r="L1778" s="460" t="str">
        <f t="shared" si="313"/>
        <v>-</v>
      </c>
      <c r="M1778" s="460">
        <f t="shared" si="314"/>
        <v>1</v>
      </c>
      <c r="N1778" s="460">
        <f t="shared" si="315"/>
        <v>4.5722287166936735E-4</v>
      </c>
      <c r="O1778" s="460">
        <f t="shared" si="320"/>
        <v>-66.797441060226561</v>
      </c>
      <c r="P1778" s="460">
        <f t="shared" si="317"/>
        <v>-0.10000000000000142</v>
      </c>
      <c r="Q1778" s="460">
        <f t="shared" si="318"/>
        <v>1.9554838737270037E-7</v>
      </c>
      <c r="R1778" s="460">
        <f t="shared" si="319"/>
        <v>-1.9554838737270315E-8</v>
      </c>
      <c r="V1778" s="430"/>
    </row>
    <row r="1779" spans="3:22" x14ac:dyDescent="0.35">
      <c r="C1779" s="460">
        <v>63.8</v>
      </c>
      <c r="D1779" s="460">
        <f t="shared" si="310"/>
        <v>63.8</v>
      </c>
      <c r="E1779" s="460">
        <f t="shared" si="316"/>
        <v>6.3799999999999996E-2</v>
      </c>
      <c r="F1779" s="460">
        <f t="shared" si="311"/>
        <v>0.96903816927459496</v>
      </c>
      <c r="G1779" s="460">
        <v>5.0403859217321601E-4</v>
      </c>
      <c r="H1779" s="460">
        <f t="shared" si="312"/>
        <v>1</v>
      </c>
      <c r="I1779" s="460">
        <v>0.99589185305734196</v>
      </c>
      <c r="J1779" s="460">
        <v>0.99568360768722297</v>
      </c>
      <c r="K1779" s="460">
        <v>0.99736757143504795</v>
      </c>
      <c r="L1779" s="460" t="str">
        <f t="shared" si="313"/>
        <v>-</v>
      </c>
      <c r="M1779" s="460">
        <f t="shared" si="314"/>
        <v>1</v>
      </c>
      <c r="N1779" s="460">
        <f t="shared" si="315"/>
        <v>4.8843263460327739E-4</v>
      </c>
      <c r="O1779" s="460">
        <f t="shared" si="320"/>
        <v>-66.223906527850772</v>
      </c>
      <c r="P1779" s="460">
        <f t="shared" si="317"/>
        <v>-9.9999999999994316E-2</v>
      </c>
      <c r="Q1779" s="460">
        <f t="shared" si="318"/>
        <v>2.2356608413594304E-7</v>
      </c>
      <c r="R1779" s="460">
        <f t="shared" si="319"/>
        <v>-2.2356608413593033E-8</v>
      </c>
      <c r="V1779" s="430"/>
    </row>
    <row r="1780" spans="3:22" x14ac:dyDescent="0.35">
      <c r="C1780" s="460">
        <v>63.9</v>
      </c>
      <c r="D1780" s="460">
        <f t="shared" si="310"/>
        <v>63.9</v>
      </c>
      <c r="E1780" s="460">
        <f t="shared" si="316"/>
        <v>6.3899999999999998E-2</v>
      </c>
      <c r="F1780" s="460">
        <f t="shared" si="311"/>
        <v>0.96894235653759708</v>
      </c>
      <c r="G1780" s="460">
        <v>5.3753289784015397E-4</v>
      </c>
      <c r="H1780" s="460">
        <f t="shared" si="312"/>
        <v>1</v>
      </c>
      <c r="I1780" s="460">
        <v>0.99587898611480397</v>
      </c>
      <c r="J1780" s="460">
        <v>0.99567008967303905</v>
      </c>
      <c r="K1780" s="460">
        <v>0.997359321593415</v>
      </c>
      <c r="L1780" s="460" t="str">
        <f t="shared" si="313"/>
        <v>-</v>
      </c>
      <c r="M1780" s="460">
        <f t="shared" si="314"/>
        <v>1</v>
      </c>
      <c r="N1780" s="460">
        <f t="shared" si="315"/>
        <v>5.2083839274972221E-4</v>
      </c>
      <c r="O1780" s="460">
        <f t="shared" si="320"/>
        <v>-65.665940199058625</v>
      </c>
      <c r="P1780" s="460">
        <f t="shared" si="317"/>
        <v>-0.10000000000000142</v>
      </c>
      <c r="Q1780" s="460">
        <f t="shared" si="318"/>
        <v>2.5465700166354481E-7</v>
      </c>
      <c r="R1780" s="460">
        <f t="shared" si="319"/>
        <v>-2.5465700166354844E-8</v>
      </c>
      <c r="V1780" s="430"/>
    </row>
    <row r="1781" spans="3:22" x14ac:dyDescent="0.35">
      <c r="C1781" s="460">
        <v>64</v>
      </c>
      <c r="D1781" s="460">
        <f t="shared" si="310"/>
        <v>64</v>
      </c>
      <c r="E1781" s="460">
        <f t="shared" si="316"/>
        <v>6.4000000000000001E-2</v>
      </c>
      <c r="F1781" s="460">
        <f t="shared" si="311"/>
        <v>0.96884640196657856</v>
      </c>
      <c r="G1781" s="460">
        <v>5.72283382584018E-4</v>
      </c>
      <c r="H1781" s="460">
        <f t="shared" si="312"/>
        <v>1</v>
      </c>
      <c r="I1781" s="460">
        <v>0.995866099154188</v>
      </c>
      <c r="J1781" s="460">
        <v>0.99565655063496905</v>
      </c>
      <c r="K1781" s="460">
        <v>0.99735105888603404</v>
      </c>
      <c r="L1781" s="460" t="str">
        <f t="shared" si="313"/>
        <v>-</v>
      </c>
      <c r="M1781" s="460">
        <f t="shared" si="314"/>
        <v>1</v>
      </c>
      <c r="N1781" s="460">
        <f t="shared" si="315"/>
        <v>5.5445469612178881E-4</v>
      </c>
      <c r="O1781" s="460">
        <f t="shared" si="320"/>
        <v>-65.12267867571083</v>
      </c>
      <c r="P1781" s="460">
        <f t="shared" si="317"/>
        <v>-0.10000000000000142</v>
      </c>
      <c r="Q1781" s="460">
        <f t="shared" si="318"/>
        <v>2.8906380674370881E-7</v>
      </c>
      <c r="R1781" s="460">
        <f t="shared" si="319"/>
        <v>-2.8906380674371293E-8</v>
      </c>
      <c r="V1781" s="430"/>
    </row>
    <row r="1782" spans="3:22" x14ac:dyDescent="0.35">
      <c r="C1782" s="460">
        <v>64.099999999999994</v>
      </c>
      <c r="D1782" s="460">
        <f t="shared" si="310"/>
        <v>64.099999999999994</v>
      </c>
      <c r="E1782" s="460">
        <f t="shared" si="316"/>
        <v>6.409999999999999E-2</v>
      </c>
      <c r="F1782" s="460">
        <f t="shared" si="311"/>
        <v>0.96875030559954189</v>
      </c>
      <c r="G1782" s="460">
        <v>6.0830507706380104E-4</v>
      </c>
      <c r="H1782" s="460">
        <f t="shared" si="312"/>
        <v>1</v>
      </c>
      <c r="I1782" s="460">
        <v>0.99585319217613599</v>
      </c>
      <c r="J1782" s="460">
        <v>0.99564299057372296</v>
      </c>
      <c r="K1782" s="460">
        <v>0.99734278331317505</v>
      </c>
      <c r="L1782" s="460" t="str">
        <f t="shared" si="313"/>
        <v>-</v>
      </c>
      <c r="M1782" s="460">
        <f t="shared" si="314"/>
        <v>1</v>
      </c>
      <c r="N1782" s="460">
        <f t="shared" si="315"/>
        <v>5.8929572930331011E-4</v>
      </c>
      <c r="O1782" s="460">
        <f t="shared" si="320"/>
        <v>-64.59333412555084</v>
      </c>
      <c r="P1782" s="460">
        <f t="shared" si="317"/>
        <v>-9.9999999999994316E-2</v>
      </c>
      <c r="Q1782" s="460">
        <f t="shared" si="318"/>
        <v>3.2704125891502376E-7</v>
      </c>
      <c r="R1782" s="460">
        <f t="shared" si="319"/>
        <v>-3.2704125891500519E-8</v>
      </c>
      <c r="V1782" s="430"/>
    </row>
    <row r="1783" spans="3:22" x14ac:dyDescent="0.35">
      <c r="C1783" s="460">
        <v>64.2</v>
      </c>
      <c r="D1783" s="460">
        <f t="shared" si="310"/>
        <v>64.2</v>
      </c>
      <c r="E1783" s="460">
        <f t="shared" si="316"/>
        <v>6.4200000000000007E-2</v>
      </c>
      <c r="F1783" s="460">
        <f t="shared" si="311"/>
        <v>0.96865406747454474</v>
      </c>
      <c r="G1783" s="460">
        <v>6.4561263424679099E-4</v>
      </c>
      <c r="H1783" s="460">
        <f t="shared" si="312"/>
        <v>1</v>
      </c>
      <c r="I1783" s="460">
        <v>0.99584026518125901</v>
      </c>
      <c r="J1783" s="460">
        <v>0.99562940948997802</v>
      </c>
      <c r="K1783" s="460">
        <v>0.99733449487508397</v>
      </c>
      <c r="L1783" s="460" t="str">
        <f t="shared" si="313"/>
        <v>-</v>
      </c>
      <c r="M1783" s="460">
        <f t="shared" si="314"/>
        <v>1</v>
      </c>
      <c r="N1783" s="460">
        <f t="shared" si="315"/>
        <v>6.2537530417610971E-4</v>
      </c>
      <c r="O1783" s="460">
        <f t="shared" si="320"/>
        <v>-64.077185457442368</v>
      </c>
      <c r="P1783" s="460">
        <f t="shared" si="317"/>
        <v>-0.10000000000000853</v>
      </c>
      <c r="Q1783" s="460">
        <f t="shared" si="318"/>
        <v>3.6885642989349048E-7</v>
      </c>
      <c r="R1783" s="460">
        <f t="shared" si="319"/>
        <v>-3.6885642989352193E-8</v>
      </c>
      <c r="V1783" s="430"/>
    </row>
    <row r="1784" spans="3:22" x14ac:dyDescent="0.35">
      <c r="C1784" s="460">
        <v>64.3</v>
      </c>
      <c r="D1784" s="460">
        <f t="shared" si="310"/>
        <v>64.3</v>
      </c>
      <c r="E1784" s="460">
        <f t="shared" si="316"/>
        <v>6.4299999999999996E-2</v>
      </c>
      <c r="F1784" s="460">
        <f t="shared" si="311"/>
        <v>0.96855768762969929</v>
      </c>
      <c r="G1784" s="460">
        <v>6.8422032190773097E-4</v>
      </c>
      <c r="H1784" s="460">
        <f t="shared" si="312"/>
        <v>1</v>
      </c>
      <c r="I1784" s="460">
        <v>0.99582731817018599</v>
      </c>
      <c r="J1784" s="460">
        <v>0.99561580738442301</v>
      </c>
      <c r="K1784" s="460">
        <v>0.99732619357201802</v>
      </c>
      <c r="L1784" s="460" t="str">
        <f t="shared" si="313"/>
        <v>-</v>
      </c>
      <c r="M1784" s="460">
        <f t="shared" si="314"/>
        <v>1</v>
      </c>
      <c r="N1784" s="460">
        <f t="shared" si="315"/>
        <v>6.6270685281620036E-4</v>
      </c>
      <c r="O1784" s="460">
        <f t="shared" si="320"/>
        <v>-63.57357077001376</v>
      </c>
      <c r="P1784" s="460">
        <f t="shared" si="317"/>
        <v>-9.9999999999994316E-2</v>
      </c>
      <c r="Q1784" s="460">
        <f t="shared" si="318"/>
        <v>4.1478891079049052E-7</v>
      </c>
      <c r="R1784" s="460">
        <f t="shared" si="319"/>
        <v>-4.1478891079046695E-8</v>
      </c>
      <c r="V1784" s="430"/>
    </row>
    <row r="1785" spans="3:22" x14ac:dyDescent="0.35">
      <c r="C1785" s="460">
        <v>64.400000000000006</v>
      </c>
      <c r="D1785" s="460">
        <f t="shared" si="310"/>
        <v>64.400000000000006</v>
      </c>
      <c r="E1785" s="460">
        <f t="shared" si="316"/>
        <v>6.4399999999999999E-2</v>
      </c>
      <c r="F1785" s="460">
        <f t="shared" si="311"/>
        <v>0.96846116610317068</v>
      </c>
      <c r="G1785" s="460">
        <v>7.24142015299547E-4</v>
      </c>
      <c r="H1785" s="460">
        <f t="shared" si="312"/>
        <v>1</v>
      </c>
      <c r="I1785" s="460">
        <v>0.99581435114356498</v>
      </c>
      <c r="J1785" s="460">
        <v>0.99560218425777602</v>
      </c>
      <c r="K1785" s="460">
        <v>0.99731787940424999</v>
      </c>
      <c r="L1785" s="460" t="str">
        <f t="shared" si="313"/>
        <v>-</v>
      </c>
      <c r="M1785" s="460">
        <f t="shared" si="314"/>
        <v>1</v>
      </c>
      <c r="N1785" s="460">
        <f t="shared" si="315"/>
        <v>7.0130342056129934E-4</v>
      </c>
      <c r="O1785" s="460">
        <f t="shared" si="320"/>
        <v>-63.081880857065713</v>
      </c>
      <c r="P1785" s="460">
        <f t="shared" si="317"/>
        <v>-0.10000000000000853</v>
      </c>
      <c r="Q1785" s="460">
        <f t="shared" si="318"/>
        <v>4.6513100646984031E-7</v>
      </c>
      <c r="R1785" s="460">
        <f t="shared" si="319"/>
        <v>-4.6513100646987998E-8</v>
      </c>
      <c r="V1785" s="430"/>
    </row>
    <row r="1786" spans="3:22" x14ac:dyDescent="0.35">
      <c r="C1786" s="460">
        <v>64.5</v>
      </c>
      <c r="D1786" s="460">
        <f t="shared" si="310"/>
        <v>64.5</v>
      </c>
      <c r="E1786" s="460">
        <f t="shared" si="316"/>
        <v>6.4500000000000002E-2</v>
      </c>
      <c r="F1786" s="460">
        <f t="shared" si="311"/>
        <v>0.96836450293318221</v>
      </c>
      <c r="G1786" s="460">
        <v>7.65391189995341E-4</v>
      </c>
      <c r="H1786" s="460">
        <f t="shared" si="312"/>
        <v>1</v>
      </c>
      <c r="I1786" s="460">
        <v>0.99580136410198905</v>
      </c>
      <c r="J1786" s="460">
        <v>0.99558854011069398</v>
      </c>
      <c r="K1786" s="460">
        <v>0.99730955237201102</v>
      </c>
      <c r="L1786" s="460" t="str">
        <f t="shared" si="313"/>
        <v>-</v>
      </c>
      <c r="M1786" s="460">
        <f t="shared" si="314"/>
        <v>1</v>
      </c>
      <c r="N1786" s="460">
        <f t="shared" si="315"/>
        <v>7.4117765924927516E-4</v>
      </c>
      <c r="O1786" s="460">
        <f t="shared" si="320"/>
        <v>-62.601553595238371</v>
      </c>
      <c r="P1786" s="460">
        <f t="shared" si="317"/>
        <v>-9.9999999999994316E-2</v>
      </c>
      <c r="Q1786" s="460">
        <f t="shared" si="318"/>
        <v>5.2018791640287038E-7</v>
      </c>
      <c r="R1786" s="460">
        <f t="shared" si="319"/>
        <v>-5.2018791640284083E-8</v>
      </c>
      <c r="V1786" s="430"/>
    </row>
    <row r="1787" spans="3:22" x14ac:dyDescent="0.35">
      <c r="C1787" s="460">
        <v>64.599999999999994</v>
      </c>
      <c r="D1787" s="460">
        <f t="shared" si="310"/>
        <v>64.599999999999994</v>
      </c>
      <c r="E1787" s="460">
        <f t="shared" si="316"/>
        <v>6.4599999999999991E-2</v>
      </c>
      <c r="F1787" s="460">
        <f t="shared" si="311"/>
        <v>0.96826769815800728</v>
      </c>
      <c r="G1787" s="460">
        <v>8.0798091490398799E-4</v>
      </c>
      <c r="H1787" s="460">
        <f t="shared" si="312"/>
        <v>1</v>
      </c>
      <c r="I1787" s="460">
        <v>0.99578835704614399</v>
      </c>
      <c r="J1787" s="460">
        <v>0.99557487494393004</v>
      </c>
      <c r="K1787" s="460">
        <v>0.99730121247560199</v>
      </c>
      <c r="L1787" s="460" t="str">
        <f t="shared" si="313"/>
        <v>-</v>
      </c>
      <c r="M1787" s="460">
        <f t="shared" si="314"/>
        <v>1</v>
      </c>
      <c r="N1787" s="460">
        <f t="shared" si="315"/>
        <v>7.8234182062968517E-4</v>
      </c>
      <c r="O1787" s="460">
        <f t="shared" si="320"/>
        <v>-62.13206907235805</v>
      </c>
      <c r="P1787" s="460">
        <f t="shared" si="317"/>
        <v>-9.9999999999994316E-2</v>
      </c>
      <c r="Q1787" s="460">
        <f t="shared" si="318"/>
        <v>5.8027790139266453E-7</v>
      </c>
      <c r="R1787" s="460">
        <f t="shared" si="319"/>
        <v>-5.8027790139263156E-8</v>
      </c>
      <c r="V1787" s="430"/>
    </row>
    <row r="1788" spans="3:22" x14ac:dyDescent="0.35">
      <c r="C1788" s="460">
        <v>64.7</v>
      </c>
      <c r="D1788" s="460">
        <f t="shared" si="310"/>
        <v>64.7</v>
      </c>
      <c r="E1788" s="460">
        <f t="shared" si="316"/>
        <v>6.4700000000000008E-2</v>
      </c>
      <c r="F1788" s="460">
        <f t="shared" si="311"/>
        <v>0.968170751815977</v>
      </c>
      <c r="G1788" s="460">
        <v>8.5192384545970396E-4</v>
      </c>
      <c r="H1788" s="460">
        <f t="shared" si="312"/>
        <v>1</v>
      </c>
      <c r="I1788" s="460">
        <v>0.995775329976611</v>
      </c>
      <c r="J1788" s="460">
        <v>0.99556118875812705</v>
      </c>
      <c r="K1788" s="460">
        <v>0.99729285971524195</v>
      </c>
      <c r="L1788" s="460" t="str">
        <f t="shared" si="313"/>
        <v>-</v>
      </c>
      <c r="M1788" s="460">
        <f t="shared" si="314"/>
        <v>1</v>
      </c>
      <c r="N1788" s="460">
        <f t="shared" si="315"/>
        <v>8.2480774994867976E-4</v>
      </c>
      <c r="O1788" s="460">
        <f t="shared" si="320"/>
        <v>-61.672945340908498</v>
      </c>
      <c r="P1788" s="460">
        <f t="shared" si="317"/>
        <v>-0.10000000000000853</v>
      </c>
      <c r="Q1788" s="460">
        <f t="shared" si="318"/>
        <v>6.4573243555255574E-7</v>
      </c>
      <c r="R1788" s="460">
        <f t="shared" si="319"/>
        <v>-6.457324355526108E-8</v>
      </c>
      <c r="V1788" s="430"/>
    </row>
    <row r="1789" spans="3:22" x14ac:dyDescent="0.35">
      <c r="C1789" s="460">
        <v>64.8</v>
      </c>
      <c r="D1789" s="460">
        <f t="shared" si="310"/>
        <v>64.8</v>
      </c>
      <c r="E1789" s="460">
        <f t="shared" si="316"/>
        <v>6.4799999999999996E-2</v>
      </c>
      <c r="F1789" s="460">
        <f t="shared" si="311"/>
        <v>0.96807366394547678</v>
      </c>
      <c r="G1789" s="460">
        <v>8.9723221698769699E-4</v>
      </c>
      <c r="H1789" s="460">
        <f t="shared" si="312"/>
        <v>1</v>
      </c>
      <c r="I1789" s="460">
        <v>0.99576228289405799</v>
      </c>
      <c r="J1789" s="460">
        <v>0.99554748155402095</v>
      </c>
      <c r="K1789" s="460">
        <v>0.997284494091218</v>
      </c>
      <c r="L1789" s="460" t="str">
        <f t="shared" si="313"/>
        <v>-</v>
      </c>
      <c r="M1789" s="460">
        <f t="shared" si="314"/>
        <v>1</v>
      </c>
      <c r="N1789" s="460">
        <f t="shared" si="315"/>
        <v>8.6858687970920291E-4</v>
      </c>
      <c r="O1789" s="460">
        <f t="shared" si="320"/>
        <v>-61.223734701707649</v>
      </c>
      <c r="P1789" s="460">
        <f t="shared" si="317"/>
        <v>-9.9999999999994316E-2</v>
      </c>
      <c r="Q1789" s="460">
        <f t="shared" si="318"/>
        <v>7.1689634293853944E-7</v>
      </c>
      <c r="R1789" s="460">
        <f t="shared" si="319"/>
        <v>-7.1689634293849862E-8</v>
      </c>
      <c r="V1789" s="430"/>
    </row>
    <row r="1790" spans="3:22" x14ac:dyDescent="0.35">
      <c r="C1790" s="460">
        <v>64.900000000000006</v>
      </c>
      <c r="D1790" s="460">
        <f t="shared" ref="D1790:D1853" si="321">IF(AND($D$11=$U$86,$D$13&gt;=$U$80),$D$13/$U$80,1)*(f_CLK_MHz/fCLK_NOM_MHz)*$C1790</f>
        <v>64.900000000000006</v>
      </c>
      <c r="E1790" s="460">
        <f t="shared" si="316"/>
        <v>6.4899999999999999E-2</v>
      </c>
      <c r="F1790" s="460">
        <f t="shared" ref="F1790:F1853" si="322">IF(SINC3_Decimation&lt;&gt;0,(ABS(SIN(((MOD_CLK_DIV*PI()*$D1790*SINC3_Decimation)/(f_CLK_MHz*1000000)))/(SINC3_Decimation*SIN(((MOD_CLK_DIV*PI()*$D1790)/(f_CLK_MHz*1000000)))))^First_Stage_Order),"-")</f>
        <v>0.96797643458494576</v>
      </c>
      <c r="G1790" s="460">
        <v>9.4391783824580302E-4</v>
      </c>
      <c r="H1790" s="460">
        <f t="shared" ref="H1790:H1853" si="323">IF(SINC1A_Decimation&lt;&gt;0,(ABS(SIN(((MOD_CLK_DIV*SINC3_Decimation*FIR2_Decimation*PI()*$D1790*SINC1A_Decimation)/(f_CLK_MHz*1000000)))/(SINC1A_Decimation*SIN(((MOD_CLK_DIV*SINC3_Decimation*FIR2_Decimation*PI()*$D1790)/(f_CLK_MHz*1000000)))))^1),"-")</f>
        <v>1</v>
      </c>
      <c r="I1790" s="460">
        <v>0.99574921579911901</v>
      </c>
      <c r="J1790" s="460">
        <v>0.99553375333231198</v>
      </c>
      <c r="K1790" s="460">
        <v>0.99727611560379403</v>
      </c>
      <c r="L1790" s="460" t="str">
        <f t="shared" ref="L1790:L1853" si="324">IF(SINC1B_Decimation&lt;&gt;0,(ABS(SIN(((MOD_CLK_DIV*FIR1_Decimation*PI()*$D1790*SINC1B_Decimation)/(f_CLK_MHz*1000000)))/(SINC1B_Decimation*SIN(((MOD_CLK_DIV*FIR1_Decimation*PI()*$D1790)/(f_CLK_MHz*1000000)))))^1),"-")</f>
        <v>-</v>
      </c>
      <c r="M1790" s="460">
        <f t="shared" ref="M1790:M1853" si="325">IF($D$14=$Z$85,(ABS(SIN(((Dec_Prior_to_Chop*PI()*$D1790*2)/(f_CLK_MHz*1000000)))/(2*SIN(((Dec_Prior_to_Chop*PI()*$D1790)/(f_CLK_MHz*1000000)))))^1),1)</f>
        <v>1</v>
      </c>
      <c r="N1790" s="460">
        <f t="shared" ref="N1790:N1853" si="326">M1790*IF(FILTER=$U$85,F1790,IF(AND(FILTER=$U$86,$D$13&lt;=$U$73,$D$13&lt;&gt;$U$72),F1790*G1790*H1790,IF(AND(FILTER=$U$86,OR($D$13&gt;=$U$74,$D$13=$U$72),$D$13&lt;=$U$79,$D$13&lt;&gt;$U$75),I1790*L1790,IF(AND(FILTER=$U$86,$D$13=$U$75),J1790*L1790,IF(AND(FILTER=$U$86,$D$13&gt;=$U$80),K1790,"Error")))))</f>
        <v>9.1369022360630197E-4</v>
      </c>
      <c r="O1790" s="460">
        <f t="shared" si="320"/>
        <v>-60.784020439414839</v>
      </c>
      <c r="P1790" s="460">
        <f t="shared" si="317"/>
        <v>-0.10000000000000853</v>
      </c>
      <c r="Q1790" s="460">
        <f t="shared" si="318"/>
        <v>7.9412791825067675E-7</v>
      </c>
      <c r="R1790" s="460">
        <f t="shared" si="319"/>
        <v>-7.9412791825074446E-8</v>
      </c>
      <c r="V1790" s="430"/>
    </row>
    <row r="1791" spans="3:22" x14ac:dyDescent="0.35">
      <c r="C1791" s="460">
        <v>65</v>
      </c>
      <c r="D1791" s="460">
        <f t="shared" si="321"/>
        <v>65</v>
      </c>
      <c r="E1791" s="460">
        <f t="shared" ref="E1791:E1854" si="327">D1791/1000</f>
        <v>6.5000000000000002E-2</v>
      </c>
      <c r="F1791" s="460">
        <f t="shared" si="322"/>
        <v>0.96787906377287747</v>
      </c>
      <c r="G1791" s="460">
        <v>9.9199208514363598E-4</v>
      </c>
      <c r="H1791" s="460">
        <f t="shared" si="323"/>
        <v>1</v>
      </c>
      <c r="I1791" s="460">
        <v>0.99573612869239503</v>
      </c>
      <c r="J1791" s="460">
        <v>0.99552000409366403</v>
      </c>
      <c r="K1791" s="460">
        <v>0.99726772425319898</v>
      </c>
      <c r="L1791" s="460" t="str">
        <f t="shared" si="324"/>
        <v>-</v>
      </c>
      <c r="M1791" s="460">
        <f t="shared" si="325"/>
        <v>1</v>
      </c>
      <c r="N1791" s="460">
        <f t="shared" si="326"/>
        <v>9.6012837063892697E-4</v>
      </c>
      <c r="O1791" s="460">
        <f t="shared" si="320"/>
        <v>-60.353413944771468</v>
      </c>
      <c r="P1791" s="460">
        <f t="shared" si="317"/>
        <v>-9.9999999999994316E-2</v>
      </c>
      <c r="Q1791" s="460">
        <f t="shared" si="318"/>
        <v>8.7779903103479153E-7</v>
      </c>
      <c r="R1791" s="460">
        <f t="shared" si="319"/>
        <v>-8.7779903103474168E-8</v>
      </c>
      <c r="V1791" s="430"/>
    </row>
    <row r="1792" spans="3:22" x14ac:dyDescent="0.35">
      <c r="C1792" s="460">
        <v>65.099999999999994</v>
      </c>
      <c r="D1792" s="460">
        <f t="shared" si="321"/>
        <v>65.099999999999994</v>
      </c>
      <c r="E1792" s="460">
        <f t="shared" si="327"/>
        <v>6.5099999999999991E-2</v>
      </c>
      <c r="F1792" s="460">
        <f t="shared" si="322"/>
        <v>0.96778155154781975</v>
      </c>
      <c r="G1792" s="460">
        <v>1.0414658946405601E-3</v>
      </c>
      <c r="H1792" s="460">
        <f t="shared" si="323"/>
        <v>1</v>
      </c>
      <c r="I1792" s="460">
        <v>0.99572302157455395</v>
      </c>
      <c r="J1792" s="460">
        <v>0.99550623383881798</v>
      </c>
      <c r="K1792" s="460">
        <v>0.99725932003972395</v>
      </c>
      <c r="L1792" s="460" t="str">
        <f t="shared" si="324"/>
        <v>-</v>
      </c>
      <c r="M1792" s="460">
        <f t="shared" si="325"/>
        <v>1</v>
      </c>
      <c r="N1792" s="460">
        <f t="shared" si="326"/>
        <v>1.0079114793993794E-3</v>
      </c>
      <c r="O1792" s="460">
        <f t="shared" si="320"/>
        <v>-59.931552169248803</v>
      </c>
      <c r="P1792" s="460">
        <f t="shared" si="317"/>
        <v>-9.9999999999994316E-2</v>
      </c>
      <c r="Q1792" s="460">
        <f t="shared" si="318"/>
        <v>9.6829521283469962E-7</v>
      </c>
      <c r="R1792" s="460">
        <f t="shared" si="319"/>
        <v>-9.6829521283464457E-8</v>
      </c>
      <c r="V1792" s="430"/>
    </row>
    <row r="1793" spans="3:22" x14ac:dyDescent="0.35">
      <c r="C1793" s="460">
        <v>65.2</v>
      </c>
      <c r="D1793" s="460">
        <f t="shared" si="321"/>
        <v>65.2</v>
      </c>
      <c r="E1793" s="460">
        <f t="shared" si="327"/>
        <v>6.5200000000000008E-2</v>
      </c>
      <c r="F1793" s="460">
        <f t="shared" si="322"/>
        <v>0.96768389794837706</v>
      </c>
      <c r="G1793" s="460">
        <v>1.0923497588228601E-3</v>
      </c>
      <c r="H1793" s="460">
        <f t="shared" si="323"/>
        <v>1</v>
      </c>
      <c r="I1793" s="460">
        <v>0.99570989444624103</v>
      </c>
      <c r="J1793" s="460">
        <v>0.99549244256847702</v>
      </c>
      <c r="K1793" s="460">
        <v>0.99725090296363195</v>
      </c>
      <c r="L1793" s="460" t="str">
        <f t="shared" si="324"/>
        <v>-</v>
      </c>
      <c r="M1793" s="460">
        <f t="shared" si="325"/>
        <v>1</v>
      </c>
      <c r="N1793" s="460">
        <f t="shared" si="326"/>
        <v>1.0570492725406747E-3</v>
      </c>
      <c r="O1793" s="460">
        <f t="shared" si="320"/>
        <v>-59.518095366551897</v>
      </c>
      <c r="P1793" s="460">
        <f t="shared" si="317"/>
        <v>-0.10000000000000853</v>
      </c>
      <c r="Q1793" s="460">
        <f t="shared" si="318"/>
        <v>1.0660157267632082E-6</v>
      </c>
      <c r="R1793" s="460">
        <f t="shared" si="319"/>
        <v>-1.0660157267632991E-7</v>
      </c>
      <c r="V1793" s="430"/>
    </row>
    <row r="1794" spans="3:22" x14ac:dyDescent="0.35">
      <c r="C1794" s="460">
        <v>65.3</v>
      </c>
      <c r="D1794" s="460">
        <f t="shared" si="321"/>
        <v>65.3</v>
      </c>
      <c r="E1794" s="460">
        <f t="shared" si="327"/>
        <v>6.5299999999999997E-2</v>
      </c>
      <c r="F1794" s="460">
        <f t="shared" si="322"/>
        <v>0.96758610301320391</v>
      </c>
      <c r="G1794" s="460">
        <v>1.1446537191607501E-3</v>
      </c>
      <c r="H1794" s="460">
        <f t="shared" si="323"/>
        <v>1</v>
      </c>
      <c r="I1794" s="460">
        <v>0.99569674730806901</v>
      </c>
      <c r="J1794" s="460">
        <v>0.99547863028332495</v>
      </c>
      <c r="K1794" s="460">
        <v>0.99724247302517</v>
      </c>
      <c r="L1794" s="460" t="str">
        <f t="shared" si="324"/>
        <v>-</v>
      </c>
      <c r="M1794" s="460">
        <f t="shared" si="325"/>
        <v>1</v>
      </c>
      <c r="N1794" s="460">
        <f t="shared" si="326"/>
        <v>1.1075510314223205E-3</v>
      </c>
      <c r="O1794" s="460">
        <f t="shared" si="320"/>
        <v>-59.112725082603006</v>
      </c>
      <c r="P1794" s="460">
        <f t="shared" si="317"/>
        <v>-9.9999999999994316E-2</v>
      </c>
      <c r="Q1794" s="460">
        <f t="shared" si="318"/>
        <v>1.171373618979173E-6</v>
      </c>
      <c r="R1794" s="460">
        <f t="shared" si="319"/>
        <v>-1.1713736189791064E-7</v>
      </c>
      <c r="V1794" s="430"/>
    </row>
    <row r="1795" spans="3:22" x14ac:dyDescent="0.35">
      <c r="C1795" s="460">
        <v>65.400000000000006</v>
      </c>
      <c r="D1795" s="460">
        <f t="shared" si="321"/>
        <v>65.400000000000006</v>
      </c>
      <c r="E1795" s="460">
        <f t="shared" si="327"/>
        <v>6.54E-2</v>
      </c>
      <c r="F1795" s="460">
        <f t="shared" si="322"/>
        <v>0.96748816678101401</v>
      </c>
      <c r="G1795" s="460">
        <v>1.19838736094724E-3</v>
      </c>
      <c r="H1795" s="460">
        <f t="shared" si="323"/>
        <v>1</v>
      </c>
      <c r="I1795" s="460">
        <v>0.99568358016068403</v>
      </c>
      <c r="J1795" s="460">
        <v>0.99546479698407297</v>
      </c>
      <c r="K1795" s="460">
        <v>0.997234030224601</v>
      </c>
      <c r="L1795" s="460" t="str">
        <f t="shared" si="324"/>
        <v>-</v>
      </c>
      <c r="M1795" s="460">
        <f t="shared" si="325"/>
        <v>1</v>
      </c>
      <c r="N1795" s="460">
        <f t="shared" si="326"/>
        <v>1.1594255909363825E-3</v>
      </c>
      <c r="O1795" s="460">
        <f t="shared" si="320"/>
        <v>-58.715142361523291</v>
      </c>
      <c r="P1795" s="460">
        <f t="shared" ref="P1795:P1858" si="328">D1794-D1795</f>
        <v>-0.10000000000000853</v>
      </c>
      <c r="Q1795" s="460">
        <f t="shared" ref="Q1795:Q1858" si="329">((N1795+N1794)/2)^2</f>
        <v>1.2847957515802185E-6</v>
      </c>
      <c r="R1795" s="460">
        <f t="shared" ref="R1795:R1858" si="330">P1795*Q1795</f>
        <v>-1.2847957515803281E-7</v>
      </c>
      <c r="V1795" s="430"/>
    </row>
    <row r="1796" spans="3:22" x14ac:dyDescent="0.35">
      <c r="C1796" s="460">
        <v>65.5</v>
      </c>
      <c r="D1796" s="460">
        <f t="shared" si="321"/>
        <v>65.5</v>
      </c>
      <c r="E1796" s="460">
        <f t="shared" si="327"/>
        <v>6.5500000000000003E-2</v>
      </c>
      <c r="F1796" s="460">
        <f t="shared" si="322"/>
        <v>0.96739008929057324</v>
      </c>
      <c r="G1796" s="460">
        <v>1.2535598079179799E-3</v>
      </c>
      <c r="H1796" s="460">
        <f t="shared" si="323"/>
        <v>1</v>
      </c>
      <c r="I1796" s="460">
        <v>0.99567039300472104</v>
      </c>
      <c r="J1796" s="460">
        <v>0.99545094267142298</v>
      </c>
      <c r="K1796" s="460">
        <v>0.99722557456218897</v>
      </c>
      <c r="L1796" s="460" t="str">
        <f t="shared" si="324"/>
        <v>-</v>
      </c>
      <c r="M1796" s="460">
        <f t="shared" si="325"/>
        <v>1</v>
      </c>
      <c r="N1796" s="460">
        <f t="shared" si="326"/>
        <v>1.2126813345128484E-3</v>
      </c>
      <c r="O1796" s="460">
        <f t="shared" si="320"/>
        <v>-58.325066140039674</v>
      </c>
      <c r="P1796" s="460">
        <f t="shared" si="328"/>
        <v>-9.9999999999994316E-2</v>
      </c>
      <c r="Q1796" s="460">
        <f t="shared" si="329"/>
        <v>1.4067228164410507E-6</v>
      </c>
      <c r="R1796" s="460">
        <f t="shared" si="330"/>
        <v>-1.4067228164409708E-7</v>
      </c>
      <c r="V1796" s="430"/>
    </row>
    <row r="1797" spans="3:22" x14ac:dyDescent="0.35">
      <c r="C1797" s="460">
        <v>65.599999999999994</v>
      </c>
      <c r="D1797" s="460">
        <f t="shared" si="321"/>
        <v>65.599999999999994</v>
      </c>
      <c r="E1797" s="460">
        <f t="shared" si="327"/>
        <v>6.5599999999999992E-2</v>
      </c>
      <c r="F1797" s="460">
        <f t="shared" si="322"/>
        <v>0.96729187058070121</v>
      </c>
      <c r="G1797" s="460">
        <v>1.3101797170542199E-3</v>
      </c>
      <c r="H1797" s="460">
        <f t="shared" si="323"/>
        <v>1</v>
      </c>
      <c r="I1797" s="460">
        <v>0.99565718584084295</v>
      </c>
      <c r="J1797" s="460">
        <v>0.99543706734610204</v>
      </c>
      <c r="K1797" s="460">
        <v>0.99721710603821001</v>
      </c>
      <c r="L1797" s="460" t="str">
        <f t="shared" si="324"/>
        <v>-</v>
      </c>
      <c r="M1797" s="460">
        <f t="shared" si="325"/>
        <v>1</v>
      </c>
      <c r="N1797" s="460">
        <f t="shared" si="326"/>
        <v>1.2673261893062701E-3</v>
      </c>
      <c r="O1797" s="460">
        <f t="shared" si="320"/>
        <v>-57.942231806775986</v>
      </c>
      <c r="P1797" s="460">
        <f t="shared" si="328"/>
        <v>-9.9999999999994316E-2</v>
      </c>
      <c r="Q1797" s="460">
        <f t="shared" si="329"/>
        <v>1.5376093295498588E-6</v>
      </c>
      <c r="R1797" s="460">
        <f t="shared" si="330"/>
        <v>-1.5376093295497715E-7</v>
      </c>
      <c r="V1797" s="430"/>
    </row>
    <row r="1798" spans="3:22" x14ac:dyDescent="0.35">
      <c r="C1798" s="460">
        <v>65.7</v>
      </c>
      <c r="D1798" s="460">
        <f t="shared" si="321"/>
        <v>65.7</v>
      </c>
      <c r="E1798" s="460">
        <f t="shared" si="327"/>
        <v>6.5700000000000008E-2</v>
      </c>
      <c r="F1798" s="460">
        <f t="shared" si="322"/>
        <v>0.96719351069027326</v>
      </c>
      <c r="G1798" s="460">
        <v>1.3682552735684399E-3</v>
      </c>
      <c r="H1798" s="460">
        <f t="shared" si="323"/>
        <v>1</v>
      </c>
      <c r="I1798" s="460">
        <v>0.99564395866967303</v>
      </c>
      <c r="J1798" s="460">
        <v>0.99542317100880195</v>
      </c>
      <c r="K1798" s="460">
        <v>0.99720862465291504</v>
      </c>
      <c r="L1798" s="460" t="str">
        <f t="shared" si="324"/>
        <v>-</v>
      </c>
      <c r="M1798" s="460">
        <f t="shared" si="325"/>
        <v>1</v>
      </c>
      <c r="N1798" s="460">
        <f t="shared" si="326"/>
        <v>1.3233676215631397E-3</v>
      </c>
      <c r="O1798" s="460">
        <f t="shared" si="320"/>
        <v>-57.566389906293416</v>
      </c>
      <c r="P1798" s="460">
        <f t="shared" si="328"/>
        <v>-0.10000000000000853</v>
      </c>
      <c r="Q1798" s="460">
        <f t="shared" si="329"/>
        <v>1.6779236054192661E-6</v>
      </c>
      <c r="R1798" s="460">
        <f t="shared" si="330"/>
        <v>-1.6779236054194092E-7</v>
      </c>
      <c r="V1798" s="430"/>
    </row>
    <row r="1799" spans="3:22" x14ac:dyDescent="0.35">
      <c r="C1799" s="460">
        <v>65.8</v>
      </c>
      <c r="D1799" s="460">
        <f t="shared" si="321"/>
        <v>65.8</v>
      </c>
      <c r="E1799" s="460">
        <f t="shared" si="327"/>
        <v>6.5799999999999997E-2</v>
      </c>
      <c r="F1799" s="460">
        <f t="shared" si="322"/>
        <v>0.96709500965821849</v>
      </c>
      <c r="G1799" s="460">
        <v>1.42779418607416E-3</v>
      </c>
      <c r="H1799" s="460">
        <f t="shared" si="323"/>
        <v>1</v>
      </c>
      <c r="I1799" s="460">
        <v>0.995630711491853</v>
      </c>
      <c r="J1799" s="460">
        <v>0.99540925366023503</v>
      </c>
      <c r="K1799" s="460">
        <v>0.99720013040656896</v>
      </c>
      <c r="L1799" s="460" t="str">
        <f t="shared" si="324"/>
        <v>-</v>
      </c>
      <c r="M1799" s="460">
        <f t="shared" si="325"/>
        <v>1</v>
      </c>
      <c r="N1799" s="460">
        <f t="shared" si="326"/>
        <v>1.380812632171338E-3</v>
      </c>
      <c r="O1799" s="460">
        <f t="shared" si="320"/>
        <v>-57.197304970566705</v>
      </c>
      <c r="P1799" s="460">
        <f t="shared" si="328"/>
        <v>-9.9999999999994316E-2</v>
      </c>
      <c r="Q1799" s="460">
        <f t="shared" si="329"/>
        <v>1.8281477111718658E-6</v>
      </c>
      <c r="R1799" s="460">
        <f t="shared" si="330"/>
        <v>-1.8281477111717618E-7</v>
      </c>
      <c r="V1799" s="430"/>
    </row>
    <row r="1800" spans="3:22" x14ac:dyDescent="0.35">
      <c r="C1800" s="460">
        <v>65.900000000000006</v>
      </c>
      <c r="D1800" s="460">
        <f t="shared" si="321"/>
        <v>65.900000000000006</v>
      </c>
      <c r="E1800" s="460">
        <f t="shared" si="327"/>
        <v>6.59E-2</v>
      </c>
      <c r="F1800" s="460">
        <f t="shared" si="322"/>
        <v>0.96699636752352003</v>
      </c>
      <c r="G1800" s="460">
        <v>1.48880368194002E-3</v>
      </c>
      <c r="H1800" s="460">
        <f t="shared" si="323"/>
        <v>1</v>
      </c>
      <c r="I1800" s="460">
        <v>0.99561744430804799</v>
      </c>
      <c r="J1800" s="460">
        <v>0.99539531530112302</v>
      </c>
      <c r="K1800" s="460">
        <v>0.99719162329944799</v>
      </c>
      <c r="L1800" s="460" t="str">
        <f t="shared" si="324"/>
        <v>-</v>
      </c>
      <c r="M1800" s="460">
        <f t="shared" si="325"/>
        <v>1</v>
      </c>
      <c r="N1800" s="460">
        <f t="shared" si="326"/>
        <v>1.4396677523916413E-3</v>
      </c>
      <c r="O1800" s="460">
        <f t="shared" si="320"/>
        <v>-56.834754462979916</v>
      </c>
      <c r="P1800" s="460">
        <f t="shared" si="328"/>
        <v>-0.10000000000000853</v>
      </c>
      <c r="Q1800" s="460">
        <f t="shared" si="329"/>
        <v>1.9887773999261329E-6</v>
      </c>
      <c r="R1800" s="460">
        <f t="shared" si="330"/>
        <v>-1.9887773999263026E-7</v>
      </c>
      <c r="V1800" s="430"/>
    </row>
    <row r="1801" spans="3:22" x14ac:dyDescent="0.35">
      <c r="C1801" s="460">
        <v>66</v>
      </c>
      <c r="D1801" s="460">
        <f t="shared" si="321"/>
        <v>66</v>
      </c>
      <c r="E1801" s="460">
        <f t="shared" si="327"/>
        <v>6.6000000000000003E-2</v>
      </c>
      <c r="F1801" s="460">
        <f t="shared" si="322"/>
        <v>0.966897584325214</v>
      </c>
      <c r="G1801" s="460">
        <v>1.5512905028285001E-3</v>
      </c>
      <c r="H1801" s="460">
        <f t="shared" si="323"/>
        <v>1</v>
      </c>
      <c r="I1801" s="460">
        <v>0.99560415711888395</v>
      </c>
      <c r="J1801" s="460">
        <v>0.99538135593216803</v>
      </c>
      <c r="K1801" s="460">
        <v>0.99718310333180604</v>
      </c>
      <c r="L1801" s="460" t="str">
        <f t="shared" si="324"/>
        <v>-</v>
      </c>
      <c r="M1801" s="460">
        <f t="shared" si="325"/>
        <v>1</v>
      </c>
      <c r="N1801" s="460">
        <f t="shared" si="326"/>
        <v>1.4999390397715234E-3</v>
      </c>
      <c r="O1801" s="460">
        <f t="shared" si="320"/>
        <v>-56.478527821937377</v>
      </c>
      <c r="P1801" s="460">
        <f t="shared" si="328"/>
        <v>-9.9999999999994316E-2</v>
      </c>
      <c r="Q1801" s="460">
        <f t="shared" si="329"/>
        <v>2.1603220231329531E-6</v>
      </c>
      <c r="R1801" s="460">
        <f t="shared" si="330"/>
        <v>-2.1603220231328303E-7</v>
      </c>
      <c r="V1801" s="430"/>
    </row>
    <row r="1802" spans="3:22" x14ac:dyDescent="0.35">
      <c r="C1802" s="460">
        <v>66.099999999999994</v>
      </c>
      <c r="D1802" s="460">
        <f t="shared" si="321"/>
        <v>66.099999999999994</v>
      </c>
      <c r="E1802" s="460">
        <f t="shared" si="327"/>
        <v>6.6099999999999992E-2</v>
      </c>
      <c r="F1802" s="460">
        <f t="shared" si="322"/>
        <v>0.96679866010239413</v>
      </c>
      <c r="G1802" s="460">
        <v>1.61526090042022E-3</v>
      </c>
      <c r="H1802" s="460">
        <f t="shared" si="323"/>
        <v>1</v>
      </c>
      <c r="I1802" s="460">
        <v>0.995590849925023</v>
      </c>
      <c r="J1802" s="460">
        <v>0.99536737555409704</v>
      </c>
      <c r="K1802" s="460">
        <v>0.997174570503922</v>
      </c>
      <c r="L1802" s="460" t="str">
        <f t="shared" si="324"/>
        <v>-</v>
      </c>
      <c r="M1802" s="460">
        <f t="shared" si="325"/>
        <v>1</v>
      </c>
      <c r="N1802" s="460">
        <f t="shared" si="326"/>
        <v>1.5616320742420553E-3</v>
      </c>
      <c r="O1802" s="460">
        <f t="shared" si="320"/>
        <v>-56.128425592890849</v>
      </c>
      <c r="P1802" s="460">
        <f t="shared" si="328"/>
        <v>-9.9999999999994316E-2</v>
      </c>
      <c r="Q1802" s="460">
        <f t="shared" si="329"/>
        <v>2.3433044215405865E-6</v>
      </c>
      <c r="R1802" s="460">
        <f t="shared" si="330"/>
        <v>-2.3433044215404533E-7</v>
      </c>
      <c r="V1802" s="430"/>
    </row>
    <row r="1803" spans="3:22" x14ac:dyDescent="0.35">
      <c r="C1803" s="460">
        <v>66.2</v>
      </c>
      <c r="D1803" s="460">
        <f t="shared" si="321"/>
        <v>66.2</v>
      </c>
      <c r="E1803" s="460">
        <f t="shared" si="327"/>
        <v>6.6200000000000009E-2</v>
      </c>
      <c r="F1803" s="460">
        <f t="shared" si="322"/>
        <v>0.96669959489420576</v>
      </c>
      <c r="G1803" s="460">
        <v>1.6807206323240201E-3</v>
      </c>
      <c r="H1803" s="460">
        <f t="shared" si="323"/>
        <v>1</v>
      </c>
      <c r="I1803" s="460">
        <v>0.99557752272709699</v>
      </c>
      <c r="J1803" s="460">
        <v>0.99535337416760705</v>
      </c>
      <c r="K1803" s="460">
        <v>0.99716602481604499</v>
      </c>
      <c r="L1803" s="460" t="str">
        <f t="shared" si="324"/>
        <v>-</v>
      </c>
      <c r="M1803" s="460">
        <f t="shared" si="325"/>
        <v>1</v>
      </c>
      <c r="N1803" s="460">
        <f t="shared" si="326"/>
        <v>1.6247519543979637E-3</v>
      </c>
      <c r="O1803" s="460">
        <f t="shared" si="320"/>
        <v>-55.784258639041298</v>
      </c>
      <c r="P1803" s="460">
        <f t="shared" si="328"/>
        <v>-0.10000000000000853</v>
      </c>
      <c r="Q1803" s="460">
        <f t="shared" si="329"/>
        <v>2.5382607944930488E-6</v>
      </c>
      <c r="R1803" s="460">
        <f t="shared" si="330"/>
        <v>-2.5382607944932653E-7</v>
      </c>
      <c r="V1803" s="430"/>
    </row>
    <row r="1804" spans="3:22" x14ac:dyDescent="0.35">
      <c r="C1804" s="460">
        <v>66.3</v>
      </c>
      <c r="D1804" s="460">
        <f t="shared" si="321"/>
        <v>66.3</v>
      </c>
      <c r="E1804" s="460">
        <f t="shared" si="327"/>
        <v>6.6299999999999998E-2</v>
      </c>
      <c r="F1804" s="460">
        <f t="shared" si="322"/>
        <v>0.96660038873984999</v>
      </c>
      <c r="G1804" s="460">
        <v>1.7476749581726799E-3</v>
      </c>
      <c r="H1804" s="460">
        <f t="shared" si="323"/>
        <v>1</v>
      </c>
      <c r="I1804" s="460">
        <v>0.99556417552575305</v>
      </c>
      <c r="J1804" s="460">
        <v>0.99533935177341304</v>
      </c>
      <c r="K1804" s="460">
        <v>0.99715746626844604</v>
      </c>
      <c r="L1804" s="460" t="str">
        <f t="shared" si="324"/>
        <v>-</v>
      </c>
      <c r="M1804" s="460">
        <f t="shared" si="325"/>
        <v>1</v>
      </c>
      <c r="N1804" s="460">
        <f t="shared" si="326"/>
        <v>1.6893032939606135E-3</v>
      </c>
      <c r="O1804" s="460">
        <f t="shared" si="320"/>
        <v>-55.445847422214939</v>
      </c>
      <c r="P1804" s="460">
        <f t="shared" si="328"/>
        <v>-9.9999999999994316E-2</v>
      </c>
      <c r="Q1804" s="460">
        <f t="shared" si="329"/>
        <v>2.7457405472932581E-6</v>
      </c>
      <c r="R1804" s="460">
        <f t="shared" si="330"/>
        <v>-2.7457405472931018E-7</v>
      </c>
      <c r="V1804" s="430"/>
    </row>
    <row r="1805" spans="3:22" x14ac:dyDescent="0.35">
      <c r="C1805" s="460">
        <v>66.400000000000006</v>
      </c>
      <c r="D1805" s="460">
        <f t="shared" si="321"/>
        <v>66.400000000000006</v>
      </c>
      <c r="E1805" s="460">
        <f t="shared" si="327"/>
        <v>6.6400000000000001E-2</v>
      </c>
      <c r="F1805" s="460">
        <f t="shared" si="322"/>
        <v>0.96650104167858075</v>
      </c>
      <c r="G1805" s="460">
        <v>1.8161286359060099E-3</v>
      </c>
      <c r="H1805" s="460">
        <f t="shared" si="323"/>
        <v>1</v>
      </c>
      <c r="I1805" s="460">
        <v>0.995550808321641</v>
      </c>
      <c r="J1805" s="460">
        <v>0.99532530837223199</v>
      </c>
      <c r="K1805" s="460">
        <v>0.99714889486138703</v>
      </c>
      <c r="L1805" s="460" t="str">
        <f t="shared" si="324"/>
        <v>-</v>
      </c>
      <c r="M1805" s="460">
        <f t="shared" si="325"/>
        <v>1</v>
      </c>
      <c r="N1805" s="460">
        <f t="shared" si="326"/>
        <v>1.7552902184254586E-3</v>
      </c>
      <c r="O1805" s="460">
        <f t="shared" ref="O1805:O1868" si="331">20*LOG10(N1805)</f>
        <v>-55.113021346465189</v>
      </c>
      <c r="P1805" s="460">
        <f t="shared" si="328"/>
        <v>-0.10000000000000853</v>
      </c>
      <c r="Q1805" s="460">
        <f t="shared" si="329"/>
        <v>2.9663061163930542E-6</v>
      </c>
      <c r="R1805" s="460">
        <f t="shared" si="330"/>
        <v>-2.966306116393307E-7</v>
      </c>
      <c r="V1805" s="430"/>
    </row>
    <row r="1806" spans="3:22" x14ac:dyDescent="0.35">
      <c r="C1806" s="460">
        <v>66.5</v>
      </c>
      <c r="D1806" s="460">
        <f t="shared" si="321"/>
        <v>66.5</v>
      </c>
      <c r="E1806" s="460">
        <f t="shared" si="327"/>
        <v>6.6500000000000004E-2</v>
      </c>
      <c r="F1806" s="460">
        <f t="shared" si="322"/>
        <v>0.96640155374970627</v>
      </c>
      <c r="G1806" s="460">
        <v>1.88608591823955E-3</v>
      </c>
      <c r="H1806" s="460">
        <f t="shared" si="323"/>
        <v>1</v>
      </c>
      <c r="I1806" s="460">
        <v>0.99553742111542798</v>
      </c>
      <c r="J1806" s="460">
        <v>0.99531124396479898</v>
      </c>
      <c r="K1806" s="460">
        <v>0.99714031059515396</v>
      </c>
      <c r="L1806" s="460" t="str">
        <f t="shared" si="324"/>
        <v>-</v>
      </c>
      <c r="M1806" s="460">
        <f t="shared" si="325"/>
        <v>1</v>
      </c>
      <c r="N1806" s="460">
        <f t="shared" si="326"/>
        <v>1.8227163618921426E-3</v>
      </c>
      <c r="O1806" s="460">
        <f t="shared" si="331"/>
        <v>-54.785618157882269</v>
      </c>
      <c r="P1806" s="460">
        <f t="shared" si="328"/>
        <v>-9.9999999999994316E-2</v>
      </c>
      <c r="Q1806" s="460">
        <f t="shared" si="329"/>
        <v>3.2005327721990138E-6</v>
      </c>
      <c r="R1806" s="460">
        <f t="shared" si="330"/>
        <v>-3.2005327721988317E-7</v>
      </c>
      <c r="V1806" s="430"/>
    </row>
    <row r="1807" spans="3:22" x14ac:dyDescent="0.35">
      <c r="C1807" s="460">
        <v>66.599999999999994</v>
      </c>
      <c r="D1807" s="460">
        <f t="shared" si="321"/>
        <v>66.599999999999994</v>
      </c>
      <c r="E1807" s="460">
        <f t="shared" si="327"/>
        <v>6.6599999999999993E-2</v>
      </c>
      <c r="F1807" s="460">
        <f t="shared" si="322"/>
        <v>0.96630192499258982</v>
      </c>
      <c r="G1807" s="460">
        <v>1.9575505493212202E-3</v>
      </c>
      <c r="H1807" s="460">
        <f t="shared" si="323"/>
        <v>1</v>
      </c>
      <c r="I1807" s="460">
        <v>0.99552401390776601</v>
      </c>
      <c r="J1807" s="460">
        <v>0.99529715855183298</v>
      </c>
      <c r="K1807" s="460">
        <v>0.99713171347001195</v>
      </c>
      <c r="L1807" s="460" t="str">
        <f t="shared" si="324"/>
        <v>-</v>
      </c>
      <c r="M1807" s="460">
        <f t="shared" si="325"/>
        <v>1</v>
      </c>
      <c r="N1807" s="460">
        <f t="shared" si="326"/>
        <v>1.8915848640793968E-3</v>
      </c>
      <c r="O1807" s="460">
        <f t="shared" si="331"/>
        <v>-54.463483394856652</v>
      </c>
      <c r="P1807" s="460">
        <f t="shared" si="328"/>
        <v>-9.9999999999994316E-2</v>
      </c>
      <c r="Q1807" s="460">
        <f t="shared" si="329"/>
        <v>3.44900839931342E-6</v>
      </c>
      <c r="R1807" s="460">
        <f t="shared" si="330"/>
        <v>-3.4490083993132241E-7</v>
      </c>
      <c r="V1807" s="430"/>
    </row>
    <row r="1808" spans="3:22" x14ac:dyDescent="0.35">
      <c r="C1808" s="460">
        <v>66.7</v>
      </c>
      <c r="D1808" s="460">
        <f t="shared" si="321"/>
        <v>66.7</v>
      </c>
      <c r="E1808" s="460">
        <f t="shared" si="327"/>
        <v>6.6700000000000009E-2</v>
      </c>
      <c r="F1808" s="460">
        <f t="shared" si="322"/>
        <v>0.96620215544664811</v>
      </c>
      <c r="G1808" s="460">
        <v>2.0305257615743201E-3</v>
      </c>
      <c r="H1808" s="460">
        <f t="shared" si="323"/>
        <v>1</v>
      </c>
      <c r="I1808" s="460">
        <v>0.99551058669926995</v>
      </c>
      <c r="J1808" s="460">
        <v>0.99528305213401902</v>
      </c>
      <c r="K1808" s="460">
        <v>0.99712310348619904</v>
      </c>
      <c r="L1808" s="460" t="str">
        <f t="shared" si="324"/>
        <v>-</v>
      </c>
      <c r="M1808" s="460">
        <f t="shared" si="325"/>
        <v>1</v>
      </c>
      <c r="N1808" s="460">
        <f t="shared" si="326"/>
        <v>1.9618983675230546E-3</v>
      </c>
      <c r="O1808" s="460">
        <f t="shared" si="331"/>
        <v>-54.146469883740721</v>
      </c>
      <c r="P1808" s="460">
        <f t="shared" si="328"/>
        <v>-0.10000000000000853</v>
      </c>
      <c r="Q1808" s="460">
        <f t="shared" si="329"/>
        <v>3.7123332540603178E-6</v>
      </c>
      <c r="R1808" s="460">
        <f t="shared" si="330"/>
        <v>-3.7123332540606343E-7</v>
      </c>
      <c r="V1808" s="430"/>
    </row>
    <row r="1809" spans="3:22" x14ac:dyDescent="0.35">
      <c r="C1809" s="460">
        <v>66.8</v>
      </c>
      <c r="D1809" s="460">
        <f t="shared" si="321"/>
        <v>66.8</v>
      </c>
      <c r="E1809" s="460">
        <f t="shared" si="327"/>
        <v>6.6799999999999998E-2</v>
      </c>
      <c r="F1809" s="460">
        <f t="shared" si="322"/>
        <v>0.96610224515135112</v>
      </c>
      <c r="G1809" s="460">
        <v>2.10501427272819E-3</v>
      </c>
      <c r="H1809" s="460">
        <f t="shared" si="323"/>
        <v>1</v>
      </c>
      <c r="I1809" s="460">
        <v>0.99549713949062901</v>
      </c>
      <c r="J1809" s="460">
        <v>0.99526892471211204</v>
      </c>
      <c r="K1809" s="460">
        <v>0.99711448064401398</v>
      </c>
      <c r="L1809" s="460" t="str">
        <f t="shared" si="324"/>
        <v>-</v>
      </c>
      <c r="M1809" s="460">
        <f t="shared" si="325"/>
        <v>1</v>
      </c>
      <c r="N1809" s="460">
        <f t="shared" si="326"/>
        <v>2.0336590149583429E-3</v>
      </c>
      <c r="O1809" s="460">
        <f t="shared" si="331"/>
        <v>-53.834437275426865</v>
      </c>
      <c r="P1809" s="460">
        <f t="shared" si="328"/>
        <v>-9.9999999999994316E-2</v>
      </c>
      <c r="Q1809" s="460">
        <f t="shared" si="329"/>
        <v>3.9911196991753995E-6</v>
      </c>
      <c r="R1809" s="460">
        <f t="shared" si="330"/>
        <v>-3.9911196991751729E-7</v>
      </c>
      <c r="V1809" s="430"/>
    </row>
    <row r="1810" spans="3:22" x14ac:dyDescent="0.35">
      <c r="C1810" s="460">
        <v>66.900000000000006</v>
      </c>
      <c r="D1810" s="460">
        <f t="shared" si="321"/>
        <v>66.900000000000006</v>
      </c>
      <c r="E1810" s="460">
        <f t="shared" si="327"/>
        <v>6.6900000000000001E-2</v>
      </c>
      <c r="F1810" s="460">
        <f t="shared" si="322"/>
        <v>0.96600219414622601</v>
      </c>
      <c r="G1810" s="460">
        <v>2.1810182830362401E-3</v>
      </c>
      <c r="H1810" s="460">
        <f t="shared" si="323"/>
        <v>1</v>
      </c>
      <c r="I1810" s="460">
        <v>0.99548367228248102</v>
      </c>
      <c r="J1810" s="460">
        <v>0.99525477628681502</v>
      </c>
      <c r="K1810" s="460">
        <v>0.99710584494371202</v>
      </c>
      <c r="L1810" s="460" t="str">
        <f t="shared" si="324"/>
        <v>-</v>
      </c>
      <c r="M1810" s="460">
        <f t="shared" si="325"/>
        <v>1</v>
      </c>
      <c r="N1810" s="460">
        <f t="shared" si="326"/>
        <v>2.1068684468860425E-3</v>
      </c>
      <c r="O1810" s="460">
        <f t="shared" si="331"/>
        <v>-53.527251618878537</v>
      </c>
      <c r="P1810" s="460">
        <f t="shared" si="328"/>
        <v>-0.10000000000000853</v>
      </c>
      <c r="Q1810" s="460">
        <f t="shared" si="329"/>
        <v>4.2859919155718774E-6</v>
      </c>
      <c r="R1810" s="460">
        <f t="shared" si="330"/>
        <v>-4.2859919155722427E-7</v>
      </c>
      <c r="V1810" s="430"/>
    </row>
    <row r="1811" spans="3:22" x14ac:dyDescent="0.35">
      <c r="C1811" s="460">
        <v>67</v>
      </c>
      <c r="D1811" s="460">
        <f t="shared" si="321"/>
        <v>67</v>
      </c>
      <c r="E1811" s="460">
        <f t="shared" si="327"/>
        <v>6.7000000000000004E-2</v>
      </c>
      <c r="F1811" s="460">
        <f t="shared" si="322"/>
        <v>0.96590200247085156</v>
      </c>
      <c r="G1811" s="460">
        <v>2.2585394726808501E-3</v>
      </c>
      <c r="H1811" s="460">
        <f t="shared" si="323"/>
        <v>1</v>
      </c>
      <c r="I1811" s="460">
        <v>0.99547018507549601</v>
      </c>
      <c r="J1811" s="460">
        <v>0.99524060685886895</v>
      </c>
      <c r="K1811" s="460">
        <v>0.99709719638557404</v>
      </c>
      <c r="L1811" s="460" t="str">
        <f t="shared" si="324"/>
        <v>-</v>
      </c>
      <c r="M1811" s="460">
        <f t="shared" si="325"/>
        <v>1</v>
      </c>
      <c r="N1811" s="460">
        <f t="shared" si="326"/>
        <v>2.1815277993218942E-3</v>
      </c>
      <c r="O1811" s="460">
        <f t="shared" si="331"/>
        <v>-53.224784968095818</v>
      </c>
      <c r="P1811" s="460">
        <f t="shared" si="328"/>
        <v>-9.9999999999994316E-2</v>
      </c>
      <c r="Q1811" s="460">
        <f t="shared" si="329"/>
        <v>4.5975855911225807E-6</v>
      </c>
      <c r="R1811" s="460">
        <f t="shared" si="330"/>
        <v>-4.5975855911223191E-7</v>
      </c>
      <c r="V1811" s="430"/>
    </row>
    <row r="1812" spans="3:22" x14ac:dyDescent="0.35">
      <c r="C1812" s="460">
        <v>67.099999999999994</v>
      </c>
      <c r="D1812" s="460">
        <f t="shared" si="321"/>
        <v>67.099999999999994</v>
      </c>
      <c r="E1812" s="460">
        <f t="shared" si="327"/>
        <v>6.7099999999999993E-2</v>
      </c>
      <c r="F1812" s="460">
        <f t="shared" si="322"/>
        <v>0.96580167016485952</v>
      </c>
      <c r="G1812" s="460">
        <v>2.3375789993662702E-3</v>
      </c>
      <c r="H1812" s="460">
        <f t="shared" si="323"/>
        <v>1</v>
      </c>
      <c r="I1812" s="460">
        <v>0.995456677870315</v>
      </c>
      <c r="J1812" s="460">
        <v>0.99522641642898302</v>
      </c>
      <c r="K1812" s="460">
        <v>0.99708853496985606</v>
      </c>
      <c r="L1812" s="460" t="str">
        <f t="shared" si="324"/>
        <v>-</v>
      </c>
      <c r="M1812" s="460">
        <f t="shared" si="325"/>
        <v>1</v>
      </c>
      <c r="N1812" s="460">
        <f t="shared" si="326"/>
        <v>2.2576377017302449E-3</v>
      </c>
      <c r="O1812" s="460">
        <f t="shared" si="331"/>
        <v>-52.926915019378839</v>
      </c>
      <c r="P1812" s="460">
        <f t="shared" si="328"/>
        <v>-9.9999999999994316E-2</v>
      </c>
      <c r="Q1812" s="460">
        <f t="shared" si="329"/>
        <v>4.9265475864328726E-6</v>
      </c>
      <c r="R1812" s="460">
        <f t="shared" si="330"/>
        <v>-4.9265475864325922E-7</v>
      </c>
      <c r="V1812" s="430"/>
    </row>
    <row r="1813" spans="3:22" x14ac:dyDescent="0.35">
      <c r="C1813" s="460">
        <v>67.2</v>
      </c>
      <c r="D1813" s="460">
        <f t="shared" si="321"/>
        <v>67.2</v>
      </c>
      <c r="E1813" s="460">
        <f t="shared" si="327"/>
        <v>6.720000000000001E-2</v>
      </c>
      <c r="F1813" s="460">
        <f t="shared" si="322"/>
        <v>0.96570119726793757</v>
      </c>
      <c r="G1813" s="460">
        <v>2.4181374960983298E-3</v>
      </c>
      <c r="H1813" s="460">
        <f t="shared" si="323"/>
        <v>1</v>
      </c>
      <c r="I1813" s="460">
        <v>0.99544315066759204</v>
      </c>
      <c r="J1813" s="460">
        <v>0.99521220499787799</v>
      </c>
      <c r="K1813" s="460">
        <v>0.99707986069683097</v>
      </c>
      <c r="L1813" s="460" t="str">
        <f t="shared" si="324"/>
        <v>-</v>
      </c>
      <c r="M1813" s="460">
        <f t="shared" si="325"/>
        <v>1</v>
      </c>
      <c r="N1813" s="460">
        <f t="shared" si="326"/>
        <v>2.33519827514065E-3</v>
      </c>
      <c r="O1813" s="460">
        <f t="shared" si="331"/>
        <v>-52.633524776101204</v>
      </c>
      <c r="P1813" s="460">
        <f t="shared" si="328"/>
        <v>-0.10000000000000853</v>
      </c>
      <c r="Q1813" s="460">
        <f t="shared" si="329"/>
        <v>5.2735355776099071E-6</v>
      </c>
      <c r="R1813" s="460">
        <f t="shared" si="330"/>
        <v>-5.2735355776103571E-7</v>
      </c>
      <c r="V1813" s="430"/>
    </row>
    <row r="1814" spans="3:22" x14ac:dyDescent="0.35">
      <c r="C1814" s="460">
        <v>67.3</v>
      </c>
      <c r="D1814" s="460">
        <f t="shared" si="321"/>
        <v>67.3</v>
      </c>
      <c r="E1814" s="460">
        <f t="shared" si="327"/>
        <v>6.7299999999999999E-2</v>
      </c>
      <c r="F1814" s="460">
        <f t="shared" si="322"/>
        <v>0.96560058381982705</v>
      </c>
      <c r="G1814" s="460">
        <v>2.5002150691514702E-3</v>
      </c>
      <c r="H1814" s="460">
        <f t="shared" si="323"/>
        <v>1</v>
      </c>
      <c r="I1814" s="460">
        <v>0.99542960346800402</v>
      </c>
      <c r="J1814" s="460">
        <v>0.99519797256630005</v>
      </c>
      <c r="K1814" s="460">
        <v>0.99707117356677799</v>
      </c>
      <c r="L1814" s="460" t="str">
        <f t="shared" si="324"/>
        <v>-</v>
      </c>
      <c r="M1814" s="460">
        <f t="shared" si="325"/>
        <v>1</v>
      </c>
      <c r="N1814" s="460">
        <f t="shared" si="326"/>
        <v>2.4142091304477889E-3</v>
      </c>
      <c r="O1814" s="460">
        <f t="shared" si="331"/>
        <v>-52.344502238497135</v>
      </c>
      <c r="P1814" s="460">
        <f t="shared" si="328"/>
        <v>-9.9999999999994316E-2</v>
      </c>
      <c r="Q1814" s="460">
        <f t="shared" si="329"/>
        <v>5.6392176760645756E-6</v>
      </c>
      <c r="R1814" s="460">
        <f t="shared" si="330"/>
        <v>-5.639217676064255E-7</v>
      </c>
      <c r="V1814" s="430"/>
    </row>
    <row r="1815" spans="3:22" x14ac:dyDescent="0.35">
      <c r="C1815" s="460">
        <v>67.400000000000006</v>
      </c>
      <c r="D1815" s="460">
        <f t="shared" si="321"/>
        <v>67.400000000000006</v>
      </c>
      <c r="E1815" s="460">
        <f t="shared" si="327"/>
        <v>6.7400000000000002E-2</v>
      </c>
      <c r="F1815" s="460">
        <f t="shared" si="322"/>
        <v>0.9654998298603239</v>
      </c>
      <c r="G1815" s="460">
        <v>2.5838112962227201E-3</v>
      </c>
      <c r="H1815" s="460">
        <f t="shared" si="323"/>
        <v>1</v>
      </c>
      <c r="I1815" s="460">
        <v>0.99541603627219299</v>
      </c>
      <c r="J1815" s="460">
        <v>0.99518371913495796</v>
      </c>
      <c r="K1815" s="460">
        <v>0.99706247357995803</v>
      </c>
      <c r="L1815" s="460" t="str">
        <f t="shared" si="324"/>
        <v>-</v>
      </c>
      <c r="M1815" s="460">
        <f t="shared" si="325"/>
        <v>1</v>
      </c>
      <c r="N1815" s="460">
        <f t="shared" si="326"/>
        <v>2.4946693668942191E-3</v>
      </c>
      <c r="O1815" s="460">
        <f t="shared" si="331"/>
        <v>-52.059740116230714</v>
      </c>
      <c r="P1815" s="460">
        <f t="shared" si="328"/>
        <v>-0.10000000000000853</v>
      </c>
      <c r="Q1815" s="460">
        <f t="shared" si="329"/>
        <v>6.0242720254166832E-6</v>
      </c>
      <c r="R1815" s="460">
        <f t="shared" si="330"/>
        <v>-6.0242720254171965E-7</v>
      </c>
      <c r="V1815" s="430"/>
    </row>
    <row r="1816" spans="3:22" x14ac:dyDescent="0.35">
      <c r="C1816" s="460">
        <v>67.5</v>
      </c>
      <c r="D1816" s="460">
        <f t="shared" si="321"/>
        <v>67.5</v>
      </c>
      <c r="E1816" s="460">
        <f t="shared" si="327"/>
        <v>6.7500000000000004E-2</v>
      </c>
      <c r="F1816" s="460">
        <f t="shared" si="322"/>
        <v>0.96539893542927535</v>
      </c>
      <c r="G1816" s="460">
        <v>2.66892522477269E-3</v>
      </c>
      <c r="H1816" s="460">
        <f t="shared" si="323"/>
        <v>1</v>
      </c>
      <c r="I1816" s="460">
        <v>0.99540244908081699</v>
      </c>
      <c r="J1816" s="460">
        <v>0.99516944470458002</v>
      </c>
      <c r="K1816" s="460">
        <v>0.99705376073663998</v>
      </c>
      <c r="L1816" s="460" t="str">
        <f t="shared" si="324"/>
        <v>-</v>
      </c>
      <c r="M1816" s="460">
        <f t="shared" si="325"/>
        <v>1</v>
      </c>
      <c r="N1816" s="460">
        <f t="shared" si="326"/>
        <v>2.5765775707358943E-3</v>
      </c>
      <c r="O1816" s="460">
        <f t="shared" si="331"/>
        <v>-51.779135561745413</v>
      </c>
      <c r="P1816" s="460">
        <f t="shared" si="328"/>
        <v>-9.9999999999994316E-2</v>
      </c>
      <c r="Q1816" s="460">
        <f t="shared" si="329"/>
        <v>6.4293863756057023E-6</v>
      </c>
      <c r="R1816" s="460">
        <f t="shared" si="330"/>
        <v>-6.4293863756053368E-7</v>
      </c>
      <c r="V1816" s="430"/>
    </row>
    <row r="1817" spans="3:22" x14ac:dyDescent="0.35">
      <c r="C1817" s="460">
        <v>67.599999999999994</v>
      </c>
      <c r="D1817" s="460">
        <f t="shared" si="321"/>
        <v>67.599999999999994</v>
      </c>
      <c r="E1817" s="460">
        <f t="shared" si="327"/>
        <v>6.7599999999999993E-2</v>
      </c>
      <c r="F1817" s="460">
        <f t="shared" si="322"/>
        <v>0.96529790056658671</v>
      </c>
      <c r="G1817" s="460">
        <v>2.7555553705525902E-3</v>
      </c>
      <c r="H1817" s="460">
        <f t="shared" si="323"/>
        <v>1</v>
      </c>
      <c r="I1817" s="460">
        <v>0.99538884189455601</v>
      </c>
      <c r="J1817" s="460">
        <v>0.99515514927591397</v>
      </c>
      <c r="K1817" s="460">
        <v>0.99704503503711195</v>
      </c>
      <c r="L1817" s="460" t="str">
        <f t="shared" si="324"/>
        <v>-</v>
      </c>
      <c r="M1817" s="460">
        <f t="shared" si="325"/>
        <v>1</v>
      </c>
      <c r="N1817" s="460">
        <f t="shared" si="326"/>
        <v>2.6599318140893983E-3</v>
      </c>
      <c r="O1817" s="460">
        <f t="shared" si="331"/>
        <v>-51.502589922598723</v>
      </c>
      <c r="P1817" s="460">
        <f t="shared" si="328"/>
        <v>-9.9999999999994316E-2</v>
      </c>
      <c r="Q1817" s="460">
        <f t="shared" si="329"/>
        <v>6.8552576343408415E-6</v>
      </c>
      <c r="R1817" s="460">
        <f t="shared" si="330"/>
        <v>-6.8552576343404521E-7</v>
      </c>
      <c r="V1817" s="430"/>
    </row>
    <row r="1818" spans="3:22" x14ac:dyDescent="0.35">
      <c r="C1818" s="460">
        <v>67.7</v>
      </c>
      <c r="D1818" s="460">
        <f t="shared" si="321"/>
        <v>67.7</v>
      </c>
      <c r="E1818" s="460">
        <f t="shared" si="327"/>
        <v>6.7699999999999996E-2</v>
      </c>
      <c r="F1818" s="460">
        <f t="shared" si="322"/>
        <v>0.96519672531221312</v>
      </c>
      <c r="G1818" s="460">
        <v>2.8436997163181401E-3</v>
      </c>
      <c r="H1818" s="460">
        <f t="shared" si="323"/>
        <v>1</v>
      </c>
      <c r="I1818" s="460">
        <v>0.99537521471405199</v>
      </c>
      <c r="J1818" s="460">
        <v>0.99514083284967103</v>
      </c>
      <c r="K1818" s="460">
        <v>0.99703629648162795</v>
      </c>
      <c r="L1818" s="460" t="str">
        <f t="shared" si="324"/>
        <v>-</v>
      </c>
      <c r="M1818" s="460">
        <f t="shared" si="325"/>
        <v>1</v>
      </c>
      <c r="N1818" s="460">
        <f t="shared" si="326"/>
        <v>2.7447296539615381E-3</v>
      </c>
      <c r="O1818" s="460">
        <f t="shared" si="331"/>
        <v>-51.230008511161138</v>
      </c>
      <c r="P1818" s="460">
        <f t="shared" si="328"/>
        <v>-0.10000000000000853</v>
      </c>
      <c r="Q1818" s="460">
        <f t="shared" si="329"/>
        <v>7.3025913960586256E-6</v>
      </c>
      <c r="R1818" s="460">
        <f t="shared" si="330"/>
        <v>-7.3025913960592484E-7</v>
      </c>
      <c r="V1818" s="430"/>
    </row>
    <row r="1819" spans="3:22" x14ac:dyDescent="0.35">
      <c r="C1819" s="460">
        <v>67.8</v>
      </c>
      <c r="D1819" s="460">
        <f t="shared" si="321"/>
        <v>67.8</v>
      </c>
      <c r="E1819" s="460">
        <f t="shared" si="327"/>
        <v>6.7799999999999999E-2</v>
      </c>
      <c r="F1819" s="460">
        <f t="shared" si="322"/>
        <v>0.96509540970616425</v>
      </c>
      <c r="G1819" s="460">
        <v>2.93335571072877E-3</v>
      </c>
      <c r="H1819" s="460">
        <f t="shared" si="323"/>
        <v>1</v>
      </c>
      <c r="I1819" s="460">
        <v>0.99536156753998695</v>
      </c>
      <c r="J1819" s="460">
        <v>0.99512649542660103</v>
      </c>
      <c r="K1819" s="460">
        <v>0.99702754507047697</v>
      </c>
      <c r="L1819" s="460" t="str">
        <f t="shared" si="324"/>
        <v>-</v>
      </c>
      <c r="M1819" s="460">
        <f t="shared" si="325"/>
        <v>1</v>
      </c>
      <c r="N1819" s="460">
        <f t="shared" si="326"/>
        <v>2.8309681314596991E-3</v>
      </c>
      <c r="O1819" s="460">
        <f t="shared" si="331"/>
        <v>-50.961300390226015</v>
      </c>
      <c r="P1819" s="460">
        <f t="shared" si="328"/>
        <v>-9.9999999999994316E-2</v>
      </c>
      <c r="Q1819" s="460">
        <f t="shared" si="329"/>
        <v>7.7721014485878229E-6</v>
      </c>
      <c r="R1819" s="460">
        <f t="shared" si="330"/>
        <v>-7.772101448587381E-7</v>
      </c>
      <c r="V1819" s="430"/>
    </row>
    <row r="1820" spans="3:22" x14ac:dyDescent="0.35">
      <c r="C1820" s="460">
        <v>67.900000000000006</v>
      </c>
      <c r="D1820" s="460">
        <f t="shared" si="321"/>
        <v>67.900000000000006</v>
      </c>
      <c r="E1820" s="460">
        <f t="shared" si="327"/>
        <v>6.7900000000000002E-2</v>
      </c>
      <c r="F1820" s="460">
        <f t="shared" si="322"/>
        <v>0.96499395378850661</v>
      </c>
      <c r="G1820" s="460">
        <v>3.02452026743316E-3</v>
      </c>
      <c r="H1820" s="460">
        <f t="shared" si="323"/>
        <v>1</v>
      </c>
      <c r="I1820" s="460">
        <v>0.99534790037299004</v>
      </c>
      <c r="J1820" s="460">
        <v>0.99511213700740198</v>
      </c>
      <c r="K1820" s="460">
        <v>0.99701878080390405</v>
      </c>
      <c r="L1820" s="460" t="str">
        <f t="shared" si="324"/>
        <v>-</v>
      </c>
      <c r="M1820" s="460">
        <f t="shared" si="325"/>
        <v>1</v>
      </c>
      <c r="N1820" s="460">
        <f t="shared" si="326"/>
        <v>2.9186437711837964E-3</v>
      </c>
      <c r="O1820" s="460">
        <f t="shared" si="331"/>
        <v>-50.696378173210441</v>
      </c>
      <c r="P1820" s="460">
        <f t="shared" si="328"/>
        <v>-0.10000000000000853</v>
      </c>
      <c r="Q1820" s="460">
        <f t="shared" si="329"/>
        <v>8.2645092577549395E-6</v>
      </c>
      <c r="R1820" s="460">
        <f t="shared" si="330"/>
        <v>-8.2645092577556445E-7</v>
      </c>
      <c r="V1820" s="430"/>
    </row>
    <row r="1821" spans="3:22" x14ac:dyDescent="0.35">
      <c r="C1821" s="460">
        <v>68</v>
      </c>
      <c r="D1821" s="460">
        <f t="shared" si="321"/>
        <v>68</v>
      </c>
      <c r="E1821" s="460">
        <f t="shared" si="327"/>
        <v>6.8000000000000005E-2</v>
      </c>
      <c r="F1821" s="460">
        <f t="shared" si="322"/>
        <v>0.96489235759935799</v>
      </c>
      <c r="G1821" s="460">
        <v>3.11718976433863E-3</v>
      </c>
      <c r="H1821" s="460">
        <f t="shared" si="323"/>
        <v>1</v>
      </c>
      <c r="I1821" s="460">
        <v>0.99533421321375903</v>
      </c>
      <c r="J1821" s="460">
        <v>0.99509775759284003</v>
      </c>
      <c r="K1821" s="460">
        <v>0.99701000368220905</v>
      </c>
      <c r="L1821" s="460" t="str">
        <f t="shared" si="324"/>
        <v>-</v>
      </c>
      <c r="M1821" s="460">
        <f t="shared" si="325"/>
        <v>1</v>
      </c>
      <c r="N1821" s="460">
        <f t="shared" si="326"/>
        <v>3.0077525807972877E-3</v>
      </c>
      <c r="O1821" s="460">
        <f t="shared" si="331"/>
        <v>-50.435157837764109</v>
      </c>
      <c r="P1821" s="460">
        <f t="shared" si="328"/>
        <v>-9.9999999999994316E-2</v>
      </c>
      <c r="Q1821" s="460">
        <f t="shared" si="329"/>
        <v>8.7805434301936743E-6</v>
      </c>
      <c r="R1821" s="460">
        <f t="shared" si="330"/>
        <v>-8.7805434301931752E-7</v>
      </c>
      <c r="V1821" s="430"/>
    </row>
    <row r="1822" spans="3:22" x14ac:dyDescent="0.35">
      <c r="C1822" s="460">
        <v>68.099999999999994</v>
      </c>
      <c r="D1822" s="460">
        <f t="shared" si="321"/>
        <v>68.099999999999994</v>
      </c>
      <c r="E1822" s="460">
        <f t="shared" si="327"/>
        <v>6.8099999999999994E-2</v>
      </c>
      <c r="F1822" s="460">
        <f t="shared" si="322"/>
        <v>0.96479062117889214</v>
      </c>
      <c r="G1822" s="460">
        <v>3.21136004306596E-3</v>
      </c>
      <c r="H1822" s="460">
        <f t="shared" si="323"/>
        <v>1</v>
      </c>
      <c r="I1822" s="460">
        <v>0.99532050606295996</v>
      </c>
      <c r="J1822" s="460">
        <v>0.99508335718365204</v>
      </c>
      <c r="K1822" s="460">
        <v>0.99700121370566597</v>
      </c>
      <c r="L1822" s="460" t="str">
        <f t="shared" si="324"/>
        <v>-</v>
      </c>
      <c r="M1822" s="460">
        <f t="shared" si="325"/>
        <v>1</v>
      </c>
      <c r="N1822" s="460">
        <f t="shared" si="326"/>
        <v>3.0982900507786812E-3</v>
      </c>
      <c r="O1822" s="460">
        <f t="shared" si="331"/>
        <v>-50.177558551703079</v>
      </c>
      <c r="P1822" s="460">
        <f t="shared" si="328"/>
        <v>-9.9999999999994316E-2</v>
      </c>
      <c r="Q1822" s="460">
        <f t="shared" si="329"/>
        <v>9.3209391546557978E-6</v>
      </c>
      <c r="R1822" s="460">
        <f t="shared" si="330"/>
        <v>-9.3209391546552676E-7</v>
      </c>
      <c r="V1822" s="430"/>
    </row>
    <row r="1823" spans="3:22" x14ac:dyDescent="0.35">
      <c r="C1823" s="460">
        <v>68.2</v>
      </c>
      <c r="D1823" s="460">
        <f t="shared" si="321"/>
        <v>68.2</v>
      </c>
      <c r="E1823" s="460">
        <f t="shared" si="327"/>
        <v>6.8199999999999997E-2</v>
      </c>
      <c r="F1823" s="460">
        <f t="shared" si="322"/>
        <v>0.96468874456733233</v>
      </c>
      <c r="G1823" s="460">
        <v>3.3070264085883999E-3</v>
      </c>
      <c r="H1823" s="460">
        <f t="shared" si="323"/>
        <v>1</v>
      </c>
      <c r="I1823" s="460">
        <v>0.99530677892124397</v>
      </c>
      <c r="J1823" s="460">
        <v>0.995068935780555</v>
      </c>
      <c r="K1823" s="460">
        <v>0.99699241087453305</v>
      </c>
      <c r="L1823" s="460" t="str">
        <f t="shared" si="324"/>
        <v>-</v>
      </c>
      <c r="M1823" s="460">
        <f t="shared" si="325"/>
        <v>1</v>
      </c>
      <c r="N1823" s="460">
        <f t="shared" si="326"/>
        <v>3.1902511543521572E-3</v>
      </c>
      <c r="O1823" s="460">
        <f t="shared" si="331"/>
        <v>-49.923502510294362</v>
      </c>
      <c r="P1823" s="460">
        <f t="shared" si="328"/>
        <v>-0.10000000000000853</v>
      </c>
      <c r="Q1823" s="460">
        <f t="shared" si="329"/>
        <v>9.8864376221571045E-6</v>
      </c>
      <c r="R1823" s="460">
        <f t="shared" si="330"/>
        <v>-9.8864376221579465E-7</v>
      </c>
      <c r="V1823" s="430"/>
    </row>
    <row r="1824" spans="3:22" x14ac:dyDescent="0.35">
      <c r="C1824" s="460">
        <v>68.3</v>
      </c>
      <c r="D1824" s="460">
        <f t="shared" si="321"/>
        <v>68.3</v>
      </c>
      <c r="E1824" s="460">
        <f t="shared" si="327"/>
        <v>6.83E-2</v>
      </c>
      <c r="F1824" s="460">
        <f t="shared" si="322"/>
        <v>0.96458672780495824</v>
      </c>
      <c r="G1824" s="460">
        <v>3.4041836290534199E-3</v>
      </c>
      <c r="H1824" s="460">
        <f t="shared" si="323"/>
        <v>1</v>
      </c>
      <c r="I1824" s="460">
        <v>0.99529303178927597</v>
      </c>
      <c r="J1824" s="460">
        <v>0.99505449338428598</v>
      </c>
      <c r="K1824" s="460">
        <v>0.99698359518908897</v>
      </c>
      <c r="L1824" s="460" t="str">
        <f t="shared" si="324"/>
        <v>-</v>
      </c>
      <c r="M1824" s="460">
        <f t="shared" si="325"/>
        <v>1</v>
      </c>
      <c r="N1824" s="460">
        <f t="shared" si="326"/>
        <v>3.2836303475958463E-3</v>
      </c>
      <c r="O1824" s="460">
        <f t="shared" si="331"/>
        <v>-49.672914784007077</v>
      </c>
      <c r="P1824" s="460">
        <f t="shared" si="328"/>
        <v>-9.9999999999994316E-2</v>
      </c>
      <c r="Q1824" s="460">
        <f t="shared" si="329"/>
        <v>1.0477785425316133E-5</v>
      </c>
      <c r="R1824" s="460">
        <f t="shared" si="330"/>
        <v>-1.0477785425315537E-6</v>
      </c>
      <c r="V1824" s="430"/>
    </row>
    <row r="1825" spans="3:22" x14ac:dyDescent="0.35">
      <c r="C1825" s="460">
        <v>68.400000000000006</v>
      </c>
      <c r="D1825" s="460">
        <f t="shared" si="321"/>
        <v>68.400000000000006</v>
      </c>
      <c r="E1825" s="460">
        <f t="shared" si="327"/>
        <v>6.8400000000000002E-2</v>
      </c>
      <c r="F1825" s="460">
        <f t="shared" si="322"/>
        <v>0.96448457093210538</v>
      </c>
      <c r="G1825" s="460">
        <v>3.50282593578775E-3</v>
      </c>
      <c r="H1825" s="460">
        <f t="shared" si="323"/>
        <v>1</v>
      </c>
      <c r="I1825" s="460">
        <v>0.99527926466772698</v>
      </c>
      <c r="J1825" s="460">
        <v>0.99504002999558405</v>
      </c>
      <c r="K1825" s="460">
        <v>0.99697476664960305</v>
      </c>
      <c r="L1825" s="460" t="str">
        <f t="shared" si="324"/>
        <v>-</v>
      </c>
      <c r="M1825" s="460">
        <f t="shared" si="325"/>
        <v>1</v>
      </c>
      <c r="N1825" s="460">
        <f t="shared" si="326"/>
        <v>3.3784215697280984E-3</v>
      </c>
      <c r="O1825" s="460">
        <f t="shared" si="331"/>
        <v>-49.425723175920702</v>
      </c>
      <c r="P1825" s="460">
        <f t="shared" si="328"/>
        <v>-0.10000000000000853</v>
      </c>
      <c r="Q1825" s="460">
        <f t="shared" si="329"/>
        <v>1.1095733937279911E-5</v>
      </c>
      <c r="R1825" s="460">
        <f t="shared" si="330"/>
        <v>-1.1095733937280857E-6</v>
      </c>
      <c r="V1825" s="430"/>
    </row>
    <row r="1826" spans="3:22" x14ac:dyDescent="0.35">
      <c r="C1826" s="460">
        <v>68.5</v>
      </c>
      <c r="D1826" s="460">
        <f t="shared" si="321"/>
        <v>68.5</v>
      </c>
      <c r="E1826" s="460">
        <f t="shared" si="327"/>
        <v>6.8500000000000005E-2</v>
      </c>
      <c r="F1826" s="460">
        <f t="shared" si="322"/>
        <v>0.96438227398915943</v>
      </c>
      <c r="G1826" s="460">
        <v>3.6029470234846201E-3</v>
      </c>
      <c r="H1826" s="460">
        <f t="shared" si="323"/>
        <v>1</v>
      </c>
      <c r="I1826" s="460">
        <v>0.99526547755727901</v>
      </c>
      <c r="J1826" s="460">
        <v>0.99502554561520395</v>
      </c>
      <c r="K1826" s="460">
        <v>0.99696592525636896</v>
      </c>
      <c r="L1826" s="460" t="str">
        <f t="shared" si="324"/>
        <v>-</v>
      </c>
      <c r="M1826" s="460">
        <f t="shared" si="325"/>
        <v>1</v>
      </c>
      <c r="N1826" s="460">
        <f t="shared" si="326"/>
        <v>3.4746182435705713E-3</v>
      </c>
      <c r="O1826" s="460">
        <f t="shared" si="331"/>
        <v>-49.18185808805768</v>
      </c>
      <c r="P1826" s="460">
        <f t="shared" si="328"/>
        <v>-9.9999999999994316E-2</v>
      </c>
      <c r="Q1826" s="460">
        <f t="shared" si="329"/>
        <v>1.1741038670664166E-5</v>
      </c>
      <c r="R1826" s="460">
        <f t="shared" si="330"/>
        <v>-1.1741038670663498E-6</v>
      </c>
      <c r="V1826" s="430"/>
    </row>
    <row r="1827" spans="3:22" x14ac:dyDescent="0.35">
      <c r="C1827" s="460">
        <v>68.599999999999994</v>
      </c>
      <c r="D1827" s="460">
        <f t="shared" si="321"/>
        <v>68.599999999999994</v>
      </c>
      <c r="E1827" s="460">
        <f t="shared" si="327"/>
        <v>6.8599999999999994E-2</v>
      </c>
      <c r="F1827" s="460">
        <f t="shared" si="322"/>
        <v>0.96427983701656328</v>
      </c>
      <c r="G1827" s="460">
        <v>3.7045400505723901E-3</v>
      </c>
      <c r="H1827" s="460">
        <f t="shared" si="323"/>
        <v>1</v>
      </c>
      <c r="I1827" s="460">
        <v>0.99525167045860996</v>
      </c>
      <c r="J1827" s="460">
        <v>0.99501104024388698</v>
      </c>
      <c r="K1827" s="460">
        <v>0.99695707100965902</v>
      </c>
      <c r="L1827" s="460" t="str">
        <f t="shared" si="324"/>
        <v>-</v>
      </c>
      <c r="M1827" s="460">
        <f t="shared" si="325"/>
        <v>1</v>
      </c>
      <c r="N1827" s="460">
        <f t="shared" si="326"/>
        <v>3.5722132761872756E-3</v>
      </c>
      <c r="O1827" s="460">
        <f t="shared" si="331"/>
        <v>-48.94125239597129</v>
      </c>
      <c r="P1827" s="460">
        <f t="shared" si="328"/>
        <v>-9.9999999999994316E-2</v>
      </c>
      <c r="Q1827" s="460">
        <f t="shared" si="329"/>
        <v>1.2414458616963172E-5</v>
      </c>
      <c r="R1827" s="460">
        <f t="shared" si="330"/>
        <v>-1.2414458616962466E-6</v>
      </c>
      <c r="V1827" s="430"/>
    </row>
    <row r="1828" spans="3:22" x14ac:dyDescent="0.35">
      <c r="C1828" s="460">
        <v>68.7</v>
      </c>
      <c r="D1828" s="460">
        <f t="shared" si="321"/>
        <v>68.7</v>
      </c>
      <c r="E1828" s="460">
        <f t="shared" si="327"/>
        <v>6.8699999999999997E-2</v>
      </c>
      <c r="F1828" s="460">
        <f t="shared" si="322"/>
        <v>0.9641772600548083</v>
      </c>
      <c r="G1828" s="460">
        <v>3.8075976397637201E-3</v>
      </c>
      <c r="H1828" s="460">
        <f t="shared" si="323"/>
        <v>1</v>
      </c>
      <c r="I1828" s="460">
        <v>0.99523784337235</v>
      </c>
      <c r="J1828" s="460">
        <v>0.99499651388233701</v>
      </c>
      <c r="K1828" s="460">
        <v>0.99694820390972305</v>
      </c>
      <c r="L1828" s="460" t="str">
        <f t="shared" si="324"/>
        <v>-</v>
      </c>
      <c r="M1828" s="460">
        <f t="shared" si="325"/>
        <v>1</v>
      </c>
      <c r="N1828" s="460">
        <f t="shared" si="326"/>
        <v>3.6711990596985386E-3</v>
      </c>
      <c r="O1828" s="460">
        <f t="shared" si="331"/>
        <v>-48.703841330978051</v>
      </c>
      <c r="P1828" s="460">
        <f t="shared" si="328"/>
        <v>-0.10000000000000853</v>
      </c>
      <c r="Q1828" s="460">
        <f t="shared" si="329"/>
        <v>1.3116755566915697E-5</v>
      </c>
      <c r="R1828" s="460">
        <f t="shared" si="330"/>
        <v>-1.3116755566916815E-6</v>
      </c>
      <c r="V1828" s="430"/>
    </row>
    <row r="1829" spans="3:22" x14ac:dyDescent="0.35">
      <c r="C1829" s="460">
        <v>68.8</v>
      </c>
      <c r="D1829" s="460">
        <f t="shared" si="321"/>
        <v>68.8</v>
      </c>
      <c r="E1829" s="460">
        <f t="shared" si="327"/>
        <v>6.88E-2</v>
      </c>
      <c r="F1829" s="460">
        <f t="shared" si="322"/>
        <v>0.96407454314444541</v>
      </c>
      <c r="G1829" s="460">
        <v>3.9121118787849296E-3</v>
      </c>
      <c r="H1829" s="460">
        <f t="shared" si="323"/>
        <v>1</v>
      </c>
      <c r="I1829" s="460">
        <v>0.99522399629921099</v>
      </c>
      <c r="J1829" s="460">
        <v>0.99498196653133397</v>
      </c>
      <c r="K1829" s="460">
        <v>0.99693932395686502</v>
      </c>
      <c r="L1829" s="460" t="str">
        <f t="shared" si="324"/>
        <v>-</v>
      </c>
      <c r="M1829" s="460">
        <f t="shared" si="325"/>
        <v>1</v>
      </c>
      <c r="N1829" s="460">
        <f t="shared" si="326"/>
        <v>3.771567472269539E-3</v>
      </c>
      <c r="O1829" s="460">
        <f t="shared" si="331"/>
        <v>-48.469562369475227</v>
      </c>
      <c r="P1829" s="460">
        <f t="shared" si="328"/>
        <v>-9.9999999999994316E-2</v>
      </c>
      <c r="Q1829" s="460">
        <f t="shared" si="329"/>
        <v>1.3848693412346029E-5</v>
      </c>
      <c r="R1829" s="460">
        <f t="shared" si="330"/>
        <v>-1.3848693412345243E-6</v>
      </c>
      <c r="V1829" s="430"/>
    </row>
    <row r="1830" spans="3:22" x14ac:dyDescent="0.35">
      <c r="C1830" s="460">
        <v>68.900000000000006</v>
      </c>
      <c r="D1830" s="460">
        <f t="shared" si="321"/>
        <v>68.900000000000006</v>
      </c>
      <c r="E1830" s="460">
        <f t="shared" si="327"/>
        <v>6.8900000000000003E-2</v>
      </c>
      <c r="F1830" s="460">
        <f t="shared" si="322"/>
        <v>0.96397168632607433</v>
      </c>
      <c r="G1830" s="460">
        <v>4.0180743212840904E-3</v>
      </c>
      <c r="H1830" s="460">
        <f t="shared" si="323"/>
        <v>1</v>
      </c>
      <c r="I1830" s="460">
        <v>0.99521012923984398</v>
      </c>
      <c r="J1830" s="460">
        <v>0.99496739819160096</v>
      </c>
      <c r="K1830" s="460">
        <v>0.99693043115134605</v>
      </c>
      <c r="L1830" s="460" t="str">
        <f t="shared" si="324"/>
        <v>-</v>
      </c>
      <c r="M1830" s="460">
        <f t="shared" si="325"/>
        <v>1</v>
      </c>
      <c r="N1830" s="460">
        <f t="shared" si="326"/>
        <v>3.8733098792717211E-3</v>
      </c>
      <c r="O1830" s="460">
        <f t="shared" si="331"/>
        <v>-48.238355128833909</v>
      </c>
      <c r="P1830" s="460">
        <f t="shared" si="328"/>
        <v>-0.10000000000000853</v>
      </c>
      <c r="Q1830" s="460">
        <f t="shared" si="329"/>
        <v>1.4611037430027127E-5</v>
      </c>
      <c r="R1830" s="460">
        <f t="shared" si="330"/>
        <v>-1.4611037430028373E-6</v>
      </c>
      <c r="V1830" s="430"/>
    </row>
    <row r="1831" spans="3:22" x14ac:dyDescent="0.35">
      <c r="C1831" s="460">
        <v>69</v>
      </c>
      <c r="D1831" s="460">
        <f t="shared" si="321"/>
        <v>69</v>
      </c>
      <c r="E1831" s="460">
        <f t="shared" si="327"/>
        <v>6.9000000000000006E-2</v>
      </c>
      <c r="F1831" s="460">
        <f t="shared" si="322"/>
        <v>0.96386868964035199</v>
      </c>
      <c r="G1831" s="460">
        <v>4.1254759879177398E-3</v>
      </c>
      <c r="H1831" s="460">
        <f t="shared" si="323"/>
        <v>1</v>
      </c>
      <c r="I1831" s="460">
        <v>0.99519624219494496</v>
      </c>
      <c r="J1831" s="460">
        <v>0.99495280886390203</v>
      </c>
      <c r="K1831" s="460">
        <v>0.99692152549346102</v>
      </c>
      <c r="L1831" s="460" t="str">
        <f t="shared" si="324"/>
        <v>-</v>
      </c>
      <c r="M1831" s="460">
        <f t="shared" si="325"/>
        <v>1</v>
      </c>
      <c r="N1831" s="460">
        <f t="shared" si="326"/>
        <v>3.9764171346170088E-3</v>
      </c>
      <c r="O1831" s="460">
        <f t="shared" si="331"/>
        <v>-48.010161269397656</v>
      </c>
      <c r="P1831" s="460">
        <f t="shared" si="328"/>
        <v>-9.9999999999994316E-2</v>
      </c>
      <c r="Q1831" s="460">
        <f t="shared" si="329"/>
        <v>1.5404553548143619E-5</v>
      </c>
      <c r="R1831" s="460">
        <f t="shared" si="330"/>
        <v>-1.5404553548142743E-6</v>
      </c>
      <c r="V1831" s="430"/>
    </row>
    <row r="1832" spans="3:22" x14ac:dyDescent="0.35">
      <c r="C1832" s="460">
        <v>69.099999999999994</v>
      </c>
      <c r="D1832" s="460">
        <f t="shared" si="321"/>
        <v>69.099999999999994</v>
      </c>
      <c r="E1832" s="460">
        <f t="shared" si="327"/>
        <v>6.9099999999999995E-2</v>
      </c>
      <c r="F1832" s="460">
        <f t="shared" si="322"/>
        <v>0.96376555312798595</v>
      </c>
      <c r="G1832" s="460">
        <v>4.2343073676144004E-3</v>
      </c>
      <c r="H1832" s="460">
        <f t="shared" si="323"/>
        <v>1</v>
      </c>
      <c r="I1832" s="460">
        <v>0.99518233516516996</v>
      </c>
      <c r="J1832" s="460">
        <v>0.99493819854896104</v>
      </c>
      <c r="K1832" s="460">
        <v>0.99691260698346795</v>
      </c>
      <c r="L1832" s="460" t="str">
        <f t="shared" si="324"/>
        <v>-</v>
      </c>
      <c r="M1832" s="460">
        <f t="shared" si="325"/>
        <v>1</v>
      </c>
      <c r="N1832" s="460">
        <f t="shared" si="326"/>
        <v>4.0808795822627987E-3</v>
      </c>
      <c r="O1832" s="460">
        <f t="shared" si="331"/>
        <v>-47.78492440215949</v>
      </c>
      <c r="P1832" s="460">
        <f t="shared" si="328"/>
        <v>-9.9999999999994316E-2</v>
      </c>
      <c r="Q1832" s="460">
        <f t="shared" si="329"/>
        <v>1.6230007595960531E-5</v>
      </c>
      <c r="R1832" s="460">
        <f t="shared" si="330"/>
        <v>-1.6230007595959608E-6</v>
      </c>
      <c r="V1832" s="430"/>
    </row>
    <row r="1833" spans="3:22" x14ac:dyDescent="0.35">
      <c r="C1833" s="460">
        <v>69.2</v>
      </c>
      <c r="D1833" s="460">
        <f t="shared" si="321"/>
        <v>69.2</v>
      </c>
      <c r="E1833" s="460">
        <f t="shared" si="327"/>
        <v>6.9199999999999998E-2</v>
      </c>
      <c r="F1833" s="460">
        <f t="shared" si="322"/>
        <v>0.96366227682973848</v>
      </c>
      <c r="G1833" s="460">
        <v>4.3445584190144803E-3</v>
      </c>
      <c r="H1833" s="460">
        <f t="shared" si="323"/>
        <v>1</v>
      </c>
      <c r="I1833" s="460">
        <v>0.99516840815121399</v>
      </c>
      <c r="J1833" s="460">
        <v>0.99492356724754705</v>
      </c>
      <c r="K1833" s="460">
        <v>0.99690367562166204</v>
      </c>
      <c r="L1833" s="460" t="str">
        <f t="shared" si="324"/>
        <v>-</v>
      </c>
      <c r="M1833" s="460">
        <f t="shared" si="325"/>
        <v>1</v>
      </c>
      <c r="N1833" s="460">
        <f t="shared" si="326"/>
        <v>4.1866870578873032E-3</v>
      </c>
      <c r="O1833" s="460">
        <f t="shared" si="331"/>
        <v>-47.562590001721439</v>
      </c>
      <c r="P1833" s="460">
        <f t="shared" si="328"/>
        <v>-0.10000000000000853</v>
      </c>
      <c r="Q1833" s="460">
        <f t="shared" si="329"/>
        <v>1.708816453733071E-5</v>
      </c>
      <c r="R1833" s="460">
        <f t="shared" si="330"/>
        <v>-1.7088164537332166E-6</v>
      </c>
      <c r="V1833" s="430"/>
    </row>
    <row r="1834" spans="3:22" x14ac:dyDescent="0.35">
      <c r="C1834" s="460">
        <v>69.3</v>
      </c>
      <c r="D1834" s="460">
        <f t="shared" si="321"/>
        <v>69.3</v>
      </c>
      <c r="E1834" s="460">
        <f t="shared" si="327"/>
        <v>6.93E-2</v>
      </c>
      <c r="F1834" s="460">
        <f t="shared" si="322"/>
        <v>0.96355886078642683</v>
      </c>
      <c r="G1834" s="460">
        <v>4.4562185720856996E-3</v>
      </c>
      <c r="H1834" s="460">
        <f t="shared" si="323"/>
        <v>1</v>
      </c>
      <c r="I1834" s="460">
        <v>0.99515446115371697</v>
      </c>
      <c r="J1834" s="460">
        <v>0.99490891496036804</v>
      </c>
      <c r="K1834" s="460">
        <v>0.99689473140829499</v>
      </c>
      <c r="L1834" s="460" t="str">
        <f t="shared" si="324"/>
        <v>-</v>
      </c>
      <c r="M1834" s="460">
        <f t="shared" si="325"/>
        <v>1</v>
      </c>
      <c r="N1834" s="460">
        <f t="shared" si="326"/>
        <v>4.2938288907342142E-3</v>
      </c>
      <c r="O1834" s="460">
        <f t="shared" si="331"/>
        <v>-47.343105324174161</v>
      </c>
      <c r="P1834" s="460">
        <f t="shared" si="328"/>
        <v>-9.9999999999994316E-2</v>
      </c>
      <c r="Q1834" s="460">
        <f t="shared" si="329"/>
        <v>1.797978768870598E-5</v>
      </c>
      <c r="R1834" s="460">
        <f t="shared" si="330"/>
        <v>-1.7979787688704958E-6</v>
      </c>
      <c r="V1834" s="430"/>
    </row>
    <row r="1835" spans="3:22" x14ac:dyDescent="0.35">
      <c r="C1835" s="460">
        <v>69.400000000000006</v>
      </c>
      <c r="D1835" s="460">
        <f t="shared" si="321"/>
        <v>69.400000000000006</v>
      </c>
      <c r="E1835" s="460">
        <f t="shared" si="327"/>
        <v>6.9400000000000003E-2</v>
      </c>
      <c r="F1835" s="460">
        <f t="shared" si="322"/>
        <v>0.96345530503892085</v>
      </c>
      <c r="G1835" s="460">
        <v>4.5692767299123404E-3</v>
      </c>
      <c r="H1835" s="460">
        <f t="shared" si="323"/>
        <v>1</v>
      </c>
      <c r="I1835" s="460">
        <v>0.99514049417339401</v>
      </c>
      <c r="J1835" s="460">
        <v>0.99489424168820995</v>
      </c>
      <c r="K1835" s="460">
        <v>0.99688577434367298</v>
      </c>
      <c r="L1835" s="460" t="str">
        <f t="shared" si="324"/>
        <v>-</v>
      </c>
      <c r="M1835" s="460">
        <f t="shared" si="325"/>
        <v>1</v>
      </c>
      <c r="N1835" s="460">
        <f t="shared" si="326"/>
        <v>4.4022939056249369E-3</v>
      </c>
      <c r="O1835" s="460">
        <f t="shared" si="331"/>
        <v>-47.126419329564293</v>
      </c>
      <c r="P1835" s="460">
        <f t="shared" si="328"/>
        <v>-0.10000000000000853</v>
      </c>
      <c r="Q1835" s="460">
        <f t="shared" si="329"/>
        <v>1.8905637922339325E-5</v>
      </c>
      <c r="R1835" s="460">
        <f t="shared" si="330"/>
        <v>-1.8905637922340938E-6</v>
      </c>
      <c r="V1835" s="430"/>
    </row>
    <row r="1836" spans="3:22" x14ac:dyDescent="0.35">
      <c r="C1836" s="460">
        <v>69.5</v>
      </c>
      <c r="D1836" s="460">
        <f t="shared" si="321"/>
        <v>69.5</v>
      </c>
      <c r="E1836" s="460">
        <f t="shared" si="327"/>
        <v>6.9500000000000006E-2</v>
      </c>
      <c r="F1836" s="460">
        <f t="shared" si="322"/>
        <v>0.96335160962814181</v>
      </c>
      <c r="G1836" s="460">
        <v>4.6837212706578096E-3</v>
      </c>
      <c r="H1836" s="460">
        <f t="shared" si="323"/>
        <v>1</v>
      </c>
      <c r="I1836" s="460">
        <v>0.99512650721092299</v>
      </c>
      <c r="J1836" s="460">
        <v>0.99487954743182205</v>
      </c>
      <c r="K1836" s="460">
        <v>0.99687680442807303</v>
      </c>
      <c r="L1836" s="460" t="str">
        <f t="shared" si="324"/>
        <v>-</v>
      </c>
      <c r="M1836" s="460">
        <f t="shared" si="325"/>
        <v>1</v>
      </c>
      <c r="N1836" s="460">
        <f t="shared" si="326"/>
        <v>4.5120704251377661E-3</v>
      </c>
      <c r="O1836" s="460">
        <f t="shared" si="331"/>
        <v>-46.912482608641319</v>
      </c>
      <c r="P1836" s="460">
        <f t="shared" si="328"/>
        <v>-9.9999999999994316E-2</v>
      </c>
      <c r="Q1836" s="460">
        <f t="shared" si="329"/>
        <v>1.9866472855393593E-5</v>
      </c>
      <c r="R1836" s="460">
        <f t="shared" si="330"/>
        <v>-1.9866472855392462E-6</v>
      </c>
      <c r="V1836" s="430"/>
    </row>
    <row r="1837" spans="3:22" x14ac:dyDescent="0.35">
      <c r="C1837" s="460">
        <v>69.599999999999994</v>
      </c>
      <c r="D1837" s="460">
        <f t="shared" si="321"/>
        <v>69.599999999999994</v>
      </c>
      <c r="E1837" s="460">
        <f t="shared" si="327"/>
        <v>6.9599999999999995E-2</v>
      </c>
      <c r="F1837" s="460">
        <f t="shared" si="322"/>
        <v>0.96324777459506727</v>
      </c>
      <c r="G1837" s="460">
        <v>4.79954004969909E-3</v>
      </c>
      <c r="H1837" s="460">
        <f t="shared" si="323"/>
        <v>1</v>
      </c>
      <c r="I1837" s="460">
        <v>0.99511250026696796</v>
      </c>
      <c r="J1837" s="460">
        <v>0.994864832191937</v>
      </c>
      <c r="K1837" s="460">
        <v>0.99686782166175902</v>
      </c>
      <c r="L1837" s="460" t="str">
        <f t="shared" si="324"/>
        <v>-</v>
      </c>
      <c r="M1837" s="460">
        <f t="shared" si="325"/>
        <v>1</v>
      </c>
      <c r="N1837" s="460">
        <f t="shared" si="326"/>
        <v>4.6231462719525471E-3</v>
      </c>
      <c r="O1837" s="460">
        <f t="shared" si="331"/>
        <v>-46.701247313600895</v>
      </c>
      <c r="P1837" s="460">
        <f t="shared" si="328"/>
        <v>-9.9999999999994316E-2</v>
      </c>
      <c r="Q1837" s="460">
        <f t="shared" si="329"/>
        <v>2.0863046025699416E-5</v>
      </c>
      <c r="R1837" s="460">
        <f t="shared" si="330"/>
        <v>-2.086304602569823E-6</v>
      </c>
      <c r="V1837" s="430"/>
    </row>
    <row r="1838" spans="3:22" x14ac:dyDescent="0.35">
      <c r="C1838" s="460">
        <v>69.7</v>
      </c>
      <c r="D1838" s="460">
        <f t="shared" si="321"/>
        <v>69.7</v>
      </c>
      <c r="E1838" s="460">
        <f t="shared" si="327"/>
        <v>6.9699999999999998E-2</v>
      </c>
      <c r="F1838" s="460">
        <f t="shared" si="322"/>
        <v>0.96314379998072641</v>
      </c>
      <c r="G1838" s="460">
        <v>4.9167204019320496E-3</v>
      </c>
      <c r="H1838" s="460">
        <f t="shared" si="323"/>
        <v>1</v>
      </c>
      <c r="I1838" s="460">
        <v>0.99509847334220802</v>
      </c>
      <c r="J1838" s="460">
        <v>0.99485009596930796</v>
      </c>
      <c r="K1838" s="460">
        <v>0.99685882604501797</v>
      </c>
      <c r="L1838" s="460" t="str">
        <f t="shared" si="324"/>
        <v>-</v>
      </c>
      <c r="M1838" s="460">
        <f t="shared" si="325"/>
        <v>1</v>
      </c>
      <c r="N1838" s="460">
        <f t="shared" si="326"/>
        <v>4.7355087713595988E-3</v>
      </c>
      <c r="O1838" s="460">
        <f t="shared" si="331"/>
        <v>-46.492667092563323</v>
      </c>
      <c r="P1838" s="460">
        <f t="shared" si="328"/>
        <v>-0.10000000000000853</v>
      </c>
      <c r="Q1838" s="460">
        <f t="shared" si="329"/>
        <v>2.1896106054927967E-5</v>
      </c>
      <c r="R1838" s="460">
        <f t="shared" si="330"/>
        <v>-2.1896106054929833E-6</v>
      </c>
      <c r="V1838" s="430"/>
    </row>
    <row r="1839" spans="3:22" x14ac:dyDescent="0.35">
      <c r="C1839" s="460">
        <v>69.8</v>
      </c>
      <c r="D1839" s="460">
        <f t="shared" si="321"/>
        <v>69.8</v>
      </c>
      <c r="E1839" s="460">
        <f t="shared" si="327"/>
        <v>6.9800000000000001E-2</v>
      </c>
      <c r="F1839" s="460">
        <f t="shared" si="322"/>
        <v>0.96303968582620225</v>
      </c>
      <c r="G1839" s="460">
        <v>5.0352491442460703E-3</v>
      </c>
      <c r="H1839" s="460">
        <f t="shared" si="323"/>
        <v>1</v>
      </c>
      <c r="I1839" s="460">
        <v>0.99508442643732897</v>
      </c>
      <c r="J1839" s="460">
        <v>0.99483533876468699</v>
      </c>
      <c r="K1839" s="460">
        <v>0.99684981757812197</v>
      </c>
      <c r="L1839" s="460" t="str">
        <f t="shared" si="324"/>
        <v>-</v>
      </c>
      <c r="M1839" s="460">
        <f t="shared" si="325"/>
        <v>1</v>
      </c>
      <c r="N1839" s="460">
        <f t="shared" si="326"/>
        <v>4.8491447539313892E-3</v>
      </c>
      <c r="O1839" s="460">
        <f t="shared" si="331"/>
        <v>-46.286697027545941</v>
      </c>
      <c r="P1839" s="460">
        <f t="shared" si="328"/>
        <v>-9.9999999999994316E-2</v>
      </c>
      <c r="Q1839" s="460">
        <f t="shared" si="329"/>
        <v>2.296639579996824E-5</v>
      </c>
      <c r="R1839" s="460">
        <f t="shared" si="330"/>
        <v>-2.2966395799966934E-6</v>
      </c>
      <c r="V1839" s="430"/>
    </row>
    <row r="1840" spans="3:22" x14ac:dyDescent="0.35">
      <c r="C1840" s="460">
        <v>69.900000000000006</v>
      </c>
      <c r="D1840" s="460">
        <f t="shared" si="321"/>
        <v>69.900000000000006</v>
      </c>
      <c r="E1840" s="460">
        <f t="shared" si="327"/>
        <v>6.9900000000000004E-2</v>
      </c>
      <c r="F1840" s="460">
        <f t="shared" si="322"/>
        <v>0.96293543217263189</v>
      </c>
      <c r="G1840" s="460">
        <v>5.1551125781674201E-3</v>
      </c>
      <c r="H1840" s="460">
        <f t="shared" si="323"/>
        <v>1</v>
      </c>
      <c r="I1840" s="460">
        <v>0.99507035955302703</v>
      </c>
      <c r="J1840" s="460">
        <v>0.99482056057884105</v>
      </c>
      <c r="K1840" s="460">
        <v>0.99684079626137101</v>
      </c>
      <c r="L1840" s="460" t="str">
        <f t="shared" si="324"/>
        <v>-</v>
      </c>
      <c r="M1840" s="460">
        <f t="shared" si="325"/>
        <v>1</v>
      </c>
      <c r="N1840" s="460">
        <f t="shared" si="326"/>
        <v>4.9640405583562149E-3</v>
      </c>
      <c r="O1840" s="460">
        <f t="shared" si="331"/>
        <v>-46.083293575704907</v>
      </c>
      <c r="P1840" s="460">
        <f t="shared" si="328"/>
        <v>-0.10000000000000853</v>
      </c>
      <c r="Q1840" s="460">
        <f t="shared" si="329"/>
        <v>2.4074651493324292E-5</v>
      </c>
      <c r="R1840" s="460">
        <f t="shared" si="330"/>
        <v>-2.4074651493326344E-6</v>
      </c>
      <c r="V1840" s="430"/>
    </row>
    <row r="1841" spans="3:22" x14ac:dyDescent="0.35">
      <c r="C1841" s="460">
        <v>70</v>
      </c>
      <c r="D1841" s="460">
        <f t="shared" si="321"/>
        <v>70</v>
      </c>
      <c r="E1841" s="460">
        <f t="shared" si="327"/>
        <v>7.0000000000000007E-2</v>
      </c>
      <c r="F1841" s="460">
        <f t="shared" si="322"/>
        <v>0.96283103906120493</v>
      </c>
      <c r="G1841" s="460">
        <v>5.2762964926689896E-3</v>
      </c>
      <c r="H1841" s="460">
        <f t="shared" si="323"/>
        <v>1</v>
      </c>
      <c r="I1841" s="460">
        <v>0.99505627268997199</v>
      </c>
      <c r="J1841" s="460">
        <v>0.99480576141251398</v>
      </c>
      <c r="K1841" s="460">
        <v>0.99683176209503099</v>
      </c>
      <c r="L1841" s="460" t="str">
        <f t="shared" si="324"/>
        <v>-</v>
      </c>
      <c r="M1841" s="460">
        <f t="shared" si="325"/>
        <v>1</v>
      </c>
      <c r="N1841" s="460">
        <f t="shared" si="326"/>
        <v>5.0801820344314741E-3</v>
      </c>
      <c r="O1841" s="460">
        <f t="shared" si="331"/>
        <v>-45.882414513641692</v>
      </c>
      <c r="P1841" s="460">
        <f t="shared" si="328"/>
        <v>-9.9999999999994316E-2</v>
      </c>
      <c r="Q1841" s="460">
        <f t="shared" si="329"/>
        <v>2.5221601873366661E-5</v>
      </c>
      <c r="R1841" s="460">
        <f t="shared" si="330"/>
        <v>-2.5221601873365227E-6</v>
      </c>
      <c r="V1841" s="430"/>
    </row>
    <row r="1842" spans="3:22" x14ac:dyDescent="0.35">
      <c r="C1842" s="460">
        <v>70.099999999999994</v>
      </c>
      <c r="D1842" s="460">
        <f t="shared" si="321"/>
        <v>70.099999999999994</v>
      </c>
      <c r="E1842" s="460">
        <f t="shared" si="327"/>
        <v>7.0099999999999996E-2</v>
      </c>
      <c r="F1842" s="460">
        <f t="shared" si="322"/>
        <v>0.96272650653316505</v>
      </c>
      <c r="G1842" s="460">
        <v>5.3987861671463602E-3</v>
      </c>
      <c r="H1842" s="460">
        <f t="shared" si="323"/>
        <v>1</v>
      </c>
      <c r="I1842" s="460">
        <v>0.99504216584886196</v>
      </c>
      <c r="J1842" s="460">
        <v>0.99479094126647705</v>
      </c>
      <c r="K1842" s="460">
        <v>0.99682271507939801</v>
      </c>
      <c r="L1842" s="460" t="str">
        <f t="shared" si="324"/>
        <v>-</v>
      </c>
      <c r="M1842" s="460">
        <f t="shared" si="325"/>
        <v>1</v>
      </c>
      <c r="N1842" s="460">
        <f t="shared" si="326"/>
        <v>5.1975545462163916E-3</v>
      </c>
      <c r="O1842" s="460">
        <f t="shared" si="331"/>
        <v>-45.68401888458024</v>
      </c>
      <c r="P1842" s="460">
        <f t="shared" si="328"/>
        <v>-9.9999999999994316E-2</v>
      </c>
      <c r="Q1842" s="460">
        <f t="shared" si="329"/>
        <v>2.6407967305296822E-5</v>
      </c>
      <c r="R1842" s="460">
        <f t="shared" si="330"/>
        <v>-2.6407967305295319E-6</v>
      </c>
      <c r="V1842" s="430"/>
    </row>
    <row r="1843" spans="3:22" x14ac:dyDescent="0.35">
      <c r="C1843" s="460">
        <v>70.2</v>
      </c>
      <c r="D1843" s="460">
        <f t="shared" si="321"/>
        <v>70.2</v>
      </c>
      <c r="E1843" s="460">
        <f t="shared" si="327"/>
        <v>7.0199999999999999E-2</v>
      </c>
      <c r="F1843" s="460">
        <f t="shared" si="322"/>
        <v>0.96262183462980877</v>
      </c>
      <c r="G1843" s="460">
        <v>5.5225663745574896E-3</v>
      </c>
      <c r="H1843" s="460">
        <f t="shared" si="323"/>
        <v>1</v>
      </c>
      <c r="I1843" s="460">
        <v>0.99502803903037096</v>
      </c>
      <c r="J1843" s="460">
        <v>0.994776100141469</v>
      </c>
      <c r="K1843" s="460">
        <v>0.99681365521473697</v>
      </c>
      <c r="L1843" s="460" t="str">
        <f t="shared" si="324"/>
        <v>-</v>
      </c>
      <c r="M1843" s="460">
        <f t="shared" si="325"/>
        <v>1</v>
      </c>
      <c r="N1843" s="460">
        <f t="shared" si="326"/>
        <v>5.3161429753414225E-3</v>
      </c>
      <c r="O1843" s="460">
        <f t="shared" si="331"/>
        <v>-45.488066948239869</v>
      </c>
      <c r="P1843" s="460">
        <f t="shared" si="328"/>
        <v>-0.10000000000000853</v>
      </c>
      <c r="Q1843" s="460">
        <f t="shared" si="329"/>
        <v>2.7634458893702727E-5</v>
      </c>
      <c r="R1843" s="460">
        <f t="shared" si="330"/>
        <v>-2.7634458893705083E-6</v>
      </c>
      <c r="V1843" s="430"/>
    </row>
    <row r="1844" spans="3:22" x14ac:dyDescent="0.35">
      <c r="C1844" s="460">
        <v>70.3</v>
      </c>
      <c r="D1844" s="460">
        <f t="shared" si="321"/>
        <v>70.3</v>
      </c>
      <c r="E1844" s="460">
        <f t="shared" si="327"/>
        <v>7.0300000000000001E-2</v>
      </c>
      <c r="F1844" s="460">
        <f t="shared" si="322"/>
        <v>0.96251702339248602</v>
      </c>
      <c r="G1844" s="460">
        <v>5.6476213847259102E-3</v>
      </c>
      <c r="H1844" s="460">
        <f t="shared" si="323"/>
        <v>1</v>
      </c>
      <c r="I1844" s="460">
        <v>0.995013892235183</v>
      </c>
      <c r="J1844" s="460">
        <v>0.99476123803824801</v>
      </c>
      <c r="K1844" s="460">
        <v>0.99680458250133297</v>
      </c>
      <c r="L1844" s="460" t="str">
        <f t="shared" si="324"/>
        <v>-</v>
      </c>
      <c r="M1844" s="460">
        <f t="shared" si="325"/>
        <v>1</v>
      </c>
      <c r="N1844" s="460">
        <f t="shared" si="326"/>
        <v>5.4359317244741332E-3</v>
      </c>
      <c r="O1844" s="460">
        <f t="shared" si="331"/>
        <v>-45.294520133236574</v>
      </c>
      <c r="P1844" s="460">
        <f t="shared" si="328"/>
        <v>-9.9999999999994316E-2</v>
      </c>
      <c r="Q1844" s="460">
        <f t="shared" si="329"/>
        <v>2.8901777587603448E-5</v>
      </c>
      <c r="R1844" s="460">
        <f t="shared" si="330"/>
        <v>-2.8901777587601806E-6</v>
      </c>
      <c r="V1844" s="430"/>
    </row>
    <row r="1845" spans="3:22" x14ac:dyDescent="0.35">
      <c r="C1845" s="460">
        <v>70.400000000000006</v>
      </c>
      <c r="D1845" s="460">
        <f t="shared" si="321"/>
        <v>70.400000000000006</v>
      </c>
      <c r="E1845" s="460">
        <f t="shared" si="327"/>
        <v>7.0400000000000004E-2</v>
      </c>
      <c r="F1845" s="460">
        <f t="shared" si="322"/>
        <v>0.96241207286259911</v>
      </c>
      <c r="G1845" s="460">
        <v>5.7739349678046902E-3</v>
      </c>
      <c r="H1845" s="460">
        <f t="shared" si="323"/>
        <v>1</v>
      </c>
      <c r="I1845" s="460">
        <v>0.99499972546400495</v>
      </c>
      <c r="J1845" s="460">
        <v>0.99474635495759101</v>
      </c>
      <c r="K1845" s="460">
        <v>0.996795496939482</v>
      </c>
      <c r="L1845" s="460" t="str">
        <f t="shared" si="324"/>
        <v>-</v>
      </c>
      <c r="M1845" s="460">
        <f t="shared" si="325"/>
        <v>1</v>
      </c>
      <c r="N1845" s="460">
        <f t="shared" si="326"/>
        <v>5.5569047209387563E-3</v>
      </c>
      <c r="O1845" s="460">
        <f t="shared" si="331"/>
        <v>-45.103340991862268</v>
      </c>
      <c r="P1845" s="460">
        <f t="shared" si="328"/>
        <v>-0.10000000000000853</v>
      </c>
      <c r="Q1845" s="460">
        <f t="shared" si="329"/>
        <v>3.0210613278899473E-5</v>
      </c>
      <c r="R1845" s="460">
        <f t="shared" si="330"/>
        <v>-3.0210613278902047E-6</v>
      </c>
      <c r="V1845" s="430"/>
    </row>
    <row r="1846" spans="3:22" x14ac:dyDescent="0.35">
      <c r="C1846" s="460">
        <v>70.5</v>
      </c>
      <c r="D1846" s="460">
        <f t="shared" si="321"/>
        <v>70.5</v>
      </c>
      <c r="E1846" s="460">
        <f t="shared" si="327"/>
        <v>7.0499999999999993E-2</v>
      </c>
      <c r="F1846" s="460">
        <f t="shared" si="322"/>
        <v>0.96230698308160645</v>
      </c>
      <c r="G1846" s="460">
        <v>5.9014903979007398E-3</v>
      </c>
      <c r="H1846" s="460">
        <f t="shared" si="323"/>
        <v>1</v>
      </c>
      <c r="I1846" s="460">
        <v>0.99498553871750495</v>
      </c>
      <c r="J1846" s="460">
        <v>0.99473145090024195</v>
      </c>
      <c r="K1846" s="460">
        <v>0.99678639852945305</v>
      </c>
      <c r="L1846" s="460" t="str">
        <f t="shared" si="324"/>
        <v>-</v>
      </c>
      <c r="M1846" s="460">
        <f t="shared" si="325"/>
        <v>1</v>
      </c>
      <c r="N1846" s="460">
        <f t="shared" si="326"/>
        <v>5.6790454204889299E-3</v>
      </c>
      <c r="O1846" s="460">
        <f t="shared" si="331"/>
        <v>-44.914493157097411</v>
      </c>
      <c r="P1846" s="460">
        <f t="shared" si="328"/>
        <v>-9.9999999999994316E-2</v>
      </c>
      <c r="Q1846" s="460">
        <f t="shared" si="329"/>
        <v>3.1561643895162217E-5</v>
      </c>
      <c r="R1846" s="460">
        <f t="shared" si="330"/>
        <v>-3.1561643895160424E-6</v>
      </c>
      <c r="V1846" s="430"/>
    </row>
    <row r="1847" spans="3:22" x14ac:dyDescent="0.35">
      <c r="C1847" s="460">
        <v>70.599999999999994</v>
      </c>
      <c r="D1847" s="460">
        <f t="shared" si="321"/>
        <v>70.599999999999994</v>
      </c>
      <c r="E1847" s="460">
        <f t="shared" si="327"/>
        <v>7.0599999999999996E-2</v>
      </c>
      <c r="F1847" s="460">
        <f t="shared" si="322"/>
        <v>0.96220175409101605</v>
      </c>
      <c r="G1847" s="460">
        <v>6.0302704568575404E-3</v>
      </c>
      <c r="H1847" s="460">
        <f t="shared" si="323"/>
        <v>1</v>
      </c>
      <c r="I1847" s="460">
        <v>0.994971331996375</v>
      </c>
      <c r="J1847" s="460">
        <v>0.99471652586695902</v>
      </c>
      <c r="K1847" s="460">
        <v>0.99677728727153103</v>
      </c>
      <c r="L1847" s="460" t="str">
        <f t="shared" si="324"/>
        <v>-</v>
      </c>
      <c r="M1847" s="460">
        <f t="shared" si="325"/>
        <v>1</v>
      </c>
      <c r="N1847" s="460">
        <f t="shared" si="326"/>
        <v>5.8023368112315584E-3</v>
      </c>
      <c r="O1847" s="460">
        <f t="shared" si="331"/>
        <v>-44.727941301726148</v>
      </c>
      <c r="P1847" s="460">
        <f t="shared" si="328"/>
        <v>-9.9999999999994316E-2</v>
      </c>
      <c r="Q1847" s="460">
        <f t="shared" si="329"/>
        <v>3.2955534487716732E-5</v>
      </c>
      <c r="R1847" s="460">
        <f t="shared" si="330"/>
        <v>-3.295553448771486E-6</v>
      </c>
      <c r="V1847" s="430"/>
    </row>
    <row r="1848" spans="3:22" x14ac:dyDescent="0.35">
      <c r="C1848" s="460">
        <v>70.7</v>
      </c>
      <c r="D1848" s="460">
        <f t="shared" si="321"/>
        <v>70.7</v>
      </c>
      <c r="E1848" s="460">
        <f t="shared" si="327"/>
        <v>7.0699999999999999E-2</v>
      </c>
      <c r="F1848" s="460">
        <f t="shared" si="322"/>
        <v>0.96209638593239111</v>
      </c>
      <c r="G1848" s="460">
        <v>6.16025743819411E-3</v>
      </c>
      <c r="H1848" s="460">
        <f t="shared" si="323"/>
        <v>1</v>
      </c>
      <c r="I1848" s="460">
        <v>0.99495710530132497</v>
      </c>
      <c r="J1848" s="460">
        <v>0.99470157985852403</v>
      </c>
      <c r="K1848" s="460">
        <v>0.99676816316601302</v>
      </c>
      <c r="L1848" s="460" t="str">
        <f t="shared" si="324"/>
        <v>-</v>
      </c>
      <c r="M1848" s="460">
        <f t="shared" si="325"/>
        <v>1</v>
      </c>
      <c r="N1848" s="460">
        <f t="shared" si="326"/>
        <v>5.9267614176996839E-3</v>
      </c>
      <c r="O1848" s="460">
        <f t="shared" si="331"/>
        <v>-44.543651099430846</v>
      </c>
      <c r="P1848" s="460">
        <f t="shared" si="328"/>
        <v>-0.10000000000000853</v>
      </c>
      <c r="Q1848" s="460">
        <f t="shared" si="329"/>
        <v>3.4392936315979501E-5</v>
      </c>
      <c r="R1848" s="460">
        <f t="shared" si="330"/>
        <v>-3.4392936315982434E-6</v>
      </c>
      <c r="V1848" s="430"/>
    </row>
    <row r="1849" spans="3:22" x14ac:dyDescent="0.35">
      <c r="C1849" s="460">
        <v>70.8</v>
      </c>
      <c r="D1849" s="460">
        <f t="shared" si="321"/>
        <v>70.8</v>
      </c>
      <c r="E1849" s="460">
        <f t="shared" si="327"/>
        <v>7.0800000000000002E-2</v>
      </c>
      <c r="F1849" s="460">
        <f t="shared" si="322"/>
        <v>0.96199087864734689</v>
      </c>
      <c r="G1849" s="460">
        <v>6.2914331512000203E-3</v>
      </c>
      <c r="H1849" s="460">
        <f t="shared" si="323"/>
        <v>1</v>
      </c>
      <c r="I1849" s="460">
        <v>0.99494285863302601</v>
      </c>
      <c r="J1849" s="460">
        <v>0.99468661287568605</v>
      </c>
      <c r="K1849" s="460">
        <v>0.99675902621316703</v>
      </c>
      <c r="L1849" s="460" t="str">
        <f t="shared" si="324"/>
        <v>-</v>
      </c>
      <c r="M1849" s="460">
        <f t="shared" si="325"/>
        <v>1</v>
      </c>
      <c r="N1849" s="460">
        <f t="shared" si="326"/>
        <v>6.0523013050739543E-3</v>
      </c>
      <c r="O1849" s="460">
        <f t="shared" si="331"/>
        <v>-44.361589187749928</v>
      </c>
      <c r="P1849" s="460">
        <f t="shared" si="328"/>
        <v>-9.9999999999994316E-2</v>
      </c>
      <c r="Q1849" s="460">
        <f t="shared" si="329"/>
        <v>3.5874485929036242E-5</v>
      </c>
      <c r="R1849" s="460">
        <f t="shared" si="330"/>
        <v>-3.5874485929034202E-6</v>
      </c>
      <c r="V1849" s="430"/>
    </row>
    <row r="1850" spans="3:22" x14ac:dyDescent="0.35">
      <c r="C1850" s="460">
        <v>70.900000000000006</v>
      </c>
      <c r="D1850" s="460">
        <f t="shared" si="321"/>
        <v>70.900000000000006</v>
      </c>
      <c r="E1850" s="460">
        <f t="shared" si="327"/>
        <v>7.0900000000000005E-2</v>
      </c>
      <c r="F1850" s="460">
        <f t="shared" si="322"/>
        <v>0.96188523227755218</v>
      </c>
      <c r="G1850" s="460">
        <v>6.4237789251832501E-3</v>
      </c>
      <c r="H1850" s="460">
        <f t="shared" si="323"/>
        <v>1</v>
      </c>
      <c r="I1850" s="460">
        <v>0.99492859199217198</v>
      </c>
      <c r="J1850" s="460">
        <v>0.99467162491920302</v>
      </c>
      <c r="K1850" s="460">
        <v>0.99674987641328106</v>
      </c>
      <c r="L1850" s="460" t="str">
        <f t="shared" si="324"/>
        <v>-</v>
      </c>
      <c r="M1850" s="460">
        <f t="shared" si="325"/>
        <v>1</v>
      </c>
      <c r="N1850" s="460">
        <f t="shared" si="326"/>
        <v>6.1789380835495346E-3</v>
      </c>
      <c r="O1850" s="460">
        <f t="shared" si="331"/>
        <v>-44.181723132793735</v>
      </c>
      <c r="P1850" s="460">
        <f t="shared" si="328"/>
        <v>-0.10000000000000853</v>
      </c>
      <c r="Q1850" s="460">
        <f t="shared" si="329"/>
        <v>3.7400804245453675E-5</v>
      </c>
      <c r="R1850" s="460">
        <f t="shared" si="330"/>
        <v>-3.7400804245456863E-6</v>
      </c>
      <c r="V1850" s="430"/>
    </row>
    <row r="1851" spans="3:22" x14ac:dyDescent="0.35">
      <c r="C1851" s="460">
        <v>71</v>
      </c>
      <c r="D1851" s="460">
        <f t="shared" si="321"/>
        <v>71</v>
      </c>
      <c r="E1851" s="460">
        <f t="shared" si="327"/>
        <v>7.0999999999999994E-2</v>
      </c>
      <c r="F1851" s="460">
        <f t="shared" si="322"/>
        <v>0.96177944686473127</v>
      </c>
      <c r="G1851" s="460">
        <v>6.5572756138703404E-3</v>
      </c>
      <c r="H1851" s="460">
        <f t="shared" si="323"/>
        <v>1</v>
      </c>
      <c r="I1851" s="460">
        <v>0.99491430537947501</v>
      </c>
      <c r="J1851" s="460">
        <v>0.99465661598986499</v>
      </c>
      <c r="K1851" s="460">
        <v>0.99674071376665196</v>
      </c>
      <c r="L1851" s="460" t="str">
        <f t="shared" si="324"/>
        <v>-</v>
      </c>
      <c r="M1851" s="460">
        <f t="shared" si="325"/>
        <v>1</v>
      </c>
      <c r="N1851" s="460">
        <f t="shared" si="326"/>
        <v>6.3066529128478072E-3</v>
      </c>
      <c r="O1851" s="460">
        <f t="shared" si="331"/>
        <v>-44.00402139561735</v>
      </c>
      <c r="P1851" s="460">
        <f t="shared" si="328"/>
        <v>-9.9999999999994316E-2</v>
      </c>
      <c r="Q1851" s="460">
        <f t="shared" si="329"/>
        <v>3.8972495632329583E-5</v>
      </c>
      <c r="R1851" s="460">
        <f t="shared" si="330"/>
        <v>-3.8972495632327367E-6</v>
      </c>
      <c r="V1851" s="430"/>
    </row>
    <row r="1852" spans="3:22" x14ac:dyDescent="0.35">
      <c r="C1852" s="460">
        <v>71.099999999999994</v>
      </c>
      <c r="D1852" s="460">
        <f t="shared" si="321"/>
        <v>71.099999999999994</v>
      </c>
      <c r="E1852" s="460">
        <f t="shared" si="327"/>
        <v>7.1099999999999997E-2</v>
      </c>
      <c r="F1852" s="460">
        <f t="shared" si="322"/>
        <v>0.96167352245065829</v>
      </c>
      <c r="G1852" s="460">
        <v>6.6919035999568896E-3</v>
      </c>
      <c r="H1852" s="460">
        <f t="shared" si="323"/>
        <v>1</v>
      </c>
      <c r="I1852" s="460">
        <v>0.99489999879561097</v>
      </c>
      <c r="J1852" s="460">
        <v>0.99464158608841602</v>
      </c>
      <c r="K1852" s="460">
        <v>0.99673153827355199</v>
      </c>
      <c r="L1852" s="460" t="str">
        <f t="shared" si="324"/>
        <v>-</v>
      </c>
      <c r="M1852" s="460">
        <f t="shared" si="325"/>
        <v>1</v>
      </c>
      <c r="N1852" s="460">
        <f t="shared" si="326"/>
        <v>6.4354265068707834E-3</v>
      </c>
      <c r="O1852" s="460">
        <f t="shared" si="331"/>
        <v>-43.82845330015752</v>
      </c>
      <c r="P1852" s="460">
        <f t="shared" si="328"/>
        <v>-9.9999999999994316E-2</v>
      </c>
      <c r="Q1852" s="460">
        <f t="shared" si="329"/>
        <v>4.0590146984604009E-5</v>
      </c>
      <c r="R1852" s="460">
        <f t="shared" si="330"/>
        <v>-4.0590146984601703E-6</v>
      </c>
      <c r="V1852" s="430"/>
    </row>
    <row r="1853" spans="3:22" x14ac:dyDescent="0.35">
      <c r="C1853" s="460">
        <v>71.2</v>
      </c>
      <c r="D1853" s="460">
        <f t="shared" si="321"/>
        <v>71.2</v>
      </c>
      <c r="E1853" s="460">
        <f t="shared" si="327"/>
        <v>7.1199999999999999E-2</v>
      </c>
      <c r="F1853" s="460">
        <f t="shared" si="322"/>
        <v>0.96156745907716157</v>
      </c>
      <c r="G1853" s="460">
        <v>6.82764279980589E-3</v>
      </c>
      <c r="H1853" s="460">
        <f t="shared" si="323"/>
        <v>1</v>
      </c>
      <c r="I1853" s="460">
        <v>0.994885672241277</v>
      </c>
      <c r="J1853" s="460">
        <v>0.99462653521562505</v>
      </c>
      <c r="K1853" s="460">
        <v>0.996722349934268</v>
      </c>
      <c r="L1853" s="460" t="str">
        <f t="shared" si="324"/>
        <v>-</v>
      </c>
      <c r="M1853" s="460">
        <f t="shared" si="325"/>
        <v>1</v>
      </c>
      <c r="N1853" s="460">
        <f t="shared" si="326"/>
        <v>6.5652391384958273E-3</v>
      </c>
      <c r="O1853" s="460">
        <f t="shared" si="331"/>
        <v>-43.654989002647262</v>
      </c>
      <c r="P1853" s="460">
        <f t="shared" si="328"/>
        <v>-0.10000000000000853</v>
      </c>
      <c r="Q1853" s="460">
        <f t="shared" si="329"/>
        <v>4.2254326805653908E-5</v>
      </c>
      <c r="R1853" s="460">
        <f t="shared" si="330"/>
        <v>-4.2254326805657513E-6</v>
      </c>
      <c r="V1853" s="430"/>
    </row>
    <row r="1854" spans="3:22" x14ac:dyDescent="0.35">
      <c r="C1854" s="460">
        <v>71.3</v>
      </c>
      <c r="D1854" s="460">
        <f t="shared" ref="D1854:D1917" si="332">IF(AND($D$11=$U$86,$D$13&gt;=$U$80),$D$13/$U$80,1)*(f_CLK_MHz/fCLK_NOM_MHz)*$C1854</f>
        <v>71.3</v>
      </c>
      <c r="E1854" s="460">
        <f t="shared" si="327"/>
        <v>7.1300000000000002E-2</v>
      </c>
      <c r="F1854" s="460">
        <f t="shared" ref="F1854:F1917" si="333">IF(SINC3_Decimation&lt;&gt;0,(ABS(SIN(((MOD_CLK_DIV*PI()*$D1854*SINC3_Decimation)/(f_CLK_MHz*1000000)))/(SINC3_Decimation*SIN(((MOD_CLK_DIV*PI()*$D1854)/(f_CLK_MHz*1000000)))))^First_Stage_Order),"-")</f>
        <v>0.96146125678612238</v>
      </c>
      <c r="G1854" s="460">
        <v>6.9644726682934598E-3</v>
      </c>
      <c r="H1854" s="460">
        <f t="shared" ref="H1854:H1917" si="334">IF(SINC1A_Decimation&lt;&gt;0,(ABS(SIN(((MOD_CLK_DIV*SINC3_Decimation*FIR2_Decimation*PI()*$D1854*SINC1A_Decimation)/(f_CLK_MHz*1000000)))/(SINC1A_Decimation*SIN(((MOD_CLK_DIV*SINC3_Decimation*FIR2_Decimation*PI()*$D1854)/(f_CLK_MHz*1000000)))))^1),"-")</f>
        <v>1</v>
      </c>
      <c r="I1854" s="460">
        <v>0.99487132571718595</v>
      </c>
      <c r="J1854" s="460">
        <v>0.99461146337227901</v>
      </c>
      <c r="K1854" s="460">
        <v>0.9967131487491</v>
      </c>
      <c r="L1854" s="460" t="str">
        <f t="shared" ref="L1854:L1917" si="335">IF(SINC1B_Decimation&lt;&gt;0,(ABS(SIN(((MOD_CLK_DIV*FIR1_Decimation*PI()*$D1854*SINC1B_Decimation)/(f_CLK_MHz*1000000)))/(SINC1B_Decimation*SIN(((MOD_CLK_DIV*FIR1_Decimation*PI()*$D1854)/(f_CLK_MHz*1000000)))))^1),"-")</f>
        <v>-</v>
      </c>
      <c r="M1854" s="460">
        <f t="shared" ref="M1854:M1917" si="336">IF($D$14=$Z$85,(ABS(SIN(((Dec_Prior_to_Chop*PI()*$D1854*2)/(f_CLK_MHz*1000000)))/(2*SIN(((Dec_Prior_to_Chop*PI()*$D1854)/(f_CLK_MHz*1000000)))))^1),1)</f>
        <v>1</v>
      </c>
      <c r="N1854" s="460">
        <f t="shared" ref="N1854:N1917" si="337">M1854*IF(FILTER=$U$85,F1854,IF(AND(FILTER=$U$86,$D$13&lt;=$U$73,$D$13&lt;&gt;$U$72),F1854*G1854*H1854,IF(AND(FILTER=$U$86,OR($D$13&gt;=$U$74,$D$13=$U$72),$D$13&lt;=$U$79,$D$13&lt;&gt;$U$75),I1854*L1854,IF(AND(FILTER=$U$86,$D$13=$U$75),J1854*L1854,IF(AND(FILTER=$U$86,$D$13&gt;=$U$80),K1854,"Error")))))</f>
        <v>6.6960706445100288E-3</v>
      </c>
      <c r="O1854" s="460">
        <f t="shared" si="331"/>
        <v>-43.483599462425445</v>
      </c>
      <c r="P1854" s="460">
        <f t="shared" si="328"/>
        <v>-9.9999999999994316E-2</v>
      </c>
      <c r="Q1854" s="460">
        <f t="shared" si="329"/>
        <v>4.396558429021171E-5</v>
      </c>
      <c r="R1854" s="460">
        <f t="shared" si="330"/>
        <v>-4.3965584290209211E-6</v>
      </c>
      <c r="V1854" s="430"/>
    </row>
    <row r="1855" spans="3:22" x14ac:dyDescent="0.35">
      <c r="C1855" s="460">
        <v>71.400000000000006</v>
      </c>
      <c r="D1855" s="460">
        <f t="shared" si="332"/>
        <v>71.400000000000006</v>
      </c>
      <c r="E1855" s="460">
        <f t="shared" ref="E1855:E1918" si="338">D1855/1000</f>
        <v>7.1400000000000005E-2</v>
      </c>
      <c r="F1855" s="460">
        <f t="shared" si="333"/>
        <v>0.96135491561947606</v>
      </c>
      <c r="G1855" s="460">
        <v>7.1023722037990098E-3</v>
      </c>
      <c r="H1855" s="460">
        <f t="shared" si="334"/>
        <v>1</v>
      </c>
      <c r="I1855" s="460">
        <v>0.99485695922403605</v>
      </c>
      <c r="J1855" s="460">
        <v>0.99459637055914796</v>
      </c>
      <c r="K1855" s="460">
        <v>0.99670393471833296</v>
      </c>
      <c r="L1855" s="460" t="str">
        <f t="shared" si="335"/>
        <v>-</v>
      </c>
      <c r="M1855" s="460">
        <f t="shared" si="336"/>
        <v>1</v>
      </c>
      <c r="N1855" s="460">
        <f t="shared" si="337"/>
        <v>6.8279004306813097E-3</v>
      </c>
      <c r="O1855" s="460">
        <f t="shared" si="331"/>
        <v>-43.314256414066314</v>
      </c>
      <c r="P1855" s="460">
        <f t="shared" si="328"/>
        <v>-0.10000000000000853</v>
      </c>
      <c r="Q1855" s="460">
        <f t="shared" si="329"/>
        <v>4.5724448410652994E-5</v>
      </c>
      <c r="R1855" s="460">
        <f t="shared" si="330"/>
        <v>-4.5724448410656891E-6</v>
      </c>
      <c r="V1855" s="430"/>
    </row>
    <row r="1856" spans="3:22" x14ac:dyDescent="0.35">
      <c r="C1856" s="460">
        <v>71.5</v>
      </c>
      <c r="D1856" s="460">
        <f t="shared" si="332"/>
        <v>71.5</v>
      </c>
      <c r="E1856" s="460">
        <f t="shared" si="338"/>
        <v>7.1499999999999994E-2</v>
      </c>
      <c r="F1856" s="460">
        <f t="shared" si="333"/>
        <v>0.96124843561920836</v>
      </c>
      <c r="G1856" s="460">
        <v>7.2413199533386098E-3</v>
      </c>
      <c r="H1856" s="460">
        <f t="shared" si="334"/>
        <v>1</v>
      </c>
      <c r="I1856" s="460">
        <v>0.994842572762491</v>
      </c>
      <c r="J1856" s="460">
        <v>0.99458125677696696</v>
      </c>
      <c r="K1856" s="460">
        <v>0.99669470784222802</v>
      </c>
      <c r="L1856" s="460" t="str">
        <f t="shared" si="335"/>
        <v>-</v>
      </c>
      <c r="M1856" s="460">
        <f t="shared" si="336"/>
        <v>1</v>
      </c>
      <c r="N1856" s="460">
        <f t="shared" si="337"/>
        <v>6.9607074769648973E-3</v>
      </c>
      <c r="O1856" s="460">
        <f t="shared" si="331"/>
        <v>-43.146932340757175</v>
      </c>
      <c r="P1856" s="460">
        <f t="shared" si="328"/>
        <v>-9.9999999999994316E-2</v>
      </c>
      <c r="Q1856" s="460">
        <f t="shared" si="329"/>
        <v>4.7531427007700869E-5</v>
      </c>
      <c r="R1856" s="460">
        <f t="shared" si="330"/>
        <v>-4.7531427007698163E-6</v>
      </c>
      <c r="V1856" s="430"/>
    </row>
    <row r="1857" spans="3:22" x14ac:dyDescent="0.35">
      <c r="C1857" s="460">
        <v>71.599999999999994</v>
      </c>
      <c r="D1857" s="460">
        <f t="shared" si="332"/>
        <v>71.599999999999994</v>
      </c>
      <c r="E1857" s="460">
        <f t="shared" si="338"/>
        <v>7.1599999999999997E-2</v>
      </c>
      <c r="F1857" s="460">
        <f t="shared" si="333"/>
        <v>0.96114181682736122</v>
      </c>
      <c r="G1857" s="460">
        <v>7.3812940178395901E-3</v>
      </c>
      <c r="H1857" s="460">
        <f t="shared" si="334"/>
        <v>1</v>
      </c>
      <c r="I1857" s="460">
        <v>0.99482816633328497</v>
      </c>
      <c r="J1857" s="460">
        <v>0.99456612202654504</v>
      </c>
      <c r="K1857" s="460">
        <v>0.99668546812109904</v>
      </c>
      <c r="L1857" s="460" t="str">
        <f t="shared" si="335"/>
        <v>-</v>
      </c>
      <c r="M1857" s="460">
        <f t="shared" si="336"/>
        <v>1</v>
      </c>
      <c r="N1857" s="460">
        <f t="shared" si="337"/>
        <v>7.0944703428432766E-3</v>
      </c>
      <c r="O1857" s="460">
        <f t="shared" si="331"/>
        <v>-42.981600448857158</v>
      </c>
      <c r="P1857" s="460">
        <f t="shared" si="328"/>
        <v>-9.9999999999994316E-2</v>
      </c>
      <c r="Q1857" s="460">
        <f t="shared" si="329"/>
        <v>4.9387005886606916E-5</v>
      </c>
      <c r="R1857" s="460">
        <f t="shared" si="330"/>
        <v>-4.9387005886604111E-6</v>
      </c>
      <c r="V1857" s="430"/>
    </row>
    <row r="1858" spans="3:22" x14ac:dyDescent="0.35">
      <c r="C1858" s="460">
        <v>71.7</v>
      </c>
      <c r="D1858" s="460">
        <f t="shared" si="332"/>
        <v>71.7</v>
      </c>
      <c r="E1858" s="460">
        <f t="shared" si="338"/>
        <v>7.17E-2</v>
      </c>
      <c r="F1858" s="460">
        <f t="shared" si="333"/>
        <v>0.96103505928602684</v>
      </c>
      <c r="G1858" s="460">
        <v>7.52227205755426E-3</v>
      </c>
      <c r="H1858" s="460">
        <f t="shared" si="334"/>
        <v>1</v>
      </c>
      <c r="I1858" s="460">
        <v>0.99481373993709998</v>
      </c>
      <c r="J1858" s="460">
        <v>0.99455096630863504</v>
      </c>
      <c r="K1858" s="460">
        <v>0.99667621555522101</v>
      </c>
      <c r="L1858" s="460" t="str">
        <f t="shared" si="335"/>
        <v>-</v>
      </c>
      <c r="M1858" s="460">
        <f t="shared" si="336"/>
        <v>1</v>
      </c>
      <c r="N1858" s="460">
        <f t="shared" si="337"/>
        <v>7.2291671727972816E-3</v>
      </c>
      <c r="O1858" s="460">
        <f t="shared" si="331"/>
        <v>-42.818234643575146</v>
      </c>
      <c r="P1858" s="460">
        <f t="shared" si="328"/>
        <v>-0.10000000000000853</v>
      </c>
      <c r="Q1858" s="460">
        <f t="shared" si="329"/>
        <v>5.1291647919866407E-5</v>
      </c>
      <c r="R1858" s="460">
        <f t="shared" si="330"/>
        <v>-5.1291647919870778E-6</v>
      </c>
      <c r="V1858" s="430"/>
    </row>
    <row r="1859" spans="3:22" x14ac:dyDescent="0.35">
      <c r="C1859" s="460">
        <v>71.8</v>
      </c>
      <c r="D1859" s="460">
        <f t="shared" si="332"/>
        <v>71.8</v>
      </c>
      <c r="E1859" s="460">
        <f t="shared" si="338"/>
        <v>7.1800000000000003E-2</v>
      </c>
      <c r="F1859" s="460">
        <f t="shared" si="333"/>
        <v>0.96092816303735351</v>
      </c>
      <c r="G1859" s="460">
        <v>7.66423129761105E-3</v>
      </c>
      <c r="H1859" s="460">
        <f t="shared" si="334"/>
        <v>1</v>
      </c>
      <c r="I1859" s="460">
        <v>0.99479929357465602</v>
      </c>
      <c r="J1859" s="460">
        <v>0.994535789624028</v>
      </c>
      <c r="K1859" s="460">
        <v>0.99666695014489703</v>
      </c>
      <c r="L1859" s="460" t="str">
        <f t="shared" si="335"/>
        <v>-</v>
      </c>
      <c r="M1859" s="460">
        <f t="shared" si="336"/>
        <v>1</v>
      </c>
      <c r="N1859" s="460">
        <f t="shared" si="337"/>
        <v>7.3647757019067788E-3</v>
      </c>
      <c r="O1859" s="460">
        <f t="shared" si="331"/>
        <v>-42.656809505707471</v>
      </c>
      <c r="P1859" s="460">
        <f t="shared" ref="P1859:P1922" si="339">D1858-D1859</f>
        <v>-9.9999999999994316E-2</v>
      </c>
      <c r="Q1859" s="460">
        <f t="shared" ref="Q1859:Q1922" si="340">((N1859+N1858)/2)^2</f>
        <v>5.3245792157531359E-5</v>
      </c>
      <c r="R1859" s="460">
        <f t="shared" ref="R1859:R1922" si="341">P1859*Q1859</f>
        <v>-5.324579215752833E-6</v>
      </c>
      <c r="V1859" s="430"/>
    </row>
    <row r="1860" spans="3:22" x14ac:dyDescent="0.35">
      <c r="C1860" s="460">
        <v>71.900000000000006</v>
      </c>
      <c r="D1860" s="460">
        <f t="shared" si="332"/>
        <v>71.900000000000006</v>
      </c>
      <c r="E1860" s="460">
        <f t="shared" si="338"/>
        <v>7.1900000000000006E-2</v>
      </c>
      <c r="F1860" s="460">
        <f t="shared" si="333"/>
        <v>0.9608211281235387</v>
      </c>
      <c r="G1860" s="460">
        <v>7.8071485337011196E-3</v>
      </c>
      <c r="H1860" s="460">
        <f t="shared" si="334"/>
        <v>1</v>
      </c>
      <c r="I1860" s="460">
        <v>0.99478482724663697</v>
      </c>
      <c r="J1860" s="460">
        <v>0.99452059197348597</v>
      </c>
      <c r="K1860" s="460">
        <v>0.9966576718904</v>
      </c>
      <c r="L1860" s="460" t="str">
        <f t="shared" si="335"/>
        <v>-</v>
      </c>
      <c r="M1860" s="460">
        <f t="shared" si="336"/>
        <v>1</v>
      </c>
      <c r="N1860" s="460">
        <f t="shared" si="337"/>
        <v>7.5012732615787406E-3</v>
      </c>
      <c r="O1860" s="460">
        <f t="shared" si="331"/>
        <v>-42.497300269380467</v>
      </c>
      <c r="P1860" s="460">
        <f t="shared" si="339"/>
        <v>-0.10000000000000853</v>
      </c>
      <c r="Q1860" s="460">
        <f t="shared" si="340"/>
        <v>5.524985294618723E-5</v>
      </c>
      <c r="R1860" s="460">
        <f t="shared" si="341"/>
        <v>-5.5249852946191945E-6</v>
      </c>
      <c r="V1860" s="430"/>
    </row>
    <row r="1861" spans="3:22" x14ac:dyDescent="0.35">
      <c r="C1861" s="460">
        <v>72</v>
      </c>
      <c r="D1861" s="460">
        <f t="shared" si="332"/>
        <v>72</v>
      </c>
      <c r="E1861" s="460">
        <f t="shared" si="338"/>
        <v>7.1999999999999995E-2</v>
      </c>
      <c r="F1861" s="460">
        <f t="shared" si="333"/>
        <v>0.96071395458683551</v>
      </c>
      <c r="G1861" s="460">
        <v>7.9510001378981301E-3</v>
      </c>
      <c r="H1861" s="460">
        <f t="shared" si="334"/>
        <v>1</v>
      </c>
      <c r="I1861" s="460">
        <v>0.99477034095374794</v>
      </c>
      <c r="J1861" s="460">
        <v>0.994505373357781</v>
      </c>
      <c r="K1861" s="460">
        <v>0.99664838079202001</v>
      </c>
      <c r="L1861" s="460" t="str">
        <f t="shared" si="335"/>
        <v>-</v>
      </c>
      <c r="M1861" s="460">
        <f t="shared" si="336"/>
        <v>1</v>
      </c>
      <c r="N1861" s="460">
        <f t="shared" si="337"/>
        <v>7.6386367854005873E-3</v>
      </c>
      <c r="O1861" s="460">
        <f t="shared" si="331"/>
        <v>-42.339682800746317</v>
      </c>
      <c r="P1861" s="460">
        <f t="shared" si="339"/>
        <v>-9.9999999999994316E-2</v>
      </c>
      <c r="Q1861" s="460">
        <f t="shared" si="340"/>
        <v>5.7304219057656399E-5</v>
      </c>
      <c r="R1861" s="460">
        <f t="shared" si="341"/>
        <v>-5.7304219057653141E-6</v>
      </c>
      <c r="V1861" s="430"/>
    </row>
    <row r="1862" spans="3:22" x14ac:dyDescent="0.35">
      <c r="C1862" s="460">
        <v>72.099999999999994</v>
      </c>
      <c r="D1862" s="460">
        <f t="shared" si="332"/>
        <v>72.099999999999994</v>
      </c>
      <c r="E1862" s="460">
        <f t="shared" si="338"/>
        <v>7.2099999999999997E-2</v>
      </c>
      <c r="F1862" s="460">
        <f t="shared" si="333"/>
        <v>0.96060664246954697</v>
      </c>
      <c r="G1862" s="460">
        <v>8.0957620646096608E-3</v>
      </c>
      <c r="H1862" s="460">
        <f t="shared" si="334"/>
        <v>1</v>
      </c>
      <c r="I1862" s="460">
        <v>0.99475583469670903</v>
      </c>
      <c r="J1862" s="460">
        <v>0.994490133777712</v>
      </c>
      <c r="K1862" s="460">
        <v>0.99663907685006103</v>
      </c>
      <c r="L1862" s="460" t="str">
        <f t="shared" si="335"/>
        <v>-</v>
      </c>
      <c r="M1862" s="460">
        <f t="shared" si="336"/>
        <v>1</v>
      </c>
      <c r="N1862" s="460">
        <f t="shared" si="337"/>
        <v>7.7768428151170138E-3</v>
      </c>
      <c r="O1862" s="460">
        <f t="shared" si="331"/>
        <v>-42.183933577583105</v>
      </c>
      <c r="P1862" s="460">
        <f t="shared" si="339"/>
        <v>-9.9999999999994316E-2</v>
      </c>
      <c r="Q1862" s="460">
        <f t="shared" si="340"/>
        <v>5.9409252828493567E-5</v>
      </c>
      <c r="R1862" s="460">
        <f t="shared" si="341"/>
        <v>-5.9409252828490194E-6</v>
      </c>
      <c r="V1862" s="430"/>
    </row>
    <row r="1863" spans="3:22" x14ac:dyDescent="0.35">
      <c r="C1863" s="460">
        <v>72.2</v>
      </c>
      <c r="D1863" s="460">
        <f t="shared" si="332"/>
        <v>72.2</v>
      </c>
      <c r="E1863" s="460">
        <f t="shared" si="338"/>
        <v>7.22E-2</v>
      </c>
      <c r="F1863" s="460">
        <f t="shared" si="333"/>
        <v>0.96049919181403332</v>
      </c>
      <c r="G1863" s="460">
        <v>8.2414098566578504E-3</v>
      </c>
      <c r="H1863" s="460">
        <f t="shared" si="334"/>
        <v>1</v>
      </c>
      <c r="I1863" s="460">
        <v>0.99474130847621101</v>
      </c>
      <c r="J1863" s="460">
        <v>0.99447487323403405</v>
      </c>
      <c r="K1863" s="460">
        <v>0.99662976006479598</v>
      </c>
      <c r="L1863" s="460" t="str">
        <f t="shared" si="335"/>
        <v>-</v>
      </c>
      <c r="M1863" s="460">
        <f t="shared" si="336"/>
        <v>1</v>
      </c>
      <c r="N1863" s="460">
        <f t="shared" si="337"/>
        <v>7.9158675067280727E-3</v>
      </c>
      <c r="O1863" s="460">
        <f t="shared" si="331"/>
        <v>-42.030029669753546</v>
      </c>
      <c r="P1863" s="460">
        <f t="shared" si="339"/>
        <v>-0.10000000000000853</v>
      </c>
      <c r="Q1863" s="460">
        <f t="shared" si="340"/>
        <v>6.1565289311335831E-5</v>
      </c>
      <c r="R1863" s="460">
        <f t="shared" si="341"/>
        <v>-6.1565289311341085E-6</v>
      </c>
      <c r="V1863" s="430"/>
    </row>
    <row r="1864" spans="3:22" x14ac:dyDescent="0.35">
      <c r="C1864" s="460">
        <v>72.3</v>
      </c>
      <c r="D1864" s="460">
        <f t="shared" si="332"/>
        <v>72.3</v>
      </c>
      <c r="E1864" s="460">
        <f t="shared" si="338"/>
        <v>7.2300000000000003E-2</v>
      </c>
      <c r="F1864" s="460">
        <f t="shared" si="333"/>
        <v>0.96039160266270351</v>
      </c>
      <c r="G1864" s="460">
        <v>8.3879186514870703E-3</v>
      </c>
      <c r="H1864" s="460">
        <f t="shared" si="334"/>
        <v>1</v>
      </c>
      <c r="I1864" s="460">
        <v>0.99472676229297297</v>
      </c>
      <c r="J1864" s="460">
        <v>0.99445959172754805</v>
      </c>
      <c r="K1864" s="460">
        <v>0.99662043043653403</v>
      </c>
      <c r="L1864" s="460" t="str">
        <f t="shared" si="335"/>
        <v>-</v>
      </c>
      <c r="M1864" s="460">
        <f t="shared" si="336"/>
        <v>1</v>
      </c>
      <c r="N1864" s="460">
        <f t="shared" si="337"/>
        <v>8.0556866367060501E-3</v>
      </c>
      <c r="O1864" s="460">
        <f t="shared" si="331"/>
        <v>-41.877948720479836</v>
      </c>
      <c r="P1864" s="460">
        <f t="shared" si="339"/>
        <v>-9.9999999999994316E-2</v>
      </c>
      <c r="Q1864" s="460">
        <f t="shared" si="340"/>
        <v>6.377263543916194E-5</v>
      </c>
      <c r="R1864" s="460">
        <f t="shared" si="341"/>
        <v>-6.3772635439158318E-6</v>
      </c>
      <c r="V1864" s="430"/>
    </row>
    <row r="1865" spans="3:22" x14ac:dyDescent="0.35">
      <c r="C1865" s="460">
        <v>72.400000000000006</v>
      </c>
      <c r="D1865" s="460">
        <f t="shared" si="332"/>
        <v>72.400000000000006</v>
      </c>
      <c r="E1865" s="460">
        <f t="shared" si="338"/>
        <v>7.2400000000000006E-2</v>
      </c>
      <c r="F1865" s="460">
        <f t="shared" si="333"/>
        <v>0.96028387505802215</v>
      </c>
      <c r="G1865" s="460">
        <v>8.5352631874969602E-3</v>
      </c>
      <c r="H1865" s="460">
        <f t="shared" si="334"/>
        <v>1</v>
      </c>
      <c r="I1865" s="460">
        <v>0.99471219614767104</v>
      </c>
      <c r="J1865" s="460">
        <v>0.99444428925900197</v>
      </c>
      <c r="K1865" s="460">
        <v>0.99661108796553399</v>
      </c>
      <c r="L1865" s="460" t="str">
        <f t="shared" si="335"/>
        <v>-</v>
      </c>
      <c r="M1865" s="460">
        <f t="shared" si="336"/>
        <v>1</v>
      </c>
      <c r="N1865" s="460">
        <f t="shared" si="337"/>
        <v>8.1962756083296673E-3</v>
      </c>
      <c r="O1865" s="460">
        <f t="shared" si="331"/>
        <v>-41.727668928393228</v>
      </c>
      <c r="P1865" s="460">
        <f t="shared" si="339"/>
        <v>-0.10000000000000853</v>
      </c>
      <c r="Q1865" s="460">
        <f t="shared" si="340"/>
        <v>6.6031569203516588E-5</v>
      </c>
      <c r="R1865" s="460">
        <f t="shared" si="341"/>
        <v>-6.6031569203522219E-6</v>
      </c>
      <c r="V1865" s="430"/>
    </row>
    <row r="1866" spans="3:22" x14ac:dyDescent="0.35">
      <c r="C1866" s="460">
        <v>72.5</v>
      </c>
      <c r="D1866" s="460">
        <f t="shared" si="332"/>
        <v>72.5</v>
      </c>
      <c r="E1866" s="460">
        <f t="shared" si="338"/>
        <v>7.2499999999999995E-2</v>
      </c>
      <c r="F1866" s="460">
        <f t="shared" si="333"/>
        <v>0.96017600904250422</v>
      </c>
      <c r="G1866" s="460">
        <v>8.6834178104986497E-3</v>
      </c>
      <c r="H1866" s="460">
        <f t="shared" si="334"/>
        <v>1</v>
      </c>
      <c r="I1866" s="460">
        <v>0.99469761004106305</v>
      </c>
      <c r="J1866" s="460">
        <v>0.99442896582922402</v>
      </c>
      <c r="K1866" s="460">
        <v>0.99660173265213203</v>
      </c>
      <c r="L1866" s="460" t="str">
        <f t="shared" si="335"/>
        <v>-</v>
      </c>
      <c r="M1866" s="460">
        <f t="shared" si="336"/>
        <v>1</v>
      </c>
      <c r="N1866" s="460">
        <f t="shared" si="337"/>
        <v>8.3376094581331939E-3</v>
      </c>
      <c r="O1866" s="460">
        <f t="shared" si="331"/>
        <v>-41.579169030320593</v>
      </c>
      <c r="P1866" s="460">
        <f t="shared" si="339"/>
        <v>-9.9999999999994316E-2</v>
      </c>
      <c r="Q1866" s="460">
        <f t="shared" si="340"/>
        <v>6.8342338847750901E-5</v>
      </c>
      <c r="R1866" s="460">
        <f t="shared" si="341"/>
        <v>-6.8342338847747017E-6</v>
      </c>
      <c r="V1866" s="430"/>
    </row>
    <row r="1867" spans="3:22" x14ac:dyDescent="0.35">
      <c r="C1867" s="460">
        <v>72.599999999999994</v>
      </c>
      <c r="D1867" s="460">
        <f t="shared" si="332"/>
        <v>72.599999999999994</v>
      </c>
      <c r="E1867" s="460">
        <f t="shared" si="338"/>
        <v>7.2599999999999998E-2</v>
      </c>
      <c r="F1867" s="460">
        <f t="shared" si="333"/>
        <v>0.96006800465871933</v>
      </c>
      <c r="G1867" s="460">
        <v>8.8323564802913895E-3</v>
      </c>
      <c r="H1867" s="460">
        <f t="shared" si="334"/>
        <v>1</v>
      </c>
      <c r="I1867" s="460">
        <v>0.99468300397380904</v>
      </c>
      <c r="J1867" s="460">
        <v>0.99441362143894696</v>
      </c>
      <c r="K1867" s="460">
        <v>0.99659236449657396</v>
      </c>
      <c r="L1867" s="460" t="str">
        <f t="shared" si="335"/>
        <v>-</v>
      </c>
      <c r="M1867" s="460">
        <f t="shared" si="336"/>
        <v>1</v>
      </c>
      <c r="N1867" s="460">
        <f t="shared" si="337"/>
        <v>8.4796628624678634E-3</v>
      </c>
      <c r="O1867" s="460">
        <f t="shared" si="331"/>
        <v>-41.43242828477247</v>
      </c>
      <c r="P1867" s="460">
        <f t="shared" si="339"/>
        <v>-9.9999999999994316E-2</v>
      </c>
      <c r="Q1867" s="460">
        <f t="shared" si="340"/>
        <v>7.0705162076313614E-5</v>
      </c>
      <c r="R1867" s="460">
        <f t="shared" si="341"/>
        <v>-7.0705162076309594E-6</v>
      </c>
      <c r="V1867" s="430"/>
    </row>
    <row r="1868" spans="3:22" x14ac:dyDescent="0.35">
      <c r="C1868" s="460">
        <v>72.7</v>
      </c>
      <c r="D1868" s="460">
        <f t="shared" si="332"/>
        <v>72.7</v>
      </c>
      <c r="E1868" s="460">
        <f t="shared" si="338"/>
        <v>7.2700000000000001E-2</v>
      </c>
      <c r="F1868" s="460">
        <f t="shared" si="333"/>
        <v>0.95995986194928828</v>
      </c>
      <c r="G1868" s="460">
        <v>8.9820527773581509E-3</v>
      </c>
      <c r="H1868" s="460">
        <f t="shared" si="334"/>
        <v>1</v>
      </c>
      <c r="I1868" s="460">
        <v>0.99466837794665097</v>
      </c>
      <c r="J1868" s="460">
        <v>0.99439825608899202</v>
      </c>
      <c r="K1868" s="460">
        <v>0.99658298349918195</v>
      </c>
      <c r="L1868" s="460" t="str">
        <f t="shared" si="335"/>
        <v>-</v>
      </c>
      <c r="M1868" s="460">
        <f t="shared" si="336"/>
        <v>1</v>
      </c>
      <c r="N1868" s="460">
        <f t="shared" si="337"/>
        <v>8.6224101441739528E-3</v>
      </c>
      <c r="O1868" s="460">
        <f t="shared" si="331"/>
        <v>-41.287426456098082</v>
      </c>
      <c r="P1868" s="460">
        <f t="shared" si="339"/>
        <v>-0.10000000000000853</v>
      </c>
      <c r="Q1868" s="460">
        <f t="shared" si="340"/>
        <v>7.3120225281126644E-5</v>
      </c>
      <c r="R1868" s="460">
        <f t="shared" si="341"/>
        <v>-7.3120225281132881E-6</v>
      </c>
      <c r="V1868" s="430"/>
    </row>
    <row r="1869" spans="3:22" x14ac:dyDescent="0.35">
      <c r="C1869" s="460">
        <v>72.8</v>
      </c>
      <c r="D1869" s="460">
        <f t="shared" si="332"/>
        <v>72.8</v>
      </c>
      <c r="E1869" s="460">
        <f t="shared" si="338"/>
        <v>7.2800000000000004E-2</v>
      </c>
      <c r="F1869" s="460">
        <f t="shared" si="333"/>
        <v>0.9598515809568865</v>
      </c>
      <c r="G1869" s="460">
        <v>9.1324799096776793E-3</v>
      </c>
      <c r="H1869" s="460">
        <f t="shared" si="334"/>
        <v>1</v>
      </c>
      <c r="I1869" s="460">
        <v>0.99465373196028495</v>
      </c>
      <c r="J1869" s="460">
        <v>0.99438286978012103</v>
      </c>
      <c r="K1869" s="460">
        <v>0.99657358966023502</v>
      </c>
      <c r="L1869" s="460" t="str">
        <f t="shared" si="335"/>
        <v>-</v>
      </c>
      <c r="M1869" s="460">
        <f t="shared" si="336"/>
        <v>1</v>
      </c>
      <c r="N1869" s="460">
        <f t="shared" si="337"/>
        <v>8.7658252793611242E-3</v>
      </c>
      <c r="O1869" s="460">
        <f t="shared" ref="O1869:O1932" si="342">20*LOG10(N1869)</f>
        <v>-41.144143799275589</v>
      </c>
      <c r="P1869" s="460">
        <f t="shared" si="339"/>
        <v>-9.9999999999994316E-2</v>
      </c>
      <c r="Q1869" s="460">
        <f t="shared" si="340"/>
        <v>7.5587682786070013E-5</v>
      </c>
      <c r="R1869" s="460">
        <f t="shared" si="341"/>
        <v>-7.558768278606572E-6</v>
      </c>
      <c r="V1869" s="430"/>
    </row>
    <row r="1870" spans="3:22" x14ac:dyDescent="0.35">
      <c r="C1870" s="460">
        <v>72.900000000000006</v>
      </c>
      <c r="D1870" s="460">
        <f t="shared" si="332"/>
        <v>72.900000000000006</v>
      </c>
      <c r="E1870" s="460">
        <f t="shared" si="338"/>
        <v>7.2900000000000006E-2</v>
      </c>
      <c r="F1870" s="460">
        <f t="shared" si="333"/>
        <v>0.95974316172423935</v>
      </c>
      <c r="G1870" s="460">
        <v>9.2836107196507395E-3</v>
      </c>
      <c r="H1870" s="460">
        <f t="shared" si="334"/>
        <v>1</v>
      </c>
      <c r="I1870" s="460">
        <v>0.99463906601543794</v>
      </c>
      <c r="J1870" s="460">
        <v>0.99436746251314301</v>
      </c>
      <c r="K1870" s="460">
        <v>0.99656418298003702</v>
      </c>
      <c r="L1870" s="460" t="str">
        <f t="shared" si="335"/>
        <v>-</v>
      </c>
      <c r="M1870" s="460">
        <f t="shared" si="336"/>
        <v>1</v>
      </c>
      <c r="N1870" s="460">
        <f t="shared" si="337"/>
        <v>8.9098819042946423E-3</v>
      </c>
      <c r="O1870" s="460">
        <f t="shared" si="342"/>
        <v>-41.002561045307559</v>
      </c>
      <c r="P1870" s="460">
        <f t="shared" si="339"/>
        <v>-0.10000000000000853</v>
      </c>
      <c r="Q1870" s="460">
        <f t="shared" si="340"/>
        <v>7.8107656110585014E-5</v>
      </c>
      <c r="R1870" s="460">
        <f t="shared" si="341"/>
        <v>-7.8107656110591675E-6</v>
      </c>
      <c r="V1870" s="430"/>
    </row>
    <row r="1871" spans="3:22" x14ac:dyDescent="0.35">
      <c r="C1871" s="460">
        <v>73</v>
      </c>
      <c r="D1871" s="460">
        <f t="shared" si="332"/>
        <v>73</v>
      </c>
      <c r="E1871" s="460">
        <f t="shared" si="338"/>
        <v>7.2999999999999995E-2</v>
      </c>
      <c r="F1871" s="460">
        <f t="shared" si="333"/>
        <v>0.95963460429412806</v>
      </c>
      <c r="G1871" s="460">
        <v>9.4354176911382297E-3</v>
      </c>
      <c r="H1871" s="460">
        <f t="shared" si="334"/>
        <v>1</v>
      </c>
      <c r="I1871" s="460">
        <v>0.99462438011280796</v>
      </c>
      <c r="J1871" s="460">
        <v>0.99435203428882402</v>
      </c>
      <c r="K1871" s="460">
        <v>0.99655476345887095</v>
      </c>
      <c r="L1871" s="460" t="str">
        <f t="shared" si="335"/>
        <v>-</v>
      </c>
      <c r="M1871" s="460">
        <f t="shared" si="336"/>
        <v>1</v>
      </c>
      <c r="N1871" s="460">
        <f t="shared" si="337"/>
        <v>9.0545533223852503E-3</v>
      </c>
      <c r="O1871" s="460">
        <f t="shared" si="342"/>
        <v>-40.862659387193105</v>
      </c>
      <c r="P1871" s="460">
        <f t="shared" si="339"/>
        <v>-9.9999999999994316E-2</v>
      </c>
      <c r="Q1871" s="460">
        <f t="shared" si="340"/>
        <v>8.0680233253394349E-5</v>
      </c>
      <c r="R1871" s="460">
        <f t="shared" si="341"/>
        <v>-8.0680233253389761E-6</v>
      </c>
      <c r="V1871" s="430"/>
    </row>
    <row r="1872" spans="3:22" x14ac:dyDescent="0.35">
      <c r="C1872" s="460">
        <v>73.099999999999994</v>
      </c>
      <c r="D1872" s="460">
        <f t="shared" si="332"/>
        <v>73.099999999999994</v>
      </c>
      <c r="E1872" s="460">
        <f t="shared" si="338"/>
        <v>7.3099999999999998E-2</v>
      </c>
      <c r="F1872" s="460">
        <f t="shared" si="333"/>
        <v>0.95952590870938381</v>
      </c>
      <c r="G1872" s="460">
        <v>9.5878729566093897E-3</v>
      </c>
      <c r="H1872" s="460">
        <f t="shared" si="334"/>
        <v>1</v>
      </c>
      <c r="I1872" s="460">
        <v>0.99460967425310898</v>
      </c>
      <c r="J1872" s="460">
        <v>0.99433658510795297</v>
      </c>
      <c r="K1872" s="460">
        <v>0.99654533109702703</v>
      </c>
      <c r="L1872" s="460" t="str">
        <f t="shared" si="335"/>
        <v>-</v>
      </c>
      <c r="M1872" s="460">
        <f t="shared" si="336"/>
        <v>1</v>
      </c>
      <c r="N1872" s="460">
        <f t="shared" si="337"/>
        <v>9.1998125112807503E-3</v>
      </c>
      <c r="O1872" s="460">
        <f t="shared" si="342"/>
        <v>-40.72442046644953</v>
      </c>
      <c r="P1872" s="460">
        <f t="shared" si="339"/>
        <v>-9.9999999999994316E-2</v>
      </c>
      <c r="Q1872" s="460">
        <f t="shared" si="340"/>
        <v>8.3305467997328136E-5</v>
      </c>
      <c r="R1872" s="460">
        <f t="shared" si="341"/>
        <v>-8.3305467997323406E-6</v>
      </c>
      <c r="V1872" s="430"/>
    </row>
    <row r="1873" spans="3:22" x14ac:dyDescent="0.35">
      <c r="C1873" s="460">
        <v>73.2</v>
      </c>
      <c r="D1873" s="460">
        <f t="shared" si="332"/>
        <v>73.2</v>
      </c>
      <c r="E1873" s="460">
        <f t="shared" si="338"/>
        <v>7.3200000000000001E-2</v>
      </c>
      <c r="F1873" s="460">
        <f t="shared" si="333"/>
        <v>0.95941707501289175</v>
      </c>
      <c r="G1873" s="460">
        <v>9.7409483043968507E-3</v>
      </c>
      <c r="H1873" s="460">
        <f t="shared" si="334"/>
        <v>1</v>
      </c>
      <c r="I1873" s="460">
        <v>0.99459494843707197</v>
      </c>
      <c r="J1873" s="460">
        <v>0.99432111497133802</v>
      </c>
      <c r="K1873" s="460">
        <v>0.99653588589481601</v>
      </c>
      <c r="L1873" s="460" t="str">
        <f t="shared" si="335"/>
        <v>-</v>
      </c>
      <c r="M1873" s="460">
        <f t="shared" si="336"/>
        <v>1</v>
      </c>
      <c r="N1873" s="460">
        <f t="shared" si="337"/>
        <v>9.3456321300562136E-3</v>
      </c>
      <c r="O1873" s="460">
        <f t="shared" si="342"/>
        <v>-40.587826360158736</v>
      </c>
      <c r="P1873" s="460">
        <f t="shared" si="339"/>
        <v>-0.10000000000000853</v>
      </c>
      <c r="Q1873" s="460">
        <f t="shared" si="340"/>
        <v>8.5983379236223472E-5</v>
      </c>
      <c r="R1873" s="460">
        <f t="shared" si="341"/>
        <v>-8.5983379236230808E-6</v>
      </c>
      <c r="V1873" s="430"/>
    </row>
    <row r="1874" spans="3:22" x14ac:dyDescent="0.35">
      <c r="C1874" s="460">
        <v>73.3</v>
      </c>
      <c r="D1874" s="460">
        <f t="shared" si="332"/>
        <v>73.3</v>
      </c>
      <c r="E1874" s="460">
        <f t="shared" si="338"/>
        <v>7.3300000000000004E-2</v>
      </c>
      <c r="F1874" s="460">
        <f t="shared" si="333"/>
        <v>0.95930810324758831</v>
      </c>
      <c r="G1874" s="460">
        <v>9.8946151860572103E-3</v>
      </c>
      <c r="H1874" s="460">
        <f t="shared" si="334"/>
        <v>1</v>
      </c>
      <c r="I1874" s="460">
        <v>0.99458020266539404</v>
      </c>
      <c r="J1874" s="460">
        <v>0.99430562387974797</v>
      </c>
      <c r="K1874" s="460">
        <v>0.996526427852515</v>
      </c>
      <c r="L1874" s="460" t="str">
        <f t="shared" si="335"/>
        <v>-</v>
      </c>
      <c r="M1874" s="460">
        <f t="shared" si="336"/>
        <v>1</v>
      </c>
      <c r="N1874" s="460">
        <f t="shared" si="337"/>
        <v>9.4919845265013254E-3</v>
      </c>
      <c r="O1874" s="460">
        <f t="shared" si="342"/>
        <v>-40.452859568513624</v>
      </c>
      <c r="P1874" s="460">
        <f t="shared" si="339"/>
        <v>-9.9999999999994316E-2</v>
      </c>
      <c r="Q1874" s="460">
        <f t="shared" si="340"/>
        <v>8.8713950324853508E-5</v>
      </c>
      <c r="R1874" s="460">
        <f t="shared" si="341"/>
        <v>-8.871395032484846E-6</v>
      </c>
      <c r="V1874" s="430"/>
    </row>
    <row r="1875" spans="3:22" x14ac:dyDescent="0.35">
      <c r="C1875" s="460">
        <v>73.400000000000006</v>
      </c>
      <c r="D1875" s="460">
        <f t="shared" si="332"/>
        <v>73.400000000000006</v>
      </c>
      <c r="E1875" s="460">
        <f t="shared" si="338"/>
        <v>7.3400000000000007E-2</v>
      </c>
      <c r="F1875" s="460">
        <f t="shared" si="333"/>
        <v>0.95919899345646431</v>
      </c>
      <c r="G1875" s="460">
        <v>1.0048844723834299E-2</v>
      </c>
      <c r="H1875" s="460">
        <f t="shared" si="334"/>
        <v>1</v>
      </c>
      <c r="I1875" s="460">
        <v>0.99456543693881305</v>
      </c>
      <c r="J1875" s="460">
        <v>0.99429011183399496</v>
      </c>
      <c r="K1875" s="460">
        <v>0.99651695697043197</v>
      </c>
      <c r="L1875" s="460" t="str">
        <f t="shared" si="335"/>
        <v>-</v>
      </c>
      <c r="M1875" s="460">
        <f t="shared" si="336"/>
        <v>1</v>
      </c>
      <c r="N1875" s="460">
        <f t="shared" si="337"/>
        <v>9.6388417445021617E-3</v>
      </c>
      <c r="O1875" s="460">
        <f t="shared" si="342"/>
        <v>-40.31950300284209</v>
      </c>
      <c r="P1875" s="460">
        <f t="shared" si="339"/>
        <v>-0.10000000000000853</v>
      </c>
      <c r="Q1875" s="460">
        <f t="shared" si="340"/>
        <v>9.1497128452829301E-5</v>
      </c>
      <c r="R1875" s="460">
        <f t="shared" si="341"/>
        <v>-9.14971284528371E-6</v>
      </c>
      <c r="V1875" s="430"/>
    </row>
    <row r="1876" spans="3:22" x14ac:dyDescent="0.35">
      <c r="C1876" s="460">
        <v>73.5</v>
      </c>
      <c r="D1876" s="460">
        <f t="shared" si="332"/>
        <v>73.5</v>
      </c>
      <c r="E1876" s="460">
        <f t="shared" si="338"/>
        <v>7.3499999999999996E-2</v>
      </c>
      <c r="F1876" s="460">
        <f t="shared" si="333"/>
        <v>0.95908974568256178</v>
      </c>
      <c r="G1876" s="460">
        <v>1.0203607718222599E-2</v>
      </c>
      <c r="H1876" s="460">
        <f t="shared" si="334"/>
        <v>1</v>
      </c>
      <c r="I1876" s="460">
        <v>0.99455065125800901</v>
      </c>
      <c r="J1876" s="460">
        <v>0.99427457883483505</v>
      </c>
      <c r="K1876" s="460">
        <v>0.99650747324883904</v>
      </c>
      <c r="L1876" s="460" t="str">
        <f t="shared" si="335"/>
        <v>-</v>
      </c>
      <c r="M1876" s="460">
        <f t="shared" si="336"/>
        <v>1</v>
      </c>
      <c r="N1876" s="460">
        <f t="shared" si="337"/>
        <v>9.7861755315147379E-3</v>
      </c>
      <c r="O1876" s="460">
        <f t="shared" si="342"/>
        <v>-40.187739974087378</v>
      </c>
      <c r="P1876" s="460">
        <f t="shared" si="339"/>
        <v>-9.9999999999994316E-2</v>
      </c>
      <c r="Q1876" s="460">
        <f t="shared" si="340"/>
        <v>9.4332824043388746E-5</v>
      </c>
      <c r="R1876" s="460">
        <f t="shared" si="341"/>
        <v>-9.4332824043383389E-6</v>
      </c>
      <c r="V1876" s="430"/>
    </row>
    <row r="1877" spans="3:22" x14ac:dyDescent="0.35">
      <c r="C1877" s="460">
        <v>73.599999999999994</v>
      </c>
      <c r="D1877" s="460">
        <f t="shared" si="332"/>
        <v>73.599999999999994</v>
      </c>
      <c r="E1877" s="460">
        <f t="shared" si="338"/>
        <v>7.3599999999999999E-2</v>
      </c>
      <c r="F1877" s="460">
        <f t="shared" si="333"/>
        <v>0.95898035996897635</v>
      </c>
      <c r="G1877" s="460">
        <v>1.0358874655628901E-2</v>
      </c>
      <c r="H1877" s="460">
        <f t="shared" si="334"/>
        <v>1</v>
      </c>
      <c r="I1877" s="460">
        <v>0.99453584562375696</v>
      </c>
      <c r="J1877" s="460">
        <v>0.99425902488311302</v>
      </c>
      <c r="K1877" s="460">
        <v>0.99649797668807205</v>
      </c>
      <c r="L1877" s="460" t="str">
        <f t="shared" si="335"/>
        <v>-</v>
      </c>
      <c r="M1877" s="460">
        <f t="shared" si="336"/>
        <v>1</v>
      </c>
      <c r="N1877" s="460">
        <f t="shared" si="337"/>
        <v>9.9339573461285097E-3</v>
      </c>
      <c r="O1877" s="460">
        <f t="shared" si="342"/>
        <v>-40.05755418172388</v>
      </c>
      <c r="P1877" s="460">
        <f t="shared" si="339"/>
        <v>-9.9999999999994316E-2</v>
      </c>
      <c r="Q1877" s="460">
        <f t="shared" si="340"/>
        <v>9.7220910177976534E-5</v>
      </c>
      <c r="R1877" s="460">
        <f t="shared" si="341"/>
        <v>-9.7220910177971008E-6</v>
      </c>
      <c r="V1877" s="430"/>
    </row>
    <row r="1878" spans="3:22" x14ac:dyDescent="0.35">
      <c r="C1878" s="460">
        <v>73.7</v>
      </c>
      <c r="D1878" s="460">
        <f t="shared" si="332"/>
        <v>73.7</v>
      </c>
      <c r="E1878" s="460">
        <f t="shared" si="338"/>
        <v>7.3700000000000002E-2</v>
      </c>
      <c r="F1878" s="460">
        <f t="shared" si="333"/>
        <v>0.95887083635885351</v>
      </c>
      <c r="G1878" s="460">
        <v>1.0514615716129499E-2</v>
      </c>
      <c r="H1878" s="460">
        <f t="shared" si="334"/>
        <v>1</v>
      </c>
      <c r="I1878" s="460">
        <v>0.99452102003672005</v>
      </c>
      <c r="J1878" s="460">
        <v>0.99424344997957403</v>
      </c>
      <c r="K1878" s="460">
        <v>0.99648846728838303</v>
      </c>
      <c r="L1878" s="460" t="str">
        <f t="shared" si="335"/>
        <v>-</v>
      </c>
      <c r="M1878" s="460">
        <f t="shared" si="336"/>
        <v>1</v>
      </c>
      <c r="N1878" s="460">
        <f t="shared" si="337"/>
        <v>1.0082158365717039E-2</v>
      </c>
      <c r="O1878" s="460">
        <f t="shared" si="342"/>
        <v>-39.928929703089544</v>
      </c>
      <c r="P1878" s="460">
        <f t="shared" si="339"/>
        <v>-0.10000000000000853</v>
      </c>
      <c r="Q1878" s="460">
        <f t="shared" si="340"/>
        <v>1.0016122204749755E-4</v>
      </c>
      <c r="R1878" s="460">
        <f t="shared" si="341"/>
        <v>-1.001612220475061E-5</v>
      </c>
      <c r="V1878" s="430"/>
    </row>
    <row r="1879" spans="3:22" x14ac:dyDescent="0.35">
      <c r="C1879" s="460">
        <v>73.8</v>
      </c>
      <c r="D1879" s="460">
        <f t="shared" si="332"/>
        <v>73.8</v>
      </c>
      <c r="E1879" s="460">
        <f t="shared" si="338"/>
        <v>7.3799999999999991E-2</v>
      </c>
      <c r="F1879" s="460">
        <f t="shared" si="333"/>
        <v>0.9587611748953947</v>
      </c>
      <c r="G1879" s="460">
        <v>1.0670800781320501E-2</v>
      </c>
      <c r="H1879" s="460">
        <f t="shared" si="334"/>
        <v>1</v>
      </c>
      <c r="I1879" s="460">
        <v>0.99450617449765599</v>
      </c>
      <c r="J1879" s="460">
        <v>0.994227854125044</v>
      </c>
      <c r="K1879" s="460">
        <v>0.99647894505009504</v>
      </c>
      <c r="L1879" s="460" t="str">
        <f t="shared" si="335"/>
        <v>-</v>
      </c>
      <c r="M1879" s="460">
        <f t="shared" si="336"/>
        <v>1</v>
      </c>
      <c r="N1879" s="460">
        <f t="shared" si="337"/>
        <v>1.023074949417354E-2</v>
      </c>
      <c r="O1879" s="460">
        <f t="shared" si="342"/>
        <v>-39.801850983116417</v>
      </c>
      <c r="P1879" s="460">
        <f t="shared" si="339"/>
        <v>-9.9999999999994316E-2</v>
      </c>
      <c r="Q1879" s="460">
        <f t="shared" si="340"/>
        <v>1.0315355643110113E-4</v>
      </c>
      <c r="R1879" s="460">
        <f t="shared" si="341"/>
        <v>-1.0315355643109526E-5</v>
      </c>
      <c r="V1879" s="430"/>
    </row>
    <row r="1880" spans="3:22" x14ac:dyDescent="0.35">
      <c r="C1880" s="460">
        <v>73.900000000000006</v>
      </c>
      <c r="D1880" s="460">
        <f t="shared" si="332"/>
        <v>73.900000000000006</v>
      </c>
      <c r="E1880" s="460">
        <f t="shared" si="338"/>
        <v>7.3900000000000007E-2</v>
      </c>
      <c r="F1880" s="460">
        <f t="shared" si="333"/>
        <v>0.95865137562185165</v>
      </c>
      <c r="G1880" s="460">
        <v>1.0827399442259E-2</v>
      </c>
      <c r="H1880" s="460">
        <f t="shared" si="334"/>
        <v>1</v>
      </c>
      <c r="I1880" s="460">
        <v>0.99449130900726901</v>
      </c>
      <c r="J1880" s="460">
        <v>0.99421223732030595</v>
      </c>
      <c r="K1880" s="460">
        <v>0.99646940997349298</v>
      </c>
      <c r="L1880" s="460" t="str">
        <f t="shared" si="335"/>
        <v>-</v>
      </c>
      <c r="M1880" s="460">
        <f t="shared" si="336"/>
        <v>1</v>
      </c>
      <c r="N1880" s="460">
        <f t="shared" si="337"/>
        <v>1.037970136972886E-2</v>
      </c>
      <c r="O1880" s="460">
        <f t="shared" si="342"/>
        <v>-39.676302824442061</v>
      </c>
      <c r="P1880" s="460">
        <f t="shared" si="339"/>
        <v>-0.10000000000000853</v>
      </c>
      <c r="Q1880" s="460">
        <f t="shared" si="340"/>
        <v>1.061976712033338E-4</v>
      </c>
      <c r="R1880" s="460">
        <f t="shared" si="341"/>
        <v>-1.0619767120334285E-5</v>
      </c>
      <c r="V1880" s="430"/>
    </row>
    <row r="1881" spans="3:22" x14ac:dyDescent="0.35">
      <c r="C1881" s="460">
        <v>74</v>
      </c>
      <c r="D1881" s="460">
        <f t="shared" si="332"/>
        <v>74</v>
      </c>
      <c r="E1881" s="460">
        <f t="shared" si="338"/>
        <v>7.3999999999999996E-2</v>
      </c>
      <c r="F1881" s="460">
        <f t="shared" si="333"/>
        <v>0.95854143858152741</v>
      </c>
      <c r="G1881" s="460">
        <v>1.0984381007492499E-2</v>
      </c>
      <c r="H1881" s="460">
        <f t="shared" si="334"/>
        <v>1</v>
      </c>
      <c r="I1881" s="460">
        <v>0.99447642356629895</v>
      </c>
      <c r="J1881" s="460">
        <v>0.99419659956617201</v>
      </c>
      <c r="K1881" s="460">
        <v>0.99645986205889003</v>
      </c>
      <c r="L1881" s="460" t="str">
        <f t="shared" si="335"/>
        <v>-</v>
      </c>
      <c r="M1881" s="460">
        <f t="shared" si="336"/>
        <v>1</v>
      </c>
      <c r="N1881" s="460">
        <f t="shared" si="337"/>
        <v>1.0528984372849468E-2</v>
      </c>
      <c r="O1881" s="460">
        <f t="shared" si="342"/>
        <v>-39.552270377885407</v>
      </c>
      <c r="P1881" s="460">
        <f t="shared" si="339"/>
        <v>-9.9999999999994316E-2</v>
      </c>
      <c r="Q1881" s="460">
        <f t="shared" si="340"/>
        <v>1.0929328487047457E-4</v>
      </c>
      <c r="R1881" s="460">
        <f t="shared" si="341"/>
        <v>-1.0929328487046835E-5</v>
      </c>
      <c r="V1881" s="430"/>
    </row>
    <row r="1882" spans="3:22" x14ac:dyDescent="0.35">
      <c r="C1882" s="460">
        <v>74.099999999999994</v>
      </c>
      <c r="D1882" s="460">
        <f t="shared" si="332"/>
        <v>74.099999999999994</v>
      </c>
      <c r="E1882" s="460">
        <f t="shared" si="338"/>
        <v>7.4099999999999999E-2</v>
      </c>
      <c r="F1882" s="460">
        <f t="shared" si="333"/>
        <v>0.95843136381778171</v>
      </c>
      <c r="G1882" s="460">
        <v>1.1141714511173699E-2</v>
      </c>
      <c r="H1882" s="460">
        <f t="shared" si="334"/>
        <v>1</v>
      </c>
      <c r="I1882" s="460">
        <v>0.99446151817545303</v>
      </c>
      <c r="J1882" s="460">
        <v>0.99418094086342401</v>
      </c>
      <c r="K1882" s="460">
        <v>0.99645030130656598</v>
      </c>
      <c r="L1882" s="460" t="str">
        <f t="shared" si="335"/>
        <v>-</v>
      </c>
      <c r="M1882" s="460">
        <f t="shared" si="336"/>
        <v>1</v>
      </c>
      <c r="N1882" s="460">
        <f t="shared" si="337"/>
        <v>1.0678568634212578E-2</v>
      </c>
      <c r="O1882" s="460">
        <f t="shared" si="342"/>
        <v>-39.429739133271781</v>
      </c>
      <c r="P1882" s="460">
        <f t="shared" si="339"/>
        <v>-9.9999999999994316E-2</v>
      </c>
      <c r="Q1882" s="460">
        <f t="shared" si="340"/>
        <v>1.1244007613683661E-4</v>
      </c>
      <c r="R1882" s="460">
        <f t="shared" si="341"/>
        <v>-1.1244007613683023E-5</v>
      </c>
      <c r="V1882" s="430"/>
    </row>
    <row r="1883" spans="3:22" x14ac:dyDescent="0.35">
      <c r="C1883" s="460">
        <v>74.2</v>
      </c>
      <c r="D1883" s="460">
        <f t="shared" si="332"/>
        <v>74.2</v>
      </c>
      <c r="E1883" s="460">
        <f t="shared" si="338"/>
        <v>7.4200000000000002E-2</v>
      </c>
      <c r="F1883" s="460">
        <f t="shared" si="333"/>
        <v>0.95832115137402163</v>
      </c>
      <c r="G1883" s="460">
        <v>1.12993687212599E-2</v>
      </c>
      <c r="H1883" s="460">
        <f t="shared" si="334"/>
        <v>1</v>
      </c>
      <c r="I1883" s="460">
        <v>0.994446592835454</v>
      </c>
      <c r="J1883" s="460">
        <v>0.99416526121286497</v>
      </c>
      <c r="K1883" s="460">
        <v>0.99644072771682002</v>
      </c>
      <c r="L1883" s="460" t="str">
        <f t="shared" si="335"/>
        <v>-</v>
      </c>
      <c r="M1883" s="460">
        <f t="shared" si="336"/>
        <v>1</v>
      </c>
      <c r="N1883" s="460">
        <f t="shared" si="337"/>
        <v>1.0828424042757393E-2</v>
      </c>
      <c r="O1883" s="460">
        <f t="shared" si="342"/>
        <v>-39.308694910591164</v>
      </c>
      <c r="P1883" s="460">
        <f t="shared" si="339"/>
        <v>-0.10000000000000853</v>
      </c>
      <c r="Q1883" s="460">
        <f t="shared" si="340"/>
        <v>1.1563768350180996E-4</v>
      </c>
      <c r="R1883" s="460">
        <f t="shared" si="341"/>
        <v>-1.1563768350181982E-5</v>
      </c>
      <c r="V1883" s="430"/>
    </row>
    <row r="1884" spans="3:22" x14ac:dyDescent="0.35">
      <c r="C1884" s="460">
        <v>74.3</v>
      </c>
      <c r="D1884" s="460">
        <f t="shared" si="332"/>
        <v>74.3</v>
      </c>
      <c r="E1884" s="460">
        <f t="shared" si="338"/>
        <v>7.4299999999999991E-2</v>
      </c>
      <c r="F1884" s="460">
        <f t="shared" si="333"/>
        <v>0.95821080129370984</v>
      </c>
      <c r="G1884" s="460">
        <v>1.1457312147791599E-2</v>
      </c>
      <c r="H1884" s="460">
        <f t="shared" si="334"/>
        <v>1</v>
      </c>
      <c r="I1884" s="460">
        <v>0.99443164754704705</v>
      </c>
      <c r="J1884" s="460">
        <v>0.99414956061530801</v>
      </c>
      <c r="K1884" s="460">
        <v>0.99643114128996402</v>
      </c>
      <c r="L1884" s="460" t="str">
        <f t="shared" si="335"/>
        <v>-</v>
      </c>
      <c r="M1884" s="460">
        <f t="shared" si="336"/>
        <v>1</v>
      </c>
      <c r="N1884" s="460">
        <f t="shared" si="337"/>
        <v>1.0978520253807545E-2</v>
      </c>
      <c r="O1884" s="460">
        <f t="shared" si="342"/>
        <v>-39.189123851477618</v>
      </c>
      <c r="P1884" s="460">
        <f t="shared" si="339"/>
        <v>-9.9999999999994316E-2</v>
      </c>
      <c r="Q1884" s="460">
        <f t="shared" si="340"/>
        <v>1.1888570488837152E-4</v>
      </c>
      <c r="R1884" s="460">
        <f t="shared" si="341"/>
        <v>-1.1888570488836476E-5</v>
      </c>
      <c r="V1884" s="430"/>
    </row>
    <row r="1885" spans="3:22" x14ac:dyDescent="0.35">
      <c r="C1885" s="460">
        <v>74.400000000000006</v>
      </c>
      <c r="D1885" s="460">
        <f t="shared" si="332"/>
        <v>74.400000000000006</v>
      </c>
      <c r="E1885" s="460">
        <f t="shared" si="338"/>
        <v>7.4400000000000008E-2</v>
      </c>
      <c r="F1885" s="460">
        <f t="shared" si="333"/>
        <v>0.95810031362036019</v>
      </c>
      <c r="G1885" s="460">
        <v>1.1615513051250401E-2</v>
      </c>
      <c r="H1885" s="460">
        <f t="shared" si="334"/>
        <v>1</v>
      </c>
      <c r="I1885" s="460">
        <v>0.99441668231093905</v>
      </c>
      <c r="J1885" s="460">
        <v>0.99413383907154096</v>
      </c>
      <c r="K1885" s="460">
        <v>0.99642154202628497</v>
      </c>
      <c r="L1885" s="460" t="str">
        <f t="shared" si="335"/>
        <v>-</v>
      </c>
      <c r="M1885" s="460">
        <f t="shared" si="336"/>
        <v>1</v>
      </c>
      <c r="N1885" s="460">
        <f t="shared" si="337"/>
        <v>1.1128826697264395E-2</v>
      </c>
      <c r="O1885" s="460">
        <f t="shared" si="342"/>
        <v>-39.071012410994804</v>
      </c>
      <c r="P1885" s="460">
        <f t="shared" si="339"/>
        <v>-0.10000000000000853</v>
      </c>
      <c r="Q1885" s="460">
        <f t="shared" si="340"/>
        <v>1.2218369730376745E-4</v>
      </c>
      <c r="R1885" s="460">
        <f t="shared" si="341"/>
        <v>-1.2218369730377788E-5</v>
      </c>
      <c r="V1885" s="430"/>
    </row>
    <row r="1886" spans="3:22" x14ac:dyDescent="0.35">
      <c r="C1886" s="460">
        <v>74.5</v>
      </c>
      <c r="D1886" s="460">
        <f t="shared" si="332"/>
        <v>74.5</v>
      </c>
      <c r="E1886" s="460">
        <f t="shared" si="338"/>
        <v>7.4499999999999997E-2</v>
      </c>
      <c r="F1886" s="460">
        <f t="shared" si="333"/>
        <v>0.95798968839753718</v>
      </c>
      <c r="G1886" s="460">
        <v>1.17739394509927E-2</v>
      </c>
      <c r="H1886" s="460">
        <f t="shared" si="334"/>
        <v>1</v>
      </c>
      <c r="I1886" s="460">
        <v>0.99440169712786097</v>
      </c>
      <c r="J1886" s="460">
        <v>0.99411809658236605</v>
      </c>
      <c r="K1886" s="460">
        <v>0.99641192992607697</v>
      </c>
      <c r="L1886" s="460" t="str">
        <f t="shared" si="335"/>
        <v>-</v>
      </c>
      <c r="M1886" s="460">
        <f t="shared" si="336"/>
        <v>1</v>
      </c>
      <c r="N1886" s="460">
        <f t="shared" si="337"/>
        <v>1.1279312585867967E-2</v>
      </c>
      <c r="O1886" s="460">
        <f t="shared" si="342"/>
        <v>-38.954347349715512</v>
      </c>
      <c r="P1886" s="460">
        <f t="shared" si="339"/>
        <v>-9.9999999999994316E-2</v>
      </c>
      <c r="Q1886" s="460">
        <f t="shared" si="340"/>
        <v>1.2553117653306493E-4</v>
      </c>
      <c r="R1886" s="460">
        <f t="shared" si="341"/>
        <v>-1.2553117653305779E-5</v>
      </c>
      <c r="V1886" s="430"/>
    </row>
    <row r="1887" spans="3:22" x14ac:dyDescent="0.35">
      <c r="C1887" s="460">
        <v>74.599999999999994</v>
      </c>
      <c r="D1887" s="460">
        <f t="shared" si="332"/>
        <v>74.599999999999994</v>
      </c>
      <c r="E1887" s="460">
        <f t="shared" si="338"/>
        <v>7.46E-2</v>
      </c>
      <c r="F1887" s="460">
        <f t="shared" si="333"/>
        <v>0.95787892566886079</v>
      </c>
      <c r="G1887" s="460">
        <v>1.1932559133756199E-2</v>
      </c>
      <c r="H1887" s="460">
        <f t="shared" si="334"/>
        <v>1</v>
      </c>
      <c r="I1887" s="460">
        <v>0.99438669199855501</v>
      </c>
      <c r="J1887" s="460">
        <v>0.99410233314860197</v>
      </c>
      <c r="K1887" s="460">
        <v>0.99640230498965998</v>
      </c>
      <c r="L1887" s="460" t="str">
        <f t="shared" si="335"/>
        <v>-</v>
      </c>
      <c r="M1887" s="460">
        <f t="shared" si="336"/>
        <v>1</v>
      </c>
      <c r="N1887" s="460">
        <f t="shared" si="337"/>
        <v>1.1429946923522541E-2</v>
      </c>
      <c r="O1887" s="460">
        <f t="shared" si="342"/>
        <v>-38.839115726083513</v>
      </c>
      <c r="P1887" s="460">
        <f t="shared" si="339"/>
        <v>-9.9999999999994316E-2</v>
      </c>
      <c r="Q1887" s="460">
        <f t="shared" si="340"/>
        <v>1.2892761686621082E-4</v>
      </c>
      <c r="R1887" s="460">
        <f t="shared" si="341"/>
        <v>-1.2892761686620348E-5</v>
      </c>
      <c r="V1887" s="430"/>
    </row>
    <row r="1888" spans="3:22" x14ac:dyDescent="0.35">
      <c r="C1888" s="460">
        <v>74.7</v>
      </c>
      <c r="D1888" s="460">
        <f t="shared" si="332"/>
        <v>74.7</v>
      </c>
      <c r="E1888" s="460">
        <f t="shared" si="338"/>
        <v>7.4700000000000003E-2</v>
      </c>
      <c r="F1888" s="460">
        <f t="shared" si="333"/>
        <v>0.95776802547800111</v>
      </c>
      <c r="G1888" s="460">
        <v>1.2091339662237501E-2</v>
      </c>
      <c r="H1888" s="460">
        <f t="shared" si="334"/>
        <v>1</v>
      </c>
      <c r="I1888" s="460">
        <v>0.99437166692375201</v>
      </c>
      <c r="J1888" s="460">
        <v>0.99408654877105895</v>
      </c>
      <c r="K1888" s="460">
        <v>0.996392667217328</v>
      </c>
      <c r="L1888" s="460" t="str">
        <f t="shared" si="335"/>
        <v>-</v>
      </c>
      <c r="M1888" s="460">
        <f t="shared" si="336"/>
        <v>1</v>
      </c>
      <c r="N1888" s="460">
        <f t="shared" si="337"/>
        <v>1.1580698513685051E-2</v>
      </c>
      <c r="O1888" s="460">
        <f t="shared" si="342"/>
        <v>-38.725304889045816</v>
      </c>
      <c r="P1888" s="460">
        <f t="shared" si="339"/>
        <v>-0.10000000000000853</v>
      </c>
      <c r="Q1888" s="460">
        <f t="shared" si="340"/>
        <v>1.3237245085922066E-4</v>
      </c>
      <c r="R1888" s="460">
        <f t="shared" si="341"/>
        <v>-1.3237245085923194E-5</v>
      </c>
      <c r="V1888" s="430"/>
    </row>
    <row r="1889" spans="3:22" x14ac:dyDescent="0.35">
      <c r="C1889" s="460">
        <v>74.8</v>
      </c>
      <c r="D1889" s="460">
        <f t="shared" si="332"/>
        <v>74.8</v>
      </c>
      <c r="E1889" s="460">
        <f t="shared" si="338"/>
        <v>7.4799999999999991E-2</v>
      </c>
      <c r="F1889" s="460">
        <f t="shared" si="333"/>
        <v>0.95765698786868203</v>
      </c>
      <c r="G1889" s="460">
        <v>1.22502483837372E-2</v>
      </c>
      <c r="H1889" s="460">
        <f t="shared" si="334"/>
        <v>1</v>
      </c>
      <c r="I1889" s="460">
        <v>0.99435662190414897</v>
      </c>
      <c r="J1889" s="460">
        <v>0.99407074345050495</v>
      </c>
      <c r="K1889" s="460">
        <v>0.99638301660935802</v>
      </c>
      <c r="L1889" s="460" t="str">
        <f t="shared" si="335"/>
        <v>-</v>
      </c>
      <c r="M1889" s="460">
        <f t="shared" si="336"/>
        <v>1</v>
      </c>
      <c r="N1889" s="460">
        <f t="shared" si="337"/>
        <v>1.1731535967812958E-2</v>
      </c>
      <c r="O1889" s="460">
        <f t="shared" si="342"/>
        <v>-38.612902470944988</v>
      </c>
      <c r="P1889" s="460">
        <f t="shared" si="339"/>
        <v>-9.9999999999994316E-2</v>
      </c>
      <c r="Q1889" s="460">
        <f t="shared" si="340"/>
        <v>1.3586506913008619E-4</v>
      </c>
      <c r="R1889" s="460">
        <f t="shared" si="341"/>
        <v>-1.3586506913007846E-5</v>
      </c>
      <c r="V1889" s="430"/>
    </row>
    <row r="1890" spans="3:22" x14ac:dyDescent="0.35">
      <c r="C1890" s="460">
        <v>74.900000000000006</v>
      </c>
      <c r="D1890" s="460">
        <f t="shared" si="332"/>
        <v>74.900000000000006</v>
      </c>
      <c r="E1890" s="460">
        <f t="shared" si="338"/>
        <v>7.4900000000000008E-2</v>
      </c>
      <c r="F1890" s="460">
        <f t="shared" si="333"/>
        <v>0.95754581288467744</v>
      </c>
      <c r="G1890" s="460">
        <v>1.2409252438871501E-2</v>
      </c>
      <c r="H1890" s="460">
        <f t="shared" si="334"/>
        <v>1</v>
      </c>
      <c r="I1890" s="460">
        <v>0.99434155694050996</v>
      </c>
      <c r="J1890" s="460">
        <v>0.99405491718778305</v>
      </c>
      <c r="K1890" s="460">
        <v>0.996373353166076</v>
      </c>
      <c r="L1890" s="460" t="str">
        <f t="shared" si="335"/>
        <v>-</v>
      </c>
      <c r="M1890" s="460">
        <f t="shared" si="336"/>
        <v>1</v>
      </c>
      <c r="N1890" s="460">
        <f t="shared" si="337"/>
        <v>1.1882427713870377E-2</v>
      </c>
      <c r="O1890" s="460">
        <f t="shared" si="342"/>
        <v>-38.501896380660213</v>
      </c>
      <c r="P1890" s="460">
        <f t="shared" si="339"/>
        <v>-0.10000000000000853</v>
      </c>
      <c r="Q1890" s="460">
        <f t="shared" si="340"/>
        <v>1.3940482018996492E-4</v>
      </c>
      <c r="R1890" s="460">
        <f t="shared" si="341"/>
        <v>-1.3940482018997681E-5</v>
      </c>
      <c r="V1890" s="430"/>
    </row>
    <row r="1891" spans="3:22" x14ac:dyDescent="0.35">
      <c r="C1891" s="460">
        <v>75</v>
      </c>
      <c r="D1891" s="460">
        <f t="shared" si="332"/>
        <v>75</v>
      </c>
      <c r="E1891" s="460">
        <f t="shared" si="338"/>
        <v>7.4999999999999997E-2</v>
      </c>
      <c r="F1891" s="460">
        <f t="shared" si="333"/>
        <v>0.95743450056981361</v>
      </c>
      <c r="G1891" s="460">
        <v>1.2568318770345401E-2</v>
      </c>
      <c r="H1891" s="460">
        <f t="shared" si="334"/>
        <v>1</v>
      </c>
      <c r="I1891" s="460">
        <v>0.99432647203355096</v>
      </c>
      <c r="J1891" s="460">
        <v>0.99403906998368197</v>
      </c>
      <c r="K1891" s="460">
        <v>0.99636367688776895</v>
      </c>
      <c r="L1891" s="460" t="str">
        <f t="shared" si="335"/>
        <v>-</v>
      </c>
      <c r="M1891" s="460">
        <f t="shared" si="336"/>
        <v>1</v>
      </c>
      <c r="N1891" s="460">
        <f t="shared" si="337"/>
        <v>1.2033342004887862E-2</v>
      </c>
      <c r="O1891" s="460">
        <f t="shared" si="342"/>
        <v>-38.392274796988801</v>
      </c>
      <c r="P1891" s="460">
        <f t="shared" si="339"/>
        <v>-9.9999999999994316E-2</v>
      </c>
      <c r="Q1891" s="460">
        <f t="shared" si="340"/>
        <v>1.4299101031016836E-4</v>
      </c>
      <c r="R1891" s="460">
        <f t="shared" si="341"/>
        <v>-1.4299101031016023E-5</v>
      </c>
      <c r="V1891" s="430"/>
    </row>
    <row r="1892" spans="3:22" x14ac:dyDescent="0.35">
      <c r="C1892" s="460">
        <v>75.099999999999994</v>
      </c>
      <c r="D1892" s="460">
        <f t="shared" si="332"/>
        <v>75.099999999999994</v>
      </c>
      <c r="E1892" s="460">
        <f t="shared" si="338"/>
        <v>7.51E-2</v>
      </c>
      <c r="F1892" s="460">
        <f t="shared" si="333"/>
        <v>0.95732305096797143</v>
      </c>
      <c r="G1892" s="460">
        <v>1.2727414131788401E-2</v>
      </c>
      <c r="H1892" s="460">
        <f t="shared" si="334"/>
        <v>1</v>
      </c>
      <c r="I1892" s="460">
        <v>0.99431136718402202</v>
      </c>
      <c r="J1892" s="460">
        <v>0.99402320183903203</v>
      </c>
      <c r="K1892" s="460">
        <v>0.99635398777475404</v>
      </c>
      <c r="L1892" s="460" t="str">
        <f t="shared" si="335"/>
        <v>-</v>
      </c>
      <c r="M1892" s="460">
        <f t="shared" si="336"/>
        <v>1</v>
      </c>
      <c r="N1892" s="460">
        <f t="shared" si="337"/>
        <v>1.2184246927576548E-2</v>
      </c>
      <c r="O1892" s="460">
        <f t="shared" si="342"/>
        <v>-38.284026162256339</v>
      </c>
      <c r="P1892" s="460">
        <f t="shared" si="339"/>
        <v>-9.9999999999994316E-2</v>
      </c>
      <c r="Q1892" s="460">
        <f t="shared" si="340"/>
        <v>1.4662290342545565E-4</v>
      </c>
      <c r="R1892" s="460">
        <f t="shared" si="341"/>
        <v>-1.4662290342544731E-5</v>
      </c>
      <c r="V1892" s="430"/>
    </row>
    <row r="1893" spans="3:22" x14ac:dyDescent="0.35">
      <c r="C1893" s="460">
        <v>75.2</v>
      </c>
      <c r="D1893" s="460">
        <f t="shared" si="332"/>
        <v>75.2</v>
      </c>
      <c r="E1893" s="460">
        <f t="shared" si="338"/>
        <v>7.5200000000000003E-2</v>
      </c>
      <c r="F1893" s="460">
        <f t="shared" si="333"/>
        <v>0.95721146412308078</v>
      </c>
      <c r="G1893" s="460">
        <v>1.2886505096645099E-2</v>
      </c>
      <c r="H1893" s="460">
        <f t="shared" si="334"/>
        <v>1</v>
      </c>
      <c r="I1893" s="460">
        <v>0.99429624239264203</v>
      </c>
      <c r="J1893" s="460">
        <v>0.99400731275462395</v>
      </c>
      <c r="K1893" s="460">
        <v>0.99634428582731605</v>
      </c>
      <c r="L1893" s="460" t="str">
        <f t="shared" si="335"/>
        <v>-</v>
      </c>
      <c r="M1893" s="460">
        <f t="shared" si="336"/>
        <v>1</v>
      </c>
      <c r="N1893" s="460">
        <f t="shared" si="337"/>
        <v>1.2335110410989197E-2</v>
      </c>
      <c r="O1893" s="460">
        <f t="shared" si="342"/>
        <v>-38.177139176150085</v>
      </c>
      <c r="P1893" s="460">
        <f t="shared" si="339"/>
        <v>-0.10000000000000853</v>
      </c>
      <c r="Q1893" s="460">
        <f t="shared" si="340"/>
        <v>1.5029972107406944E-4</v>
      </c>
      <c r="R1893" s="460">
        <f t="shared" si="341"/>
        <v>-1.5029972107408225E-5</v>
      </c>
      <c r="V1893" s="430"/>
    </row>
    <row r="1894" spans="3:22" x14ac:dyDescent="0.35">
      <c r="C1894" s="460">
        <v>75.3</v>
      </c>
      <c r="D1894" s="460">
        <f t="shared" si="332"/>
        <v>75.3</v>
      </c>
      <c r="E1894" s="460">
        <f t="shared" si="338"/>
        <v>7.5299999999999992E-2</v>
      </c>
      <c r="F1894" s="460">
        <f t="shared" si="333"/>
        <v>0.95709974007912668</v>
      </c>
      <c r="G1894" s="460">
        <v>1.3045558067123E-2</v>
      </c>
      <c r="H1894" s="460">
        <f t="shared" si="334"/>
        <v>1</v>
      </c>
      <c r="I1894" s="460">
        <v>0.99428109766014405</v>
      </c>
      <c r="J1894" s="460">
        <v>0.99399140273126696</v>
      </c>
      <c r="K1894" s="460">
        <v>0.99633457104576095</v>
      </c>
      <c r="L1894" s="460" t="str">
        <f t="shared" si="335"/>
        <v>-</v>
      </c>
      <c r="M1894" s="460">
        <f t="shared" si="336"/>
        <v>1</v>
      </c>
      <c r="N1894" s="460">
        <f t="shared" si="337"/>
        <v>1.2485900235230578E-2</v>
      </c>
      <c r="O1894" s="460">
        <f t="shared" si="342"/>
        <v>-38.071602789763567</v>
      </c>
      <c r="P1894" s="460">
        <f t="shared" si="339"/>
        <v>-9.9999999999994316E-2</v>
      </c>
      <c r="Q1894" s="460">
        <f t="shared" si="340"/>
        <v>1.5402064237493888E-4</v>
      </c>
      <c r="R1894" s="460">
        <f t="shared" si="341"/>
        <v>-1.5402064237493013E-5</v>
      </c>
      <c r="V1894" s="430"/>
    </row>
    <row r="1895" spans="3:22" x14ac:dyDescent="0.35">
      <c r="C1895" s="460">
        <v>75.400000000000006</v>
      </c>
      <c r="D1895" s="460">
        <f t="shared" si="332"/>
        <v>75.400000000000006</v>
      </c>
      <c r="E1895" s="460">
        <f t="shared" si="338"/>
        <v>7.5400000000000009E-2</v>
      </c>
      <c r="F1895" s="460">
        <f t="shared" si="333"/>
        <v>0.95698787888014303</v>
      </c>
      <c r="G1895" s="460">
        <v>1.32045392831927E-2</v>
      </c>
      <c r="H1895" s="460">
        <f t="shared" si="334"/>
        <v>1</v>
      </c>
      <c r="I1895" s="460">
        <v>0.99426593298728205</v>
      </c>
      <c r="J1895" s="460">
        <v>0.99397547176979495</v>
      </c>
      <c r="K1895" s="460">
        <v>0.99632484343040395</v>
      </c>
      <c r="L1895" s="460" t="str">
        <f t="shared" si="335"/>
        <v>-</v>
      </c>
      <c r="M1895" s="460">
        <f t="shared" si="336"/>
        <v>1</v>
      </c>
      <c r="N1895" s="460">
        <f t="shared" si="337"/>
        <v>1.2636584040212106E-2</v>
      </c>
      <c r="O1895" s="460">
        <f t="shared" si="342"/>
        <v>-37.967406199845975</v>
      </c>
      <c r="P1895" s="460">
        <f t="shared" si="339"/>
        <v>-0.10000000000000853</v>
      </c>
      <c r="Q1895" s="460">
        <f t="shared" si="340"/>
        <v>1.5778480404246621E-4</v>
      </c>
      <c r="R1895" s="460">
        <f t="shared" si="341"/>
        <v>-1.5778480404247965E-5</v>
      </c>
      <c r="V1895" s="430"/>
    </row>
    <row r="1896" spans="3:22" x14ac:dyDescent="0.35">
      <c r="C1896" s="460">
        <v>75.5</v>
      </c>
      <c r="D1896" s="460">
        <f t="shared" si="332"/>
        <v>75.5</v>
      </c>
      <c r="E1896" s="460">
        <f t="shared" si="338"/>
        <v>7.5499999999999998E-2</v>
      </c>
      <c r="F1896" s="460">
        <f t="shared" si="333"/>
        <v>0.95687588057021711</v>
      </c>
      <c r="G1896" s="460">
        <v>1.33634148316363E-2</v>
      </c>
      <c r="H1896" s="460">
        <f t="shared" si="334"/>
        <v>1</v>
      </c>
      <c r="I1896" s="460">
        <v>0.994250748374777</v>
      </c>
      <c r="J1896" s="460">
        <v>0.99395951987100395</v>
      </c>
      <c r="K1896" s="460">
        <v>0.99631510298153303</v>
      </c>
      <c r="L1896" s="460" t="str">
        <f t="shared" si="335"/>
        <v>-</v>
      </c>
      <c r="M1896" s="460">
        <f t="shared" si="336"/>
        <v>1</v>
      </c>
      <c r="N1896" s="460">
        <f t="shared" si="337"/>
        <v>1.2787129334447084E-2</v>
      </c>
      <c r="O1896" s="460">
        <f t="shared" si="342"/>
        <v>-37.864538843249484</v>
      </c>
      <c r="P1896" s="460">
        <f t="shared" si="339"/>
        <v>-9.9999999999994316E-2</v>
      </c>
      <c r="Q1896" s="460">
        <f t="shared" si="340"/>
        <v>1.6159130043920614E-4</v>
      </c>
      <c r="R1896" s="460">
        <f t="shared" si="341"/>
        <v>-1.6159130043919696E-5</v>
      </c>
      <c r="V1896" s="430"/>
    </row>
    <row r="1897" spans="3:22" x14ac:dyDescent="0.35">
      <c r="C1897" s="460">
        <v>75.599999999999994</v>
      </c>
      <c r="D1897" s="460">
        <f t="shared" si="332"/>
        <v>75.599999999999994</v>
      </c>
      <c r="E1897" s="460">
        <f t="shared" si="338"/>
        <v>7.5600000000000001E-2</v>
      </c>
      <c r="F1897" s="460">
        <f t="shared" si="333"/>
        <v>0.95676374519348906</v>
      </c>
      <c r="G1897" s="460">
        <v>1.3522150655145299E-2</v>
      </c>
      <c r="H1897" s="460">
        <f t="shared" si="334"/>
        <v>1</v>
      </c>
      <c r="I1897" s="460">
        <v>0.99423554382338497</v>
      </c>
      <c r="J1897" s="460">
        <v>0.99394354703572496</v>
      </c>
      <c r="K1897" s="460">
        <v>0.99630534969946805</v>
      </c>
      <c r="L1897" s="460" t="str">
        <f t="shared" si="335"/>
        <v>-</v>
      </c>
      <c r="M1897" s="460">
        <f t="shared" si="336"/>
        <v>1</v>
      </c>
      <c r="N1897" s="460">
        <f t="shared" si="337"/>
        <v>1.2937503503887409E-2</v>
      </c>
      <c r="O1897" s="460">
        <f t="shared" si="342"/>
        <v>-37.762990391564664</v>
      </c>
      <c r="P1897" s="460">
        <f t="shared" si="339"/>
        <v>-9.9999999999994316E-2</v>
      </c>
      <c r="Q1897" s="460">
        <f t="shared" si="340"/>
        <v>1.6543918366677935E-4</v>
      </c>
      <c r="R1897" s="460">
        <f t="shared" si="341"/>
        <v>-1.6543918366676994E-5</v>
      </c>
      <c r="V1897" s="430"/>
    </row>
    <row r="1898" spans="3:22" x14ac:dyDescent="0.35">
      <c r="C1898" s="460">
        <v>75.7</v>
      </c>
      <c r="D1898" s="460">
        <f t="shared" si="332"/>
        <v>75.7</v>
      </c>
      <c r="E1898" s="460">
        <f t="shared" si="338"/>
        <v>7.5700000000000003E-2</v>
      </c>
      <c r="F1898" s="460">
        <f t="shared" si="333"/>
        <v>0.95665147279414986</v>
      </c>
      <c r="G1898" s="460">
        <v>1.36807125614615E-2</v>
      </c>
      <c r="H1898" s="460">
        <f t="shared" si="334"/>
        <v>1</v>
      </c>
      <c r="I1898" s="460">
        <v>0.99422031933382804</v>
      </c>
      <c r="J1898" s="460">
        <v>0.99392755326475501</v>
      </c>
      <c r="K1898" s="460">
        <v>0.99629558358449599</v>
      </c>
      <c r="L1898" s="460" t="str">
        <f t="shared" si="335"/>
        <v>-</v>
      </c>
      <c r="M1898" s="460">
        <f t="shared" si="336"/>
        <v>1</v>
      </c>
      <c r="N1898" s="460">
        <f t="shared" si="337"/>
        <v>1.308767382079557E-2</v>
      </c>
      <c r="O1898" s="460">
        <f t="shared" si="342"/>
        <v>-37.662750745939498</v>
      </c>
      <c r="P1898" s="460">
        <f t="shared" si="339"/>
        <v>-0.10000000000000853</v>
      </c>
      <c r="Q1898" s="460">
        <f t="shared" si="340"/>
        <v>1.6932746369529826E-4</v>
      </c>
      <c r="R1898" s="460">
        <f t="shared" si="341"/>
        <v>-1.693274636953127E-5</v>
      </c>
      <c r="V1898" s="430"/>
    </row>
    <row r="1899" spans="3:22" x14ac:dyDescent="0.35">
      <c r="C1899" s="460">
        <v>75.8</v>
      </c>
      <c r="D1899" s="460">
        <f t="shared" si="332"/>
        <v>75.8</v>
      </c>
      <c r="E1899" s="460">
        <f t="shared" si="338"/>
        <v>7.5799999999999992E-2</v>
      </c>
      <c r="F1899" s="460">
        <f t="shared" si="333"/>
        <v>0.9565390634164449</v>
      </c>
      <c r="G1899" s="460">
        <v>1.3839066232559901E-2</v>
      </c>
      <c r="H1899" s="460">
        <f t="shared" si="334"/>
        <v>1</v>
      </c>
      <c r="I1899" s="460">
        <v>0.99420507490684296</v>
      </c>
      <c r="J1899" s="460">
        <v>0.99391153855891101</v>
      </c>
      <c r="K1899" s="460">
        <v>0.99628580463692196</v>
      </c>
      <c r="L1899" s="460" t="str">
        <f t="shared" si="335"/>
        <v>-</v>
      </c>
      <c r="M1899" s="460">
        <f t="shared" si="336"/>
        <v>1</v>
      </c>
      <c r="N1899" s="460">
        <f t="shared" si="337"/>
        <v>1.3237607452650997E-2</v>
      </c>
      <c r="O1899" s="460">
        <f t="shared" si="342"/>
        <v>-37.563810032074073</v>
      </c>
      <c r="P1899" s="460">
        <f t="shared" si="339"/>
        <v>-9.9999999999994316E-2</v>
      </c>
      <c r="Q1899" s="460">
        <f t="shared" si="340"/>
        <v>1.7325510853151912E-4</v>
      </c>
      <c r="R1899" s="460">
        <f t="shared" si="341"/>
        <v>-1.7325510853150927E-5</v>
      </c>
      <c r="V1899" s="430"/>
    </row>
    <row r="1900" spans="3:22" x14ac:dyDescent="0.35">
      <c r="C1900" s="460">
        <v>75.900000000000006</v>
      </c>
      <c r="D1900" s="460">
        <f t="shared" si="332"/>
        <v>75.900000000000006</v>
      </c>
      <c r="E1900" s="460">
        <f t="shared" si="338"/>
        <v>7.5900000000000009E-2</v>
      </c>
      <c r="F1900" s="460">
        <f t="shared" si="333"/>
        <v>0.95642651710466575</v>
      </c>
      <c r="G1900" s="460">
        <v>1.3997177233871901E-2</v>
      </c>
      <c r="H1900" s="460">
        <f t="shared" si="334"/>
        <v>1</v>
      </c>
      <c r="I1900" s="460">
        <v>0.994189810543188</v>
      </c>
      <c r="J1900" s="460">
        <v>0.99389550291903095</v>
      </c>
      <c r="K1900" s="460">
        <v>0.99627601285706702</v>
      </c>
      <c r="L1900" s="460" t="str">
        <f t="shared" si="335"/>
        <v>-</v>
      </c>
      <c r="M1900" s="460">
        <f t="shared" si="336"/>
        <v>1</v>
      </c>
      <c r="N1900" s="460">
        <f t="shared" si="337"/>
        <v>1.3387271471088822E-2</v>
      </c>
      <c r="O1900" s="460">
        <f t="shared" si="342"/>
        <v>-37.466158595384307</v>
      </c>
      <c r="P1900" s="460">
        <f t="shared" si="339"/>
        <v>-0.10000000000000853</v>
      </c>
      <c r="Q1900" s="460">
        <f t="shared" si="340"/>
        <v>1.772210444259512E-4</v>
      </c>
      <c r="R1900" s="460">
        <f t="shared" si="341"/>
        <v>-1.7722104442596631E-5</v>
      </c>
      <c r="V1900" s="430"/>
    </row>
    <row r="1901" spans="3:22" x14ac:dyDescent="0.35">
      <c r="C1901" s="460">
        <v>76</v>
      </c>
      <c r="D1901" s="460">
        <f t="shared" si="332"/>
        <v>76</v>
      </c>
      <c r="E1901" s="460">
        <f t="shared" si="338"/>
        <v>7.5999999999999998E-2</v>
      </c>
      <c r="F1901" s="460">
        <f t="shared" si="333"/>
        <v>0.95631383390316249</v>
      </c>
      <c r="G1901" s="460">
        <v>1.4155011023544099E-2</v>
      </c>
      <c r="H1901" s="460">
        <f t="shared" si="334"/>
        <v>1</v>
      </c>
      <c r="I1901" s="460">
        <v>0.99417452624359304</v>
      </c>
      <c r="J1901" s="460">
        <v>0.99387944634591296</v>
      </c>
      <c r="K1901" s="460">
        <v>0.99626620824521905</v>
      </c>
      <c r="L1901" s="460" t="str">
        <f t="shared" si="335"/>
        <v>-</v>
      </c>
      <c r="M1901" s="460">
        <f t="shared" si="336"/>
        <v>1</v>
      </c>
      <c r="N1901" s="460">
        <f t="shared" si="337"/>
        <v>1.3536632860866985E-2</v>
      </c>
      <c r="O1901" s="460">
        <f t="shared" si="342"/>
        <v>-37.36978699632941</v>
      </c>
      <c r="P1901" s="460">
        <f t="shared" si="339"/>
        <v>-9.9999999999994316E-2</v>
      </c>
      <c r="Q1901" s="460">
        <f t="shared" si="340"/>
        <v>1.8122415611907718E-4</v>
      </c>
      <c r="R1901" s="460">
        <f t="shared" si="341"/>
        <v>-1.8122415611906686E-5</v>
      </c>
      <c r="V1901" s="430"/>
    </row>
    <row r="1902" spans="3:22" x14ac:dyDescent="0.35">
      <c r="C1902" s="460">
        <v>76.099999999999994</v>
      </c>
      <c r="D1902" s="460">
        <f t="shared" si="332"/>
        <v>76.099999999999994</v>
      </c>
      <c r="E1902" s="460">
        <f t="shared" si="338"/>
        <v>7.6100000000000001E-2</v>
      </c>
      <c r="F1902" s="460">
        <f t="shared" si="333"/>
        <v>0.95620101385633205</v>
      </c>
      <c r="G1902" s="460">
        <v>1.43125329617314E-2</v>
      </c>
      <c r="H1902" s="460">
        <f t="shared" si="334"/>
        <v>1</v>
      </c>
      <c r="I1902" s="460">
        <v>0.99415922200879503</v>
      </c>
      <c r="J1902" s="460">
        <v>0.99386336884037696</v>
      </c>
      <c r="K1902" s="460">
        <v>0.99625639080168604</v>
      </c>
      <c r="L1902" s="460" t="str">
        <f t="shared" si="335"/>
        <v>-</v>
      </c>
      <c r="M1902" s="460">
        <f t="shared" si="336"/>
        <v>1</v>
      </c>
      <c r="N1902" s="460">
        <f t="shared" si="337"/>
        <v>1.3685658528859735E-2</v>
      </c>
      <c r="O1902" s="460">
        <f t="shared" si="342"/>
        <v>-37.274686005896946</v>
      </c>
      <c r="P1902" s="460">
        <f t="shared" si="339"/>
        <v>-9.9999999999994316E-2</v>
      </c>
      <c r="Q1902" s="460">
        <f t="shared" si="340"/>
        <v>1.8526328712679737E-4</v>
      </c>
      <c r="R1902" s="460">
        <f t="shared" si="341"/>
        <v>-1.8526328712678684E-5</v>
      </c>
      <c r="V1902" s="430"/>
    </row>
    <row r="1903" spans="3:22" x14ac:dyDescent="0.35">
      <c r="C1903" s="460">
        <v>76.2</v>
      </c>
      <c r="D1903" s="460">
        <f t="shared" si="332"/>
        <v>76.2</v>
      </c>
      <c r="E1903" s="460">
        <f t="shared" si="338"/>
        <v>7.6200000000000004E-2</v>
      </c>
      <c r="F1903" s="460">
        <f t="shared" si="333"/>
        <v>0.95608805700862676</v>
      </c>
      <c r="G1903" s="460">
        <v>1.44697083199217E-2</v>
      </c>
      <c r="H1903" s="460">
        <f t="shared" si="334"/>
        <v>1</v>
      </c>
      <c r="I1903" s="460">
        <v>0.99414389783956203</v>
      </c>
      <c r="J1903" s="460">
        <v>0.99384727040326704</v>
      </c>
      <c r="K1903" s="460">
        <v>0.99624656052678695</v>
      </c>
      <c r="L1903" s="460" t="str">
        <f t="shared" si="335"/>
        <v>-</v>
      </c>
      <c r="M1903" s="460">
        <f t="shared" si="336"/>
        <v>1</v>
      </c>
      <c r="N1903" s="460">
        <f t="shared" si="337"/>
        <v>1.3834315313075499E-2</v>
      </c>
      <c r="O1903" s="460">
        <f t="shared" si="342"/>
        <v>-37.180846601239587</v>
      </c>
      <c r="P1903" s="460">
        <f t="shared" si="339"/>
        <v>-0.10000000000000853</v>
      </c>
      <c r="Q1903" s="460">
        <f t="shared" si="340"/>
        <v>1.8933724006519988E-4</v>
      </c>
      <c r="R1903" s="460">
        <f t="shared" si="341"/>
        <v>-1.8933724006521602E-5</v>
      </c>
      <c r="V1903" s="430"/>
    </row>
    <row r="1904" spans="3:22" x14ac:dyDescent="0.35">
      <c r="C1904" s="460">
        <v>76.3</v>
      </c>
      <c r="D1904" s="460">
        <f t="shared" si="332"/>
        <v>76.3</v>
      </c>
      <c r="E1904" s="460">
        <f t="shared" si="338"/>
        <v>7.6299999999999993E-2</v>
      </c>
      <c r="F1904" s="460">
        <f t="shared" si="333"/>
        <v>0.95597496340454824</v>
      </c>
      <c r="G1904" s="460">
        <v>1.4626502290288401E-2</v>
      </c>
      <c r="H1904" s="460">
        <f t="shared" si="334"/>
        <v>1</v>
      </c>
      <c r="I1904" s="460">
        <v>0.99412855373661502</v>
      </c>
      <c r="J1904" s="460">
        <v>0.993831151035381</v>
      </c>
      <c r="K1904" s="460">
        <v>0.99623671742081299</v>
      </c>
      <c r="L1904" s="460" t="str">
        <f t="shared" si="335"/>
        <v>-</v>
      </c>
      <c r="M1904" s="460">
        <f t="shared" si="336"/>
        <v>1</v>
      </c>
      <c r="N1904" s="460">
        <f t="shared" si="337"/>
        <v>1.3982569991694995E-2</v>
      </c>
      <c r="O1904" s="460">
        <f t="shared" si="342"/>
        <v>-37.088259961459201</v>
      </c>
      <c r="P1904" s="460">
        <f t="shared" si="339"/>
        <v>-9.9999999999994316E-2</v>
      </c>
      <c r="Q1904" s="460">
        <f t="shared" si="340"/>
        <v>1.9344477701468916E-4</v>
      </c>
      <c r="R1904" s="460">
        <f t="shared" si="341"/>
        <v>-1.9344477701467816E-5</v>
      </c>
      <c r="V1904" s="430"/>
    </row>
    <row r="1905" spans="3:22" x14ac:dyDescent="0.35">
      <c r="C1905" s="460">
        <v>76.400000000000006</v>
      </c>
      <c r="D1905" s="460">
        <f t="shared" si="332"/>
        <v>76.400000000000006</v>
      </c>
      <c r="E1905" s="460">
        <f t="shared" si="338"/>
        <v>7.640000000000001E-2</v>
      </c>
      <c r="F1905" s="460">
        <f t="shared" si="333"/>
        <v>0.95586173308865108</v>
      </c>
      <c r="G1905" s="460">
        <v>1.47828799950702E-2</v>
      </c>
      <c r="H1905" s="460">
        <f t="shared" si="334"/>
        <v>1</v>
      </c>
      <c r="I1905" s="460">
        <v>0.99411318970070295</v>
      </c>
      <c r="J1905" s="460">
        <v>0.99381501073754597</v>
      </c>
      <c r="K1905" s="460">
        <v>0.99622686148407102</v>
      </c>
      <c r="L1905" s="460" t="str">
        <f t="shared" si="335"/>
        <v>-</v>
      </c>
      <c r="M1905" s="460">
        <f t="shared" si="336"/>
        <v>1</v>
      </c>
      <c r="N1905" s="460">
        <f t="shared" si="337"/>
        <v>1.4130389292129352E-2</v>
      </c>
      <c r="O1905" s="460">
        <f t="shared" si="342"/>
        <v>-36.99691746353173</v>
      </c>
      <c r="P1905" s="460">
        <f t="shared" si="339"/>
        <v>-0.10000000000000853</v>
      </c>
      <c r="Q1905" s="460">
        <f t="shared" si="340"/>
        <v>1.9758461992349136E-4</v>
      </c>
      <c r="R1905" s="460">
        <f t="shared" si="341"/>
        <v>-1.9758461992350822E-5</v>
      </c>
      <c r="V1905" s="430"/>
    </row>
    <row r="1906" spans="3:22" x14ac:dyDescent="0.35">
      <c r="C1906" s="460">
        <v>76.5</v>
      </c>
      <c r="D1906" s="460">
        <f t="shared" si="332"/>
        <v>76.5</v>
      </c>
      <c r="E1906" s="460">
        <f t="shared" si="338"/>
        <v>7.6499999999999999E-2</v>
      </c>
      <c r="F1906" s="460">
        <f t="shared" si="333"/>
        <v>0.95574836610554192</v>
      </c>
      <c r="G1906" s="460">
        <v>1.49388064959723E-2</v>
      </c>
      <c r="H1906" s="460">
        <f t="shared" si="334"/>
        <v>1</v>
      </c>
      <c r="I1906" s="460">
        <v>0.99409780573258899</v>
      </c>
      <c r="J1906" s="460">
        <v>0.99379884951060105</v>
      </c>
      <c r="K1906" s="460">
        <v>0.99621699271688302</v>
      </c>
      <c r="L1906" s="460" t="str">
        <f t="shared" si="335"/>
        <v>-</v>
      </c>
      <c r="M1906" s="460">
        <f t="shared" si="336"/>
        <v>1</v>
      </c>
      <c r="N1906" s="460">
        <f t="shared" si="337"/>
        <v>1.4277739900092382E-2</v>
      </c>
      <c r="O1906" s="460">
        <f t="shared" si="342"/>
        <v>-36.906810678370064</v>
      </c>
      <c r="P1906" s="460">
        <f t="shared" si="339"/>
        <v>-9.9999999999994316E-2</v>
      </c>
      <c r="Q1906" s="460">
        <f t="shared" si="340"/>
        <v>2.0175545105049019E-4</v>
      </c>
      <c r="R1906" s="460">
        <f t="shared" si="341"/>
        <v>-2.0175545105047874E-5</v>
      </c>
      <c r="V1906" s="430"/>
    </row>
    <row r="1907" spans="3:22" x14ac:dyDescent="0.35">
      <c r="C1907" s="460">
        <v>76.599999999999994</v>
      </c>
      <c r="D1907" s="460">
        <f t="shared" si="332"/>
        <v>76.599999999999994</v>
      </c>
      <c r="E1907" s="460">
        <f t="shared" si="338"/>
        <v>7.6599999999999988E-2</v>
      </c>
      <c r="F1907" s="460">
        <f t="shared" si="333"/>
        <v>0.95563486249987928</v>
      </c>
      <c r="G1907" s="460">
        <v>1.50942468035902E-2</v>
      </c>
      <c r="H1907" s="460">
        <f t="shared" si="334"/>
        <v>1</v>
      </c>
      <c r="I1907" s="460">
        <v>0.994082401833006</v>
      </c>
      <c r="J1907" s="460">
        <v>0.99378266735535603</v>
      </c>
      <c r="K1907" s="460">
        <v>0.99620711111954396</v>
      </c>
      <c r="L1907" s="460" t="str">
        <f t="shared" si="335"/>
        <v>-</v>
      </c>
      <c r="M1907" s="460">
        <f t="shared" si="336"/>
        <v>1</v>
      </c>
      <c r="N1907" s="460">
        <f t="shared" si="337"/>
        <v>1.4424588468688163E-2</v>
      </c>
      <c r="O1907" s="460">
        <f t="shared" si="342"/>
        <v>-36.817931367018062</v>
      </c>
      <c r="P1907" s="460">
        <f t="shared" si="339"/>
        <v>-9.9999999999994316E-2</v>
      </c>
      <c r="Q1907" s="460">
        <f t="shared" si="340"/>
        <v>2.0595591344732615E-4</v>
      </c>
      <c r="R1907" s="460">
        <f t="shared" si="341"/>
        <v>-2.0595591344731444E-5</v>
      </c>
      <c r="V1907" s="430"/>
    </row>
    <row r="1908" spans="3:22" x14ac:dyDescent="0.35">
      <c r="C1908" s="460">
        <v>76.7</v>
      </c>
      <c r="D1908" s="460">
        <f t="shared" si="332"/>
        <v>76.7</v>
      </c>
      <c r="E1908" s="460">
        <f t="shared" si="338"/>
        <v>7.6700000000000004E-2</v>
      </c>
      <c r="F1908" s="460">
        <f t="shared" si="333"/>
        <v>0.95552122231637071</v>
      </c>
      <c r="G1908" s="460">
        <v>1.52491658868503E-2</v>
      </c>
      <c r="H1908" s="460">
        <f t="shared" si="334"/>
        <v>1</v>
      </c>
      <c r="I1908" s="460">
        <v>0.99406697800271804</v>
      </c>
      <c r="J1908" s="460">
        <v>0.99376646427265503</v>
      </c>
      <c r="K1908" s="460">
        <v>0.99619721669237304</v>
      </c>
      <c r="L1908" s="460" t="str">
        <f t="shared" si="335"/>
        <v>-</v>
      </c>
      <c r="M1908" s="460">
        <f t="shared" si="336"/>
        <v>1</v>
      </c>
      <c r="N1908" s="460">
        <f t="shared" si="337"/>
        <v>1.4570901627508301E-2</v>
      </c>
      <c r="O1908" s="460">
        <f t="shared" si="342"/>
        <v>-36.730271476973058</v>
      </c>
      <c r="P1908" s="460">
        <f t="shared" si="339"/>
        <v>-0.10000000000000853</v>
      </c>
      <c r="Q1908" s="460">
        <f t="shared" si="340"/>
        <v>2.1018461147965685E-4</v>
      </c>
      <c r="R1908" s="460">
        <f t="shared" si="341"/>
        <v>-2.1018461147967476E-5</v>
      </c>
      <c r="V1908" s="430"/>
    </row>
    <row r="1909" spans="3:22" x14ac:dyDescent="0.35">
      <c r="C1909" s="460">
        <v>76.8</v>
      </c>
      <c r="D1909" s="460">
        <f t="shared" si="332"/>
        <v>76.8</v>
      </c>
      <c r="E1909" s="460">
        <f t="shared" si="338"/>
        <v>7.6799999999999993E-2</v>
      </c>
      <c r="F1909" s="460">
        <f t="shared" si="333"/>
        <v>0.95540744559977997</v>
      </c>
      <c r="G1909" s="460">
        <v>1.5403528682465801E-2</v>
      </c>
      <c r="H1909" s="460">
        <f t="shared" si="334"/>
        <v>1</v>
      </c>
      <c r="I1909" s="460">
        <v>0.99405153424245896</v>
      </c>
      <c r="J1909" s="460">
        <v>0.99375024026330605</v>
      </c>
      <c r="K1909" s="460">
        <v>0.99618730943566403</v>
      </c>
      <c r="L1909" s="460" t="str">
        <f t="shared" si="335"/>
        <v>-</v>
      </c>
      <c r="M1909" s="460">
        <f t="shared" si="336"/>
        <v>1</v>
      </c>
      <c r="N1909" s="460">
        <f t="shared" si="337"/>
        <v>1.4716645991737595E-2</v>
      </c>
      <c r="O1909" s="460">
        <f t="shared" si="342"/>
        <v>-36.643823138631923</v>
      </c>
      <c r="P1909" s="460">
        <f t="shared" si="339"/>
        <v>-9.9999999999994316E-2</v>
      </c>
      <c r="Q1909" s="460">
        <f t="shared" si="340"/>
        <v>2.1444011138739897E-4</v>
      </c>
      <c r="R1909" s="460">
        <f t="shared" si="341"/>
        <v>-2.1444011138738677E-5</v>
      </c>
      <c r="V1909" s="430"/>
    </row>
    <row r="1910" spans="3:22" x14ac:dyDescent="0.35">
      <c r="C1910" s="460">
        <v>76.900000000000006</v>
      </c>
      <c r="D1910" s="460">
        <f t="shared" si="332"/>
        <v>76.900000000000006</v>
      </c>
      <c r="E1910" s="460">
        <f t="shared" si="338"/>
        <v>7.690000000000001E-2</v>
      </c>
      <c r="F1910" s="460">
        <f t="shared" si="333"/>
        <v>0.95529353239491788</v>
      </c>
      <c r="G1910" s="460">
        <v>1.55573001044058E-2</v>
      </c>
      <c r="H1910" s="460">
        <f t="shared" si="334"/>
        <v>1</v>
      </c>
      <c r="I1910" s="460">
        <v>0.99403607055297805</v>
      </c>
      <c r="J1910" s="460">
        <v>0.993733995328139</v>
      </c>
      <c r="K1910" s="460">
        <v>0.99617738934972799</v>
      </c>
      <c r="L1910" s="460" t="str">
        <f t="shared" si="335"/>
        <v>-</v>
      </c>
      <c r="M1910" s="460">
        <f t="shared" si="336"/>
        <v>1</v>
      </c>
      <c r="N1910" s="460">
        <f t="shared" si="337"/>
        <v>1.4861788171265641E-2</v>
      </c>
      <c r="O1910" s="460">
        <f t="shared" si="342"/>
        <v>-36.5585786618566</v>
      </c>
      <c r="P1910" s="460">
        <f t="shared" si="339"/>
        <v>-0.10000000000000853</v>
      </c>
      <c r="Q1910" s="460">
        <f t="shared" si="340"/>
        <v>2.1872094188377924E-4</v>
      </c>
      <c r="R1910" s="460">
        <f t="shared" si="341"/>
        <v>-2.1872094188379789E-5</v>
      </c>
      <c r="V1910" s="430"/>
    </row>
    <row r="1911" spans="3:22" x14ac:dyDescent="0.35">
      <c r="C1911" s="460">
        <v>77</v>
      </c>
      <c r="D1911" s="460">
        <f t="shared" si="332"/>
        <v>77</v>
      </c>
      <c r="E1911" s="460">
        <f t="shared" si="338"/>
        <v>7.6999999999999999E-2</v>
      </c>
      <c r="F1911" s="460">
        <f t="shared" si="333"/>
        <v>0.95517948274664977</v>
      </c>
      <c r="G1911" s="460">
        <v>1.5710445053373798E-2</v>
      </c>
      <c r="H1911" s="460">
        <f t="shared" si="334"/>
        <v>1</v>
      </c>
      <c r="I1911" s="460">
        <v>0.99402058693504403</v>
      </c>
      <c r="J1911" s="460">
        <v>0.99371772946799997</v>
      </c>
      <c r="K1911" s="460">
        <v>0.99616745643488702</v>
      </c>
      <c r="L1911" s="460" t="str">
        <f t="shared" si="335"/>
        <v>-</v>
      </c>
      <c r="M1911" s="460">
        <f t="shared" si="336"/>
        <v>1</v>
      </c>
      <c r="N1911" s="460">
        <f t="shared" si="337"/>
        <v>1.5006294779801248E-2</v>
      </c>
      <c r="O1911" s="460">
        <f t="shared" si="342"/>
        <v>-36.474530532655578</v>
      </c>
      <c r="P1911" s="460">
        <f t="shared" si="339"/>
        <v>-9.9999999999994316E-2</v>
      </c>
      <c r="Q1911" s="460">
        <f t="shared" si="340"/>
        <v>2.2302559479295313E-4</v>
      </c>
      <c r="R1911" s="460">
        <f t="shared" si="341"/>
        <v>-2.2302559479294044E-5</v>
      </c>
      <c r="V1911" s="430"/>
    </row>
    <row r="1912" spans="3:22" x14ac:dyDescent="0.35">
      <c r="C1912" s="460">
        <v>77.099999999999994</v>
      </c>
      <c r="D1912" s="460">
        <f t="shared" si="332"/>
        <v>77.099999999999994</v>
      </c>
      <c r="E1912" s="460">
        <f t="shared" si="338"/>
        <v>7.7099999999999988E-2</v>
      </c>
      <c r="F1912" s="460">
        <f t="shared" si="333"/>
        <v>0.95506529669989237</v>
      </c>
      <c r="G1912" s="460">
        <v>1.5862928426294099E-2</v>
      </c>
      <c r="H1912" s="460">
        <f t="shared" si="334"/>
        <v>1</v>
      </c>
      <c r="I1912" s="460">
        <v>0.99400508338939297</v>
      </c>
      <c r="J1912" s="460">
        <v>0.99370144268370497</v>
      </c>
      <c r="K1912" s="460">
        <v>0.99615751069143599</v>
      </c>
      <c r="L1912" s="460" t="str">
        <f t="shared" si="335"/>
        <v>-</v>
      </c>
      <c r="M1912" s="460">
        <f t="shared" si="336"/>
        <v>1</v>
      </c>
      <c r="N1912" s="460">
        <f t="shared" si="337"/>
        <v>1.515013244398773E-2</v>
      </c>
      <c r="O1912" s="460">
        <f t="shared" si="342"/>
        <v>-36.39167140997727</v>
      </c>
      <c r="P1912" s="460">
        <f t="shared" si="339"/>
        <v>-9.9999999999994316E-2</v>
      </c>
      <c r="Q1912" s="460">
        <f t="shared" si="340"/>
        <v>2.2735252572592029E-4</v>
      </c>
      <c r="R1912" s="460">
        <f t="shared" si="341"/>
        <v>-2.2735252572590736E-5</v>
      </c>
      <c r="V1912" s="430"/>
    </row>
    <row r="1913" spans="3:22" x14ac:dyDescent="0.35">
      <c r="C1913" s="460">
        <v>77.2</v>
      </c>
      <c r="D1913" s="460">
        <f t="shared" si="332"/>
        <v>77.2</v>
      </c>
      <c r="E1913" s="460">
        <f t="shared" si="338"/>
        <v>7.7200000000000005E-2</v>
      </c>
      <c r="F1913" s="460">
        <f t="shared" si="333"/>
        <v>0.95495097429961295</v>
      </c>
      <c r="G1913" s="460">
        <v>1.6014715125801899E-2</v>
      </c>
      <c r="H1913" s="460">
        <f t="shared" si="334"/>
        <v>1</v>
      </c>
      <c r="I1913" s="460">
        <v>0.99398955991677795</v>
      </c>
      <c r="J1913" s="460">
        <v>0.99368513497607902</v>
      </c>
      <c r="K1913" s="460">
        <v>0.99614755211968697</v>
      </c>
      <c r="L1913" s="460" t="str">
        <f t="shared" si="335"/>
        <v>-</v>
      </c>
      <c r="M1913" s="460">
        <f t="shared" si="336"/>
        <v>1</v>
      </c>
      <c r="N1913" s="460">
        <f t="shared" si="337"/>
        <v>1.5293267812515271E-2</v>
      </c>
      <c r="O1913" s="460">
        <f t="shared" si="342"/>
        <v>-36.309994122612515</v>
      </c>
      <c r="P1913" s="460">
        <f t="shared" si="339"/>
        <v>-0.10000000000000853</v>
      </c>
      <c r="Q1913" s="460">
        <f t="shared" si="340"/>
        <v>2.3170015479441177E-4</v>
      </c>
      <c r="R1913" s="460">
        <f t="shared" si="341"/>
        <v>-2.3170015479443153E-5</v>
      </c>
      <c r="V1913" s="430"/>
    </row>
    <row r="1914" spans="3:22" x14ac:dyDescent="0.35">
      <c r="C1914" s="460">
        <v>77.3</v>
      </c>
      <c r="D1914" s="460">
        <f t="shared" si="332"/>
        <v>77.3</v>
      </c>
      <c r="E1914" s="460">
        <f t="shared" si="338"/>
        <v>7.7299999999999994E-2</v>
      </c>
      <c r="F1914" s="460">
        <f t="shared" si="333"/>
        <v>0.95483651559083105</v>
      </c>
      <c r="G1914" s="460">
        <v>1.6165770069736799E-2</v>
      </c>
      <c r="H1914" s="460">
        <f t="shared" si="334"/>
        <v>1</v>
      </c>
      <c r="I1914" s="460">
        <v>0.99397401651797401</v>
      </c>
      <c r="J1914" s="460">
        <v>0.99366880634598098</v>
      </c>
      <c r="K1914" s="460">
        <v>0.99613758071995995</v>
      </c>
      <c r="L1914" s="460" t="str">
        <f t="shared" si="335"/>
        <v>-</v>
      </c>
      <c r="M1914" s="460">
        <f t="shared" si="336"/>
        <v>1</v>
      </c>
      <c r="N1914" s="460">
        <f t="shared" si="337"/>
        <v>1.5435667565230031E-2</v>
      </c>
      <c r="O1914" s="460">
        <f t="shared" si="342"/>
        <v>-36.229491666201547</v>
      </c>
      <c r="P1914" s="460">
        <f t="shared" si="339"/>
        <v>-9.9999999999994316E-2</v>
      </c>
      <c r="Q1914" s="460">
        <f t="shared" si="340"/>
        <v>2.3606686736241171E-4</v>
      </c>
      <c r="R1914" s="460">
        <f t="shared" si="341"/>
        <v>-2.3606686736239829E-5</v>
      </c>
      <c r="V1914" s="430"/>
    </row>
    <row r="1915" spans="3:22" x14ac:dyDescent="0.35">
      <c r="C1915" s="460">
        <v>77.400000000000006</v>
      </c>
      <c r="D1915" s="460">
        <f t="shared" si="332"/>
        <v>77.400000000000006</v>
      </c>
      <c r="E1915" s="460">
        <f t="shared" si="338"/>
        <v>7.740000000000001E-2</v>
      </c>
      <c r="F1915" s="460">
        <f t="shared" si="333"/>
        <v>0.95472192061861794</v>
      </c>
      <c r="G1915" s="460">
        <v>1.63160582006345E-2</v>
      </c>
      <c r="H1915" s="460">
        <f t="shared" si="334"/>
        <v>1</v>
      </c>
      <c r="I1915" s="460">
        <v>0.99395845319371601</v>
      </c>
      <c r="J1915" s="460">
        <v>0.99365245679421998</v>
      </c>
      <c r="K1915" s="460">
        <v>0.996127596492556</v>
      </c>
      <c r="L1915" s="460" t="str">
        <f t="shared" si="335"/>
        <v>-</v>
      </c>
      <c r="M1915" s="460">
        <f t="shared" si="336"/>
        <v>1</v>
      </c>
      <c r="N1915" s="460">
        <f t="shared" si="337"/>
        <v>1.557729842223492E-2</v>
      </c>
      <c r="O1915" s="460">
        <f t="shared" si="342"/>
        <v>-36.150157200343784</v>
      </c>
      <c r="P1915" s="460">
        <f t="shared" si="339"/>
        <v>-0.10000000000000853</v>
      </c>
      <c r="Q1915" s="460">
        <f t="shared" si="340"/>
        <v>2.4045101483491453E-4</v>
      </c>
      <c r="R1915" s="460">
        <f t="shared" si="341"/>
        <v>-2.4045101483493502E-5</v>
      </c>
      <c r="V1915" s="430"/>
    </row>
    <row r="1916" spans="3:22" x14ac:dyDescent="0.35">
      <c r="C1916" s="460">
        <v>77.5</v>
      </c>
      <c r="D1916" s="460">
        <f t="shared" si="332"/>
        <v>77.5</v>
      </c>
      <c r="E1916" s="460">
        <f t="shared" si="338"/>
        <v>7.7499999999999999E-2</v>
      </c>
      <c r="F1916" s="460">
        <f t="shared" si="333"/>
        <v>0.95460718942809542</v>
      </c>
      <c r="G1916" s="460">
        <v>1.6465544495215399E-2</v>
      </c>
      <c r="H1916" s="460">
        <f t="shared" si="334"/>
        <v>1</v>
      </c>
      <c r="I1916" s="460">
        <v>0.99394286994477898</v>
      </c>
      <c r="J1916" s="460">
        <v>0.99363608632165301</v>
      </c>
      <c r="K1916" s="460">
        <v>0.99611759943779798</v>
      </c>
      <c r="L1916" s="460" t="str">
        <f t="shared" si="335"/>
        <v>-</v>
      </c>
      <c r="M1916" s="460">
        <f t="shared" si="336"/>
        <v>1</v>
      </c>
      <c r="N1916" s="460">
        <f t="shared" si="337"/>
        <v>1.5718127152980821E-2</v>
      </c>
      <c r="O1916" s="460">
        <f t="shared" si="342"/>
        <v>-36.071984045806431</v>
      </c>
      <c r="P1916" s="460">
        <f t="shared" si="339"/>
        <v>-9.9999999999994316E-2</v>
      </c>
      <c r="Q1916" s="460">
        <f t="shared" si="340"/>
        <v>2.4485091548346683E-4</v>
      </c>
      <c r="R1916" s="460">
        <f t="shared" si="341"/>
        <v>-2.448509154834529E-5</v>
      </c>
      <c r="V1916" s="430"/>
    </row>
    <row r="1917" spans="3:22" x14ac:dyDescent="0.35">
      <c r="C1917" s="460">
        <v>77.599999999999994</v>
      </c>
      <c r="D1917" s="460">
        <f t="shared" si="332"/>
        <v>77.599999999999994</v>
      </c>
      <c r="E1917" s="460">
        <f t="shared" si="338"/>
        <v>7.7599999999999988E-2</v>
      </c>
      <c r="F1917" s="460">
        <f t="shared" si="333"/>
        <v>0.95449232206443646</v>
      </c>
      <c r="G1917" s="460">
        <v>1.6614193973868398E-2</v>
      </c>
      <c r="H1917" s="460">
        <f t="shared" si="334"/>
        <v>1</v>
      </c>
      <c r="I1917" s="460">
        <v>0.99392726677190002</v>
      </c>
      <c r="J1917" s="460">
        <v>0.99361969492909596</v>
      </c>
      <c r="K1917" s="460">
        <v>0.996107589555983</v>
      </c>
      <c r="L1917" s="460" t="str">
        <f t="shared" si="335"/>
        <v>-</v>
      </c>
      <c r="M1917" s="460">
        <f t="shared" si="336"/>
        <v>1</v>
      </c>
      <c r="N1917" s="460">
        <f t="shared" si="337"/>
        <v>1.5858120585346615E-2</v>
      </c>
      <c r="O1917" s="460">
        <f t="shared" si="342"/>
        <v>-35.994965681828724</v>
      </c>
      <c r="P1917" s="460">
        <f t="shared" si="339"/>
        <v>-9.9999999999994316E-2</v>
      </c>
      <c r="Q1917" s="460">
        <f t="shared" si="340"/>
        <v>2.4926485530805714E-4</v>
      </c>
      <c r="R1917" s="460">
        <f t="shared" si="341"/>
        <v>-2.4926485530804298E-5</v>
      </c>
      <c r="V1917" s="430"/>
    </row>
    <row r="1918" spans="3:22" x14ac:dyDescent="0.35">
      <c r="C1918" s="460">
        <v>77.7</v>
      </c>
      <c r="D1918" s="460">
        <f t="shared" ref="D1918:D1981" si="343">IF(AND($D$11=$U$86,$D$13&gt;=$U$80),$D$13/$U$80,1)*(f_CLK_MHz/fCLK_NOM_MHz)*$C1918</f>
        <v>77.7</v>
      </c>
      <c r="E1918" s="460">
        <f t="shared" si="338"/>
        <v>7.7700000000000005E-2</v>
      </c>
      <c r="F1918" s="460">
        <f t="shared" ref="F1918:F1981" si="344">IF(SINC3_Decimation&lt;&gt;0,(ABS(SIN(((MOD_CLK_DIV*PI()*$D1918*SINC3_Decimation)/(f_CLK_MHz*1000000)))/(SINC3_Decimation*SIN(((MOD_CLK_DIV*PI()*$D1918)/(f_CLK_MHz*1000000)))))^First_Stage_Order),"-")</f>
        <v>0.95437731857286801</v>
      </c>
      <c r="G1918" s="460">
        <v>1.6761971710124401E-2</v>
      </c>
      <c r="H1918" s="460">
        <f t="shared" ref="H1918:H1981" si="345">IF(SINC1A_Decimation&lt;&gt;0,(ABS(SIN(((MOD_CLK_DIV*SINC3_Decimation*FIR2_Decimation*PI()*$D1918*SINC1A_Decimation)/(f_CLK_MHz*1000000)))/(SINC1A_Decimation*SIN(((MOD_CLK_DIV*SINC3_Decimation*FIR2_Decimation*PI()*$D1918)/(f_CLK_MHz*1000000)))))^1),"-")</f>
        <v>1</v>
      </c>
      <c r="I1918" s="460">
        <v>0.99391164367584295</v>
      </c>
      <c r="J1918" s="460">
        <v>0.99360328261738795</v>
      </c>
      <c r="K1918" s="460">
        <v>0.99609756684742401</v>
      </c>
      <c r="L1918" s="460" t="str">
        <f t="shared" ref="L1918:L1981" si="346">IF(SINC1B_Decimation&lt;&gt;0,(ABS(SIN(((MOD_CLK_DIV*FIR1_Decimation*PI()*$D1918*SINC1B_Decimation)/(f_CLK_MHz*1000000)))/(SINC1B_Decimation*SIN(((MOD_CLK_DIV*FIR1_Decimation*PI()*$D1918)/(f_CLK_MHz*1000000)))))^1),"-")</f>
        <v>-</v>
      </c>
      <c r="M1918" s="460">
        <f t="shared" ref="M1918:M1981" si="347">IF($D$14=$Z$85,(ABS(SIN(((Dec_Prior_to_Chop*PI()*$D1918*2)/(f_CLK_MHz*1000000)))/(2*SIN(((Dec_Prior_to_Chop*PI()*$D1918)/(f_CLK_MHz*1000000)))))^1),1)</f>
        <v>1</v>
      </c>
      <c r="N1918" s="460">
        <f t="shared" ref="N1918:N1981" si="348">M1918*IF(FILTER=$U$85,F1918,IF(AND(FILTER=$U$86,$D$13&lt;=$U$73,$D$13&lt;&gt;$U$72),F1918*G1918*H1918,IF(AND(FILTER=$U$86,OR($D$13&gt;=$U$74,$D$13=$U$72),$D$13&lt;=$U$79,$D$13&lt;&gt;$U$75),I1918*L1918,IF(AND(FILTER=$U$86,$D$13=$U$75),J1918*L1918,IF(AND(FILTER=$U$86,$D$13&gt;=$U$80),K1918,"Error")))))</f>
        <v>1.5997245614702796E-2</v>
      </c>
      <c r="O1918" s="460">
        <f t="shared" si="342"/>
        <v>-35.919095743520288</v>
      </c>
      <c r="P1918" s="460">
        <f t="shared" si="339"/>
        <v>-0.10000000000000853</v>
      </c>
      <c r="Q1918" s="460">
        <f t="shared" si="340"/>
        <v>2.5369108893481259E-4</v>
      </c>
      <c r="R1918" s="460">
        <f t="shared" si="341"/>
        <v>-2.5369108893483424E-5</v>
      </c>
      <c r="V1918" s="430"/>
    </row>
    <row r="1919" spans="3:22" x14ac:dyDescent="0.35">
      <c r="C1919" s="460">
        <v>77.8</v>
      </c>
      <c r="D1919" s="460">
        <f t="shared" si="343"/>
        <v>77.8</v>
      </c>
      <c r="E1919" s="460">
        <f t="shared" ref="E1919:E1982" si="349">D1919/1000</f>
        <v>7.7799999999999994E-2</v>
      </c>
      <c r="F1919" s="460">
        <f t="shared" si="344"/>
        <v>0.95426217899866683</v>
      </c>
      <c r="G1919" s="460">
        <v>1.69088428401203E-2</v>
      </c>
      <c r="H1919" s="460">
        <f t="shared" si="345"/>
        <v>1</v>
      </c>
      <c r="I1919" s="460">
        <v>0.99389600065738104</v>
      </c>
      <c r="J1919" s="460">
        <v>0.99358684938738095</v>
      </c>
      <c r="K1919" s="460">
        <v>0.99608753131244498</v>
      </c>
      <c r="L1919" s="460" t="str">
        <f t="shared" si="346"/>
        <v>-</v>
      </c>
      <c r="M1919" s="460">
        <f t="shared" si="347"/>
        <v>1</v>
      </c>
      <c r="N1919" s="460">
        <f t="shared" si="348"/>
        <v>1.6135469212959205E-2</v>
      </c>
      <c r="O1919" s="460">
        <f t="shared" si="342"/>
        <v>-35.844368019349503</v>
      </c>
      <c r="P1919" s="460">
        <f t="shared" si="339"/>
        <v>-9.9999999999994316E-2</v>
      </c>
      <c r="Q1919" s="460">
        <f t="shared" si="340"/>
        <v>2.5812784054896233E-4</v>
      </c>
      <c r="R1919" s="460">
        <f t="shared" si="341"/>
        <v>-2.5812784054894766E-5</v>
      </c>
      <c r="V1919" s="430"/>
    </row>
    <row r="1920" spans="3:22" x14ac:dyDescent="0.35">
      <c r="C1920" s="460">
        <v>77.900000000000006</v>
      </c>
      <c r="D1920" s="460">
        <f t="shared" si="343"/>
        <v>77.900000000000006</v>
      </c>
      <c r="E1920" s="460">
        <f t="shared" si="349"/>
        <v>7.7900000000000011E-2</v>
      </c>
      <c r="F1920" s="460">
        <f t="shared" si="344"/>
        <v>0.95414690338716057</v>
      </c>
      <c r="G1920" s="460">
        <v>1.7054772572048401E-2</v>
      </c>
      <c r="H1920" s="460">
        <f t="shared" si="345"/>
        <v>1</v>
      </c>
      <c r="I1920" s="460">
        <v>0.99388033771725803</v>
      </c>
      <c r="J1920" s="460">
        <v>0.99357039523990098</v>
      </c>
      <c r="K1920" s="460">
        <v>0.99607748295135001</v>
      </c>
      <c r="L1920" s="460" t="str">
        <f t="shared" si="346"/>
        <v>-</v>
      </c>
      <c r="M1920" s="460">
        <f t="shared" si="347"/>
        <v>1</v>
      </c>
      <c r="N1920" s="460">
        <f t="shared" si="348"/>
        <v>1.6272758437592263E-2</v>
      </c>
      <c r="O1920" s="460">
        <f t="shared" si="342"/>
        <v>-35.770776448720241</v>
      </c>
      <c r="P1920" s="460">
        <f t="shared" si="339"/>
        <v>-0.10000000000000853</v>
      </c>
      <c r="Q1920" s="460">
        <f t="shared" si="340"/>
        <v>2.6257330486249223E-4</v>
      </c>
      <c r="R1920" s="460">
        <f t="shared" si="341"/>
        <v>-2.6257330486251463E-5</v>
      </c>
      <c r="V1920" s="430"/>
    </row>
    <row r="1921" spans="3:22" x14ac:dyDescent="0.35">
      <c r="C1921" s="460">
        <v>78</v>
      </c>
      <c r="D1921" s="460">
        <f t="shared" si="343"/>
        <v>78</v>
      </c>
      <c r="E1921" s="460">
        <f t="shared" si="349"/>
        <v>7.8E-2</v>
      </c>
      <c r="F1921" s="460">
        <f t="shared" si="344"/>
        <v>0.95403149178372793</v>
      </c>
      <c r="G1921" s="460">
        <v>1.7199726195589501E-2</v>
      </c>
      <c r="H1921" s="460">
        <f t="shared" si="345"/>
        <v>1</v>
      </c>
      <c r="I1921" s="460">
        <v>0.99386465485623399</v>
      </c>
      <c r="J1921" s="460">
        <v>0.99355392017578603</v>
      </c>
      <c r="K1921" s="460">
        <v>0.99606742176444596</v>
      </c>
      <c r="L1921" s="460" t="str">
        <f t="shared" si="346"/>
        <v>-</v>
      </c>
      <c r="M1921" s="460">
        <f t="shared" si="347"/>
        <v>1</v>
      </c>
      <c r="N1921" s="460">
        <f t="shared" si="348"/>
        <v>1.6409080440649915E-2</v>
      </c>
      <c r="O1921" s="460">
        <f t="shared" si="342"/>
        <v>-35.698315119634422</v>
      </c>
      <c r="P1921" s="460">
        <f t="shared" si="339"/>
        <v>-9.9999999999994316E-2</v>
      </c>
      <c r="Q1921" s="460">
        <f t="shared" si="340"/>
        <v>2.670256481158455E-4</v>
      </c>
      <c r="R1921" s="460">
        <f t="shared" si="341"/>
        <v>-2.6702564811583032E-5</v>
      </c>
      <c r="V1921" s="430"/>
    </row>
    <row r="1922" spans="3:22" x14ac:dyDescent="0.35">
      <c r="C1922" s="460">
        <v>78.099999999999994</v>
      </c>
      <c r="D1922" s="460">
        <f t="shared" si="343"/>
        <v>78.099999999999994</v>
      </c>
      <c r="E1922" s="460">
        <f t="shared" si="349"/>
        <v>7.8099999999999989E-2</v>
      </c>
      <c r="F1922" s="460">
        <f t="shared" si="344"/>
        <v>0.95391594423380111</v>
      </c>
      <c r="G1922" s="460">
        <v>1.7343669091327701E-2</v>
      </c>
      <c r="H1922" s="460">
        <f t="shared" si="345"/>
        <v>1</v>
      </c>
      <c r="I1922" s="460">
        <v>0.99384895207509205</v>
      </c>
      <c r="J1922" s="460">
        <v>0.99353742419589197</v>
      </c>
      <c r="K1922" s="460">
        <v>0.996057347752063</v>
      </c>
      <c r="L1922" s="460" t="str">
        <f t="shared" si="346"/>
        <v>-</v>
      </c>
      <c r="M1922" s="460">
        <f t="shared" si="347"/>
        <v>1</v>
      </c>
      <c r="N1922" s="460">
        <f t="shared" si="348"/>
        <v>1.6544402477732454E-2</v>
      </c>
      <c r="O1922" s="460">
        <f t="shared" si="342"/>
        <v>-35.626978266437533</v>
      </c>
      <c r="P1922" s="460">
        <f t="shared" si="339"/>
        <v>-9.9999999999994316E-2</v>
      </c>
      <c r="Q1922" s="460">
        <f t="shared" si="340"/>
        <v>2.7148300911302966E-4</v>
      </c>
      <c r="R1922" s="460">
        <f t="shared" si="341"/>
        <v>-2.7148300911301422E-5</v>
      </c>
      <c r="V1922" s="430"/>
    </row>
    <row r="1923" spans="3:22" x14ac:dyDescent="0.35">
      <c r="C1923" s="460">
        <v>78.2</v>
      </c>
      <c r="D1923" s="460">
        <f t="shared" si="343"/>
        <v>78.2</v>
      </c>
      <c r="E1923" s="460">
        <f t="shared" si="349"/>
        <v>7.8200000000000006E-2</v>
      </c>
      <c r="F1923" s="460">
        <f t="shared" si="344"/>
        <v>0.95380026078286151</v>
      </c>
      <c r="G1923" s="460">
        <v>1.74865667401429E-2</v>
      </c>
      <c r="H1923" s="460">
        <f t="shared" si="345"/>
        <v>1</v>
      </c>
      <c r="I1923" s="460">
        <v>0.99383322937457297</v>
      </c>
      <c r="J1923" s="460">
        <v>0.99352090730104903</v>
      </c>
      <c r="K1923" s="460">
        <v>0.99604726091450202</v>
      </c>
      <c r="L1923" s="460" t="str">
        <f t="shared" si="346"/>
        <v>-</v>
      </c>
      <c r="M1923" s="460">
        <f t="shared" si="347"/>
        <v>1</v>
      </c>
      <c r="N1923" s="460">
        <f t="shared" si="348"/>
        <v>1.667869191694521E-2</v>
      </c>
      <c r="O1923" s="460">
        <f t="shared" si="342"/>
        <v>-35.556760267645828</v>
      </c>
      <c r="P1923" s="460">
        <f t="shared" ref="P1923:P1986" si="350">D1922-D1923</f>
        <v>-0.10000000000000853</v>
      </c>
      <c r="Q1923" s="460">
        <f t="shared" ref="Q1923:Q1986" si="351">((N1923+N1922)/2)^2</f>
        <v>2.7594350028941554E-4</v>
      </c>
      <c r="R1923" s="460">
        <f t="shared" ref="R1923:R1986" si="352">P1923*Q1923</f>
        <v>-2.7594350028943906E-5</v>
      </c>
      <c r="V1923" s="430"/>
    </row>
    <row r="1924" spans="3:22" x14ac:dyDescent="0.35">
      <c r="C1924" s="460">
        <v>78.3</v>
      </c>
      <c r="D1924" s="460">
        <f t="shared" si="343"/>
        <v>78.3</v>
      </c>
      <c r="E1924" s="460">
        <f t="shared" si="349"/>
        <v>7.8299999999999995E-2</v>
      </c>
      <c r="F1924" s="460">
        <f t="shared" si="344"/>
        <v>0.9536844414764426</v>
      </c>
      <c r="G1924" s="460">
        <v>1.7628384732580001E-2</v>
      </c>
      <c r="H1924" s="460">
        <f t="shared" si="345"/>
        <v>1</v>
      </c>
      <c r="I1924" s="460">
        <v>0.993817486755466</v>
      </c>
      <c r="J1924" s="460">
        <v>0.99350436949211596</v>
      </c>
      <c r="K1924" s="460">
        <v>0.99603716125208897</v>
      </c>
      <c r="L1924" s="460" t="str">
        <f t="shared" si="346"/>
        <v>-</v>
      </c>
      <c r="M1924" s="460">
        <f t="shared" si="347"/>
        <v>1</v>
      </c>
      <c r="N1924" s="460">
        <f t="shared" si="348"/>
        <v>1.6811916247822405E-2</v>
      </c>
      <c r="O1924" s="460">
        <f t="shared" si="342"/>
        <v>-35.487655643852086</v>
      </c>
      <c r="P1924" s="460">
        <f t="shared" si="350"/>
        <v>-9.9999999999994316E-2</v>
      </c>
      <c r="Q1924" s="460">
        <f t="shared" si="351"/>
        <v>2.8040520881149978E-4</v>
      </c>
      <c r="R1924" s="460">
        <f t="shared" si="352"/>
        <v>-2.8040520881148383E-5</v>
      </c>
      <c r="V1924" s="430"/>
    </row>
    <row r="1925" spans="3:22" x14ac:dyDescent="0.35">
      <c r="C1925" s="460">
        <v>78.400000000000006</v>
      </c>
      <c r="D1925" s="460">
        <f t="shared" si="343"/>
        <v>78.400000000000006</v>
      </c>
      <c r="E1925" s="460">
        <f t="shared" si="349"/>
        <v>7.8400000000000011E-2</v>
      </c>
      <c r="F1925" s="460">
        <f t="shared" si="344"/>
        <v>0.95356848636012892</v>
      </c>
      <c r="G1925" s="460">
        <v>1.7769088778190899E-2</v>
      </c>
      <c r="H1925" s="460">
        <f t="shared" si="345"/>
        <v>1</v>
      </c>
      <c r="I1925" s="460">
        <v>0.99380172421850999</v>
      </c>
      <c r="J1925" s="460">
        <v>0.99348781076991899</v>
      </c>
      <c r="K1925" s="460">
        <v>0.99602704876512704</v>
      </c>
      <c r="L1925" s="460" t="str">
        <f t="shared" si="346"/>
        <v>-</v>
      </c>
      <c r="M1925" s="460">
        <f t="shared" si="347"/>
        <v>1</v>
      </c>
      <c r="N1925" s="460">
        <f t="shared" si="348"/>
        <v>1.6944043090218248E-2</v>
      </c>
      <c r="O1925" s="460">
        <f t="shared" si="342"/>
        <v>-35.419659055708891</v>
      </c>
      <c r="P1925" s="460">
        <f t="shared" si="350"/>
        <v>-0.10000000000000853</v>
      </c>
      <c r="Q1925" s="460">
        <f t="shared" si="351"/>
        <v>2.8486619770786347E-4</v>
      </c>
      <c r="R1925" s="460">
        <f t="shared" si="352"/>
        <v>-2.8486619770788775E-5</v>
      </c>
      <c r="V1925" s="430"/>
    </row>
    <row r="1926" spans="3:22" x14ac:dyDescent="0.35">
      <c r="C1926" s="460">
        <v>78.5</v>
      </c>
      <c r="D1926" s="460">
        <f t="shared" si="343"/>
        <v>78.5</v>
      </c>
      <c r="E1926" s="460">
        <f t="shared" si="349"/>
        <v>7.85E-2</v>
      </c>
      <c r="F1926" s="460">
        <f t="shared" si="344"/>
        <v>0.95345239547955762</v>
      </c>
      <c r="G1926" s="460">
        <v>1.7908644714847599E-2</v>
      </c>
      <c r="H1926" s="460">
        <f t="shared" si="345"/>
        <v>1</v>
      </c>
      <c r="I1926" s="460">
        <v>0.99378594176447799</v>
      </c>
      <c r="J1926" s="460">
        <v>0.993471231135304</v>
      </c>
      <c r="K1926" s="460">
        <v>0.996016923453929</v>
      </c>
      <c r="L1926" s="460" t="str">
        <f t="shared" si="346"/>
        <v>-</v>
      </c>
      <c r="M1926" s="460">
        <f t="shared" si="347"/>
        <v>1</v>
      </c>
      <c r="N1926" s="460">
        <f t="shared" si="348"/>
        <v>1.7075040203163763E-2</v>
      </c>
      <c r="O1926" s="460">
        <f t="shared" si="342"/>
        <v>-35.352765301986729</v>
      </c>
      <c r="P1926" s="460">
        <f t="shared" si="350"/>
        <v>-9.9999999999994316E-2</v>
      </c>
      <c r="Q1926" s="460">
        <f t="shared" si="351"/>
        <v>2.8932450703051575E-4</v>
      </c>
      <c r="R1926" s="460">
        <f t="shared" si="352"/>
        <v>-2.8932450703049931E-5</v>
      </c>
      <c r="V1926" s="430"/>
    </row>
    <row r="1927" spans="3:22" x14ac:dyDescent="0.35">
      <c r="C1927" s="460">
        <v>78.599999999999994</v>
      </c>
      <c r="D1927" s="460">
        <f t="shared" si="343"/>
        <v>78.599999999999994</v>
      </c>
      <c r="E1927" s="460">
        <f t="shared" si="349"/>
        <v>7.8599999999999989E-2</v>
      </c>
      <c r="F1927" s="460">
        <f t="shared" si="344"/>
        <v>0.95333616888041461</v>
      </c>
      <c r="G1927" s="460">
        <v>1.8047018518024299E-2</v>
      </c>
      <c r="H1927" s="460">
        <f t="shared" si="345"/>
        <v>1</v>
      </c>
      <c r="I1927" s="460">
        <v>0.99377013939415104</v>
      </c>
      <c r="J1927" s="460">
        <v>0.99345463058913497</v>
      </c>
      <c r="K1927" s="460">
        <v>0.99600678531882403</v>
      </c>
      <c r="L1927" s="460" t="str">
        <f t="shared" si="346"/>
        <v>-</v>
      </c>
      <c r="M1927" s="460">
        <f t="shared" si="347"/>
        <v>1</v>
      </c>
      <c r="N1927" s="460">
        <f t="shared" si="348"/>
        <v>1.7204875493687183E-2</v>
      </c>
      <c r="O1927" s="460">
        <f t="shared" si="342"/>
        <v>-35.286969317705278</v>
      </c>
      <c r="P1927" s="460">
        <f t="shared" si="350"/>
        <v>-9.9999999999994316E-2</v>
      </c>
      <c r="Q1927" s="460">
        <f t="shared" si="351"/>
        <v>2.9377815504580195E-4</v>
      </c>
      <c r="R1927" s="460">
        <f t="shared" si="352"/>
        <v>-2.9377815504578526E-5</v>
      </c>
      <c r="V1927" s="430"/>
    </row>
    <row r="1928" spans="3:22" x14ac:dyDescent="0.35">
      <c r="C1928" s="460">
        <v>78.7</v>
      </c>
      <c r="D1928" s="460">
        <f t="shared" si="343"/>
        <v>78.7</v>
      </c>
      <c r="E1928" s="460">
        <f t="shared" si="349"/>
        <v>7.8700000000000006E-2</v>
      </c>
      <c r="F1928" s="460">
        <f t="shared" si="344"/>
        <v>0.95321980660843952</v>
      </c>
      <c r="G1928" s="460">
        <v>1.8184176310043602E-2</v>
      </c>
      <c r="H1928" s="460">
        <f t="shared" si="345"/>
        <v>1</v>
      </c>
      <c r="I1928" s="460">
        <v>0.99375431710827999</v>
      </c>
      <c r="J1928" s="460">
        <v>0.99343800913224101</v>
      </c>
      <c r="K1928" s="460">
        <v>0.99599663436011598</v>
      </c>
      <c r="L1928" s="460" t="str">
        <f t="shared" si="346"/>
        <v>-</v>
      </c>
      <c r="M1928" s="460">
        <f t="shared" si="347"/>
        <v>1</v>
      </c>
      <c r="N1928" s="460">
        <f t="shared" si="348"/>
        <v>1.733351702559353E-2</v>
      </c>
      <c r="O1928" s="460">
        <f t="shared" si="342"/>
        <v>-35.222266172336973</v>
      </c>
      <c r="P1928" s="460">
        <f t="shared" si="350"/>
        <v>-0.10000000000000853</v>
      </c>
      <c r="Q1928" s="460">
        <f t="shared" si="351"/>
        <v>2.9822513945397652E-4</v>
      </c>
      <c r="R1928" s="460">
        <f t="shared" si="352"/>
        <v>-2.9822513945400195E-5</v>
      </c>
      <c r="V1928" s="430"/>
    </row>
    <row r="1929" spans="3:22" x14ac:dyDescent="0.35">
      <c r="C1929" s="460">
        <v>78.8</v>
      </c>
      <c r="D1929" s="460">
        <f t="shared" si="343"/>
        <v>78.8</v>
      </c>
      <c r="E1929" s="460">
        <f t="shared" si="349"/>
        <v>7.8799999999999995E-2</v>
      </c>
      <c r="F1929" s="460">
        <f t="shared" si="344"/>
        <v>0.95310330870942095</v>
      </c>
      <c r="G1929" s="460">
        <v>1.8320084369288499E-2</v>
      </c>
      <c r="H1929" s="460">
        <f t="shared" si="345"/>
        <v>1</v>
      </c>
      <c r="I1929" s="460">
        <v>0.993738474907637</v>
      </c>
      <c r="J1929" s="460">
        <v>0.99342136676547499</v>
      </c>
      <c r="K1929" s="460">
        <v>0.99598647057811895</v>
      </c>
      <c r="L1929" s="460" t="str">
        <f t="shared" si="346"/>
        <v>-</v>
      </c>
      <c r="M1929" s="460">
        <f t="shared" si="347"/>
        <v>1</v>
      </c>
      <c r="N1929" s="460">
        <f t="shared" si="348"/>
        <v>1.7460933028204614E-2</v>
      </c>
      <c r="O1929" s="460">
        <f t="shared" si="342"/>
        <v>-35.158651068079408</v>
      </c>
      <c r="P1929" s="460">
        <f t="shared" si="350"/>
        <v>-9.9999999999994316E-2</v>
      </c>
      <c r="Q1929" s="460">
        <f t="shared" si="351"/>
        <v>3.0266343863656343E-4</v>
      </c>
      <c r="R1929" s="460">
        <f t="shared" si="352"/>
        <v>-3.0266343863654623E-5</v>
      </c>
      <c r="V1929" s="430"/>
    </row>
    <row r="1930" spans="3:22" x14ac:dyDescent="0.35">
      <c r="C1930" s="460">
        <v>78.900000000000006</v>
      </c>
      <c r="D1930" s="460">
        <f t="shared" si="343"/>
        <v>78.900000000000006</v>
      </c>
      <c r="E1930" s="460">
        <f t="shared" si="349"/>
        <v>7.8900000000000012E-2</v>
      </c>
      <c r="F1930" s="460">
        <f t="shared" si="344"/>
        <v>0.95298667522919966</v>
      </c>
      <c r="G1930" s="460">
        <v>1.8454709139372701E-2</v>
      </c>
      <c r="H1930" s="460">
        <f t="shared" si="345"/>
        <v>1</v>
      </c>
      <c r="I1930" s="460">
        <v>0.993722612793004</v>
      </c>
      <c r="J1930" s="460">
        <v>0.993404703489699</v>
      </c>
      <c r="K1930" s="460">
        <v>0.995976293973166</v>
      </c>
      <c r="L1930" s="460" t="str">
        <f t="shared" si="346"/>
        <v>-</v>
      </c>
      <c r="M1930" s="460">
        <f t="shared" si="347"/>
        <v>1</v>
      </c>
      <c r="N1930" s="460">
        <f t="shared" si="348"/>
        <v>1.7587091905052716E-2</v>
      </c>
      <c r="O1930" s="460">
        <f t="shared" si="342"/>
        <v>-35.096119338197219</v>
      </c>
      <c r="P1930" s="460">
        <f t="shared" si="350"/>
        <v>-0.10000000000000853</v>
      </c>
      <c r="Q1930" s="460">
        <f t="shared" si="351"/>
        <v>3.0709101293055686E-4</v>
      </c>
      <c r="R1930" s="460">
        <f t="shared" si="352"/>
        <v>-3.0709101293058305E-5</v>
      </c>
      <c r="V1930" s="430"/>
    </row>
    <row r="1931" spans="3:22" x14ac:dyDescent="0.35">
      <c r="C1931" s="460">
        <v>79</v>
      </c>
      <c r="D1931" s="460">
        <f t="shared" si="343"/>
        <v>79</v>
      </c>
      <c r="E1931" s="460">
        <f t="shared" si="349"/>
        <v>7.9000000000000001E-2</v>
      </c>
      <c r="F1931" s="460">
        <f t="shared" si="344"/>
        <v>0.95286990621366863</v>
      </c>
      <c r="G1931" s="460">
        <v>1.8588017238271099E-2</v>
      </c>
      <c r="H1931" s="460">
        <f t="shared" si="345"/>
        <v>1</v>
      </c>
      <c r="I1931" s="460">
        <v>0.99370673076514004</v>
      </c>
      <c r="J1931" s="460">
        <v>0.99338801930574905</v>
      </c>
      <c r="K1931" s="460">
        <v>0.99596610454555901</v>
      </c>
      <c r="L1931" s="460" t="str">
        <f t="shared" si="346"/>
        <v>-</v>
      </c>
      <c r="M1931" s="460">
        <f t="shared" si="347"/>
        <v>1</v>
      </c>
      <c r="N1931" s="460">
        <f t="shared" si="348"/>
        <v>1.7711962242529439E-2</v>
      </c>
      <c r="O1931" s="460">
        <f t="shared" si="342"/>
        <v>-35.034666445430119</v>
      </c>
      <c r="P1931" s="460">
        <f t="shared" si="350"/>
        <v>-9.9999999999994316E-2</v>
      </c>
      <c r="Q1931" s="460">
        <f t="shared" si="351"/>
        <v>3.1150580592848417E-4</v>
      </c>
      <c r="R1931" s="460">
        <f t="shared" si="352"/>
        <v>-3.1150580592846645E-5</v>
      </c>
      <c r="V1931" s="430"/>
    </row>
    <row r="1932" spans="3:22" x14ac:dyDescent="0.35">
      <c r="C1932" s="460">
        <v>79.099999999999994</v>
      </c>
      <c r="D1932" s="460">
        <f t="shared" si="343"/>
        <v>79.099999999999994</v>
      </c>
      <c r="E1932" s="460">
        <f t="shared" si="349"/>
        <v>7.909999999999999E-2</v>
      </c>
      <c r="F1932" s="460">
        <f t="shared" si="344"/>
        <v>0.95275300170877009</v>
      </c>
      <c r="G1932" s="460">
        <v>1.87199754674056E-2</v>
      </c>
      <c r="H1932" s="460">
        <f t="shared" si="345"/>
        <v>1</v>
      </c>
      <c r="I1932" s="460">
        <v>0.99369082882483095</v>
      </c>
      <c r="J1932" s="460">
        <v>0.99337131421449298</v>
      </c>
      <c r="K1932" s="460">
        <v>0.99595590229563002</v>
      </c>
      <c r="L1932" s="460" t="str">
        <f t="shared" si="346"/>
        <v>-</v>
      </c>
      <c r="M1932" s="460">
        <f t="shared" si="347"/>
        <v>1</v>
      </c>
      <c r="N1932" s="460">
        <f t="shared" si="348"/>
        <v>1.7835512818485222E-2</v>
      </c>
      <c r="O1932" s="460">
        <f t="shared" si="342"/>
        <v>-34.974287980466563</v>
      </c>
      <c r="P1932" s="460">
        <f t="shared" si="350"/>
        <v>-9.9999999999994316E-2</v>
      </c>
      <c r="Q1932" s="460">
        <f t="shared" si="351"/>
        <v>3.1590574580336482E-4</v>
      </c>
      <c r="R1932" s="460">
        <f t="shared" si="352"/>
        <v>-3.1590574580334687E-5</v>
      </c>
      <c r="V1932" s="430"/>
    </row>
    <row r="1933" spans="3:22" x14ac:dyDescent="0.35">
      <c r="C1933" s="460">
        <v>79.2</v>
      </c>
      <c r="D1933" s="460">
        <f t="shared" si="343"/>
        <v>79.2</v>
      </c>
      <c r="E1933" s="460">
        <f t="shared" si="349"/>
        <v>7.9200000000000007E-2</v>
      </c>
      <c r="F1933" s="460">
        <f t="shared" si="344"/>
        <v>0.95263596176049814</v>
      </c>
      <c r="G1933" s="460">
        <v>1.8850550820684198E-2</v>
      </c>
      <c r="H1933" s="460">
        <f t="shared" si="345"/>
        <v>1</v>
      </c>
      <c r="I1933" s="460">
        <v>0.993674906972834</v>
      </c>
      <c r="J1933" s="460">
        <v>0.99335458821677003</v>
      </c>
      <c r="K1933" s="460">
        <v>0.99594568722368104</v>
      </c>
      <c r="L1933" s="460" t="str">
        <f t="shared" si="346"/>
        <v>-</v>
      </c>
      <c r="M1933" s="460">
        <f t="shared" si="347"/>
        <v>1</v>
      </c>
      <c r="N1933" s="460">
        <f t="shared" si="348"/>
        <v>1.7957712610777637E-2</v>
      </c>
      <c r="O1933" s="460">
        <f t="shared" ref="O1933:O1996" si="353">20*LOG10(N1933)</f>
        <v>-34.914979660481698</v>
      </c>
      <c r="P1933" s="460">
        <f t="shared" si="350"/>
        <v>-0.10000000000000853</v>
      </c>
      <c r="Q1933" s="460">
        <f t="shared" si="351"/>
        <v>3.2028874665750737E-4</v>
      </c>
      <c r="R1933" s="460">
        <f t="shared" si="352"/>
        <v>-3.2028874665753466E-5</v>
      </c>
      <c r="V1933" s="430"/>
    </row>
    <row r="1934" spans="3:22" x14ac:dyDescent="0.35">
      <c r="C1934" s="460">
        <v>79.3</v>
      </c>
      <c r="D1934" s="460">
        <f t="shared" si="343"/>
        <v>79.3</v>
      </c>
      <c r="E1934" s="460">
        <f t="shared" si="349"/>
        <v>7.9299999999999995E-2</v>
      </c>
      <c r="F1934" s="460">
        <f t="shared" si="344"/>
        <v>0.95251878641489673</v>
      </c>
      <c r="G1934" s="460">
        <v>1.8979710493491501E-2</v>
      </c>
      <c r="H1934" s="460">
        <f t="shared" si="345"/>
        <v>1</v>
      </c>
      <c r="I1934" s="460">
        <v>0.99365896520992303</v>
      </c>
      <c r="J1934" s="460">
        <v>0.99333784131342695</v>
      </c>
      <c r="K1934" s="460">
        <v>0.99593545933003103</v>
      </c>
      <c r="L1934" s="460" t="str">
        <f t="shared" si="346"/>
        <v>-</v>
      </c>
      <c r="M1934" s="460">
        <f t="shared" si="347"/>
        <v>1</v>
      </c>
      <c r="N1934" s="460">
        <f t="shared" si="348"/>
        <v>1.8078530805766605E-2</v>
      </c>
      <c r="O1934" s="460">
        <f t="shared" si="353"/>
        <v>-34.856737327738053</v>
      </c>
      <c r="P1934" s="460">
        <f t="shared" si="350"/>
        <v>-9.9999999999994316E-2</v>
      </c>
      <c r="Q1934" s="460">
        <f t="shared" si="351"/>
        <v>3.2465270989410702E-4</v>
      </c>
      <c r="R1934" s="460">
        <f t="shared" si="352"/>
        <v>-3.2465270989408859E-5</v>
      </c>
      <c r="V1934" s="430"/>
    </row>
    <row r="1935" spans="3:22" x14ac:dyDescent="0.35">
      <c r="C1935" s="460">
        <v>79.400000000000006</v>
      </c>
      <c r="D1935" s="460">
        <f t="shared" si="343"/>
        <v>79.400000000000006</v>
      </c>
      <c r="E1935" s="460">
        <f t="shared" si="349"/>
        <v>7.9400000000000012E-2</v>
      </c>
      <c r="F1935" s="460">
        <f t="shared" si="344"/>
        <v>0.95240147571806355</v>
      </c>
      <c r="G1935" s="460">
        <v>1.9107421891628E-2</v>
      </c>
      <c r="H1935" s="460">
        <f t="shared" si="345"/>
        <v>1</v>
      </c>
      <c r="I1935" s="460">
        <v>0.99364300353688795</v>
      </c>
      <c r="J1935" s="460">
        <v>0.99332107350534304</v>
      </c>
      <c r="K1935" s="460">
        <v>0.99592521861501304</v>
      </c>
      <c r="L1935" s="460" t="str">
        <f t="shared" si="346"/>
        <v>-</v>
      </c>
      <c r="M1935" s="460">
        <f t="shared" si="347"/>
        <v>1</v>
      </c>
      <c r="N1935" s="460">
        <f t="shared" si="348"/>
        <v>1.8197936806754141E-2</v>
      </c>
      <c r="O1935" s="460">
        <f t="shared" si="353"/>
        <v>-34.799556948247741</v>
      </c>
      <c r="P1935" s="460">
        <f t="shared" si="350"/>
        <v>-0.10000000000000853</v>
      </c>
      <c r="Q1935" s="460">
        <f t="shared" si="351"/>
        <v>3.2899552561056674E-4</v>
      </c>
      <c r="R1935" s="460">
        <f t="shared" si="352"/>
        <v>-3.2899552561059481E-5</v>
      </c>
      <c r="V1935" s="430"/>
    </row>
    <row r="1936" spans="3:22" x14ac:dyDescent="0.35">
      <c r="C1936" s="460">
        <v>79.5</v>
      </c>
      <c r="D1936" s="460">
        <f t="shared" si="343"/>
        <v>79.5</v>
      </c>
      <c r="E1936" s="460">
        <f t="shared" si="349"/>
        <v>7.9500000000000001E-2</v>
      </c>
      <c r="F1936" s="460">
        <f t="shared" si="344"/>
        <v>0.9522840297161439</v>
      </c>
      <c r="G1936" s="460">
        <v>1.9233652640194901E-2</v>
      </c>
      <c r="H1936" s="460">
        <f t="shared" si="345"/>
        <v>1</v>
      </c>
      <c r="I1936" s="460">
        <v>0.99362702195449204</v>
      </c>
      <c r="J1936" s="460">
        <v>0.99330428479335597</v>
      </c>
      <c r="K1936" s="460">
        <v>0.99591496507893296</v>
      </c>
      <c r="L1936" s="460" t="str">
        <f t="shared" si="346"/>
        <v>-</v>
      </c>
      <c r="M1936" s="460">
        <f t="shared" si="347"/>
        <v>1</v>
      </c>
      <c r="N1936" s="460">
        <f t="shared" si="348"/>
        <v>1.831590024236535E-2</v>
      </c>
      <c r="O1936" s="460">
        <f t="shared" si="353"/>
        <v>-34.743434610495719</v>
      </c>
      <c r="P1936" s="460">
        <f t="shared" si="350"/>
        <v>-9.9999999999994316E-2</v>
      </c>
      <c r="Q1936" s="460">
        <f t="shared" si="351"/>
        <v>3.3331507401241283E-4</v>
      </c>
      <c r="R1936" s="460">
        <f t="shared" si="352"/>
        <v>-3.3331507401239389E-5</v>
      </c>
      <c r="V1936" s="430"/>
    </row>
    <row r="1937" spans="3:22" x14ac:dyDescent="0.35">
      <c r="C1937" s="460">
        <v>79.599999999999994</v>
      </c>
      <c r="D1937" s="460">
        <f t="shared" si="343"/>
        <v>79.599999999999994</v>
      </c>
      <c r="E1937" s="460">
        <f t="shared" si="349"/>
        <v>7.959999999999999E-2</v>
      </c>
      <c r="F1937" s="460">
        <f t="shared" si="344"/>
        <v>0.95216644845533893</v>
      </c>
      <c r="G1937" s="460">
        <v>1.9358370592424099E-2</v>
      </c>
      <c r="H1937" s="460">
        <f t="shared" si="345"/>
        <v>1</v>
      </c>
      <c r="I1937" s="460">
        <v>0.99361102046352201</v>
      </c>
      <c r="J1937" s="460">
        <v>0.99328747517833804</v>
      </c>
      <c r="K1937" s="460">
        <v>0.99590469872212295</v>
      </c>
      <c r="L1937" s="460" t="str">
        <f t="shared" si="346"/>
        <v>-</v>
      </c>
      <c r="M1937" s="460">
        <f t="shared" si="347"/>
        <v>1</v>
      </c>
      <c r="N1937" s="460">
        <f t="shared" si="348"/>
        <v>1.8432390974870729E-2</v>
      </c>
      <c r="O1937" s="460">
        <f t="shared" si="353"/>
        <v>-34.688366524221749</v>
      </c>
      <c r="P1937" s="460">
        <f t="shared" si="350"/>
        <v>-9.9999999999994316E-2</v>
      </c>
      <c r="Q1937" s="460">
        <f t="shared" si="351"/>
        <v>3.3760922684669757E-4</v>
      </c>
      <c r="R1937" s="460">
        <f t="shared" si="352"/>
        <v>-3.3760922684667835E-5</v>
      </c>
      <c r="V1937" s="430"/>
    </row>
    <row r="1938" spans="3:22" x14ac:dyDescent="0.35">
      <c r="C1938" s="460">
        <v>79.7</v>
      </c>
      <c r="D1938" s="460">
        <f t="shared" si="343"/>
        <v>79.7</v>
      </c>
      <c r="E1938" s="460">
        <f t="shared" si="349"/>
        <v>7.9700000000000007E-2</v>
      </c>
      <c r="F1938" s="460">
        <f t="shared" si="344"/>
        <v>0.95204873198189299</v>
      </c>
      <c r="G1938" s="460">
        <v>1.94815438384488E-2</v>
      </c>
      <c r="H1938" s="460">
        <f t="shared" si="345"/>
        <v>1</v>
      </c>
      <c r="I1938" s="460">
        <v>0.99359499906474702</v>
      </c>
      <c r="J1938" s="460">
        <v>0.99327064466113102</v>
      </c>
      <c r="K1938" s="460">
        <v>0.995894419544887</v>
      </c>
      <c r="L1938" s="460" t="str">
        <f t="shared" si="346"/>
        <v>-</v>
      </c>
      <c r="M1938" s="460">
        <f t="shared" si="347"/>
        <v>1</v>
      </c>
      <c r="N1938" s="460">
        <f t="shared" si="348"/>
        <v>1.8547379108444839E-2</v>
      </c>
      <c r="O1938" s="460">
        <f t="shared" si="353"/>
        <v>-34.63434901926157</v>
      </c>
      <c r="P1938" s="460">
        <f t="shared" si="350"/>
        <v>-0.10000000000000853</v>
      </c>
      <c r="Q1938" s="460">
        <f t="shared" si="351"/>
        <v>3.4187584885372034E-4</v>
      </c>
      <c r="R1938" s="460">
        <f t="shared" si="352"/>
        <v>-3.4187584885374951E-5</v>
      </c>
      <c r="V1938" s="430"/>
    </row>
    <row r="1939" spans="3:22" x14ac:dyDescent="0.35">
      <c r="C1939" s="460">
        <v>79.8</v>
      </c>
      <c r="D1939" s="460">
        <f t="shared" si="343"/>
        <v>79.8</v>
      </c>
      <c r="E1939" s="460">
        <f t="shared" si="349"/>
        <v>7.9799999999999996E-2</v>
      </c>
      <c r="F1939" s="460">
        <f t="shared" si="344"/>
        <v>0.95193088034211082</v>
      </c>
      <c r="G1939" s="460">
        <v>1.9603140714013301E-2</v>
      </c>
      <c r="H1939" s="460">
        <f t="shared" si="345"/>
        <v>1</v>
      </c>
      <c r="I1939" s="460">
        <v>0.99357895775893701</v>
      </c>
      <c r="J1939" s="460">
        <v>0.993253793242593</v>
      </c>
      <c r="K1939" s="460">
        <v>0.99588412754755096</v>
      </c>
      <c r="L1939" s="460" t="str">
        <f t="shared" si="346"/>
        <v>-</v>
      </c>
      <c r="M1939" s="460">
        <f t="shared" si="347"/>
        <v>1</v>
      </c>
      <c r="N1939" s="460">
        <f t="shared" si="348"/>
        <v>1.8660834997360955E-2</v>
      </c>
      <c r="O1939" s="460">
        <f t="shared" si="353"/>
        <v>-34.581378544445336</v>
      </c>
      <c r="P1939" s="460">
        <f t="shared" si="350"/>
        <v>-9.9999999999994316E-2</v>
      </c>
      <c r="Q1939" s="460">
        <f t="shared" si="351"/>
        <v>3.4611279923587137E-4</v>
      </c>
      <c r="R1939" s="460">
        <f t="shared" si="352"/>
        <v>-3.461127992358517E-5</v>
      </c>
      <c r="V1939" s="430"/>
    </row>
    <row r="1940" spans="3:22" x14ac:dyDescent="0.35">
      <c r="C1940" s="460">
        <v>79.900000000000006</v>
      </c>
      <c r="D1940" s="460">
        <f t="shared" si="343"/>
        <v>79.900000000000006</v>
      </c>
      <c r="E1940" s="460">
        <f t="shared" si="349"/>
        <v>7.9899999999999999E-2</v>
      </c>
      <c r="F1940" s="460">
        <f t="shared" si="344"/>
        <v>0.95181289358233856</v>
      </c>
      <c r="G1940" s="460">
        <v>1.9723129809121099E-2</v>
      </c>
      <c r="H1940" s="460">
        <f t="shared" si="345"/>
        <v>1</v>
      </c>
      <c r="I1940" s="460">
        <v>0.99356289654687902</v>
      </c>
      <c r="J1940" s="460">
        <v>0.99323692092358695</v>
      </c>
      <c r="K1940" s="460">
        <v>0.99587382273043001</v>
      </c>
      <c r="L1940" s="460" t="str">
        <f t="shared" si="346"/>
        <v>-</v>
      </c>
      <c r="M1940" s="460">
        <f t="shared" si="347"/>
        <v>1</v>
      </c>
      <c r="N1940" s="460">
        <f t="shared" si="348"/>
        <v>1.877272925411963E-2</v>
      </c>
      <c r="O1940" s="460">
        <f t="shared" si="353"/>
        <v>-34.529451666552433</v>
      </c>
      <c r="P1940" s="460">
        <f t="shared" si="350"/>
        <v>-0.10000000000000853</v>
      </c>
      <c r="Q1940" s="460">
        <f t="shared" si="351"/>
        <v>3.5031793314243138E-4</v>
      </c>
      <c r="R1940" s="460">
        <f t="shared" si="352"/>
        <v>-3.5031793314246126E-5</v>
      </c>
      <c r="V1940" s="430"/>
    </row>
    <row r="1941" spans="3:22" x14ac:dyDescent="0.35">
      <c r="C1941" s="460">
        <v>80</v>
      </c>
      <c r="D1941" s="460">
        <f t="shared" si="343"/>
        <v>80</v>
      </c>
      <c r="E1941" s="460">
        <f t="shared" si="349"/>
        <v>0.08</v>
      </c>
      <c r="F1941" s="460">
        <f t="shared" si="344"/>
        <v>0.95169477174898065</v>
      </c>
      <c r="G1941" s="460">
        <v>1.9841479976615801E-2</v>
      </c>
      <c r="H1941" s="460">
        <f t="shared" si="345"/>
        <v>1</v>
      </c>
      <c r="I1941" s="460">
        <v>0.99354681542936596</v>
      </c>
      <c r="J1941" s="460">
        <v>0.99322002770499096</v>
      </c>
      <c r="K1941" s="460">
        <v>0.99586350509386101</v>
      </c>
      <c r="L1941" s="460" t="str">
        <f t="shared" si="346"/>
        <v>-</v>
      </c>
      <c r="M1941" s="460">
        <f t="shared" si="347"/>
        <v>1</v>
      </c>
      <c r="N1941" s="460">
        <f t="shared" si="348"/>
        <v>1.8883032757507346E-2</v>
      </c>
      <c r="O1941" s="460">
        <f t="shared" si="353"/>
        <v>-34.478565069322727</v>
      </c>
      <c r="P1941" s="460">
        <f t="shared" si="350"/>
        <v>-9.9999999999994316E-2</v>
      </c>
      <c r="Q1941" s="460">
        <f t="shared" si="351"/>
        <v>3.5448910316907223E-4</v>
      </c>
      <c r="R1941" s="460">
        <f t="shared" si="352"/>
        <v>-3.5448910316905206E-5</v>
      </c>
      <c r="V1941" s="430"/>
    </row>
    <row r="1942" spans="3:22" x14ac:dyDescent="0.35">
      <c r="C1942" s="460">
        <v>80.099999999999994</v>
      </c>
      <c r="D1942" s="460">
        <f t="shared" si="343"/>
        <v>80.099999999999994</v>
      </c>
      <c r="E1942" s="460">
        <f t="shared" si="349"/>
        <v>8.0099999999999991E-2</v>
      </c>
      <c r="F1942" s="460">
        <f t="shared" si="344"/>
        <v>0.95157651488848904</v>
      </c>
      <c r="G1942" s="460">
        <v>1.9958160340695901E-2</v>
      </c>
      <c r="H1942" s="460">
        <f t="shared" si="345"/>
        <v>1</v>
      </c>
      <c r="I1942" s="460">
        <v>0.99353071440718299</v>
      </c>
      <c r="J1942" s="460">
        <v>0.993203113587667</v>
      </c>
      <c r="K1942" s="460">
        <v>0.99585317463816603</v>
      </c>
      <c r="L1942" s="460" t="str">
        <f t="shared" si="346"/>
        <v>-</v>
      </c>
      <c r="M1942" s="460">
        <f t="shared" si="347"/>
        <v>1</v>
      </c>
      <c r="N1942" s="460">
        <f t="shared" si="348"/>
        <v>1.8991716660585065E-2</v>
      </c>
      <c r="O1942" s="460">
        <f t="shared" si="353"/>
        <v>-34.42871555252254</v>
      </c>
      <c r="P1942" s="460">
        <f t="shared" si="350"/>
        <v>-9.9999999999994316E-2</v>
      </c>
      <c r="Q1942" s="460">
        <f t="shared" si="351"/>
        <v>3.5862416087082278E-4</v>
      </c>
      <c r="R1942" s="460">
        <f t="shared" si="352"/>
        <v>-3.586241608708024E-5</v>
      </c>
      <c r="V1942" s="430"/>
    </row>
    <row r="1943" spans="3:22" x14ac:dyDescent="0.35">
      <c r="C1943" s="460">
        <v>80.2</v>
      </c>
      <c r="D1943" s="460">
        <f t="shared" si="343"/>
        <v>80.2</v>
      </c>
      <c r="E1943" s="460">
        <f t="shared" si="349"/>
        <v>8.0200000000000007E-2</v>
      </c>
      <c r="F1943" s="460">
        <f t="shared" si="344"/>
        <v>0.95145812304736688</v>
      </c>
      <c r="G1943" s="460">
        <v>2.0073140305359199E-2</v>
      </c>
      <c r="H1943" s="460">
        <f t="shared" si="345"/>
        <v>1</v>
      </c>
      <c r="I1943" s="460">
        <v>0.99351459348109405</v>
      </c>
      <c r="J1943" s="460">
        <v>0.99318617857246105</v>
      </c>
      <c r="K1943" s="460">
        <v>0.99584283136365204</v>
      </c>
      <c r="L1943" s="460" t="str">
        <f t="shared" si="346"/>
        <v>-</v>
      </c>
      <c r="M1943" s="460">
        <f t="shared" si="347"/>
        <v>1</v>
      </c>
      <c r="N1943" s="460">
        <f t="shared" si="348"/>
        <v>1.9098752398603511E-2</v>
      </c>
      <c r="O1943" s="460">
        <f t="shared" si="353"/>
        <v>-34.379900031065119</v>
      </c>
      <c r="P1943" s="460">
        <f t="shared" si="350"/>
        <v>-0.10000000000000853</v>
      </c>
      <c r="Q1943" s="460">
        <f t="shared" si="351"/>
        <v>3.6272095828725052E-4</v>
      </c>
      <c r="R1943" s="460">
        <f t="shared" si="352"/>
        <v>-3.6272095828728146E-5</v>
      </c>
      <c r="V1943" s="430"/>
    </row>
    <row r="1944" spans="3:22" x14ac:dyDescent="0.35">
      <c r="C1944" s="460">
        <v>80.3</v>
      </c>
      <c r="D1944" s="460">
        <f t="shared" si="343"/>
        <v>80.3</v>
      </c>
      <c r="E1944" s="460">
        <f t="shared" si="349"/>
        <v>8.0299999999999996E-2</v>
      </c>
      <c r="F1944" s="460">
        <f t="shared" si="344"/>
        <v>0.95133959627216724</v>
      </c>
      <c r="G1944" s="460">
        <v>2.01863895627751E-2</v>
      </c>
      <c r="H1944" s="460">
        <f t="shared" si="345"/>
        <v>1</v>
      </c>
      <c r="I1944" s="460">
        <v>0.99349845265187997</v>
      </c>
      <c r="J1944" s="460">
        <v>0.99316922266023999</v>
      </c>
      <c r="K1944" s="460">
        <v>0.995832475270643</v>
      </c>
      <c r="L1944" s="460" t="str">
        <f t="shared" si="346"/>
        <v>-</v>
      </c>
      <c r="M1944" s="460">
        <f t="shared" si="347"/>
        <v>1</v>
      </c>
      <c r="N1944" s="460">
        <f t="shared" si="348"/>
        <v>1.9204111696843155E-2</v>
      </c>
      <c r="O1944" s="460">
        <f t="shared" si="353"/>
        <v>-34.332115534184958</v>
      </c>
      <c r="P1944" s="460">
        <f t="shared" si="350"/>
        <v>-9.9999999999994316E-2</v>
      </c>
      <c r="Q1944" s="460">
        <f t="shared" si="351"/>
        <v>3.667773494785644E-4</v>
      </c>
      <c r="R1944" s="460">
        <f t="shared" si="352"/>
        <v>-3.6677734947854353E-5</v>
      </c>
      <c r="V1944" s="430"/>
    </row>
    <row r="1945" spans="3:22" x14ac:dyDescent="0.35">
      <c r="C1945" s="460">
        <v>80.400000000000006</v>
      </c>
      <c r="D1945" s="460">
        <f t="shared" si="343"/>
        <v>80.400000000000006</v>
      </c>
      <c r="E1945" s="460">
        <f t="shared" si="349"/>
        <v>8.0399999999999999E-2</v>
      </c>
      <c r="F1945" s="460">
        <f t="shared" si="344"/>
        <v>0.95122093460949575</v>
      </c>
      <c r="G1945" s="460">
        <v>2.0297878101583101E-2</v>
      </c>
      <c r="H1945" s="460">
        <f t="shared" si="345"/>
        <v>1</v>
      </c>
      <c r="I1945" s="460">
        <v>0.993482291920328</v>
      </c>
      <c r="J1945" s="460">
        <v>0.99315224585186501</v>
      </c>
      <c r="K1945" s="460">
        <v>0.995822106359457</v>
      </c>
      <c r="L1945" s="460" t="str">
        <f t="shared" si="346"/>
        <v>-</v>
      </c>
      <c r="M1945" s="460">
        <f t="shared" si="347"/>
        <v>1</v>
      </c>
      <c r="N1945" s="460">
        <f t="shared" si="348"/>
        <v>1.9307766578377496E-2</v>
      </c>
      <c r="O1945" s="460">
        <f t="shared" si="353"/>
        <v>-34.285359204665198</v>
      </c>
      <c r="P1945" s="460">
        <f t="shared" si="350"/>
        <v>-0.10000000000000853</v>
      </c>
      <c r="Q1945" s="460">
        <f t="shared" si="351"/>
        <v>3.7079119207135311E-4</v>
      </c>
      <c r="R1945" s="460">
        <f t="shared" si="352"/>
        <v>-3.7079119207138472E-5</v>
      </c>
      <c r="V1945" s="430"/>
    </row>
    <row r="1946" spans="3:22" x14ac:dyDescent="0.35">
      <c r="C1946" s="460">
        <v>80.5</v>
      </c>
      <c r="D1946" s="460">
        <f t="shared" si="343"/>
        <v>80.5</v>
      </c>
      <c r="E1946" s="460">
        <f t="shared" si="349"/>
        <v>8.0500000000000002E-2</v>
      </c>
      <c r="F1946" s="460">
        <f t="shared" si="344"/>
        <v>0.95110213810600786</v>
      </c>
      <c r="G1946" s="460">
        <v>2.0407576215114201E-2</v>
      </c>
      <c r="H1946" s="460">
        <f t="shared" si="345"/>
        <v>1</v>
      </c>
      <c r="I1946" s="460">
        <v>0.99346611128724205</v>
      </c>
      <c r="J1946" s="460">
        <v>0.99313524814822296</v>
      </c>
      <c r="K1946" s="460">
        <v>0.99581172463043699</v>
      </c>
      <c r="L1946" s="460" t="str">
        <f t="shared" si="346"/>
        <v>-</v>
      </c>
      <c r="M1946" s="460">
        <f t="shared" si="347"/>
        <v>1</v>
      </c>
      <c r="N1946" s="460">
        <f t="shared" si="348"/>
        <v>1.9409689371756429E-2</v>
      </c>
      <c r="O1946" s="460">
        <f t="shared" si="353"/>
        <v>-34.239628298117943</v>
      </c>
      <c r="P1946" s="460">
        <f t="shared" si="350"/>
        <v>-9.9999999999994316E-2</v>
      </c>
      <c r="Q1946" s="460">
        <f t="shared" si="351"/>
        <v>3.7476034881264025E-4</v>
      </c>
      <c r="R1946" s="460">
        <f t="shared" si="352"/>
        <v>-3.7476034881261892E-5</v>
      </c>
      <c r="V1946" s="430"/>
    </row>
    <row r="1947" spans="3:22" x14ac:dyDescent="0.35">
      <c r="C1947" s="460">
        <v>80.599999999999994</v>
      </c>
      <c r="D1947" s="460">
        <f t="shared" si="343"/>
        <v>80.599999999999994</v>
      </c>
      <c r="E1947" s="460">
        <f t="shared" si="349"/>
        <v>8.0599999999999991E-2</v>
      </c>
      <c r="F1947" s="460">
        <f t="shared" si="344"/>
        <v>0.95098320680840798</v>
      </c>
      <c r="G1947" s="460">
        <v>2.0515454509534899E-2</v>
      </c>
      <c r="H1947" s="460">
        <f t="shared" si="345"/>
        <v>1</v>
      </c>
      <c r="I1947" s="460">
        <v>0.99344991075338895</v>
      </c>
      <c r="J1947" s="460">
        <v>0.99311822955016504</v>
      </c>
      <c r="K1947" s="460">
        <v>0.99580133008388705</v>
      </c>
      <c r="L1947" s="460" t="str">
        <f t="shared" si="346"/>
        <v>-</v>
      </c>
      <c r="M1947" s="460">
        <f t="shared" si="347"/>
        <v>1</v>
      </c>
      <c r="N1947" s="460">
        <f t="shared" si="348"/>
        <v>1.9509852718609513E-2</v>
      </c>
      <c r="O1947" s="460">
        <f t="shared" si="353"/>
        <v>-34.194920182316309</v>
      </c>
      <c r="P1947" s="460">
        <f t="shared" si="350"/>
        <v>-9.9999999999994316E-2</v>
      </c>
      <c r="Q1947" s="460">
        <f t="shared" si="351"/>
        <v>3.7868268913094147E-4</v>
      </c>
      <c r="R1947" s="460">
        <f t="shared" si="352"/>
        <v>-3.7868268913091994E-5</v>
      </c>
      <c r="V1947" s="430"/>
    </row>
    <row r="1948" spans="3:22" x14ac:dyDescent="0.35">
      <c r="C1948" s="460">
        <v>80.7</v>
      </c>
      <c r="D1948" s="460">
        <f t="shared" si="343"/>
        <v>80.7</v>
      </c>
      <c r="E1948" s="460">
        <f t="shared" si="349"/>
        <v>8.0700000000000008E-2</v>
      </c>
      <c r="F1948" s="460">
        <f t="shared" si="344"/>
        <v>0.95086414076345549</v>
      </c>
      <c r="G1948" s="460">
        <v>2.06214839119091E-2</v>
      </c>
      <c r="H1948" s="460">
        <f t="shared" si="345"/>
        <v>1</v>
      </c>
      <c r="I1948" s="460">
        <v>0.99343369031957396</v>
      </c>
      <c r="J1948" s="460">
        <v>0.993101190058575</v>
      </c>
      <c r="K1948" s="460">
        <v>0.99579092272014902</v>
      </c>
      <c r="L1948" s="460" t="str">
        <f t="shared" si="346"/>
        <v>-</v>
      </c>
      <c r="M1948" s="460">
        <f t="shared" si="347"/>
        <v>1</v>
      </c>
      <c r="N1948" s="460">
        <f t="shared" si="348"/>
        <v>1.9608229581164868E-2</v>
      </c>
      <c r="O1948" s="460">
        <f t="shared" si="353"/>
        <v>-34.151232336578822</v>
      </c>
      <c r="P1948" s="460">
        <f t="shared" si="350"/>
        <v>-0.10000000000000853</v>
      </c>
      <c r="Q1948" s="460">
        <f t="shared" si="351"/>
        <v>3.8255609070298049E-4</v>
      </c>
      <c r="R1948" s="460">
        <f t="shared" si="352"/>
        <v>-3.8255609070301314E-5</v>
      </c>
      <c r="V1948" s="430"/>
    </row>
    <row r="1949" spans="3:22" x14ac:dyDescent="0.35">
      <c r="C1949" s="460">
        <v>80.8</v>
      </c>
      <c r="D1949" s="460">
        <f t="shared" si="343"/>
        <v>80.8</v>
      </c>
      <c r="E1949" s="460">
        <f t="shared" si="349"/>
        <v>8.0799999999999997E-2</v>
      </c>
      <c r="F1949" s="460">
        <f t="shared" si="344"/>
        <v>0.95074494001795651</v>
      </c>
      <c r="G1949" s="460">
        <v>2.0725635678178901E-2</v>
      </c>
      <c r="H1949" s="460">
        <f t="shared" si="345"/>
        <v>1</v>
      </c>
      <c r="I1949" s="460">
        <v>0.993417449986568</v>
      </c>
      <c r="J1949" s="460">
        <v>0.99308412967431003</v>
      </c>
      <c r="K1949" s="460">
        <v>0.99578050253953099</v>
      </c>
      <c r="L1949" s="460" t="str">
        <f t="shared" si="346"/>
        <v>-</v>
      </c>
      <c r="M1949" s="460">
        <f t="shared" si="347"/>
        <v>1</v>
      </c>
      <c r="N1949" s="460">
        <f t="shared" si="348"/>
        <v>1.9704793249684219E-2</v>
      </c>
      <c r="O1949" s="460">
        <f t="shared" si="353"/>
        <v>-34.10856235120464</v>
      </c>
      <c r="P1949" s="460">
        <f t="shared" si="350"/>
        <v>-9.9999999999994316E-2</v>
      </c>
      <c r="Q1949" s="460">
        <f t="shared" si="351"/>
        <v>3.8637844102471538E-4</v>
      </c>
      <c r="R1949" s="460">
        <f t="shared" si="352"/>
        <v>-3.8637844102469342E-5</v>
      </c>
      <c r="V1949" s="430"/>
    </row>
    <row r="1950" spans="3:22" x14ac:dyDescent="0.35">
      <c r="C1950" s="460">
        <v>80.900000000000006</v>
      </c>
      <c r="D1950" s="460">
        <f t="shared" si="343"/>
        <v>80.900000000000006</v>
      </c>
      <c r="E1950" s="460">
        <f t="shared" si="349"/>
        <v>8.09E-2</v>
      </c>
      <c r="F1950" s="460">
        <f t="shared" si="344"/>
        <v>0.95062560461876855</v>
      </c>
      <c r="G1950" s="460">
        <v>2.08278814010588E-2</v>
      </c>
      <c r="H1950" s="460">
        <f t="shared" si="345"/>
        <v>1</v>
      </c>
      <c r="I1950" s="460">
        <v>0.99340118975517699</v>
      </c>
      <c r="J1950" s="460">
        <v>0.99306704839825399</v>
      </c>
      <c r="K1950" s="460">
        <v>0.99577006954237102</v>
      </c>
      <c r="L1950" s="460" t="str">
        <f t="shared" si="346"/>
        <v>-</v>
      </c>
      <c r="M1950" s="460">
        <f t="shared" si="347"/>
        <v>1</v>
      </c>
      <c r="N1950" s="460">
        <f t="shared" si="348"/>
        <v>1.9799517349809528E-2</v>
      </c>
      <c r="O1950" s="460">
        <f t="shared" si="353"/>
        <v>-34.066907926960525</v>
      </c>
      <c r="P1950" s="460">
        <f t="shared" si="350"/>
        <v>-0.10000000000000853</v>
      </c>
      <c r="Q1950" s="460">
        <f t="shared" si="351"/>
        <v>3.9014763898531852E-4</v>
      </c>
      <c r="R1950" s="460">
        <f t="shared" si="352"/>
        <v>-3.9014763898535176E-5</v>
      </c>
      <c r="V1950" s="430"/>
    </row>
    <row r="1951" spans="3:22" x14ac:dyDescent="0.35">
      <c r="C1951" s="460">
        <v>81</v>
      </c>
      <c r="D1951" s="460">
        <f t="shared" si="343"/>
        <v>81</v>
      </c>
      <c r="E1951" s="460">
        <f t="shared" si="349"/>
        <v>8.1000000000000003E-2</v>
      </c>
      <c r="F1951" s="460">
        <f t="shared" si="344"/>
        <v>0.95050613461280065</v>
      </c>
      <c r="G1951" s="460">
        <v>2.0928193017845001E-2</v>
      </c>
      <c r="H1951" s="460">
        <f t="shared" si="345"/>
        <v>1</v>
      </c>
      <c r="I1951" s="460">
        <v>0.99338490962616</v>
      </c>
      <c r="J1951" s="460">
        <v>0.99304994623124299</v>
      </c>
      <c r="K1951" s="460">
        <v>0.99575962372896898</v>
      </c>
      <c r="L1951" s="460" t="str">
        <f t="shared" si="346"/>
        <v>-</v>
      </c>
      <c r="M1951" s="460">
        <f t="shared" si="347"/>
        <v>1</v>
      </c>
      <c r="N1951" s="460">
        <f t="shared" si="348"/>
        <v>1.9892375849822456E-2</v>
      </c>
      <c r="O1951" s="460">
        <f t="shared" si="353"/>
        <v>-34.026266874617825</v>
      </c>
      <c r="P1951" s="460">
        <f t="shared" si="350"/>
        <v>-9.9999999999994316E-2</v>
      </c>
      <c r="Q1951" s="460">
        <f t="shared" si="351"/>
        <v>3.9386159644274791E-4</v>
      </c>
      <c r="R1951" s="460">
        <f t="shared" si="352"/>
        <v>-3.9386159644272552E-5</v>
      </c>
      <c r="V1951" s="430"/>
    </row>
    <row r="1952" spans="3:22" x14ac:dyDescent="0.35">
      <c r="C1952" s="460">
        <v>81.099999999999994</v>
      </c>
      <c r="D1952" s="460">
        <f t="shared" si="343"/>
        <v>81.099999999999994</v>
      </c>
      <c r="E1952" s="460">
        <f t="shared" si="349"/>
        <v>8.1099999999999992E-2</v>
      </c>
      <c r="F1952" s="460">
        <f t="shared" si="344"/>
        <v>0.95038653004701323</v>
      </c>
      <c r="G1952" s="460">
        <v>2.10265428181339E-2</v>
      </c>
      <c r="H1952" s="460">
        <f t="shared" si="345"/>
        <v>1</v>
      </c>
      <c r="I1952" s="460">
        <v>0.993368609600356</v>
      </c>
      <c r="J1952" s="460">
        <v>0.99303282317420905</v>
      </c>
      <c r="K1952" s="460">
        <v>0.99574916509969003</v>
      </c>
      <c r="L1952" s="460" t="str">
        <f t="shared" si="346"/>
        <v>-</v>
      </c>
      <c r="M1952" s="460">
        <f t="shared" si="347"/>
        <v>1</v>
      </c>
      <c r="N1952" s="460">
        <f t="shared" si="348"/>
        <v>1.9983343067811223E-2</v>
      </c>
      <c r="O1952" s="460">
        <f t="shared" si="353"/>
        <v>-33.986637114540933</v>
      </c>
      <c r="P1952" s="460">
        <f t="shared" si="350"/>
        <v>-9.9999999999994316E-2</v>
      </c>
      <c r="Q1952" s="460">
        <f t="shared" si="351"/>
        <v>3.975182397995322E-4</v>
      </c>
      <c r="R1952" s="460">
        <f t="shared" si="352"/>
        <v>-3.9751823979950961E-5</v>
      </c>
      <c r="V1952" s="430"/>
    </row>
    <row r="1953" spans="3:22" x14ac:dyDescent="0.35">
      <c r="C1953" s="460">
        <v>81.2</v>
      </c>
      <c r="D1953" s="460">
        <f t="shared" si="343"/>
        <v>81.2</v>
      </c>
      <c r="E1953" s="460">
        <f t="shared" si="349"/>
        <v>8.1200000000000008E-2</v>
      </c>
      <c r="F1953" s="460">
        <f t="shared" si="344"/>
        <v>0.95026679096841393</v>
      </c>
      <c r="G1953" s="460">
        <v>2.1122903451451399E-2</v>
      </c>
      <c r="H1953" s="460">
        <f t="shared" si="345"/>
        <v>1</v>
      </c>
      <c r="I1953" s="460">
        <v>0.99335228967850497</v>
      </c>
      <c r="J1953" s="460">
        <v>0.99301567922796996</v>
      </c>
      <c r="K1953" s="460">
        <v>0.99573869365481804</v>
      </c>
      <c r="L1953" s="460" t="str">
        <f t="shared" si="346"/>
        <v>-</v>
      </c>
      <c r="M1953" s="460">
        <f t="shared" si="347"/>
        <v>1</v>
      </c>
      <c r="N1953" s="460">
        <f t="shared" si="348"/>
        <v>2.0072393678746355E-2</v>
      </c>
      <c r="O1953" s="460">
        <f t="shared" si="353"/>
        <v>-33.948016676325537</v>
      </c>
      <c r="P1953" s="460">
        <f t="shared" si="350"/>
        <v>-0.10000000000000853</v>
      </c>
      <c r="Q1953" s="460">
        <f t="shared" si="351"/>
        <v>4.0111551157738067E-4</v>
      </c>
      <c r="R1953" s="460">
        <f t="shared" si="352"/>
        <v>-4.0111551157741485E-5</v>
      </c>
      <c r="V1953" s="430"/>
    </row>
    <row r="1954" spans="3:22" x14ac:dyDescent="0.35">
      <c r="C1954" s="460">
        <v>81.3</v>
      </c>
      <c r="D1954" s="460">
        <f t="shared" si="343"/>
        <v>81.3</v>
      </c>
      <c r="E1954" s="460">
        <f t="shared" si="349"/>
        <v>8.1299999999999997E-2</v>
      </c>
      <c r="F1954" s="460">
        <f t="shared" si="344"/>
        <v>0.95014691742406487</v>
      </c>
      <c r="G1954" s="460">
        <v>2.1217247934787999E-2</v>
      </c>
      <c r="H1954" s="460">
        <f t="shared" si="345"/>
        <v>1</v>
      </c>
      <c r="I1954" s="460">
        <v>0.99333594986143903</v>
      </c>
      <c r="J1954" s="460">
        <v>0.99299851439343401</v>
      </c>
      <c r="K1954" s="460">
        <v>0.99572820939470696</v>
      </c>
      <c r="L1954" s="460" t="str">
        <f t="shared" si="346"/>
        <v>-</v>
      </c>
      <c r="M1954" s="460">
        <f t="shared" si="347"/>
        <v>1</v>
      </c>
      <c r="N1954" s="460">
        <f t="shared" si="348"/>
        <v>2.0159502721460925E-2</v>
      </c>
      <c r="O1954" s="460">
        <f t="shared" si="353"/>
        <v>-33.910403698487684</v>
      </c>
      <c r="P1954" s="460">
        <f t="shared" si="350"/>
        <v>-9.9999999999994316E-2</v>
      </c>
      <c r="Q1954" s="460">
        <f t="shared" si="351"/>
        <v>4.0465137198925289E-4</v>
      </c>
      <c r="R1954" s="460">
        <f t="shared" si="352"/>
        <v>-4.0465137198922992E-5</v>
      </c>
      <c r="V1954" s="430"/>
    </row>
    <row r="1955" spans="3:22" x14ac:dyDescent="0.35">
      <c r="C1955" s="460">
        <v>81.400000000000006</v>
      </c>
      <c r="D1955" s="460">
        <f t="shared" si="343"/>
        <v>81.400000000000006</v>
      </c>
      <c r="E1955" s="460">
        <f t="shared" si="349"/>
        <v>8.14E-2</v>
      </c>
      <c r="F1955" s="460">
        <f t="shared" si="344"/>
        <v>0.95002690946107471</v>
      </c>
      <c r="G1955" s="460">
        <v>2.1309549660040599E-2</v>
      </c>
      <c r="H1955" s="460">
        <f t="shared" si="345"/>
        <v>1</v>
      </c>
      <c r="I1955" s="460">
        <v>0.99331959014993099</v>
      </c>
      <c r="J1955" s="460">
        <v>0.99298132867146205</v>
      </c>
      <c r="K1955" s="460">
        <v>0.99571771231966899</v>
      </c>
      <c r="L1955" s="460" t="str">
        <f t="shared" si="346"/>
        <v>-</v>
      </c>
      <c r="M1955" s="460">
        <f t="shared" si="347"/>
        <v>1</v>
      </c>
      <c r="N1955" s="460">
        <f t="shared" si="348"/>
        <v>2.0244645605535665E-2</v>
      </c>
      <c r="O1955" s="460">
        <f t="shared" si="353"/>
        <v>-33.873796428202716</v>
      </c>
      <c r="P1955" s="460">
        <f t="shared" si="350"/>
        <v>-0.10000000000000853</v>
      </c>
      <c r="Q1955" s="460">
        <f t="shared" si="351"/>
        <v>4.0812380050748537E-4</v>
      </c>
      <c r="R1955" s="460">
        <f t="shared" si="352"/>
        <v>-4.081238005075202E-5</v>
      </c>
      <c r="V1955" s="430"/>
    </row>
    <row r="1956" spans="3:22" x14ac:dyDescent="0.35">
      <c r="C1956" s="460">
        <v>81.5</v>
      </c>
      <c r="D1956" s="460">
        <f t="shared" si="343"/>
        <v>81.5</v>
      </c>
      <c r="E1956" s="460">
        <f t="shared" si="349"/>
        <v>8.1500000000000003E-2</v>
      </c>
      <c r="F1956" s="460">
        <f t="shared" si="344"/>
        <v>0.94990676712660693</v>
      </c>
      <c r="G1956" s="460">
        <v>2.1399782401356E-2</v>
      </c>
      <c r="H1956" s="460">
        <f t="shared" si="345"/>
        <v>1</v>
      </c>
      <c r="I1956" s="460">
        <v>0.99330321054479498</v>
      </c>
      <c r="J1956" s="460">
        <v>0.99296412206295004</v>
      </c>
      <c r="K1956" s="460">
        <v>0.99570720243004895</v>
      </c>
      <c r="L1956" s="460" t="str">
        <f t="shared" si="346"/>
        <v>-</v>
      </c>
      <c r="M1956" s="460">
        <f t="shared" si="347"/>
        <v>1</v>
      </c>
      <c r="N1956" s="460">
        <f t="shared" si="348"/>
        <v>2.0327798118084935E-2</v>
      </c>
      <c r="O1956" s="460">
        <f t="shared" si="353"/>
        <v>-33.838193221094983</v>
      </c>
      <c r="P1956" s="460">
        <f t="shared" si="350"/>
        <v>-9.9999999999994316E-2</v>
      </c>
      <c r="Q1956" s="460">
        <f t="shared" si="351"/>
        <v>4.1153079742659016E-4</v>
      </c>
      <c r="R1956" s="460">
        <f t="shared" si="352"/>
        <v>-4.1153079742656675E-5</v>
      </c>
      <c r="V1956" s="430"/>
    </row>
    <row r="1957" spans="3:22" x14ac:dyDescent="0.35">
      <c r="C1957" s="460">
        <v>81.599999999999994</v>
      </c>
      <c r="D1957" s="460">
        <f t="shared" si="343"/>
        <v>81.599999999999994</v>
      </c>
      <c r="E1957" s="460">
        <f t="shared" si="349"/>
        <v>8.1599999999999992E-2</v>
      </c>
      <c r="F1957" s="460">
        <f t="shared" si="344"/>
        <v>0.94978649046787067</v>
      </c>
      <c r="G1957" s="460">
        <v>2.1487920322377198E-2</v>
      </c>
      <c r="H1957" s="460">
        <f t="shared" si="345"/>
        <v>1</v>
      </c>
      <c r="I1957" s="460">
        <v>0.99328681104681005</v>
      </c>
      <c r="J1957" s="460">
        <v>0.99294689456875795</v>
      </c>
      <c r="K1957" s="460">
        <v>0.99569667972615505</v>
      </c>
      <c r="L1957" s="460" t="str">
        <f t="shared" si="346"/>
        <v>-</v>
      </c>
      <c r="M1957" s="460">
        <f t="shared" si="347"/>
        <v>1</v>
      </c>
      <c r="N1957" s="460">
        <f t="shared" si="348"/>
        <v>2.0408936430443874E-2</v>
      </c>
      <c r="O1957" s="460">
        <f t="shared" si="353"/>
        <v>-33.803592541077592</v>
      </c>
      <c r="P1957" s="460">
        <f t="shared" si="350"/>
        <v>-9.9999999999994316E-2</v>
      </c>
      <c r="Q1957" s="460">
        <f t="shared" si="351"/>
        <v>4.1487038541932516E-4</v>
      </c>
      <c r="R1957" s="460">
        <f t="shared" si="352"/>
        <v>-4.1487038541930157E-5</v>
      </c>
      <c r="V1957" s="430"/>
    </row>
    <row r="1958" spans="3:22" x14ac:dyDescent="0.35">
      <c r="C1958" s="460">
        <v>81.7</v>
      </c>
      <c r="D1958" s="460">
        <f t="shared" si="343"/>
        <v>81.7</v>
      </c>
      <c r="E1958" s="460">
        <f t="shared" si="349"/>
        <v>8.1700000000000009E-2</v>
      </c>
      <c r="F1958" s="460">
        <f t="shared" si="344"/>
        <v>0.94966607953212967</v>
      </c>
      <c r="G1958" s="460">
        <v>2.1573937983389101E-2</v>
      </c>
      <c r="H1958" s="460">
        <f t="shared" si="345"/>
        <v>1</v>
      </c>
      <c r="I1958" s="460">
        <v>0.99327039165678899</v>
      </c>
      <c r="J1958" s="460">
        <v>0.99292964618978197</v>
      </c>
      <c r="K1958" s="460">
        <v>0.99568614420833301</v>
      </c>
      <c r="L1958" s="460" t="str">
        <f t="shared" si="346"/>
        <v>-</v>
      </c>
      <c r="M1958" s="460">
        <f t="shared" si="347"/>
        <v>1</v>
      </c>
      <c r="N1958" s="460">
        <f t="shared" si="348"/>
        <v>2.0488037104754428E-2</v>
      </c>
      <c r="O1958" s="460">
        <f t="shared" si="353"/>
        <v>-33.769992960242448</v>
      </c>
      <c r="P1958" s="460">
        <f t="shared" si="350"/>
        <v>-0.10000000000000853</v>
      </c>
      <c r="Q1958" s="460">
        <f t="shared" si="351"/>
        <v>4.1814061108467766E-4</v>
      </c>
      <c r="R1958" s="460">
        <f t="shared" si="352"/>
        <v>-4.1814061108471334E-5</v>
      </c>
      <c r="V1958" s="430"/>
    </row>
    <row r="1959" spans="3:22" x14ac:dyDescent="0.35">
      <c r="C1959" s="460">
        <v>81.8</v>
      </c>
      <c r="D1959" s="460">
        <f t="shared" si="343"/>
        <v>81.8</v>
      </c>
      <c r="E1959" s="460">
        <f t="shared" si="349"/>
        <v>8.1799999999999998E-2</v>
      </c>
      <c r="F1959" s="460">
        <f t="shared" si="344"/>
        <v>0.9495455343666962</v>
      </c>
      <c r="G1959" s="460">
        <v>2.1657810348360999E-2</v>
      </c>
      <c r="H1959" s="460">
        <f t="shared" si="345"/>
        <v>1</v>
      </c>
      <c r="I1959" s="460">
        <v>0.99325395237551395</v>
      </c>
      <c r="J1959" s="460">
        <v>0.99291237692688605</v>
      </c>
      <c r="K1959" s="460">
        <v>0.99567559587689503</v>
      </c>
      <c r="L1959" s="460" t="str">
        <f t="shared" si="346"/>
        <v>-</v>
      </c>
      <c r="M1959" s="460">
        <f t="shared" si="347"/>
        <v>1</v>
      </c>
      <c r="N1959" s="460">
        <f t="shared" si="348"/>
        <v>2.0565077100447009E-2</v>
      </c>
      <c r="O1959" s="460">
        <f t="shared" si="353"/>
        <v>-33.737393158801524</v>
      </c>
      <c r="P1959" s="460">
        <f t="shared" si="350"/>
        <v>-9.9999999999994316E-2</v>
      </c>
      <c r="Q1959" s="460">
        <f t="shared" si="351"/>
        <v>4.213395464863281E-4</v>
      </c>
      <c r="R1959" s="460">
        <f t="shared" si="352"/>
        <v>-4.2133954648630415E-5</v>
      </c>
      <c r="V1959" s="430"/>
    </row>
    <row r="1960" spans="3:22" x14ac:dyDescent="0.35">
      <c r="C1960" s="460">
        <v>81.900000000000006</v>
      </c>
      <c r="D1960" s="460">
        <f t="shared" si="343"/>
        <v>81.900000000000006</v>
      </c>
      <c r="E1960" s="460">
        <f t="shared" si="349"/>
        <v>8.1900000000000001E-2</v>
      </c>
      <c r="F1960" s="460">
        <f t="shared" si="344"/>
        <v>0.94942485501893148</v>
      </c>
      <c r="G1960" s="460">
        <v>2.1739512791886399E-2</v>
      </c>
      <c r="H1960" s="460">
        <f t="shared" si="345"/>
        <v>1</v>
      </c>
      <c r="I1960" s="460">
        <v>0.99323749320378396</v>
      </c>
      <c r="J1960" s="460">
        <v>0.99289508678095395</v>
      </c>
      <c r="K1960" s="460">
        <v>0.99566503473216805</v>
      </c>
      <c r="L1960" s="460" t="str">
        <f t="shared" si="346"/>
        <v>-</v>
      </c>
      <c r="M1960" s="460">
        <f t="shared" si="347"/>
        <v>1</v>
      </c>
      <c r="N1960" s="460">
        <f t="shared" si="348"/>
        <v>2.064003378061895E-2</v>
      </c>
      <c r="O1960" s="460">
        <f t="shared" si="353"/>
        <v>-33.705791925078309</v>
      </c>
      <c r="P1960" s="460">
        <f t="shared" si="350"/>
        <v>-0.10000000000000853</v>
      </c>
      <c r="Q1960" s="460">
        <f t="shared" si="351"/>
        <v>4.244652906802351E-4</v>
      </c>
      <c r="R1960" s="460">
        <f t="shared" si="352"/>
        <v>-4.2446529068027127E-5</v>
      </c>
      <c r="V1960" s="430"/>
    </row>
    <row r="1961" spans="3:22" x14ac:dyDescent="0.35">
      <c r="C1961" s="460">
        <v>82</v>
      </c>
      <c r="D1961" s="460">
        <f t="shared" si="343"/>
        <v>82</v>
      </c>
      <c r="E1961" s="460">
        <f t="shared" si="349"/>
        <v>8.2000000000000003E-2</v>
      </c>
      <c r="F1961" s="460">
        <f t="shared" si="344"/>
        <v>0.94930404153625203</v>
      </c>
      <c r="G1961" s="460">
        <v>2.1819021106016499E-2</v>
      </c>
      <c r="H1961" s="460">
        <f t="shared" si="345"/>
        <v>1</v>
      </c>
      <c r="I1961" s="460">
        <v>0.99322101414241404</v>
      </c>
      <c r="J1961" s="460">
        <v>0.99287777575288105</v>
      </c>
      <c r="K1961" s="460">
        <v>0.99565446077449804</v>
      </c>
      <c r="L1961" s="460" t="str">
        <f t="shared" si="346"/>
        <v>-</v>
      </c>
      <c r="M1961" s="460">
        <f t="shared" si="347"/>
        <v>1</v>
      </c>
      <c r="N1961" s="460">
        <f t="shared" si="348"/>
        <v>2.0712884918306244E-2</v>
      </c>
      <c r="O1961" s="460">
        <f t="shared" si="353"/>
        <v>-33.675188155550536</v>
      </c>
      <c r="P1961" s="460">
        <f t="shared" si="350"/>
        <v>-9.9999999999994316E-2</v>
      </c>
      <c r="Q1961" s="460">
        <f t="shared" si="351"/>
        <v>4.2751597122997931E-4</v>
      </c>
      <c r="R1961" s="460">
        <f t="shared" si="352"/>
        <v>-4.2751597122995504E-5</v>
      </c>
      <c r="V1961" s="430"/>
    </row>
    <row r="1962" spans="3:22" x14ac:dyDescent="0.35">
      <c r="C1962" s="460">
        <v>82.1</v>
      </c>
      <c r="D1962" s="460">
        <f t="shared" si="343"/>
        <v>82.1</v>
      </c>
      <c r="E1962" s="460">
        <f t="shared" si="349"/>
        <v>8.2099999999999992E-2</v>
      </c>
      <c r="F1962" s="460">
        <f t="shared" si="344"/>
        <v>0.949183093966116</v>
      </c>
      <c r="G1962" s="460">
        <v>2.1896311506986E-2</v>
      </c>
      <c r="H1962" s="460">
        <f t="shared" si="345"/>
        <v>1</v>
      </c>
      <c r="I1962" s="460">
        <v>0.993204515192191</v>
      </c>
      <c r="J1962" s="460">
        <v>0.992860443843536</v>
      </c>
      <c r="K1962" s="460">
        <v>0.99564387400419996</v>
      </c>
      <c r="L1962" s="460" t="str">
        <f t="shared" si="346"/>
        <v>-</v>
      </c>
      <c r="M1962" s="460">
        <f t="shared" si="347"/>
        <v>1</v>
      </c>
      <c r="N1962" s="460">
        <f t="shared" si="348"/>
        <v>2.0783608702646839E-2</v>
      </c>
      <c r="O1962" s="460">
        <f t="shared" si="353"/>
        <v>-33.645580854944598</v>
      </c>
      <c r="P1962" s="460">
        <f t="shared" si="350"/>
        <v>-9.9999999999994316E-2</v>
      </c>
      <c r="Q1962" s="460">
        <f t="shared" si="351"/>
        <v>4.3048974570844995E-4</v>
      </c>
      <c r="R1962" s="460">
        <f t="shared" si="352"/>
        <v>-4.304897457084255E-5</v>
      </c>
      <c r="V1962" s="430"/>
    </row>
    <row r="1963" spans="3:22" x14ac:dyDescent="0.35">
      <c r="C1963" s="460">
        <v>82.2</v>
      </c>
      <c r="D1963" s="460">
        <f t="shared" si="343"/>
        <v>82.2</v>
      </c>
      <c r="E1963" s="460">
        <f t="shared" si="349"/>
        <v>8.2200000000000009E-2</v>
      </c>
      <c r="F1963" s="460">
        <f t="shared" si="344"/>
        <v>0.94906201235603982</v>
      </c>
      <c r="G1963" s="460">
        <v>2.1971360641830098E-2</v>
      </c>
      <c r="H1963" s="460">
        <f t="shared" si="345"/>
        <v>1</v>
      </c>
      <c r="I1963" s="460">
        <v>0.99318799635391197</v>
      </c>
      <c r="J1963" s="460">
        <v>0.99284309105380497</v>
      </c>
      <c r="K1963" s="460">
        <v>0.99563327442160199</v>
      </c>
      <c r="L1963" s="460" t="str">
        <f t="shared" si="346"/>
        <v>-</v>
      </c>
      <c r="M1963" s="460">
        <f t="shared" si="347"/>
        <v>1</v>
      </c>
      <c r="N1963" s="460">
        <f t="shared" si="348"/>
        <v>2.0852183744935564E-2</v>
      </c>
      <c r="O1963" s="460">
        <f t="shared" si="353"/>
        <v>-33.616969136381279</v>
      </c>
      <c r="P1963" s="460">
        <f t="shared" si="350"/>
        <v>-0.10000000000000853</v>
      </c>
      <c r="Q1963" s="460">
        <f t="shared" si="351"/>
        <v>4.3338480318454002E-4</v>
      </c>
      <c r="R1963" s="460">
        <f t="shared" si="352"/>
        <v>-4.33384803184577E-5</v>
      </c>
      <c r="V1963" s="430"/>
    </row>
    <row r="1964" spans="3:22" x14ac:dyDescent="0.35">
      <c r="C1964" s="460">
        <v>82.3</v>
      </c>
      <c r="D1964" s="460">
        <f t="shared" si="343"/>
        <v>82.3</v>
      </c>
      <c r="E1964" s="460">
        <f t="shared" si="349"/>
        <v>8.2299999999999998E-2</v>
      </c>
      <c r="F1964" s="460">
        <f t="shared" si="344"/>
        <v>0.94894079675358789</v>
      </c>
      <c r="G1964" s="460">
        <v>2.2044145594890801E-2</v>
      </c>
      <c r="H1964" s="460">
        <f t="shared" si="345"/>
        <v>1</v>
      </c>
      <c r="I1964" s="460">
        <v>0.99317145762840198</v>
      </c>
      <c r="J1964" s="460">
        <v>0.99282571738458902</v>
      </c>
      <c r="K1964" s="460">
        <v>0.99562266202704996</v>
      </c>
      <c r="L1964" s="460" t="str">
        <f t="shared" si="346"/>
        <v>-</v>
      </c>
      <c r="M1964" s="460">
        <f t="shared" si="347"/>
        <v>1</v>
      </c>
      <c r="N1964" s="460">
        <f t="shared" si="348"/>
        <v>2.0918589084567771E-2</v>
      </c>
      <c r="O1964" s="460">
        <f t="shared" si="353"/>
        <v>-33.58935222157389</v>
      </c>
      <c r="P1964" s="460">
        <f t="shared" si="350"/>
        <v>-9.9999999999994316E-2</v>
      </c>
      <c r="Q1964" s="460">
        <f t="shared" si="351"/>
        <v>4.3619936569349357E-4</v>
      </c>
      <c r="R1964" s="460">
        <f t="shared" si="352"/>
        <v>-4.3619936569346874E-5</v>
      </c>
      <c r="V1964" s="430"/>
    </row>
    <row r="1965" spans="3:22" x14ac:dyDescent="0.35">
      <c r="C1965" s="460">
        <v>82.4</v>
      </c>
      <c r="D1965" s="460">
        <f t="shared" si="343"/>
        <v>82.4</v>
      </c>
      <c r="E1965" s="460">
        <f t="shared" si="349"/>
        <v>8.2400000000000001E-2</v>
      </c>
      <c r="F1965" s="460">
        <f t="shared" si="344"/>
        <v>0.94881944720637268</v>
      </c>
      <c r="G1965" s="460">
        <v>2.2114643894209699E-2</v>
      </c>
      <c r="H1965" s="460">
        <f t="shared" si="345"/>
        <v>1</v>
      </c>
      <c r="I1965" s="460">
        <v>0.99315489901644405</v>
      </c>
      <c r="J1965" s="460">
        <v>0.99280832283675902</v>
      </c>
      <c r="K1965" s="460">
        <v>0.99561203682085997</v>
      </c>
      <c r="L1965" s="460" t="str">
        <f t="shared" si="346"/>
        <v>-</v>
      </c>
      <c r="M1965" s="460">
        <f t="shared" si="347"/>
        <v>1</v>
      </c>
      <c r="N1965" s="460">
        <f t="shared" si="348"/>
        <v>2.0982804194869833E-2</v>
      </c>
      <c r="O1965" s="460">
        <f t="shared" si="353"/>
        <v>-33.562729441079441</v>
      </c>
      <c r="P1965" s="460">
        <f t="shared" si="350"/>
        <v>-0.10000000000000853</v>
      </c>
      <c r="Q1965" s="460">
        <f t="shared" si="351"/>
        <v>4.3893168968952477E-4</v>
      </c>
      <c r="R1965" s="460">
        <f t="shared" si="352"/>
        <v>-4.3893168968956219E-5</v>
      </c>
      <c r="V1965" s="430"/>
    </row>
    <row r="1966" spans="3:22" x14ac:dyDescent="0.35">
      <c r="C1966" s="460">
        <v>82.5</v>
      </c>
      <c r="D1966" s="460">
        <f t="shared" si="343"/>
        <v>82.5</v>
      </c>
      <c r="E1966" s="460">
        <f t="shared" si="349"/>
        <v>8.2500000000000004E-2</v>
      </c>
      <c r="F1966" s="460">
        <f t="shared" si="344"/>
        <v>0.94869796376205928</v>
      </c>
      <c r="G1966" s="460">
        <v>2.2182833517808701E-2</v>
      </c>
      <c r="H1966" s="460">
        <f t="shared" si="345"/>
        <v>1</v>
      </c>
      <c r="I1966" s="460">
        <v>0.99313832051886297</v>
      </c>
      <c r="J1966" s="460">
        <v>0.99279090741122</v>
      </c>
      <c r="K1966" s="460">
        <v>0.99560139880337595</v>
      </c>
      <c r="L1966" s="460" t="str">
        <f t="shared" si="346"/>
        <v>-</v>
      </c>
      <c r="M1966" s="460">
        <f t="shared" si="347"/>
        <v>1</v>
      </c>
      <c r="N1966" s="460">
        <f t="shared" si="348"/>
        <v>2.1044808988817873E-2</v>
      </c>
      <c r="O1966" s="460">
        <f t="shared" si="353"/>
        <v>-33.537100234602228</v>
      </c>
      <c r="P1966" s="460">
        <f t="shared" si="350"/>
        <v>-9.9999999999994316E-2</v>
      </c>
      <c r="Q1966" s="460">
        <f t="shared" si="351"/>
        <v>4.4158006747942023E-4</v>
      </c>
      <c r="R1966" s="460">
        <f t="shared" si="352"/>
        <v>-4.4158006747939514E-5</v>
      </c>
      <c r="V1966" s="430"/>
    </row>
    <row r="1967" spans="3:22" x14ac:dyDescent="0.35">
      <c r="C1967" s="460">
        <v>82.6</v>
      </c>
      <c r="D1967" s="460">
        <f t="shared" si="343"/>
        <v>82.6</v>
      </c>
      <c r="E1967" s="460">
        <f t="shared" si="349"/>
        <v>8.2599999999999993E-2</v>
      </c>
      <c r="F1967" s="460">
        <f t="shared" si="344"/>
        <v>0.94857634646836286</v>
      </c>
      <c r="G1967" s="460">
        <v>2.2248692899852901E-2</v>
      </c>
      <c r="H1967" s="460">
        <f t="shared" si="345"/>
        <v>1</v>
      </c>
      <c r="I1967" s="460">
        <v>0.99312172213644501</v>
      </c>
      <c r="J1967" s="460">
        <v>0.99277347110884395</v>
      </c>
      <c r="K1967" s="460">
        <v>0.99559074797491798</v>
      </c>
      <c r="L1967" s="460" t="str">
        <f t="shared" si="346"/>
        <v>-</v>
      </c>
      <c r="M1967" s="460">
        <f t="shared" si="347"/>
        <v>1</v>
      </c>
      <c r="N1967" s="460">
        <f t="shared" si="348"/>
        <v>2.1104583824639072E-2</v>
      </c>
      <c r="O1967" s="460">
        <f t="shared" si="353"/>
        <v>-33.512464151352162</v>
      </c>
      <c r="P1967" s="460">
        <f t="shared" si="350"/>
        <v>-9.9999999999994316E-2</v>
      </c>
      <c r="Q1967" s="460">
        <f t="shared" si="351"/>
        <v>4.4414282863577406E-4</v>
      </c>
      <c r="R1967" s="460">
        <f t="shared" si="352"/>
        <v>-4.4414282863574881E-5</v>
      </c>
      <c r="V1967" s="430"/>
    </row>
    <row r="1968" spans="3:22" x14ac:dyDescent="0.35">
      <c r="C1968" s="460">
        <v>82.7</v>
      </c>
      <c r="D1968" s="460">
        <f t="shared" si="343"/>
        <v>82.7</v>
      </c>
      <c r="E1968" s="460">
        <f t="shared" si="349"/>
        <v>8.270000000000001E-2</v>
      </c>
      <c r="F1968" s="460">
        <f t="shared" si="344"/>
        <v>0.94845459537304533</v>
      </c>
      <c r="G1968" s="460">
        <v>2.2312200936697699E-2</v>
      </c>
      <c r="H1968" s="460">
        <f t="shared" si="345"/>
        <v>1</v>
      </c>
      <c r="I1968" s="460">
        <v>0.99310510386999495</v>
      </c>
      <c r="J1968" s="460">
        <v>0.99275601393052104</v>
      </c>
      <c r="K1968" s="460">
        <v>0.99558008433581402</v>
      </c>
      <c r="L1968" s="460" t="str">
        <f t="shared" si="346"/>
        <v>-</v>
      </c>
      <c r="M1968" s="460">
        <f t="shared" si="347"/>
        <v>1</v>
      </c>
      <c r="N1968" s="460">
        <f t="shared" si="348"/>
        <v>2.11621095112977E-2</v>
      </c>
      <c r="O1968" s="460">
        <f t="shared" si="353"/>
        <v>-33.488820850457117</v>
      </c>
      <c r="P1968" s="460">
        <f t="shared" si="350"/>
        <v>-0.10000000000000853</v>
      </c>
      <c r="Q1968" s="460">
        <f t="shared" si="351"/>
        <v>4.4661834138853048E-4</v>
      </c>
      <c r="R1968" s="460">
        <f t="shared" si="352"/>
        <v>-4.4661834138856855E-5</v>
      </c>
      <c r="V1968" s="430"/>
    </row>
    <row r="1969" spans="3:22" x14ac:dyDescent="0.35">
      <c r="C1969" s="460">
        <v>82.8</v>
      </c>
      <c r="D1969" s="460">
        <f t="shared" si="343"/>
        <v>82.8</v>
      </c>
      <c r="E1969" s="460">
        <f t="shared" si="349"/>
        <v>8.2799999999999999E-2</v>
      </c>
      <c r="F1969" s="460">
        <f t="shared" si="344"/>
        <v>0.94833271052392354</v>
      </c>
      <c r="G1969" s="460">
        <v>2.2373336992816802E-2</v>
      </c>
      <c r="H1969" s="460">
        <f t="shared" si="345"/>
        <v>1</v>
      </c>
      <c r="I1969" s="460">
        <v>0.99308846572034304</v>
      </c>
      <c r="J1969" s="460">
        <v>0.99273853587715899</v>
      </c>
      <c r="K1969" s="460">
        <v>0.99556940788641202</v>
      </c>
      <c r="L1969" s="460" t="str">
        <f t="shared" si="346"/>
        <v>-</v>
      </c>
      <c r="M1969" s="460">
        <f t="shared" si="347"/>
        <v>1</v>
      </c>
      <c r="N1969" s="460">
        <f t="shared" si="348"/>
        <v>2.1217367313863127E-2</v>
      </c>
      <c r="O1969" s="460">
        <f t="shared" si="353"/>
        <v>-33.466170101430571</v>
      </c>
      <c r="P1969" s="460">
        <f t="shared" si="350"/>
        <v>-9.9999999999994316E-2</v>
      </c>
      <c r="Q1969" s="460">
        <f t="shared" si="351"/>
        <v>4.490050139935859E-4</v>
      </c>
      <c r="R1969" s="460">
        <f t="shared" si="352"/>
        <v>-4.4900501399356035E-5</v>
      </c>
      <c r="V1969" s="430"/>
    </row>
    <row r="1970" spans="3:22" x14ac:dyDescent="0.35">
      <c r="C1970" s="460">
        <v>82.9</v>
      </c>
      <c r="D1970" s="460">
        <f t="shared" si="343"/>
        <v>82.9</v>
      </c>
      <c r="E1970" s="460">
        <f t="shared" si="349"/>
        <v>8.2900000000000001E-2</v>
      </c>
      <c r="F1970" s="460">
        <f t="shared" si="344"/>
        <v>0.94821069196886076</v>
      </c>
      <c r="G1970" s="460">
        <v>2.24320809066101E-2</v>
      </c>
      <c r="H1970" s="460">
        <f t="shared" si="345"/>
        <v>1</v>
      </c>
      <c r="I1970" s="460">
        <v>0.99307180768827596</v>
      </c>
      <c r="J1970" s="460">
        <v>0.99272103694963298</v>
      </c>
      <c r="K1970" s="460">
        <v>0.99555871862703305</v>
      </c>
      <c r="L1970" s="460" t="str">
        <f t="shared" si="346"/>
        <v>-</v>
      </c>
      <c r="M1970" s="460">
        <f t="shared" si="347"/>
        <v>1</v>
      </c>
      <c r="N1970" s="460">
        <f t="shared" si="348"/>
        <v>2.1270338958758232E-2</v>
      </c>
      <c r="O1970" s="460">
        <f t="shared" si="353"/>
        <v>-33.444511784695443</v>
      </c>
      <c r="P1970" s="460">
        <f t="shared" si="350"/>
        <v>-0.10000000000000853</v>
      </c>
      <c r="Q1970" s="460">
        <f t="shared" si="351"/>
        <v>4.5130129607713702E-4</v>
      </c>
      <c r="R1970" s="460">
        <f t="shared" si="352"/>
        <v>-4.5130129607717547E-5</v>
      </c>
      <c r="V1970" s="430"/>
    </row>
    <row r="1971" spans="3:22" x14ac:dyDescent="0.35">
      <c r="C1971" s="460">
        <v>83</v>
      </c>
      <c r="D1971" s="460">
        <f t="shared" si="343"/>
        <v>83</v>
      </c>
      <c r="E1971" s="460">
        <f t="shared" si="349"/>
        <v>8.3000000000000004E-2</v>
      </c>
      <c r="F1971" s="460">
        <f t="shared" si="344"/>
        <v>0.94808853975577301</v>
      </c>
      <c r="G1971" s="460">
        <v>2.2488412996090099E-2</v>
      </c>
      <c r="H1971" s="460">
        <f t="shared" si="345"/>
        <v>1</v>
      </c>
      <c r="I1971" s="460">
        <v>0.99305512977462296</v>
      </c>
      <c r="J1971" s="460">
        <v>0.99270351714885596</v>
      </c>
      <c r="K1971" s="460">
        <v>0.99554801655801795</v>
      </c>
      <c r="L1971" s="460" t="str">
        <f t="shared" si="346"/>
        <v>-</v>
      </c>
      <c r="M1971" s="460">
        <f t="shared" si="347"/>
        <v>1</v>
      </c>
      <c r="N1971" s="460">
        <f t="shared" si="348"/>
        <v>2.1321006638887811E-2</v>
      </c>
      <c r="O1971" s="460">
        <f t="shared" si="353"/>
        <v>-33.423845892164707</v>
      </c>
      <c r="P1971" s="460">
        <f t="shared" si="350"/>
        <v>-9.9999999999994316E-2</v>
      </c>
      <c r="Q1971" s="460">
        <f t="shared" si="351"/>
        <v>4.5350567995453082E-4</v>
      </c>
      <c r="R1971" s="460">
        <f t="shared" si="352"/>
        <v>-4.5350567995450503E-5</v>
      </c>
      <c r="V1971" s="430"/>
    </row>
    <row r="1972" spans="3:22" x14ac:dyDescent="0.35">
      <c r="C1972" s="460">
        <v>83.1</v>
      </c>
      <c r="D1972" s="460">
        <f t="shared" si="343"/>
        <v>83.1</v>
      </c>
      <c r="E1972" s="460">
        <f t="shared" si="349"/>
        <v>8.3099999999999993E-2</v>
      </c>
      <c r="F1972" s="460">
        <f t="shared" si="344"/>
        <v>0.94796625393262324</v>
      </c>
      <c r="G1972" s="460">
        <v>2.25423140644452E-2</v>
      </c>
      <c r="H1972" s="460">
        <f t="shared" si="345"/>
        <v>1</v>
      </c>
      <c r="I1972" s="460">
        <v>0.99303843198015995</v>
      </c>
      <c r="J1972" s="460">
        <v>0.99268597647568402</v>
      </c>
      <c r="K1972" s="460">
        <v>0.99553730167967802</v>
      </c>
      <c r="L1972" s="460" t="str">
        <f t="shared" si="346"/>
        <v>-</v>
      </c>
      <c r="M1972" s="460">
        <f t="shared" si="347"/>
        <v>1</v>
      </c>
      <c r="N1972" s="460">
        <f t="shared" si="348"/>
        <v>2.1369353018644802E-2</v>
      </c>
      <c r="O1972" s="460">
        <f t="shared" si="353"/>
        <v>-33.404172527879972</v>
      </c>
      <c r="P1972" s="460">
        <f t="shared" si="350"/>
        <v>-9.9999999999994316E-2</v>
      </c>
      <c r="Q1972" s="460">
        <f t="shared" si="351"/>
        <v>4.5561670192237195E-4</v>
      </c>
      <c r="R1972" s="460">
        <f t="shared" si="352"/>
        <v>-4.5561670192234608E-5</v>
      </c>
      <c r="V1972" s="430"/>
    </row>
    <row r="1973" spans="3:22" x14ac:dyDescent="0.35">
      <c r="C1973" s="460">
        <v>83.2</v>
      </c>
      <c r="D1973" s="460">
        <f t="shared" si="343"/>
        <v>83.2</v>
      </c>
      <c r="E1973" s="460">
        <f t="shared" si="349"/>
        <v>8.3199999999999996E-2</v>
      </c>
      <c r="F1973" s="460">
        <f t="shared" si="344"/>
        <v>0.94784383454742893</v>
      </c>
      <c r="G1973" s="460">
        <v>2.2593765405478802E-2</v>
      </c>
      <c r="H1973" s="460">
        <f t="shared" si="345"/>
        <v>1</v>
      </c>
      <c r="I1973" s="460">
        <v>0.99302171430574704</v>
      </c>
      <c r="J1973" s="460">
        <v>0.99266841493106395</v>
      </c>
      <c r="K1973" s="460">
        <v>0.99552657399238698</v>
      </c>
      <c r="L1973" s="460" t="str">
        <f t="shared" si="346"/>
        <v>-</v>
      </c>
      <c r="M1973" s="460">
        <f t="shared" si="347"/>
        <v>1</v>
      </c>
      <c r="N1973" s="460">
        <f t="shared" si="348"/>
        <v>2.1415361238794072E-2</v>
      </c>
      <c r="O1973" s="460">
        <f t="shared" si="353"/>
        <v>-33.385491908708751</v>
      </c>
      <c r="P1973" s="460">
        <f t="shared" si="350"/>
        <v>-0.10000000000000853</v>
      </c>
      <c r="Q1973" s="460">
        <f t="shared" si="351"/>
        <v>4.5763294352267337E-4</v>
      </c>
      <c r="R1973" s="460">
        <f t="shared" si="352"/>
        <v>-4.5763294352271238E-5</v>
      </c>
      <c r="V1973" s="430"/>
    </row>
    <row r="1974" spans="3:22" x14ac:dyDescent="0.35">
      <c r="C1974" s="460">
        <v>83.3</v>
      </c>
      <c r="D1974" s="460">
        <f t="shared" si="343"/>
        <v>83.3</v>
      </c>
      <c r="E1974" s="460">
        <f t="shared" si="349"/>
        <v>8.3299999999999999E-2</v>
      </c>
      <c r="F1974" s="460">
        <f t="shared" si="344"/>
        <v>0.94772128164825098</v>
      </c>
      <c r="G1974" s="460">
        <v>2.26427488089221E-2</v>
      </c>
      <c r="H1974" s="460">
        <f t="shared" si="345"/>
        <v>1</v>
      </c>
      <c r="I1974" s="460">
        <v>0.99300497675214805</v>
      </c>
      <c r="J1974" s="460">
        <v>0.99265083251584296</v>
      </c>
      <c r="K1974" s="460">
        <v>0.99551583349643502</v>
      </c>
      <c r="L1974" s="460" t="str">
        <f t="shared" si="346"/>
        <v>-</v>
      </c>
      <c r="M1974" s="460">
        <f t="shared" si="347"/>
        <v>1</v>
      </c>
      <c r="N1974" s="460">
        <f t="shared" si="348"/>
        <v>2.1459014921231062E-2</v>
      </c>
      <c r="O1974" s="460">
        <f t="shared" si="353"/>
        <v>-33.367804365102074</v>
      </c>
      <c r="P1974" s="460">
        <f t="shared" si="350"/>
        <v>-9.9999999999994316E-2</v>
      </c>
      <c r="Q1974" s="460">
        <f t="shared" si="351"/>
        <v>4.5955303277783299E-4</v>
      </c>
      <c r="R1974" s="460">
        <f t="shared" si="352"/>
        <v>-4.5955303277780686E-5</v>
      </c>
      <c r="V1974" s="430"/>
    </row>
    <row r="1975" spans="3:22" x14ac:dyDescent="0.35">
      <c r="C1975" s="460">
        <v>83.4</v>
      </c>
      <c r="D1975" s="460">
        <f t="shared" si="343"/>
        <v>83.4</v>
      </c>
      <c r="E1975" s="460">
        <f t="shared" si="349"/>
        <v>8.3400000000000002E-2</v>
      </c>
      <c r="F1975" s="460">
        <f t="shared" si="344"/>
        <v>0.94759859528320656</v>
      </c>
      <c r="G1975" s="460">
        <v>2.2689246565621601E-2</v>
      </c>
      <c r="H1975" s="460">
        <f t="shared" si="345"/>
        <v>1</v>
      </c>
      <c r="I1975" s="460">
        <v>0.99298821932022696</v>
      </c>
      <c r="J1975" s="460">
        <v>0.99263322923097297</v>
      </c>
      <c r="K1975" s="460">
        <v>0.99550508019220296</v>
      </c>
      <c r="L1975" s="460" t="str">
        <f t="shared" si="346"/>
        <v>-</v>
      </c>
      <c r="M1975" s="460">
        <f t="shared" si="347"/>
        <v>1</v>
      </c>
      <c r="N1975" s="460">
        <f t="shared" si="348"/>
        <v>2.1500298173617347E-2</v>
      </c>
      <c r="O1975" s="460">
        <f t="shared" si="353"/>
        <v>-33.351110341912346</v>
      </c>
      <c r="P1975" s="460">
        <f t="shared" si="350"/>
        <v>-0.10000000000000853</v>
      </c>
      <c r="Q1975" s="460">
        <f t="shared" si="351"/>
        <v>4.6137564539530342E-4</v>
      </c>
      <c r="R1975" s="460">
        <f t="shared" si="352"/>
        <v>-4.6137564539534277E-5</v>
      </c>
      <c r="V1975" s="430"/>
    </row>
    <row r="1976" spans="3:22" x14ac:dyDescent="0.35">
      <c r="C1976" s="460">
        <v>83.5</v>
      </c>
      <c r="D1976" s="460">
        <f t="shared" si="343"/>
        <v>83.5</v>
      </c>
      <c r="E1976" s="460">
        <f t="shared" si="349"/>
        <v>8.3500000000000005E-2</v>
      </c>
      <c r="F1976" s="460">
        <f t="shared" si="344"/>
        <v>0.94747577550045969</v>
      </c>
      <c r="G1976" s="460">
        <v>2.27332414725957E-2</v>
      </c>
      <c r="H1976" s="460">
        <f t="shared" si="345"/>
        <v>1</v>
      </c>
      <c r="I1976" s="460">
        <v>0.99297144201074605</v>
      </c>
      <c r="J1976" s="460">
        <v>0.99261560507729396</v>
      </c>
      <c r="K1976" s="460">
        <v>0.99549431407997901</v>
      </c>
      <c r="L1976" s="460" t="str">
        <f t="shared" si="346"/>
        <v>-</v>
      </c>
      <c r="M1976" s="460">
        <f t="shared" si="347"/>
        <v>1</v>
      </c>
      <c r="N1976" s="460">
        <f t="shared" si="348"/>
        <v>2.1539195593886822E-2</v>
      </c>
      <c r="O1976" s="460">
        <f t="shared" si="353"/>
        <v>-33.335410399274672</v>
      </c>
      <c r="P1976" s="460">
        <f t="shared" si="350"/>
        <v>-9.9999999999994316E-2</v>
      </c>
      <c r="Q1976" s="460">
        <f t="shared" si="351"/>
        <v>4.6309950594075757E-4</v>
      </c>
      <c r="R1976" s="460">
        <f t="shared" si="352"/>
        <v>-4.6309950594073122E-5</v>
      </c>
      <c r="V1976" s="430"/>
    </row>
    <row r="1977" spans="3:22" x14ac:dyDescent="0.35">
      <c r="C1977" s="460">
        <v>83.6</v>
      </c>
      <c r="D1977" s="460">
        <f t="shared" si="343"/>
        <v>83.6</v>
      </c>
      <c r="E1977" s="460">
        <f t="shared" si="349"/>
        <v>8.3599999999999994E-2</v>
      </c>
      <c r="F1977" s="460">
        <f t="shared" si="344"/>
        <v>0.94735282234822427</v>
      </c>
      <c r="G1977" s="460">
        <v>2.27747168379651E-2</v>
      </c>
      <c r="H1977" s="460">
        <f t="shared" si="345"/>
        <v>1</v>
      </c>
      <c r="I1977" s="460">
        <v>0.99295464482455698</v>
      </c>
      <c r="J1977" s="460">
        <v>0.99259796005574696</v>
      </c>
      <c r="K1977" s="460">
        <v>0.99548353516013099</v>
      </c>
      <c r="L1977" s="460" t="str">
        <f t="shared" si="346"/>
        <v>-</v>
      </c>
      <c r="M1977" s="460">
        <f t="shared" si="347"/>
        <v>1</v>
      </c>
      <c r="N1977" s="460">
        <f t="shared" si="348"/>
        <v>2.1575692274627863E-2</v>
      </c>
      <c r="O1977" s="460">
        <f t="shared" si="353"/>
        <v>-33.320705213550568</v>
      </c>
      <c r="P1977" s="460">
        <f t="shared" si="350"/>
        <v>-9.9999999999994316E-2</v>
      </c>
      <c r="Q1977" s="460">
        <f t="shared" si="351"/>
        <v>4.6472338897864861E-4</v>
      </c>
      <c r="R1977" s="460">
        <f t="shared" si="352"/>
        <v>-4.6472338897862218E-5</v>
      </c>
      <c r="V1977" s="430"/>
    </row>
    <row r="1978" spans="3:22" x14ac:dyDescent="0.35">
      <c r="C1978" s="460">
        <v>83.7</v>
      </c>
      <c r="D1978" s="460">
        <f t="shared" si="343"/>
        <v>83.7</v>
      </c>
      <c r="E1978" s="460">
        <f t="shared" si="349"/>
        <v>8.3699999999999997E-2</v>
      </c>
      <c r="F1978" s="460">
        <f t="shared" si="344"/>
        <v>0.94722973587476555</v>
      </c>
      <c r="G1978" s="460">
        <v>2.2813656485749099E-2</v>
      </c>
      <c r="H1978" s="460">
        <f t="shared" si="345"/>
        <v>1</v>
      </c>
      <c r="I1978" s="460">
        <v>0.99293782776245598</v>
      </c>
      <c r="J1978" s="460">
        <v>0.99258029416721005</v>
      </c>
      <c r="K1978" s="460">
        <v>0.99547274343297598</v>
      </c>
      <c r="L1978" s="460" t="str">
        <f t="shared" si="346"/>
        <v>-</v>
      </c>
      <c r="M1978" s="460">
        <f t="shared" si="347"/>
        <v>1</v>
      </c>
      <c r="N1978" s="460">
        <f t="shared" si="348"/>
        <v>2.1609773807333751E-2</v>
      </c>
      <c r="O1978" s="460">
        <f t="shared" si="353"/>
        <v>-33.306995578337869</v>
      </c>
      <c r="P1978" s="460">
        <f t="shared" si="350"/>
        <v>-0.10000000000000853</v>
      </c>
      <c r="Q1978" s="460">
        <f t="shared" si="351"/>
        <v>4.6624612017906415E-4</v>
      </c>
      <c r="R1978" s="460">
        <f t="shared" si="352"/>
        <v>-4.662461201791039E-5</v>
      </c>
      <c r="V1978" s="430"/>
    </row>
    <row r="1979" spans="3:22" x14ac:dyDescent="0.35">
      <c r="C1979" s="460">
        <v>83.8</v>
      </c>
      <c r="D1979" s="460">
        <f t="shared" si="343"/>
        <v>83.8</v>
      </c>
      <c r="E1979" s="460">
        <f t="shared" si="349"/>
        <v>8.3799999999999999E-2</v>
      </c>
      <c r="F1979" s="460">
        <f t="shared" si="344"/>
        <v>0.94710651612839647</v>
      </c>
      <c r="G1979" s="460">
        <v>2.2850044760533001E-2</v>
      </c>
      <c r="H1979" s="460">
        <f t="shared" si="345"/>
        <v>1</v>
      </c>
      <c r="I1979" s="460">
        <v>0.99292099082527896</v>
      </c>
      <c r="J1979" s="460">
        <v>0.99256260741260705</v>
      </c>
      <c r="K1979" s="460">
        <v>0.99546193889886803</v>
      </c>
      <c r="L1979" s="460" t="str">
        <f t="shared" si="346"/>
        <v>-</v>
      </c>
      <c r="M1979" s="460">
        <f t="shared" si="347"/>
        <v>1</v>
      </c>
      <c r="N1979" s="460">
        <f t="shared" si="348"/>
        <v>2.1641426286526329E-2</v>
      </c>
      <c r="O1979" s="460">
        <f t="shared" si="353"/>
        <v>-33.294282405546227</v>
      </c>
      <c r="P1979" s="460">
        <f t="shared" si="350"/>
        <v>-9.9999999999994316E-2</v>
      </c>
      <c r="Q1979" s="460">
        <f t="shared" si="351"/>
        <v>4.6766657738978046E-4</v>
      </c>
      <c r="R1979" s="460">
        <f t="shared" si="352"/>
        <v>-4.6766657738975385E-5</v>
      </c>
      <c r="V1979" s="430"/>
    </row>
    <row r="1980" spans="3:22" x14ac:dyDescent="0.35">
      <c r="C1980" s="460">
        <v>83.9</v>
      </c>
      <c r="D1980" s="460">
        <f t="shared" si="343"/>
        <v>83.9</v>
      </c>
      <c r="E1980" s="460">
        <f t="shared" si="349"/>
        <v>8.3900000000000002E-2</v>
      </c>
      <c r="F1980" s="460">
        <f t="shared" si="344"/>
        <v>0.94698316315748099</v>
      </c>
      <c r="G1980" s="460">
        <v>2.2883866532001002E-2</v>
      </c>
      <c r="H1980" s="460">
        <f t="shared" si="345"/>
        <v>1</v>
      </c>
      <c r="I1980" s="460">
        <v>0.99290413401382804</v>
      </c>
      <c r="J1980" s="460">
        <v>0.99254489979281901</v>
      </c>
      <c r="K1980" s="460">
        <v>0.99545112155812798</v>
      </c>
      <c r="L1980" s="460" t="str">
        <f t="shared" si="346"/>
        <v>-</v>
      </c>
      <c r="M1980" s="460">
        <f t="shared" si="347"/>
        <v>1</v>
      </c>
      <c r="N1980" s="460">
        <f t="shared" si="348"/>
        <v>2.1670636313747924E-2</v>
      </c>
      <c r="O1980" s="460">
        <f t="shared" si="353"/>
        <v>-33.282566726541106</v>
      </c>
      <c r="P1980" s="460">
        <f t="shared" si="350"/>
        <v>-0.10000000000000853</v>
      </c>
      <c r="Q1980" s="460">
        <f t="shared" si="351"/>
        <v>4.6898369167251892E-4</v>
      </c>
      <c r="R1980" s="460">
        <f t="shared" si="352"/>
        <v>-4.6898369167255891E-5</v>
      </c>
      <c r="V1980" s="430"/>
    </row>
    <row r="1981" spans="3:22" x14ac:dyDescent="0.35">
      <c r="C1981" s="460">
        <v>84</v>
      </c>
      <c r="D1981" s="460">
        <f t="shared" si="343"/>
        <v>84</v>
      </c>
      <c r="E1981" s="460">
        <f t="shared" si="349"/>
        <v>8.4000000000000005E-2</v>
      </c>
      <c r="F1981" s="460">
        <f t="shared" si="344"/>
        <v>0.94685967701043283</v>
      </c>
      <c r="G1981" s="460">
        <v>2.2915107199335299E-2</v>
      </c>
      <c r="H1981" s="460">
        <f t="shared" si="345"/>
        <v>1</v>
      </c>
      <c r="I1981" s="460">
        <v>0.99288725732891903</v>
      </c>
      <c r="J1981" s="460">
        <v>0.99252717130875101</v>
      </c>
      <c r="K1981" s="460">
        <v>0.99544029141109203</v>
      </c>
      <c r="L1981" s="460" t="str">
        <f t="shared" si="346"/>
        <v>-</v>
      </c>
      <c r="M1981" s="460">
        <f t="shared" si="347"/>
        <v>1</v>
      </c>
      <c r="N1981" s="460">
        <f t="shared" si="348"/>
        <v>2.1697391001422064E-2</v>
      </c>
      <c r="O1981" s="460">
        <f t="shared" si="353"/>
        <v>-33.271849693357588</v>
      </c>
      <c r="P1981" s="460">
        <f t="shared" si="350"/>
        <v>-9.9999999999994316E-2</v>
      </c>
      <c r="Q1981" s="460">
        <f t="shared" si="351"/>
        <v>4.7019644830233263E-4</v>
      </c>
      <c r="R1981" s="460">
        <f t="shared" si="352"/>
        <v>-4.7019644830230592E-5</v>
      </c>
      <c r="V1981" s="430"/>
    </row>
    <row r="1982" spans="3:22" x14ac:dyDescent="0.35">
      <c r="C1982" s="460">
        <v>84.1</v>
      </c>
      <c r="D1982" s="460">
        <f t="shared" ref="D1982:D2045" si="354">IF(AND($D$11=$U$86,$D$13&gt;=$U$80),$D$13/$U$80,1)*(f_CLK_MHz/fCLK_NOM_MHz)*$C1982</f>
        <v>84.1</v>
      </c>
      <c r="E1982" s="460">
        <f t="shared" si="349"/>
        <v>8.4099999999999994E-2</v>
      </c>
      <c r="F1982" s="460">
        <f t="shared" ref="F1982:F2045" si="355">IF(SINC3_Decimation&lt;&gt;0,(ABS(SIN(((MOD_CLK_DIV*PI()*$D1982*SINC3_Decimation)/(f_CLK_MHz*1000000)))/(SINC3_Decimation*SIN(((MOD_CLK_DIV*PI()*$D1982)/(f_CLK_MHz*1000000)))))^First_Stage_Order),"-")</f>
        <v>0.94673605773571645</v>
      </c>
      <c r="G1982" s="460">
        <v>2.29437526954803E-2</v>
      </c>
      <c r="H1982" s="460">
        <f t="shared" ref="H1982:H2045" si="356">IF(SINC1A_Decimation&lt;&gt;0,(ABS(SIN(((MOD_CLK_DIV*SINC3_Decimation*FIR2_Decimation*PI()*$D1982*SINC1A_Decimation)/(f_CLK_MHz*1000000)))/(SINC1A_Decimation*SIN(((MOD_CLK_DIV*SINC3_Decimation*FIR2_Decimation*PI()*$D1982)/(f_CLK_MHz*1000000)))))^1),"-")</f>
        <v>1</v>
      </c>
      <c r="I1982" s="460">
        <v>0.99287036077139301</v>
      </c>
      <c r="J1982" s="460">
        <v>0.99250942196132796</v>
      </c>
      <c r="K1982" s="460">
        <v>0.99542944845811299</v>
      </c>
      <c r="L1982" s="460" t="str">
        <f t="shared" ref="L1982:L2045" si="357">IF(SINC1B_Decimation&lt;&gt;0,(ABS(SIN(((MOD_CLK_DIV*FIR1_Decimation*PI()*$D1982*SINC1B_Decimation)/(f_CLK_MHz*1000000)))/(SINC1B_Decimation*SIN(((MOD_CLK_DIV*FIR1_Decimation*PI()*$D1982)/(f_CLK_MHz*1000000)))))^1),"-")</f>
        <v>-</v>
      </c>
      <c r="M1982" s="460">
        <f t="shared" ref="M1982:M2045" si="358">IF($D$14=$Z$85,(ABS(SIN(((Dec_Prior_to_Chop*PI()*$D1982*2)/(f_CLK_MHz*1000000)))/(2*SIN(((Dec_Prior_to_Chop*PI()*$D1982)/(f_CLK_MHz*1000000)))))^1),1)</f>
        <v>1</v>
      </c>
      <c r="N1982" s="460">
        <f t="shared" ref="N1982:N2045" si="359">M1982*IF(FILTER=$U$85,F1982,IF(AND(FILTER=$U$86,$D$13&lt;=$U$73,$D$13&lt;&gt;$U$72),F1982*G1982*H1982,IF(AND(FILTER=$U$86,OR($D$13&gt;=$U$74,$D$13=$U$72),$D$13&lt;=$U$79,$D$13&lt;&gt;$U$75),I1982*L1982,IF(AND(FILTER=$U$86,$D$13=$U$75),J1982*L1982,IF(AND(FILTER=$U$86,$D$13&gt;=$U$80),K1982,"Error")))))</f>
        <v>2.1721677976582237E-2</v>
      </c>
      <c r="O1982" s="460">
        <f t="shared" si="353"/>
        <v>-33.26213257998549</v>
      </c>
      <c r="P1982" s="460">
        <f t="shared" si="350"/>
        <v>-9.9999999999994316E-2</v>
      </c>
      <c r="Q1982" s="460">
        <f t="shared" si="351"/>
        <v>4.7130388772917387E-4</v>
      </c>
      <c r="R1982" s="460">
        <f t="shared" si="352"/>
        <v>-4.7130388772914711E-5</v>
      </c>
      <c r="V1982" s="430"/>
    </row>
    <row r="1983" spans="3:22" x14ac:dyDescent="0.35">
      <c r="C1983" s="460">
        <v>84.2</v>
      </c>
      <c r="D1983" s="460">
        <f t="shared" si="354"/>
        <v>84.2</v>
      </c>
      <c r="E1983" s="460">
        <f t="shared" ref="E1983:E2046" si="360">D1983/1000</f>
        <v>8.4199999999999997E-2</v>
      </c>
      <c r="F1983" s="460">
        <f t="shared" si="355"/>
        <v>0.94661230538184338</v>
      </c>
      <c r="G1983" s="460">
        <v>2.2969789491271101E-2</v>
      </c>
      <c r="H1983" s="460">
        <f t="shared" si="356"/>
        <v>1</v>
      </c>
      <c r="I1983" s="460">
        <v>0.99285344434204903</v>
      </c>
      <c r="J1983" s="460">
        <v>0.99249165175143705</v>
      </c>
      <c r="K1983" s="460">
        <v>0.99541859269951505</v>
      </c>
      <c r="L1983" s="460" t="str">
        <f t="shared" si="357"/>
        <v>-</v>
      </c>
      <c r="M1983" s="460">
        <f t="shared" si="358"/>
        <v>1</v>
      </c>
      <c r="N1983" s="460">
        <f t="shared" si="359"/>
        <v>2.1743485384467777E-2</v>
      </c>
      <c r="O1983" s="460">
        <f t="shared" si="353"/>
        <v>-33.253416783727857</v>
      </c>
      <c r="P1983" s="460">
        <f t="shared" si="350"/>
        <v>-0.10000000000000853</v>
      </c>
      <c r="Q1983" s="460">
        <f t="shared" si="351"/>
        <v>4.7230510650069104E-4</v>
      </c>
      <c r="R1983" s="460">
        <f t="shared" si="352"/>
        <v>-4.723051065007313E-5</v>
      </c>
      <c r="V1983" s="430"/>
    </row>
    <row r="1984" spans="3:22" x14ac:dyDescent="0.35">
      <c r="C1984" s="460">
        <v>84.3</v>
      </c>
      <c r="D1984" s="460">
        <f t="shared" si="354"/>
        <v>84.3</v>
      </c>
      <c r="E1984" s="460">
        <f t="shared" si="360"/>
        <v>8.43E-2</v>
      </c>
      <c r="F1984" s="460">
        <f t="shared" si="355"/>
        <v>0.94648841999737665</v>
      </c>
      <c r="G1984" s="460">
        <v>2.2993204599424399E-2</v>
      </c>
      <c r="H1984" s="460">
        <f t="shared" si="356"/>
        <v>1</v>
      </c>
      <c r="I1984" s="460">
        <v>0.99283650804173096</v>
      </c>
      <c r="J1984" s="460">
        <v>0.99247386068000198</v>
      </c>
      <c r="K1984" s="460">
        <v>0.99540772413564804</v>
      </c>
      <c r="L1984" s="460" t="str">
        <f t="shared" si="357"/>
        <v>-</v>
      </c>
      <c r="M1984" s="460">
        <f t="shared" si="358"/>
        <v>1</v>
      </c>
      <c r="N1984" s="460">
        <f t="shared" si="359"/>
        <v>2.1762801891985612E-2</v>
      </c>
      <c r="O1984" s="460">
        <f t="shared" si="353"/>
        <v>-33.245703826634944</v>
      </c>
      <c r="P1984" s="460">
        <f t="shared" si="350"/>
        <v>-9.9999999999994316E-2</v>
      </c>
      <c r="Q1984" s="460">
        <f t="shared" si="351"/>
        <v>4.731992581453226E-4</v>
      </c>
      <c r="R1984" s="460">
        <f t="shared" si="352"/>
        <v>-4.7319925814529571E-5</v>
      </c>
      <c r="V1984" s="430"/>
    </row>
    <row r="1985" spans="3:22" x14ac:dyDescent="0.35">
      <c r="C1985" s="460">
        <v>84.4</v>
      </c>
      <c r="D1985" s="460">
        <f t="shared" si="354"/>
        <v>84.4</v>
      </c>
      <c r="E1985" s="460">
        <f t="shared" si="360"/>
        <v>8.4400000000000003E-2</v>
      </c>
      <c r="F1985" s="460">
        <f t="shared" si="355"/>
        <v>0.94636440163093061</v>
      </c>
      <c r="G1985" s="460">
        <v>2.3013985578390999E-2</v>
      </c>
      <c r="H1985" s="460">
        <f t="shared" si="356"/>
        <v>1</v>
      </c>
      <c r="I1985" s="460">
        <v>0.99281955187124404</v>
      </c>
      <c r="J1985" s="460">
        <v>0.99245604874791404</v>
      </c>
      <c r="K1985" s="460">
        <v>0.99539684276683804</v>
      </c>
      <c r="L1985" s="460" t="str">
        <f t="shared" si="357"/>
        <v>-</v>
      </c>
      <c r="M1985" s="460">
        <f t="shared" si="358"/>
        <v>1</v>
      </c>
      <c r="N1985" s="460">
        <f t="shared" si="359"/>
        <v>2.1779616691036865E-2</v>
      </c>
      <c r="O1985" s="460">
        <f t="shared" si="353"/>
        <v>-33.238995357015739</v>
      </c>
      <c r="P1985" s="460">
        <f t="shared" si="350"/>
        <v>-0.10000000000000853</v>
      </c>
      <c r="Q1985" s="460">
        <f t="shared" si="351"/>
        <v>4.7398555401478528E-4</v>
      </c>
      <c r="R1985" s="460">
        <f t="shared" si="352"/>
        <v>-4.7398555401482572E-5</v>
      </c>
      <c r="V1985" s="430"/>
    </row>
    <row r="1986" spans="3:22" x14ac:dyDescent="0.35">
      <c r="C1986" s="460">
        <v>84.5</v>
      </c>
      <c r="D1986" s="460">
        <f t="shared" si="354"/>
        <v>84.5</v>
      </c>
      <c r="E1986" s="460">
        <f t="shared" si="360"/>
        <v>8.4500000000000006E-2</v>
      </c>
      <c r="F1986" s="460">
        <f t="shared" si="355"/>
        <v>0.94624025033116443</v>
      </c>
      <c r="G1986" s="460">
        <v>2.3032120536071399E-2</v>
      </c>
      <c r="H1986" s="460">
        <f t="shared" si="356"/>
        <v>1</v>
      </c>
      <c r="I1986" s="460">
        <v>0.99280257583140896</v>
      </c>
      <c r="J1986" s="460">
        <v>0.99243821595608095</v>
      </c>
      <c r="K1986" s="460">
        <v>0.995385948593423</v>
      </c>
      <c r="L1986" s="460" t="str">
        <f t="shared" si="357"/>
        <v>-</v>
      </c>
      <c r="M1986" s="460">
        <f t="shared" si="358"/>
        <v>1</v>
      </c>
      <c r="N1986" s="460">
        <f t="shared" si="359"/>
        <v>2.1793919501709752E-2</v>
      </c>
      <c r="O1986" s="460">
        <f t="shared" si="353"/>
        <v>-33.233293151028548</v>
      </c>
      <c r="P1986" s="460">
        <f t="shared" si="350"/>
        <v>-9.9999999999994316E-2</v>
      </c>
      <c r="Q1986" s="460">
        <f t="shared" si="351"/>
        <v>4.7466326408514991E-4</v>
      </c>
      <c r="R1986" s="460">
        <f t="shared" si="352"/>
        <v>-4.7466326408512296E-5</v>
      </c>
      <c r="V1986" s="430"/>
    </row>
    <row r="1987" spans="3:22" x14ac:dyDescent="0.35">
      <c r="C1987" s="460">
        <v>84.6</v>
      </c>
      <c r="D1987" s="460">
        <f t="shared" si="354"/>
        <v>84.6</v>
      </c>
      <c r="E1987" s="460">
        <f t="shared" si="360"/>
        <v>8.4599999999999995E-2</v>
      </c>
      <c r="F1987" s="460">
        <f t="shared" si="355"/>
        <v>0.9461159661467925</v>
      </c>
      <c r="G1987" s="460">
        <v>2.30475981333889E-2</v>
      </c>
      <c r="H1987" s="460">
        <f t="shared" si="356"/>
        <v>1</v>
      </c>
      <c r="I1987" s="460">
        <v>0.99278557992307104</v>
      </c>
      <c r="J1987" s="460">
        <v>0.99242036230543196</v>
      </c>
      <c r="K1987" s="460">
        <v>0.99537504161575796</v>
      </c>
      <c r="L1987" s="460" t="str">
        <f t="shared" si="357"/>
        <v>-</v>
      </c>
      <c r="M1987" s="460">
        <f t="shared" si="358"/>
        <v>1</v>
      </c>
      <c r="N1987" s="460">
        <f t="shared" si="359"/>
        <v>2.180570057533425E-2</v>
      </c>
      <c r="O1987" s="460">
        <f t="shared" si="353"/>
        <v>-33.228599114354374</v>
      </c>
      <c r="P1987" s="460">
        <f t="shared" ref="P1987:P2050" si="361">D1986-D1987</f>
        <v>-9.9999999999994316E-2</v>
      </c>
      <c r="Q1987" s="460">
        <f t="shared" ref="Q1987:Q2050" si="362">((N1987+N1986)/2)^2</f>
        <v>4.7523171771564462E-4</v>
      </c>
      <c r="R1987" s="460">
        <f t="shared" ref="R1987:R2050" si="363">P1987*Q1987</f>
        <v>-4.7523171771561763E-5</v>
      </c>
      <c r="V1987" s="430"/>
    </row>
    <row r="1988" spans="3:22" x14ac:dyDescent="0.35">
      <c r="C1988" s="460">
        <v>84.7</v>
      </c>
      <c r="D1988" s="460">
        <f t="shared" si="354"/>
        <v>84.7</v>
      </c>
      <c r="E1988" s="460">
        <f t="shared" si="360"/>
        <v>8.4699999999999998E-2</v>
      </c>
      <c r="F1988" s="460">
        <f t="shared" si="355"/>
        <v>0.94599154912657268</v>
      </c>
      <c r="G1988" s="460">
        <v>2.3060407587724301E-2</v>
      </c>
      <c r="H1988" s="460">
        <f t="shared" si="356"/>
        <v>1</v>
      </c>
      <c r="I1988" s="460">
        <v>0.99276856414703696</v>
      </c>
      <c r="J1988" s="460">
        <v>0.99240248779686102</v>
      </c>
      <c r="K1988" s="460">
        <v>0.995364121834168</v>
      </c>
      <c r="L1988" s="460" t="str">
        <f t="shared" si="357"/>
        <v>-</v>
      </c>
      <c r="M1988" s="460">
        <f t="shared" si="358"/>
        <v>1</v>
      </c>
      <c r="N1988" s="460">
        <f t="shared" si="359"/>
        <v>2.1814950697401483E-2</v>
      </c>
      <c r="O1988" s="460">
        <f t="shared" si="353"/>
        <v>-33.224915283954111</v>
      </c>
      <c r="P1988" s="460">
        <f t="shared" si="361"/>
        <v>-0.10000000000000853</v>
      </c>
      <c r="Q1988" s="460">
        <f t="shared" si="362"/>
        <v>4.7569030436440539E-4</v>
      </c>
      <c r="R1988" s="460">
        <f t="shared" si="363"/>
        <v>-4.7569030436444595E-5</v>
      </c>
      <c r="V1988" s="430"/>
    </row>
    <row r="1989" spans="3:22" x14ac:dyDescent="0.35">
      <c r="C1989" s="460">
        <v>84.8</v>
      </c>
      <c r="D1989" s="460">
        <f t="shared" si="354"/>
        <v>84.8</v>
      </c>
      <c r="E1989" s="460">
        <f t="shared" si="360"/>
        <v>8.48E-2</v>
      </c>
      <c r="F1989" s="460">
        <f t="shared" si="355"/>
        <v>0.94586699931932006</v>
      </c>
      <c r="G1989" s="460">
        <v>2.3070538676208299E-2</v>
      </c>
      <c r="H1989" s="460">
        <f t="shared" si="356"/>
        <v>1</v>
      </c>
      <c r="I1989" s="460">
        <v>0.99275152850415205</v>
      </c>
      <c r="J1989" s="460">
        <v>0.99238459243129995</v>
      </c>
      <c r="K1989" s="460">
        <v>0.99535318924900595</v>
      </c>
      <c r="L1989" s="460" t="str">
        <f t="shared" si="357"/>
        <v>-</v>
      </c>
      <c r="M1989" s="460">
        <f t="shared" si="358"/>
        <v>1</v>
      </c>
      <c r="N1989" s="460">
        <f t="shared" si="359"/>
        <v>2.1821661190345461E-2</v>
      </c>
      <c r="O1989" s="460">
        <f t="shared" si="353"/>
        <v>-33.222243829912813</v>
      </c>
      <c r="P1989" s="460">
        <f t="shared" si="361"/>
        <v>-9.9999999999994316E-2</v>
      </c>
      <c r="Q1989" s="460">
        <f t="shared" si="362"/>
        <v>4.7603847426046448E-4</v>
      </c>
      <c r="R1989" s="460">
        <f t="shared" si="363"/>
        <v>-4.7603847426043744E-5</v>
      </c>
      <c r="V1989" s="430"/>
    </row>
    <row r="1990" spans="3:22" x14ac:dyDescent="0.35">
      <c r="C1990" s="460">
        <v>84.9</v>
      </c>
      <c r="D1990" s="460">
        <f t="shared" si="354"/>
        <v>84.9</v>
      </c>
      <c r="E1990" s="460">
        <f t="shared" si="360"/>
        <v>8.4900000000000003E-2</v>
      </c>
      <c r="F1990" s="460">
        <f t="shared" si="355"/>
        <v>0.94574231677389131</v>
      </c>
      <c r="G1990" s="460">
        <v>2.3077981738871899E-2</v>
      </c>
      <c r="H1990" s="460">
        <f t="shared" si="356"/>
        <v>1</v>
      </c>
      <c r="I1990" s="460">
        <v>0.99273447299522499</v>
      </c>
      <c r="J1990" s="460">
        <v>0.99236667620964003</v>
      </c>
      <c r="K1990" s="460">
        <v>0.9953422438606</v>
      </c>
      <c r="L1990" s="460" t="str">
        <f t="shared" si="357"/>
        <v>-</v>
      </c>
      <c r="M1990" s="460">
        <f t="shared" si="358"/>
        <v>1</v>
      </c>
      <c r="N1990" s="460">
        <f t="shared" si="359"/>
        <v>2.1825823916186267E-2</v>
      </c>
      <c r="O1990" s="460">
        <f t="shared" si="353"/>
        <v>-33.220587057374004</v>
      </c>
      <c r="P1990" s="460">
        <f t="shared" si="361"/>
        <v>-0.10000000000000853</v>
      </c>
      <c r="Q1990" s="460">
        <f t="shared" si="362"/>
        <v>4.7627573903122724E-4</v>
      </c>
      <c r="R1990" s="460">
        <f t="shared" si="363"/>
        <v>-4.7627573903126787E-5</v>
      </c>
      <c r="V1990" s="430"/>
    </row>
    <row r="1991" spans="3:22" x14ac:dyDescent="0.35">
      <c r="C1991" s="460">
        <v>85</v>
      </c>
      <c r="D1991" s="460">
        <f t="shared" si="354"/>
        <v>85</v>
      </c>
      <c r="E1991" s="460">
        <f t="shared" si="360"/>
        <v>8.5000000000000006E-2</v>
      </c>
      <c r="F1991" s="460">
        <f t="shared" si="355"/>
        <v>0.94561750153919844</v>
      </c>
      <c r="G1991" s="460">
        <v>2.30827276816544E-2</v>
      </c>
      <c r="H1991" s="460">
        <f t="shared" si="356"/>
        <v>1</v>
      </c>
      <c r="I1991" s="460">
        <v>0.99271739762108602</v>
      </c>
      <c r="J1991" s="460">
        <v>0.99234873913279997</v>
      </c>
      <c r="K1991" s="460">
        <v>0.99533128566928797</v>
      </c>
      <c r="L1991" s="460" t="str">
        <f t="shared" si="357"/>
        <v>-</v>
      </c>
      <c r="M1991" s="460">
        <f t="shared" si="358"/>
        <v>1</v>
      </c>
      <c r="N1991" s="460">
        <f t="shared" si="359"/>
        <v>2.182743127903573E-2</v>
      </c>
      <c r="O1991" s="460">
        <f t="shared" si="353"/>
        <v>-33.219947408566021</v>
      </c>
      <c r="P1991" s="460">
        <f t="shared" si="361"/>
        <v>-9.9999999999994316E-2</v>
      </c>
      <c r="Q1991" s="460">
        <f t="shared" si="362"/>
        <v>4.7640167228479396E-4</v>
      </c>
      <c r="R1991" s="460">
        <f t="shared" si="363"/>
        <v>-4.764016722847669E-5</v>
      </c>
      <c r="V1991" s="430"/>
    </row>
    <row r="1992" spans="3:22" x14ac:dyDescent="0.35">
      <c r="C1992" s="460">
        <v>85.1</v>
      </c>
      <c r="D1992" s="460">
        <f t="shared" si="354"/>
        <v>85.1</v>
      </c>
      <c r="E1992" s="460">
        <f t="shared" si="360"/>
        <v>8.5099999999999995E-2</v>
      </c>
      <c r="F1992" s="460">
        <f t="shared" si="355"/>
        <v>0.94549255366420015</v>
      </c>
      <c r="G1992" s="460">
        <v>2.3084767979267E-2</v>
      </c>
      <c r="H1992" s="460">
        <f t="shared" si="356"/>
        <v>1</v>
      </c>
      <c r="I1992" s="460">
        <v>0.992700302382584</v>
      </c>
      <c r="J1992" s="460">
        <v>0.99233078120170903</v>
      </c>
      <c r="K1992" s="460">
        <v>0.99532031467543003</v>
      </c>
      <c r="L1992" s="460" t="str">
        <f t="shared" si="357"/>
        <v>-</v>
      </c>
      <c r="M1992" s="460">
        <f t="shared" si="358"/>
        <v>1</v>
      </c>
      <c r="N1992" s="460">
        <f t="shared" si="359"/>
        <v>2.1826476227462713E-2</v>
      </c>
      <c r="O1992" s="460">
        <f t="shared" si="353"/>
        <v>-33.220327464924644</v>
      </c>
      <c r="P1992" s="460">
        <f t="shared" si="361"/>
        <v>-9.9999999999994316E-2</v>
      </c>
      <c r="Q1992" s="460">
        <f t="shared" si="362"/>
        <v>4.7641591014648037E-4</v>
      </c>
      <c r="R1992" s="460">
        <f t="shared" si="363"/>
        <v>-4.7641591014645332E-5</v>
      </c>
      <c r="V1992" s="430"/>
    </row>
    <row r="1993" spans="3:22" x14ac:dyDescent="0.35">
      <c r="C1993" s="460">
        <v>85.2</v>
      </c>
      <c r="D1993" s="460">
        <f t="shared" si="354"/>
        <v>85.2</v>
      </c>
      <c r="E1993" s="460">
        <f t="shared" si="360"/>
        <v>8.5199999999999998E-2</v>
      </c>
      <c r="F1993" s="460">
        <f t="shared" si="355"/>
        <v>0.94536747319790482</v>
      </c>
      <c r="G1993" s="460">
        <v>2.30840946779136E-2</v>
      </c>
      <c r="H1993" s="460">
        <f t="shared" si="356"/>
        <v>1</v>
      </c>
      <c r="I1993" s="460">
        <v>0.99268318728052796</v>
      </c>
      <c r="J1993" s="460">
        <v>0.99231280241726905</v>
      </c>
      <c r="K1993" s="460">
        <v>0.99530933087934903</v>
      </c>
      <c r="L1993" s="460" t="str">
        <f t="shared" si="357"/>
        <v>-</v>
      </c>
      <c r="M1993" s="460">
        <f t="shared" si="358"/>
        <v>1</v>
      </c>
      <c r="N1993" s="460">
        <f t="shared" si="359"/>
        <v>2.1822952256720381E-2</v>
      </c>
      <c r="O1993" s="460">
        <f t="shared" si="353"/>
        <v>-33.22172994931379</v>
      </c>
      <c r="P1993" s="460">
        <f t="shared" si="361"/>
        <v>-0.10000000000000853</v>
      </c>
      <c r="Q1993" s="460">
        <f t="shared" si="362"/>
        <v>4.7631815174895362E-4</v>
      </c>
      <c r="R1993" s="460">
        <f t="shared" si="363"/>
        <v>-4.7631815174899423E-5</v>
      </c>
      <c r="V1993" s="430"/>
    </row>
    <row r="1994" spans="3:22" x14ac:dyDescent="0.35">
      <c r="C1994" s="460">
        <v>85.3</v>
      </c>
      <c r="D1994" s="460">
        <f t="shared" si="354"/>
        <v>85.3</v>
      </c>
      <c r="E1994" s="460">
        <f t="shared" si="360"/>
        <v>8.5300000000000001E-2</v>
      </c>
      <c r="F1994" s="460">
        <f t="shared" si="355"/>
        <v>0.9452422601893693</v>
      </c>
      <c r="G1994" s="460">
        <v>2.30807003978655E-2</v>
      </c>
      <c r="H1994" s="460">
        <f t="shared" si="356"/>
        <v>1</v>
      </c>
      <c r="I1994" s="460">
        <v>0.99266605231577099</v>
      </c>
      <c r="J1994" s="460">
        <v>0.99229480278041604</v>
      </c>
      <c r="K1994" s="460">
        <v>0.99529833428140602</v>
      </c>
      <c r="L1994" s="460" t="str">
        <f t="shared" si="357"/>
        <v>-</v>
      </c>
      <c r="M1994" s="460">
        <f t="shared" si="358"/>
        <v>1</v>
      </c>
      <c r="N1994" s="460">
        <f t="shared" si="359"/>
        <v>2.181685341083206E-2</v>
      </c>
      <c r="O1994" s="460">
        <f t="shared" si="353"/>
        <v>-33.224157728349013</v>
      </c>
      <c r="P1994" s="460">
        <f t="shared" si="361"/>
        <v>-9.9999999999994316E-2</v>
      </c>
      <c r="Q1994" s="460">
        <f t="shared" si="362"/>
        <v>4.7610815967543551E-4</v>
      </c>
      <c r="R1994" s="460">
        <f t="shared" si="363"/>
        <v>-4.7610815967540842E-5</v>
      </c>
      <c r="V1994" s="430"/>
    </row>
    <row r="1995" spans="3:22" x14ac:dyDescent="0.35">
      <c r="C1995" s="460">
        <v>85.4</v>
      </c>
      <c r="D1995" s="460">
        <f t="shared" si="354"/>
        <v>85.4</v>
      </c>
      <c r="E1995" s="460">
        <f t="shared" si="360"/>
        <v>8.5400000000000004E-2</v>
      </c>
      <c r="F1995" s="460">
        <f t="shared" si="355"/>
        <v>0.94511691468770376</v>
      </c>
      <c r="G1995" s="460">
        <v>2.3074578335892101E-2</v>
      </c>
      <c r="H1995" s="460">
        <f t="shared" si="356"/>
        <v>1</v>
      </c>
      <c r="I1995" s="460">
        <v>0.99264889748910601</v>
      </c>
      <c r="J1995" s="460">
        <v>0.99227678229202898</v>
      </c>
      <c r="K1995" s="460">
        <v>0.99528732488191296</v>
      </c>
      <c r="L1995" s="460" t="str">
        <f t="shared" si="357"/>
        <v>-</v>
      </c>
      <c r="M1995" s="460">
        <f t="shared" si="358"/>
        <v>1</v>
      </c>
      <c r="N1995" s="460">
        <f t="shared" si="359"/>
        <v>2.1808174284538073E-2</v>
      </c>
      <c r="O1995" s="460">
        <f t="shared" si="353"/>
        <v>-33.227613814826043</v>
      </c>
      <c r="P1995" s="460">
        <f t="shared" si="361"/>
        <v>-0.10000000000000853</v>
      </c>
      <c r="Q1995" s="460">
        <f t="shared" si="362"/>
        <v>4.7578576035545281E-4</v>
      </c>
      <c r="R1995" s="460">
        <f t="shared" si="363"/>
        <v>-4.7578576035549336E-5</v>
      </c>
      <c r="V1995" s="430"/>
    </row>
    <row r="1996" spans="3:22" x14ac:dyDescent="0.35">
      <c r="C1996" s="460">
        <v>85.5</v>
      </c>
      <c r="D1996" s="460">
        <f t="shared" si="354"/>
        <v>85.5</v>
      </c>
      <c r="E1996" s="460">
        <f t="shared" si="360"/>
        <v>8.5500000000000007E-2</v>
      </c>
      <c r="F1996" s="460">
        <f t="shared" si="355"/>
        <v>0.94499143674206321</v>
      </c>
      <c r="G1996" s="460">
        <v>2.3065722267544601E-2</v>
      </c>
      <c r="H1996" s="460">
        <f t="shared" si="356"/>
        <v>1</v>
      </c>
      <c r="I1996" s="460">
        <v>0.99263172280142398</v>
      </c>
      <c r="J1996" s="460">
        <v>0.99225874095308697</v>
      </c>
      <c r="K1996" s="460">
        <v>0.995276302681253</v>
      </c>
      <c r="L1996" s="460" t="str">
        <f t="shared" si="357"/>
        <v>-</v>
      </c>
      <c r="M1996" s="460">
        <f t="shared" si="358"/>
        <v>1</v>
      </c>
      <c r="N1996" s="460">
        <f t="shared" si="359"/>
        <v>2.1796910025100372E-2</v>
      </c>
      <c r="O1996" s="460">
        <f t="shared" si="353"/>
        <v>-33.232101370259343</v>
      </c>
      <c r="P1996" s="460">
        <f t="shared" si="361"/>
        <v>-9.9999999999994316E-2</v>
      </c>
      <c r="Q1996" s="460">
        <f t="shared" si="362"/>
        <v>4.7535084441266916E-4</v>
      </c>
      <c r="R1996" s="460">
        <f t="shared" si="363"/>
        <v>-4.7535084441264214E-5</v>
      </c>
      <c r="V1996" s="430"/>
    </row>
    <row r="1997" spans="3:22" x14ac:dyDescent="0.35">
      <c r="C1997" s="460">
        <v>85.6</v>
      </c>
      <c r="D1997" s="460">
        <f t="shared" si="354"/>
        <v>85.6</v>
      </c>
      <c r="E1997" s="460">
        <f t="shared" si="360"/>
        <v>8.5599999999999996E-2</v>
      </c>
      <c r="F1997" s="460">
        <f t="shared" si="355"/>
        <v>0.94486582640165573</v>
      </c>
      <c r="G1997" s="460">
        <v>2.3054126549294399E-2</v>
      </c>
      <c r="H1997" s="460">
        <f t="shared" si="356"/>
        <v>1</v>
      </c>
      <c r="I1997" s="460">
        <v>0.99261452825352203</v>
      </c>
      <c r="J1997" s="460">
        <v>0.99224067876447097</v>
      </c>
      <c r="K1997" s="460">
        <v>0.99526526767974299</v>
      </c>
      <c r="L1997" s="460" t="str">
        <f t="shared" si="357"/>
        <v>-</v>
      </c>
      <c r="M1997" s="460">
        <f t="shared" si="358"/>
        <v>1</v>
      </c>
      <c r="N1997" s="460">
        <f t="shared" si="359"/>
        <v>2.1783056333967404E-2</v>
      </c>
      <c r="O1997" s="460">
        <f t="shared" ref="O1997:O2060" si="364">20*LOG10(N1997)</f>
        <v>-33.237623707533437</v>
      </c>
      <c r="P1997" s="460">
        <f t="shared" si="361"/>
        <v>-9.9999999999994316E-2</v>
      </c>
      <c r="Q1997" s="460">
        <f t="shared" si="362"/>
        <v>4.7480336696436969E-4</v>
      </c>
      <c r="R1997" s="460">
        <f t="shared" si="363"/>
        <v>-4.7480336696434269E-5</v>
      </c>
      <c r="V1997" s="430"/>
    </row>
    <row r="1998" spans="3:22" x14ac:dyDescent="0.35">
      <c r="C1998" s="460">
        <v>85.7</v>
      </c>
      <c r="D1998" s="460">
        <f t="shared" si="354"/>
        <v>85.7</v>
      </c>
      <c r="E1998" s="460">
        <f t="shared" si="360"/>
        <v>8.5699999999999998E-2</v>
      </c>
      <c r="F1998" s="460">
        <f t="shared" si="355"/>
        <v>0.9447400837157337</v>
      </c>
      <c r="G1998" s="460">
        <v>2.30397861205246E-2</v>
      </c>
      <c r="H1998" s="460">
        <f t="shared" si="356"/>
        <v>1</v>
      </c>
      <c r="I1998" s="460">
        <v>0.99259731384623395</v>
      </c>
      <c r="J1998" s="460">
        <v>0.99222259572710403</v>
      </c>
      <c r="K1998" s="460">
        <v>0.995254219877728</v>
      </c>
      <c r="L1998" s="460" t="str">
        <f t="shared" si="357"/>
        <v>-</v>
      </c>
      <c r="M1998" s="460">
        <f t="shared" si="358"/>
        <v>1</v>
      </c>
      <c r="N1998" s="460">
        <f t="shared" si="359"/>
        <v>2.1766609468297012E-2</v>
      </c>
      <c r="O1998" s="460">
        <f t="shared" si="364"/>
        <v>-33.244184293671822</v>
      </c>
      <c r="P1998" s="460">
        <f t="shared" si="361"/>
        <v>-0.10000000000000853</v>
      </c>
      <c r="Q1998" s="460">
        <f t="shared" si="362"/>
        <v>4.7414334787222967E-4</v>
      </c>
      <c r="R1998" s="460">
        <f t="shared" si="363"/>
        <v>-4.7414334787227011E-5</v>
      </c>
      <c r="V1998" s="430"/>
    </row>
    <row r="1999" spans="3:22" x14ac:dyDescent="0.35">
      <c r="C1999" s="460">
        <v>85.8</v>
      </c>
      <c r="D1999" s="460">
        <f t="shared" si="354"/>
        <v>85.8</v>
      </c>
      <c r="E1999" s="460">
        <f t="shared" si="360"/>
        <v>8.5800000000000001E-2</v>
      </c>
      <c r="F1999" s="460">
        <f t="shared" si="355"/>
        <v>0.94461420873360402</v>
      </c>
      <c r="G1999" s="460">
        <v>2.3022696505373599E-2</v>
      </c>
      <c r="H1999" s="460">
        <f t="shared" si="356"/>
        <v>1</v>
      </c>
      <c r="I1999" s="460">
        <v>0.99258007958039995</v>
      </c>
      <c r="J1999" s="460">
        <v>0.99220449184190795</v>
      </c>
      <c r="K1999" s="460">
        <v>0.99524315927554996</v>
      </c>
      <c r="L1999" s="460" t="str">
        <f t="shared" si="357"/>
        <v>-</v>
      </c>
      <c r="M1999" s="460">
        <f t="shared" si="358"/>
        <v>1</v>
      </c>
      <c r="N1999" s="460">
        <f t="shared" si="359"/>
        <v>2.1747566242337393E-2</v>
      </c>
      <c r="O1999" s="460">
        <f t="shared" si="364"/>
        <v>-33.251786752727817</v>
      </c>
      <c r="P1999" s="460">
        <f t="shared" si="361"/>
        <v>-9.9999999999994316E-2</v>
      </c>
      <c r="Q1999" s="460">
        <f t="shared" si="362"/>
        <v>4.7337087194399121E-4</v>
      </c>
      <c r="R1999" s="460">
        <f t="shared" si="363"/>
        <v>-4.7337087194396429E-5</v>
      </c>
      <c r="V1999" s="430"/>
    </row>
    <row r="2000" spans="3:22" x14ac:dyDescent="0.35">
      <c r="C2000" s="460">
        <v>85.9</v>
      </c>
      <c r="D2000" s="460">
        <f t="shared" si="354"/>
        <v>85.9</v>
      </c>
      <c r="E2000" s="460">
        <f t="shared" si="360"/>
        <v>8.5900000000000004E-2</v>
      </c>
      <c r="F2000" s="460">
        <f t="shared" si="355"/>
        <v>0.94448820150462098</v>
      </c>
      <c r="G2000" s="460">
        <v>2.3002853814432501E-2</v>
      </c>
      <c r="H2000" s="460">
        <f t="shared" si="356"/>
        <v>1</v>
      </c>
      <c r="I2000" s="460">
        <v>0.99256282545687202</v>
      </c>
      <c r="J2000" s="460">
        <v>0.99218636710982699</v>
      </c>
      <c r="K2000" s="460">
        <v>0.99523208587356804</v>
      </c>
      <c r="L2000" s="460" t="str">
        <f t="shared" si="357"/>
        <v>-</v>
      </c>
      <c r="M2000" s="460">
        <f t="shared" si="358"/>
        <v>1</v>
      </c>
      <c r="N2000" s="460">
        <f t="shared" si="359"/>
        <v>2.1725924028667062E-2</v>
      </c>
      <c r="O2000" s="460">
        <f t="shared" si="364"/>
        <v>-33.260434868801369</v>
      </c>
      <c r="P2000" s="460">
        <f t="shared" si="361"/>
        <v>-0.10000000000000853</v>
      </c>
      <c r="Q2000" s="460">
        <f t="shared" si="362"/>
        <v>4.7248608908577981E-4</v>
      </c>
      <c r="R2000" s="460">
        <f t="shared" si="363"/>
        <v>-4.7248608908582009E-5</v>
      </c>
      <c r="V2000" s="430"/>
    </row>
    <row r="2001" spans="3:22" x14ac:dyDescent="0.35">
      <c r="C2001" s="460">
        <v>86</v>
      </c>
      <c r="D2001" s="460">
        <f t="shared" si="354"/>
        <v>86</v>
      </c>
      <c r="E2001" s="460">
        <f t="shared" si="360"/>
        <v>8.5999999999999993E-2</v>
      </c>
      <c r="F2001" s="460">
        <f t="shared" si="355"/>
        <v>0.94436206207818629</v>
      </c>
      <c r="G2001" s="460">
        <v>2.29802547462933E-2</v>
      </c>
      <c r="H2001" s="460">
        <f t="shared" si="356"/>
        <v>1</v>
      </c>
      <c r="I2001" s="460">
        <v>0.99254555147647305</v>
      </c>
      <c r="J2001" s="460">
        <v>0.99216822153176698</v>
      </c>
      <c r="K2001" s="460">
        <v>0.99522099967211397</v>
      </c>
      <c r="L2001" s="460" t="str">
        <f t="shared" si="357"/>
        <v>-</v>
      </c>
      <c r="M2001" s="460">
        <f t="shared" si="358"/>
        <v>1</v>
      </c>
      <c r="N2001" s="460">
        <f t="shared" si="359"/>
        <v>2.1701680759291568E-2</v>
      </c>
      <c r="O2001" s="460">
        <f t="shared" si="364"/>
        <v>-33.270132589187462</v>
      </c>
      <c r="P2001" s="460">
        <f t="shared" si="361"/>
        <v>-9.9999999999994316E-2</v>
      </c>
      <c r="Q2001" s="460">
        <f t="shared" si="362"/>
        <v>4.7148921440478186E-4</v>
      </c>
      <c r="R2001" s="460">
        <f t="shared" si="363"/>
        <v>-4.7148921440475506E-5</v>
      </c>
      <c r="V2001" s="430"/>
    </row>
    <row r="2002" spans="3:22" x14ac:dyDescent="0.35">
      <c r="C2002" s="460">
        <v>86.1</v>
      </c>
      <c r="D2002" s="460">
        <f t="shared" si="354"/>
        <v>86.1</v>
      </c>
      <c r="E2002" s="460">
        <f t="shared" si="360"/>
        <v>8.6099999999999996E-2</v>
      </c>
      <c r="F2002" s="460">
        <f t="shared" si="355"/>
        <v>0.94423579050375439</v>
      </c>
      <c r="G2002" s="460">
        <v>2.2954896588950301E-2</v>
      </c>
      <c r="H2002" s="460">
        <f t="shared" si="356"/>
        <v>1</v>
      </c>
      <c r="I2002" s="460">
        <v>0.99252825764005803</v>
      </c>
      <c r="J2002" s="460">
        <v>0.99215005510867205</v>
      </c>
      <c r="K2002" s="460">
        <v>0.99520990067154602</v>
      </c>
      <c r="L2002" s="460" t="str">
        <f t="shared" si="357"/>
        <v>-</v>
      </c>
      <c r="M2002" s="460">
        <f t="shared" si="358"/>
        <v>1</v>
      </c>
      <c r="N2002" s="460">
        <f t="shared" si="359"/>
        <v>2.1674834926599423E-2</v>
      </c>
      <c r="O2002" s="460">
        <f t="shared" si="364"/>
        <v>-33.280884027660164</v>
      </c>
      <c r="P2002" s="460">
        <f t="shared" si="361"/>
        <v>-9.9999999999994316E-2</v>
      </c>
      <c r="Q2002" s="460">
        <f t="shared" si="362"/>
        <v>4.703805282620867E-4</v>
      </c>
      <c r="R2002" s="460">
        <f t="shared" si="363"/>
        <v>-4.7038052826205994E-5</v>
      </c>
      <c r="V2002" s="430"/>
    </row>
    <row r="2003" spans="3:22" x14ac:dyDescent="0.35">
      <c r="C2003" s="460">
        <v>86.2</v>
      </c>
      <c r="D2003" s="460">
        <f t="shared" si="354"/>
        <v>86.2</v>
      </c>
      <c r="E2003" s="460">
        <f t="shared" si="360"/>
        <v>8.6199999999999999E-2</v>
      </c>
      <c r="F2003" s="460">
        <f t="shared" si="355"/>
        <v>0.9441093868308249</v>
      </c>
      <c r="G2003" s="460">
        <v>2.29267772210522E-2</v>
      </c>
      <c r="H2003" s="460">
        <f t="shared" si="356"/>
        <v>1</v>
      </c>
      <c r="I2003" s="460">
        <v>0.99251094394845096</v>
      </c>
      <c r="J2003" s="460">
        <v>0.99213186784145302</v>
      </c>
      <c r="K2003" s="460">
        <v>0.99519878887219504</v>
      </c>
      <c r="L2003" s="460" t="str">
        <f t="shared" si="357"/>
        <v>-</v>
      </c>
      <c r="M2003" s="460">
        <f t="shared" si="358"/>
        <v>1</v>
      </c>
      <c r="N2003" s="460">
        <f t="shared" si="359"/>
        <v>2.1645385584174517E-2</v>
      </c>
      <c r="O2003" s="460">
        <f t="shared" si="364"/>
        <v>-33.292693467898651</v>
      </c>
      <c r="P2003" s="460">
        <f t="shared" si="361"/>
        <v>-0.10000000000000853</v>
      </c>
      <c r="Q2003" s="460">
        <f t="shared" si="362"/>
        <v>4.6916037627551984E-4</v>
      </c>
      <c r="R2003" s="460">
        <f t="shared" si="363"/>
        <v>-4.6916037627555988E-5</v>
      </c>
      <c r="V2003" s="430"/>
    </row>
    <row r="2004" spans="3:22" x14ac:dyDescent="0.35">
      <c r="C2004" s="460">
        <v>86.3</v>
      </c>
      <c r="D2004" s="460">
        <f t="shared" si="354"/>
        <v>86.3</v>
      </c>
      <c r="E2004" s="460">
        <f t="shared" si="360"/>
        <v>8.6300000000000002E-2</v>
      </c>
      <c r="F2004" s="460">
        <f t="shared" si="355"/>
        <v>0.94398285110894975</v>
      </c>
      <c r="G2004" s="460">
        <v>2.28958951130061E-2</v>
      </c>
      <c r="H2004" s="460">
        <f t="shared" si="356"/>
        <v>1</v>
      </c>
      <c r="I2004" s="460">
        <v>0.99249361040250905</v>
      </c>
      <c r="J2004" s="460">
        <v>0.99211365973105103</v>
      </c>
      <c r="K2004" s="460">
        <v>0.99518766427442396</v>
      </c>
      <c r="L2004" s="460" t="str">
        <f t="shared" si="357"/>
        <v>-</v>
      </c>
      <c r="M2004" s="460">
        <f t="shared" si="358"/>
        <v>1</v>
      </c>
      <c r="N2004" s="460">
        <f t="shared" si="359"/>
        <v>2.1613332347466967E-2</v>
      </c>
      <c r="O2004" s="460">
        <f t="shared" si="364"/>
        <v>-33.305565367060183</v>
      </c>
      <c r="P2004" s="460">
        <f t="shared" si="361"/>
        <v>-9.9999999999994316E-2</v>
      </c>
      <c r="Q2004" s="460">
        <f t="shared" si="362"/>
        <v>4.6782916927233021E-4</v>
      </c>
      <c r="R2004" s="460">
        <f t="shared" si="363"/>
        <v>-4.6782916927230365E-5</v>
      </c>
      <c r="V2004" s="430"/>
    </row>
    <row r="2005" spans="3:22" x14ac:dyDescent="0.35">
      <c r="C2005" s="460">
        <v>86.4</v>
      </c>
      <c r="D2005" s="460">
        <f t="shared" si="354"/>
        <v>86.4</v>
      </c>
      <c r="E2005" s="460">
        <f t="shared" si="360"/>
        <v>8.6400000000000005E-2</v>
      </c>
      <c r="F2005" s="460">
        <f t="shared" si="355"/>
        <v>0.94385618338772692</v>
      </c>
      <c r="G2005" s="460">
        <v>2.2862249327932498E-2</v>
      </c>
      <c r="H2005" s="460">
        <f t="shared" si="356"/>
        <v>1</v>
      </c>
      <c r="I2005" s="460">
        <v>0.99247625700305797</v>
      </c>
      <c r="J2005" s="460">
        <v>0.99209543077838602</v>
      </c>
      <c r="K2005" s="460">
        <v>0.99517652687856295</v>
      </c>
      <c r="L2005" s="460" t="str">
        <f t="shared" si="357"/>
        <v>-</v>
      </c>
      <c r="M2005" s="460">
        <f t="shared" si="358"/>
        <v>1</v>
      </c>
      <c r="N2005" s="460">
        <f t="shared" si="359"/>
        <v>2.1578675394320991E-2</v>
      </c>
      <c r="O2005" s="460">
        <f t="shared" si="364"/>
        <v>-33.319504359506233</v>
      </c>
      <c r="P2005" s="460">
        <f t="shared" si="361"/>
        <v>-0.10000000000000853</v>
      </c>
      <c r="Q2005" s="460">
        <f t="shared" si="362"/>
        <v>4.6638738319166765E-4</v>
      </c>
      <c r="R2005" s="460">
        <f t="shared" si="363"/>
        <v>-4.6638738319170744E-5</v>
      </c>
      <c r="V2005" s="430"/>
    </row>
    <row r="2006" spans="3:22" x14ac:dyDescent="0.35">
      <c r="C2006" s="460">
        <v>86.5</v>
      </c>
      <c r="D2006" s="460">
        <f t="shared" si="354"/>
        <v>86.5</v>
      </c>
      <c r="E2006" s="460">
        <f t="shared" si="360"/>
        <v>8.6499999999999994E-2</v>
      </c>
      <c r="F2006" s="460">
        <f t="shared" si="355"/>
        <v>0.94372938371680781</v>
      </c>
      <c r="G2006" s="460">
        <v>2.2825839522471698E-2</v>
      </c>
      <c r="H2006" s="460">
        <f t="shared" si="356"/>
        <v>1</v>
      </c>
      <c r="I2006" s="460">
        <v>0.99245888375094304</v>
      </c>
      <c r="J2006" s="460">
        <v>0.99207718098438002</v>
      </c>
      <c r="K2006" s="460">
        <v>0.99516537668495997</v>
      </c>
      <c r="L2006" s="460" t="str">
        <f t="shared" si="357"/>
        <v>-</v>
      </c>
      <c r="M2006" s="460">
        <f t="shared" si="358"/>
        <v>1</v>
      </c>
      <c r="N2006" s="460">
        <f t="shared" si="359"/>
        <v>2.154141546536097E-2</v>
      </c>
      <c r="O2006" s="460">
        <f t="shared" si="364"/>
        <v>-33.334515260687823</v>
      </c>
      <c r="P2006" s="460">
        <f t="shared" si="361"/>
        <v>-9.9999999999994316E-2</v>
      </c>
      <c r="Q2006" s="460">
        <f t="shared" si="362"/>
        <v>4.6483555893680703E-4</v>
      </c>
      <c r="R2006" s="460">
        <f t="shared" si="363"/>
        <v>-4.6483555893678063E-5</v>
      </c>
      <c r="V2006" s="430"/>
    </row>
    <row r="2007" spans="3:22" x14ac:dyDescent="0.35">
      <c r="C2007" s="460">
        <v>86.6</v>
      </c>
      <c r="D2007" s="460">
        <f t="shared" si="354"/>
        <v>86.6</v>
      </c>
      <c r="E2007" s="460">
        <f t="shared" si="360"/>
        <v>8.6599999999999996E-2</v>
      </c>
      <c r="F2007" s="460">
        <f t="shared" si="355"/>
        <v>0.94360245214588867</v>
      </c>
      <c r="G2007" s="460">
        <v>2.2786665947441199E-2</v>
      </c>
      <c r="H2007" s="460">
        <f t="shared" si="356"/>
        <v>1</v>
      </c>
      <c r="I2007" s="460">
        <v>0.99244149064702103</v>
      </c>
      <c r="J2007" s="460">
        <v>0.99205891034998706</v>
      </c>
      <c r="K2007" s="460">
        <v>0.99515421369397505</v>
      </c>
      <c r="L2007" s="460" t="str">
        <f t="shared" si="357"/>
        <v>-</v>
      </c>
      <c r="M2007" s="460">
        <f t="shared" si="358"/>
        <v>1</v>
      </c>
      <c r="N2007" s="460">
        <f t="shared" si="359"/>
        <v>2.1501553864234735E-2</v>
      </c>
      <c r="O2007" s="460">
        <f t="shared" si="364"/>
        <v>-33.350603071196858</v>
      </c>
      <c r="P2007" s="460">
        <f t="shared" si="361"/>
        <v>-9.9999999999994316E-2</v>
      </c>
      <c r="Q2007" s="460">
        <f t="shared" si="362"/>
        <v>4.6317430217712914E-4</v>
      </c>
      <c r="R2007" s="460">
        <f t="shared" si="363"/>
        <v>-4.6317430217710283E-5</v>
      </c>
      <c r="V2007" s="430"/>
    </row>
    <row r="2008" spans="3:22" x14ac:dyDescent="0.35">
      <c r="C2008" s="460">
        <v>86.7</v>
      </c>
      <c r="D2008" s="460">
        <f t="shared" si="354"/>
        <v>86.7</v>
      </c>
      <c r="E2008" s="460">
        <f t="shared" si="360"/>
        <v>8.6699999999999999E-2</v>
      </c>
      <c r="F2008" s="460">
        <f t="shared" si="355"/>
        <v>0.94347538872471637</v>
      </c>
      <c r="G2008" s="460">
        <v>2.27447294483436E-2</v>
      </c>
      <c r="H2008" s="460">
        <f t="shared" si="356"/>
        <v>1</v>
      </c>
      <c r="I2008" s="460">
        <v>0.99242407769212304</v>
      </c>
      <c r="J2008" s="460">
        <v>0.99204061887612105</v>
      </c>
      <c r="K2008" s="460">
        <v>0.99514303790594405</v>
      </c>
      <c r="L2008" s="460" t="str">
        <f t="shared" si="357"/>
        <v>-</v>
      </c>
      <c r="M2008" s="460">
        <f t="shared" si="358"/>
        <v>1</v>
      </c>
      <c r="N2008" s="460">
        <f t="shared" si="359"/>
        <v>2.1459092457714483E-2</v>
      </c>
      <c r="O2008" s="460">
        <f t="shared" si="364"/>
        <v>-33.367772980990374</v>
      </c>
      <c r="P2008" s="460">
        <f t="shared" si="361"/>
        <v>-0.10000000000000853</v>
      </c>
      <c r="Q2008" s="460">
        <f t="shared" si="362"/>
        <v>4.614042830999023E-4</v>
      </c>
      <c r="R2008" s="460">
        <f t="shared" si="363"/>
        <v>-4.6140428309994163E-5</v>
      </c>
      <c r="V2008" s="430"/>
    </row>
    <row r="2009" spans="3:22" x14ac:dyDescent="0.35">
      <c r="C2009" s="460">
        <v>86.8</v>
      </c>
      <c r="D2009" s="460">
        <f t="shared" si="354"/>
        <v>86.8</v>
      </c>
      <c r="E2009" s="460">
        <f t="shared" si="360"/>
        <v>8.6800000000000002E-2</v>
      </c>
      <c r="F2009" s="460">
        <f t="shared" si="355"/>
        <v>0.94334819350308841</v>
      </c>
      <c r="G2009" s="460">
        <v>2.2700031465725998E-2</v>
      </c>
      <c r="H2009" s="460">
        <f t="shared" si="356"/>
        <v>1</v>
      </c>
      <c r="I2009" s="460">
        <v>0.99240664488709296</v>
      </c>
      <c r="J2009" s="460">
        <v>0.99202230656371404</v>
      </c>
      <c r="K2009" s="460">
        <v>0.99513184932121401</v>
      </c>
      <c r="L2009" s="460" t="str">
        <f t="shared" si="357"/>
        <v>-</v>
      </c>
      <c r="M2009" s="460">
        <f t="shared" si="358"/>
        <v>1</v>
      </c>
      <c r="N2009" s="460">
        <f t="shared" si="359"/>
        <v>2.1414033675655884E-2</v>
      </c>
      <c r="O2009" s="460">
        <f t="shared" si="364"/>
        <v>-33.386030373794824</v>
      </c>
      <c r="P2009" s="460">
        <f t="shared" si="361"/>
        <v>-9.9999999999994316E-2</v>
      </c>
      <c r="Q2009" s="460">
        <f t="shared" si="362"/>
        <v>4.5952623611197131E-4</v>
      </c>
      <c r="R2009" s="460">
        <f t="shared" si="363"/>
        <v>-4.595262361119452E-5</v>
      </c>
      <c r="V2009" s="430"/>
    </row>
    <row r="2010" spans="3:22" x14ac:dyDescent="0.35">
      <c r="C2010" s="460">
        <v>86.9</v>
      </c>
      <c r="D2010" s="460">
        <f t="shared" si="354"/>
        <v>86.9</v>
      </c>
      <c r="E2010" s="460">
        <f t="shared" si="360"/>
        <v>8.6900000000000005E-2</v>
      </c>
      <c r="F2010" s="460">
        <f t="shared" si="355"/>
        <v>0.9432208665308478</v>
      </c>
      <c r="G2010" s="460">
        <v>2.2652574035390501E-2</v>
      </c>
      <c r="H2010" s="460">
        <f t="shared" si="356"/>
        <v>1</v>
      </c>
      <c r="I2010" s="460">
        <v>0.99238919223279798</v>
      </c>
      <c r="J2010" s="460">
        <v>0.99200397341372004</v>
      </c>
      <c r="K2010" s="460">
        <v>0.99512064794014399</v>
      </c>
      <c r="L2010" s="460" t="str">
        <f t="shared" si="357"/>
        <v>-</v>
      </c>
      <c r="M2010" s="460">
        <f t="shared" si="358"/>
        <v>1</v>
      </c>
      <c r="N2010" s="460">
        <f t="shared" si="359"/>
        <v>2.1366380510815214E-2</v>
      </c>
      <c r="O2010" s="460">
        <f t="shared" si="364"/>
        <v>-33.405380831698132</v>
      </c>
      <c r="P2010" s="460">
        <f t="shared" si="361"/>
        <v>-0.10000000000000853</v>
      </c>
      <c r="Q2010" s="460">
        <f t="shared" si="362"/>
        <v>4.5754095949150441E-4</v>
      </c>
      <c r="R2010" s="460">
        <f t="shared" si="363"/>
        <v>-4.5754095949154346E-5</v>
      </c>
      <c r="V2010" s="430"/>
    </row>
    <row r="2011" spans="3:22" x14ac:dyDescent="0.35">
      <c r="C2011" s="460">
        <v>87</v>
      </c>
      <c r="D2011" s="460">
        <f t="shared" si="354"/>
        <v>87</v>
      </c>
      <c r="E2011" s="460">
        <f t="shared" si="360"/>
        <v>8.6999999999999994E-2</v>
      </c>
      <c r="F2011" s="460">
        <f t="shared" si="355"/>
        <v>0.94309340785788875</v>
      </c>
      <c r="G2011" s="460">
        <v>2.2602359788454901E-2</v>
      </c>
      <c r="H2011" s="460">
        <f t="shared" si="356"/>
        <v>1</v>
      </c>
      <c r="I2011" s="460">
        <v>0.99237171973006699</v>
      </c>
      <c r="J2011" s="460">
        <v>0.99198561942705599</v>
      </c>
      <c r="K2011" s="460">
        <v>0.99510943376307504</v>
      </c>
      <c r="L2011" s="460" t="str">
        <f t="shared" si="357"/>
        <v>-</v>
      </c>
      <c r="M2011" s="460">
        <f t="shared" si="358"/>
        <v>1</v>
      </c>
      <c r="N2011" s="460">
        <f t="shared" si="359"/>
        <v>2.1316136518524043E-2</v>
      </c>
      <c r="O2011" s="460">
        <f t="shared" si="364"/>
        <v>-33.425830139938135</v>
      </c>
      <c r="P2011" s="460">
        <f t="shared" si="361"/>
        <v>-9.9999999999994316E-2</v>
      </c>
      <c r="Q2011" s="460">
        <f t="shared" si="362"/>
        <v>4.5544931498995889E-4</v>
      </c>
      <c r="R2011" s="460">
        <f t="shared" si="363"/>
        <v>-4.5544931498993299E-5</v>
      </c>
      <c r="V2011" s="430"/>
    </row>
    <row r="2012" spans="3:22" x14ac:dyDescent="0.35">
      <c r="C2012" s="460">
        <v>87.1</v>
      </c>
      <c r="D2012" s="460">
        <f t="shared" si="354"/>
        <v>87.1</v>
      </c>
      <c r="E2012" s="460">
        <f t="shared" si="360"/>
        <v>8.7099999999999997E-2</v>
      </c>
      <c r="F2012" s="460">
        <f t="shared" si="355"/>
        <v>0.94296581753415409</v>
      </c>
      <c r="G2012" s="460">
        <v>2.2549391951265398E-2</v>
      </c>
      <c r="H2012" s="460">
        <f t="shared" si="356"/>
        <v>1</v>
      </c>
      <c r="I2012" s="460">
        <v>0.99235422737976497</v>
      </c>
      <c r="J2012" s="460">
        <v>0.991967244604678</v>
      </c>
      <c r="K2012" s="460">
        <v>0.99509820679036398</v>
      </c>
      <c r="L2012" s="460" t="str">
        <f t="shared" si="357"/>
        <v>-</v>
      </c>
      <c r="M2012" s="460">
        <f t="shared" si="358"/>
        <v>1</v>
      </c>
      <c r="N2012" s="460">
        <f t="shared" si="359"/>
        <v>2.1263305816223051E-2</v>
      </c>
      <c r="O2012" s="460">
        <f t="shared" si="364"/>
        <v>-33.447384291895297</v>
      </c>
      <c r="P2012" s="460">
        <f t="shared" si="361"/>
        <v>-9.9999999999994316E-2</v>
      </c>
      <c r="Q2012" s="460">
        <f t="shared" si="362"/>
        <v>4.5325222738451325E-4</v>
      </c>
      <c r="R2012" s="460">
        <f t="shared" si="363"/>
        <v>-4.5325222738448749E-5</v>
      </c>
      <c r="V2012" s="430"/>
    </row>
    <row r="2013" spans="3:22" x14ac:dyDescent="0.35">
      <c r="C2013" s="460">
        <v>87.2</v>
      </c>
      <c r="D2013" s="460">
        <f t="shared" si="354"/>
        <v>87.2</v>
      </c>
      <c r="E2013" s="460">
        <f t="shared" si="360"/>
        <v>8.72E-2</v>
      </c>
      <c r="F2013" s="460">
        <f t="shared" si="355"/>
        <v>0.94283809560963561</v>
      </c>
      <c r="G2013" s="460">
        <v>2.24936743451601E-2</v>
      </c>
      <c r="H2013" s="460">
        <f t="shared" si="356"/>
        <v>1</v>
      </c>
      <c r="I2013" s="460">
        <v>0.99233671518272604</v>
      </c>
      <c r="J2013" s="460">
        <v>0.99194884894750301</v>
      </c>
      <c r="K2013" s="460">
        <v>0.995086967022352</v>
      </c>
      <c r="L2013" s="460" t="str">
        <f t="shared" si="357"/>
        <v>-</v>
      </c>
      <c r="M2013" s="460">
        <f t="shared" si="358"/>
        <v>1</v>
      </c>
      <c r="N2013" s="460">
        <f t="shared" si="359"/>
        <v>2.1207893082854066E-2</v>
      </c>
      <c r="O2013" s="460">
        <f t="shared" si="364"/>
        <v>-33.470049494299282</v>
      </c>
      <c r="P2013" s="460">
        <f t="shared" si="361"/>
        <v>-0.10000000000000853</v>
      </c>
      <c r="Q2013" s="460">
        <f t="shared" si="362"/>
        <v>4.509506839812424E-4</v>
      </c>
      <c r="R2013" s="460">
        <f t="shared" si="363"/>
        <v>-4.5095068398128084E-5</v>
      </c>
      <c r="V2013" s="430"/>
    </row>
    <row r="2014" spans="3:22" x14ac:dyDescent="0.35">
      <c r="C2014" s="460">
        <v>87.3</v>
      </c>
      <c r="D2014" s="460">
        <f t="shared" si="354"/>
        <v>87.3</v>
      </c>
      <c r="E2014" s="460">
        <f t="shared" si="360"/>
        <v>8.7300000000000003E-2</v>
      </c>
      <c r="F2014" s="460">
        <f t="shared" si="355"/>
        <v>0.94271024213437382</v>
      </c>
      <c r="G2014" s="460">
        <v>2.24352113860837E-2</v>
      </c>
      <c r="H2014" s="460">
        <f t="shared" si="356"/>
        <v>1</v>
      </c>
      <c r="I2014" s="460">
        <v>0.99231918313981904</v>
      </c>
      <c r="J2014" s="460">
        <v>0.99193043245649004</v>
      </c>
      <c r="K2014" s="460">
        <v>0.99507571445940202</v>
      </c>
      <c r="L2014" s="460" t="str">
        <f t="shared" si="357"/>
        <v>-</v>
      </c>
      <c r="M2014" s="460">
        <f t="shared" si="358"/>
        <v>1</v>
      </c>
      <c r="N2014" s="460">
        <f t="shared" si="359"/>
        <v>2.1149903558110826E-2</v>
      </c>
      <c r="O2014" s="460">
        <f t="shared" si="364"/>
        <v>-33.493832172658955</v>
      </c>
      <c r="P2014" s="460">
        <f t="shared" si="361"/>
        <v>-9.9999999999994316E-2</v>
      </c>
      <c r="Q2014" s="460">
        <f t="shared" si="362"/>
        <v>4.4854573406933424E-4</v>
      </c>
      <c r="R2014" s="460">
        <f t="shared" si="363"/>
        <v>-4.4854573406930873E-5</v>
      </c>
      <c r="V2014" s="430"/>
    </row>
    <row r="2015" spans="3:22" x14ac:dyDescent="0.35">
      <c r="C2015" s="460">
        <v>87.4</v>
      </c>
      <c r="D2015" s="460">
        <f t="shared" si="354"/>
        <v>87.4</v>
      </c>
      <c r="E2015" s="460">
        <f t="shared" si="360"/>
        <v>8.7400000000000005E-2</v>
      </c>
      <c r="F2015" s="460">
        <f t="shared" si="355"/>
        <v>0.94258225715845856</v>
      </c>
      <c r="G2015" s="460">
        <v>2.2374008084054799E-2</v>
      </c>
      <c r="H2015" s="460">
        <f t="shared" si="356"/>
        <v>1</v>
      </c>
      <c r="I2015" s="460">
        <v>0.992301631251859</v>
      </c>
      <c r="J2015" s="460">
        <v>0.99191199513254302</v>
      </c>
      <c r="K2015" s="460">
        <v>0.995064449101833</v>
      </c>
      <c r="L2015" s="460" t="str">
        <f t="shared" si="357"/>
        <v>-</v>
      </c>
      <c r="M2015" s="460">
        <f t="shared" si="358"/>
        <v>1</v>
      </c>
      <c r="N2015" s="460">
        <f t="shared" si="359"/>
        <v>2.1089343041549972E-2</v>
      </c>
      <c r="O2015" s="460">
        <f t="shared" si="364"/>
        <v>-33.51873897692537</v>
      </c>
      <c r="P2015" s="460">
        <f t="shared" si="361"/>
        <v>-0.10000000000000853</v>
      </c>
      <c r="Q2015" s="460">
        <f t="shared" si="362"/>
        <v>4.4603848832673913E-4</v>
      </c>
      <c r="R2015" s="460">
        <f t="shared" si="363"/>
        <v>-4.4603848832677717E-5</v>
      </c>
      <c r="V2015" s="430"/>
    </row>
    <row r="2016" spans="3:22" x14ac:dyDescent="0.35">
      <c r="C2016" s="460">
        <v>87.5</v>
      </c>
      <c r="D2016" s="460">
        <f t="shared" si="354"/>
        <v>87.5</v>
      </c>
      <c r="E2016" s="460">
        <f t="shared" si="360"/>
        <v>8.7499999999999994E-2</v>
      </c>
      <c r="F2016" s="460">
        <f t="shared" si="355"/>
        <v>0.94245414073202538</v>
      </c>
      <c r="G2016" s="460">
        <v>2.2310070042484E-2</v>
      </c>
      <c r="H2016" s="460">
        <f t="shared" si="356"/>
        <v>1</v>
      </c>
      <c r="I2016" s="460">
        <v>0.99228405951975296</v>
      </c>
      <c r="J2016" s="460">
        <v>0.99189353697665605</v>
      </c>
      <c r="K2016" s="460">
        <v>0.99505317095004198</v>
      </c>
      <c r="L2016" s="460" t="str">
        <f t="shared" si="357"/>
        <v>-</v>
      </c>
      <c r="M2016" s="460">
        <f t="shared" si="358"/>
        <v>1</v>
      </c>
      <c r="N2016" s="460">
        <f t="shared" si="359"/>
        <v>2.1026217891560558E-2</v>
      </c>
      <c r="O2016" s="460">
        <f t="shared" si="364"/>
        <v>-33.544776787399371</v>
      </c>
      <c r="P2016" s="460">
        <f t="shared" si="361"/>
        <v>-9.9999999999994316E-2</v>
      </c>
      <c r="Q2016" s="460">
        <f t="shared" si="362"/>
        <v>4.4343011817763649E-4</v>
      </c>
      <c r="R2016" s="460">
        <f t="shared" si="363"/>
        <v>-4.4343011817761131E-5</v>
      </c>
      <c r="V2016" s="430"/>
    </row>
    <row r="2017" spans="3:22" x14ac:dyDescent="0.35">
      <c r="C2017" s="460">
        <v>87.6</v>
      </c>
      <c r="D2017" s="460">
        <f t="shared" si="354"/>
        <v>87.6</v>
      </c>
      <c r="E2017" s="460">
        <f t="shared" si="360"/>
        <v>8.7599999999999997E-2</v>
      </c>
      <c r="F2017" s="460">
        <f t="shared" si="355"/>
        <v>0.94232589290526414</v>
      </c>
      <c r="G2017" s="460">
        <v>2.2243403457344602E-2</v>
      </c>
      <c r="H2017" s="460">
        <f t="shared" si="356"/>
        <v>1</v>
      </c>
      <c r="I2017" s="460">
        <v>0.99226646794430196</v>
      </c>
      <c r="J2017" s="460">
        <v>0.99187505798971798</v>
      </c>
      <c r="K2017" s="460">
        <v>0.99504188000433602</v>
      </c>
      <c r="L2017" s="460" t="str">
        <f t="shared" si="357"/>
        <v>-</v>
      </c>
      <c r="M2017" s="460">
        <f t="shared" si="358"/>
        <v>1</v>
      </c>
      <c r="N2017" s="460">
        <f t="shared" si="359"/>
        <v>2.0960535024194291E-2</v>
      </c>
      <c r="O2017" s="460">
        <f t="shared" si="364"/>
        <v>-33.571952720894338</v>
      </c>
      <c r="P2017" s="460">
        <f t="shared" si="361"/>
        <v>-9.9999999999994316E-2</v>
      </c>
      <c r="Q2017" s="460">
        <f t="shared" si="362"/>
        <v>4.4072185510216208E-4</v>
      </c>
      <c r="R2017" s="460">
        <f t="shared" si="363"/>
        <v>-4.4072185510213705E-5</v>
      </c>
      <c r="V2017" s="430"/>
    </row>
    <row r="2018" spans="3:22" x14ac:dyDescent="0.35">
      <c r="C2018" s="460">
        <v>87.7</v>
      </c>
      <c r="D2018" s="460">
        <f t="shared" si="354"/>
        <v>87.7</v>
      </c>
      <c r="E2018" s="460">
        <f t="shared" si="360"/>
        <v>8.77E-2</v>
      </c>
      <c r="F2018" s="460">
        <f t="shared" si="355"/>
        <v>0.94219751372840699</v>
      </c>
      <c r="G2018" s="460">
        <v>2.21740151161961E-2</v>
      </c>
      <c r="H2018" s="460">
        <f t="shared" si="356"/>
        <v>1</v>
      </c>
      <c r="I2018" s="460">
        <v>0.99224885652641104</v>
      </c>
      <c r="J2018" s="460">
        <v>0.991856558172725</v>
      </c>
      <c r="K2018" s="460">
        <v>0.99503057626510805</v>
      </c>
      <c r="L2018" s="460" t="str">
        <f t="shared" si="357"/>
        <v>-</v>
      </c>
      <c r="M2018" s="460">
        <f t="shared" si="358"/>
        <v>1</v>
      </c>
      <c r="N2018" s="460">
        <f t="shared" si="359"/>
        <v>2.0892301911856079E-2</v>
      </c>
      <c r="O2018" s="460">
        <f t="shared" si="364"/>
        <v>-33.600274137166394</v>
      </c>
      <c r="P2018" s="460">
        <f t="shared" si="361"/>
        <v>-0.10000000000000853</v>
      </c>
      <c r="Q2018" s="460">
        <f t="shared" si="362"/>
        <v>4.3791498989890544E-4</v>
      </c>
      <c r="R2018" s="460">
        <f t="shared" si="363"/>
        <v>-4.379149898989428E-5</v>
      </c>
      <c r="V2018" s="430"/>
    </row>
    <row r="2019" spans="3:22" x14ac:dyDescent="0.35">
      <c r="C2019" s="460">
        <v>87.8</v>
      </c>
      <c r="D2019" s="460">
        <f t="shared" si="354"/>
        <v>87.8</v>
      </c>
      <c r="E2019" s="460">
        <f t="shared" si="360"/>
        <v>8.7800000000000003E-2</v>
      </c>
      <c r="F2019" s="460">
        <f t="shared" si="355"/>
        <v>0.94206900325174214</v>
      </c>
      <c r="G2019" s="460">
        <v>2.21019123970598E-2</v>
      </c>
      <c r="H2019" s="460">
        <f t="shared" si="356"/>
        <v>1</v>
      </c>
      <c r="I2019" s="460">
        <v>0.99223122526688401</v>
      </c>
      <c r="J2019" s="460">
        <v>0.99183803752656896</v>
      </c>
      <c r="K2019" s="460">
        <v>0.99501925973266903</v>
      </c>
      <c r="L2019" s="460" t="str">
        <f t="shared" si="357"/>
        <v>-</v>
      </c>
      <c r="M2019" s="460">
        <f t="shared" si="358"/>
        <v>1</v>
      </c>
      <c r="N2019" s="460">
        <f t="shared" si="359"/>
        <v>2.0821526581855449E-2</v>
      </c>
      <c r="O2019" s="460">
        <f t="shared" si="364"/>
        <v>-33.629748645624765</v>
      </c>
      <c r="P2019" s="460">
        <f t="shared" si="361"/>
        <v>-9.9999999999994316E-2</v>
      </c>
      <c r="Q2019" s="460">
        <f t="shared" si="362"/>
        <v>4.3501087190069487E-4</v>
      </c>
      <c r="R2019" s="460">
        <f t="shared" si="363"/>
        <v>-4.3501087190067011E-5</v>
      </c>
      <c r="V2019" s="430"/>
    </row>
    <row r="2020" spans="3:22" x14ac:dyDescent="0.35">
      <c r="C2020" s="460">
        <v>87.9</v>
      </c>
      <c r="D2020" s="460">
        <f t="shared" si="354"/>
        <v>87.9</v>
      </c>
      <c r="E2020" s="460">
        <f t="shared" si="360"/>
        <v>8.7900000000000006E-2</v>
      </c>
      <c r="F2020" s="460">
        <f t="shared" si="355"/>
        <v>0.94194036152559912</v>
      </c>
      <c r="G2020" s="460">
        <v>2.2027103267148702E-2</v>
      </c>
      <c r="H2020" s="460">
        <f t="shared" si="356"/>
        <v>1</v>
      </c>
      <c r="I2020" s="460">
        <v>0.99221357416661304</v>
      </c>
      <c r="J2020" s="460">
        <v>0.99181949605222897</v>
      </c>
      <c r="K2020" s="460">
        <v>0.99500793040740199</v>
      </c>
      <c r="L2020" s="460" t="str">
        <f t="shared" si="357"/>
        <v>-</v>
      </c>
      <c r="M2020" s="460">
        <f t="shared" si="358"/>
        <v>1</v>
      </c>
      <c r="N2020" s="460">
        <f t="shared" si="359"/>
        <v>2.0748217614819753E-2</v>
      </c>
      <c r="O2020" s="460">
        <f t="shared" si="364"/>
        <v>-33.660384112335414</v>
      </c>
      <c r="P2020" s="460">
        <f t="shared" si="361"/>
        <v>-0.10000000000000853</v>
      </c>
      <c r="Q2020" s="460">
        <f t="shared" si="362"/>
        <v>4.3201090814425292E-4</v>
      </c>
      <c r="R2020" s="460">
        <f t="shared" si="363"/>
        <v>-4.3201090814428977E-5</v>
      </c>
      <c r="V2020" s="430"/>
    </row>
    <row r="2021" spans="3:22" x14ac:dyDescent="0.35">
      <c r="C2021" s="460">
        <v>88</v>
      </c>
      <c r="D2021" s="460">
        <f t="shared" si="354"/>
        <v>88</v>
      </c>
      <c r="E2021" s="460">
        <f t="shared" si="360"/>
        <v>8.7999999999999995E-2</v>
      </c>
      <c r="F2021" s="460">
        <f t="shared" si="355"/>
        <v>0.94181158860036185</v>
      </c>
      <c r="G2021" s="460">
        <v>2.1949596281449799E-2</v>
      </c>
      <c r="H2021" s="460">
        <f t="shared" si="356"/>
        <v>1</v>
      </c>
      <c r="I2021" s="460">
        <v>0.99219590322644002</v>
      </c>
      <c r="J2021" s="460">
        <v>0.99180093375063405</v>
      </c>
      <c r="K2021" s="460">
        <v>0.99499658828963999</v>
      </c>
      <c r="L2021" s="460" t="str">
        <f t="shared" si="357"/>
        <v>-</v>
      </c>
      <c r="M2021" s="460">
        <f t="shared" si="358"/>
        <v>1</v>
      </c>
      <c r="N2021" s="460">
        <f t="shared" si="359"/>
        <v>2.067238414296883E-2</v>
      </c>
      <c r="O2021" s="460">
        <f t="shared" si="364"/>
        <v>-33.692188667332601</v>
      </c>
      <c r="P2021" s="460">
        <f t="shared" si="361"/>
        <v>-9.9999999999994316E-2</v>
      </c>
      <c r="Q2021" s="460">
        <f t="shared" si="362"/>
        <v>4.2891656249432965E-4</v>
      </c>
      <c r="R2021" s="460">
        <f t="shared" si="363"/>
        <v>-4.289165624943053E-5</v>
      </c>
      <c r="V2021" s="430"/>
    </row>
    <row r="2022" spans="3:22" x14ac:dyDescent="0.35">
      <c r="C2022" s="460">
        <v>88.1</v>
      </c>
      <c r="D2022" s="460">
        <f t="shared" si="354"/>
        <v>88.1</v>
      </c>
      <c r="E2022" s="460">
        <f t="shared" si="360"/>
        <v>8.8099999999999998E-2</v>
      </c>
      <c r="F2022" s="460">
        <f t="shared" si="355"/>
        <v>0.94168268452645854</v>
      </c>
      <c r="G2022" s="460">
        <v>2.1869400581161699E-2</v>
      </c>
      <c r="H2022" s="460">
        <f t="shared" si="356"/>
        <v>1</v>
      </c>
      <c r="I2022" s="460">
        <v>0.99217821244723703</v>
      </c>
      <c r="J2022" s="460">
        <v>0.99178235062275</v>
      </c>
      <c r="K2022" s="460">
        <v>0.99498523337975597</v>
      </c>
      <c r="L2022" s="460" t="str">
        <f t="shared" si="357"/>
        <v>-</v>
      </c>
      <c r="M2022" s="460">
        <f t="shared" si="358"/>
        <v>1</v>
      </c>
      <c r="N2022" s="460">
        <f t="shared" si="359"/>
        <v>2.0594035848252843E-2</v>
      </c>
      <c r="O2022" s="460">
        <f t="shared" si="364"/>
        <v>-33.725170712252854</v>
      </c>
      <c r="P2022" s="460">
        <f t="shared" si="361"/>
        <v>-9.9999999999994316E-2</v>
      </c>
      <c r="Q2022" s="460">
        <f t="shared" si="362"/>
        <v>4.2572935472297491E-4</v>
      </c>
      <c r="R2022" s="460">
        <f t="shared" si="363"/>
        <v>-4.2572935472295071E-5</v>
      </c>
      <c r="V2022" s="430"/>
    </row>
    <row r="2023" spans="3:22" x14ac:dyDescent="0.35">
      <c r="C2023" s="460">
        <v>88.2</v>
      </c>
      <c r="D2023" s="460">
        <f t="shared" si="354"/>
        <v>88.2</v>
      </c>
      <c r="E2023" s="460">
        <f t="shared" si="360"/>
        <v>8.8200000000000001E-2</v>
      </c>
      <c r="F2023" s="460">
        <f t="shared" si="355"/>
        <v>0.94155364935436969</v>
      </c>
      <c r="G2023" s="460">
        <v>2.1786525891986101E-2</v>
      </c>
      <c r="H2023" s="460">
        <f t="shared" si="356"/>
        <v>1</v>
      </c>
      <c r="I2023" s="460">
        <v>0.99216050182985005</v>
      </c>
      <c r="J2023" s="460">
        <v>0.99176374666950495</v>
      </c>
      <c r="K2023" s="460">
        <v>0.99497386567808699</v>
      </c>
      <c r="L2023" s="460" t="str">
        <f t="shared" si="357"/>
        <v>-</v>
      </c>
      <c r="M2023" s="460">
        <f t="shared" si="358"/>
        <v>1</v>
      </c>
      <c r="N2023" s="460">
        <f t="shared" si="359"/>
        <v>2.0513182960352979E-2</v>
      </c>
      <c r="O2023" s="460">
        <f t="shared" si="364"/>
        <v>-33.759338928307734</v>
      </c>
      <c r="P2023" s="460">
        <f t="shared" si="361"/>
        <v>-0.10000000000000853</v>
      </c>
      <c r="Q2023" s="460">
        <f t="shared" si="362"/>
        <v>4.2245085954464905E-4</v>
      </c>
      <c r="R2023" s="460">
        <f t="shared" si="363"/>
        <v>-4.2245085954468504E-5</v>
      </c>
      <c r="V2023" s="430"/>
    </row>
    <row r="2024" spans="3:22" x14ac:dyDescent="0.35">
      <c r="C2024" s="460">
        <v>88.3</v>
      </c>
      <c r="D2024" s="460">
        <f t="shared" si="354"/>
        <v>88.3</v>
      </c>
      <c r="E2024" s="460">
        <f t="shared" si="360"/>
        <v>8.8300000000000003E-2</v>
      </c>
      <c r="F2024" s="460">
        <f t="shared" si="355"/>
        <v>0.94142448313462013</v>
      </c>
      <c r="G2024" s="460">
        <v>2.1700982522275199E-2</v>
      </c>
      <c r="H2024" s="460">
        <f t="shared" si="356"/>
        <v>1</v>
      </c>
      <c r="I2024" s="460">
        <v>0.99214277137515305</v>
      </c>
      <c r="J2024" s="460">
        <v>0.99174512189187203</v>
      </c>
      <c r="K2024" s="460">
        <v>0.99496248518499997</v>
      </c>
      <c r="L2024" s="460" t="str">
        <f t="shared" si="357"/>
        <v>-</v>
      </c>
      <c r="M2024" s="460">
        <f t="shared" si="358"/>
        <v>1</v>
      </c>
      <c r="N2024" s="460">
        <f t="shared" si="359"/>
        <v>2.0429836254546356E-2</v>
      </c>
      <c r="O2024" s="460">
        <f t="shared" si="364"/>
        <v>-33.79470228461188</v>
      </c>
      <c r="P2024" s="460">
        <f t="shared" si="361"/>
        <v>-9.9999999999994316E-2</v>
      </c>
      <c r="Q2024" s="460">
        <f t="shared" si="362"/>
        <v>4.1908270560790396E-4</v>
      </c>
      <c r="R2024" s="460">
        <f t="shared" si="363"/>
        <v>-4.1908270560788013E-5</v>
      </c>
      <c r="V2024" s="430"/>
    </row>
    <row r="2025" spans="3:22" x14ac:dyDescent="0.35">
      <c r="C2025" s="460">
        <v>88.4</v>
      </c>
      <c r="D2025" s="460">
        <f t="shared" si="354"/>
        <v>88.4</v>
      </c>
      <c r="E2025" s="460">
        <f t="shared" si="360"/>
        <v>8.8400000000000006E-2</v>
      </c>
      <c r="F2025" s="460">
        <f t="shared" si="355"/>
        <v>0.94129518591778871</v>
      </c>
      <c r="G2025" s="460">
        <v>2.1612781361033898E-2</v>
      </c>
      <c r="H2025" s="460">
        <f t="shared" si="356"/>
        <v>1</v>
      </c>
      <c r="I2025" s="460">
        <v>0.99212502108397504</v>
      </c>
      <c r="J2025" s="460">
        <v>0.99172647629075905</v>
      </c>
      <c r="K2025" s="460">
        <v>0.99495109190082398</v>
      </c>
      <c r="L2025" s="460" t="str">
        <f t="shared" si="357"/>
        <v>-</v>
      </c>
      <c r="M2025" s="460">
        <f t="shared" si="358"/>
        <v>1</v>
      </c>
      <c r="N2025" s="460">
        <f t="shared" si="359"/>
        <v>2.0344007049434922E-2</v>
      </c>
      <c r="O2025" s="460">
        <f t="shared" si="364"/>
        <v>-33.831270046884704</v>
      </c>
      <c r="P2025" s="460">
        <f t="shared" si="361"/>
        <v>-0.10000000000000853</v>
      </c>
      <c r="Q2025" s="460">
        <f t="shared" si="362"/>
        <v>4.1562657444440464E-4</v>
      </c>
      <c r="R2025" s="460">
        <f t="shared" si="363"/>
        <v>-4.1562657444444005E-5</v>
      </c>
      <c r="V2025" s="430"/>
    </row>
    <row r="2026" spans="3:22" x14ac:dyDescent="0.35">
      <c r="C2026" s="460">
        <v>88.5</v>
      </c>
      <c r="D2026" s="460">
        <f t="shared" si="354"/>
        <v>88.5</v>
      </c>
      <c r="E2026" s="460">
        <f t="shared" si="360"/>
        <v>8.8499999999999995E-2</v>
      </c>
      <c r="F2026" s="460">
        <f t="shared" si="355"/>
        <v>0.94116575775449773</v>
      </c>
      <c r="G2026" s="460">
        <v>2.1521933875779099E-2</v>
      </c>
      <c r="H2026" s="460">
        <f t="shared" si="356"/>
        <v>1</v>
      </c>
      <c r="I2026" s="460">
        <v>0.99210725095722996</v>
      </c>
      <c r="J2026" s="460">
        <v>0.99170780986717599</v>
      </c>
      <c r="K2026" s="460">
        <v>0.99493968582595305</v>
      </c>
      <c r="L2026" s="460" t="str">
        <f t="shared" si="357"/>
        <v>-</v>
      </c>
      <c r="M2026" s="460">
        <f t="shared" si="358"/>
        <v>1</v>
      </c>
      <c r="N2026" s="460">
        <f t="shared" si="359"/>
        <v>2.0255707204539831E-2</v>
      </c>
      <c r="O2026" s="460">
        <f t="shared" si="364"/>
        <v>-33.869051786544389</v>
      </c>
      <c r="P2026" s="460">
        <f t="shared" si="361"/>
        <v>-9.9999999999994316E-2</v>
      </c>
      <c r="Q2026" s="460">
        <f t="shared" si="362"/>
        <v>4.1208419937610016E-4</v>
      </c>
      <c r="R2026" s="460">
        <f t="shared" si="363"/>
        <v>-4.1208419937607673E-5</v>
      </c>
      <c r="V2026" s="430"/>
    </row>
    <row r="2027" spans="3:22" x14ac:dyDescent="0.35">
      <c r="C2027" s="460">
        <v>88.6</v>
      </c>
      <c r="D2027" s="460">
        <f t="shared" si="354"/>
        <v>88.6</v>
      </c>
      <c r="E2027" s="460">
        <f t="shared" si="360"/>
        <v>8.8599999999999998E-2</v>
      </c>
      <c r="F2027" s="460">
        <f t="shared" si="355"/>
        <v>0.94103619869542066</v>
      </c>
      <c r="G2027" s="460">
        <v>2.1428452110256201E-2</v>
      </c>
      <c r="H2027" s="460">
        <f t="shared" si="356"/>
        <v>1</v>
      </c>
      <c r="I2027" s="460">
        <v>0.99208946099574602</v>
      </c>
      <c r="J2027" s="460">
        <v>0.99168912262203501</v>
      </c>
      <c r="K2027" s="460">
        <v>0.99492826696071701</v>
      </c>
      <c r="L2027" s="460" t="str">
        <f t="shared" si="357"/>
        <v>-</v>
      </c>
      <c r="M2027" s="460">
        <f t="shared" si="358"/>
        <v>1</v>
      </c>
      <c r="N2027" s="460">
        <f t="shared" si="359"/>
        <v>2.016494911776236E-2</v>
      </c>
      <c r="O2027" s="460">
        <f t="shared" si="364"/>
        <v>-33.908057390214196</v>
      </c>
      <c r="P2027" s="460">
        <f t="shared" si="361"/>
        <v>-9.9999999999994316E-2</v>
      </c>
      <c r="Q2027" s="460">
        <f t="shared" si="362"/>
        <v>4.08457364381417E-4</v>
      </c>
      <c r="R2027" s="460">
        <f t="shared" si="363"/>
        <v>-4.0845736438139379E-5</v>
      </c>
      <c r="V2027" s="430"/>
    </row>
    <row r="2028" spans="3:22" x14ac:dyDescent="0.35">
      <c r="C2028" s="460">
        <v>88.7</v>
      </c>
      <c r="D2028" s="460">
        <f t="shared" si="354"/>
        <v>88.7</v>
      </c>
      <c r="E2028" s="460">
        <f t="shared" si="360"/>
        <v>8.8700000000000001E-2</v>
      </c>
      <c r="F2028" s="460">
        <f t="shared" si="355"/>
        <v>0.94090650879127902</v>
      </c>
      <c r="G2028" s="460">
        <v>2.1332348682012801E-2</v>
      </c>
      <c r="H2028" s="460">
        <f t="shared" si="356"/>
        <v>1</v>
      </c>
      <c r="I2028" s="460">
        <v>0.99207165120038798</v>
      </c>
      <c r="J2028" s="460">
        <v>0.99167041455629401</v>
      </c>
      <c r="K2028" s="460">
        <v>0.99491683530547004</v>
      </c>
      <c r="L2028" s="460" t="str">
        <f t="shared" si="357"/>
        <v>-</v>
      </c>
      <c r="M2028" s="460">
        <f t="shared" si="358"/>
        <v>1</v>
      </c>
      <c r="N2028" s="460">
        <f t="shared" si="359"/>
        <v>2.0071745722710907E-2</v>
      </c>
      <c r="O2028" s="460">
        <f t="shared" si="364"/>
        <v>-33.948297069663077</v>
      </c>
      <c r="P2028" s="460">
        <f t="shared" si="361"/>
        <v>-0.10000000000000853</v>
      </c>
      <c r="Q2028" s="460">
        <f t="shared" si="362"/>
        <v>4.0474790292134192E-4</v>
      </c>
      <c r="R2028" s="460">
        <f t="shared" si="363"/>
        <v>-4.0474790292137645E-5</v>
      </c>
      <c r="V2028" s="430"/>
    </row>
    <row r="2029" spans="3:22" x14ac:dyDescent="0.35">
      <c r="C2029" s="460">
        <v>88.8</v>
      </c>
      <c r="D2029" s="460">
        <f t="shared" si="354"/>
        <v>88.8</v>
      </c>
      <c r="E2029" s="460">
        <f t="shared" si="360"/>
        <v>8.8800000000000004E-2</v>
      </c>
      <c r="F2029" s="460">
        <f t="shared" si="355"/>
        <v>0.9407766880928401</v>
      </c>
      <c r="G2029" s="460">
        <v>2.1233636779830999E-2</v>
      </c>
      <c r="H2029" s="460">
        <f t="shared" si="356"/>
        <v>1</v>
      </c>
      <c r="I2029" s="460">
        <v>0.99205382157202104</v>
      </c>
      <c r="J2029" s="460">
        <v>0.991651685670908</v>
      </c>
      <c r="K2029" s="460">
        <v>0.99490539086056695</v>
      </c>
      <c r="L2029" s="460" t="str">
        <f t="shared" si="357"/>
        <v>-</v>
      </c>
      <c r="M2029" s="460">
        <f t="shared" si="358"/>
        <v>1</v>
      </c>
      <c r="N2029" s="460">
        <f t="shared" si="359"/>
        <v>1.9976110485895725E-2</v>
      </c>
      <c r="O2029" s="460">
        <f t="shared" si="364"/>
        <v>-33.989781372202913</v>
      </c>
      <c r="P2029" s="460">
        <f t="shared" si="361"/>
        <v>-9.9999999999994316E-2</v>
      </c>
      <c r="Q2029" s="460">
        <f t="shared" si="362"/>
        <v>4.0095769672630817E-4</v>
      </c>
      <c r="R2029" s="460">
        <f t="shared" si="363"/>
        <v>-4.0095769672628537E-5</v>
      </c>
      <c r="V2029" s="430"/>
    </row>
    <row r="2030" spans="3:22" x14ac:dyDescent="0.35">
      <c r="C2030" s="460">
        <v>88.9</v>
      </c>
      <c r="D2030" s="460">
        <f t="shared" si="354"/>
        <v>88.9</v>
      </c>
      <c r="E2030" s="460">
        <f t="shared" si="360"/>
        <v>8.8900000000000007E-2</v>
      </c>
      <c r="F2030" s="460">
        <f t="shared" si="355"/>
        <v>0.9406467366509258</v>
      </c>
      <c r="G2030" s="460">
        <v>2.1132330161019099E-2</v>
      </c>
      <c r="H2030" s="460">
        <f t="shared" si="356"/>
        <v>1</v>
      </c>
      <c r="I2030" s="460">
        <v>0.99203597211152905</v>
      </c>
      <c r="J2030" s="460">
        <v>0.99163293596684698</v>
      </c>
      <c r="K2030" s="460">
        <v>0.99489393362638301</v>
      </c>
      <c r="L2030" s="460" t="str">
        <f t="shared" si="357"/>
        <v>-</v>
      </c>
      <c r="M2030" s="460">
        <f t="shared" si="358"/>
        <v>1</v>
      </c>
      <c r="N2030" s="460">
        <f t="shared" si="359"/>
        <v>1.9878057403792549E-2</v>
      </c>
      <c r="O2030" s="460">
        <f t="shared" si="364"/>
        <v>-34.032521191566538</v>
      </c>
      <c r="P2030" s="460">
        <f t="shared" si="361"/>
        <v>-0.10000000000000853</v>
      </c>
      <c r="Q2030" s="460">
        <f t="shared" si="362"/>
        <v>3.9708867454486504E-4</v>
      </c>
      <c r="R2030" s="460">
        <f t="shared" si="363"/>
        <v>-3.9708867454489892E-5</v>
      </c>
      <c r="V2030" s="430"/>
    </row>
    <row r="2031" spans="3:22" x14ac:dyDescent="0.35">
      <c r="C2031" s="460">
        <v>89</v>
      </c>
      <c r="D2031" s="460">
        <f t="shared" si="354"/>
        <v>89</v>
      </c>
      <c r="E2031" s="460">
        <f t="shared" si="360"/>
        <v>8.8999999999999996E-2</v>
      </c>
      <c r="F2031" s="460">
        <f t="shared" si="355"/>
        <v>0.9405166545164001</v>
      </c>
      <c r="G2031" s="460">
        <v>2.1028443148563201E-2</v>
      </c>
      <c r="H2031" s="460">
        <f t="shared" si="356"/>
        <v>1</v>
      </c>
      <c r="I2031" s="460">
        <v>0.99201810281975999</v>
      </c>
      <c r="J2031" s="460">
        <v>0.99161416544505199</v>
      </c>
      <c r="K2031" s="460">
        <v>0.99488246360325305</v>
      </c>
      <c r="L2031" s="460" t="str">
        <f t="shared" si="357"/>
        <v>-</v>
      </c>
      <c r="M2031" s="460">
        <f t="shared" si="358"/>
        <v>1</v>
      </c>
      <c r="N2031" s="460">
        <f t="shared" si="359"/>
        <v>1.9777600999774977E-2</v>
      </c>
      <c r="O2031" s="460">
        <f t="shared" si="364"/>
        <v>-34.07652777929269</v>
      </c>
      <c r="P2031" s="460">
        <f t="shared" si="361"/>
        <v>-9.9999999999994316E-2</v>
      </c>
      <c r="Q2031" s="460">
        <f t="shared" si="362"/>
        <v>3.9314281085510888E-4</v>
      </c>
      <c r="R2031" s="460">
        <f t="shared" si="363"/>
        <v>-3.9314281085508652E-5</v>
      </c>
      <c r="V2031" s="430"/>
    </row>
    <row r="2032" spans="3:22" x14ac:dyDescent="0.35">
      <c r="C2032" s="460">
        <v>89.1</v>
      </c>
      <c r="D2032" s="460">
        <f t="shared" si="354"/>
        <v>89.1</v>
      </c>
      <c r="E2032" s="460">
        <f t="shared" si="360"/>
        <v>8.9099999999999999E-2</v>
      </c>
      <c r="F2032" s="460">
        <f t="shared" si="355"/>
        <v>0.94038644174017916</v>
      </c>
      <c r="G2032" s="460">
        <v>2.0921990628139601E-2</v>
      </c>
      <c r="H2032" s="460">
        <f t="shared" si="356"/>
        <v>1</v>
      </c>
      <c r="I2032" s="460">
        <v>0.99200021369760205</v>
      </c>
      <c r="J2032" s="460">
        <v>0.99159537410649801</v>
      </c>
      <c r="K2032" s="460">
        <v>0.994870980791556</v>
      </c>
      <c r="L2032" s="460" t="str">
        <f t="shared" si="357"/>
        <v>-</v>
      </c>
      <c r="M2032" s="460">
        <f t="shared" si="358"/>
        <v>1</v>
      </c>
      <c r="N2032" s="460">
        <f t="shared" si="359"/>
        <v>1.9674756320917575E-2</v>
      </c>
      <c r="O2032" s="460">
        <f t="shared" si="364"/>
        <v>-34.121812756644758</v>
      </c>
      <c r="P2032" s="460">
        <f t="shared" si="361"/>
        <v>-9.9999999999994316E-2</v>
      </c>
      <c r="Q2032" s="460">
        <f t="shared" si="362"/>
        <v>3.8912212453990074E-4</v>
      </c>
      <c r="R2032" s="460">
        <f t="shared" si="363"/>
        <v>-3.8912212453987863E-5</v>
      </c>
      <c r="V2032" s="430"/>
    </row>
    <row r="2033" spans="3:22" x14ac:dyDescent="0.35">
      <c r="C2033" s="460">
        <v>89.2</v>
      </c>
      <c r="D2033" s="460">
        <f t="shared" si="354"/>
        <v>89.2</v>
      </c>
      <c r="E2033" s="460">
        <f t="shared" si="360"/>
        <v>8.9200000000000002E-2</v>
      </c>
      <c r="F2033" s="460">
        <f t="shared" si="355"/>
        <v>0.94025609837322444</v>
      </c>
      <c r="G2033" s="460">
        <v>2.0812988044988798E-2</v>
      </c>
      <c r="H2033" s="460">
        <f t="shared" si="356"/>
        <v>1</v>
      </c>
      <c r="I2033" s="460">
        <v>0.99198230474590399</v>
      </c>
      <c r="J2033" s="460">
        <v>0.99157656195212796</v>
      </c>
      <c r="K2033" s="460">
        <v>0.99485948519163203</v>
      </c>
      <c r="L2033" s="460" t="str">
        <f t="shared" si="357"/>
        <v>-</v>
      </c>
      <c r="M2033" s="460">
        <f t="shared" si="358"/>
        <v>1</v>
      </c>
      <c r="N2033" s="460">
        <f t="shared" si="359"/>
        <v>1.9569538934669731E-2</v>
      </c>
      <c r="O2033" s="460">
        <f t="shared" si="364"/>
        <v>-34.168388127092967</v>
      </c>
      <c r="P2033" s="460">
        <f t="shared" si="361"/>
        <v>-0.10000000000000853</v>
      </c>
      <c r="Q2033" s="460">
        <f t="shared" si="362"/>
        <v>3.850286775269281E-4</v>
      </c>
      <c r="R2033" s="460">
        <f t="shared" si="363"/>
        <v>-3.8502867752696093E-5</v>
      </c>
      <c r="V2033" s="430"/>
    </row>
    <row r="2034" spans="3:22" x14ac:dyDescent="0.35">
      <c r="C2034" s="460">
        <v>89.3</v>
      </c>
      <c r="D2034" s="460">
        <f t="shared" si="354"/>
        <v>89.3</v>
      </c>
      <c r="E2034" s="460">
        <f t="shared" si="360"/>
        <v>8.929999999999999E-2</v>
      </c>
      <c r="F2034" s="460">
        <f t="shared" si="355"/>
        <v>0.94012562446654824</v>
      </c>
      <c r="G2034" s="460">
        <v>2.0701451400652701E-2</v>
      </c>
      <c r="H2034" s="460">
        <f t="shared" si="356"/>
        <v>1</v>
      </c>
      <c r="I2034" s="460">
        <v>0.99196437596555598</v>
      </c>
      <c r="J2034" s="460">
        <v>0.99155772898291705</v>
      </c>
      <c r="K2034" s="460">
        <v>0.99484797680385295</v>
      </c>
      <c r="L2034" s="460" t="str">
        <f t="shared" si="357"/>
        <v>-</v>
      </c>
      <c r="M2034" s="460">
        <f t="shared" si="358"/>
        <v>1</v>
      </c>
      <c r="N2034" s="460">
        <f t="shared" si="359"/>
        <v>1.946196492540252E-2</v>
      </c>
      <c r="O2034" s="460">
        <f t="shared" si="364"/>
        <v>-34.216266289390546</v>
      </c>
      <c r="P2034" s="460">
        <f t="shared" si="361"/>
        <v>-9.9999999999994316E-2</v>
      </c>
      <c r="Q2034" s="460">
        <f t="shared" si="362"/>
        <v>3.8086457339470879E-4</v>
      </c>
      <c r="R2034" s="460">
        <f t="shared" si="363"/>
        <v>-3.8086457339468712E-5</v>
      </c>
      <c r="V2034" s="430"/>
    </row>
    <row r="2035" spans="3:22" x14ac:dyDescent="0.35">
      <c r="C2035" s="460">
        <v>89.4</v>
      </c>
      <c r="D2035" s="460">
        <f t="shared" si="354"/>
        <v>89.4</v>
      </c>
      <c r="E2035" s="460">
        <f t="shared" si="360"/>
        <v>8.9400000000000007E-2</v>
      </c>
      <c r="F2035" s="460">
        <f t="shared" si="355"/>
        <v>0.93999502007120883</v>
      </c>
      <c r="G2035" s="460">
        <v>2.05873972495739E-2</v>
      </c>
      <c r="H2035" s="460">
        <f t="shared" si="356"/>
        <v>1</v>
      </c>
      <c r="I2035" s="460">
        <v>0.99194642735740901</v>
      </c>
      <c r="J2035" s="460">
        <v>0.99153887519980999</v>
      </c>
      <c r="K2035" s="460">
        <v>0.99483645562856404</v>
      </c>
      <c r="L2035" s="460" t="str">
        <f t="shared" si="357"/>
        <v>-</v>
      </c>
      <c r="M2035" s="460">
        <f t="shared" si="358"/>
        <v>1</v>
      </c>
      <c r="N2035" s="460">
        <f t="shared" si="359"/>
        <v>1.9352050890827168E-2</v>
      </c>
      <c r="O2035" s="460">
        <f t="shared" si="364"/>
        <v>-34.265460051277856</v>
      </c>
      <c r="P2035" s="460">
        <f t="shared" si="361"/>
        <v>-0.10000000000000853</v>
      </c>
      <c r="Q2035" s="460">
        <f t="shared" si="362"/>
        <v>3.7663195594563211E-4</v>
      </c>
      <c r="R2035" s="460">
        <f t="shared" si="363"/>
        <v>-3.7663195594566424E-5</v>
      </c>
      <c r="V2035" s="430"/>
    </row>
    <row r="2036" spans="3:22" x14ac:dyDescent="0.35">
      <c r="C2036" s="460">
        <v>89.5</v>
      </c>
      <c r="D2036" s="460">
        <f t="shared" si="354"/>
        <v>89.5</v>
      </c>
      <c r="E2036" s="460">
        <f t="shared" si="360"/>
        <v>8.9499999999999996E-2</v>
      </c>
      <c r="F2036" s="460">
        <f t="shared" si="355"/>
        <v>0.93986428523831711</v>
      </c>
      <c r="G2036" s="460">
        <v>2.04708426955615E-2</v>
      </c>
      <c r="H2036" s="460">
        <f t="shared" si="356"/>
        <v>1</v>
      </c>
      <c r="I2036" s="460">
        <v>0.99192845892233705</v>
      </c>
      <c r="J2036" s="460">
        <v>0.99152000060376999</v>
      </c>
      <c r="K2036" s="460">
        <v>0.99482492166612202</v>
      </c>
      <c r="L2036" s="460" t="str">
        <f t="shared" si="357"/>
        <v>-</v>
      </c>
      <c r="M2036" s="460">
        <f t="shared" si="358"/>
        <v>1</v>
      </c>
      <c r="N2036" s="460">
        <f t="shared" si="359"/>
        <v>1.9239813938289933E-2</v>
      </c>
      <c r="O2036" s="460">
        <f t="shared" si="364"/>
        <v>-34.315982643848415</v>
      </c>
      <c r="P2036" s="460">
        <f t="shared" si="361"/>
        <v>-9.9999999999994316E-2</v>
      </c>
      <c r="Q2036" s="460">
        <f t="shared" si="362"/>
        <v>3.7233300774721132E-4</v>
      </c>
      <c r="R2036" s="460">
        <f t="shared" si="363"/>
        <v>-3.7233300774719015E-5</v>
      </c>
      <c r="V2036" s="430"/>
    </row>
    <row r="2037" spans="3:22" x14ac:dyDescent="0.35">
      <c r="C2037" s="460">
        <v>89.6</v>
      </c>
      <c r="D2037" s="460">
        <f t="shared" si="354"/>
        <v>89.6</v>
      </c>
      <c r="E2037" s="460">
        <f t="shared" si="360"/>
        <v>8.9599999999999999E-2</v>
      </c>
      <c r="F2037" s="460">
        <f t="shared" si="355"/>
        <v>0.93973342001902482</v>
      </c>
      <c r="G2037" s="460">
        <v>2.03518053881203E-2</v>
      </c>
      <c r="H2037" s="460">
        <f t="shared" si="356"/>
        <v>1</v>
      </c>
      <c r="I2037" s="460">
        <v>0.99191047066122795</v>
      </c>
      <c r="J2037" s="460">
        <v>0.99150110519577495</v>
      </c>
      <c r="K2037" s="460">
        <v>0.99481337491690303</v>
      </c>
      <c r="L2037" s="460" t="str">
        <f t="shared" si="357"/>
        <v>-</v>
      </c>
      <c r="M2037" s="460">
        <f t="shared" si="358"/>
        <v>1</v>
      </c>
      <c r="N2037" s="460">
        <f t="shared" si="359"/>
        <v>1.9125271680939908E-2</v>
      </c>
      <c r="O2037" s="460">
        <f t="shared" si="364"/>
        <v>-34.367847736616312</v>
      </c>
      <c r="P2037" s="460">
        <f t="shared" si="361"/>
        <v>-9.9999999999994316E-2</v>
      </c>
      <c r="Q2037" s="460">
        <f t="shared" si="362"/>
        <v>3.6796994864270909E-4</v>
      </c>
      <c r="R2037" s="460">
        <f t="shared" si="363"/>
        <v>-3.6796994864268818E-5</v>
      </c>
      <c r="V2037" s="430"/>
    </row>
    <row r="2038" spans="3:22" x14ac:dyDescent="0.35">
      <c r="C2038" s="460">
        <v>89.7</v>
      </c>
      <c r="D2038" s="460">
        <f t="shared" si="354"/>
        <v>89.7</v>
      </c>
      <c r="E2038" s="460">
        <f t="shared" si="360"/>
        <v>8.9700000000000002E-2</v>
      </c>
      <c r="F2038" s="460">
        <f t="shared" si="355"/>
        <v>0.93960242446453868</v>
      </c>
      <c r="G2038" s="460">
        <v>2.0230303518648601E-2</v>
      </c>
      <c r="H2038" s="460">
        <f t="shared" si="356"/>
        <v>1</v>
      </c>
      <c r="I2038" s="460">
        <v>0.99189246257494201</v>
      </c>
      <c r="J2038" s="460">
        <v>0.99148218897677498</v>
      </c>
      <c r="K2038" s="460">
        <v>0.99480181538125101</v>
      </c>
      <c r="L2038" s="460" t="str">
        <f t="shared" si="357"/>
        <v>-</v>
      </c>
      <c r="M2038" s="460">
        <f t="shared" si="358"/>
        <v>1</v>
      </c>
      <c r="N2038" s="460">
        <f t="shared" si="359"/>
        <v>1.9008442233775714E-2</v>
      </c>
      <c r="O2038" s="460">
        <f t="shared" si="364"/>
        <v>-34.421069453323192</v>
      </c>
      <c r="P2038" s="460">
        <f t="shared" si="361"/>
        <v>-0.10000000000000853</v>
      </c>
      <c r="Q2038" s="460">
        <f t="shared" si="362"/>
        <v>3.6354503423234396E-4</v>
      </c>
      <c r="R2038" s="460">
        <f t="shared" si="363"/>
        <v>-3.6354503423237495E-5</v>
      </c>
      <c r="V2038" s="430"/>
    </row>
    <row r="2039" spans="3:22" x14ac:dyDescent="0.35">
      <c r="C2039" s="460">
        <v>89.8</v>
      </c>
      <c r="D2039" s="460">
        <f t="shared" si="354"/>
        <v>89.8</v>
      </c>
      <c r="E2039" s="460">
        <f t="shared" si="360"/>
        <v>8.9799999999999991E-2</v>
      </c>
      <c r="F2039" s="460">
        <f t="shared" si="355"/>
        <v>0.93947129862611101</v>
      </c>
      <c r="G2039" s="460">
        <v>2.0106355816501002E-2</v>
      </c>
      <c r="H2039" s="460">
        <f t="shared" si="356"/>
        <v>1</v>
      </c>
      <c r="I2039" s="460">
        <v>0.99187443466436598</v>
      </c>
      <c r="J2039" s="460">
        <v>0.99146325194775198</v>
      </c>
      <c r="K2039" s="460">
        <v>0.99479024305954</v>
      </c>
      <c r="L2039" s="460" t="str">
        <f t="shared" si="357"/>
        <v>-</v>
      </c>
      <c r="M2039" s="460">
        <f t="shared" si="358"/>
        <v>1</v>
      </c>
      <c r="N2039" s="460">
        <f t="shared" si="359"/>
        <v>1.8889344209566856E-2</v>
      </c>
      <c r="O2039" s="460">
        <f t="shared" si="364"/>
        <v>-34.47566238853021</v>
      </c>
      <c r="P2039" s="460">
        <f t="shared" si="361"/>
        <v>-9.9999999999994316E-2</v>
      </c>
      <c r="Q2039" s="460">
        <f t="shared" si="362"/>
        <v>3.5906055432630005E-4</v>
      </c>
      <c r="R2039" s="460">
        <f t="shared" si="363"/>
        <v>-3.5906055432627962E-5</v>
      </c>
      <c r="V2039" s="430"/>
    </row>
    <row r="2040" spans="3:22" x14ac:dyDescent="0.35">
      <c r="C2040" s="460">
        <v>89.9</v>
      </c>
      <c r="D2040" s="460">
        <f t="shared" si="354"/>
        <v>89.9</v>
      </c>
      <c r="E2040" s="460">
        <f t="shared" si="360"/>
        <v>8.9900000000000008E-2</v>
      </c>
      <c r="F2040" s="460">
        <f t="shared" si="355"/>
        <v>0.93934004255504078</v>
      </c>
      <c r="G2040" s="460">
        <v>1.9979981544922899E-2</v>
      </c>
      <c r="H2040" s="460">
        <f t="shared" si="356"/>
        <v>1</v>
      </c>
      <c r="I2040" s="460">
        <v>0.99185638693036304</v>
      </c>
      <c r="J2040" s="460">
        <v>0.99144429410965196</v>
      </c>
      <c r="K2040" s="460">
        <v>0.99477865795211595</v>
      </c>
      <c r="L2040" s="460" t="str">
        <f t="shared" si="357"/>
        <v>-</v>
      </c>
      <c r="M2040" s="460">
        <f t="shared" si="358"/>
        <v>1</v>
      </c>
      <c r="N2040" s="460">
        <f t="shared" si="359"/>
        <v>1.8767996714656805E-2</v>
      </c>
      <c r="O2040" s="460">
        <f t="shared" si="364"/>
        <v>-34.531641625038255</v>
      </c>
      <c r="P2040" s="460">
        <f t="shared" si="361"/>
        <v>-0.10000000000000853</v>
      </c>
      <c r="Q2040" s="460">
        <f t="shared" si="362"/>
        <v>3.5451883137080251E-4</v>
      </c>
      <c r="R2040" s="460">
        <f t="shared" si="363"/>
        <v>-3.5451883137083276E-5</v>
      </c>
      <c r="V2040" s="430"/>
    </row>
    <row r="2041" spans="3:22" x14ac:dyDescent="0.35">
      <c r="C2041" s="460">
        <v>90</v>
      </c>
      <c r="D2041" s="460">
        <f t="shared" si="354"/>
        <v>90</v>
      </c>
      <c r="E2041" s="460">
        <f t="shared" si="360"/>
        <v>0.09</v>
      </c>
      <c r="F2041" s="460">
        <f t="shared" si="355"/>
        <v>0.93920865630267725</v>
      </c>
      <c r="G2041" s="460">
        <v>1.9851200496851899E-2</v>
      </c>
      <c r="H2041" s="460">
        <f t="shared" si="356"/>
        <v>1</v>
      </c>
      <c r="I2041" s="460">
        <v>0.99183831937380695</v>
      </c>
      <c r="J2041" s="460">
        <v>0.99142531546344403</v>
      </c>
      <c r="K2041" s="460">
        <v>0.99476706005934101</v>
      </c>
      <c r="L2041" s="460" t="str">
        <f t="shared" si="357"/>
        <v>-</v>
      </c>
      <c r="M2041" s="460">
        <f t="shared" si="358"/>
        <v>1</v>
      </c>
      <c r="N2041" s="460">
        <f t="shared" si="359"/>
        <v>1.8644419344643313E-2</v>
      </c>
      <c r="O2041" s="460">
        <f t="shared" si="364"/>
        <v>-34.589022752188193</v>
      </c>
      <c r="P2041" s="460">
        <f t="shared" si="361"/>
        <v>-9.9999999999994316E-2</v>
      </c>
      <c r="Q2041" s="460">
        <f t="shared" si="362"/>
        <v>3.4992221884854434E-4</v>
      </c>
      <c r="R2041" s="460">
        <f t="shared" si="363"/>
        <v>-3.4992221884852444E-5</v>
      </c>
      <c r="V2041" s="430"/>
    </row>
    <row r="2042" spans="3:22" x14ac:dyDescent="0.35">
      <c r="C2042" s="460">
        <v>90.1</v>
      </c>
      <c r="D2042" s="460">
        <f t="shared" si="354"/>
        <v>90.1</v>
      </c>
      <c r="E2042" s="460">
        <f t="shared" si="360"/>
        <v>9.01E-2</v>
      </c>
      <c r="F2042" s="460">
        <f t="shared" si="355"/>
        <v>0.93907713992041653</v>
      </c>
      <c r="G2042" s="460">
        <v>1.9720032990592301E-2</v>
      </c>
      <c r="H2042" s="460">
        <f t="shared" si="356"/>
        <v>1</v>
      </c>
      <c r="I2042" s="460">
        <v>0.99182023199559399</v>
      </c>
      <c r="J2042" s="460">
        <v>0.99140631601011597</v>
      </c>
      <c r="K2042" s="460">
        <v>0.99475544938159</v>
      </c>
      <c r="L2042" s="460" t="str">
        <f t="shared" si="357"/>
        <v>-</v>
      </c>
      <c r="M2042" s="460">
        <f t="shared" si="358"/>
        <v>1</v>
      </c>
      <c r="N2042" s="460">
        <f t="shared" si="359"/>
        <v>1.8518632179941676E-2</v>
      </c>
      <c r="O2042" s="460">
        <f t="shared" si="364"/>
        <v>-34.64782188509178</v>
      </c>
      <c r="P2042" s="460">
        <f t="shared" si="361"/>
        <v>-9.9999999999994316E-2</v>
      </c>
      <c r="Q2042" s="460">
        <f t="shared" si="362"/>
        <v>3.4527309965473965E-4</v>
      </c>
      <c r="R2042" s="460">
        <f t="shared" si="363"/>
        <v>-3.4527309965472001E-5</v>
      </c>
      <c r="V2042" s="430"/>
    </row>
    <row r="2043" spans="3:22" x14ac:dyDescent="0.35">
      <c r="C2043" s="460">
        <v>90.2</v>
      </c>
      <c r="D2043" s="460">
        <f t="shared" si="354"/>
        <v>90.2</v>
      </c>
      <c r="E2043" s="460">
        <f t="shared" si="360"/>
        <v>9.0200000000000002E-2</v>
      </c>
      <c r="F2043" s="460">
        <f t="shared" si="355"/>
        <v>0.93894549345970368</v>
      </c>
      <c r="G2043" s="460">
        <v>1.95864998653607E-2</v>
      </c>
      <c r="H2043" s="460">
        <f t="shared" si="356"/>
        <v>1</v>
      </c>
      <c r="I2043" s="460">
        <v>0.99180212479658802</v>
      </c>
      <c r="J2043" s="460">
        <v>0.99138729575061502</v>
      </c>
      <c r="K2043" s="460">
        <v>0.99474382591920996</v>
      </c>
      <c r="L2043" s="460" t="str">
        <f t="shared" si="357"/>
        <v>-</v>
      </c>
      <c r="M2043" s="460">
        <f t="shared" si="358"/>
        <v>1</v>
      </c>
      <c r="N2043" s="460">
        <f t="shared" si="359"/>
        <v>1.8390655781229521E-2</v>
      </c>
      <c r="O2043" s="460">
        <f t="shared" si="364"/>
        <v>-34.708055684850777</v>
      </c>
      <c r="P2043" s="460">
        <f t="shared" si="361"/>
        <v>-0.10000000000000853</v>
      </c>
      <c r="Q2043" s="460">
        <f t="shared" si="362"/>
        <v>3.4057388445016425E-4</v>
      </c>
      <c r="R2043" s="460">
        <f t="shared" si="363"/>
        <v>-3.4057388445019331E-5</v>
      </c>
      <c r="V2043" s="430"/>
    </row>
    <row r="2044" spans="3:22" x14ac:dyDescent="0.35">
      <c r="C2044" s="460">
        <v>90.3</v>
      </c>
      <c r="D2044" s="460">
        <f t="shared" si="354"/>
        <v>90.3</v>
      </c>
      <c r="E2044" s="460">
        <f t="shared" si="360"/>
        <v>9.0299999999999991E-2</v>
      </c>
      <c r="F2044" s="460">
        <f t="shared" si="355"/>
        <v>0.93881371697202987</v>
      </c>
      <c r="G2044" s="460">
        <v>1.9450622476704701E-2</v>
      </c>
      <c r="H2044" s="460">
        <f t="shared" si="356"/>
        <v>1</v>
      </c>
      <c r="I2044" s="460">
        <v>0.99178399777768</v>
      </c>
      <c r="J2044" s="460">
        <v>0.99136825468593703</v>
      </c>
      <c r="K2044" s="460">
        <v>0.99473218967257704</v>
      </c>
      <c r="L2044" s="460" t="str">
        <f t="shared" si="357"/>
        <v>-</v>
      </c>
      <c r="M2044" s="460">
        <f t="shared" si="358"/>
        <v>1</v>
      </c>
      <c r="N2044" s="460">
        <f t="shared" si="359"/>
        <v>1.8260511184774848E-2</v>
      </c>
      <c r="O2044" s="460">
        <f t="shared" si="364"/>
        <v>-34.769741379824623</v>
      </c>
      <c r="P2044" s="460">
        <f t="shared" si="361"/>
        <v>-9.9999999999994316E-2</v>
      </c>
      <c r="Q2044" s="460">
        <f t="shared" si="362"/>
        <v>3.3582700999248256E-4</v>
      </c>
      <c r="R2044" s="460">
        <f t="shared" si="363"/>
        <v>-3.3582700999246346E-5</v>
      </c>
      <c r="V2044" s="430"/>
    </row>
    <row r="2045" spans="3:22" x14ac:dyDescent="0.35">
      <c r="C2045" s="460">
        <v>90.4</v>
      </c>
      <c r="D2045" s="460">
        <f t="shared" si="354"/>
        <v>90.4</v>
      </c>
      <c r="E2045" s="460">
        <f t="shared" si="360"/>
        <v>9.0400000000000008E-2</v>
      </c>
      <c r="F2045" s="460">
        <f t="shared" si="355"/>
        <v>0.93868181050893684</v>
      </c>
      <c r="G2045" s="460">
        <v>1.9312422691797299E-2</v>
      </c>
      <c r="H2045" s="460">
        <f t="shared" si="356"/>
        <v>1</v>
      </c>
      <c r="I2045" s="460">
        <v>0.99176585093973801</v>
      </c>
      <c r="J2045" s="460">
        <v>0.99134919281702805</v>
      </c>
      <c r="K2045" s="460">
        <v>0.99472054064203896</v>
      </c>
      <c r="L2045" s="460" t="str">
        <f t="shared" si="357"/>
        <v>-</v>
      </c>
      <c r="M2045" s="460">
        <f t="shared" si="358"/>
        <v>1</v>
      </c>
      <c r="N2045" s="460">
        <f t="shared" si="359"/>
        <v>1.8128219897650164E-2</v>
      </c>
      <c r="O2045" s="460">
        <f t="shared" si="364"/>
        <v>-34.8328967880107</v>
      </c>
      <c r="P2045" s="460">
        <f t="shared" si="361"/>
        <v>-0.10000000000000853</v>
      </c>
      <c r="Q2045" s="460">
        <f t="shared" si="362"/>
        <v>3.3103493744726106E-4</v>
      </c>
      <c r="R2045" s="460">
        <f t="shared" si="363"/>
        <v>-3.3103493744728931E-5</v>
      </c>
      <c r="V2045" s="430"/>
    </row>
    <row r="2046" spans="3:22" x14ac:dyDescent="0.35">
      <c r="C2046" s="460">
        <v>90.5</v>
      </c>
      <c r="D2046" s="460">
        <f t="shared" ref="D2046:D2109" si="365">IF(AND($D$11=$U$86,$D$13&gt;=$U$80),$D$13/$U$80,1)*(f_CLK_MHz/fCLK_NOM_MHz)*$C2046</f>
        <v>90.5</v>
      </c>
      <c r="E2046" s="460">
        <f t="shared" si="360"/>
        <v>9.0499999999999997E-2</v>
      </c>
      <c r="F2046" s="460">
        <f t="shared" ref="F2046:F2109" si="366">IF(SINC3_Decimation&lt;&gt;0,(ABS(SIN(((MOD_CLK_DIV*PI()*$D2046*SINC3_Decimation)/(f_CLK_MHz*1000000)))/(SINC3_Decimation*SIN(((MOD_CLK_DIV*PI()*$D2046)/(f_CLK_MHz*1000000)))))^First_Stage_Order),"-")</f>
        <v>0.93854977412201179</v>
      </c>
      <c r="G2046" s="460">
        <v>1.9171922884606299E-2</v>
      </c>
      <c r="H2046" s="460">
        <f t="shared" ref="H2046:H2109" si="367">IF(SINC1A_Decimation&lt;&gt;0,(ABS(SIN(((MOD_CLK_DIV*SINC3_Decimation*FIR2_Decimation*PI()*$D2046*SINC1A_Decimation)/(f_CLK_MHz*1000000)))/(SINC1A_Decimation*SIN(((MOD_CLK_DIV*SINC3_Decimation*FIR2_Decimation*PI()*$D2046)/(f_CLK_MHz*1000000)))))^1),"-")</f>
        <v>1</v>
      </c>
      <c r="I2046" s="460">
        <v>0.99174768428364202</v>
      </c>
      <c r="J2046" s="460">
        <v>0.99133011014486605</v>
      </c>
      <c r="K2046" s="460">
        <v>0.99470887882796</v>
      </c>
      <c r="L2046" s="460" t="str">
        <f t="shared" ref="L2046:L2109" si="368">IF(SINC1B_Decimation&lt;&gt;0,(ABS(SIN(((MOD_CLK_DIV*FIR1_Decimation*PI()*$D2046*SINC1B_Decimation)/(f_CLK_MHz*1000000)))/(SINC1B_Decimation*SIN(((MOD_CLK_DIV*FIR1_Decimation*PI()*$D2046)/(f_CLK_MHz*1000000)))))^1),"-")</f>
        <v>-</v>
      </c>
      <c r="M2046" s="460">
        <f t="shared" ref="M2046:M2109" si="369">IF($D$14=$Z$85,(ABS(SIN(((Dec_Prior_to_Chop*PI()*$D2046*2)/(f_CLK_MHz*1000000)))/(2*SIN(((Dec_Prior_to_Chop*PI()*$D2046)/(f_CLK_MHz*1000000)))))^1),1)</f>
        <v>1</v>
      </c>
      <c r="N2046" s="460">
        <f t="shared" ref="N2046:N2109" si="370">M2046*IF(FILTER=$U$85,F2046,IF(AND(FILTER=$U$86,$D$13&lt;=$U$73,$D$13&lt;&gt;$U$72),F2046*G2046*H2046,IF(AND(FILTER=$U$86,OR($D$13&gt;=$U$74,$D$13=$U$72),$D$13&lt;=$U$79,$D$13&lt;&gt;$U$75),I2046*L2046,IF(AND(FILTER=$U$86,$D$13=$U$75),J2046*L2046,IF(AND(FILTER=$U$86,$D$13&gt;=$U$80),K2046,"Error")))))</f>
        <v>1.799380389283187E-2</v>
      </c>
      <c r="O2046" s="460">
        <f t="shared" si="364"/>
        <v>-34.897540340607833</v>
      </c>
      <c r="P2046" s="460">
        <f t="shared" si="361"/>
        <v>-9.9999999999994316E-2</v>
      </c>
      <c r="Q2046" s="460">
        <f t="shared" si="362"/>
        <v>3.2620015068003742E-4</v>
      </c>
      <c r="R2046" s="460">
        <f t="shared" si="363"/>
        <v>-3.2620015068001889E-5</v>
      </c>
      <c r="V2046" s="430"/>
    </row>
    <row r="2047" spans="3:22" x14ac:dyDescent="0.35">
      <c r="C2047" s="460">
        <v>90.6</v>
      </c>
      <c r="D2047" s="460">
        <f t="shared" si="365"/>
        <v>90.6</v>
      </c>
      <c r="E2047" s="460">
        <f t="shared" ref="E2047:E2110" si="371">D2047/1000</f>
        <v>9.06E-2</v>
      </c>
      <c r="F2047" s="460">
        <f t="shared" si="366"/>
        <v>0.93841760786289186</v>
      </c>
      <c r="G2047" s="460">
        <v>1.9029145930940999E-2</v>
      </c>
      <c r="H2047" s="460">
        <f t="shared" si="367"/>
        <v>1</v>
      </c>
      <c r="I2047" s="460">
        <v>0.99172949781029096</v>
      </c>
      <c r="J2047" s="460">
        <v>0.99131100667043903</v>
      </c>
      <c r="K2047" s="460">
        <v>0.99469720423071695</v>
      </c>
      <c r="L2047" s="460" t="str">
        <f t="shared" si="368"/>
        <v>-</v>
      </c>
      <c r="M2047" s="460">
        <f t="shared" si="369"/>
        <v>1</v>
      </c>
      <c r="N2047" s="460">
        <f t="shared" si="370"/>
        <v>1.7857285604187534E-2</v>
      </c>
      <c r="O2047" s="460">
        <f t="shared" si="364"/>
        <v>-34.96369110683726</v>
      </c>
      <c r="P2047" s="460">
        <f t="shared" si="361"/>
        <v>-9.9999999999994316E-2</v>
      </c>
      <c r="Q2047" s="460">
        <f t="shared" si="362"/>
        <v>3.213251545308237E-4</v>
      </c>
      <c r="R2047" s="460">
        <f t="shared" si="363"/>
        <v>-3.2132515453080545E-5</v>
      </c>
      <c r="V2047" s="430"/>
    </row>
    <row r="2048" spans="3:22" x14ac:dyDescent="0.35">
      <c r="C2048" s="460">
        <v>90.7</v>
      </c>
      <c r="D2048" s="460">
        <f t="shared" si="365"/>
        <v>90.7</v>
      </c>
      <c r="E2048" s="460">
        <f t="shared" si="371"/>
        <v>9.0700000000000003E-2</v>
      </c>
      <c r="F2048" s="460">
        <f t="shared" si="366"/>
        <v>0.93828531178326069</v>
      </c>
      <c r="G2048" s="460">
        <v>1.8884115203377599E-2</v>
      </c>
      <c r="H2048" s="460">
        <f t="shared" si="367"/>
        <v>1</v>
      </c>
      <c r="I2048" s="460">
        <v>0.99171129152055204</v>
      </c>
      <c r="J2048" s="460">
        <v>0.991291882394704</v>
      </c>
      <c r="K2048" s="460">
        <v>0.99468551685065598</v>
      </c>
      <c r="L2048" s="460" t="str">
        <f t="shared" si="368"/>
        <v>-</v>
      </c>
      <c r="M2048" s="460">
        <f t="shared" si="369"/>
        <v>1</v>
      </c>
      <c r="N2048" s="460">
        <f t="shared" si="370"/>
        <v>1.7718687921352165E-2</v>
      </c>
      <c r="O2048" s="460">
        <f t="shared" si="364"/>
        <v>-35.031368820101385</v>
      </c>
      <c r="P2048" s="460">
        <f t="shared" si="361"/>
        <v>-0.10000000000000853</v>
      </c>
      <c r="Q2048" s="460">
        <f t="shared" si="362"/>
        <v>3.1641247307247536E-4</v>
      </c>
      <c r="R2048" s="460">
        <f t="shared" si="363"/>
        <v>-3.1641247307250237E-5</v>
      </c>
      <c r="V2048" s="430"/>
    </row>
    <row r="2049" spans="3:22" x14ac:dyDescent="0.35">
      <c r="C2049" s="460">
        <v>90.8</v>
      </c>
      <c r="D2049" s="460">
        <f t="shared" si="365"/>
        <v>90.8</v>
      </c>
      <c r="E2049" s="460">
        <f t="shared" si="371"/>
        <v>9.0799999999999992E-2</v>
      </c>
      <c r="F2049" s="460">
        <f t="shared" si="366"/>
        <v>0.9381528859348498</v>
      </c>
      <c r="G2049" s="460">
        <v>1.8736854566064699E-2</v>
      </c>
      <c r="H2049" s="460">
        <f t="shared" si="367"/>
        <v>1</v>
      </c>
      <c r="I2049" s="460">
        <v>0.99169306541532598</v>
      </c>
      <c r="J2049" s="460">
        <v>0.99127273731865895</v>
      </c>
      <c r="K2049" s="460">
        <v>0.99467381668816102</v>
      </c>
      <c r="L2049" s="460" t="str">
        <f t="shared" si="368"/>
        <v>-</v>
      </c>
      <c r="M2049" s="460">
        <f t="shared" si="369"/>
        <v>1</v>
      </c>
      <c r="N2049" s="460">
        <f t="shared" si="370"/>
        <v>1.7578034184495165E-2</v>
      </c>
      <c r="O2049" s="460">
        <f t="shared" si="364"/>
        <v>-35.100593905566889</v>
      </c>
      <c r="P2049" s="460">
        <f t="shared" si="361"/>
        <v>-9.9999999999994316E-2</v>
      </c>
      <c r="Q2049" s="460">
        <f t="shared" si="362"/>
        <v>3.1146464785435297E-4</v>
      </c>
      <c r="R2049" s="460">
        <f t="shared" si="363"/>
        <v>-3.1146464785433525E-5</v>
      </c>
      <c r="V2049" s="430"/>
    </row>
    <row r="2050" spans="3:22" x14ac:dyDescent="0.35">
      <c r="C2050" s="460">
        <v>90.9</v>
      </c>
      <c r="D2050" s="460">
        <f t="shared" si="365"/>
        <v>90.9</v>
      </c>
      <c r="E2050" s="460">
        <f t="shared" si="371"/>
        <v>9.0900000000000009E-2</v>
      </c>
      <c r="F2050" s="460">
        <f t="shared" si="366"/>
        <v>0.93802033036943799</v>
      </c>
      <c r="G2050" s="460">
        <v>1.85873883694096E-2</v>
      </c>
      <c r="H2050" s="460">
        <f t="shared" si="367"/>
        <v>1</v>
      </c>
      <c r="I2050" s="460">
        <v>0.99167481949548097</v>
      </c>
      <c r="J2050" s="460">
        <v>0.99125357144325799</v>
      </c>
      <c r="K2050" s="460">
        <v>0.994662103743577</v>
      </c>
      <c r="L2050" s="460" t="str">
        <f t="shared" si="368"/>
        <v>-</v>
      </c>
      <c r="M2050" s="460">
        <f t="shared" si="369"/>
        <v>1</v>
      </c>
      <c r="N2050" s="460">
        <f t="shared" si="370"/>
        <v>1.7435348178978641E-2</v>
      </c>
      <c r="O2050" s="460">
        <f t="shared" si="364"/>
        <v>-35.171387509265351</v>
      </c>
      <c r="P2050" s="460">
        <f t="shared" si="361"/>
        <v>-0.10000000000000853</v>
      </c>
      <c r="Q2050" s="460">
        <f t="shared" si="362"/>
        <v>3.0648423613270458E-4</v>
      </c>
      <c r="R2050" s="460">
        <f t="shared" si="363"/>
        <v>-3.0648423613273069E-5</v>
      </c>
      <c r="V2050" s="430"/>
    </row>
    <row r="2051" spans="3:22" x14ac:dyDescent="0.35">
      <c r="C2051" s="460">
        <v>91</v>
      </c>
      <c r="D2051" s="460">
        <f t="shared" si="365"/>
        <v>91</v>
      </c>
      <c r="E2051" s="460">
        <f t="shared" si="371"/>
        <v>9.0999999999999998E-2</v>
      </c>
      <c r="F2051" s="460">
        <f t="shared" si="366"/>
        <v>0.93788764513885592</v>
      </c>
      <c r="G2051" s="460">
        <v>1.8435741444648001E-2</v>
      </c>
      <c r="H2051" s="460">
        <f t="shared" si="367"/>
        <v>1</v>
      </c>
      <c r="I2051" s="460">
        <v>0.99165655376192197</v>
      </c>
      <c r="J2051" s="460">
        <v>0.99123438476950099</v>
      </c>
      <c r="K2051" s="460">
        <v>0.99465037801728595</v>
      </c>
      <c r="L2051" s="460" t="str">
        <f t="shared" si="368"/>
        <v>-</v>
      </c>
      <c r="M2051" s="460">
        <f t="shared" si="369"/>
        <v>1</v>
      </c>
      <c r="N2051" s="460">
        <f t="shared" si="370"/>
        <v>1.7290654129909724E-2</v>
      </c>
      <c r="O2051" s="460">
        <f t="shared" si="364"/>
        <v>-35.243771528811308</v>
      </c>
      <c r="P2051" s="460">
        <f t="shared" ref="P2051:P2114" si="372">D2050-D2051</f>
        <v>-9.9999999999994316E-2</v>
      </c>
      <c r="Q2051" s="460">
        <f t="shared" ref="Q2051:Q2114" si="373">((N2051+N2050)/2)^2</f>
        <v>3.0147380908923004E-4</v>
      </c>
      <c r="R2051" s="460">
        <f t="shared" ref="R2051:R2114" si="374">P2051*Q2051</f>
        <v>-3.0147380908921292E-5</v>
      </c>
      <c r="V2051" s="430"/>
    </row>
    <row r="2052" spans="3:22" x14ac:dyDescent="0.35">
      <c r="C2052" s="460">
        <v>91.1</v>
      </c>
      <c r="D2052" s="460">
        <f t="shared" si="365"/>
        <v>91.1</v>
      </c>
      <c r="E2052" s="460">
        <f t="shared" si="371"/>
        <v>9.11E-2</v>
      </c>
      <c r="F2052" s="460">
        <f t="shared" si="366"/>
        <v>0.93775483029497531</v>
      </c>
      <c r="G2052" s="460">
        <v>1.8281939098297E-2</v>
      </c>
      <c r="H2052" s="460">
        <f t="shared" si="367"/>
        <v>1</v>
      </c>
      <c r="I2052" s="460">
        <v>0.99163826821551804</v>
      </c>
      <c r="J2052" s="460">
        <v>0.99121517729834596</v>
      </c>
      <c r="K2052" s="460">
        <v>0.99463863950963805</v>
      </c>
      <c r="L2052" s="460" t="str">
        <f t="shared" si="368"/>
        <v>-</v>
      </c>
      <c r="M2052" s="460">
        <f t="shared" si="369"/>
        <v>1</v>
      </c>
      <c r="N2052" s="460">
        <f t="shared" si="370"/>
        <v>1.7143976696586578E-2</v>
      </c>
      <c r="O2052" s="460">
        <f t="shared" si="364"/>
        <v>-35.317768645846648</v>
      </c>
      <c r="P2052" s="460">
        <f t="shared" si="372"/>
        <v>-9.9999999999994316E-2</v>
      </c>
      <c r="Q2052" s="460">
        <f t="shared" si="373"/>
        <v>2.9643595003927235E-4</v>
      </c>
      <c r="R2052" s="460">
        <f t="shared" si="374"/>
        <v>-2.9643595003925549E-5</v>
      </c>
      <c r="V2052" s="430"/>
    </row>
    <row r="2053" spans="3:22" x14ac:dyDescent="0.35">
      <c r="C2053" s="460">
        <v>91.2</v>
      </c>
      <c r="D2053" s="460">
        <f t="shared" si="365"/>
        <v>91.2</v>
      </c>
      <c r="E2053" s="460">
        <f t="shared" si="371"/>
        <v>9.1200000000000003E-2</v>
      </c>
      <c r="F2053" s="460">
        <f t="shared" si="366"/>
        <v>0.93762188588972051</v>
      </c>
      <c r="G2053" s="460">
        <v>1.81260071064944E-2</v>
      </c>
      <c r="H2053" s="460">
        <f t="shared" si="367"/>
        <v>1</v>
      </c>
      <c r="I2053" s="460">
        <v>0.99161996285715603</v>
      </c>
      <c r="J2053" s="460">
        <v>0.99119594903077402</v>
      </c>
      <c r="K2053" s="460">
        <v>0.99462688822099898</v>
      </c>
      <c r="L2053" s="460" t="str">
        <f t="shared" si="368"/>
        <v>-</v>
      </c>
      <c r="M2053" s="460">
        <f t="shared" si="369"/>
        <v>1</v>
      </c>
      <c r="N2053" s="460">
        <f t="shared" si="370"/>
        <v>1.6995340966841754E-2</v>
      </c>
      <c r="O2053" s="460">
        <f t="shared" si="364"/>
        <v>-35.393402360326924</v>
      </c>
      <c r="P2053" s="460">
        <f t="shared" si="372"/>
        <v>-0.10000000000000853</v>
      </c>
      <c r="Q2053" s="460">
        <f t="shared" si="373"/>
        <v>2.9137325263111735E-4</v>
      </c>
      <c r="R2053" s="460">
        <f t="shared" si="374"/>
        <v>-2.9137325263114219E-5</v>
      </c>
      <c r="V2053" s="430"/>
    </row>
    <row r="2054" spans="3:22" x14ac:dyDescent="0.35">
      <c r="C2054" s="460">
        <v>91.3</v>
      </c>
      <c r="D2054" s="460">
        <f t="shared" si="365"/>
        <v>91.3</v>
      </c>
      <c r="E2054" s="460">
        <f t="shared" si="371"/>
        <v>9.1299999999999992E-2</v>
      </c>
      <c r="F2054" s="460">
        <f t="shared" si="366"/>
        <v>0.93748881197506218</v>
      </c>
      <c r="G2054" s="460">
        <v>1.79679717092255E-2</v>
      </c>
      <c r="H2054" s="460">
        <f t="shared" si="367"/>
        <v>1</v>
      </c>
      <c r="I2054" s="460">
        <v>0.99160163768774401</v>
      </c>
      <c r="J2054" s="460">
        <v>0.99117669996778501</v>
      </c>
      <c r="K2054" s="460">
        <v>0.99461512415174802</v>
      </c>
      <c r="L2054" s="460" t="str">
        <f t="shared" si="368"/>
        <v>-</v>
      </c>
      <c r="M2054" s="460">
        <f t="shared" si="369"/>
        <v>1</v>
      </c>
      <c r="N2054" s="460">
        <f t="shared" si="370"/>
        <v>1.6844772451283341E-2</v>
      </c>
      <c r="O2054" s="460">
        <f t="shared" si="364"/>
        <v>-35.470697026776229</v>
      </c>
      <c r="P2054" s="460">
        <f t="shared" si="372"/>
        <v>-9.9999999999994316E-2</v>
      </c>
      <c r="Q2054" s="460">
        <f t="shared" si="373"/>
        <v>2.8628831903789251E-4</v>
      </c>
      <c r="R2054" s="460">
        <f t="shared" si="374"/>
        <v>-2.8628831903787622E-5</v>
      </c>
      <c r="V2054" s="430"/>
    </row>
    <row r="2055" spans="3:22" x14ac:dyDescent="0.35">
      <c r="C2055" s="460">
        <v>91.4</v>
      </c>
      <c r="D2055" s="460">
        <f t="shared" si="365"/>
        <v>91.4</v>
      </c>
      <c r="E2055" s="460">
        <f t="shared" si="371"/>
        <v>9.1400000000000009E-2</v>
      </c>
      <c r="F2055" s="460">
        <f t="shared" si="366"/>
        <v>0.93735560860301859</v>
      </c>
      <c r="G2055" s="460">
        <v>1.7807859604437599E-2</v>
      </c>
      <c r="H2055" s="460">
        <f t="shared" si="367"/>
        <v>1</v>
      </c>
      <c r="I2055" s="460">
        <v>0.99158329270815404</v>
      </c>
      <c r="J2055" s="460">
        <v>0.99115743011034196</v>
      </c>
      <c r="K2055" s="460">
        <v>0.99460334730223698</v>
      </c>
      <c r="L2055" s="460" t="str">
        <f t="shared" si="368"/>
        <v>-</v>
      </c>
      <c r="M2055" s="460">
        <f t="shared" si="369"/>
        <v>1</v>
      </c>
      <c r="N2055" s="460">
        <f t="shared" si="370"/>
        <v>1.6692297077434717E-2</v>
      </c>
      <c r="O2055" s="460">
        <f t="shared" si="364"/>
        <v>-35.549677892647153</v>
      </c>
      <c r="P2055" s="460">
        <f t="shared" si="372"/>
        <v>-0.10000000000000853</v>
      </c>
      <c r="Q2055" s="460">
        <f t="shared" si="373"/>
        <v>2.8118375814351732E-4</v>
      </c>
      <c r="R2055" s="460">
        <f t="shared" si="374"/>
        <v>-2.8118375814354128E-5</v>
      </c>
      <c r="V2055" s="430"/>
    </row>
    <row r="2056" spans="3:22" x14ac:dyDescent="0.35">
      <c r="C2056" s="460">
        <v>91.5</v>
      </c>
      <c r="D2056" s="460">
        <f t="shared" si="365"/>
        <v>91.5</v>
      </c>
      <c r="E2056" s="460">
        <f t="shared" si="371"/>
        <v>9.1499999999999998E-2</v>
      </c>
      <c r="F2056" s="460">
        <f t="shared" si="366"/>
        <v>0.93722227582565487</v>
      </c>
      <c r="G2056" s="460">
        <v>1.7645697942045301E-2</v>
      </c>
      <c r="H2056" s="460">
        <f t="shared" si="367"/>
        <v>1</v>
      </c>
      <c r="I2056" s="460">
        <v>0.99156492791927797</v>
      </c>
      <c r="J2056" s="460">
        <v>0.99113813945942697</v>
      </c>
      <c r="K2056" s="460">
        <v>0.99459155767283403</v>
      </c>
      <c r="L2056" s="460" t="str">
        <f t="shared" si="368"/>
        <v>-</v>
      </c>
      <c r="M2056" s="460">
        <f t="shared" si="369"/>
        <v>1</v>
      </c>
      <c r="N2056" s="460">
        <f t="shared" si="370"/>
        <v>1.6537941183775773E-2</v>
      </c>
      <c r="O2056" s="460">
        <f t="shared" si="364"/>
        <v>-35.630371138932581</v>
      </c>
      <c r="P2056" s="460">
        <f t="shared" si="372"/>
        <v>-9.9999999999994316E-2</v>
      </c>
      <c r="Q2056" s="460">
        <f t="shared" si="373"/>
        <v>2.7606218372420446E-4</v>
      </c>
      <c r="R2056" s="460">
        <f t="shared" si="374"/>
        <v>-2.7606218372418875E-5</v>
      </c>
      <c r="V2056" s="430"/>
    </row>
    <row r="2057" spans="3:22" x14ac:dyDescent="0.35">
      <c r="C2057" s="460">
        <v>91.6</v>
      </c>
      <c r="D2057" s="460">
        <f t="shared" si="365"/>
        <v>91.6</v>
      </c>
      <c r="E2057" s="460">
        <f t="shared" si="371"/>
        <v>9.1600000000000001E-2</v>
      </c>
      <c r="F2057" s="460">
        <f t="shared" si="366"/>
        <v>0.93708881369508656</v>
      </c>
      <c r="G2057" s="460">
        <v>1.7481514317828201E-2</v>
      </c>
      <c r="H2057" s="460">
        <f t="shared" si="367"/>
        <v>1</v>
      </c>
      <c r="I2057" s="460">
        <v>0.99154654332202596</v>
      </c>
      <c r="J2057" s="460">
        <v>0.99111882801604501</v>
      </c>
      <c r="K2057" s="460">
        <v>0.99457975526392195</v>
      </c>
      <c r="L2057" s="460" t="str">
        <f t="shared" si="368"/>
        <v>-</v>
      </c>
      <c r="M2057" s="460">
        <f t="shared" si="369"/>
        <v>1</v>
      </c>
      <c r="N2057" s="460">
        <f t="shared" si="370"/>
        <v>1.6381731513687301E-2</v>
      </c>
      <c r="O2057" s="460">
        <f t="shared" si="364"/>
        <v>-35.712803923188879</v>
      </c>
      <c r="P2057" s="460">
        <f t="shared" si="372"/>
        <v>-9.9999999999994316E-2</v>
      </c>
      <c r="Q2057" s="460">
        <f t="shared" si="373"/>
        <v>2.709262126270239E-4</v>
      </c>
      <c r="R2057" s="460">
        <f t="shared" si="374"/>
        <v>-2.7092621262700851E-5</v>
      </c>
      <c r="V2057" s="430"/>
    </row>
    <row r="2058" spans="3:22" x14ac:dyDescent="0.35">
      <c r="C2058" s="460">
        <v>91.7</v>
      </c>
      <c r="D2058" s="460">
        <f t="shared" si="365"/>
        <v>91.7</v>
      </c>
      <c r="E2058" s="460">
        <f t="shared" si="371"/>
        <v>9.1700000000000004E-2</v>
      </c>
      <c r="F2058" s="460">
        <f t="shared" si="366"/>
        <v>0.93695522226347172</v>
      </c>
      <c r="G2058" s="460">
        <v>1.7315336767220801E-2</v>
      </c>
      <c r="H2058" s="460">
        <f t="shared" si="367"/>
        <v>1</v>
      </c>
      <c r="I2058" s="460">
        <v>0.99152813891728697</v>
      </c>
      <c r="J2058" s="460">
        <v>0.99109949578118095</v>
      </c>
      <c r="K2058" s="460">
        <v>0.99456794007586202</v>
      </c>
      <c r="L2058" s="460" t="str">
        <f t="shared" si="368"/>
        <v>-</v>
      </c>
      <c r="M2058" s="460">
        <f t="shared" si="369"/>
        <v>1</v>
      </c>
      <c r="N2058" s="460">
        <f t="shared" si="370"/>
        <v>1.6223695209298231E-2</v>
      </c>
      <c r="O2058" s="460">
        <f t="shared" si="364"/>
        <v>-35.797004425144351</v>
      </c>
      <c r="P2058" s="460">
        <f t="shared" si="372"/>
        <v>-0.10000000000000853</v>
      </c>
      <c r="Q2058" s="460">
        <f t="shared" si="373"/>
        <v>2.6577846294699475E-4</v>
      </c>
      <c r="R2058" s="460">
        <f t="shared" si="374"/>
        <v>-2.657784629470174E-5</v>
      </c>
      <c r="V2058" s="430"/>
    </row>
    <row r="2059" spans="3:22" x14ac:dyDescent="0.35">
      <c r="C2059" s="460">
        <v>91.8</v>
      </c>
      <c r="D2059" s="460">
        <f t="shared" si="365"/>
        <v>91.8</v>
      </c>
      <c r="E2059" s="460">
        <f t="shared" si="371"/>
        <v>9.1799999999999993E-2</v>
      </c>
      <c r="F2059" s="460">
        <f t="shared" si="366"/>
        <v>0.9368215015830208</v>
      </c>
      <c r="G2059" s="460">
        <v>1.7147193758999101E-2</v>
      </c>
      <c r="H2059" s="460">
        <f t="shared" si="367"/>
        <v>1</v>
      </c>
      <c r="I2059" s="460">
        <v>0.99150971470594296</v>
      </c>
      <c r="J2059" s="460">
        <v>0.99108014275580103</v>
      </c>
      <c r="K2059" s="460">
        <v>0.99455611210901396</v>
      </c>
      <c r="L2059" s="460" t="str">
        <f t="shared" si="368"/>
        <v>-</v>
      </c>
      <c r="M2059" s="460">
        <f t="shared" si="369"/>
        <v>1</v>
      </c>
      <c r="N2059" s="460">
        <f t="shared" si="370"/>
        <v>1.6063859805240541E-2</v>
      </c>
      <c r="O2059" s="460">
        <f t="shared" si="364"/>
        <v>-35.883001895079119</v>
      </c>
      <c r="P2059" s="460">
        <f t="shared" si="372"/>
        <v>-9.9999999999994316E-2</v>
      </c>
      <c r="Q2059" s="460">
        <f t="shared" si="373"/>
        <v>2.6062155220421692E-4</v>
      </c>
      <c r="R2059" s="460">
        <f t="shared" si="374"/>
        <v>-2.6062155220420212E-5</v>
      </c>
      <c r="V2059" s="430"/>
    </row>
    <row r="2060" spans="3:22" x14ac:dyDescent="0.35">
      <c r="C2060" s="460">
        <v>91.9</v>
      </c>
      <c r="D2060" s="460">
        <f t="shared" si="365"/>
        <v>91.9</v>
      </c>
      <c r="E2060" s="460">
        <f t="shared" si="371"/>
        <v>9.1900000000000009E-2</v>
      </c>
      <c r="F2060" s="460">
        <f t="shared" si="366"/>
        <v>0.93668765170598955</v>
      </c>
      <c r="G2060" s="460">
        <v>1.6977114188862202E-2</v>
      </c>
      <c r="H2060" s="460">
        <f t="shared" si="367"/>
        <v>1</v>
      </c>
      <c r="I2060" s="460">
        <v>0.99149127068888399</v>
      </c>
      <c r="J2060" s="460">
        <v>0.99106076894089501</v>
      </c>
      <c r="K2060" s="460">
        <v>0.99454427136374501</v>
      </c>
      <c r="L2060" s="460" t="str">
        <f t="shared" si="368"/>
        <v>-</v>
      </c>
      <c r="M2060" s="460">
        <f t="shared" si="369"/>
        <v>1</v>
      </c>
      <c r="N2060" s="460">
        <f t="shared" si="370"/>
        <v>1.5902253222309773E-2</v>
      </c>
      <c r="O2060" s="460">
        <f t="shared" si="364"/>
        <v>-35.970826705181977</v>
      </c>
      <c r="P2060" s="460">
        <f t="shared" si="372"/>
        <v>-0.10000000000000853</v>
      </c>
      <c r="Q2060" s="460">
        <f t="shared" si="373"/>
        <v>2.5545809552253044E-4</v>
      </c>
      <c r="R2060" s="460">
        <f t="shared" si="374"/>
        <v>-2.5545809552255222E-5</v>
      </c>
      <c r="V2060" s="430"/>
    </row>
    <row r="2061" spans="3:22" x14ac:dyDescent="0.35">
      <c r="C2061" s="460">
        <v>92</v>
      </c>
      <c r="D2061" s="460">
        <f t="shared" si="365"/>
        <v>92</v>
      </c>
      <c r="E2061" s="460">
        <f t="shared" si="371"/>
        <v>9.1999999999999998E-2</v>
      </c>
      <c r="F2061" s="460">
        <f t="shared" si="366"/>
        <v>0.9365536726846817</v>
      </c>
      <c r="G2061" s="460">
        <v>1.6805127372913699E-2</v>
      </c>
      <c r="H2061" s="460">
        <f t="shared" si="367"/>
        <v>1</v>
      </c>
      <c r="I2061" s="460">
        <v>0.991472806867009</v>
      </c>
      <c r="J2061" s="460">
        <v>0.99104137433744999</v>
      </c>
      <c r="K2061" s="460">
        <v>0.99453241784042401</v>
      </c>
      <c r="L2061" s="460" t="str">
        <f t="shared" si="368"/>
        <v>-</v>
      </c>
      <c r="M2061" s="460">
        <f t="shared" si="369"/>
        <v>1</v>
      </c>
      <c r="N2061" s="460">
        <f t="shared" si="370"/>
        <v>1.5738903761036201E-2</v>
      </c>
      <c r="O2061" s="460">
        <f t="shared" ref="O2061:O2124" si="375">20*LOG10(N2061)</f>
        <v>-36.060510404104093</v>
      </c>
      <c r="P2061" s="460">
        <f t="shared" si="372"/>
        <v>-9.9999999999994316E-2</v>
      </c>
      <c r="Q2061" s="460">
        <f t="shared" si="373"/>
        <v>2.50290703811186E-4</v>
      </c>
      <c r="R2061" s="460">
        <f t="shared" si="374"/>
        <v>-2.5029070381117177E-5</v>
      </c>
      <c r="V2061" s="430"/>
    </row>
    <row r="2062" spans="3:22" x14ac:dyDescent="0.35">
      <c r="C2062" s="460">
        <v>92.1</v>
      </c>
      <c r="D2062" s="460">
        <f t="shared" si="365"/>
        <v>92.1</v>
      </c>
      <c r="E2062" s="460">
        <f t="shared" si="371"/>
        <v>9.2099999999999987E-2</v>
      </c>
      <c r="F2062" s="460">
        <f t="shared" si="366"/>
        <v>0.93641956457144782</v>
      </c>
      <c r="G2062" s="460">
        <v>1.66312630410432E-2</v>
      </c>
      <c r="H2062" s="460">
        <f t="shared" si="367"/>
        <v>1</v>
      </c>
      <c r="I2062" s="460">
        <v>0.99145432324123095</v>
      </c>
      <c r="J2062" s="460">
        <v>0.99102195894647405</v>
      </c>
      <c r="K2062" s="460">
        <v>0.99452055153943197</v>
      </c>
      <c r="L2062" s="460" t="str">
        <f t="shared" si="368"/>
        <v>-</v>
      </c>
      <c r="M2062" s="460">
        <f t="shared" si="369"/>
        <v>1</v>
      </c>
      <c r="N2062" s="460">
        <f t="shared" si="370"/>
        <v>1.5573840095166887E-2</v>
      </c>
      <c r="O2062" s="460">
        <f t="shared" si="375"/>
        <v>-36.152085774951217</v>
      </c>
      <c r="P2062" s="460">
        <f t="shared" si="372"/>
        <v>-9.9999999999994316E-2</v>
      </c>
      <c r="Q2062" s="460">
        <f t="shared" si="373"/>
        <v>2.4512198195104603E-4</v>
      </c>
      <c r="R2062" s="460">
        <f t="shared" si="374"/>
        <v>-2.4512198195103211E-5</v>
      </c>
      <c r="V2062" s="430"/>
    </row>
    <row r="2063" spans="3:22" x14ac:dyDescent="0.35">
      <c r="C2063" s="460">
        <v>92.2</v>
      </c>
      <c r="D2063" s="460">
        <f t="shared" si="365"/>
        <v>92.2</v>
      </c>
      <c r="E2063" s="460">
        <f t="shared" si="371"/>
        <v>9.2200000000000004E-2</v>
      </c>
      <c r="F2063" s="460">
        <f t="shared" si="366"/>
        <v>0.93628532741868686</v>
      </c>
      <c r="G2063" s="460">
        <v>1.6455551330208599E-2</v>
      </c>
      <c r="H2063" s="460">
        <f t="shared" si="367"/>
        <v>1</v>
      </c>
      <c r="I2063" s="460">
        <v>0.99143581981244799</v>
      </c>
      <c r="J2063" s="460">
        <v>0.99100252276895595</v>
      </c>
      <c r="K2063" s="460">
        <v>0.99450867246114005</v>
      </c>
      <c r="L2063" s="460" t="str">
        <f t="shared" si="368"/>
        <v>-</v>
      </c>
      <c r="M2063" s="460">
        <f t="shared" si="369"/>
        <v>1</v>
      </c>
      <c r="N2063" s="460">
        <f t="shared" si="370"/>
        <v>1.5407091265059366E-2</v>
      </c>
      <c r="O2063" s="460">
        <f t="shared" si="375"/>
        <v>-36.245586896977521</v>
      </c>
      <c r="P2063" s="460">
        <f t="shared" si="372"/>
        <v>-0.10000000000000853</v>
      </c>
      <c r="Q2063" s="460">
        <f t="shared" si="373"/>
        <v>2.3995452698676265E-4</v>
      </c>
      <c r="R2063" s="460">
        <f t="shared" si="374"/>
        <v>-2.3995452698678311E-5</v>
      </c>
      <c r="V2063" s="430"/>
    </row>
    <row r="2064" spans="3:22" x14ac:dyDescent="0.35">
      <c r="C2064" s="460">
        <v>92.3</v>
      </c>
      <c r="D2064" s="460">
        <f t="shared" si="365"/>
        <v>92.3</v>
      </c>
      <c r="E2064" s="460">
        <f t="shared" si="371"/>
        <v>9.2299999999999993E-2</v>
      </c>
      <c r="F2064" s="460">
        <f t="shared" si="366"/>
        <v>0.9361509612788449</v>
      </c>
      <c r="G2064" s="460">
        <v>1.6278022777623299E-2</v>
      </c>
      <c r="H2064" s="460">
        <f t="shared" si="367"/>
        <v>1</v>
      </c>
      <c r="I2064" s="460">
        <v>0.99141729658154198</v>
      </c>
      <c r="J2064" s="460">
        <v>0.99098306580587603</v>
      </c>
      <c r="K2064" s="460">
        <v>0.99449678060590196</v>
      </c>
      <c r="L2064" s="460" t="str">
        <f t="shared" si="368"/>
        <v>-</v>
      </c>
      <c r="M2064" s="460">
        <f t="shared" si="369"/>
        <v>1</v>
      </c>
      <c r="N2064" s="460">
        <f t="shared" si="370"/>
        <v>1.5238686670990985E-2</v>
      </c>
      <c r="O2064" s="460">
        <f t="shared" si="375"/>
        <v>-36.341049211265961</v>
      </c>
      <c r="P2064" s="460">
        <f t="shared" si="372"/>
        <v>-9.9999999999994316E-2</v>
      </c>
      <c r="Q2064" s="460">
        <f t="shared" si="373"/>
        <v>2.3479092632642761E-4</v>
      </c>
      <c r="R2064" s="460">
        <f t="shared" si="374"/>
        <v>-2.3479092632641426E-5</v>
      </c>
      <c r="V2064" s="430"/>
    </row>
    <row r="2065" spans="3:22" x14ac:dyDescent="0.35">
      <c r="C2065" s="460">
        <v>92.4</v>
      </c>
      <c r="D2065" s="460">
        <f t="shared" si="365"/>
        <v>92.4</v>
      </c>
      <c r="E2065" s="460">
        <f t="shared" si="371"/>
        <v>9.240000000000001E-2</v>
      </c>
      <c r="F2065" s="460">
        <f t="shared" si="366"/>
        <v>0.93601646620441248</v>
      </c>
      <c r="G2065" s="460">
        <v>1.6098708313847899E-2</v>
      </c>
      <c r="H2065" s="460">
        <f t="shared" si="367"/>
        <v>1</v>
      </c>
      <c r="I2065" s="460">
        <v>0.99139875354941098</v>
      </c>
      <c r="J2065" s="460">
        <v>0.99096358805821805</v>
      </c>
      <c r="K2065" s="460">
        <v>0.99448487597409396</v>
      </c>
      <c r="L2065" s="460" t="str">
        <f t="shared" si="368"/>
        <v>-</v>
      </c>
      <c r="M2065" s="460">
        <f t="shared" si="369"/>
        <v>1</v>
      </c>
      <c r="N2065" s="460">
        <f t="shared" si="370"/>
        <v>1.5068656066383506E-2</v>
      </c>
      <c r="O2065" s="460">
        <f t="shared" si="375"/>
        <v>-36.438509590708811</v>
      </c>
      <c r="P2065" s="460">
        <f t="shared" si="372"/>
        <v>-0.10000000000000853</v>
      </c>
      <c r="Q2065" s="460">
        <f t="shared" si="373"/>
        <v>2.2963375595017155E-4</v>
      </c>
      <c r="R2065" s="460">
        <f t="shared" si="374"/>
        <v>-2.2963375595019113E-5</v>
      </c>
      <c r="V2065" s="430"/>
    </row>
    <row r="2066" spans="3:22" x14ac:dyDescent="0.35">
      <c r="C2066" s="460">
        <v>92.5</v>
      </c>
      <c r="D2066" s="460">
        <f t="shared" si="365"/>
        <v>92.5</v>
      </c>
      <c r="E2066" s="460">
        <f t="shared" si="371"/>
        <v>9.2499999999999999E-2</v>
      </c>
      <c r="F2066" s="460">
        <f t="shared" si="366"/>
        <v>0.93588184224793403</v>
      </c>
      <c r="G2066" s="460">
        <v>1.59176392557898E-2</v>
      </c>
      <c r="H2066" s="460">
        <f t="shared" si="367"/>
        <v>1</v>
      </c>
      <c r="I2066" s="460">
        <v>0.99138019071697503</v>
      </c>
      <c r="J2066" s="460">
        <v>0.99094408952699897</v>
      </c>
      <c r="K2066" s="460">
        <v>0.99447295856609297</v>
      </c>
      <c r="L2066" s="460" t="str">
        <f t="shared" si="368"/>
        <v>-</v>
      </c>
      <c r="M2066" s="460">
        <f t="shared" si="369"/>
        <v>1</v>
      </c>
      <c r="N2066" s="460">
        <f t="shared" si="370"/>
        <v>1.4897029550946591E-2</v>
      </c>
      <c r="O2066" s="460">
        <f t="shared" si="375"/>
        <v>-36.538006414628697</v>
      </c>
      <c r="P2066" s="460">
        <f t="shared" si="372"/>
        <v>-9.9999999999994316E-2</v>
      </c>
      <c r="Q2066" s="460">
        <f t="shared" si="373"/>
        <v>2.2448557862916595E-4</v>
      </c>
      <c r="R2066" s="460">
        <f t="shared" si="374"/>
        <v>-2.2448557862915319E-5</v>
      </c>
      <c r="V2066" s="430"/>
    </row>
    <row r="2067" spans="3:22" x14ac:dyDescent="0.35">
      <c r="C2067" s="460">
        <v>92.6</v>
      </c>
      <c r="D2067" s="460">
        <f t="shared" si="365"/>
        <v>92.6</v>
      </c>
      <c r="E2067" s="460">
        <f t="shared" si="371"/>
        <v>9.2599999999999988E-2</v>
      </c>
      <c r="F2067" s="460">
        <f t="shared" si="366"/>
        <v>0.9357470894619937</v>
      </c>
      <c r="G2067" s="460">
        <v>1.57348472996118E-2</v>
      </c>
      <c r="H2067" s="460">
        <f t="shared" si="367"/>
        <v>1</v>
      </c>
      <c r="I2067" s="460">
        <v>0.99136160808511598</v>
      </c>
      <c r="J2067" s="460">
        <v>0.99092457021319302</v>
      </c>
      <c r="K2067" s="460">
        <v>0.99446102838226003</v>
      </c>
      <c r="L2067" s="460" t="str">
        <f t="shared" si="368"/>
        <v>-</v>
      </c>
      <c r="M2067" s="460">
        <f t="shared" si="369"/>
        <v>1</v>
      </c>
      <c r="N2067" s="460">
        <f t="shared" si="370"/>
        <v>1.4723837563740653E-2</v>
      </c>
      <c r="O2067" s="460">
        <f t="shared" si="375"/>
        <v>-36.639579648414276</v>
      </c>
      <c r="P2067" s="460">
        <f t="shared" si="372"/>
        <v>-9.9999999999994316E-2</v>
      </c>
      <c r="Q2067" s="460">
        <f t="shared" si="373"/>
        <v>2.1934894215649007E-4</v>
      </c>
      <c r="R2067" s="460">
        <f t="shared" si="374"/>
        <v>-2.1934894215647761E-5</v>
      </c>
      <c r="V2067" s="430"/>
    </row>
    <row r="2068" spans="3:22" x14ac:dyDescent="0.35">
      <c r="C2068" s="460">
        <v>92.7</v>
      </c>
      <c r="D2068" s="460">
        <f t="shared" si="365"/>
        <v>92.7</v>
      </c>
      <c r="E2068" s="460">
        <f t="shared" si="371"/>
        <v>9.2700000000000005E-2</v>
      </c>
      <c r="F2068" s="460">
        <f t="shared" si="366"/>
        <v>0.93561220789923039</v>
      </c>
      <c r="G2068" s="460">
        <v>1.55503645135506E-2</v>
      </c>
      <c r="H2068" s="460">
        <f t="shared" si="367"/>
        <v>1</v>
      </c>
      <c r="I2068" s="460">
        <v>0.99134300565473898</v>
      </c>
      <c r="J2068" s="460">
        <v>0.99090503011779896</v>
      </c>
      <c r="K2068" s="460">
        <v>0.99444908542296795</v>
      </c>
      <c r="L2068" s="460" t="str">
        <f t="shared" si="368"/>
        <v>-</v>
      </c>
      <c r="M2068" s="460">
        <f t="shared" si="369"/>
        <v>1</v>
      </c>
      <c r="N2068" s="460">
        <f t="shared" si="370"/>
        <v>1.4549110876160919E-2</v>
      </c>
      <c r="O2068" s="460">
        <f t="shared" si="375"/>
        <v>-36.743270928579655</v>
      </c>
      <c r="P2068" s="460">
        <f t="shared" si="372"/>
        <v>-0.10000000000000853</v>
      </c>
      <c r="Q2068" s="460">
        <f t="shared" si="373"/>
        <v>2.1422637759128398E-4</v>
      </c>
      <c r="R2068" s="460">
        <f t="shared" si="374"/>
        <v>-2.1422637759130224E-5</v>
      </c>
      <c r="V2068" s="430"/>
    </row>
    <row r="2069" spans="3:22" x14ac:dyDescent="0.35">
      <c r="C2069" s="460">
        <v>92.8</v>
      </c>
      <c r="D2069" s="460">
        <f t="shared" si="365"/>
        <v>92.8</v>
      </c>
      <c r="E2069" s="460">
        <f t="shared" si="371"/>
        <v>9.2799999999999994E-2</v>
      </c>
      <c r="F2069" s="460">
        <f t="shared" si="366"/>
        <v>0.93547719761232329</v>
      </c>
      <c r="G2069" s="460">
        <v>1.5364223330649599E-2</v>
      </c>
      <c r="H2069" s="460">
        <f t="shared" si="367"/>
        <v>1</v>
      </c>
      <c r="I2069" s="460">
        <v>0.99132438342676199</v>
      </c>
      <c r="J2069" s="460">
        <v>0.99088546924182996</v>
      </c>
      <c r="K2069" s="460">
        <v>0.99443712968859899</v>
      </c>
      <c r="L2069" s="460" t="str">
        <f t="shared" si="368"/>
        <v>-</v>
      </c>
      <c r="M2069" s="460">
        <f t="shared" si="369"/>
        <v>1</v>
      </c>
      <c r="N2069" s="460">
        <f t="shared" si="370"/>
        <v>1.4372880584845963E-2</v>
      </c>
      <c r="O2069" s="460">
        <f t="shared" si="375"/>
        <v>-36.849123653695209</v>
      </c>
      <c r="P2069" s="460">
        <f t="shared" si="372"/>
        <v>-9.9999999999994316E-2</v>
      </c>
      <c r="Q2069" s="460">
        <f t="shared" si="373"/>
        <v>2.0912039751763871E-4</v>
      </c>
      <c r="R2069" s="460">
        <f t="shared" si="374"/>
        <v>-2.0912039751762682E-5</v>
      </c>
      <c r="V2069" s="430"/>
    </row>
    <row r="2070" spans="3:22" x14ac:dyDescent="0.35">
      <c r="C2070" s="460">
        <v>92.9</v>
      </c>
      <c r="D2070" s="460">
        <f t="shared" si="365"/>
        <v>92.9</v>
      </c>
      <c r="E2070" s="460">
        <f t="shared" si="371"/>
        <v>9.290000000000001E-2</v>
      </c>
      <c r="F2070" s="460">
        <f t="shared" si="366"/>
        <v>0.93534205865400322</v>
      </c>
      <c r="G2070" s="460">
        <v>1.51764565414049E-2</v>
      </c>
      <c r="H2070" s="460">
        <f t="shared" si="367"/>
        <v>1</v>
      </c>
      <c r="I2070" s="460">
        <v>0.99130574140209204</v>
      </c>
      <c r="J2070" s="460">
        <v>0.99086588758628602</v>
      </c>
      <c r="K2070" s="460">
        <v>0.99442516117952895</v>
      </c>
      <c r="L2070" s="460" t="str">
        <f t="shared" si="368"/>
        <v>-</v>
      </c>
      <c r="M2070" s="460">
        <f t="shared" si="369"/>
        <v>1</v>
      </c>
      <c r="N2070" s="460">
        <f t="shared" si="370"/>
        <v>1.4195178104510672E-2</v>
      </c>
      <c r="O2070" s="460">
        <f t="shared" si="375"/>
        <v>-36.957183081683318</v>
      </c>
      <c r="P2070" s="460">
        <f t="shared" si="372"/>
        <v>-0.10000000000000853</v>
      </c>
      <c r="Q2070" s="460">
        <f t="shared" si="373"/>
        <v>2.0403349431963129E-4</v>
      </c>
      <c r="R2070" s="460">
        <f t="shared" si="374"/>
        <v>-2.0403349431964867E-5</v>
      </c>
      <c r="V2070" s="430"/>
    </row>
    <row r="2071" spans="3:22" x14ac:dyDescent="0.35">
      <c r="C2071" s="460">
        <v>93</v>
      </c>
      <c r="D2071" s="460">
        <f t="shared" si="365"/>
        <v>93</v>
      </c>
      <c r="E2071" s="460">
        <f t="shared" si="371"/>
        <v>9.2999999999999999E-2</v>
      </c>
      <c r="F2071" s="460">
        <f t="shared" si="366"/>
        <v>0.9352067910770463</v>
      </c>
      <c r="G2071" s="460">
        <v>1.49870972863292E-2</v>
      </c>
      <c r="H2071" s="460">
        <f t="shared" si="367"/>
        <v>1</v>
      </c>
      <c r="I2071" s="460">
        <v>0.99128707958161499</v>
      </c>
      <c r="J2071" s="460">
        <v>0.99084628515214401</v>
      </c>
      <c r="K2071" s="460">
        <v>0.994413179896114</v>
      </c>
      <c r="L2071" s="460" t="str">
        <f t="shared" si="368"/>
        <v>-</v>
      </c>
      <c r="M2071" s="460">
        <f t="shared" si="369"/>
        <v>1</v>
      </c>
      <c r="N2071" s="460">
        <f t="shared" si="370"/>
        <v>1.401603516070744E-2</v>
      </c>
      <c r="O2071" s="460">
        <f t="shared" si="375"/>
        <v>-37.067496434019219</v>
      </c>
      <c r="P2071" s="460">
        <f t="shared" si="372"/>
        <v>-9.9999999999994316E-2</v>
      </c>
      <c r="Q2071" s="460">
        <f t="shared" si="373"/>
        <v>1.9896813847390457E-4</v>
      </c>
      <c r="R2071" s="460">
        <f t="shared" si="374"/>
        <v>-1.9896813847389326E-5</v>
      </c>
      <c r="V2071" s="430"/>
    </row>
    <row r="2072" spans="3:22" x14ac:dyDescent="0.35">
      <c r="C2072" s="460">
        <v>93.1</v>
      </c>
      <c r="D2072" s="460">
        <f t="shared" si="365"/>
        <v>93.1</v>
      </c>
      <c r="E2072" s="460">
        <f t="shared" si="371"/>
        <v>9.3099999999999988E-2</v>
      </c>
      <c r="F2072" s="460">
        <f t="shared" si="366"/>
        <v>0.93507139493427693</v>
      </c>
      <c r="G2072" s="460">
        <v>1.4796179048432501E-2</v>
      </c>
      <c r="H2072" s="460">
        <f t="shared" si="367"/>
        <v>1</v>
      </c>
      <c r="I2072" s="460">
        <v>0.991268397966239</v>
      </c>
      <c r="J2072" s="460">
        <v>0.99082666194040503</v>
      </c>
      <c r="K2072" s="460">
        <v>0.99440118583872805</v>
      </c>
      <c r="L2072" s="460" t="str">
        <f t="shared" si="368"/>
        <v>-</v>
      </c>
      <c r="M2072" s="460">
        <f t="shared" si="369"/>
        <v>1</v>
      </c>
      <c r="N2072" s="460">
        <f t="shared" si="370"/>
        <v>1.38354837825151E-2</v>
      </c>
      <c r="O2072" s="460">
        <f t="shared" si="375"/>
        <v>-37.180113007434386</v>
      </c>
      <c r="P2072" s="460">
        <f t="shared" si="372"/>
        <v>-9.9999999999994316E-2</v>
      </c>
      <c r="Q2072" s="460">
        <f t="shared" si="373"/>
        <v>1.9392677686117101E-4</v>
      </c>
      <c r="R2072" s="460">
        <f t="shared" si="374"/>
        <v>-1.9392677686115998E-5</v>
      </c>
      <c r="V2072" s="430"/>
    </row>
    <row r="2073" spans="3:22" x14ac:dyDescent="0.35">
      <c r="C2073" s="460">
        <v>93.2</v>
      </c>
      <c r="D2073" s="460">
        <f t="shared" si="365"/>
        <v>93.2</v>
      </c>
      <c r="E2073" s="460">
        <f t="shared" si="371"/>
        <v>9.3200000000000005E-2</v>
      </c>
      <c r="F2073" s="460">
        <f t="shared" si="366"/>
        <v>0.93493587027856528</v>
      </c>
      <c r="G2073" s="460">
        <v>1.46037356456249E-2</v>
      </c>
      <c r="H2073" s="460">
        <f t="shared" si="367"/>
        <v>1</v>
      </c>
      <c r="I2073" s="460">
        <v>0.99124969655687201</v>
      </c>
      <c r="J2073" s="460">
        <v>0.99080701795207504</v>
      </c>
      <c r="K2073" s="460">
        <v>0.99438917900774504</v>
      </c>
      <c r="L2073" s="460" t="str">
        <f t="shared" si="368"/>
        <v>-</v>
      </c>
      <c r="M2073" s="460">
        <f t="shared" si="369"/>
        <v>1</v>
      </c>
      <c r="N2073" s="460">
        <f t="shared" si="370"/>
        <v>1.3653556295160421E-2</v>
      </c>
      <c r="O2073" s="460">
        <f t="shared" si="375"/>
        <v>-37.295084293777187</v>
      </c>
      <c r="P2073" s="460">
        <f t="shared" si="372"/>
        <v>-0.10000000000000853</v>
      </c>
      <c r="Q2073" s="460">
        <f t="shared" si="373"/>
        <v>1.8891183109801275E-4</v>
      </c>
      <c r="R2073" s="460">
        <f t="shared" si="374"/>
        <v>-1.8891183109802887E-5</v>
      </c>
      <c r="V2073" s="430"/>
    </row>
    <row r="2074" spans="3:22" x14ac:dyDescent="0.35">
      <c r="C2074" s="460">
        <v>93.3</v>
      </c>
      <c r="D2074" s="460">
        <f t="shared" si="365"/>
        <v>93.3</v>
      </c>
      <c r="E2074" s="460">
        <f t="shared" si="371"/>
        <v>9.3299999999999994E-2</v>
      </c>
      <c r="F2074" s="460">
        <f t="shared" si="366"/>
        <v>0.93480021716283013</v>
      </c>
      <c r="G2074" s="460">
        <v>1.44098012230403E-2</v>
      </c>
      <c r="H2074" s="460">
        <f t="shared" si="367"/>
        <v>1</v>
      </c>
      <c r="I2074" s="460">
        <v>0.99123097535443905</v>
      </c>
      <c r="J2074" s="460">
        <v>0.99078735318817002</v>
      </c>
      <c r="K2074" s="460">
        <v>0.99437715940355098</v>
      </c>
      <c r="L2074" s="460" t="str">
        <f t="shared" si="368"/>
        <v>-</v>
      </c>
      <c r="M2074" s="460">
        <f t="shared" si="369"/>
        <v>1</v>
      </c>
      <c r="N2074" s="460">
        <f t="shared" si="370"/>
        <v>1.3470285312571287E-2</v>
      </c>
      <c r="O2074" s="460">
        <f t="shared" si="375"/>
        <v>-37.412464108757717</v>
      </c>
      <c r="P2074" s="460">
        <f t="shared" si="372"/>
        <v>-9.9999999999994316E-2</v>
      </c>
      <c r="Q2074" s="460">
        <f t="shared" si="373"/>
        <v>1.8392569589032945E-4</v>
      </c>
      <c r="R2074" s="460">
        <f t="shared" si="374"/>
        <v>-1.8392569589031898E-5</v>
      </c>
      <c r="V2074" s="430"/>
    </row>
    <row r="2075" spans="3:22" x14ac:dyDescent="0.35">
      <c r="C2075" s="460">
        <v>93.4</v>
      </c>
      <c r="D2075" s="460">
        <f t="shared" si="365"/>
        <v>93.4</v>
      </c>
      <c r="E2075" s="460">
        <f t="shared" si="371"/>
        <v>9.3400000000000011E-2</v>
      </c>
      <c r="F2075" s="460">
        <f t="shared" si="366"/>
        <v>0.93466443564003721</v>
      </c>
      <c r="G2075" s="460">
        <v>1.4214410245285599E-2</v>
      </c>
      <c r="H2075" s="460">
        <f t="shared" si="367"/>
        <v>1</v>
      </c>
      <c r="I2075" s="460">
        <v>0.99121223435984596</v>
      </c>
      <c r="J2075" s="460">
        <v>0.99076766764969304</v>
      </c>
      <c r="K2075" s="460">
        <v>0.99436512702652202</v>
      </c>
      <c r="L2075" s="460" t="str">
        <f t="shared" si="368"/>
        <v>-</v>
      </c>
      <c r="M2075" s="460">
        <f t="shared" si="369"/>
        <v>1</v>
      </c>
      <c r="N2075" s="460">
        <f t="shared" si="370"/>
        <v>1.3285703729865827E-2</v>
      </c>
      <c r="O2075" s="460">
        <f t="shared" si="375"/>
        <v>-37.532308730376307</v>
      </c>
      <c r="P2075" s="460">
        <f t="shared" si="372"/>
        <v>-0.10000000000000853</v>
      </c>
      <c r="Q2075" s="460">
        <f t="shared" si="373"/>
        <v>1.7897073740975373E-4</v>
      </c>
      <c r="R2075" s="460">
        <f t="shared" si="374"/>
        <v>-1.7897073740976899E-5</v>
      </c>
      <c r="V2075" s="430"/>
    </row>
    <row r="2076" spans="3:22" x14ac:dyDescent="0.35">
      <c r="C2076" s="460">
        <v>93.5</v>
      </c>
      <c r="D2076" s="460">
        <f t="shared" si="365"/>
        <v>93.5</v>
      </c>
      <c r="E2076" s="460">
        <f t="shared" si="371"/>
        <v>9.35E-2</v>
      </c>
      <c r="F2076" s="460">
        <f t="shared" si="366"/>
        <v>0.93452852576319789</v>
      </c>
      <c r="G2076" s="460">
        <v>1.4017597488615099E-2</v>
      </c>
      <c r="H2076" s="460">
        <f t="shared" si="367"/>
        <v>1</v>
      </c>
      <c r="I2076" s="460">
        <v>0.99119347357399001</v>
      </c>
      <c r="J2076" s="460">
        <v>0.99074796133763299</v>
      </c>
      <c r="K2076" s="460">
        <v>0.99435308187702198</v>
      </c>
      <c r="L2076" s="460" t="str">
        <f t="shared" si="368"/>
        <v>-</v>
      </c>
      <c r="M2076" s="460">
        <f t="shared" si="369"/>
        <v>1</v>
      </c>
      <c r="N2076" s="460">
        <f t="shared" si="370"/>
        <v>1.3099844715777374E-2</v>
      </c>
      <c r="O2076" s="460">
        <f t="shared" si="375"/>
        <v>-37.654677047923983</v>
      </c>
      <c r="P2076" s="460">
        <f t="shared" si="372"/>
        <v>-9.9999999999994316E-2</v>
      </c>
      <c r="Q2076" s="460">
        <f t="shared" si="373"/>
        <v>1.740492916943461E-4</v>
      </c>
      <c r="R2076" s="460">
        <f t="shared" si="374"/>
        <v>-1.7404929169433619E-5</v>
      </c>
      <c r="V2076" s="430"/>
    </row>
    <row r="2077" spans="3:22" x14ac:dyDescent="0.35">
      <c r="C2077" s="460">
        <v>93.6</v>
      </c>
      <c r="D2077" s="460">
        <f t="shared" si="365"/>
        <v>93.6</v>
      </c>
      <c r="E2077" s="460">
        <f t="shared" si="371"/>
        <v>9.3599999999999989E-2</v>
      </c>
      <c r="F2077" s="460">
        <f t="shared" si="366"/>
        <v>0.93439248758537097</v>
      </c>
      <c r="G2077" s="460">
        <v>1.38193980330342E-2</v>
      </c>
      <c r="H2077" s="460">
        <f t="shared" si="367"/>
        <v>1</v>
      </c>
      <c r="I2077" s="460">
        <v>0.99117469299777905</v>
      </c>
      <c r="J2077" s="460">
        <v>0.99072823425299095</v>
      </c>
      <c r="K2077" s="460">
        <v>0.99434102395542001</v>
      </c>
      <c r="L2077" s="460" t="str">
        <f t="shared" si="368"/>
        <v>-</v>
      </c>
      <c r="M2077" s="460">
        <f t="shared" si="369"/>
        <v>1</v>
      </c>
      <c r="N2077" s="460">
        <f t="shared" si="370"/>
        <v>1.291274170501921E-2</v>
      </c>
      <c r="O2077" s="460">
        <f t="shared" si="375"/>
        <v>-37.779630722536652</v>
      </c>
      <c r="P2077" s="460">
        <f t="shared" si="372"/>
        <v>-9.9999999999994316E-2</v>
      </c>
      <c r="Q2077" s="460">
        <f t="shared" si="373"/>
        <v>1.6916366307485268E-4</v>
      </c>
      <c r="R2077" s="460">
        <f t="shared" si="374"/>
        <v>-1.6916366307484307E-5</v>
      </c>
      <c r="V2077" s="430"/>
    </row>
    <row r="2078" spans="3:22" x14ac:dyDescent="0.35">
      <c r="C2078" s="460">
        <v>93.7</v>
      </c>
      <c r="D2078" s="460">
        <f t="shared" si="365"/>
        <v>93.7</v>
      </c>
      <c r="E2078" s="460">
        <f t="shared" si="371"/>
        <v>9.3700000000000006E-2</v>
      </c>
      <c r="F2078" s="460">
        <f t="shared" si="366"/>
        <v>0.93425632115966317</v>
      </c>
      <c r="G2078" s="460">
        <v>1.36198472543325E-2</v>
      </c>
      <c r="H2078" s="460">
        <f t="shared" si="367"/>
        <v>1</v>
      </c>
      <c r="I2078" s="460">
        <v>0.99115589263214599</v>
      </c>
      <c r="J2078" s="460">
        <v>0.99070848639679698</v>
      </c>
      <c r="K2078" s="460">
        <v>0.99432895326210702</v>
      </c>
      <c r="L2078" s="460" t="str">
        <f t="shared" si="368"/>
        <v>-</v>
      </c>
      <c r="M2078" s="460">
        <f t="shared" si="369"/>
        <v>1</v>
      </c>
      <c r="N2078" s="460">
        <f t="shared" si="370"/>
        <v>1.2724428390589222E-2</v>
      </c>
      <c r="O2078" s="460">
        <f t="shared" si="375"/>
        <v>-37.907234360395734</v>
      </c>
      <c r="P2078" s="460">
        <f t="shared" si="372"/>
        <v>-0.10000000000000853</v>
      </c>
      <c r="Q2078" s="460">
        <f t="shared" si="373"/>
        <v>1.643161226277898E-4</v>
      </c>
      <c r="R2078" s="460">
        <f t="shared" si="374"/>
        <v>-1.6431612262780381E-5</v>
      </c>
      <c r="V2078" s="430"/>
    </row>
    <row r="2079" spans="3:22" x14ac:dyDescent="0.35">
      <c r="C2079" s="460">
        <v>93.8</v>
      </c>
      <c r="D2079" s="460">
        <f t="shared" si="365"/>
        <v>93.8</v>
      </c>
      <c r="E2079" s="460">
        <f t="shared" si="371"/>
        <v>9.3799999999999994E-2</v>
      </c>
      <c r="F2079" s="460">
        <f t="shared" si="366"/>
        <v>0.93412002653922677</v>
      </c>
      <c r="G2079" s="460">
        <v>1.34189808160501E-2</v>
      </c>
      <c r="H2079" s="460">
        <f t="shared" si="367"/>
        <v>1</v>
      </c>
      <c r="I2079" s="460">
        <v>0.991137072477982</v>
      </c>
      <c r="J2079" s="460">
        <v>0.99068871777003598</v>
      </c>
      <c r="K2079" s="460">
        <v>0.99431686979744505</v>
      </c>
      <c r="L2079" s="460" t="str">
        <f t="shared" si="368"/>
        <v>-</v>
      </c>
      <c r="M2079" s="460">
        <f t="shared" si="369"/>
        <v>1</v>
      </c>
      <c r="N2079" s="460">
        <f t="shared" si="370"/>
        <v>1.2534938716018094E-2</v>
      </c>
      <c r="O2079" s="460">
        <f t="shared" si="375"/>
        <v>-38.037555699787781</v>
      </c>
      <c r="P2079" s="460">
        <f t="shared" si="372"/>
        <v>-9.9999999999994316E-2</v>
      </c>
      <c r="Q2079" s="460">
        <f t="shared" si="373"/>
        <v>1.5950890665658894E-4</v>
      </c>
      <c r="R2079" s="460">
        <f t="shared" si="374"/>
        <v>-1.5950890665657988E-5</v>
      </c>
      <c r="V2079" s="430"/>
    </row>
    <row r="2080" spans="3:22" x14ac:dyDescent="0.35">
      <c r="C2080" s="460">
        <v>93.9</v>
      </c>
      <c r="D2080" s="460">
        <f t="shared" si="365"/>
        <v>93.9</v>
      </c>
      <c r="E2080" s="460">
        <f t="shared" si="371"/>
        <v>9.3900000000000011E-2</v>
      </c>
      <c r="F2080" s="460">
        <f t="shared" si="366"/>
        <v>0.93398360377726297</v>
      </c>
      <c r="G2080" s="460">
        <v>1.32168346613775E-2</v>
      </c>
      <c r="H2080" s="460">
        <f t="shared" si="367"/>
        <v>1</v>
      </c>
      <c r="I2080" s="460">
        <v>0.99111823253620701</v>
      </c>
      <c r="J2080" s="460">
        <v>0.990668928373719</v>
      </c>
      <c r="K2080" s="460">
        <v>0.99430477356181102</v>
      </c>
      <c r="L2080" s="460" t="str">
        <f t="shared" si="368"/>
        <v>-</v>
      </c>
      <c r="M2080" s="460">
        <f t="shared" si="369"/>
        <v>1</v>
      </c>
      <c r="N2080" s="460">
        <f t="shared" si="370"/>
        <v>1.2344306867561598E-2</v>
      </c>
      <c r="O2080" s="460">
        <f t="shared" si="375"/>
        <v>-38.170665813376175</v>
      </c>
      <c r="P2080" s="460">
        <f t="shared" si="372"/>
        <v>-0.10000000000000853</v>
      </c>
      <c r="Q2080" s="460">
        <f t="shared" si="373"/>
        <v>1.547442152020174E-4</v>
      </c>
      <c r="R2080" s="460">
        <f t="shared" si="374"/>
        <v>-1.5474421520203058E-5</v>
      </c>
      <c r="V2080" s="430"/>
    </row>
    <row r="2081" spans="3:22" x14ac:dyDescent="0.35">
      <c r="C2081" s="460">
        <v>94</v>
      </c>
      <c r="D2081" s="460">
        <f t="shared" si="365"/>
        <v>94</v>
      </c>
      <c r="E2081" s="460">
        <f t="shared" si="371"/>
        <v>9.4E-2</v>
      </c>
      <c r="F2081" s="460">
        <f t="shared" si="366"/>
        <v>0.93384705292701842</v>
      </c>
      <c r="G2081" s="460">
        <v>1.3013445004992999E-2</v>
      </c>
      <c r="H2081" s="460">
        <f t="shared" si="367"/>
        <v>1</v>
      </c>
      <c r="I2081" s="460">
        <v>0.99109937280774996</v>
      </c>
      <c r="J2081" s="460">
        <v>0.99064911820887303</v>
      </c>
      <c r="K2081" s="460">
        <v>0.99429266455559695</v>
      </c>
      <c r="L2081" s="460" t="str">
        <f t="shared" si="368"/>
        <v>-</v>
      </c>
      <c r="M2081" s="460">
        <f t="shared" si="369"/>
        <v>1</v>
      </c>
      <c r="N2081" s="460">
        <f t="shared" si="370"/>
        <v>1.2152567266340541E-2</v>
      </c>
      <c r="O2081" s="460">
        <f t="shared" si="375"/>
        <v>-38.306639327191981</v>
      </c>
      <c r="P2081" s="460">
        <f t="shared" si="372"/>
        <v>-9.9999999999994316E-2</v>
      </c>
      <c r="Q2081" s="460">
        <f t="shared" si="373"/>
        <v>1.5002421058306096E-4</v>
      </c>
      <c r="R2081" s="460">
        <f t="shared" si="374"/>
        <v>-1.5002421058305243E-5</v>
      </c>
      <c r="V2081" s="430"/>
    </row>
    <row r="2082" spans="3:22" x14ac:dyDescent="0.35">
      <c r="C2082" s="460">
        <v>94.1</v>
      </c>
      <c r="D2082" s="460">
        <f t="shared" si="365"/>
        <v>94.1</v>
      </c>
      <c r="E2082" s="460">
        <f t="shared" si="371"/>
        <v>9.4099999999999989E-2</v>
      </c>
      <c r="F2082" s="460">
        <f t="shared" si="366"/>
        <v>0.93371037404178536</v>
      </c>
      <c r="G2082" s="460">
        <v>1.28088483248372E-2</v>
      </c>
      <c r="H2082" s="460">
        <f t="shared" si="367"/>
        <v>1</v>
      </c>
      <c r="I2082" s="460">
        <v>0.99108049329352599</v>
      </c>
      <c r="J2082" s="460">
        <v>0.99062928727650601</v>
      </c>
      <c r="K2082" s="460">
        <v>0.99428054277917899</v>
      </c>
      <c r="L2082" s="460" t="str">
        <f t="shared" si="368"/>
        <v>-</v>
      </c>
      <c r="M2082" s="460">
        <f t="shared" si="369"/>
        <v>1</v>
      </c>
      <c r="N2082" s="460">
        <f t="shared" si="370"/>
        <v>1.1959754560428238E-2</v>
      </c>
      <c r="O2082" s="460">
        <f t="shared" si="375"/>
        <v>-38.44555465803144</v>
      </c>
      <c r="P2082" s="460">
        <f t="shared" si="372"/>
        <v>-9.9999999999994316E-2</v>
      </c>
      <c r="Q2082" s="460">
        <f t="shared" si="373"/>
        <v>1.4535101596941749E-4</v>
      </c>
      <c r="R2082" s="460">
        <f t="shared" si="374"/>
        <v>-1.4535101596940923E-5</v>
      </c>
      <c r="V2082" s="430"/>
    </row>
    <row r="2083" spans="3:22" x14ac:dyDescent="0.35">
      <c r="C2083" s="460">
        <v>94.2</v>
      </c>
      <c r="D2083" s="460">
        <f t="shared" si="365"/>
        <v>94.2</v>
      </c>
      <c r="E2083" s="460">
        <f t="shared" si="371"/>
        <v>9.4200000000000006E-2</v>
      </c>
      <c r="F2083" s="460">
        <f t="shared" si="366"/>
        <v>0.93357356717490614</v>
      </c>
      <c r="G2083" s="460">
        <v>1.26030813538296E-2</v>
      </c>
      <c r="H2083" s="460">
        <f t="shared" si="367"/>
        <v>1</v>
      </c>
      <c r="I2083" s="460">
        <v>0.99106159399443605</v>
      </c>
      <c r="J2083" s="460">
        <v>0.99060943557761605</v>
      </c>
      <c r="K2083" s="460">
        <v>0.99426840823291895</v>
      </c>
      <c r="L2083" s="460" t="str">
        <f t="shared" si="368"/>
        <v>-</v>
      </c>
      <c r="M2083" s="460">
        <f t="shared" si="369"/>
        <v>1</v>
      </c>
      <c r="N2083" s="460">
        <f t="shared" si="370"/>
        <v>1.1765903616890245E-2</v>
      </c>
      <c r="O2083" s="460">
        <f t="shared" si="375"/>
        <v>-38.587494271145786</v>
      </c>
      <c r="P2083" s="460">
        <f t="shared" si="372"/>
        <v>-0.10000000000000853</v>
      </c>
      <c r="Q2083" s="460">
        <f t="shared" si="373"/>
        <v>1.4072671398673986E-4</v>
      </c>
      <c r="R2083" s="460">
        <f t="shared" si="374"/>
        <v>-1.4072671398675185E-5</v>
      </c>
      <c r="V2083" s="430"/>
    </row>
    <row r="2084" spans="3:22" x14ac:dyDescent="0.35">
      <c r="C2084" s="460">
        <v>94.3</v>
      </c>
      <c r="D2084" s="460">
        <f t="shared" si="365"/>
        <v>94.3</v>
      </c>
      <c r="E2084" s="460">
        <f t="shared" si="371"/>
        <v>9.4299999999999995E-2</v>
      </c>
      <c r="F2084" s="460">
        <f t="shared" si="366"/>
        <v>0.9334366323797656</v>
      </c>
      <c r="G2084" s="460">
        <v>1.2396181071526799E-2</v>
      </c>
      <c r="H2084" s="460">
        <f t="shared" si="367"/>
        <v>1</v>
      </c>
      <c r="I2084" s="460">
        <v>0.99104267491139597</v>
      </c>
      <c r="J2084" s="460">
        <v>0.990589563113212</v>
      </c>
      <c r="K2084" s="460">
        <v>0.99425626091719499</v>
      </c>
      <c r="L2084" s="460" t="str">
        <f t="shared" si="368"/>
        <v>-</v>
      </c>
      <c r="M2084" s="460">
        <f t="shared" si="369"/>
        <v>1</v>
      </c>
      <c r="N2084" s="460">
        <f t="shared" si="370"/>
        <v>1.157104951377577E-2</v>
      </c>
      <c r="O2084" s="460">
        <f t="shared" si="375"/>
        <v>-38.732544960342629</v>
      </c>
      <c r="P2084" s="460">
        <f t="shared" si="372"/>
        <v>-9.9999999999994316E-2</v>
      </c>
      <c r="Q2084" s="460">
        <f t="shared" si="373"/>
        <v>1.3615334535572557E-4</v>
      </c>
      <c r="R2084" s="460">
        <f t="shared" si="374"/>
        <v>-1.3615334535571783E-5</v>
      </c>
      <c r="V2084" s="430"/>
    </row>
    <row r="2085" spans="3:22" x14ac:dyDescent="0.35">
      <c r="C2085" s="460">
        <v>94.4</v>
      </c>
      <c r="D2085" s="460">
        <f t="shared" si="365"/>
        <v>94.4</v>
      </c>
      <c r="E2085" s="460">
        <f t="shared" si="371"/>
        <v>9.4400000000000012E-2</v>
      </c>
      <c r="F2085" s="460">
        <f t="shared" si="366"/>
        <v>0.93329956970980066</v>
      </c>
      <c r="G2085" s="460">
        <v>1.2188184695726601E-2</v>
      </c>
      <c r="H2085" s="460">
        <f t="shared" si="367"/>
        <v>1</v>
      </c>
      <c r="I2085" s="460">
        <v>0.99102373604534399</v>
      </c>
      <c r="J2085" s="460">
        <v>0.99056966988432904</v>
      </c>
      <c r="K2085" s="460">
        <v>0.994244100832399</v>
      </c>
      <c r="L2085" s="460" t="str">
        <f t="shared" si="368"/>
        <v>-</v>
      </c>
      <c r="M2085" s="460">
        <f t="shared" si="369"/>
        <v>1</v>
      </c>
      <c r="N2085" s="460">
        <f t="shared" si="370"/>
        <v>1.1375227532065215E-2</v>
      </c>
      <c r="O2085" s="460">
        <f t="shared" si="375"/>
        <v>-38.880798152877055</v>
      </c>
      <c r="P2085" s="460">
        <f t="shared" si="372"/>
        <v>-0.10000000000000853</v>
      </c>
      <c r="Q2085" s="460">
        <f t="shared" si="373"/>
        <v>1.3163290756612221E-4</v>
      </c>
      <c r="R2085" s="460">
        <f t="shared" si="374"/>
        <v>-1.3163290756613343E-5</v>
      </c>
      <c r="V2085" s="430"/>
    </row>
    <row r="2086" spans="3:22" x14ac:dyDescent="0.35">
      <c r="C2086" s="460">
        <v>94.5</v>
      </c>
      <c r="D2086" s="460">
        <f t="shared" si="365"/>
        <v>94.5</v>
      </c>
      <c r="E2086" s="460">
        <f t="shared" si="371"/>
        <v>9.4500000000000001E-2</v>
      </c>
      <c r="F2086" s="460">
        <f t="shared" si="366"/>
        <v>0.93316237921848999</v>
      </c>
      <c r="G2086" s="460">
        <v>1.19791296740178E-2</v>
      </c>
      <c r="H2086" s="460">
        <f t="shared" si="367"/>
        <v>1</v>
      </c>
      <c r="I2086" s="460">
        <v>0.99100477739718396</v>
      </c>
      <c r="J2086" s="460">
        <v>0.99054975589196104</v>
      </c>
      <c r="K2086" s="460">
        <v>0.99423192797889903</v>
      </c>
      <c r="L2086" s="460" t="str">
        <f t="shared" si="368"/>
        <v>-</v>
      </c>
      <c r="M2086" s="460">
        <f t="shared" si="369"/>
        <v>1</v>
      </c>
      <c r="N2086" s="460">
        <f t="shared" si="370"/>
        <v>1.1178473147573264E-2</v>
      </c>
      <c r="O2086" s="460">
        <f t="shared" si="375"/>
        <v>-39.032350241814378</v>
      </c>
      <c r="P2086" s="460">
        <f t="shared" si="372"/>
        <v>-9.9999999999994316E-2</v>
      </c>
      <c r="Q2086" s="460">
        <f t="shared" si="373"/>
        <v>1.2716735358668131E-4</v>
      </c>
      <c r="R2086" s="460">
        <f t="shared" si="374"/>
        <v>-1.2716735358667408E-5</v>
      </c>
      <c r="V2086" s="430"/>
    </row>
    <row r="2087" spans="3:22" x14ac:dyDescent="0.35">
      <c r="C2087" s="460">
        <v>94.6</v>
      </c>
      <c r="D2087" s="460">
        <f t="shared" si="365"/>
        <v>94.6</v>
      </c>
      <c r="E2087" s="460">
        <f t="shared" si="371"/>
        <v>9.459999999999999E-2</v>
      </c>
      <c r="F2087" s="460">
        <f t="shared" si="366"/>
        <v>0.93302506095936355</v>
      </c>
      <c r="G2087" s="460">
        <v>1.17690536752803E-2</v>
      </c>
      <c r="H2087" s="460">
        <f t="shared" si="367"/>
        <v>1</v>
      </c>
      <c r="I2087" s="460">
        <v>0.99098579896783201</v>
      </c>
      <c r="J2087" s="460">
        <v>0.99052982113712595</v>
      </c>
      <c r="K2087" s="460">
        <v>0.994219742357072</v>
      </c>
      <c r="L2087" s="460" t="str">
        <f t="shared" si="368"/>
        <v>-</v>
      </c>
      <c r="M2087" s="460">
        <f t="shared" si="369"/>
        <v>1</v>
      </c>
      <c r="N2087" s="460">
        <f t="shared" si="370"/>
        <v>1.0980822022812423E-2</v>
      </c>
      <c r="O2087" s="460">
        <f t="shared" si="375"/>
        <v>-39.187302948886817</v>
      </c>
      <c r="P2087" s="460">
        <f t="shared" si="372"/>
        <v>-9.9999999999994316E-2</v>
      </c>
      <c r="Q2087" s="460">
        <f t="shared" si="373"/>
        <v>1.2275859061206961E-4</v>
      </c>
      <c r="R2087" s="460">
        <f t="shared" si="374"/>
        <v>-1.2275859061206262E-5</v>
      </c>
      <c r="V2087" s="430"/>
    </row>
    <row r="2088" spans="3:22" x14ac:dyDescent="0.35">
      <c r="C2088" s="460">
        <v>94.7</v>
      </c>
      <c r="D2088" s="460">
        <f t="shared" si="365"/>
        <v>94.7</v>
      </c>
      <c r="E2088" s="460">
        <f t="shared" si="371"/>
        <v>9.4700000000000006E-2</v>
      </c>
      <c r="F2088" s="460">
        <f t="shared" si="366"/>
        <v>0.93288761498599226</v>
      </c>
      <c r="G2088" s="460">
        <v>1.1557994581135701E-2</v>
      </c>
      <c r="H2088" s="460">
        <f t="shared" si="367"/>
        <v>1</v>
      </c>
      <c r="I2088" s="460">
        <v>0.99096680075823096</v>
      </c>
      <c r="J2088" s="460">
        <v>0.99050986562085896</v>
      </c>
      <c r="K2088" s="460">
        <v>0.99420754396730904</v>
      </c>
      <c r="L2088" s="460" t="str">
        <f t="shared" si="368"/>
        <v>-</v>
      </c>
      <c r="M2088" s="460">
        <f t="shared" si="369"/>
        <v>1</v>
      </c>
      <c r="N2088" s="460">
        <f t="shared" si="370"/>
        <v>1.0782309998816707E-2</v>
      </c>
      <c r="O2088" s="460">
        <f t="shared" si="375"/>
        <v>-39.345763721265982</v>
      </c>
      <c r="P2088" s="460">
        <f t="shared" si="372"/>
        <v>-0.10000000000000853</v>
      </c>
      <c r="Q2088" s="460">
        <f t="shared" si="373"/>
        <v>1.1840847884771481E-4</v>
      </c>
      <c r="R2088" s="460">
        <f t="shared" si="374"/>
        <v>-1.184084788477249E-5</v>
      </c>
      <c r="V2088" s="430"/>
    </row>
    <row r="2089" spans="3:22" x14ac:dyDescent="0.35">
      <c r="C2089" s="460">
        <v>94.8</v>
      </c>
      <c r="D2089" s="460">
        <f t="shared" si="365"/>
        <v>94.8</v>
      </c>
      <c r="E2089" s="460">
        <f t="shared" si="371"/>
        <v>9.4799999999999995E-2</v>
      </c>
      <c r="F2089" s="460">
        <f t="shared" si="366"/>
        <v>0.93275004135199924</v>
      </c>
      <c r="G2089" s="460">
        <v>1.1345990477351801E-2</v>
      </c>
      <c r="H2089" s="460">
        <f t="shared" si="367"/>
        <v>1</v>
      </c>
      <c r="I2089" s="460">
        <v>0.99094778276928497</v>
      </c>
      <c r="J2089" s="460">
        <v>0.99048988934415805</v>
      </c>
      <c r="K2089" s="460">
        <v>0.99419533280997796</v>
      </c>
      <c r="L2089" s="460" t="str">
        <f t="shared" si="368"/>
        <v>-</v>
      </c>
      <c r="M2089" s="460">
        <f t="shared" si="369"/>
        <v>1</v>
      </c>
      <c r="N2089" s="460">
        <f t="shared" si="370"/>
        <v>1.0582973086929282E-2</v>
      </c>
      <c r="O2089" s="460">
        <f t="shared" si="375"/>
        <v>-39.507846166126058</v>
      </c>
      <c r="P2089" s="460">
        <f t="shared" si="372"/>
        <v>-9.9999999999994316E-2</v>
      </c>
      <c r="Q2089" s="460">
        <f t="shared" si="373"/>
        <v>1.1411883033351591E-4</v>
      </c>
      <c r="R2089" s="460">
        <f t="shared" si="374"/>
        <v>-1.1411883033350943E-5</v>
      </c>
      <c r="V2089" s="430"/>
    </row>
    <row r="2090" spans="3:22" x14ac:dyDescent="0.35">
      <c r="C2090" s="460">
        <v>94.9</v>
      </c>
      <c r="D2090" s="460">
        <f t="shared" si="365"/>
        <v>94.9</v>
      </c>
      <c r="E2090" s="460">
        <f t="shared" si="371"/>
        <v>9.4900000000000012E-2</v>
      </c>
      <c r="F2090" s="460">
        <f t="shared" si="366"/>
        <v>0.93261234011105021</v>
      </c>
      <c r="G2090" s="460">
        <v>1.1133079645202101E-2</v>
      </c>
      <c r="H2090" s="460">
        <f t="shared" si="367"/>
        <v>1</v>
      </c>
      <c r="I2090" s="460">
        <v>0.99092874500193395</v>
      </c>
      <c r="J2090" s="460">
        <v>0.99046989230806104</v>
      </c>
      <c r="K2090" s="460">
        <v>0.99418310888547301</v>
      </c>
      <c r="L2090" s="460" t="str">
        <f t="shared" si="368"/>
        <v>-</v>
      </c>
      <c r="M2090" s="460">
        <f t="shared" si="369"/>
        <v>1</v>
      </c>
      <c r="N2090" s="460">
        <f t="shared" si="370"/>
        <v>1.0382847460554631E-2</v>
      </c>
      <c r="O2090" s="460">
        <f t="shared" si="375"/>
        <v>-39.673670527402187</v>
      </c>
      <c r="P2090" s="460">
        <f t="shared" si="372"/>
        <v>-0.10000000000000853</v>
      </c>
      <c r="Q2090" s="460">
        <f t="shared" si="373"/>
        <v>1.0989140780732469E-4</v>
      </c>
      <c r="R2090" s="460">
        <f t="shared" si="374"/>
        <v>-1.0989140780733406E-5</v>
      </c>
      <c r="V2090" s="430"/>
    </row>
    <row r="2091" spans="3:22" x14ac:dyDescent="0.35">
      <c r="C2091" s="460">
        <v>95</v>
      </c>
      <c r="D2091" s="460">
        <f t="shared" si="365"/>
        <v>95</v>
      </c>
      <c r="E2091" s="460">
        <f t="shared" si="371"/>
        <v>9.5000000000000001E-2</v>
      </c>
      <c r="F2091" s="460">
        <f t="shared" si="366"/>
        <v>0.93247451131685999</v>
      </c>
      <c r="G2091" s="460">
        <v>1.0919300552783701E-2</v>
      </c>
      <c r="H2091" s="460">
        <f t="shared" si="367"/>
        <v>1</v>
      </c>
      <c r="I2091" s="460">
        <v>0.99090968745708596</v>
      </c>
      <c r="J2091" s="460">
        <v>0.99044987451357003</v>
      </c>
      <c r="K2091" s="460">
        <v>0.994170872194162</v>
      </c>
      <c r="L2091" s="460" t="str">
        <f t="shared" si="368"/>
        <v>-</v>
      </c>
      <c r="M2091" s="460">
        <f t="shared" si="369"/>
        <v>1</v>
      </c>
      <c r="N2091" s="460">
        <f t="shared" si="370"/>
        <v>1.0181969446878901E-2</v>
      </c>
      <c r="O2091" s="460">
        <f t="shared" si="375"/>
        <v>-39.84336420975638</v>
      </c>
      <c r="P2091" s="460">
        <f t="shared" si="372"/>
        <v>-9.9999999999994316E-2</v>
      </c>
      <c r="Q2091" s="460">
        <f t="shared" si="373"/>
        <v>1.05727923609066E-4</v>
      </c>
      <c r="R2091" s="460">
        <f t="shared" si="374"/>
        <v>-1.0572792360906E-5</v>
      </c>
      <c r="V2091" s="430"/>
    </row>
    <row r="2092" spans="3:22" x14ac:dyDescent="0.35">
      <c r="C2092" s="460">
        <v>95.1</v>
      </c>
      <c r="D2092" s="460">
        <f t="shared" si="365"/>
        <v>95.1</v>
      </c>
      <c r="E2092" s="460">
        <f t="shared" si="371"/>
        <v>9.509999999999999E-2</v>
      </c>
      <c r="F2092" s="460">
        <f t="shared" si="366"/>
        <v>0.93233655502319057</v>
      </c>
      <c r="G2092" s="460">
        <v>1.0704691846294599E-2</v>
      </c>
      <c r="H2092" s="460">
        <f t="shared" si="367"/>
        <v>1</v>
      </c>
      <c r="I2092" s="460">
        <v>0.99089061013568402</v>
      </c>
      <c r="J2092" s="460">
        <v>0.99042983596172696</v>
      </c>
      <c r="K2092" s="460">
        <v>0.99415862273643796</v>
      </c>
      <c r="L2092" s="460" t="str">
        <f t="shared" si="368"/>
        <v>-</v>
      </c>
      <c r="M2092" s="460">
        <f t="shared" si="369"/>
        <v>1</v>
      </c>
      <c r="N2092" s="460">
        <f t="shared" si="370"/>
        <v>9.9803755185591432E-3</v>
      </c>
      <c r="O2092" s="460">
        <f t="shared" si="375"/>
        <v>-40.017062355475133</v>
      </c>
      <c r="P2092" s="460">
        <f t="shared" si="372"/>
        <v>-9.9999999999994316E-2</v>
      </c>
      <c r="Q2092" s="460">
        <f t="shared" si="373"/>
        <v>1.0163003862633121E-4</v>
      </c>
      <c r="R2092" s="460">
        <f t="shared" si="374"/>
        <v>-1.0163003862632544E-5</v>
      </c>
      <c r="V2092" s="430"/>
    </row>
    <row r="2093" spans="3:22" x14ac:dyDescent="0.35">
      <c r="C2093" s="460">
        <v>95.2</v>
      </c>
      <c r="D2093" s="460">
        <f t="shared" si="365"/>
        <v>95.2</v>
      </c>
      <c r="E2093" s="460">
        <f t="shared" si="371"/>
        <v>9.5200000000000007E-2</v>
      </c>
      <c r="F2093" s="460">
        <f t="shared" si="366"/>
        <v>0.93219847128384692</v>
      </c>
      <c r="G2093" s="460">
        <v>1.04892923412733E-2</v>
      </c>
      <c r="H2093" s="460">
        <f t="shared" si="367"/>
        <v>1</v>
      </c>
      <c r="I2093" s="460">
        <v>0.99087151303863596</v>
      </c>
      <c r="J2093" s="460">
        <v>0.99040977665353003</v>
      </c>
      <c r="K2093" s="460">
        <v>0.99414636051266903</v>
      </c>
      <c r="L2093" s="460" t="str">
        <f t="shared" si="368"/>
        <v>-</v>
      </c>
      <c r="M2093" s="460">
        <f t="shared" si="369"/>
        <v>1</v>
      </c>
      <c r="N2093" s="460">
        <f t="shared" si="370"/>
        <v>9.7781022853843345E-3</v>
      </c>
      <c r="O2093" s="460">
        <f t="shared" si="375"/>
        <v>-40.194908480847111</v>
      </c>
      <c r="P2093" s="460">
        <f t="shared" si="372"/>
        <v>-0.10000000000000853</v>
      </c>
      <c r="Q2093" s="460">
        <f t="shared" si="373"/>
        <v>9.7599361282231764E-5</v>
      </c>
      <c r="R2093" s="460">
        <f t="shared" si="374"/>
        <v>-9.7599361282240081E-6</v>
      </c>
      <c r="V2093" s="430"/>
    </row>
    <row r="2094" spans="3:22" x14ac:dyDescent="0.35">
      <c r="C2094" s="460">
        <v>95.3</v>
      </c>
      <c r="D2094" s="460">
        <f t="shared" si="365"/>
        <v>95.3</v>
      </c>
      <c r="E2094" s="460">
        <f t="shared" si="371"/>
        <v>9.5299999999999996E-2</v>
      </c>
      <c r="F2094" s="460">
        <f t="shared" si="366"/>
        <v>0.9320602601526834</v>
      </c>
      <c r="G2094" s="460">
        <v>1.02731410138028E-2</v>
      </c>
      <c r="H2094" s="460">
        <f t="shared" si="367"/>
        <v>1</v>
      </c>
      <c r="I2094" s="460">
        <v>0.99085239616687204</v>
      </c>
      <c r="J2094" s="460">
        <v>0.99038969659000797</v>
      </c>
      <c r="K2094" s="460">
        <v>0.99413408552323601</v>
      </c>
      <c r="L2094" s="460" t="str">
        <f t="shared" si="368"/>
        <v>-</v>
      </c>
      <c r="M2094" s="460">
        <f t="shared" si="369"/>
        <v>1</v>
      </c>
      <c r="N2094" s="460">
        <f t="shared" si="370"/>
        <v>9.5751864859102403E-3</v>
      </c>
      <c r="O2094" s="460">
        <f t="shared" si="375"/>
        <v>-40.377055179535432</v>
      </c>
      <c r="P2094" s="460">
        <f t="shared" si="372"/>
        <v>-9.9999999999994316E-2</v>
      </c>
      <c r="Q2094" s="460">
        <f t="shared" si="373"/>
        <v>9.3637446566279152E-5</v>
      </c>
      <c r="R2094" s="460">
        <f t="shared" si="374"/>
        <v>-9.3637446566273829E-6</v>
      </c>
      <c r="V2094" s="430"/>
    </row>
    <row r="2095" spans="3:22" x14ac:dyDescent="0.35">
      <c r="C2095" s="460">
        <v>95.4</v>
      </c>
      <c r="D2095" s="460">
        <f t="shared" si="365"/>
        <v>95.4</v>
      </c>
      <c r="E2095" s="460">
        <f t="shared" si="371"/>
        <v>9.5400000000000013E-2</v>
      </c>
      <c r="F2095" s="460">
        <f t="shared" si="366"/>
        <v>0.93192192168359789</v>
      </c>
      <c r="G2095" s="460">
        <v>1.0056276991681099E-2</v>
      </c>
      <c r="H2095" s="460">
        <f t="shared" si="367"/>
        <v>1</v>
      </c>
      <c r="I2095" s="460">
        <v>0.99083325952133405</v>
      </c>
      <c r="J2095" s="460">
        <v>0.99036959577220096</v>
      </c>
      <c r="K2095" s="460">
        <v>0.99412179776853604</v>
      </c>
      <c r="L2095" s="460" t="str">
        <f t="shared" si="368"/>
        <v>-</v>
      </c>
      <c r="M2095" s="460">
        <f t="shared" si="369"/>
        <v>1</v>
      </c>
      <c r="N2095" s="460">
        <f t="shared" si="370"/>
        <v>9.3716649790700005E-3</v>
      </c>
      <c r="O2095" s="460">
        <f t="shared" si="375"/>
        <v>-40.563664901590776</v>
      </c>
      <c r="P2095" s="460">
        <f t="shared" si="372"/>
        <v>-0.10000000000000853</v>
      </c>
      <c r="Q2095" s="460">
        <f t="shared" si="373"/>
        <v>8.9745795109005995E-5</v>
      </c>
      <c r="R2095" s="460">
        <f t="shared" si="374"/>
        <v>-8.9745795109013642E-6</v>
      </c>
      <c r="V2095" s="430"/>
    </row>
    <row r="2096" spans="3:22" x14ac:dyDescent="0.35">
      <c r="C2096" s="460">
        <v>95.5</v>
      </c>
      <c r="D2096" s="460">
        <f t="shared" si="365"/>
        <v>95.5</v>
      </c>
      <c r="E2096" s="460">
        <f t="shared" si="371"/>
        <v>9.5500000000000002E-2</v>
      </c>
      <c r="F2096" s="460">
        <f t="shared" si="366"/>
        <v>0.93178345593054102</v>
      </c>
      <c r="G2096" s="460">
        <v>9.8387395455600008E-3</v>
      </c>
      <c r="H2096" s="460">
        <f t="shared" si="367"/>
        <v>1</v>
      </c>
      <c r="I2096" s="460">
        <v>0.99081410310295503</v>
      </c>
      <c r="J2096" s="460">
        <v>0.99034947420113395</v>
      </c>
      <c r="K2096" s="460">
        <v>0.99410949724895303</v>
      </c>
      <c r="L2096" s="460" t="str">
        <f t="shared" si="368"/>
        <v>-</v>
      </c>
      <c r="M2096" s="460">
        <f t="shared" si="369"/>
        <v>1</v>
      </c>
      <c r="N2096" s="460">
        <f t="shared" si="370"/>
        <v>9.1675747357623776E-3</v>
      </c>
      <c r="O2096" s="460">
        <f t="shared" si="375"/>
        <v>-40.754910818082067</v>
      </c>
      <c r="P2096" s="460">
        <f t="shared" si="372"/>
        <v>-9.9999999999994316E-2</v>
      </c>
      <c r="Q2096" s="460">
        <f t="shared" si="373"/>
        <v>8.5925852301004541E-5</v>
      </c>
      <c r="R2096" s="460">
        <f t="shared" si="374"/>
        <v>-8.5925852300999648E-6</v>
      </c>
      <c r="V2096" s="430"/>
    </row>
    <row r="2097" spans="3:22" x14ac:dyDescent="0.35">
      <c r="C2097" s="460">
        <v>95.6</v>
      </c>
      <c r="D2097" s="460">
        <f t="shared" si="365"/>
        <v>95.6</v>
      </c>
      <c r="E2097" s="460">
        <f t="shared" si="371"/>
        <v>9.5599999999999991E-2</v>
      </c>
      <c r="F2097" s="460">
        <f t="shared" si="366"/>
        <v>0.93164486294750171</v>
      </c>
      <c r="G2097" s="460">
        <v>9.62056808005563E-3</v>
      </c>
      <c r="H2097" s="460">
        <f t="shared" si="367"/>
        <v>1</v>
      </c>
      <c r="I2097" s="460">
        <v>0.99079492691262805</v>
      </c>
      <c r="J2097" s="460">
        <v>0.99032933187779804</v>
      </c>
      <c r="K2097" s="460">
        <v>0.99409718396483904</v>
      </c>
      <c r="L2097" s="460" t="str">
        <f t="shared" si="368"/>
        <v>-</v>
      </c>
      <c r="M2097" s="460">
        <f t="shared" si="369"/>
        <v>1</v>
      </c>
      <c r="N2097" s="460">
        <f t="shared" si="370"/>
        <v>8.9629528304205376E-3</v>
      </c>
      <c r="O2097" s="460">
        <f t="shared" si="375"/>
        <v>-40.950977782890391</v>
      </c>
      <c r="P2097" s="460">
        <f t="shared" si="372"/>
        <v>-9.9999999999994316E-2</v>
      </c>
      <c r="Q2097" s="460">
        <f t="shared" si="373"/>
        <v>8.2179007457029637E-5</v>
      </c>
      <c r="R2097" s="460">
        <f t="shared" si="374"/>
        <v>-8.2179007457024971E-6</v>
      </c>
      <c r="V2097" s="430"/>
    </row>
    <row r="2098" spans="3:22" x14ac:dyDescent="0.35">
      <c r="C2098" s="460">
        <v>95.7</v>
      </c>
      <c r="D2098" s="460">
        <f t="shared" si="365"/>
        <v>95.7</v>
      </c>
      <c r="E2098" s="460">
        <f t="shared" si="371"/>
        <v>9.5700000000000007E-2</v>
      </c>
      <c r="F2098" s="460">
        <f t="shared" si="366"/>
        <v>0.9315061427885214</v>
      </c>
      <c r="G2098" s="460">
        <v>9.4018021248312399E-3</v>
      </c>
      <c r="H2098" s="460">
        <f t="shared" si="367"/>
        <v>1</v>
      </c>
      <c r="I2098" s="460">
        <v>0.99077573095133697</v>
      </c>
      <c r="J2098" s="460">
        <v>0.99030916880327602</v>
      </c>
      <c r="K2098" s="460">
        <v>0.99408485791662105</v>
      </c>
      <c r="L2098" s="460" t="str">
        <f t="shared" si="368"/>
        <v>-</v>
      </c>
      <c r="M2098" s="460">
        <f t="shared" si="369"/>
        <v>1</v>
      </c>
      <c r="N2098" s="460">
        <f t="shared" si="370"/>
        <v>8.7578364325624734E-3</v>
      </c>
      <c r="O2098" s="460">
        <f t="shared" si="375"/>
        <v>-41.152063405072198</v>
      </c>
      <c r="P2098" s="460">
        <f t="shared" si="372"/>
        <v>-0.10000000000000853</v>
      </c>
      <c r="Q2098" s="460">
        <f t="shared" si="373"/>
        <v>7.8506593025763489E-5</v>
      </c>
      <c r="R2098" s="460">
        <f t="shared" si="374"/>
        <v>-7.8506593025770184E-6</v>
      </c>
      <c r="V2098" s="430"/>
    </row>
    <row r="2099" spans="3:22" x14ac:dyDescent="0.35">
      <c r="C2099" s="460">
        <v>95.8</v>
      </c>
      <c r="D2099" s="460">
        <f t="shared" si="365"/>
        <v>95.8</v>
      </c>
      <c r="E2099" s="460">
        <f t="shared" si="371"/>
        <v>9.5799999999999996E-2</v>
      </c>
      <c r="F2099" s="460">
        <f t="shared" si="366"/>
        <v>0.93136729550768338</v>
      </c>
      <c r="G2099" s="460">
        <v>9.1824813256562096E-3</v>
      </c>
      <c r="H2099" s="460">
        <f t="shared" si="367"/>
        <v>1</v>
      </c>
      <c r="I2099" s="460">
        <v>0.990756515219962</v>
      </c>
      <c r="J2099" s="460">
        <v>0.99028898497854001</v>
      </c>
      <c r="K2099" s="460">
        <v>0.99407251910464201</v>
      </c>
      <c r="L2099" s="460" t="str">
        <f t="shared" si="368"/>
        <v>-</v>
      </c>
      <c r="M2099" s="460">
        <f t="shared" si="369"/>
        <v>1</v>
      </c>
      <c r="N2099" s="460">
        <f t="shared" si="370"/>
        <v>8.5522627983262312E-3</v>
      </c>
      <c r="O2099" s="460">
        <f t="shared" si="375"/>
        <v>-41.358379247404258</v>
      </c>
      <c r="P2099" s="460">
        <f t="shared" si="372"/>
        <v>-9.9999999999994316E-2</v>
      </c>
      <c r="Q2099" s="460">
        <f t="shared" si="373"/>
        <v>7.4909883845803441E-5</v>
      </c>
      <c r="R2099" s="460">
        <f t="shared" si="374"/>
        <v>-7.4909883845799179E-6</v>
      </c>
      <c r="V2099" s="430"/>
    </row>
    <row r="2100" spans="3:22" x14ac:dyDescent="0.35">
      <c r="C2100" s="460">
        <v>95.9</v>
      </c>
      <c r="D2100" s="460">
        <f t="shared" si="365"/>
        <v>95.9</v>
      </c>
      <c r="E2100" s="460">
        <f t="shared" si="371"/>
        <v>9.5899999999999999E-2</v>
      </c>
      <c r="F2100" s="460">
        <f t="shared" si="366"/>
        <v>0.93122832115912291</v>
      </c>
      <c r="G2100" s="460">
        <v>8.9626454354416497E-3</v>
      </c>
      <c r="H2100" s="460">
        <f t="shared" si="367"/>
        <v>1</v>
      </c>
      <c r="I2100" s="460">
        <v>0.99073727971947101</v>
      </c>
      <c r="J2100" s="460">
        <v>0.99026878040465505</v>
      </c>
      <c r="K2100" s="460">
        <v>0.99406016752931103</v>
      </c>
      <c r="L2100" s="460" t="str">
        <f t="shared" si="368"/>
        <v>-</v>
      </c>
      <c r="M2100" s="460">
        <f t="shared" si="369"/>
        <v>1</v>
      </c>
      <c r="N2100" s="460">
        <f t="shared" si="370"/>
        <v>8.346269261990804E-3</v>
      </c>
      <c r="O2100" s="460">
        <f t="shared" si="375"/>
        <v>-41.570152169360234</v>
      </c>
      <c r="P2100" s="460">
        <f t="shared" si="372"/>
        <v>-0.10000000000000853</v>
      </c>
      <c r="Q2100" s="460">
        <f t="shared" si="373"/>
        <v>7.1390096448390689E-5</v>
      </c>
      <c r="R2100" s="460">
        <f t="shared" si="374"/>
        <v>-7.1390096448396777E-6</v>
      </c>
      <c r="V2100" s="430"/>
    </row>
    <row r="2101" spans="3:22" x14ac:dyDescent="0.35">
      <c r="C2101" s="460">
        <v>96</v>
      </c>
      <c r="D2101" s="460">
        <f t="shared" si="365"/>
        <v>96</v>
      </c>
      <c r="E2101" s="460">
        <f t="shared" si="371"/>
        <v>9.6000000000000002E-2</v>
      </c>
      <c r="F2101" s="460">
        <f t="shared" si="366"/>
        <v>0.93108921979701376</v>
      </c>
      <c r="G2101" s="460">
        <v>8.7423343052569508E-3</v>
      </c>
      <c r="H2101" s="460">
        <f t="shared" si="367"/>
        <v>1</v>
      </c>
      <c r="I2101" s="460">
        <v>0.99071802445079804</v>
      </c>
      <c r="J2101" s="460">
        <v>0.99024855508265497</v>
      </c>
      <c r="K2101" s="460">
        <v>0.99404780319101504</v>
      </c>
      <c r="L2101" s="460" t="str">
        <f t="shared" si="368"/>
        <v>-</v>
      </c>
      <c r="M2101" s="460">
        <f t="shared" si="369"/>
        <v>1</v>
      </c>
      <c r="N2101" s="460">
        <f t="shared" si="370"/>
        <v>8.1398932274863618E-3</v>
      </c>
      <c r="O2101" s="460">
        <f t="shared" si="375"/>
        <v>-41.787625835920196</v>
      </c>
      <c r="P2101" s="460">
        <f t="shared" si="372"/>
        <v>-9.9999999999994316E-2</v>
      </c>
      <c r="Q2101" s="460">
        <f t="shared" si="373"/>
        <v>6.7948388407360982E-5</v>
      </c>
      <c r="R2101" s="460">
        <f t="shared" si="374"/>
        <v>-6.7948388407357117E-6</v>
      </c>
      <c r="V2101" s="430"/>
    </row>
    <row r="2102" spans="3:22" x14ac:dyDescent="0.35">
      <c r="C2102" s="460">
        <v>96.1</v>
      </c>
      <c r="D2102" s="460">
        <f t="shared" si="365"/>
        <v>96.1</v>
      </c>
      <c r="E2102" s="460">
        <f t="shared" si="371"/>
        <v>9.6099999999999991E-2</v>
      </c>
      <c r="F2102" s="460">
        <f t="shared" si="366"/>
        <v>0.93094999147558355</v>
      </c>
      <c r="G2102" s="460">
        <v>8.5215878753273702E-3</v>
      </c>
      <c r="H2102" s="460">
        <f t="shared" si="367"/>
        <v>1</v>
      </c>
      <c r="I2102" s="460">
        <v>0.99069874941484304</v>
      </c>
      <c r="J2102" s="460">
        <v>0.99022830901353298</v>
      </c>
      <c r="K2102" s="460">
        <v>0.99403542609010997</v>
      </c>
      <c r="L2102" s="460" t="str">
        <f t="shared" si="368"/>
        <v>-</v>
      </c>
      <c r="M2102" s="460">
        <f t="shared" si="369"/>
        <v>1</v>
      </c>
      <c r="N2102" s="460">
        <f t="shared" si="370"/>
        <v>7.9331721598944506E-3</v>
      </c>
      <c r="O2102" s="460">
        <f t="shared" si="375"/>
        <v>-42.011062417413015</v>
      </c>
      <c r="P2102" s="460">
        <f t="shared" si="372"/>
        <v>-9.9999999999994316E-2</v>
      </c>
      <c r="Q2102" s="460">
        <f t="shared" si="373"/>
        <v>6.458585773675477E-5</v>
      </c>
      <c r="R2102" s="460">
        <f t="shared" si="374"/>
        <v>-6.4585857736751101E-6</v>
      </c>
      <c r="V2102" s="430"/>
    </row>
    <row r="2103" spans="3:22" x14ac:dyDescent="0.35">
      <c r="C2103" s="460">
        <v>96.2</v>
      </c>
      <c r="D2103" s="460">
        <f t="shared" si="365"/>
        <v>96.2</v>
      </c>
      <c r="E2103" s="460">
        <f t="shared" si="371"/>
        <v>9.6200000000000008E-2</v>
      </c>
      <c r="F2103" s="460">
        <f t="shared" si="366"/>
        <v>0.93081063624910065</v>
      </c>
      <c r="G2103" s="460">
        <v>8.3004461660165403E-3</v>
      </c>
      <c r="H2103" s="460">
        <f t="shared" si="367"/>
        <v>1</v>
      </c>
      <c r="I2103" s="460">
        <v>0.99067945461259499</v>
      </c>
      <c r="J2103" s="460">
        <v>0.99020804219837599</v>
      </c>
      <c r="K2103" s="460">
        <v>0.99402303622702504</v>
      </c>
      <c r="L2103" s="460" t="str">
        <f t="shared" si="368"/>
        <v>-</v>
      </c>
      <c r="M2103" s="460">
        <f t="shared" si="369"/>
        <v>1</v>
      </c>
      <c r="N2103" s="460">
        <f t="shared" si="370"/>
        <v>7.7261435769412643E-3</v>
      </c>
      <c r="O2103" s="460">
        <f t="shared" si="375"/>
        <v>-42.240744510171524</v>
      </c>
      <c r="P2103" s="460">
        <f t="shared" si="372"/>
        <v>-0.10000000000000853</v>
      </c>
      <c r="Q2103" s="460">
        <f t="shared" si="373"/>
        <v>6.1303542336477667E-5</v>
      </c>
      <c r="R2103" s="460">
        <f t="shared" si="374"/>
        <v>-6.1303542336482895E-6</v>
      </c>
      <c r="V2103" s="430"/>
    </row>
    <row r="2104" spans="3:22" x14ac:dyDescent="0.35">
      <c r="C2104" s="460">
        <v>96.3</v>
      </c>
      <c r="D2104" s="460">
        <f t="shared" si="365"/>
        <v>96.3</v>
      </c>
      <c r="E2104" s="460">
        <f t="shared" si="371"/>
        <v>9.6299999999999997E-2</v>
      </c>
      <c r="F2104" s="460">
        <f t="shared" si="366"/>
        <v>0.93067115417188251</v>
      </c>
      <c r="G2104" s="460">
        <v>8.0789492687952293E-3</v>
      </c>
      <c r="H2104" s="460">
        <f t="shared" si="367"/>
        <v>1</v>
      </c>
      <c r="I2104" s="460">
        <v>0.99066014004493796</v>
      </c>
      <c r="J2104" s="460">
        <v>0.99018775463816699</v>
      </c>
      <c r="K2104" s="460">
        <v>0.99401063360210096</v>
      </c>
      <c r="L2104" s="460" t="str">
        <f t="shared" si="368"/>
        <v>-</v>
      </c>
      <c r="M2104" s="460">
        <f t="shared" si="369"/>
        <v>1</v>
      </c>
      <c r="N2104" s="460">
        <f t="shared" si="370"/>
        <v>7.5188450404857421E-3</v>
      </c>
      <c r="O2104" s="460">
        <f t="shared" si="375"/>
        <v>-42.476977313343653</v>
      </c>
      <c r="P2104" s="460">
        <f t="shared" si="372"/>
        <v>-9.9999999999994316E-2</v>
      </c>
      <c r="Q2104" s="460">
        <f t="shared" si="373"/>
        <v>5.8102419486369747E-5</v>
      </c>
      <c r="R2104" s="460">
        <f t="shared" si="374"/>
        <v>-5.8102419486366444E-6</v>
      </c>
      <c r="V2104" s="430"/>
    </row>
    <row r="2105" spans="3:22" x14ac:dyDescent="0.35">
      <c r="C2105" s="460">
        <v>96.4</v>
      </c>
      <c r="D2105" s="460">
        <f t="shared" si="365"/>
        <v>96.4</v>
      </c>
      <c r="E2105" s="460">
        <f t="shared" si="371"/>
        <v>9.64E-2</v>
      </c>
      <c r="F2105" s="460">
        <f t="shared" si="366"/>
        <v>0.93053154529829218</v>
      </c>
      <c r="G2105" s="460">
        <v>7.8571373371987795E-3</v>
      </c>
      <c r="H2105" s="460">
        <f t="shared" si="367"/>
        <v>1</v>
      </c>
      <c r="I2105" s="460">
        <v>0.99064080571286195</v>
      </c>
      <c r="J2105" s="460">
        <v>0.99016744633398801</v>
      </c>
      <c r="K2105" s="460">
        <v>0.99399821821576695</v>
      </c>
      <c r="L2105" s="460" t="str">
        <f t="shared" si="368"/>
        <v>-</v>
      </c>
      <c r="M2105" s="460">
        <f t="shared" si="369"/>
        <v>1</v>
      </c>
      <c r="N2105" s="460">
        <f t="shared" si="370"/>
        <v>7.3113141480044891E-3</v>
      </c>
      <c r="O2105" s="460">
        <f t="shared" si="375"/>
        <v>-42.720091103983854</v>
      </c>
      <c r="P2105" s="460">
        <f t="shared" si="372"/>
        <v>-0.10000000000000853</v>
      </c>
      <c r="Q2105" s="460">
        <f t="shared" si="373"/>
        <v>5.4983405388990306E-5</v>
      </c>
      <c r="R2105" s="460">
        <f t="shared" si="374"/>
        <v>-5.4983405388994997E-6</v>
      </c>
      <c r="V2105" s="430"/>
    </row>
    <row r="2106" spans="3:22" x14ac:dyDescent="0.35">
      <c r="C2106" s="460">
        <v>96.5</v>
      </c>
      <c r="D2106" s="460">
        <f t="shared" si="365"/>
        <v>96.5</v>
      </c>
      <c r="E2106" s="460">
        <f t="shared" si="371"/>
        <v>9.6500000000000002E-2</v>
      </c>
      <c r="F2106" s="460">
        <f t="shared" si="366"/>
        <v>0.9303918096827386</v>
      </c>
      <c r="G2106" s="460">
        <v>7.6350505777757899E-3</v>
      </c>
      <c r="H2106" s="460">
        <f t="shared" si="367"/>
        <v>1</v>
      </c>
      <c r="I2106" s="460">
        <v>0.99062145161725501</v>
      </c>
      <c r="J2106" s="460">
        <v>0.99014711728682703</v>
      </c>
      <c r="K2106" s="460">
        <v>0.99398579006836996</v>
      </c>
      <c r="L2106" s="460" t="str">
        <f t="shared" si="368"/>
        <v>-</v>
      </c>
      <c r="M2106" s="460">
        <f t="shared" si="369"/>
        <v>1</v>
      </c>
      <c r="N2106" s="460">
        <f t="shared" si="370"/>
        <v>7.1035885240760561E-3</v>
      </c>
      <c r="O2106" s="460">
        <f t="shared" si="375"/>
        <v>-42.970444060858142</v>
      </c>
      <c r="P2106" s="460">
        <f t="shared" si="372"/>
        <v>-9.9999999999994316E-2</v>
      </c>
      <c r="Q2106" s="460">
        <f t="shared" si="373"/>
        <v>5.1947354761388705E-5</v>
      </c>
      <c r="R2106" s="460">
        <f t="shared" si="374"/>
        <v>-5.1947354761385754E-6</v>
      </c>
      <c r="V2106" s="430"/>
    </row>
    <row r="2107" spans="3:22" x14ac:dyDescent="0.35">
      <c r="C2107" s="460">
        <v>96.6</v>
      </c>
      <c r="D2107" s="460">
        <f t="shared" si="365"/>
        <v>96.6</v>
      </c>
      <c r="E2107" s="460">
        <f t="shared" si="371"/>
        <v>9.6599999999999991E-2</v>
      </c>
      <c r="F2107" s="460">
        <f t="shared" si="366"/>
        <v>0.93025194737967698</v>
      </c>
      <c r="G2107" s="460">
        <v>7.4127292410296501E-3</v>
      </c>
      <c r="H2107" s="460">
        <f t="shared" si="367"/>
        <v>1</v>
      </c>
      <c r="I2107" s="460">
        <v>0.99060207775908904</v>
      </c>
      <c r="J2107" s="460">
        <v>0.99012676749775597</v>
      </c>
      <c r="K2107" s="460">
        <v>0.99397334916032198</v>
      </c>
      <c r="L2107" s="460" t="str">
        <f t="shared" si="368"/>
        <v>-</v>
      </c>
      <c r="M2107" s="460">
        <f t="shared" si="369"/>
        <v>1</v>
      </c>
      <c r="N2107" s="460">
        <f t="shared" si="370"/>
        <v>6.8957058118661067E-3</v>
      </c>
      <c r="O2107" s="460">
        <f t="shared" si="375"/>
        <v>-43.228425497635918</v>
      </c>
      <c r="P2107" s="460">
        <f t="shared" si="372"/>
        <v>-9.9999999999994316E-2</v>
      </c>
      <c r="Q2107" s="460">
        <f t="shared" si="373"/>
        <v>4.8995060476085573E-5</v>
      </c>
      <c r="R2107" s="460">
        <f t="shared" si="374"/>
        <v>-4.8995060476082788E-6</v>
      </c>
      <c r="V2107" s="430"/>
    </row>
    <row r="2108" spans="3:22" x14ac:dyDescent="0.35">
      <c r="C2108" s="460">
        <v>96.7</v>
      </c>
      <c r="D2108" s="460">
        <f t="shared" si="365"/>
        <v>96.7</v>
      </c>
      <c r="E2108" s="460">
        <f t="shared" si="371"/>
        <v>9.6700000000000008E-2</v>
      </c>
      <c r="F2108" s="460">
        <f t="shared" si="366"/>
        <v>0.93011195844360672</v>
      </c>
      <c r="G2108" s="460">
        <v>7.1902136123559099E-3</v>
      </c>
      <c r="H2108" s="460">
        <f t="shared" si="367"/>
        <v>1</v>
      </c>
      <c r="I2108" s="460">
        <v>0.99058268413930695</v>
      </c>
      <c r="J2108" s="460">
        <v>0.99010639696781</v>
      </c>
      <c r="K2108" s="460">
        <v>0.99396089549201005</v>
      </c>
      <c r="L2108" s="460" t="str">
        <f t="shared" si="368"/>
        <v>-</v>
      </c>
      <c r="M2108" s="460">
        <f t="shared" si="369"/>
        <v>1</v>
      </c>
      <c r="N2108" s="460">
        <f t="shared" si="370"/>
        <v>6.687703664616235E-3</v>
      </c>
      <c r="O2108" s="460">
        <f t="shared" si="375"/>
        <v>-43.494459578824667</v>
      </c>
      <c r="P2108" s="460">
        <f t="shared" si="372"/>
        <v>-0.10000000000000853</v>
      </c>
      <c r="Q2108" s="460">
        <f t="shared" si="373"/>
        <v>4.6127253251447564E-5</v>
      </c>
      <c r="R2108" s="460">
        <f t="shared" si="374"/>
        <v>-4.6127253251451494E-6</v>
      </c>
      <c r="V2108" s="430"/>
    </row>
    <row r="2109" spans="3:22" x14ac:dyDescent="0.35">
      <c r="C2109" s="460">
        <v>96.8</v>
      </c>
      <c r="D2109" s="460">
        <f t="shared" si="365"/>
        <v>96.8</v>
      </c>
      <c r="E2109" s="460">
        <f t="shared" si="371"/>
        <v>9.6799999999999997E-2</v>
      </c>
      <c r="F2109" s="460">
        <f t="shared" si="366"/>
        <v>0.9299718429290772</v>
      </c>
      <c r="G2109" s="460">
        <v>6.9675440029767603E-3</v>
      </c>
      <c r="H2109" s="460">
        <f t="shared" si="367"/>
        <v>1</v>
      </c>
      <c r="I2109" s="460">
        <v>0.99056327075883099</v>
      </c>
      <c r="J2109" s="460">
        <v>0.99008600569801397</v>
      </c>
      <c r="K2109" s="460">
        <v>0.99394842906381098</v>
      </c>
      <c r="L2109" s="460" t="str">
        <f t="shared" si="368"/>
        <v>-</v>
      </c>
      <c r="M2109" s="460">
        <f t="shared" si="369"/>
        <v>1</v>
      </c>
      <c r="N2109" s="460">
        <f t="shared" si="370"/>
        <v>6.4796197371377378E-3</v>
      </c>
      <c r="O2109" s="460">
        <f t="shared" si="375"/>
        <v>-43.769009607614478</v>
      </c>
      <c r="P2109" s="460">
        <f t="shared" si="372"/>
        <v>-9.9999999999994316E-2</v>
      </c>
      <c r="Q2109" s="460">
        <f t="shared" si="373"/>
        <v>4.3344601391594446E-5</v>
      </c>
      <c r="R2109" s="460">
        <f t="shared" si="374"/>
        <v>-4.3344601391591983E-6</v>
      </c>
      <c r="V2109" s="430"/>
    </row>
    <row r="2110" spans="3:22" x14ac:dyDescent="0.35">
      <c r="C2110" s="460">
        <v>96.9</v>
      </c>
      <c r="D2110" s="460">
        <f t="shared" ref="D2110:D2173" si="376">IF(AND($D$11=$U$86,$D$13&gt;=$U$80),$D$13/$U$80,1)*(f_CLK_MHz/fCLK_NOM_MHz)*$C2110</f>
        <v>96.9</v>
      </c>
      <c r="E2110" s="460">
        <f t="shared" si="371"/>
        <v>9.69E-2</v>
      </c>
      <c r="F2110" s="460">
        <f t="shared" ref="F2110:F2173" si="377">IF(SINC3_Decimation&lt;&gt;0,(ABS(SIN(((MOD_CLK_DIV*PI()*$D2110*SINC3_Decimation)/(f_CLK_MHz*1000000)))/(SINC3_Decimation*SIN(((MOD_CLK_DIV*PI()*$D2110)/(f_CLK_MHz*1000000)))))^First_Stage_Order),"-")</f>
        <v>0.92983160089067929</v>
      </c>
      <c r="G2110" s="460">
        <v>6.7447607408760504E-3</v>
      </c>
      <c r="H2110" s="460">
        <f t="shared" ref="H2110:H2173" si="378">IF(SINC1A_Decimation&lt;&gt;0,(ABS(SIN(((MOD_CLK_DIV*SINC3_Decimation*FIR2_Decimation*PI()*$D2110*SINC1A_Decimation)/(f_CLK_MHz*1000000)))/(SINC1A_Decimation*SIN(((MOD_CLK_DIV*SINC3_Decimation*FIR2_Decimation*PI()*$D2110)/(f_CLK_MHz*1000000)))))^1),"-")</f>
        <v>1</v>
      </c>
      <c r="I2110" s="460">
        <v>0.99054383761860598</v>
      </c>
      <c r="J2110" s="460">
        <v>0.99006559368940505</v>
      </c>
      <c r="K2110" s="460">
        <v>0.99393594987611</v>
      </c>
      <c r="L2110" s="460" t="str">
        <f t="shared" ref="L2110:L2173" si="379">IF(SINC1B_Decimation&lt;&gt;0,(ABS(SIN(((MOD_CLK_DIV*FIR1_Decimation*PI()*$D2110*SINC1B_Decimation)/(f_CLK_MHz*1000000)))/(SINC1B_Decimation*SIN(((MOD_CLK_DIV*FIR1_Decimation*PI()*$D2110)/(f_CLK_MHz*1000000)))))^1),"-")</f>
        <v>-</v>
      </c>
      <c r="M2110" s="460">
        <f t="shared" ref="M2110:M2173" si="380">IF($D$14=$Z$85,(ABS(SIN(((Dec_Prior_to_Chop*PI()*$D2110*2)/(f_CLK_MHz*1000000)))/(2*SIN(((Dec_Prior_to_Chop*PI()*$D2110)/(f_CLK_MHz*1000000)))))^1),1)</f>
        <v>1</v>
      </c>
      <c r="N2110" s="460">
        <f t="shared" ref="N2110:N2173" si="381">M2110*IF(FILTER=$U$85,F2110,IF(AND(FILTER=$U$86,$D$13&lt;=$U$73,$D$13&lt;&gt;$U$72),F2110*G2110*H2110,IF(AND(FILTER=$U$86,OR($D$13&gt;=$U$74,$D$13=$U$72),$D$13&lt;=$U$79,$D$13&lt;&gt;$U$75),I2110*L2110,IF(AND(FILTER=$U$86,$D$13=$U$75),J2110*L2110,IF(AND(FILTER=$U$86,$D$13&gt;=$U$80),K2110,"Error")))))</f>
        <v>6.2714916773133822E-3</v>
      </c>
      <c r="O2110" s="460">
        <f t="shared" si="375"/>
        <v>-44.052582994623741</v>
      </c>
      <c r="P2110" s="460">
        <f t="shared" si="372"/>
        <v>-0.10000000000000853</v>
      </c>
      <c r="Q2110" s="460">
        <f t="shared" si="373"/>
        <v>4.0647710575936408E-5</v>
      </c>
      <c r="R2110" s="460">
        <f t="shared" si="374"/>
        <v>-4.0647710575939877E-6</v>
      </c>
      <c r="V2110" s="430"/>
    </row>
    <row r="2111" spans="3:22" x14ac:dyDescent="0.35">
      <c r="C2111" s="460">
        <v>97</v>
      </c>
      <c r="D2111" s="460">
        <f t="shared" si="376"/>
        <v>97</v>
      </c>
      <c r="E2111" s="460">
        <f t="shared" ref="E2111:E2174" si="382">D2111/1000</f>
        <v>9.7000000000000003E-2</v>
      </c>
      <c r="F2111" s="460">
        <f t="shared" si="377"/>
        <v>0.92969123238305429</v>
      </c>
      <c r="G2111" s="460">
        <v>6.5219041617358697E-3</v>
      </c>
      <c r="H2111" s="460">
        <f t="shared" si="378"/>
        <v>1</v>
      </c>
      <c r="I2111" s="460">
        <v>0.99052438471959403</v>
      </c>
      <c r="J2111" s="460">
        <v>0.99004516094304296</v>
      </c>
      <c r="K2111" s="460">
        <v>0.99392345792931003</v>
      </c>
      <c r="L2111" s="460" t="str">
        <f t="shared" si="379"/>
        <v>-</v>
      </c>
      <c r="M2111" s="460">
        <f t="shared" si="380"/>
        <v>1</v>
      </c>
      <c r="N2111" s="460">
        <f t="shared" si="381"/>
        <v>6.063357117608391E-3</v>
      </c>
      <c r="O2111" s="460">
        <f t="shared" si="375"/>
        <v>-44.345737041570565</v>
      </c>
      <c r="P2111" s="460">
        <f t="shared" si="372"/>
        <v>-9.9999999999994316E-2</v>
      </c>
      <c r="Q2111" s="460">
        <f t="shared" si="373"/>
        <v>3.803712369839578E-5</v>
      </c>
      <c r="R2111" s="460">
        <f t="shared" si="374"/>
        <v>-3.8037123698393618E-6</v>
      </c>
      <c r="V2111" s="430"/>
    </row>
    <row r="2112" spans="3:22" x14ac:dyDescent="0.35">
      <c r="C2112" s="460">
        <v>97.1</v>
      </c>
      <c r="D2112" s="460">
        <f t="shared" si="376"/>
        <v>97.1</v>
      </c>
      <c r="E2112" s="460">
        <f t="shared" si="382"/>
        <v>9.7099999999999992E-2</v>
      </c>
      <c r="F2112" s="460">
        <f t="shared" si="377"/>
        <v>0.92955073746088501</v>
      </c>
      <c r="G2112" s="460">
        <v>6.2990145998780703E-3</v>
      </c>
      <c r="H2112" s="460">
        <f t="shared" si="378"/>
        <v>1</v>
      </c>
      <c r="I2112" s="460">
        <v>0.99050491206271796</v>
      </c>
      <c r="J2112" s="460">
        <v>0.99002470745995297</v>
      </c>
      <c r="K2112" s="460">
        <v>0.99391095322378997</v>
      </c>
      <c r="L2112" s="460" t="str">
        <f t="shared" si="379"/>
        <v>-</v>
      </c>
      <c r="M2112" s="460">
        <f t="shared" si="380"/>
        <v>1</v>
      </c>
      <c r="N2112" s="460">
        <f t="shared" si="381"/>
        <v>5.855253666593542E-3</v>
      </c>
      <c r="O2112" s="460">
        <f t="shared" si="375"/>
        <v>-44.649085705716459</v>
      </c>
      <c r="P2112" s="460">
        <f t="shared" si="372"/>
        <v>-9.9999999999994316E-2</v>
      </c>
      <c r="Q2112" s="460">
        <f t="shared" si="373"/>
        <v>3.5513320756323646E-5</v>
      </c>
      <c r="R2112" s="460">
        <f t="shared" si="374"/>
        <v>-3.5513320756321629E-6</v>
      </c>
      <c r="V2112" s="430"/>
    </row>
    <row r="2113" spans="3:22" x14ac:dyDescent="0.35">
      <c r="C2113" s="460">
        <v>97.2</v>
      </c>
      <c r="D2113" s="460">
        <f t="shared" si="376"/>
        <v>97.2</v>
      </c>
      <c r="E2113" s="460">
        <f t="shared" si="382"/>
        <v>9.7200000000000009E-2</v>
      </c>
      <c r="F2113" s="460">
        <f t="shared" si="377"/>
        <v>0.92941011617890412</v>
      </c>
      <c r="G2113" s="460">
        <v>6.07613237921149E-3</v>
      </c>
      <c r="H2113" s="460">
        <f t="shared" si="378"/>
        <v>1</v>
      </c>
      <c r="I2113" s="460">
        <v>0.990485419648926</v>
      </c>
      <c r="J2113" s="460">
        <v>0.99000423324117803</v>
      </c>
      <c r="K2113" s="460">
        <v>0.99389843575993198</v>
      </c>
      <c r="L2113" s="460" t="str">
        <f t="shared" si="379"/>
        <v>-</v>
      </c>
      <c r="M2113" s="460">
        <f t="shared" si="380"/>
        <v>1</v>
      </c>
      <c r="N2113" s="460">
        <f t="shared" si="381"/>
        <v>5.6472189004813517E-3</v>
      </c>
      <c r="O2113" s="460">
        <f t="shared" si="375"/>
        <v>-44.9633075516956</v>
      </c>
      <c r="P2113" s="460">
        <f t="shared" si="372"/>
        <v>-0.10000000000000853</v>
      </c>
      <c r="Q2113" s="460">
        <f t="shared" si="373"/>
        <v>3.3076718789077622E-5</v>
      </c>
      <c r="R2113" s="460">
        <f t="shared" si="374"/>
        <v>-3.3076718789080443E-6</v>
      </c>
      <c r="V2113" s="430"/>
    </row>
    <row r="2114" spans="3:22" x14ac:dyDescent="0.35">
      <c r="C2114" s="460">
        <v>97.3</v>
      </c>
      <c r="D2114" s="460">
        <f t="shared" si="376"/>
        <v>97.3</v>
      </c>
      <c r="E2114" s="460">
        <f t="shared" si="382"/>
        <v>9.7299999999999998E-2</v>
      </c>
      <c r="F2114" s="460">
        <f t="shared" si="377"/>
        <v>0.92926936859188736</v>
      </c>
      <c r="G2114" s="460">
        <v>5.8532978041887602E-3</v>
      </c>
      <c r="H2114" s="460">
        <f t="shared" si="378"/>
        <v>1</v>
      </c>
      <c r="I2114" s="460">
        <v>0.99046590747918395</v>
      </c>
      <c r="J2114" s="460">
        <v>0.98998373828777797</v>
      </c>
      <c r="K2114" s="460">
        <v>0.99388590553814404</v>
      </c>
      <c r="L2114" s="460" t="str">
        <f t="shared" si="379"/>
        <v>-</v>
      </c>
      <c r="M2114" s="460">
        <f t="shared" si="380"/>
        <v>1</v>
      </c>
      <c r="N2114" s="460">
        <f t="shared" si="381"/>
        <v>5.4392903546787701E-3</v>
      </c>
      <c r="O2114" s="460">
        <f t="shared" si="375"/>
        <v>-45.289155149973219</v>
      </c>
      <c r="P2114" s="460">
        <f t="shared" si="372"/>
        <v>-9.9999999999994316E-2</v>
      </c>
      <c r="Q2114" s="460">
        <f t="shared" si="373"/>
        <v>3.0727671866187758E-5</v>
      </c>
      <c r="R2114" s="460">
        <f t="shared" si="374"/>
        <v>-3.0727671866186011E-6</v>
      </c>
      <c r="V2114" s="430"/>
    </row>
    <row r="2115" spans="3:22" x14ac:dyDescent="0.35">
      <c r="C2115" s="460">
        <v>97.4</v>
      </c>
      <c r="D2115" s="460">
        <f t="shared" si="376"/>
        <v>97.4</v>
      </c>
      <c r="E2115" s="460">
        <f t="shared" si="382"/>
        <v>9.74E-2</v>
      </c>
      <c r="F2115" s="460">
        <f t="shared" si="377"/>
        <v>0.92912849475465709</v>
      </c>
      <c r="G2115" s="460">
        <v>5.6305511507738397E-3</v>
      </c>
      <c r="H2115" s="460">
        <f t="shared" si="378"/>
        <v>1</v>
      </c>
      <c r="I2115" s="460">
        <v>0.99044637555443504</v>
      </c>
      <c r="J2115" s="460">
        <v>0.98996322260080205</v>
      </c>
      <c r="K2115" s="460">
        <v>0.99387336255881598</v>
      </c>
      <c r="L2115" s="460" t="str">
        <f t="shared" si="379"/>
        <v>-</v>
      </c>
      <c r="M2115" s="460">
        <f t="shared" si="380"/>
        <v>1</v>
      </c>
      <c r="N2115" s="460">
        <f t="shared" si="381"/>
        <v>5.2315055153576004E-3</v>
      </c>
      <c r="O2115" s="460">
        <f t="shared" si="375"/>
        <v>-45.627466249717429</v>
      </c>
      <c r="P2115" s="460">
        <f t="shared" ref="P2115:P2178" si="383">D2114-D2115</f>
        <v>-0.10000000000000853</v>
      </c>
      <c r="Q2115" s="460">
        <f t="shared" ref="Q2115:Q2178" si="384">((N2115+N2114)/2)^2</f>
        <v>2.846647112499631E-5</v>
      </c>
      <c r="R2115" s="460">
        <f t="shared" ref="R2115:R2178" si="385">P2115*Q2115</f>
        <v>-2.8466471124998737E-6</v>
      </c>
      <c r="V2115" s="430"/>
    </row>
    <row r="2116" spans="3:22" x14ac:dyDescent="0.35">
      <c r="C2116" s="460">
        <v>97.5</v>
      </c>
      <c r="D2116" s="460">
        <f t="shared" si="376"/>
        <v>97.5</v>
      </c>
      <c r="E2116" s="460">
        <f t="shared" si="382"/>
        <v>9.7500000000000003E-2</v>
      </c>
      <c r="F2116" s="460">
        <f t="shared" si="377"/>
        <v>0.92898749472208209</v>
      </c>
      <c r="G2116" s="460">
        <v>5.4079326574222701E-3</v>
      </c>
      <c r="H2116" s="460">
        <f t="shared" si="378"/>
        <v>1</v>
      </c>
      <c r="I2116" s="460">
        <v>0.99042682387561198</v>
      </c>
      <c r="J2116" s="460">
        <v>0.98994268618127501</v>
      </c>
      <c r="K2116" s="460">
        <v>0.99386080682232503</v>
      </c>
      <c r="L2116" s="460" t="str">
        <f t="shared" si="379"/>
        <v>-</v>
      </c>
      <c r="M2116" s="460">
        <f t="shared" si="380"/>
        <v>1</v>
      </c>
      <c r="N2116" s="460">
        <f t="shared" si="381"/>
        <v>5.0239018110444468E-3</v>
      </c>
      <c r="O2116" s="460">
        <f t="shared" si="375"/>
        <v>-45.979177143929519</v>
      </c>
      <c r="P2116" s="460">
        <f t="shared" si="383"/>
        <v>-9.9999999999994316E-2</v>
      </c>
      <c r="Q2116" s="460">
        <f t="shared" si="384"/>
        <v>2.6293344857605197E-5</v>
      </c>
      <c r="R2116" s="460">
        <f t="shared" si="385"/>
        <v>-2.6293344857603701E-6</v>
      </c>
      <c r="V2116" s="430"/>
    </row>
    <row r="2117" spans="3:22" x14ac:dyDescent="0.35">
      <c r="C2117" s="460">
        <v>97.6</v>
      </c>
      <c r="D2117" s="460">
        <f t="shared" si="376"/>
        <v>97.6</v>
      </c>
      <c r="E2117" s="460">
        <f t="shared" si="382"/>
        <v>9.7599999999999992E-2</v>
      </c>
      <c r="F2117" s="460">
        <f t="shared" si="377"/>
        <v>0.92884636854907698</v>
      </c>
      <c r="G2117" s="460">
        <v>5.1854825160777603E-3</v>
      </c>
      <c r="H2117" s="460">
        <f t="shared" si="378"/>
        <v>1</v>
      </c>
      <c r="I2117" s="460">
        <v>0.99040725244366401</v>
      </c>
      <c r="J2117" s="460">
        <v>0.98992212903024701</v>
      </c>
      <c r="K2117" s="460">
        <v>0.993848238329061</v>
      </c>
      <c r="L2117" s="460" t="str">
        <f t="shared" si="379"/>
        <v>-</v>
      </c>
      <c r="M2117" s="460">
        <f t="shared" si="380"/>
        <v>1</v>
      </c>
      <c r="N2117" s="460">
        <f t="shared" si="381"/>
        <v>4.816516604233558E-3</v>
      </c>
      <c r="O2117" s="460">
        <f t="shared" si="375"/>
        <v>-46.345338764175935</v>
      </c>
      <c r="P2117" s="460">
        <f t="shared" si="383"/>
        <v>-9.9999999999994316E-2</v>
      </c>
      <c r="Q2117" s="460">
        <f t="shared" si="384"/>
        <v>2.4208458646935619E-5</v>
      </c>
      <c r="R2117" s="460">
        <f t="shared" si="385"/>
        <v>-2.4208458646934241E-6</v>
      </c>
      <c r="V2117" s="430"/>
    </row>
    <row r="2118" spans="3:22" x14ac:dyDescent="0.35">
      <c r="C2118" s="460">
        <v>97.7</v>
      </c>
      <c r="D2118" s="460">
        <f t="shared" si="376"/>
        <v>97.7</v>
      </c>
      <c r="E2118" s="460">
        <f t="shared" si="382"/>
        <v>9.7700000000000009E-2</v>
      </c>
      <c r="F2118" s="460">
        <f t="shared" si="377"/>
        <v>0.92870511629060093</v>
      </c>
      <c r="G2118" s="460">
        <v>4.9632408631853199E-3</v>
      </c>
      <c r="H2118" s="460">
        <f t="shared" si="378"/>
        <v>1</v>
      </c>
      <c r="I2118" s="460">
        <v>0.99038766125956001</v>
      </c>
      <c r="J2118" s="460">
        <v>0.98990155114878298</v>
      </c>
      <c r="K2118" s="460">
        <v>0.993835657079429</v>
      </c>
      <c r="L2118" s="460" t="str">
        <f t="shared" si="379"/>
        <v>-</v>
      </c>
      <c r="M2118" s="460">
        <f t="shared" si="380"/>
        <v>1</v>
      </c>
      <c r="N2118" s="460">
        <f t="shared" si="381"/>
        <v>4.6093871830227848E-3</v>
      </c>
      <c r="O2118" s="460">
        <f t="shared" si="375"/>
        <v>-46.727136202500589</v>
      </c>
      <c r="P2118" s="460">
        <f t="shared" si="383"/>
        <v>-0.10000000000000853</v>
      </c>
      <c r="Q2118" s="460">
        <f t="shared" si="384"/>
        <v>2.2211915551653366E-5</v>
      </c>
      <c r="R2118" s="460">
        <f t="shared" si="385"/>
        <v>-2.2211915551655259E-6</v>
      </c>
      <c r="V2118" s="430"/>
    </row>
    <row r="2119" spans="3:22" x14ac:dyDescent="0.35">
      <c r="C2119" s="460">
        <v>97.8</v>
      </c>
      <c r="D2119" s="460">
        <f t="shared" si="376"/>
        <v>97.8</v>
      </c>
      <c r="E2119" s="460">
        <f t="shared" si="382"/>
        <v>9.7799999999999998E-2</v>
      </c>
      <c r="F2119" s="460">
        <f t="shared" si="377"/>
        <v>0.92856373800165937</v>
      </c>
      <c r="G2119" s="460">
        <v>4.7412477707247797E-3</v>
      </c>
      <c r="H2119" s="460">
        <f t="shared" si="378"/>
        <v>1</v>
      </c>
      <c r="I2119" s="460">
        <v>0.99036805032423403</v>
      </c>
      <c r="J2119" s="460">
        <v>0.98988095253791697</v>
      </c>
      <c r="K2119" s="460">
        <v>0.99382306307380597</v>
      </c>
      <c r="L2119" s="460" t="str">
        <f t="shared" si="379"/>
        <v>-</v>
      </c>
      <c r="M2119" s="460">
        <f t="shared" si="380"/>
        <v>1</v>
      </c>
      <c r="N2119" s="460">
        <f t="shared" si="381"/>
        <v>4.4025507527762362E-3</v>
      </c>
      <c r="O2119" s="460">
        <f t="shared" si="375"/>
        <v>-47.125912575363117</v>
      </c>
      <c r="P2119" s="460">
        <f t="shared" si="383"/>
        <v>-9.9999999999994316E-2</v>
      </c>
      <c r="Q2119" s="460">
        <f t="shared" si="384"/>
        <v>2.0303756339673381E-5</v>
      </c>
      <c r="R2119" s="460">
        <f t="shared" si="385"/>
        <v>-2.0303756339672228E-6</v>
      </c>
      <c r="V2119" s="430"/>
    </row>
    <row r="2120" spans="3:22" x14ac:dyDescent="0.35">
      <c r="C2120" s="460">
        <v>97.9</v>
      </c>
      <c r="D2120" s="460">
        <f t="shared" si="376"/>
        <v>97.9</v>
      </c>
      <c r="E2120" s="460">
        <f t="shared" si="382"/>
        <v>9.7900000000000001E-2</v>
      </c>
      <c r="F2120" s="460">
        <f t="shared" si="377"/>
        <v>0.92842223373730426</v>
      </c>
      <c r="G2120" s="460">
        <v>4.5195432372661503E-3</v>
      </c>
      <c r="H2120" s="460">
        <f t="shared" si="378"/>
        <v>1</v>
      </c>
      <c r="I2120" s="460">
        <v>0.99034841963863696</v>
      </c>
      <c r="J2120" s="460">
        <v>0.98986033319869504</v>
      </c>
      <c r="K2120" s="460">
        <v>0.99381045631258702</v>
      </c>
      <c r="L2120" s="460" t="str">
        <f t="shared" si="379"/>
        <v>-</v>
      </c>
      <c r="M2120" s="460">
        <f t="shared" si="380"/>
        <v>1</v>
      </c>
      <c r="N2120" s="460">
        <f t="shared" si="381"/>
        <v>4.1960444278149669E-3</v>
      </c>
      <c r="O2120" s="460">
        <f t="shared" si="375"/>
        <v>-47.543198442683341</v>
      </c>
      <c r="P2120" s="460">
        <f t="shared" si="383"/>
        <v>-0.10000000000000853</v>
      </c>
      <c r="Q2120" s="460">
        <f t="shared" si="384"/>
        <v>1.8483959769921564E-5</v>
      </c>
      <c r="R2120" s="460">
        <f t="shared" si="385"/>
        <v>-1.8483959769923139E-6</v>
      </c>
      <c r="V2120" s="430"/>
    </row>
    <row r="2121" spans="3:22" x14ac:dyDescent="0.35">
      <c r="C2121" s="460">
        <v>98</v>
      </c>
      <c r="D2121" s="460">
        <f t="shared" si="376"/>
        <v>98</v>
      </c>
      <c r="E2121" s="460">
        <f t="shared" si="382"/>
        <v>9.8000000000000004E-2</v>
      </c>
      <c r="F2121" s="460">
        <f t="shared" si="377"/>
        <v>0.9282806035526322</v>
      </c>
      <c r="G2121" s="460">
        <v>4.2981671790489799E-3</v>
      </c>
      <c r="H2121" s="460">
        <f t="shared" si="378"/>
        <v>1</v>
      </c>
      <c r="I2121" s="460">
        <v>0.99032876920373702</v>
      </c>
      <c r="J2121" s="460">
        <v>0.989839693132191</v>
      </c>
      <c r="K2121" s="460">
        <v>0.99379783679617395</v>
      </c>
      <c r="L2121" s="460" t="str">
        <f t="shared" si="379"/>
        <v>-</v>
      </c>
      <c r="M2121" s="460">
        <f t="shared" si="380"/>
        <v>1</v>
      </c>
      <c r="N2121" s="460">
        <f t="shared" si="381"/>
        <v>3.9899052231377021E-3</v>
      </c>
      <c r="O2121" s="460">
        <f t="shared" si="375"/>
        <v>-47.980748409859906</v>
      </c>
      <c r="P2121" s="460">
        <f t="shared" si="383"/>
        <v>-9.9999999999994316E-2</v>
      </c>
      <c r="Q2121" s="460">
        <f t="shared" si="384"/>
        <v>1.6752442921983028E-5</v>
      </c>
      <c r="R2121" s="460">
        <f t="shared" si="385"/>
        <v>-1.6752442921982076E-6</v>
      </c>
      <c r="V2121" s="430"/>
    </row>
    <row r="2122" spans="3:22" x14ac:dyDescent="0.35">
      <c r="C2122" s="460">
        <v>98.1</v>
      </c>
      <c r="D2122" s="460">
        <f t="shared" si="376"/>
        <v>98.1</v>
      </c>
      <c r="E2122" s="460">
        <f t="shared" si="382"/>
        <v>9.8099999999999993E-2</v>
      </c>
      <c r="F2122" s="460">
        <f t="shared" si="377"/>
        <v>0.92813884750278541</v>
      </c>
      <c r="G2122" s="460">
        <v>4.0771594210877596E-3</v>
      </c>
      <c r="H2122" s="460">
        <f t="shared" si="378"/>
        <v>1</v>
      </c>
      <c r="I2122" s="460">
        <v>0.99030909902049302</v>
      </c>
      <c r="J2122" s="460">
        <v>0.98981903233945701</v>
      </c>
      <c r="K2122" s="460">
        <v>0.99378520452496399</v>
      </c>
      <c r="L2122" s="460" t="str">
        <f t="shared" si="379"/>
        <v>-</v>
      </c>
      <c r="M2122" s="460">
        <f t="shared" si="380"/>
        <v>1</v>
      </c>
      <c r="N2122" s="460">
        <f t="shared" si="381"/>
        <v>3.7841700461735172E-3</v>
      </c>
      <c r="O2122" s="460">
        <f t="shared" si="375"/>
        <v>-48.44058712587249</v>
      </c>
      <c r="P2122" s="460">
        <f t="shared" si="383"/>
        <v>-9.9999999999994316E-2</v>
      </c>
      <c r="Q2122" s="460">
        <f t="shared" si="384"/>
        <v>1.5109061573229077E-5</v>
      </c>
      <c r="R2122" s="460">
        <f t="shared" si="385"/>
        <v>-1.5109061573228218E-6</v>
      </c>
      <c r="V2122" s="430"/>
    </row>
    <row r="2123" spans="3:22" x14ac:dyDescent="0.35">
      <c r="C2123" s="460">
        <v>98.2</v>
      </c>
      <c r="D2123" s="460">
        <f t="shared" si="376"/>
        <v>98.2</v>
      </c>
      <c r="E2123" s="460">
        <f t="shared" si="382"/>
        <v>9.820000000000001E-2</v>
      </c>
      <c r="F2123" s="460">
        <f t="shared" si="377"/>
        <v>0.92799696564295331</v>
      </c>
      <c r="G2123" s="460">
        <v>3.8565596883063302E-3</v>
      </c>
      <c r="H2123" s="460">
        <f t="shared" si="378"/>
        <v>1</v>
      </c>
      <c r="I2123" s="460">
        <v>0.99028940908983798</v>
      </c>
      <c r="J2123" s="460">
        <v>0.98979835082152501</v>
      </c>
      <c r="K2123" s="460">
        <v>0.99377255949933496</v>
      </c>
      <c r="L2123" s="460" t="str">
        <f t="shared" si="379"/>
        <v>-</v>
      </c>
      <c r="M2123" s="460">
        <f t="shared" si="380"/>
        <v>1</v>
      </c>
      <c r="N2123" s="460">
        <f t="shared" si="381"/>
        <v>3.5788756885692082E-3</v>
      </c>
      <c r="O2123" s="460">
        <f t="shared" si="375"/>
        <v>-48.925067729355803</v>
      </c>
      <c r="P2123" s="460">
        <f t="shared" si="383"/>
        <v>-0.10000000000000853</v>
      </c>
      <c r="Q2123" s="460">
        <f t="shared" si="384"/>
        <v>1.3553610622978259E-5</v>
      </c>
      <c r="R2123" s="460">
        <f t="shared" si="385"/>
        <v>-1.3553610622979415E-6</v>
      </c>
      <c r="V2123" s="430"/>
    </row>
    <row r="2124" spans="3:22" x14ac:dyDescent="0.35">
      <c r="C2124" s="460">
        <v>98.3</v>
      </c>
      <c r="D2124" s="460">
        <f t="shared" si="376"/>
        <v>98.3</v>
      </c>
      <c r="E2124" s="460">
        <f t="shared" si="382"/>
        <v>9.8299999999999998E-2</v>
      </c>
      <c r="F2124" s="460">
        <f t="shared" si="377"/>
        <v>0.92785495802836804</v>
      </c>
      <c r="G2124" s="460">
        <v>3.63640759670225E-3</v>
      </c>
      <c r="H2124" s="460">
        <f t="shared" si="378"/>
        <v>1</v>
      </c>
      <c r="I2124" s="460">
        <v>0.99026969941273402</v>
      </c>
      <c r="J2124" s="460">
        <v>0.98977764857945405</v>
      </c>
      <c r="K2124" s="460">
        <v>0.99375990171968098</v>
      </c>
      <c r="L2124" s="460" t="str">
        <f t="shared" si="379"/>
        <v>-</v>
      </c>
      <c r="M2124" s="460">
        <f t="shared" si="380"/>
        <v>1</v>
      </c>
      <c r="N2124" s="460">
        <f t="shared" si="381"/>
        <v>3.3740588180122049E-3</v>
      </c>
      <c r="O2124" s="460">
        <f t="shared" si="375"/>
        <v>-49.436947017537243</v>
      </c>
      <c r="P2124" s="460">
        <f t="shared" si="383"/>
        <v>-9.9999999999994316E-2</v>
      </c>
      <c r="Q2124" s="460">
        <f t="shared" si="384"/>
        <v>1.208582456320263E-5</v>
      </c>
      <c r="R2124" s="460">
        <f t="shared" si="385"/>
        <v>-1.2085824563201942E-6</v>
      </c>
      <c r="V2124" s="430"/>
    </row>
    <row r="2125" spans="3:22" x14ac:dyDescent="0.35">
      <c r="C2125" s="460">
        <v>98.4</v>
      </c>
      <c r="D2125" s="460">
        <f t="shared" si="376"/>
        <v>98.4</v>
      </c>
      <c r="E2125" s="460">
        <f t="shared" si="382"/>
        <v>9.8400000000000001E-2</v>
      </c>
      <c r="F2125" s="460">
        <f t="shared" si="377"/>
        <v>0.92771282471430949</v>
      </c>
      <c r="G2125" s="460">
        <v>3.4167426445440002E-3</v>
      </c>
      <c r="H2125" s="460">
        <f t="shared" si="378"/>
        <v>1</v>
      </c>
      <c r="I2125" s="460">
        <v>0.99024996999014903</v>
      </c>
      <c r="J2125" s="460">
        <v>0.98975692561431505</v>
      </c>
      <c r="K2125" s="460">
        <v>0.99374723118640595</v>
      </c>
      <c r="L2125" s="460" t="str">
        <f t="shared" si="379"/>
        <v>-</v>
      </c>
      <c r="M2125" s="460">
        <f t="shared" si="380"/>
        <v>1</v>
      </c>
      <c r="N2125" s="460">
        <f t="shared" si="381"/>
        <v>3.1697559700917541E-3</v>
      </c>
      <c r="O2125" s="460">
        <f t="shared" ref="O2125:O2188" si="386">20*LOG10(N2125)</f>
        <v>-49.979483430231959</v>
      </c>
      <c r="P2125" s="460">
        <f t="shared" si="383"/>
        <v>-0.10000000000000853</v>
      </c>
      <c r="Q2125" s="460">
        <f t="shared" si="384"/>
        <v>1.0705377995252015E-5</v>
      </c>
      <c r="R2125" s="460">
        <f t="shared" si="385"/>
        <v>-1.0705377995252927E-6</v>
      </c>
      <c r="V2125" s="430"/>
    </row>
    <row r="2126" spans="3:22" x14ac:dyDescent="0.35">
      <c r="C2126" s="460">
        <v>98.5</v>
      </c>
      <c r="D2126" s="460">
        <f t="shared" si="376"/>
        <v>98.5</v>
      </c>
      <c r="E2126" s="460">
        <f t="shared" si="382"/>
        <v>9.8500000000000004E-2</v>
      </c>
      <c r="F2126" s="460">
        <f t="shared" si="377"/>
        <v>0.92757056575610242</v>
      </c>
      <c r="G2126" s="460">
        <v>3.1976042036033999E-3</v>
      </c>
      <c r="H2126" s="460">
        <f t="shared" si="378"/>
        <v>1</v>
      </c>
      <c r="I2126" s="460">
        <v>0.99023022082302803</v>
      </c>
      <c r="J2126" s="460">
        <v>0.98973618192714896</v>
      </c>
      <c r="K2126" s="460">
        <v>0.99373454789989601</v>
      </c>
      <c r="L2126" s="460" t="str">
        <f t="shared" si="379"/>
        <v>-</v>
      </c>
      <c r="M2126" s="460">
        <f t="shared" si="380"/>
        <v>1</v>
      </c>
      <c r="N2126" s="460">
        <f t="shared" si="381"/>
        <v>2.9660035402004968E-3</v>
      </c>
      <c r="O2126" s="460">
        <f t="shared" si="386"/>
        <v>-50.556566698731132</v>
      </c>
      <c r="P2126" s="460">
        <f t="shared" si="383"/>
        <v>-9.9999999999994316E-2</v>
      </c>
      <c r="Q2126" s="460">
        <f t="shared" si="384"/>
        <v>9.4118861920354495E-6</v>
      </c>
      <c r="R2126" s="460">
        <f t="shared" si="385"/>
        <v>-9.4118861920349151E-7</v>
      </c>
      <c r="V2126" s="430"/>
    </row>
    <row r="2127" spans="3:22" x14ac:dyDescent="0.35">
      <c r="C2127" s="460">
        <v>98.6</v>
      </c>
      <c r="D2127" s="460">
        <f t="shared" si="376"/>
        <v>98.6</v>
      </c>
      <c r="E2127" s="460">
        <f t="shared" si="382"/>
        <v>9.8599999999999993E-2</v>
      </c>
      <c r="F2127" s="460">
        <f t="shared" si="377"/>
        <v>0.92742818120911652</v>
      </c>
      <c r="G2127" s="460">
        <v>2.97903151042418E-3</v>
      </c>
      <c r="H2127" s="460">
        <f t="shared" si="378"/>
        <v>1</v>
      </c>
      <c r="I2127" s="460">
        <v>0.99021045191234403</v>
      </c>
      <c r="J2127" s="460">
        <v>0.98971541751903302</v>
      </c>
      <c r="K2127" s="460">
        <v>0.99372185186055895</v>
      </c>
      <c r="L2127" s="460" t="str">
        <f t="shared" si="379"/>
        <v>-</v>
      </c>
      <c r="M2127" s="460">
        <f t="shared" si="380"/>
        <v>1</v>
      </c>
      <c r="N2127" s="460">
        <f t="shared" si="381"/>
        <v>2.7628377754773444E-3</v>
      </c>
      <c r="O2127" s="460">
        <f t="shared" si="386"/>
        <v>-51.172892292863153</v>
      </c>
      <c r="P2127" s="460">
        <f t="shared" si="383"/>
        <v>-9.9999999999994316E-2</v>
      </c>
      <c r="Q2127" s="460">
        <f t="shared" si="384"/>
        <v>8.2049057050543556E-6</v>
      </c>
      <c r="R2127" s="460">
        <f t="shared" si="385"/>
        <v>-8.2049057050538889E-7</v>
      </c>
      <c r="V2127" s="430"/>
    </row>
    <row r="2128" spans="3:22" x14ac:dyDescent="0.35">
      <c r="C2128" s="460">
        <v>98.7</v>
      </c>
      <c r="D2128" s="460">
        <f t="shared" si="376"/>
        <v>98.7</v>
      </c>
      <c r="E2128" s="460">
        <f t="shared" si="382"/>
        <v>9.8699999999999996E-2</v>
      </c>
      <c r="F2128" s="460">
        <f t="shared" si="377"/>
        <v>0.92728567112876803</v>
      </c>
      <c r="G2128" s="460">
        <v>2.7610636576300002E-3</v>
      </c>
      <c r="H2128" s="460">
        <f t="shared" si="378"/>
        <v>1</v>
      </c>
      <c r="I2128" s="460">
        <v>0.99019066325904104</v>
      </c>
      <c r="J2128" s="460">
        <v>0.98969463239100597</v>
      </c>
      <c r="K2128" s="460">
        <v>0.993709143068773</v>
      </c>
      <c r="L2128" s="460" t="str">
        <f t="shared" si="379"/>
        <v>-</v>
      </c>
      <c r="M2128" s="460">
        <f t="shared" si="380"/>
        <v>1</v>
      </c>
      <c r="N2128" s="460">
        <f t="shared" si="381"/>
        <v>2.5602947667946858E-3</v>
      </c>
      <c r="O2128" s="460">
        <f t="shared" si="386"/>
        <v>-51.834200629521767</v>
      </c>
      <c r="P2128" s="460">
        <f t="shared" si="383"/>
        <v>-0.10000000000000853</v>
      </c>
      <c r="Q2128" s="460">
        <f t="shared" si="384"/>
        <v>7.0839350156488727E-6</v>
      </c>
      <c r="R2128" s="460">
        <f t="shared" si="385"/>
        <v>-7.0839350156494768E-7</v>
      </c>
      <c r="V2128" s="430"/>
    </row>
    <row r="2129" spans="3:22" x14ac:dyDescent="0.35">
      <c r="C2129" s="460">
        <v>98.8</v>
      </c>
      <c r="D2129" s="460">
        <f t="shared" si="376"/>
        <v>98.8</v>
      </c>
      <c r="E2129" s="460">
        <f t="shared" si="382"/>
        <v>9.8799999999999999E-2</v>
      </c>
      <c r="F2129" s="460">
        <f t="shared" si="377"/>
        <v>0.9271430355705178</v>
      </c>
      <c r="G2129" s="460">
        <v>2.5437395852737602E-3</v>
      </c>
      <c r="H2129" s="460">
        <f t="shared" si="378"/>
        <v>1</v>
      </c>
      <c r="I2129" s="460">
        <v>0.99017085486407896</v>
      </c>
      <c r="J2129" s="460">
        <v>0.98967382654412395</v>
      </c>
      <c r="K2129" s="460">
        <v>0.99369642152493498</v>
      </c>
      <c r="L2129" s="460" t="str">
        <f t="shared" si="379"/>
        <v>-</v>
      </c>
      <c r="M2129" s="460">
        <f t="shared" si="380"/>
        <v>1</v>
      </c>
      <c r="N2129" s="460">
        <f t="shared" si="381"/>
        <v>2.3584104407916042E-3</v>
      </c>
      <c r="O2129" s="460">
        <f t="shared" si="386"/>
        <v>-52.547612223502405</v>
      </c>
      <c r="P2129" s="460">
        <f t="shared" si="383"/>
        <v>-9.9999999999994316E-2</v>
      </c>
      <c r="Q2129" s="460">
        <f t="shared" si="384"/>
        <v>6.0484152297841217E-6</v>
      </c>
      <c r="R2129" s="460">
        <f t="shared" si="385"/>
        <v>-6.0484152297837776E-7</v>
      </c>
      <c r="V2129" s="430"/>
    </row>
    <row r="2130" spans="3:22" x14ac:dyDescent="0.35">
      <c r="C2130" s="460">
        <v>98.9</v>
      </c>
      <c r="D2130" s="460">
        <f t="shared" si="376"/>
        <v>98.9</v>
      </c>
      <c r="E2130" s="460">
        <f t="shared" si="382"/>
        <v>9.8900000000000002E-2</v>
      </c>
      <c r="F2130" s="460">
        <f t="shared" si="377"/>
        <v>0.92700027458987166</v>
      </c>
      <c r="G2130" s="460">
        <v>2.3270980722297401E-3</v>
      </c>
      <c r="H2130" s="460">
        <f t="shared" si="378"/>
        <v>1</v>
      </c>
      <c r="I2130" s="460">
        <v>0.99015102672844002</v>
      </c>
      <c r="J2130" s="460">
        <v>0.98965299997947498</v>
      </c>
      <c r="K2130" s="460">
        <v>0.99368368722945599</v>
      </c>
      <c r="L2130" s="460" t="str">
        <f t="shared" si="379"/>
        <v>-</v>
      </c>
      <c r="M2130" s="460">
        <f t="shared" si="380"/>
        <v>1</v>
      </c>
      <c r="N2130" s="460">
        <f t="shared" si="381"/>
        <v>2.1572205519545299E-3</v>
      </c>
      <c r="O2130" s="460">
        <f t="shared" si="386"/>
        <v>-53.322109016352385</v>
      </c>
      <c r="P2130" s="460">
        <f t="shared" si="383"/>
        <v>-0.10000000000000853</v>
      </c>
      <c r="Q2130" s="460">
        <f t="shared" si="384"/>
        <v>5.0977308156623594E-6</v>
      </c>
      <c r="R2130" s="460">
        <f t="shared" si="385"/>
        <v>-5.0977308156627937E-7</v>
      </c>
      <c r="V2130" s="430"/>
    </row>
    <row r="2131" spans="3:22" x14ac:dyDescent="0.35">
      <c r="C2131" s="460">
        <v>99</v>
      </c>
      <c r="D2131" s="460">
        <f t="shared" si="376"/>
        <v>99</v>
      </c>
      <c r="E2131" s="460">
        <f t="shared" si="382"/>
        <v>9.9000000000000005E-2</v>
      </c>
      <c r="F2131" s="460">
        <f t="shared" si="377"/>
        <v>0.92685738824238217</v>
      </c>
      <c r="G2131" s="460">
        <v>2.1111777276307999E-3</v>
      </c>
      <c r="H2131" s="460">
        <f t="shared" si="378"/>
        <v>1</v>
      </c>
      <c r="I2131" s="460">
        <v>0.99013117885308399</v>
      </c>
      <c r="J2131" s="460">
        <v>0.989632152698115</v>
      </c>
      <c r="K2131" s="460">
        <v>0.99367094018273205</v>
      </c>
      <c r="L2131" s="460" t="str">
        <f t="shared" si="379"/>
        <v>-</v>
      </c>
      <c r="M2131" s="460">
        <f t="shared" si="380"/>
        <v>1</v>
      </c>
      <c r="N2131" s="460">
        <f t="shared" si="381"/>
        <v>1.9567606747473705E-3</v>
      </c>
      <c r="O2131" s="460">
        <f t="shared" si="386"/>
        <v>-54.169245765761602</v>
      </c>
      <c r="P2131" s="460">
        <f t="shared" si="383"/>
        <v>-9.9999999999994316E-2</v>
      </c>
      <c r="Q2131" s="460">
        <f t="shared" si="384"/>
        <v>4.2312103834139182E-6</v>
      </c>
      <c r="R2131" s="460">
        <f t="shared" si="385"/>
        <v>-4.2312103834136778E-7</v>
      </c>
      <c r="V2131" s="430"/>
    </row>
    <row r="2132" spans="3:22" x14ac:dyDescent="0.35">
      <c r="C2132" s="460">
        <v>99.1</v>
      </c>
      <c r="D2132" s="460">
        <f t="shared" si="376"/>
        <v>99.1</v>
      </c>
      <c r="E2132" s="460">
        <f t="shared" si="382"/>
        <v>9.9099999999999994E-2</v>
      </c>
      <c r="F2132" s="460">
        <f t="shared" si="377"/>
        <v>0.9267143765836463</v>
      </c>
      <c r="G2132" s="460">
        <v>1.89601698235329E-3</v>
      </c>
      <c r="H2132" s="460">
        <f t="shared" si="378"/>
        <v>1</v>
      </c>
      <c r="I2132" s="460">
        <v>0.99011131123893803</v>
      </c>
      <c r="J2132" s="460">
        <v>0.98961128470107396</v>
      </c>
      <c r="K2132" s="460">
        <v>0.99365818038513298</v>
      </c>
      <c r="L2132" s="460" t="str">
        <f t="shared" si="379"/>
        <v>-</v>
      </c>
      <c r="M2132" s="460">
        <f t="shared" si="380"/>
        <v>1</v>
      </c>
      <c r="N2132" s="460">
        <f t="shared" si="381"/>
        <v>1.7570661957935355E-3</v>
      </c>
      <c r="O2132" s="460">
        <f t="shared" si="386"/>
        <v>-55.104237531319882</v>
      </c>
      <c r="P2132" s="460">
        <f t="shared" si="383"/>
        <v>-9.9999999999994316E-2</v>
      </c>
      <c r="Q2132" s="460">
        <f t="shared" si="384"/>
        <v>3.4481275060879145E-6</v>
      </c>
      <c r="R2132" s="460">
        <f t="shared" si="385"/>
        <v>-3.4481275060877184E-7</v>
      </c>
      <c r="V2132" s="430"/>
    </row>
    <row r="2133" spans="3:22" x14ac:dyDescent="0.35">
      <c r="C2133" s="460">
        <v>99.2</v>
      </c>
      <c r="D2133" s="460">
        <f t="shared" si="376"/>
        <v>99.2</v>
      </c>
      <c r="E2133" s="460">
        <f t="shared" si="382"/>
        <v>9.9199999999999997E-2</v>
      </c>
      <c r="F2133" s="460">
        <f t="shared" si="377"/>
        <v>0.92657123966930466</v>
      </c>
      <c r="G2133" s="460">
        <v>1.6816540805508599E-3</v>
      </c>
      <c r="H2133" s="460">
        <f t="shared" si="378"/>
        <v>1</v>
      </c>
      <c r="I2133" s="460">
        <v>0.99009142388702298</v>
      </c>
      <c r="J2133" s="460">
        <v>0.98959039598946597</v>
      </c>
      <c r="K2133" s="460">
        <v>0.99364540783709498</v>
      </c>
      <c r="L2133" s="460" t="str">
        <f t="shared" si="379"/>
        <v>-</v>
      </c>
      <c r="M2133" s="460">
        <f t="shared" si="380"/>
        <v>1</v>
      </c>
      <c r="N2133" s="460">
        <f t="shared" si="381"/>
        <v>1.558172306110955E-3</v>
      </c>
      <c r="O2133" s="460">
        <f t="shared" si="386"/>
        <v>-56.147690375431949</v>
      </c>
      <c r="P2133" s="460">
        <f t="shared" si="383"/>
        <v>-0.10000000000000853</v>
      </c>
      <c r="Q2133" s="460">
        <f t="shared" si="384"/>
        <v>2.7477015811274828E-6</v>
      </c>
      <c r="R2133" s="460">
        <f t="shared" si="385"/>
        <v>-2.747701581127717E-7</v>
      </c>
      <c r="V2133" s="430"/>
    </row>
    <row r="2134" spans="3:22" x14ac:dyDescent="0.35">
      <c r="C2134" s="460">
        <v>99.3</v>
      </c>
      <c r="D2134" s="460">
        <f t="shared" si="376"/>
        <v>99.3</v>
      </c>
      <c r="E2134" s="460">
        <f t="shared" si="382"/>
        <v>9.9299999999999999E-2</v>
      </c>
      <c r="F2134" s="460">
        <f t="shared" si="377"/>
        <v>0.92642797755504658</v>
      </c>
      <c r="G2134" s="460">
        <v>1.4681270712399101E-3</v>
      </c>
      <c r="H2134" s="460">
        <f t="shared" si="378"/>
        <v>1</v>
      </c>
      <c r="I2134" s="460">
        <v>0.99007151679825001</v>
      </c>
      <c r="J2134" s="460">
        <v>0.98956948656430499</v>
      </c>
      <c r="K2134" s="460">
        <v>0.993632622538977</v>
      </c>
      <c r="L2134" s="460" t="str">
        <f t="shared" si="379"/>
        <v>-</v>
      </c>
      <c r="M2134" s="460">
        <f t="shared" si="380"/>
        <v>1</v>
      </c>
      <c r="N2134" s="460">
        <f t="shared" si="381"/>
        <v>1.3601139934026037E-3</v>
      </c>
      <c r="O2134" s="460">
        <f t="shared" si="386"/>
        <v>-57.328493823315547</v>
      </c>
      <c r="P2134" s="460">
        <f t="shared" si="383"/>
        <v>-9.9999999999994316E-2</v>
      </c>
      <c r="Q2134" s="460">
        <f t="shared" si="384"/>
        <v>2.1290987314821352E-6</v>
      </c>
      <c r="R2134" s="460">
        <f t="shared" si="385"/>
        <v>-2.1290987314820142E-7</v>
      </c>
      <c r="V2134" s="430"/>
    </row>
    <row r="2135" spans="3:22" x14ac:dyDescent="0.35">
      <c r="C2135" s="460">
        <v>99.4</v>
      </c>
      <c r="D2135" s="460">
        <f t="shared" si="376"/>
        <v>99.4</v>
      </c>
      <c r="E2135" s="460">
        <f t="shared" si="382"/>
        <v>9.9400000000000002E-2</v>
      </c>
      <c r="F2135" s="460">
        <f t="shared" si="377"/>
        <v>0.92628459029660526</v>
      </c>
      <c r="G2135" s="460">
        <v>1.25547379993807E-3</v>
      </c>
      <c r="H2135" s="460">
        <f t="shared" si="378"/>
        <v>1</v>
      </c>
      <c r="I2135" s="460">
        <v>0.99005158997361897</v>
      </c>
      <c r="J2135" s="460">
        <v>0.98954855642669703</v>
      </c>
      <c r="K2135" s="460">
        <v>0.99361982449120301</v>
      </c>
      <c r="L2135" s="460" t="str">
        <f t="shared" si="379"/>
        <v>-</v>
      </c>
      <c r="M2135" s="460">
        <f t="shared" si="380"/>
        <v>1</v>
      </c>
      <c r="N2135" s="460">
        <f t="shared" si="381"/>
        <v>1.1629260344037573E-3</v>
      </c>
      <c r="O2135" s="460">
        <f t="shared" si="386"/>
        <v>-58.688958136588937</v>
      </c>
      <c r="P2135" s="460">
        <f t="shared" si="383"/>
        <v>-0.10000000000000853</v>
      </c>
      <c r="Q2135" s="460">
        <f t="shared" si="384"/>
        <v>1.591432745478281E-6</v>
      </c>
      <c r="R2135" s="460">
        <f t="shared" si="385"/>
        <v>-1.5914327454784167E-7</v>
      </c>
      <c r="V2135" s="430"/>
    </row>
    <row r="2136" spans="3:22" x14ac:dyDescent="0.35">
      <c r="C2136" s="460">
        <v>99.5</v>
      </c>
      <c r="D2136" s="460">
        <f t="shared" si="376"/>
        <v>99.5</v>
      </c>
      <c r="E2136" s="460">
        <f t="shared" si="382"/>
        <v>9.9500000000000005E-2</v>
      </c>
      <c r="F2136" s="460">
        <f t="shared" si="377"/>
        <v>0.92614107794975653</v>
      </c>
      <c r="G2136" s="460">
        <v>1.0437319003580899E-3</v>
      </c>
      <c r="H2136" s="460">
        <f t="shared" si="378"/>
        <v>1</v>
      </c>
      <c r="I2136" s="460">
        <v>0.99003164341410099</v>
      </c>
      <c r="J2136" s="460">
        <v>0.98952760557770503</v>
      </c>
      <c r="K2136" s="460">
        <v>0.99360701369417104</v>
      </c>
      <c r="L2136" s="460" t="str">
        <f t="shared" si="379"/>
        <v>-</v>
      </c>
      <c r="M2136" s="460">
        <f t="shared" si="380"/>
        <v>1</v>
      </c>
      <c r="N2136" s="460">
        <f t="shared" si="381"/>
        <v>9.6664298728818933E-4</v>
      </c>
      <c r="O2136" s="460">
        <f t="shared" si="386"/>
        <v>-60.294677907780311</v>
      </c>
      <c r="P2136" s="460">
        <f t="shared" si="383"/>
        <v>-9.9999999999994316E-2</v>
      </c>
      <c r="Q2136" s="460">
        <f t="shared" si="384"/>
        <v>1.1337660545374985E-6</v>
      </c>
      <c r="R2136" s="460">
        <f t="shared" si="385"/>
        <v>-1.1337660545374341E-7</v>
      </c>
      <c r="V2136" s="430"/>
    </row>
    <row r="2137" spans="3:22" x14ac:dyDescent="0.35">
      <c r="C2137" s="460">
        <v>99.6</v>
      </c>
      <c r="D2137" s="460">
        <f t="shared" si="376"/>
        <v>99.6</v>
      </c>
      <c r="E2137" s="460">
        <f t="shared" si="382"/>
        <v>9.9599999999999994E-2</v>
      </c>
      <c r="F2137" s="460">
        <f t="shared" si="377"/>
        <v>0.92599744057032551</v>
      </c>
      <c r="G2137" s="460">
        <v>8.3293878615891897E-4</v>
      </c>
      <c r="H2137" s="460">
        <f t="shared" si="378"/>
        <v>1</v>
      </c>
      <c r="I2137" s="460">
        <v>0.99001167712064397</v>
      </c>
      <c r="J2137" s="460">
        <v>0.98950663401838002</v>
      </c>
      <c r="K2137" s="460">
        <v>0.99359419014827</v>
      </c>
      <c r="L2137" s="460" t="str">
        <f t="shared" si="379"/>
        <v>-</v>
      </c>
      <c r="M2137" s="460">
        <f t="shared" si="380"/>
        <v>1</v>
      </c>
      <c r="N2137" s="460">
        <f t="shared" si="381"/>
        <v>7.7129918413491264E-4</v>
      </c>
      <c r="O2137" s="460">
        <f t="shared" si="386"/>
        <v>-62.255542560507678</v>
      </c>
      <c r="P2137" s="460">
        <f t="shared" si="383"/>
        <v>-9.9999999999994316E-2</v>
      </c>
      <c r="Q2137" s="460">
        <f t="shared" si="384"/>
        <v>7.5511074780271174E-7</v>
      </c>
      <c r="R2137" s="460">
        <f t="shared" si="385"/>
        <v>-7.5511074780266883E-8</v>
      </c>
      <c r="V2137" s="430"/>
    </row>
    <row r="2138" spans="3:22" x14ac:dyDescent="0.35">
      <c r="C2138" s="460">
        <v>99.7</v>
      </c>
      <c r="D2138" s="460">
        <f t="shared" si="376"/>
        <v>99.7</v>
      </c>
      <c r="E2138" s="460">
        <f t="shared" si="382"/>
        <v>9.9699999999999997E-2</v>
      </c>
      <c r="F2138" s="460">
        <f t="shared" si="377"/>
        <v>0.92585367821417863</v>
      </c>
      <c r="G2138" s="460">
        <v>6.2313164275593601E-4</v>
      </c>
      <c r="H2138" s="460">
        <f t="shared" si="378"/>
        <v>1</v>
      </c>
      <c r="I2138" s="460">
        <v>0.98999169109421903</v>
      </c>
      <c r="J2138" s="460">
        <v>0.98948564174979003</v>
      </c>
      <c r="K2138" s="460">
        <v>0.99358135385389301</v>
      </c>
      <c r="L2138" s="460" t="str">
        <f t="shared" si="379"/>
        <v>-</v>
      </c>
      <c r="M2138" s="460">
        <f t="shared" si="380"/>
        <v>1</v>
      </c>
      <c r="N2138" s="460">
        <f t="shared" si="381"/>
        <v>5.7692872345722684E-4</v>
      </c>
      <c r="O2138" s="460">
        <f t="shared" si="386"/>
        <v>-64.77755676708648</v>
      </c>
      <c r="P2138" s="460">
        <f t="shared" si="383"/>
        <v>-0.10000000000000853</v>
      </c>
      <c r="Q2138" s="460">
        <f t="shared" si="384"/>
        <v>4.5442962270256966E-7</v>
      </c>
      <c r="R2138" s="460">
        <f t="shared" si="385"/>
        <v>-4.5442962270260844E-8</v>
      </c>
      <c r="V2138" s="430"/>
    </row>
    <row r="2139" spans="3:22" x14ac:dyDescent="0.35">
      <c r="C2139" s="460">
        <v>99.8</v>
      </c>
      <c r="D2139" s="460">
        <f t="shared" si="376"/>
        <v>99.8</v>
      </c>
      <c r="E2139" s="460">
        <f t="shared" si="382"/>
        <v>9.98E-2</v>
      </c>
      <c r="F2139" s="460">
        <f t="shared" si="377"/>
        <v>0.92570979093723038</v>
      </c>
      <c r="G2139" s="460">
        <v>4.1434741919283699E-4</v>
      </c>
      <c r="H2139" s="460">
        <f t="shared" si="378"/>
        <v>1</v>
      </c>
      <c r="I2139" s="460">
        <v>0.98997168533581303</v>
      </c>
      <c r="J2139" s="460">
        <v>0.98946462877302699</v>
      </c>
      <c r="K2139" s="460">
        <v>0.99356850481145598</v>
      </c>
      <c r="L2139" s="460" t="str">
        <f t="shared" si="379"/>
        <v>-</v>
      </c>
      <c r="M2139" s="460">
        <f t="shared" si="380"/>
        <v>1</v>
      </c>
      <c r="N2139" s="460">
        <f t="shared" si="381"/>
        <v>3.835654627963821E-4</v>
      </c>
      <c r="O2139" s="460">
        <f t="shared" si="386"/>
        <v>-68.323210094272497</v>
      </c>
      <c r="P2139" s="460">
        <f t="shared" si="383"/>
        <v>-9.9999999999994316E-2</v>
      </c>
      <c r="Q2139" s="460">
        <f t="shared" si="384"/>
        <v>2.3063727045674563E-7</v>
      </c>
      <c r="R2139" s="460">
        <f t="shared" si="385"/>
        <v>-2.3063727045673254E-8</v>
      </c>
      <c r="V2139" s="430"/>
    </row>
    <row r="2140" spans="3:22" x14ac:dyDescent="0.35">
      <c r="C2140" s="460">
        <v>99.9</v>
      </c>
      <c r="D2140" s="460">
        <f t="shared" si="376"/>
        <v>99.9</v>
      </c>
      <c r="E2140" s="460">
        <f t="shared" si="382"/>
        <v>9.9900000000000003E-2</v>
      </c>
      <c r="F2140" s="460">
        <f t="shared" si="377"/>
        <v>0.92556577879543789</v>
      </c>
      <c r="G2140" s="460">
        <v>2.0662282007563799E-4</v>
      </c>
      <c r="H2140" s="460">
        <f t="shared" si="378"/>
        <v>1</v>
      </c>
      <c r="I2140" s="460">
        <v>0.98995165984639599</v>
      </c>
      <c r="J2140" s="460">
        <v>0.98944359508916102</v>
      </c>
      <c r="K2140" s="460">
        <v>0.99355564302136201</v>
      </c>
      <c r="L2140" s="460" t="str">
        <f t="shared" si="379"/>
        <v>-</v>
      </c>
      <c r="M2140" s="460">
        <f t="shared" si="380"/>
        <v>1</v>
      </c>
      <c r="N2140" s="460">
        <f t="shared" si="381"/>
        <v>1.912430113802175E-4</v>
      </c>
      <c r="O2140" s="460">
        <f t="shared" si="386"/>
        <v>-74.368288527352348</v>
      </c>
      <c r="P2140" s="460">
        <f t="shared" si="383"/>
        <v>-0.10000000000000853</v>
      </c>
      <c r="Q2140" s="460">
        <f t="shared" si="384"/>
        <v>8.2601195496307632E-8</v>
      </c>
      <c r="R2140" s="460">
        <f t="shared" si="385"/>
        <v>-8.2601195496314679E-9</v>
      </c>
      <c r="V2140" s="430"/>
    </row>
    <row r="2141" spans="3:22" x14ac:dyDescent="0.35">
      <c r="C2141" s="460">
        <v>100</v>
      </c>
      <c r="D2141" s="460">
        <f t="shared" si="376"/>
        <v>100</v>
      </c>
      <c r="E2141" s="460">
        <f t="shared" si="382"/>
        <v>0.1</v>
      </c>
      <c r="F2141" s="460">
        <f t="shared" si="377"/>
        <v>0.9254216418448068</v>
      </c>
      <c r="G2141" s="460">
        <v>5.7024274880305296E-9</v>
      </c>
      <c r="H2141" s="460">
        <f t="shared" si="378"/>
        <v>1</v>
      </c>
      <c r="I2141" s="460">
        <v>0.98993161462690704</v>
      </c>
      <c r="J2141" s="460">
        <v>0.98942254069922797</v>
      </c>
      <c r="K2141" s="460">
        <v>0.99354276848397904</v>
      </c>
      <c r="L2141" s="460" t="str">
        <f t="shared" si="379"/>
        <v>-</v>
      </c>
      <c r="M2141" s="460">
        <f t="shared" si="380"/>
        <v>1</v>
      </c>
      <c r="N2141" s="460">
        <f t="shared" si="381"/>
        <v>5.2771498084741697E-9</v>
      </c>
      <c r="O2141" s="460">
        <f t="shared" si="386"/>
        <v>-165.5520115366956</v>
      </c>
      <c r="P2141" s="460">
        <f t="shared" si="383"/>
        <v>-9.9999999999994316E-2</v>
      </c>
      <c r="Q2141" s="460">
        <f t="shared" si="384"/>
        <v>9.1439769664160155E-9</v>
      </c>
      <c r="R2141" s="460">
        <f t="shared" si="385"/>
        <v>-9.1439769664154958E-10</v>
      </c>
      <c r="V2141" s="430"/>
    </row>
    <row r="2142" spans="3:22" x14ac:dyDescent="0.35">
      <c r="C2142" s="460">
        <v>101</v>
      </c>
      <c r="D2142" s="460">
        <f t="shared" si="376"/>
        <v>101</v>
      </c>
      <c r="E2142" s="460">
        <f t="shared" si="382"/>
        <v>0.10100000000000001</v>
      </c>
      <c r="F2142" s="460">
        <f t="shared" si="377"/>
        <v>0.92397342020513806</v>
      </c>
      <c r="G2142" s="460">
        <v>1.9981834005094999E-3</v>
      </c>
      <c r="H2142" s="460">
        <f t="shared" si="378"/>
        <v>1</v>
      </c>
      <c r="I2142" s="460">
        <v>0.98973007749411501</v>
      </c>
      <c r="J2142" s="460">
        <v>0.98921085820454402</v>
      </c>
      <c r="K2142" s="460">
        <v>0.99341332209894995</v>
      </c>
      <c r="L2142" s="460" t="str">
        <f t="shared" si="379"/>
        <v>-</v>
      </c>
      <c r="M2142" s="460">
        <f t="shared" si="380"/>
        <v>1</v>
      </c>
      <c r="N2142" s="460">
        <f t="shared" si="381"/>
        <v>1.8462683507658958E-3</v>
      </c>
      <c r="O2142" s="460">
        <f t="shared" si="386"/>
        <v>-54.67410350079814</v>
      </c>
      <c r="P2142" s="460">
        <f t="shared" si="383"/>
        <v>-1</v>
      </c>
      <c r="Q2142" s="460">
        <f t="shared" si="384"/>
        <v>8.5218157728425415E-7</v>
      </c>
      <c r="R2142" s="460">
        <f t="shared" si="385"/>
        <v>-8.5218157728425415E-7</v>
      </c>
      <c r="V2142" s="430"/>
    </row>
    <row r="2143" spans="3:22" x14ac:dyDescent="0.35">
      <c r="C2143" s="460">
        <v>102</v>
      </c>
      <c r="D2143" s="460">
        <f t="shared" si="376"/>
        <v>102</v>
      </c>
      <c r="E2143" s="460">
        <f t="shared" si="382"/>
        <v>0.10199999999999999</v>
      </c>
      <c r="F2143" s="460">
        <f t="shared" si="377"/>
        <v>0.92251277961818001</v>
      </c>
      <c r="G2143" s="460">
        <v>3.8488264071009901E-3</v>
      </c>
      <c r="H2143" s="460">
        <f t="shared" si="378"/>
        <v>1</v>
      </c>
      <c r="I2143" s="460">
        <v>0.98952656843305997</v>
      </c>
      <c r="J2143" s="460">
        <v>0.98899710629349002</v>
      </c>
      <c r="K2143" s="460">
        <v>0.99328260143057301</v>
      </c>
      <c r="L2143" s="460" t="str">
        <f t="shared" si="379"/>
        <v>-</v>
      </c>
      <c r="M2143" s="460">
        <f t="shared" si="380"/>
        <v>1</v>
      </c>
      <c r="N2143" s="460">
        <f t="shared" si="381"/>
        <v>3.5505915470825872E-3</v>
      </c>
      <c r="O2143" s="460">
        <f t="shared" si="386"/>
        <v>-48.993985703790202</v>
      </c>
      <c r="P2143" s="460">
        <f t="shared" si="383"/>
        <v>-1</v>
      </c>
      <c r="Q2143" s="460">
        <f t="shared" si="384"/>
        <v>7.2815241892512859E-6</v>
      </c>
      <c r="R2143" s="460">
        <f t="shared" si="385"/>
        <v>-7.2815241892512859E-6</v>
      </c>
      <c r="V2143" s="430"/>
    </row>
    <row r="2144" spans="3:22" x14ac:dyDescent="0.35">
      <c r="C2144" s="460">
        <v>103</v>
      </c>
      <c r="D2144" s="460">
        <f t="shared" si="376"/>
        <v>103</v>
      </c>
      <c r="E2144" s="460">
        <f t="shared" si="382"/>
        <v>0.10299999999999999</v>
      </c>
      <c r="F2144" s="460">
        <f t="shared" si="377"/>
        <v>0.92103977682511351</v>
      </c>
      <c r="G2144" s="460">
        <v>5.5208184341434602E-3</v>
      </c>
      <c r="H2144" s="460">
        <f t="shared" si="378"/>
        <v>1</v>
      </c>
      <c r="I2144" s="460">
        <v>0.98932108843163202</v>
      </c>
      <c r="J2144" s="460">
        <v>0.98878128605601401</v>
      </c>
      <c r="K2144" s="460">
        <v>0.99315060688575596</v>
      </c>
      <c r="L2144" s="460" t="str">
        <f t="shared" si="379"/>
        <v>-</v>
      </c>
      <c r="M2144" s="460">
        <f t="shared" si="380"/>
        <v>1</v>
      </c>
      <c r="N2144" s="460">
        <f t="shared" si="381"/>
        <v>5.0848933784754654E-3</v>
      </c>
      <c r="O2144" s="460">
        <f t="shared" si="386"/>
        <v>-45.874362981177626</v>
      </c>
      <c r="P2144" s="460">
        <f t="shared" si="383"/>
        <v>-1</v>
      </c>
      <c r="Q2144" s="460">
        <f t="shared" si="384"/>
        <v>1.8642899974885091E-5</v>
      </c>
      <c r="R2144" s="460">
        <f t="shared" si="385"/>
        <v>-1.8642899974885091E-5</v>
      </c>
      <c r="V2144" s="430"/>
    </row>
    <row r="2145" spans="3:22" x14ac:dyDescent="0.35">
      <c r="C2145" s="460">
        <v>104</v>
      </c>
      <c r="D2145" s="460">
        <f t="shared" si="376"/>
        <v>104</v>
      </c>
      <c r="E2145" s="460">
        <f t="shared" si="382"/>
        <v>0.104</v>
      </c>
      <c r="F2145" s="460">
        <f t="shared" si="377"/>
        <v>0.91955446901029059</v>
      </c>
      <c r="G2145" s="460">
        <v>6.98711057156575E-3</v>
      </c>
      <c r="H2145" s="460">
        <f t="shared" si="378"/>
        <v>1</v>
      </c>
      <c r="I2145" s="460">
        <v>0.98911363848720002</v>
      </c>
      <c r="J2145" s="460">
        <v>0.98856339859249398</v>
      </c>
      <c r="K2145" s="460">
        <v>0.99301733887532495</v>
      </c>
      <c r="L2145" s="460" t="str">
        <f t="shared" si="379"/>
        <v>-</v>
      </c>
      <c r="M2145" s="460">
        <f t="shared" si="380"/>
        <v>1</v>
      </c>
      <c r="N2145" s="460">
        <f t="shared" si="381"/>
        <v>6.4250287515523309E-3</v>
      </c>
      <c r="O2145" s="460">
        <f t="shared" si="386"/>
        <v>-43.842498491100407</v>
      </c>
      <c r="P2145" s="460">
        <f t="shared" si="383"/>
        <v>-1</v>
      </c>
      <c r="Q2145" s="460">
        <f t="shared" si="384"/>
        <v>3.3119576859825904E-5</v>
      </c>
      <c r="R2145" s="460">
        <f t="shared" si="385"/>
        <v>-3.3119576859825904E-5</v>
      </c>
      <c r="V2145" s="430"/>
    </row>
    <row r="2146" spans="3:22" x14ac:dyDescent="0.35">
      <c r="C2146" s="460">
        <v>105</v>
      </c>
      <c r="D2146" s="460">
        <f t="shared" si="376"/>
        <v>105</v>
      </c>
      <c r="E2146" s="460">
        <f t="shared" si="382"/>
        <v>0.105</v>
      </c>
      <c r="F2146" s="460">
        <f t="shared" si="377"/>
        <v>0.91805691379800247</v>
      </c>
      <c r="G2146" s="460">
        <v>8.2252739761394106E-3</v>
      </c>
      <c r="H2146" s="460">
        <f t="shared" si="378"/>
        <v>1</v>
      </c>
      <c r="I2146" s="460">
        <v>0.98890421960667096</v>
      </c>
      <c r="J2146" s="460">
        <v>0.98834344501382598</v>
      </c>
      <c r="K2146" s="460">
        <v>0.99288279781409705</v>
      </c>
      <c r="L2146" s="460" t="str">
        <f t="shared" si="379"/>
        <v>-</v>
      </c>
      <c r="M2146" s="460">
        <f t="shared" si="380"/>
        <v>1</v>
      </c>
      <c r="N2146" s="460">
        <f t="shared" si="381"/>
        <v>7.5512696416775715E-3</v>
      </c>
      <c r="O2146" s="460">
        <f t="shared" si="386"/>
        <v>-42.43960043227198</v>
      </c>
      <c r="P2146" s="460">
        <f t="shared" si="383"/>
        <v>-1</v>
      </c>
      <c r="Q2146" s="460">
        <f t="shared" si="384"/>
        <v>4.8834229194150184E-5</v>
      </c>
      <c r="R2146" s="460">
        <f t="shared" si="385"/>
        <v>-4.8834229194150184E-5</v>
      </c>
      <c r="V2146" s="430"/>
    </row>
    <row r="2147" spans="3:22" x14ac:dyDescent="0.35">
      <c r="C2147" s="460">
        <v>106</v>
      </c>
      <c r="D2147" s="460">
        <f t="shared" si="376"/>
        <v>106</v>
      </c>
      <c r="E2147" s="460">
        <f t="shared" si="382"/>
        <v>0.106</v>
      </c>
      <c r="F2147" s="460">
        <f t="shared" si="377"/>
        <v>0.91654716924921609</v>
      </c>
      <c r="G2147" s="460">
        <v>9.2179384311650604E-3</v>
      </c>
      <c r="H2147" s="460">
        <f t="shared" si="378"/>
        <v>1</v>
      </c>
      <c r="I2147" s="460">
        <v>0.98869283280641296</v>
      </c>
      <c r="J2147" s="460">
        <v>0.98812142644133005</v>
      </c>
      <c r="K2147" s="460">
        <v>0.99274698412080498</v>
      </c>
      <c r="L2147" s="460" t="str">
        <f t="shared" si="379"/>
        <v>-</v>
      </c>
      <c r="M2147" s="460">
        <f t="shared" si="380"/>
        <v>1</v>
      </c>
      <c r="N2147" s="460">
        <f t="shared" si="381"/>
        <v>8.448675375397896E-3</v>
      </c>
      <c r="O2147" s="460">
        <f t="shared" si="386"/>
        <v>-41.464227530474346</v>
      </c>
      <c r="P2147" s="460">
        <f t="shared" si="383"/>
        <v>-1</v>
      </c>
      <c r="Q2147" s="460">
        <f t="shared" si="384"/>
        <v>6.3999560137359518E-5</v>
      </c>
      <c r="R2147" s="460">
        <f t="shared" si="385"/>
        <v>-6.3999560137359518E-5</v>
      </c>
      <c r="V2147" s="430"/>
    </row>
    <row r="2148" spans="3:22" x14ac:dyDescent="0.35">
      <c r="C2148" s="460">
        <v>107</v>
      </c>
      <c r="D2148" s="460">
        <f t="shared" si="376"/>
        <v>107</v>
      </c>
      <c r="E2148" s="460">
        <f t="shared" si="382"/>
        <v>0.107</v>
      </c>
      <c r="F2148" s="460">
        <f t="shared" si="377"/>
        <v>0.91502529385829878</v>
      </c>
      <c r="G2148" s="460">
        <v>9.9531076204342293E-3</v>
      </c>
      <c r="H2148" s="460">
        <f t="shared" si="378"/>
        <v>1</v>
      </c>
      <c r="I2148" s="460">
        <v>0.98847947911225797</v>
      </c>
      <c r="J2148" s="460">
        <v>0.987897344006755</v>
      </c>
      <c r="K2148" s="460">
        <v>0.99260989821810597</v>
      </c>
      <c r="L2148" s="460" t="str">
        <f t="shared" si="379"/>
        <v>-</v>
      </c>
      <c r="M2148" s="460">
        <f t="shared" si="380"/>
        <v>1</v>
      </c>
      <c r="N2148" s="460">
        <f t="shared" si="381"/>
        <v>9.1073452251911029E-3</v>
      </c>
      <c r="O2148" s="460">
        <f t="shared" si="386"/>
        <v>-40.812164012847148</v>
      </c>
      <c r="P2148" s="460">
        <f t="shared" si="383"/>
        <v>-1</v>
      </c>
      <c r="Q2148" s="460">
        <f t="shared" si="384"/>
        <v>7.7053464832076349E-5</v>
      </c>
      <c r="R2148" s="460">
        <f t="shared" si="385"/>
        <v>-7.7053464832076349E-5</v>
      </c>
      <c r="V2148" s="430"/>
    </row>
    <row r="2149" spans="3:22" x14ac:dyDescent="0.35">
      <c r="C2149" s="460">
        <v>108</v>
      </c>
      <c r="D2149" s="460">
        <f t="shared" si="376"/>
        <v>108</v>
      </c>
      <c r="E2149" s="460">
        <f t="shared" si="382"/>
        <v>0.108</v>
      </c>
      <c r="F2149" s="460">
        <f t="shared" si="377"/>
        <v>0.91349134654971442</v>
      </c>
      <c r="G2149" s="460">
        <v>1.0424345100878101E-2</v>
      </c>
      <c r="H2149" s="460">
        <f t="shared" si="378"/>
        <v>1</v>
      </c>
      <c r="I2149" s="460">
        <v>0.98826415955956204</v>
      </c>
      <c r="J2149" s="460">
        <v>0.98767119885233801</v>
      </c>
      <c r="K2149" s="460">
        <v>0.99247154053264997</v>
      </c>
      <c r="L2149" s="460" t="str">
        <f t="shared" si="379"/>
        <v>-</v>
      </c>
      <c r="M2149" s="460">
        <f t="shared" si="380"/>
        <v>1</v>
      </c>
      <c r="N2149" s="460">
        <f t="shared" si="381"/>
        <v>9.5225490431000547E-3</v>
      </c>
      <c r="O2149" s="460">
        <f t="shared" si="386"/>
        <v>-40.424935639094315</v>
      </c>
      <c r="P2149" s="460">
        <f t="shared" si="383"/>
        <v>-1</v>
      </c>
      <c r="Q2149" s="460">
        <f t="shared" si="384"/>
        <v>8.676824011192693E-5</v>
      </c>
      <c r="R2149" s="460">
        <f t="shared" si="385"/>
        <v>-8.676824011192693E-5</v>
      </c>
      <c r="V2149" s="430"/>
    </row>
    <row r="2150" spans="3:22" x14ac:dyDescent="0.35">
      <c r="C2150" s="460">
        <v>109</v>
      </c>
      <c r="D2150" s="460">
        <f t="shared" si="376"/>
        <v>109</v>
      </c>
      <c r="E2150" s="460">
        <f t="shared" si="382"/>
        <v>0.109</v>
      </c>
      <c r="F2150" s="460">
        <f t="shared" si="377"/>
        <v>0.91194538667469482</v>
      </c>
      <c r="G2150" s="460">
        <v>1.06308282052258E-2</v>
      </c>
      <c r="H2150" s="460">
        <f t="shared" si="378"/>
        <v>1</v>
      </c>
      <c r="I2150" s="460">
        <v>0.98804687519310197</v>
      </c>
      <c r="J2150" s="460">
        <v>0.98744299213069697</v>
      </c>
      <c r="K2150" s="460">
        <v>0.99233191149497402</v>
      </c>
      <c r="L2150" s="460" t="str">
        <f t="shared" si="379"/>
        <v>-</v>
      </c>
      <c r="M2150" s="460">
        <f t="shared" si="380"/>
        <v>1</v>
      </c>
      <c r="N2150" s="460">
        <f t="shared" si="381"/>
        <v>9.6947347382868934E-3</v>
      </c>
      <c r="O2150" s="460">
        <f t="shared" si="386"/>
        <v>-40.269281386732416</v>
      </c>
      <c r="P2150" s="460">
        <f t="shared" si="383"/>
        <v>-1</v>
      </c>
      <c r="Q2150" s="460">
        <f t="shared" si="384"/>
        <v>9.2325998983589476E-5</v>
      </c>
      <c r="R2150" s="460">
        <f t="shared" si="385"/>
        <v>-9.2325998983589476E-5</v>
      </c>
      <c r="V2150" s="430"/>
    </row>
    <row r="2151" spans="3:22" x14ac:dyDescent="0.35">
      <c r="C2151" s="460">
        <v>110</v>
      </c>
      <c r="D2151" s="460">
        <f t="shared" si="376"/>
        <v>110</v>
      </c>
      <c r="E2151" s="460">
        <f t="shared" si="382"/>
        <v>0.11</v>
      </c>
      <c r="F2151" s="460">
        <f t="shared" si="377"/>
        <v>0.91038747400789177</v>
      </c>
      <c r="G2151" s="460">
        <v>1.0577270377247599E-2</v>
      </c>
      <c r="H2151" s="460">
        <f t="shared" si="378"/>
        <v>1</v>
      </c>
      <c r="I2151" s="460">
        <v>0.98782762706716598</v>
      </c>
      <c r="J2151" s="460">
        <v>0.98721272500493296</v>
      </c>
      <c r="K2151" s="460">
        <v>0.99219101153959999</v>
      </c>
      <c r="L2151" s="460" t="str">
        <f t="shared" si="379"/>
        <v>-</v>
      </c>
      <c r="M2151" s="460">
        <f t="shared" si="380"/>
        <v>1</v>
      </c>
      <c r="N2151" s="460">
        <f t="shared" si="381"/>
        <v>9.6294144606409431E-3</v>
      </c>
      <c r="O2151" s="460">
        <f t="shared" si="386"/>
        <v>-40.328002407548709</v>
      </c>
      <c r="P2151" s="460">
        <f t="shared" si="383"/>
        <v>-1</v>
      </c>
      <c r="Q2151" s="460">
        <f t="shared" si="384"/>
        <v>9.3355685565605848E-5</v>
      </c>
      <c r="R2151" s="460">
        <f t="shared" si="385"/>
        <v>-9.3355685565605848E-5</v>
      </c>
      <c r="V2151" s="430"/>
    </row>
    <row r="2152" spans="3:22" x14ac:dyDescent="0.35">
      <c r="C2152" s="460">
        <v>111</v>
      </c>
      <c r="D2152" s="460">
        <f t="shared" si="376"/>
        <v>111</v>
      </c>
      <c r="E2152" s="460">
        <f t="shared" si="382"/>
        <v>0.111</v>
      </c>
      <c r="F2152" s="460">
        <f t="shared" si="377"/>
        <v>0.90881766874401282</v>
      </c>
      <c r="G2152" s="460">
        <v>1.027371565663E-2</v>
      </c>
      <c r="H2152" s="460">
        <f t="shared" si="378"/>
        <v>1</v>
      </c>
      <c r="I2152" s="460">
        <v>0.987606416245424</v>
      </c>
      <c r="J2152" s="460">
        <v>0.98698039864848597</v>
      </c>
      <c r="K2152" s="460">
        <v>0.99204884110492797</v>
      </c>
      <c r="L2152" s="460" t="str">
        <f t="shared" si="379"/>
        <v>-</v>
      </c>
      <c r="M2152" s="460">
        <f t="shared" si="380"/>
        <v>1</v>
      </c>
      <c r="N2152" s="460">
        <f t="shared" si="381"/>
        <v>9.3369343123973405E-3</v>
      </c>
      <c r="O2152" s="460">
        <f t="shared" si="386"/>
        <v>-40.595913930993063</v>
      </c>
      <c r="P2152" s="460">
        <f t="shared" si="383"/>
        <v>-1</v>
      </c>
      <c r="Q2152" s="460">
        <f t="shared" si="384"/>
        <v>8.9930596445132705E-5</v>
      </c>
      <c r="R2152" s="460">
        <f t="shared" si="385"/>
        <v>-8.9930596445132705E-5</v>
      </c>
      <c r="V2152" s="430"/>
    </row>
    <row r="2153" spans="3:22" x14ac:dyDescent="0.35">
      <c r="C2153" s="460">
        <v>112</v>
      </c>
      <c r="D2153" s="460">
        <f t="shared" si="376"/>
        <v>112</v>
      </c>
      <c r="E2153" s="460">
        <f t="shared" si="382"/>
        <v>0.112</v>
      </c>
      <c r="F2153" s="460">
        <f t="shared" si="377"/>
        <v>0.90723603149441889</v>
      </c>
      <c r="G2153" s="460">
        <v>9.7352121095489307E-3</v>
      </c>
      <c r="H2153" s="460">
        <f t="shared" si="378"/>
        <v>1</v>
      </c>
      <c r="I2153" s="460">
        <v>0.98738324380108999</v>
      </c>
      <c r="J2153" s="460">
        <v>0.98674601424529096</v>
      </c>
      <c r="K2153" s="460">
        <v>0.99190540063336197</v>
      </c>
      <c r="L2153" s="460" t="str">
        <f t="shared" si="379"/>
        <v>-</v>
      </c>
      <c r="M2153" s="460">
        <f t="shared" si="380"/>
        <v>1</v>
      </c>
      <c r="N2153" s="460">
        <f t="shared" si="381"/>
        <v>8.8321352000235824E-3</v>
      </c>
      <c r="O2153" s="460">
        <f t="shared" si="386"/>
        <v>-41.078685829945208</v>
      </c>
      <c r="P2153" s="460">
        <f t="shared" si="383"/>
        <v>-1</v>
      </c>
      <c r="Q2153" s="460">
        <f t="shared" si="384"/>
        <v>8.2528771736795854E-5</v>
      </c>
      <c r="R2153" s="460">
        <f t="shared" si="385"/>
        <v>-8.2528771736795854E-5</v>
      </c>
      <c r="V2153" s="430"/>
    </row>
    <row r="2154" spans="3:22" x14ac:dyDescent="0.35">
      <c r="C2154" s="460">
        <v>113</v>
      </c>
      <c r="D2154" s="460">
        <f t="shared" si="376"/>
        <v>113</v>
      </c>
      <c r="E2154" s="460">
        <f t="shared" si="382"/>
        <v>0.113</v>
      </c>
      <c r="F2154" s="460">
        <f t="shared" si="377"/>
        <v>0.90564262328371725</v>
      </c>
      <c r="G2154" s="460">
        <v>8.9813738702739301E-3</v>
      </c>
      <c r="H2154" s="460">
        <f t="shared" si="378"/>
        <v>1</v>
      </c>
      <c r="I2154" s="460">
        <v>0.98715811081673699</v>
      </c>
      <c r="J2154" s="460">
        <v>0.98650957298961095</v>
      </c>
      <c r="K2154" s="460">
        <v>0.99176069057117799</v>
      </c>
      <c r="L2154" s="460" t="str">
        <f t="shared" si="379"/>
        <v>-</v>
      </c>
      <c r="M2154" s="460">
        <f t="shared" si="380"/>
        <v>1</v>
      </c>
      <c r="N2154" s="460">
        <f t="shared" si="381"/>
        <v>8.1339149925667154E-3</v>
      </c>
      <c r="O2154" s="460">
        <f t="shared" si="386"/>
        <v>-41.794007414266964</v>
      </c>
      <c r="P2154" s="460">
        <f t="shared" si="383"/>
        <v>-1</v>
      </c>
      <c r="Q2154" s="460">
        <f t="shared" si="384"/>
        <v>7.1961714784373316E-5</v>
      </c>
      <c r="R2154" s="460">
        <f t="shared" si="385"/>
        <v>-7.1961714784373316E-5</v>
      </c>
      <c r="V2154" s="430"/>
    </row>
    <row r="2155" spans="3:22" x14ac:dyDescent="0.35">
      <c r="C2155" s="460">
        <v>114</v>
      </c>
      <c r="D2155" s="460">
        <f t="shared" si="376"/>
        <v>114</v>
      </c>
      <c r="E2155" s="460">
        <f t="shared" si="382"/>
        <v>0.114</v>
      </c>
      <c r="F2155" s="460">
        <f t="shared" si="377"/>
        <v>0.90403750554632645</v>
      </c>
      <c r="G2155" s="460">
        <v>8.0358440504536399E-3</v>
      </c>
      <c r="H2155" s="460">
        <f t="shared" si="378"/>
        <v>1</v>
      </c>
      <c r="I2155" s="460">
        <v>0.98693101838439301</v>
      </c>
      <c r="J2155" s="460">
        <v>0.98627107608611997</v>
      </c>
      <c r="K2155" s="460">
        <v>0.99161471136860302</v>
      </c>
      <c r="L2155" s="460" t="str">
        <f t="shared" si="379"/>
        <v>-</v>
      </c>
      <c r="M2155" s="460">
        <f t="shared" si="380"/>
        <v>1</v>
      </c>
      <c r="N2155" s="460">
        <f t="shared" si="381"/>
        <v>7.2647044103313968E-3</v>
      </c>
      <c r="O2155" s="460">
        <f t="shared" si="386"/>
        <v>-42.77564103564292</v>
      </c>
      <c r="P2155" s="460">
        <f t="shared" si="383"/>
        <v>-1</v>
      </c>
      <c r="Q2155" s="460">
        <f t="shared" si="384"/>
        <v>5.9279369878827558E-5</v>
      </c>
      <c r="R2155" s="460">
        <f t="shared" si="385"/>
        <v>-5.9279369878827558E-5</v>
      </c>
      <c r="V2155" s="430"/>
    </row>
    <row r="2156" spans="3:22" x14ac:dyDescent="0.35">
      <c r="C2156" s="460">
        <v>115</v>
      </c>
      <c r="D2156" s="460">
        <f t="shared" si="376"/>
        <v>115</v>
      </c>
      <c r="E2156" s="460">
        <f t="shared" si="382"/>
        <v>0.115</v>
      </c>
      <c r="F2156" s="460">
        <f t="shared" si="377"/>
        <v>0.90242074012301465</v>
      </c>
      <c r="G2156" s="460">
        <v>6.9256730256346396E-3</v>
      </c>
      <c r="H2156" s="460">
        <f t="shared" si="378"/>
        <v>1</v>
      </c>
      <c r="I2156" s="460">
        <v>0.98670196760553197</v>
      </c>
      <c r="J2156" s="460">
        <v>0.98603052474989195</v>
      </c>
      <c r="K2156" s="460">
        <v>0.99146746347979797</v>
      </c>
      <c r="L2156" s="460" t="str">
        <f t="shared" si="379"/>
        <v>-</v>
      </c>
      <c r="M2156" s="460">
        <f t="shared" si="380"/>
        <v>1</v>
      </c>
      <c r="N2156" s="460">
        <f t="shared" si="381"/>
        <v>6.2498709776432097E-3</v>
      </c>
      <c r="O2156" s="460">
        <f t="shared" si="386"/>
        <v>-44.082578962801612</v>
      </c>
      <c r="P2156" s="460">
        <f t="shared" si="383"/>
        <v>-1</v>
      </c>
      <c r="Q2156" s="460">
        <f t="shared" si="384"/>
        <v>4.5660936979312247E-5</v>
      </c>
      <c r="R2156" s="460">
        <f t="shared" si="385"/>
        <v>-4.5660936979312247E-5</v>
      </c>
      <c r="V2156" s="430"/>
    </row>
    <row r="2157" spans="3:22" x14ac:dyDescent="0.35">
      <c r="C2157" s="460">
        <v>116</v>
      </c>
      <c r="D2157" s="460">
        <f t="shared" si="376"/>
        <v>116</v>
      </c>
      <c r="E2157" s="460">
        <f t="shared" si="382"/>
        <v>0.11600000000000001</v>
      </c>
      <c r="F2157" s="460">
        <f t="shared" si="377"/>
        <v>0.90079238925742422</v>
      </c>
      <c r="G2157" s="460">
        <v>5.6806284716918003E-3</v>
      </c>
      <c r="H2157" s="460">
        <f t="shared" si="378"/>
        <v>1</v>
      </c>
      <c r="I2157" s="460">
        <v>0.98647095959102105</v>
      </c>
      <c r="J2157" s="460">
        <v>0.98578792020634798</v>
      </c>
      <c r="K2157" s="460">
        <v>0.99131894736283899</v>
      </c>
      <c r="L2157" s="460" t="str">
        <f t="shared" si="379"/>
        <v>-</v>
      </c>
      <c r="M2157" s="460">
        <f t="shared" si="380"/>
        <v>1</v>
      </c>
      <c r="N2157" s="460">
        <f t="shared" si="381"/>
        <v>5.1170668934990074E-3</v>
      </c>
      <c r="O2157" s="460">
        <f t="shared" si="386"/>
        <v>-45.819578112433348</v>
      </c>
      <c r="P2157" s="460">
        <f t="shared" si="383"/>
        <v>-1</v>
      </c>
      <c r="Q2157" s="460">
        <f t="shared" si="384"/>
        <v>3.2301819141601793E-5</v>
      </c>
      <c r="R2157" s="460">
        <f t="shared" si="385"/>
        <v>-3.2301819141601793E-5</v>
      </c>
      <c r="V2157" s="430"/>
    </row>
    <row r="2158" spans="3:22" x14ac:dyDescent="0.35">
      <c r="C2158" s="460">
        <v>117</v>
      </c>
      <c r="D2158" s="460">
        <f t="shared" si="376"/>
        <v>117</v>
      </c>
      <c r="E2158" s="460">
        <f t="shared" si="382"/>
        <v>0.11700000000000001</v>
      </c>
      <c r="F2158" s="460">
        <f t="shared" si="377"/>
        <v>0.89915251559257692</v>
      </c>
      <c r="G2158" s="460">
        <v>4.33245495610576E-3</v>
      </c>
      <c r="H2158" s="460">
        <f t="shared" si="378"/>
        <v>1</v>
      </c>
      <c r="I2158" s="460">
        <v>0.98623799546114199</v>
      </c>
      <c r="J2158" s="460">
        <v>0.98554326369128498</v>
      </c>
      <c r="K2158" s="460">
        <v>0.99116916347972905</v>
      </c>
      <c r="L2158" s="460" t="str">
        <f t="shared" si="379"/>
        <v>-</v>
      </c>
      <c r="M2158" s="460">
        <f t="shared" si="380"/>
        <v>1</v>
      </c>
      <c r="N2158" s="460">
        <f t="shared" si="381"/>
        <v>3.8955377724740215E-3</v>
      </c>
      <c r="O2158" s="460">
        <f t="shared" si="386"/>
        <v>-48.188651604518753</v>
      </c>
      <c r="P2158" s="460">
        <f t="shared" si="383"/>
        <v>-1</v>
      </c>
      <c r="Q2158" s="460">
        <f t="shared" si="384"/>
        <v>2.0306760716279704E-5</v>
      </c>
      <c r="R2158" s="460">
        <f t="shared" si="385"/>
        <v>-2.0306760716279704E-5</v>
      </c>
      <c r="V2158" s="430"/>
    </row>
    <row r="2159" spans="3:22" x14ac:dyDescent="0.35">
      <c r="C2159" s="460">
        <v>118</v>
      </c>
      <c r="D2159" s="460">
        <f t="shared" si="376"/>
        <v>118</v>
      </c>
      <c r="E2159" s="460">
        <f t="shared" si="382"/>
        <v>0.11799999999999999</v>
      </c>
      <c r="F2159" s="460">
        <f t="shared" si="377"/>
        <v>0.89750118216734875</v>
      </c>
      <c r="G2159" s="460">
        <v>2.9141018604815702E-3</v>
      </c>
      <c r="H2159" s="460">
        <f t="shared" si="378"/>
        <v>1</v>
      </c>
      <c r="I2159" s="460">
        <v>0.98600307634561501</v>
      </c>
      <c r="J2159" s="460">
        <v>0.98529655645088099</v>
      </c>
      <c r="K2159" s="460">
        <v>0.99101811229641401</v>
      </c>
      <c r="L2159" s="460" t="str">
        <f t="shared" si="379"/>
        <v>-</v>
      </c>
      <c r="M2159" s="460">
        <f t="shared" si="380"/>
        <v>1</v>
      </c>
      <c r="N2159" s="460">
        <f t="shared" si="381"/>
        <v>2.6154098647382796E-3</v>
      </c>
      <c r="O2159" s="460">
        <f t="shared" si="386"/>
        <v>-51.649204850687831</v>
      </c>
      <c r="P2159" s="460">
        <f t="shared" si="383"/>
        <v>-1</v>
      </c>
      <c r="Q2159" s="460">
        <f t="shared" si="384"/>
        <v>1.0598109783630113E-5</v>
      </c>
      <c r="R2159" s="460">
        <f t="shared" si="385"/>
        <v>-1.0598109783630113E-5</v>
      </c>
      <c r="V2159" s="430"/>
    </row>
    <row r="2160" spans="3:22" x14ac:dyDescent="0.35">
      <c r="C2160" s="460">
        <v>119</v>
      </c>
      <c r="D2160" s="460">
        <f t="shared" si="376"/>
        <v>119</v>
      </c>
      <c r="E2160" s="460">
        <f t="shared" si="382"/>
        <v>0.11899999999999999</v>
      </c>
      <c r="F2160" s="460">
        <f t="shared" si="377"/>
        <v>0.89583845241293591</v>
      </c>
      <c r="G2160" s="460">
        <v>1.4589389031884499E-3</v>
      </c>
      <c r="H2160" s="460">
        <f t="shared" si="378"/>
        <v>1</v>
      </c>
      <c r="I2160" s="460">
        <v>0.98576620338350096</v>
      </c>
      <c r="J2160" s="460">
        <v>0.98504779974161705</v>
      </c>
      <c r="K2160" s="460">
        <v>0.99086579428272303</v>
      </c>
      <c r="L2160" s="460" t="str">
        <f t="shared" si="379"/>
        <v>-</v>
      </c>
      <c r="M2160" s="460">
        <f t="shared" si="380"/>
        <v>1</v>
      </c>
      <c r="N2160" s="460">
        <f t="shared" si="381"/>
        <v>1.3069735691973671E-3</v>
      </c>
      <c r="O2160" s="460">
        <f t="shared" si="386"/>
        <v>-57.674663900536046</v>
      </c>
      <c r="P2160" s="460">
        <f t="shared" si="383"/>
        <v>-1</v>
      </c>
      <c r="Q2160" s="460">
        <f t="shared" si="384"/>
        <v>3.8462729507031994E-6</v>
      </c>
      <c r="R2160" s="460">
        <f t="shared" si="385"/>
        <v>-3.8462729507031994E-6</v>
      </c>
      <c r="V2160" s="430"/>
    </row>
    <row r="2161" spans="3:22" x14ac:dyDescent="0.35">
      <c r="C2161" s="460">
        <v>120</v>
      </c>
      <c r="D2161" s="460">
        <f t="shared" si="376"/>
        <v>120</v>
      </c>
      <c r="E2161" s="460">
        <f t="shared" si="382"/>
        <v>0.12</v>
      </c>
      <c r="F2161" s="460">
        <f t="shared" si="377"/>
        <v>0.89416439014929316</v>
      </c>
      <c r="G2161" s="460">
        <v>2.1461560801387201E-8</v>
      </c>
      <c r="H2161" s="460">
        <f t="shared" si="378"/>
        <v>1</v>
      </c>
      <c r="I2161" s="460">
        <v>0.98552737772328602</v>
      </c>
      <c r="J2161" s="460">
        <v>0.98479699483034</v>
      </c>
      <c r="K2161" s="460">
        <v>0.99071220991242803</v>
      </c>
      <c r="L2161" s="460" t="str">
        <f t="shared" si="379"/>
        <v>-</v>
      </c>
      <c r="M2161" s="460">
        <f t="shared" si="380"/>
        <v>1</v>
      </c>
      <c r="N2161" s="460">
        <f t="shared" si="381"/>
        <v>1.9190163425624362E-8</v>
      </c>
      <c r="O2161" s="460">
        <f t="shared" si="386"/>
        <v>-154.33842653494702</v>
      </c>
      <c r="P2161" s="460">
        <f t="shared" si="383"/>
        <v>-1</v>
      </c>
      <c r="Q2161" s="460">
        <f t="shared" si="384"/>
        <v>4.2705751825538473E-7</v>
      </c>
      <c r="R2161" s="460">
        <f t="shared" si="385"/>
        <v>-4.2705751825538473E-7</v>
      </c>
      <c r="V2161" s="430"/>
    </row>
    <row r="2162" spans="3:22" x14ac:dyDescent="0.35">
      <c r="C2162" s="460">
        <v>121</v>
      </c>
      <c r="D2162" s="460">
        <f t="shared" si="376"/>
        <v>121</v>
      </c>
      <c r="E2162" s="460">
        <f t="shared" si="382"/>
        <v>0.121</v>
      </c>
      <c r="F2162" s="460">
        <f t="shared" si="377"/>
        <v>0.89247905958155538</v>
      </c>
      <c r="G2162" s="460">
        <v>1.4308759634702099E-3</v>
      </c>
      <c r="H2162" s="460">
        <f t="shared" si="378"/>
        <v>1</v>
      </c>
      <c r="I2162" s="460">
        <v>0.98528660052281503</v>
      </c>
      <c r="J2162" s="460">
        <v>0.984544142994212</v>
      </c>
      <c r="K2162" s="460">
        <v>0.99055735966320602</v>
      </c>
      <c r="L2162" s="460" t="str">
        <f t="shared" si="379"/>
        <v>-</v>
      </c>
      <c r="M2162" s="460">
        <f t="shared" si="380"/>
        <v>1</v>
      </c>
      <c r="N2162" s="460">
        <f t="shared" si="381"/>
        <v>1.2770268342557449E-3</v>
      </c>
      <c r="O2162" s="460">
        <f t="shared" si="386"/>
        <v>-57.875999535596975</v>
      </c>
      <c r="P2162" s="460">
        <f t="shared" si="383"/>
        <v>-1</v>
      </c>
      <c r="Q2162" s="460">
        <f t="shared" si="384"/>
        <v>4.077116371212021E-7</v>
      </c>
      <c r="R2162" s="460">
        <f t="shared" si="385"/>
        <v>-4.077116371212021E-7</v>
      </c>
      <c r="V2162" s="430"/>
    </row>
    <row r="2163" spans="3:22" x14ac:dyDescent="0.35">
      <c r="C2163" s="460">
        <v>122</v>
      </c>
      <c r="D2163" s="460">
        <f t="shared" si="376"/>
        <v>122</v>
      </c>
      <c r="E2163" s="460">
        <f t="shared" si="382"/>
        <v>0.122</v>
      </c>
      <c r="F2163" s="460">
        <f t="shared" si="377"/>
        <v>0.89078252529643831</v>
      </c>
      <c r="G2163" s="460">
        <v>2.8035388828366301E-3</v>
      </c>
      <c r="H2163" s="460">
        <f t="shared" si="378"/>
        <v>1</v>
      </c>
      <c r="I2163" s="460">
        <v>0.98504387294930595</v>
      </c>
      <c r="J2163" s="460">
        <v>0.98428924552071295</v>
      </c>
      <c r="K2163" s="460">
        <v>0.99040124401664398</v>
      </c>
      <c r="L2163" s="460" t="str">
        <f t="shared" si="379"/>
        <v>-</v>
      </c>
      <c r="M2163" s="460">
        <f t="shared" si="380"/>
        <v>1</v>
      </c>
      <c r="N2163" s="460">
        <f t="shared" si="381"/>
        <v>2.497343445819969E-3</v>
      </c>
      <c r="O2163" s="460">
        <f t="shared" si="386"/>
        <v>-52.05043454850663</v>
      </c>
      <c r="P2163" s="460">
        <f t="shared" si="383"/>
        <v>-1</v>
      </c>
      <c r="Q2163" s="460">
        <f t="shared" si="384"/>
        <v>3.5614677527797057E-6</v>
      </c>
      <c r="R2163" s="460">
        <f t="shared" si="385"/>
        <v>-3.5614677527797057E-6</v>
      </c>
      <c r="V2163" s="430"/>
    </row>
    <row r="2164" spans="3:22" x14ac:dyDescent="0.35">
      <c r="C2164" s="460">
        <v>123</v>
      </c>
      <c r="D2164" s="460">
        <f t="shared" si="376"/>
        <v>123</v>
      </c>
      <c r="E2164" s="460">
        <f t="shared" si="382"/>
        <v>0.123</v>
      </c>
      <c r="F2164" s="460">
        <f t="shared" si="377"/>
        <v>0.88907485225862415</v>
      </c>
      <c r="G2164" s="460">
        <v>4.0903903571262602E-3</v>
      </c>
      <c r="H2164" s="460">
        <f t="shared" si="378"/>
        <v>1</v>
      </c>
      <c r="I2164" s="460">
        <v>0.98479919617937905</v>
      </c>
      <c r="J2164" s="460">
        <v>0.98403230370767203</v>
      </c>
      <c r="K2164" s="460">
        <v>0.99024386345826798</v>
      </c>
      <c r="L2164" s="460" t="str">
        <f t="shared" si="379"/>
        <v>-</v>
      </c>
      <c r="M2164" s="460">
        <f t="shared" si="380"/>
        <v>1</v>
      </c>
      <c r="N2164" s="460">
        <f t="shared" si="381"/>
        <v>3.6366632024421308E-3</v>
      </c>
      <c r="O2164" s="460">
        <f t="shared" si="386"/>
        <v>-48.785938356655649</v>
      </c>
      <c r="P2164" s="460">
        <f t="shared" si="383"/>
        <v>-1</v>
      </c>
      <c r="Q2164" s="460">
        <f t="shared" si="384"/>
        <v>9.406509390230908E-6</v>
      </c>
      <c r="R2164" s="460">
        <f t="shared" si="385"/>
        <v>-9.406509390230908E-6</v>
      </c>
      <c r="V2164" s="430"/>
    </row>
    <row r="2165" spans="3:22" x14ac:dyDescent="0.35">
      <c r="C2165" s="460">
        <v>124</v>
      </c>
      <c r="D2165" s="460">
        <f t="shared" si="376"/>
        <v>124</v>
      </c>
      <c r="E2165" s="460">
        <f t="shared" si="382"/>
        <v>0.124</v>
      </c>
      <c r="F2165" s="460">
        <f t="shared" si="377"/>
        <v>0.8873561058071201</v>
      </c>
      <c r="G2165" s="460">
        <v>5.2668498779576299E-3</v>
      </c>
      <c r="H2165" s="460">
        <f t="shared" si="378"/>
        <v>1</v>
      </c>
      <c r="I2165" s="460">
        <v>0.98455257139893604</v>
      </c>
      <c r="J2165" s="460">
        <v>0.98377331886314301</v>
      </c>
      <c r="K2165" s="460">
        <v>0.990085218477464</v>
      </c>
      <c r="L2165" s="460" t="str">
        <f t="shared" si="379"/>
        <v>-</v>
      </c>
      <c r="M2165" s="460">
        <f t="shared" si="380"/>
        <v>1</v>
      </c>
      <c r="N2165" s="460">
        <f t="shared" si="381"/>
        <v>4.6735713975751885E-3</v>
      </c>
      <c r="O2165" s="460">
        <f t="shared" si="386"/>
        <v>-46.607022365204394</v>
      </c>
      <c r="P2165" s="460">
        <f t="shared" si="383"/>
        <v>-1</v>
      </c>
      <c r="Q2165" s="460">
        <f t="shared" si="384"/>
        <v>1.7264999776831259E-5</v>
      </c>
      <c r="R2165" s="460">
        <f t="shared" si="385"/>
        <v>-1.7264999776831259E-5</v>
      </c>
      <c r="V2165" s="430"/>
    </row>
    <row r="2166" spans="3:22" x14ac:dyDescent="0.35">
      <c r="C2166" s="460">
        <v>125</v>
      </c>
      <c r="D2166" s="460">
        <f t="shared" si="376"/>
        <v>125</v>
      </c>
      <c r="E2166" s="460">
        <f t="shared" si="382"/>
        <v>0.125</v>
      </c>
      <c r="F2166" s="460">
        <f t="shared" si="377"/>
        <v>0.8856263516516053</v>
      </c>
      <c r="G2166" s="460">
        <v>6.3118623303082596E-3</v>
      </c>
      <c r="H2166" s="460">
        <f t="shared" si="378"/>
        <v>1</v>
      </c>
      <c r="I2166" s="460">
        <v>0.98430399980331795</v>
      </c>
      <c r="J2166" s="460">
        <v>0.98351229230557002</v>
      </c>
      <c r="K2166" s="460">
        <v>0.98992530956758495</v>
      </c>
      <c r="L2166" s="460" t="str">
        <f t="shared" si="379"/>
        <v>-</v>
      </c>
      <c r="M2166" s="460">
        <f t="shared" si="380"/>
        <v>1</v>
      </c>
      <c r="N2166" s="460">
        <f t="shared" si="381"/>
        <v>5.5899516077181034E-3</v>
      </c>
      <c r="O2166" s="460">
        <f t="shared" si="386"/>
        <v>-45.051839035802708</v>
      </c>
      <c r="P2166" s="460">
        <f t="shared" si="383"/>
        <v>-1</v>
      </c>
      <c r="Q2166" s="460">
        <f t="shared" si="384"/>
        <v>2.6334976120046163E-5</v>
      </c>
      <c r="R2166" s="460">
        <f t="shared" si="385"/>
        <v>-2.6334976120046163E-5</v>
      </c>
      <c r="V2166" s="430"/>
    </row>
    <row r="2167" spans="3:22" x14ac:dyDescent="0.35">
      <c r="C2167" s="460">
        <v>126</v>
      </c>
      <c r="D2167" s="460">
        <f t="shared" si="376"/>
        <v>126</v>
      </c>
      <c r="E2167" s="460">
        <f t="shared" si="382"/>
        <v>0.126</v>
      </c>
      <c r="F2167" s="460">
        <f t="shared" si="377"/>
        <v>0.88388565586875956</v>
      </c>
      <c r="G2167" s="460">
        <v>7.2082863140159898E-3</v>
      </c>
      <c r="H2167" s="460">
        <f t="shared" si="378"/>
        <v>1</v>
      </c>
      <c r="I2167" s="460">
        <v>0.984053482597116</v>
      </c>
      <c r="J2167" s="460">
        <v>0.98324922536358395</v>
      </c>
      <c r="K2167" s="460">
        <v>0.98976413722582801</v>
      </c>
      <c r="L2167" s="460" t="str">
        <f t="shared" si="379"/>
        <v>-</v>
      </c>
      <c r="M2167" s="460">
        <f t="shared" si="380"/>
        <v>1</v>
      </c>
      <c r="N2167" s="460">
        <f t="shared" si="381"/>
        <v>6.3713008763538262E-3</v>
      </c>
      <c r="O2167" s="460">
        <f t="shared" si="386"/>
        <v>-43.915437708891844</v>
      </c>
      <c r="P2167" s="460">
        <f t="shared" si="383"/>
        <v>-1</v>
      </c>
      <c r="Q2167" s="460">
        <f t="shared" si="384"/>
        <v>3.5767890246929233E-5</v>
      </c>
      <c r="R2167" s="460">
        <f t="shared" si="385"/>
        <v>-3.5767890246929233E-5</v>
      </c>
      <c r="V2167" s="430"/>
    </row>
    <row r="2168" spans="3:22" x14ac:dyDescent="0.35">
      <c r="C2168" s="460">
        <v>127</v>
      </c>
      <c r="D2168" s="460">
        <f t="shared" si="376"/>
        <v>127</v>
      </c>
      <c r="E2168" s="460">
        <f t="shared" si="382"/>
        <v>0.127</v>
      </c>
      <c r="F2168" s="460">
        <f t="shared" si="377"/>
        <v>0.88213408489856671</v>
      </c>
      <c r="G2168" s="460">
        <v>7.9431770994700598E-3</v>
      </c>
      <c r="H2168" s="460">
        <f t="shared" si="378"/>
        <v>1</v>
      </c>
      <c r="I2168" s="460">
        <v>0.98380102099434197</v>
      </c>
      <c r="J2168" s="460">
        <v>0.98298411937618102</v>
      </c>
      <c r="K2168" s="460">
        <v>0.98960170195335995</v>
      </c>
      <c r="L2168" s="460" t="str">
        <f t="shared" si="379"/>
        <v>-</v>
      </c>
      <c r="M2168" s="460">
        <f t="shared" si="380"/>
        <v>1</v>
      </c>
      <c r="N2168" s="460">
        <f t="shared" si="381"/>
        <v>7.006947261828273E-3</v>
      </c>
      <c r="O2168" s="460">
        <f t="shared" si="386"/>
        <v>-43.089423024705802</v>
      </c>
      <c r="P2168" s="460">
        <f t="shared" si="383"/>
        <v>-1</v>
      </c>
      <c r="Q2168" s="460">
        <f t="shared" si="384"/>
        <v>4.4744380811693205E-5</v>
      </c>
      <c r="R2168" s="460">
        <f t="shared" si="385"/>
        <v>-4.4744380811693205E-5</v>
      </c>
      <c r="V2168" s="430"/>
    </row>
    <row r="2169" spans="3:22" x14ac:dyDescent="0.35">
      <c r="C2169" s="460">
        <v>128</v>
      </c>
      <c r="D2169" s="460">
        <f t="shared" si="376"/>
        <v>128</v>
      </c>
      <c r="E2169" s="460">
        <f t="shared" si="382"/>
        <v>0.128</v>
      </c>
      <c r="F2169" s="460">
        <f t="shared" si="377"/>
        <v>0.88037170554060384</v>
      </c>
      <c r="G2169" s="460">
        <v>8.5079593365180901E-3</v>
      </c>
      <c r="H2169" s="460">
        <f t="shared" si="378"/>
        <v>1</v>
      </c>
      <c r="I2169" s="460">
        <v>0.98354661621824402</v>
      </c>
      <c r="J2169" s="460">
        <v>0.98271697569253402</v>
      </c>
      <c r="K2169" s="460">
        <v>0.98943800425517703</v>
      </c>
      <c r="L2169" s="460" t="str">
        <f t="shared" si="379"/>
        <v>-</v>
      </c>
      <c r="M2169" s="460">
        <f t="shared" si="380"/>
        <v>1</v>
      </c>
      <c r="N2169" s="460">
        <f t="shared" si="381"/>
        <v>7.4901666717605356E-3</v>
      </c>
      <c r="O2169" s="460">
        <f t="shared" si="386"/>
        <v>-42.510170364780954</v>
      </c>
      <c r="P2169" s="460">
        <f t="shared" si="383"/>
        <v>-1</v>
      </c>
      <c r="Q2169" s="460">
        <f t="shared" si="384"/>
        <v>5.2541578100863699E-5</v>
      </c>
      <c r="R2169" s="460">
        <f t="shared" si="385"/>
        <v>-5.2541578100863699E-5</v>
      </c>
      <c r="V2169" s="430"/>
    </row>
    <row r="2170" spans="3:22" x14ac:dyDescent="0.35">
      <c r="C2170" s="460">
        <v>129</v>
      </c>
      <c r="D2170" s="460">
        <f t="shared" si="376"/>
        <v>129</v>
      </c>
      <c r="E2170" s="460">
        <f t="shared" si="382"/>
        <v>0.129</v>
      </c>
      <c r="F2170" s="460">
        <f t="shared" si="377"/>
        <v>0.87859858495032028</v>
      </c>
      <c r="G2170" s="460">
        <v>8.8984874866433698E-3</v>
      </c>
      <c r="H2170" s="460">
        <f t="shared" si="378"/>
        <v>1</v>
      </c>
      <c r="I2170" s="460">
        <v>0.98329026950143905</v>
      </c>
      <c r="J2170" s="460">
        <v>0.98244779567211904</v>
      </c>
      <c r="K2170" s="460">
        <v>0.98927304464021903</v>
      </c>
      <c r="L2170" s="460" t="str">
        <f t="shared" si="379"/>
        <v>-</v>
      </c>
      <c r="M2170" s="460">
        <f t="shared" si="380"/>
        <v>1</v>
      </c>
      <c r="N2170" s="460">
        <f t="shared" si="381"/>
        <v>7.8181985139629973E-3</v>
      </c>
      <c r="O2170" s="460">
        <f t="shared" si="386"/>
        <v>-42.137866129535738</v>
      </c>
      <c r="P2170" s="460">
        <f t="shared" si="383"/>
        <v>-1</v>
      </c>
      <c r="Q2170" s="460">
        <f t="shared" si="384"/>
        <v>5.8586511164868074E-5</v>
      </c>
      <c r="R2170" s="460">
        <f t="shared" si="385"/>
        <v>-5.8586511164868074E-5</v>
      </c>
      <c r="V2170" s="430"/>
    </row>
    <row r="2171" spans="3:22" x14ac:dyDescent="0.35">
      <c r="C2171" s="460">
        <v>130</v>
      </c>
      <c r="D2171" s="460">
        <f t="shared" si="376"/>
        <v>130</v>
      </c>
      <c r="E2171" s="460">
        <f t="shared" si="382"/>
        <v>0.13</v>
      </c>
      <c r="F2171" s="460">
        <f t="shared" si="377"/>
        <v>0.87681479063528478</v>
      </c>
      <c r="G2171" s="460">
        <v>9.1149948106465598E-3</v>
      </c>
      <c r="H2171" s="460">
        <f t="shared" si="378"/>
        <v>1</v>
      </c>
      <c r="I2171" s="460">
        <v>0.98303198208585096</v>
      </c>
      <c r="J2171" s="460">
        <v>0.98217658068466396</v>
      </c>
      <c r="K2171" s="460">
        <v>0.98910682362132096</v>
      </c>
      <c r="L2171" s="460" t="str">
        <f t="shared" si="379"/>
        <v>-</v>
      </c>
      <c r="M2171" s="460">
        <f t="shared" si="380"/>
        <v>1</v>
      </c>
      <c r="N2171" s="460">
        <f t="shared" si="381"/>
        <v>7.9921622665387708E-3</v>
      </c>
      <c r="O2171" s="460">
        <f t="shared" si="386"/>
        <v>-41.946714142420802</v>
      </c>
      <c r="P2171" s="460">
        <f t="shared" si="383"/>
        <v>-1</v>
      </c>
      <c r="Q2171" s="460">
        <f t="shared" si="384"/>
        <v>6.2491877002407133E-5</v>
      </c>
      <c r="R2171" s="460">
        <f t="shared" si="385"/>
        <v>-6.2491877002407133E-5</v>
      </c>
      <c r="V2171" s="430"/>
    </row>
    <row r="2172" spans="3:22" x14ac:dyDescent="0.35">
      <c r="C2172" s="460">
        <v>131</v>
      </c>
      <c r="D2172" s="460">
        <f t="shared" si="376"/>
        <v>131</v>
      </c>
      <c r="E2172" s="460">
        <f t="shared" si="382"/>
        <v>0.13100000000000001</v>
      </c>
      <c r="F2172" s="460">
        <f t="shared" si="377"/>
        <v>0.8750203904514231</v>
      </c>
      <c r="G2172" s="460">
        <v>9.1619345451334905E-3</v>
      </c>
      <c r="H2172" s="460">
        <f t="shared" si="378"/>
        <v>1</v>
      </c>
      <c r="I2172" s="460">
        <v>0.98277175522269899</v>
      </c>
      <c r="J2172" s="460">
        <v>0.98190333211012504</v>
      </c>
      <c r="K2172" s="460">
        <v>0.98893934171521003</v>
      </c>
      <c r="L2172" s="460" t="str">
        <f t="shared" si="379"/>
        <v>-</v>
      </c>
      <c r="M2172" s="460">
        <f t="shared" si="380"/>
        <v>1</v>
      </c>
      <c r="N2172" s="460">
        <f t="shared" si="381"/>
        <v>8.0168795429730877E-3</v>
      </c>
      <c r="O2172" s="460">
        <f t="shared" si="386"/>
        <v>-41.919892836260075</v>
      </c>
      <c r="P2172" s="460">
        <f t="shared" si="383"/>
        <v>-1</v>
      </c>
      <c r="Q2172" s="460">
        <f t="shared" si="384"/>
        <v>6.4072354914674682E-5</v>
      </c>
      <c r="R2172" s="460">
        <f t="shared" si="385"/>
        <v>-6.4072354914674682E-5</v>
      </c>
      <c r="V2172" s="430"/>
    </row>
    <row r="2173" spans="3:22" x14ac:dyDescent="0.35">
      <c r="C2173" s="460">
        <v>132</v>
      </c>
      <c r="D2173" s="460">
        <f t="shared" si="376"/>
        <v>132</v>
      </c>
      <c r="E2173" s="460">
        <f t="shared" si="382"/>
        <v>0.13200000000000001</v>
      </c>
      <c r="F2173" s="460">
        <f t="shared" si="377"/>
        <v>0.87321545259924638</v>
      </c>
      <c r="G2173" s="460">
        <v>9.0477195710899298E-3</v>
      </c>
      <c r="H2173" s="460">
        <f t="shared" si="378"/>
        <v>1</v>
      </c>
      <c r="I2173" s="460">
        <v>0.98250959017246697</v>
      </c>
      <c r="J2173" s="460">
        <v>0.98162805133865505</v>
      </c>
      <c r="K2173" s="460">
        <v>0.98877059944248202</v>
      </c>
      <c r="L2173" s="460" t="str">
        <f t="shared" si="379"/>
        <v>-</v>
      </c>
      <c r="M2173" s="460">
        <f t="shared" si="380"/>
        <v>1</v>
      </c>
      <c r="N2173" s="460">
        <f t="shared" si="381"/>
        <v>7.900608540260352E-3</v>
      </c>
      <c r="O2173" s="460">
        <f t="shared" si="386"/>
        <v>-42.046789122295998</v>
      </c>
      <c r="P2173" s="460">
        <f t="shared" si="383"/>
        <v>-1</v>
      </c>
      <c r="Q2173" s="460">
        <f t="shared" si="384"/>
        <v>6.334160671996965E-5</v>
      </c>
      <c r="R2173" s="460">
        <f t="shared" si="385"/>
        <v>-6.334160671996965E-5</v>
      </c>
      <c r="V2173" s="430"/>
    </row>
    <row r="2174" spans="3:22" x14ac:dyDescent="0.35">
      <c r="C2174" s="460">
        <v>133</v>
      </c>
      <c r="D2174" s="460">
        <f t="shared" ref="D2174:D2237" si="387">IF(AND($D$11=$U$86,$D$13&gt;=$U$80),$D$13/$U$80,1)*(f_CLK_MHz/fCLK_NOM_MHz)*$C2174</f>
        <v>133</v>
      </c>
      <c r="E2174" s="460">
        <f t="shared" si="382"/>
        <v>0.13300000000000001</v>
      </c>
      <c r="F2174" s="460">
        <f t="shared" ref="F2174:F2237" si="388">IF(SINC3_Decimation&lt;&gt;0,(ABS(SIN(((MOD_CLK_DIV*PI()*$D2174*SINC3_Decimation)/(f_CLK_MHz*1000000)))/(SINC3_Decimation*SIN(((MOD_CLK_DIV*PI()*$D2174)/(f_CLK_MHz*1000000)))))^First_Stage_Order),"-")</f>
        <v>0.87140004562004447</v>
      </c>
      <c r="G2174" s="460">
        <v>8.7843693507439497E-3</v>
      </c>
      <c r="H2174" s="460">
        <f t="shared" ref="H2174:H2237" si="389">IF(SINC1A_Decimation&lt;&gt;0,(ABS(SIN(((MOD_CLK_DIV*SINC3_Decimation*FIR2_Decimation*PI()*$D2174*SINC1A_Decimation)/(f_CLK_MHz*1000000)))/(SINC1A_Decimation*SIN(((MOD_CLK_DIV*SINC3_Decimation*FIR2_Decimation*PI()*$D2174)/(f_CLK_MHz*1000000)))))^1),"-")</f>
        <v>1</v>
      </c>
      <c r="I2174" s="460">
        <v>0.98224548820494495</v>
      </c>
      <c r="J2174" s="460">
        <v>0.98135073977065401</v>
      </c>
      <c r="K2174" s="460">
        <v>0.98860059732764505</v>
      </c>
      <c r="L2174" s="460" t="str">
        <f t="shared" ref="L2174:L2237" si="390">IF(SINC1B_Decimation&lt;&gt;0,(ABS(SIN(((MOD_CLK_DIV*FIR1_Decimation*PI()*$D2174*SINC1B_Decimation)/(f_CLK_MHz*1000000)))/(SINC1B_Decimation*SIN(((MOD_CLK_DIV*FIR1_Decimation*PI()*$D2174)/(f_CLK_MHz*1000000)))))^1),"-")</f>
        <v>-</v>
      </c>
      <c r="M2174" s="460">
        <f t="shared" ref="M2174:M2237" si="391">IF($D$14=$Z$85,(ABS(SIN(((Dec_Prior_to_Chop*PI()*$D2174*2)/(f_CLK_MHz*1000000)))/(2*SIN(((Dec_Prior_to_Chop*PI()*$D2174)/(f_CLK_MHz*1000000)))))^1),1)</f>
        <v>1</v>
      </c>
      <c r="N2174" s="460">
        <f t="shared" ref="N2174:N2237" si="392">M2174*IF(FILTER=$U$85,F2174,IF(AND(FILTER=$U$86,$D$13&lt;=$U$73,$D$13&lt;&gt;$U$72),F2174*G2174*H2174,IF(AND(FILTER=$U$86,OR($D$13&gt;=$U$74,$D$13=$U$72),$D$13&lt;=$U$79,$D$13&lt;&gt;$U$75),I2174*L2174,IF(AND(FILTER=$U$86,$D$13=$U$75),J2174*L2174,IF(AND(FILTER=$U$86,$D$13&gt;=$U$80),K2174,"Error")))))</f>
        <v>7.6546998529815986E-3</v>
      </c>
      <c r="O2174" s="460">
        <f t="shared" si="386"/>
        <v>-42.321436673447451</v>
      </c>
      <c r="P2174" s="460">
        <f t="shared" si="383"/>
        <v>-1</v>
      </c>
      <c r="Q2174" s="460">
        <f t="shared" si="384"/>
        <v>6.0491904802215865E-5</v>
      </c>
      <c r="R2174" s="460">
        <f t="shared" si="385"/>
        <v>-6.0491904802215865E-5</v>
      </c>
      <c r="V2174" s="430"/>
    </row>
    <row r="2175" spans="3:22" x14ac:dyDescent="0.35">
      <c r="C2175" s="460">
        <v>134</v>
      </c>
      <c r="D2175" s="460">
        <f t="shared" si="387"/>
        <v>134</v>
      </c>
      <c r="E2175" s="460">
        <f t="shared" ref="E2175:E2238" si="393">D2175/1000</f>
        <v>0.13400000000000001</v>
      </c>
      <c r="F2175" s="460">
        <f t="shared" si="388"/>
        <v>0.86957423839207837</v>
      </c>
      <c r="G2175" s="460">
        <v>8.3870751244301302E-3</v>
      </c>
      <c r="H2175" s="460">
        <f t="shared" si="389"/>
        <v>1</v>
      </c>
      <c r="I2175" s="460">
        <v>0.981979450599204</v>
      </c>
      <c r="J2175" s="460">
        <v>0.981071398816727</v>
      </c>
      <c r="K2175" s="460">
        <v>0.98842933589909998</v>
      </c>
      <c r="L2175" s="460" t="str">
        <f t="shared" si="390"/>
        <v>-</v>
      </c>
      <c r="M2175" s="460">
        <f t="shared" si="391"/>
        <v>1</v>
      </c>
      <c r="N2175" s="460">
        <f t="shared" si="392"/>
        <v>7.293184463663476E-3</v>
      </c>
      <c r="O2175" s="460">
        <f t="shared" si="386"/>
        <v>-42.741656037150747</v>
      </c>
      <c r="P2175" s="460">
        <f t="shared" si="383"/>
        <v>-1</v>
      </c>
      <c r="Q2175" s="460">
        <f t="shared" si="384"/>
        <v>5.5859811385950949E-5</v>
      </c>
      <c r="R2175" s="460">
        <f t="shared" si="385"/>
        <v>-5.5859811385950949E-5</v>
      </c>
      <c r="V2175" s="430"/>
    </row>
    <row r="2176" spans="3:22" x14ac:dyDescent="0.35">
      <c r="C2176" s="460">
        <v>135</v>
      </c>
      <c r="D2176" s="460">
        <f t="shared" si="387"/>
        <v>135</v>
      </c>
      <c r="E2176" s="460">
        <f t="shared" si="393"/>
        <v>0.13500000000000001</v>
      </c>
      <c r="F2176" s="460">
        <f t="shared" si="388"/>
        <v>0.86773810012675168</v>
      </c>
      <c r="G2176" s="460">
        <v>7.8736962640068194E-3</v>
      </c>
      <c r="H2176" s="460">
        <f t="shared" si="389"/>
        <v>1</v>
      </c>
      <c r="I2176" s="460">
        <v>0.98171147864354102</v>
      </c>
      <c r="J2176" s="460">
        <v>0.98079002989764397</v>
      </c>
      <c r="K2176" s="460">
        <v>0.98825681568910295</v>
      </c>
      <c r="L2176" s="460" t="str">
        <f t="shared" si="390"/>
        <v>-</v>
      </c>
      <c r="M2176" s="460">
        <f t="shared" si="391"/>
        <v>1</v>
      </c>
      <c r="N2176" s="460">
        <f t="shared" si="392"/>
        <v>6.8323062371043802E-3</v>
      </c>
      <c r="O2176" s="460">
        <f t="shared" si="386"/>
        <v>-43.308653519378836</v>
      </c>
      <c r="P2176" s="460">
        <f t="shared" si="383"/>
        <v>-1</v>
      </c>
      <c r="Q2176" s="460">
        <f t="shared" si="384"/>
        <v>4.9882371884369796E-5</v>
      </c>
      <c r="R2176" s="460">
        <f t="shared" si="385"/>
        <v>-4.9882371884369796E-5</v>
      </c>
      <c r="V2176" s="430"/>
    </row>
    <row r="2177" spans="3:22" x14ac:dyDescent="0.35">
      <c r="C2177" s="460">
        <v>136</v>
      </c>
      <c r="D2177" s="460">
        <f t="shared" si="387"/>
        <v>136</v>
      </c>
      <c r="E2177" s="460">
        <f t="shared" si="393"/>
        <v>0.13600000000000001</v>
      </c>
      <c r="F2177" s="460">
        <f t="shared" si="388"/>
        <v>0.86589170036476437</v>
      </c>
      <c r="G2177" s="460">
        <v>7.2642022286279698E-3</v>
      </c>
      <c r="H2177" s="460">
        <f t="shared" si="389"/>
        <v>1</v>
      </c>
      <c r="I2177" s="460">
        <v>0.98144157363556295</v>
      </c>
      <c r="J2177" s="460">
        <v>0.98050663444441</v>
      </c>
      <c r="K2177" s="460">
        <v>0.98808303723383195</v>
      </c>
      <c r="L2177" s="460" t="str">
        <f t="shared" si="390"/>
        <v>-</v>
      </c>
      <c r="M2177" s="460">
        <f t="shared" si="391"/>
        <v>1</v>
      </c>
      <c r="N2177" s="460">
        <f t="shared" si="392"/>
        <v>6.2900124195401841E-3</v>
      </c>
      <c r="O2177" s="460">
        <f t="shared" si="386"/>
        <v>-44.026969940911968</v>
      </c>
      <c r="P2177" s="460">
        <f t="shared" si="383"/>
        <v>-1</v>
      </c>
      <c r="Q2177" s="460">
        <f t="shared" si="384"/>
        <v>4.3048811731630499E-5</v>
      </c>
      <c r="R2177" s="460">
        <f t="shared" si="385"/>
        <v>-4.3048811731630499E-5</v>
      </c>
      <c r="V2177" s="430"/>
    </row>
    <row r="2178" spans="3:22" x14ac:dyDescent="0.35">
      <c r="C2178" s="460">
        <v>137</v>
      </c>
      <c r="D2178" s="460">
        <f t="shared" si="387"/>
        <v>137</v>
      </c>
      <c r="E2178" s="460">
        <f t="shared" si="393"/>
        <v>0.13700000000000001</v>
      </c>
      <c r="F2178" s="460">
        <f t="shared" si="388"/>
        <v>0.86403510897225078</v>
      </c>
      <c r="G2178" s="460">
        <v>6.5800757268276002E-3</v>
      </c>
      <c r="H2178" s="460">
        <f t="shared" si="389"/>
        <v>1</v>
      </c>
      <c r="I2178" s="460">
        <v>0.98116973688209097</v>
      </c>
      <c r="J2178" s="460">
        <v>0.98022121389817096</v>
      </c>
      <c r="K2178" s="460">
        <v>0.987908001073322</v>
      </c>
      <c r="L2178" s="460" t="str">
        <f t="shared" si="390"/>
        <v>-</v>
      </c>
      <c r="M2178" s="460">
        <f t="shared" si="391"/>
        <v>1</v>
      </c>
      <c r="N2178" s="460">
        <f t="shared" si="392"/>
        <v>5.6854164476751474E-3</v>
      </c>
      <c r="O2178" s="460">
        <f t="shared" si="386"/>
        <v>-44.904754368677899</v>
      </c>
      <c r="P2178" s="460">
        <f t="shared" si="383"/>
        <v>-1</v>
      </c>
      <c r="Q2178" s="460">
        <f t="shared" si="384"/>
        <v>3.5852724138433565E-5</v>
      </c>
      <c r="R2178" s="460">
        <f t="shared" si="385"/>
        <v>-3.5852724138433565E-5</v>
      </c>
      <c r="V2178" s="430"/>
    </row>
    <row r="2179" spans="3:22" x14ac:dyDescent="0.35">
      <c r="C2179" s="460">
        <v>138</v>
      </c>
      <c r="D2179" s="460">
        <f t="shared" si="387"/>
        <v>138</v>
      </c>
      <c r="E2179" s="460">
        <f t="shared" si="393"/>
        <v>0.13800000000000001</v>
      </c>
      <c r="F2179" s="460">
        <f t="shared" si="388"/>
        <v>0.8621683961369061</v>
      </c>
      <c r="G2179" s="460">
        <v>5.8436934306608703E-3</v>
      </c>
      <c r="H2179" s="460">
        <f t="shared" si="389"/>
        <v>1</v>
      </c>
      <c r="I2179" s="460">
        <v>0.98089596969918302</v>
      </c>
      <c r="J2179" s="460">
        <v>0.97993376971023805</v>
      </c>
      <c r="K2179" s="460">
        <v>0.987731707751484</v>
      </c>
      <c r="L2179" s="460" t="str">
        <f t="shared" si="390"/>
        <v>-</v>
      </c>
      <c r="M2179" s="460">
        <f t="shared" si="391"/>
        <v>1</v>
      </c>
      <c r="N2179" s="460">
        <f t="shared" si="392"/>
        <v>5.0382477926286572E-3</v>
      </c>
      <c r="O2179" s="460">
        <f t="shared" si="386"/>
        <v>-45.95440953419812</v>
      </c>
      <c r="P2179" s="460">
        <f t="shared" ref="P2179:P2242" si="394">D2178-D2179</f>
        <v>-1</v>
      </c>
      <c r="Q2179" s="460">
        <f t="shared" ref="Q2179:Q2242" si="395">((N2179+N2178)/2)^2</f>
        <v>2.8749243684692649E-5</v>
      </c>
      <c r="R2179" s="460">
        <f t="shared" ref="R2179:R2242" si="396">P2179*Q2179</f>
        <v>-2.8749243684692649E-5</v>
      </c>
      <c r="V2179" s="430"/>
    </row>
    <row r="2180" spans="3:22" x14ac:dyDescent="0.35">
      <c r="C2180" s="460">
        <v>139</v>
      </c>
      <c r="D2180" s="460">
        <f t="shared" si="387"/>
        <v>139</v>
      </c>
      <c r="E2180" s="460">
        <f t="shared" si="393"/>
        <v>0.13900000000000001</v>
      </c>
      <c r="F2180" s="460">
        <f t="shared" si="388"/>
        <v>0.86029163236409234</v>
      </c>
      <c r="G2180" s="460">
        <v>5.0777008985540299E-3</v>
      </c>
      <c r="H2180" s="460">
        <f t="shared" si="389"/>
        <v>1</v>
      </c>
      <c r="I2180" s="460">
        <v>0.98062027341214597</v>
      </c>
      <c r="J2180" s="460">
        <v>0.97964430334210095</v>
      </c>
      <c r="K2180" s="460">
        <v>0.98755415781612199</v>
      </c>
      <c r="L2180" s="460" t="str">
        <f t="shared" si="390"/>
        <v>-</v>
      </c>
      <c r="M2180" s="460">
        <f t="shared" si="391"/>
        <v>1</v>
      </c>
      <c r="N2180" s="460">
        <f t="shared" si="392"/>
        <v>4.3683035946736649E-3</v>
      </c>
      <c r="O2180" s="460">
        <f t="shared" si="386"/>
        <v>-47.193743720582553</v>
      </c>
      <c r="P2180" s="460">
        <f t="shared" si="394"/>
        <v>-1</v>
      </c>
      <c r="Q2180" s="460">
        <f t="shared" si="395"/>
        <v>2.2120802250489806E-5</v>
      </c>
      <c r="R2180" s="460">
        <f t="shared" si="396"/>
        <v>-2.2120802250489806E-5</v>
      </c>
      <c r="V2180" s="430"/>
    </row>
    <row r="2181" spans="3:22" x14ac:dyDescent="0.35">
      <c r="C2181" s="460">
        <v>140</v>
      </c>
      <c r="D2181" s="460">
        <f t="shared" si="387"/>
        <v>140</v>
      </c>
      <c r="E2181" s="460">
        <f t="shared" si="393"/>
        <v>0.14000000000000001</v>
      </c>
      <c r="F2181" s="460">
        <f t="shared" si="388"/>
        <v>0.85840488847293561</v>
      </c>
      <c r="G2181" s="460">
        <v>4.3043982401053402E-3</v>
      </c>
      <c r="H2181" s="460">
        <f t="shared" si="389"/>
        <v>1</v>
      </c>
      <c r="I2181" s="460">
        <v>0.98034264935548399</v>
      </c>
      <c r="J2181" s="460">
        <v>0.97935281626536597</v>
      </c>
      <c r="K2181" s="460">
        <v>0.98737535181889402</v>
      </c>
      <c r="L2181" s="460" t="str">
        <f t="shared" si="390"/>
        <v>-</v>
      </c>
      <c r="M2181" s="460">
        <f t="shared" si="391"/>
        <v>1</v>
      </c>
      <c r="N2181" s="460">
        <f t="shared" si="392"/>
        <v>3.6949164912407251E-3</v>
      </c>
      <c r="O2181" s="460">
        <f t="shared" si="386"/>
        <v>-48.647907452842816</v>
      </c>
      <c r="P2181" s="460">
        <f t="shared" si="394"/>
        <v>-1</v>
      </c>
      <c r="Q2181" s="460">
        <f t="shared" si="395"/>
        <v>1.6253879538473315E-5</v>
      </c>
      <c r="R2181" s="460">
        <f t="shared" si="396"/>
        <v>-1.6253879538473315E-5</v>
      </c>
      <c r="V2181" s="430"/>
    </row>
    <row r="2182" spans="3:22" x14ac:dyDescent="0.35">
      <c r="C2182" s="460">
        <v>141</v>
      </c>
      <c r="D2182" s="460">
        <f t="shared" si="387"/>
        <v>141</v>
      </c>
      <c r="E2182" s="460">
        <f t="shared" si="393"/>
        <v>0.14099999999999999</v>
      </c>
      <c r="F2182" s="460">
        <f t="shared" si="388"/>
        <v>0.8565082355924043</v>
      </c>
      <c r="G2182" s="460">
        <v>3.54515250596555E-3</v>
      </c>
      <c r="H2182" s="460">
        <f t="shared" si="389"/>
        <v>1</v>
      </c>
      <c r="I2182" s="460">
        <v>0.98006309887293797</v>
      </c>
      <c r="J2182" s="460">
        <v>0.97905930996180102</v>
      </c>
      <c r="K2182" s="460">
        <v>0.98719529031534803</v>
      </c>
      <c r="L2182" s="460" t="str">
        <f t="shared" si="390"/>
        <v>-</v>
      </c>
      <c r="M2182" s="460">
        <f t="shared" si="391"/>
        <v>1</v>
      </c>
      <c r="N2182" s="460">
        <f t="shared" si="392"/>
        <v>3.0364523177905437E-3</v>
      </c>
      <c r="O2182" s="460">
        <f t="shared" si="386"/>
        <v>-50.352670686567158</v>
      </c>
      <c r="P2182" s="460">
        <f t="shared" si="394"/>
        <v>-1</v>
      </c>
      <c r="Q2182" s="460">
        <f t="shared" si="395"/>
        <v>1.1327831510799761E-5</v>
      </c>
      <c r="R2182" s="460">
        <f t="shared" si="396"/>
        <v>-1.1327831510799761E-5</v>
      </c>
      <c r="V2182" s="430"/>
    </row>
    <row r="2183" spans="3:22" x14ac:dyDescent="0.35">
      <c r="C2183" s="460">
        <v>142</v>
      </c>
      <c r="D2183" s="460">
        <f t="shared" si="387"/>
        <v>142</v>
      </c>
      <c r="E2183" s="460">
        <f t="shared" si="393"/>
        <v>0.14199999999999999</v>
      </c>
      <c r="F2183" s="460">
        <f t="shared" si="388"/>
        <v>0.85460174515736931</v>
      </c>
      <c r="G2183" s="460">
        <v>2.8198518275157599E-3</v>
      </c>
      <c r="H2183" s="460">
        <f t="shared" si="389"/>
        <v>1</v>
      </c>
      <c r="I2183" s="460">
        <v>0.97978162331743601</v>
      </c>
      <c r="J2183" s="460">
        <v>0.97876378592327495</v>
      </c>
      <c r="K2183" s="460">
        <v>0.98701397386488499</v>
      </c>
      <c r="L2183" s="460" t="str">
        <f t="shared" si="390"/>
        <v>-</v>
      </c>
      <c r="M2183" s="460">
        <f t="shared" si="391"/>
        <v>1</v>
      </c>
      <c r="N2183" s="460">
        <f t="shared" si="392"/>
        <v>2.4098502928801657E-3</v>
      </c>
      <c r="O2183" s="460">
        <f t="shared" si="386"/>
        <v>-52.360198725229012</v>
      </c>
      <c r="P2183" s="460">
        <f t="shared" si="394"/>
        <v>-1</v>
      </c>
      <c r="Q2183" s="460">
        <f t="shared" si="395"/>
        <v>7.4155530317496464E-6</v>
      </c>
      <c r="R2183" s="460">
        <f t="shared" si="396"/>
        <v>-7.4155530317496464E-6</v>
      </c>
      <c r="V2183" s="430"/>
    </row>
    <row r="2184" spans="3:22" x14ac:dyDescent="0.35">
      <c r="C2184" s="460">
        <v>143</v>
      </c>
      <c r="D2184" s="460">
        <f t="shared" si="387"/>
        <v>143</v>
      </c>
      <c r="E2184" s="460">
        <f t="shared" si="393"/>
        <v>0.14299999999999999</v>
      </c>
      <c r="F2184" s="460">
        <f t="shared" si="388"/>
        <v>0.85268548890466389</v>
      </c>
      <c r="G2184" s="460">
        <v>2.14641499300943E-3</v>
      </c>
      <c r="H2184" s="460">
        <f t="shared" si="389"/>
        <v>1</v>
      </c>
      <c r="I2184" s="460">
        <v>0.97949822405108899</v>
      </c>
      <c r="J2184" s="460">
        <v>0.97846624565177498</v>
      </c>
      <c r="K2184" s="460">
        <v>0.98683140303077299</v>
      </c>
      <c r="L2184" s="460" t="str">
        <f t="shared" si="390"/>
        <v>-</v>
      </c>
      <c r="M2184" s="460">
        <f t="shared" si="391"/>
        <v>1</v>
      </c>
      <c r="N2184" s="460">
        <f t="shared" si="392"/>
        <v>1.8302169177065466E-3</v>
      </c>
      <c r="O2184" s="460">
        <f t="shared" si="386"/>
        <v>-54.749948690854886</v>
      </c>
      <c r="P2184" s="460">
        <f t="shared" si="394"/>
        <v>-1</v>
      </c>
      <c r="Q2184" s="460">
        <f t="shared" si="395"/>
        <v>4.4945424875731461E-6</v>
      </c>
      <c r="R2184" s="460">
        <f t="shared" si="396"/>
        <v>-4.4945424875731461E-6</v>
      </c>
      <c r="V2184" s="430"/>
    </row>
    <row r="2185" spans="3:22" x14ac:dyDescent="0.35">
      <c r="C2185" s="460">
        <v>144</v>
      </c>
      <c r="D2185" s="460">
        <f t="shared" si="387"/>
        <v>144</v>
      </c>
      <c r="E2185" s="460">
        <f t="shared" si="393"/>
        <v>0.14399999999999999</v>
      </c>
      <c r="F2185" s="460">
        <f t="shared" si="388"/>
        <v>0.85075953886911315</v>
      </c>
      <c r="G2185" s="460">
        <v>1.5403684672645199E-3</v>
      </c>
      <c r="H2185" s="460">
        <f t="shared" si="389"/>
        <v>1</v>
      </c>
      <c r="I2185" s="460">
        <v>0.97921290244521997</v>
      </c>
      <c r="J2185" s="460">
        <v>0.97816669065940098</v>
      </c>
      <c r="K2185" s="460">
        <v>0.98664757838015504</v>
      </c>
      <c r="L2185" s="460" t="str">
        <f t="shared" si="390"/>
        <v>-</v>
      </c>
      <c r="M2185" s="460">
        <f t="shared" si="391"/>
        <v>1</v>
      </c>
      <c r="N2185" s="460">
        <f t="shared" si="392"/>
        <v>1.3104831668984856E-3</v>
      </c>
      <c r="O2185" s="460">
        <f t="shared" si="386"/>
        <v>-57.651371063520493</v>
      </c>
      <c r="P2185" s="460">
        <f t="shared" si="394"/>
        <v>-1</v>
      </c>
      <c r="Q2185" s="460">
        <f t="shared" si="395"/>
        <v>2.4659992553595135E-6</v>
      </c>
      <c r="R2185" s="460">
        <f t="shared" si="396"/>
        <v>-2.4659992553595135E-6</v>
      </c>
      <c r="V2185" s="430"/>
    </row>
    <row r="2186" spans="3:22" x14ac:dyDescent="0.35">
      <c r="C2186" s="460">
        <v>145</v>
      </c>
      <c r="D2186" s="460">
        <f t="shared" si="387"/>
        <v>145</v>
      </c>
      <c r="E2186" s="460">
        <f t="shared" si="393"/>
        <v>0.14499999999999999</v>
      </c>
      <c r="F2186" s="460">
        <f t="shared" si="388"/>
        <v>0.84882396737956112</v>
      </c>
      <c r="G2186" s="460">
        <v>1.01450088742382E-3</v>
      </c>
      <c r="H2186" s="460">
        <f t="shared" si="389"/>
        <v>1</v>
      </c>
      <c r="I2186" s="460">
        <v>0.97892565988032199</v>
      </c>
      <c r="J2186" s="460">
        <v>0.977865122468356</v>
      </c>
      <c r="K2186" s="460">
        <v>0.98646250048404205</v>
      </c>
      <c r="L2186" s="460" t="str">
        <f t="shared" si="390"/>
        <v>-</v>
      </c>
      <c r="M2186" s="460">
        <f t="shared" si="391"/>
        <v>1</v>
      </c>
      <c r="N2186" s="460">
        <f t="shared" si="392"/>
        <v>8.6113266817317241E-4</v>
      </c>
      <c r="O2186" s="460">
        <f t="shared" si="386"/>
        <v>-61.298598698755157</v>
      </c>
      <c r="P2186" s="460">
        <f t="shared" si="394"/>
        <v>-1</v>
      </c>
      <c r="Q2186" s="460">
        <f t="shared" si="395"/>
        <v>1.1789788337834937E-6</v>
      </c>
      <c r="R2186" s="460">
        <f t="shared" si="396"/>
        <v>-1.1789788337834937E-6</v>
      </c>
      <c r="V2186" s="430"/>
    </row>
    <row r="2187" spans="3:22" x14ac:dyDescent="0.35">
      <c r="C2187" s="460">
        <v>146</v>
      </c>
      <c r="D2187" s="460">
        <f t="shared" si="387"/>
        <v>146</v>
      </c>
      <c r="E2187" s="460">
        <f t="shared" si="393"/>
        <v>0.14599999999999999</v>
      </c>
      <c r="F2187" s="460">
        <f t="shared" si="388"/>
        <v>0.84687884705488037</v>
      </c>
      <c r="G2187" s="460">
        <v>5.7860285148809401E-4</v>
      </c>
      <c r="H2187" s="460">
        <f t="shared" si="389"/>
        <v>1</v>
      </c>
      <c r="I2187" s="460">
        <v>0.97863649774604</v>
      </c>
      <c r="J2187" s="460">
        <v>0.97756154261089601</v>
      </c>
      <c r="K2187" s="460">
        <v>0.98627616991728395</v>
      </c>
      <c r="L2187" s="460" t="str">
        <f t="shared" si="390"/>
        <v>-</v>
      </c>
      <c r="M2187" s="460">
        <f t="shared" si="391"/>
        <v>1</v>
      </c>
      <c r="N2187" s="460">
        <f t="shared" si="392"/>
        <v>4.9000651577090328E-4</v>
      </c>
      <c r="O2187" s="460">
        <f t="shared" si="386"/>
        <v>-66.195962899652812</v>
      </c>
      <c r="P2187" s="460">
        <f t="shared" si="394"/>
        <v>-1</v>
      </c>
      <c r="Q2187" s="460">
        <f t="shared" si="395"/>
        <v>4.563942735972656E-7</v>
      </c>
      <c r="R2187" s="460">
        <f t="shared" si="396"/>
        <v>-4.563942735972656E-7</v>
      </c>
      <c r="V2187" s="430"/>
    </row>
    <row r="2188" spans="3:22" x14ac:dyDescent="0.35">
      <c r="C2188" s="460">
        <v>147</v>
      </c>
      <c r="D2188" s="460">
        <f t="shared" si="387"/>
        <v>147</v>
      </c>
      <c r="E2188" s="460">
        <f t="shared" si="393"/>
        <v>0.14699999999999999</v>
      </c>
      <c r="F2188" s="460">
        <f t="shared" si="388"/>
        <v>0.84492425079996913</v>
      </c>
      <c r="G2188" s="460">
        <v>2.3929741880961399E-4</v>
      </c>
      <c r="H2188" s="460">
        <f t="shared" si="389"/>
        <v>1</v>
      </c>
      <c r="I2188" s="460">
        <v>0.97834541744117398</v>
      </c>
      <c r="J2188" s="460">
        <v>0.97725595262935405</v>
      </c>
      <c r="K2188" s="460">
        <v>0.98608858725859005</v>
      </c>
      <c r="L2188" s="460" t="str">
        <f t="shared" si="390"/>
        <v>-</v>
      </c>
      <c r="M2188" s="460">
        <f t="shared" si="391"/>
        <v>1</v>
      </c>
      <c r="N2188" s="460">
        <f t="shared" si="392"/>
        <v>2.0218819230607954E-4</v>
      </c>
      <c r="O2188" s="460">
        <f t="shared" si="386"/>
        <v>-73.884884211898139</v>
      </c>
      <c r="P2188" s="460">
        <f t="shared" si="394"/>
        <v>-1</v>
      </c>
      <c r="Q2188" s="460">
        <f t="shared" si="395"/>
        <v>1.1978337847244486E-7</v>
      </c>
      <c r="R2188" s="460">
        <f t="shared" si="396"/>
        <v>-1.1978337847244486E-7</v>
      </c>
      <c r="V2188" s="430"/>
    </row>
    <row r="2189" spans="3:22" x14ac:dyDescent="0.35">
      <c r="C2189" s="460">
        <v>148</v>
      </c>
      <c r="D2189" s="460">
        <f t="shared" si="387"/>
        <v>148</v>
      </c>
      <c r="E2189" s="460">
        <f t="shared" si="393"/>
        <v>0.14799999999999999</v>
      </c>
      <c r="F2189" s="460">
        <f t="shared" si="388"/>
        <v>0.84296025180173728</v>
      </c>
      <c r="G2189" s="460">
        <v>3.57736947125094E-8</v>
      </c>
      <c r="H2189" s="460">
        <f t="shared" si="389"/>
        <v>1</v>
      </c>
      <c r="I2189" s="460">
        <v>0.978052420373688</v>
      </c>
      <c r="J2189" s="460">
        <v>0.976948354076138</v>
      </c>
      <c r="K2189" s="460">
        <v>0.98589975309053501</v>
      </c>
      <c r="L2189" s="460" t="str">
        <f t="shared" si="390"/>
        <v>-</v>
      </c>
      <c r="M2189" s="460">
        <f t="shared" si="391"/>
        <v>1</v>
      </c>
      <c r="N2189" s="460">
        <f t="shared" si="392"/>
        <v>3.0155802702735404E-8</v>
      </c>
      <c r="O2189" s="460">
        <f t="shared" ref="O2189:O2252" si="397">20*LOG10(N2189)</f>
        <v>-150.41258213528567</v>
      </c>
      <c r="P2189" s="460">
        <f t="shared" si="394"/>
        <v>-1</v>
      </c>
      <c r="Q2189" s="460">
        <f t="shared" si="395"/>
        <v>1.0223065077961161E-8</v>
      </c>
      <c r="R2189" s="460">
        <f t="shared" si="396"/>
        <v>-1.0223065077961161E-8</v>
      </c>
      <c r="V2189" s="430"/>
    </row>
    <row r="2190" spans="3:22" x14ac:dyDescent="0.35">
      <c r="C2190" s="460">
        <v>149</v>
      </c>
      <c r="D2190" s="460">
        <f t="shared" si="387"/>
        <v>149</v>
      </c>
      <c r="E2190" s="460">
        <f t="shared" si="393"/>
        <v>0.14899999999999999</v>
      </c>
      <c r="F2190" s="460">
        <f t="shared" si="388"/>
        <v>0.84098692352507387</v>
      </c>
      <c r="G2190" s="460">
        <v>1.3924244278046299E-4</v>
      </c>
      <c r="H2190" s="460">
        <f t="shared" si="389"/>
        <v>1</v>
      </c>
      <c r="I2190" s="460">
        <v>0.97775750796068694</v>
      </c>
      <c r="J2190" s="460">
        <v>0.97663874851370702</v>
      </c>
      <c r="K2190" s="460">
        <v>0.98570966799954995</v>
      </c>
      <c r="L2190" s="460" t="str">
        <f t="shared" si="390"/>
        <v>-</v>
      </c>
      <c r="M2190" s="460">
        <f t="shared" si="391"/>
        <v>1</v>
      </c>
      <c r="N2190" s="460">
        <f t="shared" si="392"/>
        <v>1.171010735780577E-4</v>
      </c>
      <c r="O2190" s="460">
        <f t="shared" si="397"/>
        <v>-78.628782466291582</v>
      </c>
      <c r="P2190" s="460">
        <f t="shared" si="394"/>
        <v>-1</v>
      </c>
      <c r="Q2190" s="460">
        <f t="shared" si="395"/>
        <v>3.4299312240620793E-9</v>
      </c>
      <c r="R2190" s="460">
        <f t="shared" si="396"/>
        <v>-3.4299312240620793E-9</v>
      </c>
      <c r="V2190" s="430"/>
    </row>
    <row r="2191" spans="3:22" x14ac:dyDescent="0.35">
      <c r="C2191" s="460">
        <v>150</v>
      </c>
      <c r="D2191" s="460">
        <f t="shared" si="387"/>
        <v>150</v>
      </c>
      <c r="E2191" s="460">
        <f t="shared" si="393"/>
        <v>0.15</v>
      </c>
      <c r="F2191" s="460">
        <f t="shared" si="388"/>
        <v>0.83900433970881405</v>
      </c>
      <c r="G2191" s="460">
        <v>1.8128385184052701E-4</v>
      </c>
      <c r="H2191" s="460">
        <f t="shared" si="389"/>
        <v>1</v>
      </c>
      <c r="I2191" s="460">
        <v>0.97746068162836497</v>
      </c>
      <c r="J2191" s="460">
        <v>0.97632713751452005</v>
      </c>
      <c r="K2191" s="460">
        <v>0.98551833257588195</v>
      </c>
      <c r="L2191" s="460" t="str">
        <f t="shared" si="390"/>
        <v>-</v>
      </c>
      <c r="M2191" s="460">
        <f t="shared" si="391"/>
        <v>1</v>
      </c>
      <c r="N2191" s="460">
        <f t="shared" si="392"/>
        <v>1.5209793841333184E-4</v>
      </c>
      <c r="O2191" s="460">
        <f t="shared" si="397"/>
        <v>-76.35753344961482</v>
      </c>
      <c r="P2191" s="460">
        <f t="shared" si="394"/>
        <v>-1</v>
      </c>
      <c r="Q2191" s="460">
        <f t="shared" si="395"/>
        <v>1.8117027014285076E-8</v>
      </c>
      <c r="R2191" s="460">
        <f t="shared" si="396"/>
        <v>-1.8117027014285076E-8</v>
      </c>
      <c r="V2191" s="430"/>
    </row>
    <row r="2192" spans="3:22" x14ac:dyDescent="0.35">
      <c r="C2192" s="460">
        <v>151</v>
      </c>
      <c r="D2192" s="460">
        <f t="shared" si="387"/>
        <v>151</v>
      </c>
      <c r="E2192" s="460">
        <f t="shared" si="393"/>
        <v>0.151</v>
      </c>
      <c r="F2192" s="460">
        <f t="shared" si="388"/>
        <v>0.83701257436168297</v>
      </c>
      <c r="G2192" s="460">
        <v>1.3203994863353799E-4</v>
      </c>
      <c r="H2192" s="460">
        <f t="shared" si="389"/>
        <v>1</v>
      </c>
      <c r="I2192" s="460">
        <v>0.97716194281209101</v>
      </c>
      <c r="J2192" s="460">
        <v>0.97601352266111596</v>
      </c>
      <c r="K2192" s="460">
        <v>0.98532574741366896</v>
      </c>
      <c r="L2192" s="460" t="str">
        <f t="shared" si="390"/>
        <v>-</v>
      </c>
      <c r="M2192" s="460">
        <f t="shared" si="391"/>
        <v>1</v>
      </c>
      <c r="N2192" s="460">
        <f t="shared" si="392"/>
        <v>1.1051909732434202E-4</v>
      </c>
      <c r="O2192" s="460">
        <f t="shared" si="397"/>
        <v>-79.131253417683482</v>
      </c>
      <c r="P2192" s="460">
        <f t="shared" si="394"/>
        <v>-1</v>
      </c>
      <c r="Q2192" s="460">
        <f t="shared" si="395"/>
        <v>1.7241926864910669E-8</v>
      </c>
      <c r="R2192" s="460">
        <f t="shared" si="396"/>
        <v>-1.7241926864910669E-8</v>
      </c>
      <c r="V2192" s="430"/>
    </row>
    <row r="2193" spans="3:22" x14ac:dyDescent="0.35">
      <c r="C2193" s="460">
        <v>152</v>
      </c>
      <c r="D2193" s="460">
        <f t="shared" si="387"/>
        <v>152</v>
      </c>
      <c r="E2193" s="460">
        <f t="shared" si="393"/>
        <v>0.152</v>
      </c>
      <c r="F2193" s="460">
        <f t="shared" si="388"/>
        <v>0.83501170175823036</v>
      </c>
      <c r="G2193" s="460">
        <v>3.2453183786133298E-8</v>
      </c>
      <c r="H2193" s="460">
        <f t="shared" si="389"/>
        <v>1</v>
      </c>
      <c r="I2193" s="460">
        <v>0.97686129295628599</v>
      </c>
      <c r="J2193" s="460">
        <v>0.975697905545998</v>
      </c>
      <c r="K2193" s="460">
        <v>0.98513191311085402</v>
      </c>
      <c r="L2193" s="460" t="str">
        <f t="shared" si="390"/>
        <v>-</v>
      </c>
      <c r="M2193" s="460">
        <f t="shared" si="391"/>
        <v>1</v>
      </c>
      <c r="N2193" s="460">
        <f t="shared" si="392"/>
        <v>2.7098788220731775E-8</v>
      </c>
      <c r="O2193" s="460">
        <f t="shared" si="397"/>
        <v>-151.34100258163801</v>
      </c>
      <c r="P2193" s="460">
        <f t="shared" si="394"/>
        <v>-1</v>
      </c>
      <c r="Q2193" s="460">
        <f t="shared" si="395"/>
        <v>3.0551153687392956E-9</v>
      </c>
      <c r="R2193" s="460">
        <f t="shared" si="396"/>
        <v>-3.0551153687392956E-9</v>
      </c>
      <c r="V2193" s="430"/>
    </row>
    <row r="2194" spans="3:22" x14ac:dyDescent="0.35">
      <c r="C2194" s="460">
        <v>153</v>
      </c>
      <c r="D2194" s="460">
        <f t="shared" si="387"/>
        <v>153</v>
      </c>
      <c r="E2194" s="460">
        <f t="shared" si="393"/>
        <v>0.153</v>
      </c>
      <c r="F2194" s="460">
        <f t="shared" si="388"/>
        <v>0.83300179643476135</v>
      </c>
      <c r="G2194" s="460">
        <v>2.0392298269545901E-4</v>
      </c>
      <c r="H2194" s="460">
        <f t="shared" si="389"/>
        <v>1</v>
      </c>
      <c r="I2194" s="460">
        <v>0.97655873351452904</v>
      </c>
      <c r="J2194" s="460">
        <v>0.97538028777172303</v>
      </c>
      <c r="K2194" s="460">
        <v>0.98493683026925505</v>
      </c>
      <c r="L2194" s="460" t="str">
        <f t="shared" si="390"/>
        <v>-</v>
      </c>
      <c r="M2194" s="460">
        <f t="shared" si="391"/>
        <v>1</v>
      </c>
      <c r="N2194" s="460">
        <f t="shared" si="392"/>
        <v>1.698682109196521E-4</v>
      </c>
      <c r="O2194" s="460">
        <f t="shared" si="397"/>
        <v>-75.397757745033189</v>
      </c>
      <c r="P2194" s="460">
        <f t="shared" si="394"/>
        <v>-1</v>
      </c>
      <c r="Q2194" s="460">
        <f t="shared" si="395"/>
        <v>7.2161040651835073E-9</v>
      </c>
      <c r="R2194" s="460">
        <f t="shared" si="396"/>
        <v>-7.2161040651835073E-9</v>
      </c>
      <c r="V2194" s="430"/>
    </row>
    <row r="2195" spans="3:22" x14ac:dyDescent="0.35">
      <c r="C2195" s="460">
        <v>154</v>
      </c>
      <c r="D2195" s="460">
        <f t="shared" si="387"/>
        <v>154</v>
      </c>
      <c r="E2195" s="460">
        <f t="shared" si="393"/>
        <v>0.154</v>
      </c>
      <c r="F2195" s="460">
        <f t="shared" si="388"/>
        <v>0.83098293318524707</v>
      </c>
      <c r="G2195" s="460">
        <v>4.67124567409502E-4</v>
      </c>
      <c r="H2195" s="460">
        <f t="shared" si="389"/>
        <v>1</v>
      </c>
      <c r="I2195" s="460">
        <v>0.97625426594944797</v>
      </c>
      <c r="J2195" s="460">
        <v>0.97506067095080995</v>
      </c>
      <c r="K2195" s="460">
        <v>0.98474049949450804</v>
      </c>
      <c r="L2195" s="460" t="str">
        <f t="shared" si="390"/>
        <v>-</v>
      </c>
      <c r="M2195" s="460">
        <f t="shared" si="391"/>
        <v>1</v>
      </c>
      <c r="N2195" s="460">
        <f t="shared" si="392"/>
        <v>3.8817254318883766E-4</v>
      </c>
      <c r="O2195" s="460">
        <f t="shared" si="397"/>
        <v>-68.219503740792064</v>
      </c>
      <c r="P2195" s="460">
        <f t="shared" si="394"/>
        <v>-1</v>
      </c>
      <c r="Q2195" s="460">
        <f t="shared" si="395"/>
        <v>7.7852370811492973E-8</v>
      </c>
      <c r="R2195" s="460">
        <f t="shared" si="396"/>
        <v>-7.7852370811492973E-8</v>
      </c>
      <c r="V2195" s="430"/>
    </row>
    <row r="2196" spans="3:22" x14ac:dyDescent="0.35">
      <c r="C2196" s="460">
        <v>155</v>
      </c>
      <c r="D2196" s="460">
        <f t="shared" si="387"/>
        <v>155</v>
      </c>
      <c r="E2196" s="460">
        <f t="shared" si="393"/>
        <v>0.155</v>
      </c>
      <c r="F2196" s="460">
        <f t="shared" si="388"/>
        <v>0.82895518705722615</v>
      </c>
      <c r="G2196" s="460">
        <v>7.7543958888957702E-4</v>
      </c>
      <c r="H2196" s="460">
        <f t="shared" si="389"/>
        <v>1</v>
      </c>
      <c r="I2196" s="460">
        <v>0.97594789173275598</v>
      </c>
      <c r="J2196" s="460">
        <v>0.974739056705755</v>
      </c>
      <c r="K2196" s="460">
        <v>0.98454292139608401</v>
      </c>
      <c r="L2196" s="460" t="str">
        <f t="shared" si="390"/>
        <v>-</v>
      </c>
      <c r="M2196" s="460">
        <f t="shared" si="391"/>
        <v>1</v>
      </c>
      <c r="N2196" s="460">
        <f t="shared" si="392"/>
        <v>6.428046694595379E-4</v>
      </c>
      <c r="O2196" s="460">
        <f t="shared" si="397"/>
        <v>-63.83841954193413</v>
      </c>
      <c r="P2196" s="460">
        <f t="shared" si="394"/>
        <v>-1</v>
      </c>
      <c r="Q2196" s="460">
        <f t="shared" si="395"/>
        <v>2.657285032500535E-7</v>
      </c>
      <c r="R2196" s="460">
        <f t="shared" si="396"/>
        <v>-2.657285032500535E-7</v>
      </c>
      <c r="V2196" s="430"/>
    </row>
    <row r="2197" spans="3:22" x14ac:dyDescent="0.35">
      <c r="C2197" s="460">
        <v>156</v>
      </c>
      <c r="D2197" s="460">
        <f t="shared" si="387"/>
        <v>156</v>
      </c>
      <c r="E2197" s="460">
        <f t="shared" si="393"/>
        <v>0.156</v>
      </c>
      <c r="F2197" s="460">
        <f t="shared" si="388"/>
        <v>0.82691863334770188</v>
      </c>
      <c r="G2197" s="460">
        <v>1.1137933367897201E-3</v>
      </c>
      <c r="H2197" s="460">
        <f t="shared" si="389"/>
        <v>1</v>
      </c>
      <c r="I2197" s="460">
        <v>0.97563961234524699</v>
      </c>
      <c r="J2197" s="460">
        <v>0.97441544666904301</v>
      </c>
      <c r="K2197" s="460">
        <v>0.98434409658729705</v>
      </c>
      <c r="L2197" s="460" t="str">
        <f t="shared" si="390"/>
        <v>-</v>
      </c>
      <c r="M2197" s="460">
        <f t="shared" si="391"/>
        <v>1</v>
      </c>
      <c r="N2197" s="460">
        <f t="shared" si="392"/>
        <v>9.2101646388993198E-4</v>
      </c>
      <c r="O2197" s="460">
        <f t="shared" si="397"/>
        <v>-60.714652127601781</v>
      </c>
      <c r="P2197" s="460">
        <f t="shared" si="394"/>
        <v>-1</v>
      </c>
      <c r="Q2197" s="460">
        <f t="shared" si="395"/>
        <v>6.1138413427760512E-7</v>
      </c>
      <c r="R2197" s="460">
        <f t="shared" si="396"/>
        <v>-6.1138413427760512E-7</v>
      </c>
      <c r="V2197" s="430"/>
    </row>
    <row r="2198" spans="3:22" x14ac:dyDescent="0.35">
      <c r="C2198" s="460">
        <v>157</v>
      </c>
      <c r="D2198" s="460">
        <f t="shared" si="387"/>
        <v>157</v>
      </c>
      <c r="E2198" s="460">
        <f t="shared" si="393"/>
        <v>0.157</v>
      </c>
      <c r="F2198" s="460">
        <f t="shared" si="388"/>
        <v>0.82487334759902065</v>
      </c>
      <c r="G2198" s="460">
        <v>1.4666771802639999E-3</v>
      </c>
      <c r="H2198" s="460">
        <f t="shared" si="389"/>
        <v>1</v>
      </c>
      <c r="I2198" s="460">
        <v>0.97532942927677901</v>
      </c>
      <c r="J2198" s="460">
        <v>0.97408984248312103</v>
      </c>
      <c r="K2198" s="460">
        <v>0.98414402568529702</v>
      </c>
      <c r="L2198" s="460" t="str">
        <f t="shared" si="390"/>
        <v>-</v>
      </c>
      <c r="M2198" s="460">
        <f t="shared" si="391"/>
        <v>1</v>
      </c>
      <c r="N2198" s="460">
        <f t="shared" si="392"/>
        <v>1.2098229155314579E-3</v>
      </c>
      <c r="O2198" s="460">
        <f t="shared" si="397"/>
        <v>-58.345563873600817</v>
      </c>
      <c r="P2198" s="460">
        <f t="shared" si="394"/>
        <v>-1</v>
      </c>
      <c r="Q2198" s="460">
        <f t="shared" si="395"/>
        <v>1.1351191152232336E-6</v>
      </c>
      <c r="R2198" s="460">
        <f t="shared" si="396"/>
        <v>-1.1351191152232336E-6</v>
      </c>
      <c r="V2198" s="430"/>
    </row>
    <row r="2199" spans="3:22" x14ac:dyDescent="0.35">
      <c r="C2199" s="460">
        <v>158</v>
      </c>
      <c r="D2199" s="460">
        <f t="shared" si="387"/>
        <v>158</v>
      </c>
      <c r="E2199" s="460">
        <f t="shared" si="393"/>
        <v>0.158</v>
      </c>
      <c r="F2199" s="460">
        <f t="shared" si="388"/>
        <v>0.82281940559474742</v>
      </c>
      <c r="G2199" s="460">
        <v>1.8186608286012999E-3</v>
      </c>
      <c r="H2199" s="460">
        <f t="shared" si="389"/>
        <v>1</v>
      </c>
      <c r="I2199" s="460">
        <v>0.97501734402622597</v>
      </c>
      <c r="J2199" s="460">
        <v>0.97376224580034099</v>
      </c>
      <c r="K2199" s="460">
        <v>0.983942709311033</v>
      </c>
      <c r="L2199" s="460" t="str">
        <f t="shared" si="390"/>
        <v>-</v>
      </c>
      <c r="M2199" s="460">
        <f t="shared" si="391"/>
        <v>1</v>
      </c>
      <c r="N2199" s="460">
        <f t="shared" si="392"/>
        <v>1.4964294219681725E-3</v>
      </c>
      <c r="O2199" s="460">
        <f t="shared" si="397"/>
        <v>-56.498875230636656</v>
      </c>
      <c r="P2199" s="460">
        <f t="shared" si="394"/>
        <v>-1</v>
      </c>
      <c r="Q2199" s="460">
        <f t="shared" si="395"/>
        <v>1.8309504285555533E-6</v>
      </c>
      <c r="R2199" s="460">
        <f t="shared" si="396"/>
        <v>-1.8309504285555533E-6</v>
      </c>
      <c r="V2199" s="430"/>
    </row>
    <row r="2200" spans="3:22" x14ac:dyDescent="0.35">
      <c r="C2200" s="460">
        <v>159</v>
      </c>
      <c r="D2200" s="460">
        <f t="shared" si="387"/>
        <v>159</v>
      </c>
      <c r="E2200" s="460">
        <f t="shared" si="393"/>
        <v>0.159</v>
      </c>
      <c r="F2200" s="460">
        <f t="shared" si="388"/>
        <v>0.82075688335552854</v>
      </c>
      <c r="G2200" s="460">
        <v>2.1548937839162298E-3</v>
      </c>
      <c r="H2200" s="460">
        <f t="shared" si="389"/>
        <v>1</v>
      </c>
      <c r="I2200" s="460">
        <v>0.97470335810155095</v>
      </c>
      <c r="J2200" s="460">
        <v>0.97343265828305003</v>
      </c>
      <c r="K2200" s="460">
        <v>0.98374014808932198</v>
      </c>
      <c r="L2200" s="460" t="str">
        <f t="shared" si="390"/>
        <v>-</v>
      </c>
      <c r="M2200" s="460">
        <f t="shared" si="391"/>
        <v>1</v>
      </c>
      <c r="N2200" s="460">
        <f t="shared" si="392"/>
        <v>1.7686439060492867E-3</v>
      </c>
      <c r="O2200" s="460">
        <f t="shared" si="397"/>
        <v>-55.047191959161765</v>
      </c>
      <c r="P2200" s="460">
        <f t="shared" si="394"/>
        <v>-1</v>
      </c>
      <c r="Q2200" s="460">
        <f t="shared" si="395"/>
        <v>2.6651759593327514E-6</v>
      </c>
      <c r="R2200" s="460">
        <f t="shared" si="396"/>
        <v>-2.6651759593327514E-6</v>
      </c>
      <c r="V2200" s="430"/>
    </row>
    <row r="2201" spans="3:22" x14ac:dyDescent="0.35">
      <c r="C2201" s="460">
        <v>160</v>
      </c>
      <c r="D2201" s="460">
        <f t="shared" si="387"/>
        <v>160</v>
      </c>
      <c r="E2201" s="460">
        <f t="shared" si="393"/>
        <v>0.16</v>
      </c>
      <c r="F2201" s="460">
        <f t="shared" si="388"/>
        <v>0.81868585713494268</v>
      </c>
      <c r="G2201" s="460">
        <v>2.4615813836121199E-3</v>
      </c>
      <c r="H2201" s="460">
        <f t="shared" si="389"/>
        <v>1</v>
      </c>
      <c r="I2201" s="460">
        <v>0.97438747301969797</v>
      </c>
      <c r="J2201" s="460">
        <v>0.97310108160345998</v>
      </c>
      <c r="K2201" s="460">
        <v>0.983536342648756</v>
      </c>
      <c r="L2201" s="460" t="str">
        <f t="shared" si="390"/>
        <v>-</v>
      </c>
      <c r="M2201" s="460">
        <f t="shared" si="391"/>
        <v>1</v>
      </c>
      <c r="N2201" s="460">
        <f t="shared" si="392"/>
        <v>2.0152618649499064E-3</v>
      </c>
      <c r="O2201" s="460">
        <f t="shared" si="397"/>
        <v>-53.913370264764481</v>
      </c>
      <c r="P2201" s="460">
        <f t="shared" si="394"/>
        <v>-1</v>
      </c>
      <c r="Q2201" s="460">
        <f t="shared" si="395"/>
        <v>3.5794857209502495E-6</v>
      </c>
      <c r="R2201" s="460">
        <f t="shared" si="396"/>
        <v>-3.5794857209502495E-6</v>
      </c>
      <c r="V2201" s="430"/>
    </row>
    <row r="2202" spans="3:22" x14ac:dyDescent="0.35">
      <c r="C2202" s="460">
        <v>161</v>
      </c>
      <c r="D2202" s="460">
        <f t="shared" si="387"/>
        <v>161</v>
      </c>
      <c r="E2202" s="460">
        <f t="shared" si="393"/>
        <v>0.161</v>
      </c>
      <c r="F2202" s="460">
        <f t="shared" si="388"/>
        <v>0.81660640341534785</v>
      </c>
      <c r="G2202" s="460">
        <v>2.7264216141661599E-3</v>
      </c>
      <c r="H2202" s="460">
        <f t="shared" si="389"/>
        <v>1</v>
      </c>
      <c r="I2202" s="460">
        <v>0.97406969030669299</v>
      </c>
      <c r="J2202" s="460">
        <v>0.97276751744376699</v>
      </c>
      <c r="K2202" s="460">
        <v>0.98333129362181204</v>
      </c>
      <c r="L2202" s="460" t="str">
        <f t="shared" si="390"/>
        <v>-</v>
      </c>
      <c r="M2202" s="460">
        <f t="shared" si="391"/>
        <v>1</v>
      </c>
      <c r="N2202" s="460">
        <f t="shared" si="392"/>
        <v>2.2264133485380951E-3</v>
      </c>
      <c r="O2202" s="460">
        <f t="shared" si="397"/>
        <v>-53.047884056772965</v>
      </c>
      <c r="P2202" s="460">
        <f t="shared" si="394"/>
        <v>-1</v>
      </c>
      <c r="Q2202" s="460">
        <f t="shared" si="395"/>
        <v>4.4979521541796216E-6</v>
      </c>
      <c r="R2202" s="460">
        <f t="shared" si="396"/>
        <v>-4.4979521541796216E-6</v>
      </c>
      <c r="V2202" s="430"/>
    </row>
    <row r="2203" spans="3:22" x14ac:dyDescent="0.35">
      <c r="C2203" s="460">
        <v>162</v>
      </c>
      <c r="D2203" s="460">
        <f t="shared" si="387"/>
        <v>162</v>
      </c>
      <c r="E2203" s="460">
        <f t="shared" si="393"/>
        <v>0.16200000000000001</v>
      </c>
      <c r="F2203" s="460">
        <f t="shared" si="388"/>
        <v>0.81451859890371425</v>
      </c>
      <c r="G2203" s="460">
        <v>2.9389900354127702E-3</v>
      </c>
      <c r="H2203" s="460">
        <f t="shared" si="389"/>
        <v>1</v>
      </c>
      <c r="I2203" s="460">
        <v>0.97375001149749196</v>
      </c>
      <c r="J2203" s="460">
        <v>0.97243196749598204</v>
      </c>
      <c r="K2203" s="460">
        <v>0.98312500164470695</v>
      </c>
      <c r="L2203" s="460" t="str">
        <f t="shared" si="390"/>
        <v>-</v>
      </c>
      <c r="M2203" s="460">
        <f t="shared" si="391"/>
        <v>1</v>
      </c>
      <c r="N2203" s="460">
        <f t="shared" si="392"/>
        <v>2.3938620458363873E-3</v>
      </c>
      <c r="O2203" s="460">
        <f t="shared" si="397"/>
        <v>-52.418017617091017</v>
      </c>
      <c r="P2203" s="460">
        <f t="shared" si="394"/>
        <v>-1</v>
      </c>
      <c r="Q2203" s="460">
        <f t="shared" si="395"/>
        <v>5.3367361799655703E-6</v>
      </c>
      <c r="R2203" s="460">
        <f t="shared" si="396"/>
        <v>-5.3367361799655703E-6</v>
      </c>
      <c r="V2203" s="430"/>
    </row>
    <row r="2204" spans="3:22" x14ac:dyDescent="0.35">
      <c r="C2204" s="460">
        <v>163</v>
      </c>
      <c r="D2204" s="460">
        <f t="shared" si="387"/>
        <v>163</v>
      </c>
      <c r="E2204" s="460">
        <f t="shared" si="393"/>
        <v>0.16300000000000001</v>
      </c>
      <c r="F2204" s="460">
        <f t="shared" si="388"/>
        <v>0.81242252052745567</v>
      </c>
      <c r="G2204" s="460">
        <v>3.0910616547216601E-3</v>
      </c>
      <c r="H2204" s="460">
        <f t="shared" si="389"/>
        <v>1</v>
      </c>
      <c r="I2204" s="460">
        <v>0.97342843813609903</v>
      </c>
      <c r="J2204" s="460">
        <v>0.97209443346205004</v>
      </c>
      <c r="K2204" s="460">
        <v>0.98291746735751995</v>
      </c>
      <c r="L2204" s="460" t="str">
        <f t="shared" si="390"/>
        <v>-</v>
      </c>
      <c r="M2204" s="460">
        <f t="shared" si="391"/>
        <v>1</v>
      </c>
      <c r="N2204" s="460">
        <f t="shared" si="392"/>
        <v>2.511248100634739E-3</v>
      </c>
      <c r="O2204" s="460">
        <f t="shared" si="397"/>
        <v>-52.0022075743844</v>
      </c>
      <c r="P2204" s="460">
        <f t="shared" si="394"/>
        <v>-1</v>
      </c>
      <c r="Q2204" s="460">
        <f t="shared" si="395"/>
        <v>6.0150263872534976E-6</v>
      </c>
      <c r="R2204" s="460">
        <f t="shared" si="396"/>
        <v>-6.0150263872534976E-6</v>
      </c>
      <c r="V2204" s="430"/>
    </row>
    <row r="2205" spans="3:22" x14ac:dyDescent="0.35">
      <c r="C2205" s="460">
        <v>164</v>
      </c>
      <c r="D2205" s="460">
        <f t="shared" si="387"/>
        <v>164</v>
      </c>
      <c r="E2205" s="460">
        <f t="shared" si="393"/>
        <v>0.16400000000000001</v>
      </c>
      <c r="F2205" s="460">
        <f t="shared" si="388"/>
        <v>0.81031824543024422</v>
      </c>
      <c r="G2205" s="460">
        <v>3.17686039320974E-3</v>
      </c>
      <c r="H2205" s="460">
        <f t="shared" si="389"/>
        <v>1</v>
      </c>
      <c r="I2205" s="460">
        <v>0.97310497177552502</v>
      </c>
      <c r="J2205" s="460">
        <v>0.971754917053816</v>
      </c>
      <c r="K2205" s="460">
        <v>0.98270869140415196</v>
      </c>
      <c r="L2205" s="460" t="str">
        <f t="shared" si="390"/>
        <v>-</v>
      </c>
      <c r="M2205" s="460">
        <f t="shared" si="391"/>
        <v>1</v>
      </c>
      <c r="N2205" s="460">
        <f t="shared" si="392"/>
        <v>2.5742679398025525E-3</v>
      </c>
      <c r="O2205" s="460">
        <f t="shared" si="397"/>
        <v>-51.786925040461149</v>
      </c>
      <c r="P2205" s="460">
        <f t="shared" si="394"/>
        <v>-1</v>
      </c>
      <c r="Q2205" s="460">
        <f t="shared" si="395"/>
        <v>6.465618349386247E-6</v>
      </c>
      <c r="R2205" s="460">
        <f t="shared" si="396"/>
        <v>-6.465618349386247E-6</v>
      </c>
      <c r="V2205" s="430"/>
    </row>
    <row r="2206" spans="3:22" x14ac:dyDescent="0.35">
      <c r="C2206" s="460">
        <v>165</v>
      </c>
      <c r="D2206" s="460">
        <f t="shared" si="387"/>
        <v>165</v>
      </c>
      <c r="E2206" s="460">
        <f t="shared" si="393"/>
        <v>0.16500000000000001</v>
      </c>
      <c r="F2206" s="460">
        <f t="shared" si="388"/>
        <v>0.80820585096782116</v>
      </c>
      <c r="G2206" s="460">
        <v>3.19322884348276E-3</v>
      </c>
      <c r="H2206" s="460">
        <f t="shared" si="389"/>
        <v>1</v>
      </c>
      <c r="I2206" s="460">
        <v>0.97277961397770396</v>
      </c>
      <c r="J2206" s="460">
        <v>0.97141341999293196</v>
      </c>
      <c r="K2206" s="460">
        <v>0.98249867443227301</v>
      </c>
      <c r="L2206" s="460" t="str">
        <f t="shared" si="390"/>
        <v>-</v>
      </c>
      <c r="M2206" s="460">
        <f t="shared" si="391"/>
        <v>1</v>
      </c>
      <c r="N2206" s="460">
        <f t="shared" si="392"/>
        <v>2.5807862347819754E-3</v>
      </c>
      <c r="O2206" s="460">
        <f t="shared" si="397"/>
        <v>-51.764959327172434</v>
      </c>
      <c r="P2206" s="460">
        <f t="shared" si="394"/>
        <v>-1</v>
      </c>
      <c r="Q2206" s="460">
        <f t="shared" si="395"/>
        <v>6.6436458857253428E-6</v>
      </c>
      <c r="R2206" s="460">
        <f t="shared" si="396"/>
        <v>-6.6436458857253428E-6</v>
      </c>
      <c r="V2206" s="430"/>
    </row>
    <row r="2207" spans="3:22" x14ac:dyDescent="0.35">
      <c r="C2207" s="460">
        <v>166</v>
      </c>
      <c r="D2207" s="460">
        <f t="shared" si="387"/>
        <v>166</v>
      </c>
      <c r="E2207" s="460">
        <f t="shared" si="393"/>
        <v>0.16600000000000001</v>
      </c>
      <c r="F2207" s="460">
        <f t="shared" si="388"/>
        <v>0.8060854147038039</v>
      </c>
      <c r="G2207" s="460">
        <v>3.1397132758435101E-3</v>
      </c>
      <c r="H2207" s="460">
        <f t="shared" si="389"/>
        <v>1</v>
      </c>
      <c r="I2207" s="460">
        <v>0.97245236631357501</v>
      </c>
      <c r="J2207" s="460">
        <v>0.97106994401093905</v>
      </c>
      <c r="K2207" s="460">
        <v>0.98228741709338496</v>
      </c>
      <c r="L2207" s="460" t="str">
        <f t="shared" si="390"/>
        <v>-</v>
      </c>
      <c r="M2207" s="460">
        <f t="shared" si="391"/>
        <v>1</v>
      </c>
      <c r="N2207" s="460">
        <f t="shared" si="392"/>
        <v>2.5308770780093546E-3</v>
      </c>
      <c r="O2207" s="460">
        <f t="shared" si="397"/>
        <v>-51.934578950952897</v>
      </c>
      <c r="P2207" s="460">
        <f t="shared" si="394"/>
        <v>-1</v>
      </c>
      <c r="Q2207" s="460">
        <f t="shared" si="395"/>
        <v>6.5322754558342086E-6</v>
      </c>
      <c r="R2207" s="460">
        <f t="shared" si="396"/>
        <v>-6.5322754558342086E-6</v>
      </c>
      <c r="V2207" s="430"/>
    </row>
    <row r="2208" spans="3:22" x14ac:dyDescent="0.35">
      <c r="C2208" s="460">
        <v>167</v>
      </c>
      <c r="D2208" s="460">
        <f t="shared" si="387"/>
        <v>167</v>
      </c>
      <c r="E2208" s="460">
        <f t="shared" si="393"/>
        <v>0.16700000000000001</v>
      </c>
      <c r="F2208" s="460">
        <f t="shared" si="388"/>
        <v>0.80395701440547573</v>
      </c>
      <c r="G2208" s="460">
        <v>3.0185612476865001E-3</v>
      </c>
      <c r="H2208" s="460">
        <f t="shared" si="389"/>
        <v>1</v>
      </c>
      <c r="I2208" s="460">
        <v>0.97212323036303305</v>
      </c>
      <c r="J2208" s="460">
        <v>0.97072449084921397</v>
      </c>
      <c r="K2208" s="460">
        <v>0.98207492004279795</v>
      </c>
      <c r="L2208" s="460" t="str">
        <f t="shared" si="390"/>
        <v>-</v>
      </c>
      <c r="M2208" s="460">
        <f t="shared" si="391"/>
        <v>1</v>
      </c>
      <c r="N2208" s="460">
        <f t="shared" si="392"/>
        <v>2.4267934884901064E-3</v>
      </c>
      <c r="O2208" s="460">
        <f t="shared" si="397"/>
        <v>-52.299343580284273</v>
      </c>
      <c r="P2208" s="460">
        <f t="shared" si="394"/>
        <v>-1</v>
      </c>
      <c r="Q2208" s="460">
        <f t="shared" si="395"/>
        <v>6.144624361483772E-6</v>
      </c>
      <c r="R2208" s="460">
        <f t="shared" si="396"/>
        <v>-6.144624361483772E-6</v>
      </c>
      <c r="V2208" s="430"/>
    </row>
    <row r="2209" spans="3:22" x14ac:dyDescent="0.35">
      <c r="C2209" s="460">
        <v>168</v>
      </c>
      <c r="D2209" s="460">
        <f t="shared" si="387"/>
        <v>168</v>
      </c>
      <c r="E2209" s="460">
        <f t="shared" si="393"/>
        <v>0.16800000000000001</v>
      </c>
      <c r="F2209" s="460">
        <f t="shared" si="388"/>
        <v>0.80182072803958038</v>
      </c>
      <c r="G2209" s="460">
        <v>2.8346316454752598E-3</v>
      </c>
      <c r="H2209" s="460">
        <f t="shared" si="389"/>
        <v>1</v>
      </c>
      <c r="I2209" s="460">
        <v>0.97179220771490005</v>
      </c>
      <c r="J2209" s="460">
        <v>0.97037706225894804</v>
      </c>
      <c r="K2209" s="460">
        <v>0.98186118393960498</v>
      </c>
      <c r="L2209" s="460" t="str">
        <f t="shared" si="390"/>
        <v>-</v>
      </c>
      <c r="M2209" s="460">
        <f t="shared" si="391"/>
        <v>1</v>
      </c>
      <c r="N2209" s="460">
        <f t="shared" si="392"/>
        <v>2.2728664096990066E-3</v>
      </c>
      <c r="O2209" s="460">
        <f t="shared" si="397"/>
        <v>-52.868521793512436</v>
      </c>
      <c r="P2209" s="460">
        <f t="shared" si="394"/>
        <v>-1</v>
      </c>
      <c r="Q2209" s="460">
        <f t="shared" si="395"/>
        <v>5.5217007896617269E-6</v>
      </c>
      <c r="R2209" s="460">
        <f t="shared" si="396"/>
        <v>-5.5217007896617269E-6</v>
      </c>
      <c r="V2209" s="430"/>
    </row>
    <row r="2210" spans="3:22" x14ac:dyDescent="0.35">
      <c r="C2210" s="460">
        <v>169</v>
      </c>
      <c r="D2210" s="460">
        <f t="shared" si="387"/>
        <v>169</v>
      </c>
      <c r="E2210" s="460">
        <f t="shared" si="393"/>
        <v>0.16900000000000001</v>
      </c>
      <c r="F2210" s="460">
        <f t="shared" si="388"/>
        <v>0.79967663376809872</v>
      </c>
      <c r="G2210" s="460">
        <v>2.5952194747486698E-3</v>
      </c>
      <c r="H2210" s="460">
        <f t="shared" si="389"/>
        <v>1</v>
      </c>
      <c r="I2210" s="460">
        <v>0.97145929996694003</v>
      </c>
      <c r="J2210" s="460">
        <v>0.97002766000114304</v>
      </c>
      <c r="K2210" s="460">
        <v>0.981646209446699</v>
      </c>
      <c r="L2210" s="460" t="str">
        <f t="shared" si="390"/>
        <v>-</v>
      </c>
      <c r="M2210" s="460">
        <f t="shared" si="391"/>
        <v>1</v>
      </c>
      <c r="N2210" s="460">
        <f t="shared" si="392"/>
        <v>2.0753363734564295E-3</v>
      </c>
      <c r="O2210" s="460">
        <f t="shared" si="397"/>
        <v>-53.65823004364978</v>
      </c>
      <c r="P2210" s="460">
        <f t="shared" si="394"/>
        <v>-1</v>
      </c>
      <c r="Q2210" s="460">
        <f t="shared" si="395"/>
        <v>4.7267168608601702E-6</v>
      </c>
      <c r="R2210" s="460">
        <f t="shared" si="396"/>
        <v>-4.7267168608601702E-6</v>
      </c>
      <c r="V2210" s="430"/>
    </row>
    <row r="2211" spans="3:22" x14ac:dyDescent="0.35">
      <c r="C2211" s="460">
        <v>170</v>
      </c>
      <c r="D2211" s="460">
        <f t="shared" si="387"/>
        <v>170</v>
      </c>
      <c r="E2211" s="460">
        <f t="shared" si="393"/>
        <v>0.17</v>
      </c>
      <c r="F2211" s="460">
        <f t="shared" si="388"/>
        <v>0.79752480994402752</v>
      </c>
      <c r="G2211" s="460">
        <v>2.30980014509522E-3</v>
      </c>
      <c r="H2211" s="460">
        <f t="shared" si="389"/>
        <v>1</v>
      </c>
      <c r="I2211" s="460">
        <v>0.97112450872586997</v>
      </c>
      <c r="J2211" s="460">
        <v>0.96967628584664101</v>
      </c>
      <c r="K2211" s="460">
        <v>0.98142999723079005</v>
      </c>
      <c r="L2211" s="460" t="str">
        <f t="shared" si="390"/>
        <v>-</v>
      </c>
      <c r="M2211" s="460">
        <f t="shared" si="391"/>
        <v>1</v>
      </c>
      <c r="N2211" s="460">
        <f t="shared" si="392"/>
        <v>1.8421229217257524E-3</v>
      </c>
      <c r="O2211" s="460">
        <f t="shared" si="397"/>
        <v>-54.693627868819867</v>
      </c>
      <c r="P2211" s="460">
        <f t="shared" si="394"/>
        <v>-1</v>
      </c>
      <c r="Q2211" s="460">
        <f t="shared" si="395"/>
        <v>3.8366218323523202E-6</v>
      </c>
      <c r="R2211" s="460">
        <f t="shared" si="396"/>
        <v>-3.8366218323523202E-6</v>
      </c>
      <c r="V2211" s="430"/>
    </row>
    <row r="2212" spans="3:22" x14ac:dyDescent="0.35">
      <c r="C2212" s="460">
        <v>171</v>
      </c>
      <c r="D2212" s="460">
        <f t="shared" si="387"/>
        <v>171</v>
      </c>
      <c r="E2212" s="460">
        <f t="shared" si="393"/>
        <v>0.17100000000000001</v>
      </c>
      <c r="F2212" s="460">
        <f t="shared" si="388"/>
        <v>0.79536533510714358</v>
      </c>
      <c r="G2212" s="460">
        <v>1.9897003093149799E-3</v>
      </c>
      <c r="H2212" s="460">
        <f t="shared" si="389"/>
        <v>1</v>
      </c>
      <c r="I2212" s="460">
        <v>0.97078783560729098</v>
      </c>
      <c r="J2212" s="460">
        <v>0.96932294157603605</v>
      </c>
      <c r="K2212" s="460">
        <v>0.98121254796236201</v>
      </c>
      <c r="L2212" s="460" t="str">
        <f t="shared" si="390"/>
        <v>-</v>
      </c>
      <c r="M2212" s="460">
        <f t="shared" si="391"/>
        <v>1</v>
      </c>
      <c r="N2212" s="460">
        <f t="shared" si="392"/>
        <v>1.5825386532810962E-3</v>
      </c>
      <c r="O2212" s="460">
        <f t="shared" si="397"/>
        <v>-56.012913472004541</v>
      </c>
      <c r="P2212" s="460">
        <f t="shared" si="394"/>
        <v>-1</v>
      </c>
      <c r="Q2212" s="460">
        <f t="shared" si="395"/>
        <v>2.9320767258320968E-6</v>
      </c>
      <c r="R2212" s="460">
        <f t="shared" si="396"/>
        <v>-2.9320767258320968E-6</v>
      </c>
      <c r="V2212" s="430"/>
    </row>
    <row r="2213" spans="3:22" x14ac:dyDescent="0.35">
      <c r="C2213" s="460">
        <v>172</v>
      </c>
      <c r="D2213" s="460">
        <f t="shared" si="387"/>
        <v>172</v>
      </c>
      <c r="E2213" s="460">
        <f t="shared" si="393"/>
        <v>0.17199999999999999</v>
      </c>
      <c r="F2213" s="460">
        <f t="shared" si="388"/>
        <v>0.79319828797977188</v>
      </c>
      <c r="G2213" s="460">
        <v>1.6477044473304E-3</v>
      </c>
      <c r="H2213" s="460">
        <f t="shared" si="389"/>
        <v>1</v>
      </c>
      <c r="I2213" s="460">
        <v>0.97044928223570504</v>
      </c>
      <c r="J2213" s="460">
        <v>0.96896762897970301</v>
      </c>
      <c r="K2213" s="460">
        <v>0.98099386231568098</v>
      </c>
      <c r="L2213" s="460" t="str">
        <f t="shared" si="390"/>
        <v>-</v>
      </c>
      <c r="M2213" s="460">
        <f t="shared" si="391"/>
        <v>1</v>
      </c>
      <c r="N2213" s="460">
        <f t="shared" si="392"/>
        <v>1.3069563467191295E-3</v>
      </c>
      <c r="O2213" s="460">
        <f t="shared" si="397"/>
        <v>-57.674778358497875</v>
      </c>
      <c r="P2213" s="460">
        <f t="shared" si="394"/>
        <v>-1</v>
      </c>
      <c r="Q2213" s="460">
        <f t="shared" si="395"/>
        <v>2.0872953387565759E-6</v>
      </c>
      <c r="R2213" s="460">
        <f t="shared" si="396"/>
        <v>-2.0872953387565759E-6</v>
      </c>
      <c r="V2213" s="430"/>
    </row>
    <row r="2214" spans="3:22" x14ac:dyDescent="0.35">
      <c r="C2214" s="460">
        <v>173</v>
      </c>
      <c r="D2214" s="460">
        <f t="shared" si="387"/>
        <v>173</v>
      </c>
      <c r="E2214" s="460">
        <f t="shared" si="393"/>
        <v>0.17299999999999999</v>
      </c>
      <c r="F2214" s="460">
        <f t="shared" si="388"/>
        <v>0.79102374746253812</v>
      </c>
      <c r="G2214" s="460">
        <v>1.29760827859325E-3</v>
      </c>
      <c r="H2214" s="460">
        <f t="shared" si="389"/>
        <v>1</v>
      </c>
      <c r="I2214" s="460">
        <v>0.97010885024453997</v>
      </c>
      <c r="J2214" s="460">
        <v>0.96861034985781302</v>
      </c>
      <c r="K2214" s="460">
        <v>0.98077394096882797</v>
      </c>
      <c r="L2214" s="460" t="str">
        <f t="shared" si="390"/>
        <v>-</v>
      </c>
      <c r="M2214" s="460">
        <f t="shared" si="391"/>
        <v>1</v>
      </c>
      <c r="N2214" s="460">
        <f t="shared" si="392"/>
        <v>1.0264389632712459E-3</v>
      </c>
      <c r="O2214" s="460">
        <f t="shared" si="397"/>
        <v>-59.773337413010822</v>
      </c>
      <c r="P2214" s="460">
        <f t="shared" si="394"/>
        <v>-1</v>
      </c>
      <c r="Q2214" s="460">
        <f t="shared" si="395"/>
        <v>1.3611834181712702E-6</v>
      </c>
      <c r="R2214" s="460">
        <f t="shared" si="396"/>
        <v>-1.3611834181712702E-6</v>
      </c>
      <c r="V2214" s="430"/>
    </row>
    <row r="2215" spans="3:22" x14ac:dyDescent="0.35">
      <c r="C2215" s="460">
        <v>174</v>
      </c>
      <c r="D2215" s="460">
        <f t="shared" si="387"/>
        <v>174</v>
      </c>
      <c r="E2215" s="460">
        <f t="shared" si="393"/>
        <v>0.17399999999999999</v>
      </c>
      <c r="F2215" s="460">
        <f t="shared" si="388"/>
        <v>0.78884179263012333</v>
      </c>
      <c r="G2215" s="460">
        <v>9.5373169052337804E-4</v>
      </c>
      <c r="H2215" s="460">
        <f t="shared" si="389"/>
        <v>1</v>
      </c>
      <c r="I2215" s="460">
        <v>0.96976654127604001</v>
      </c>
      <c r="J2215" s="460">
        <v>0.96825110602022102</v>
      </c>
      <c r="K2215" s="460">
        <v>0.98055278460361395</v>
      </c>
      <c r="L2215" s="460" t="str">
        <f t="shared" si="390"/>
        <v>-</v>
      </c>
      <c r="M2215" s="460">
        <f t="shared" si="391"/>
        <v>1</v>
      </c>
      <c r="N2215" s="460">
        <f t="shared" si="392"/>
        <v>7.5234341644061955E-4</v>
      </c>
      <c r="O2215" s="460">
        <f t="shared" si="397"/>
        <v>-62.471677501446514</v>
      </c>
      <c r="P2215" s="460">
        <f t="shared" si="394"/>
        <v>-1</v>
      </c>
      <c r="Q2215" s="460">
        <f t="shared" si="395"/>
        <v>7.9101668859335177E-7</v>
      </c>
      <c r="R2215" s="460">
        <f t="shared" si="396"/>
        <v>-7.9101668859335177E-7</v>
      </c>
      <c r="V2215" s="430"/>
    </row>
    <row r="2216" spans="3:22" x14ac:dyDescent="0.35">
      <c r="C2216" s="460">
        <v>175</v>
      </c>
      <c r="D2216" s="460">
        <f t="shared" si="387"/>
        <v>175</v>
      </c>
      <c r="E2216" s="460">
        <f t="shared" si="393"/>
        <v>0.17499999999999999</v>
      </c>
      <c r="F2216" s="460">
        <f t="shared" si="388"/>
        <v>0.78665250272700793</v>
      </c>
      <c r="G2216" s="460">
        <v>6.3040514096997799E-4</v>
      </c>
      <c r="H2216" s="460">
        <f t="shared" si="389"/>
        <v>1</v>
      </c>
      <c r="I2216" s="460">
        <v>0.969422356981402</v>
      </c>
      <c r="J2216" s="460">
        <v>0.96788989928660896</v>
      </c>
      <c r="K2216" s="460">
        <v>0.98033039390569698</v>
      </c>
      <c r="L2216" s="460" t="str">
        <f t="shared" si="390"/>
        <v>-</v>
      </c>
      <c r="M2216" s="460">
        <f t="shared" si="391"/>
        <v>1</v>
      </c>
      <c r="N2216" s="460">
        <f t="shared" si="392"/>
        <v>4.9590978187600545E-4</v>
      </c>
      <c r="O2216" s="460">
        <f t="shared" si="397"/>
        <v>-66.091946502341813</v>
      </c>
      <c r="P2216" s="460">
        <f t="shared" si="394"/>
        <v>-1</v>
      </c>
      <c r="Q2216" s="460">
        <f t="shared" si="395"/>
        <v>3.8953401177692087E-7</v>
      </c>
      <c r="R2216" s="460">
        <f t="shared" si="396"/>
        <v>-3.8953401177692087E-7</v>
      </c>
      <c r="V2216" s="430"/>
    </row>
    <row r="2217" spans="3:22" x14ac:dyDescent="0.35">
      <c r="C2217" s="460">
        <v>176</v>
      </c>
      <c r="D2217" s="460">
        <f t="shared" si="387"/>
        <v>176</v>
      </c>
      <c r="E2217" s="460">
        <f t="shared" si="393"/>
        <v>0.17599999999999999</v>
      </c>
      <c r="F2217" s="460">
        <f t="shared" si="388"/>
        <v>0.78445595716321548</v>
      </c>
      <c r="G2217" s="460">
        <v>3.4144439430933003E-4</v>
      </c>
      <c r="H2217" s="460">
        <f t="shared" si="389"/>
        <v>1</v>
      </c>
      <c r="I2217" s="460">
        <v>0.96907629902061798</v>
      </c>
      <c r="J2217" s="460">
        <v>0.96752673148631096</v>
      </c>
      <c r="K2217" s="460">
        <v>0.98010676956446097</v>
      </c>
      <c r="L2217" s="460" t="str">
        <f t="shared" si="390"/>
        <v>-</v>
      </c>
      <c r="M2217" s="460">
        <f t="shared" si="391"/>
        <v>1</v>
      </c>
      <c r="N2217" s="460">
        <f t="shared" si="392"/>
        <v>2.6784808915593985E-4</v>
      </c>
      <c r="O2217" s="460">
        <f t="shared" si="397"/>
        <v>-71.4422289512502</v>
      </c>
      <c r="P2217" s="460">
        <f t="shared" si="394"/>
        <v>-1</v>
      </c>
      <c r="Q2217" s="460">
        <f t="shared" si="395"/>
        <v>1.4583152139081239E-7</v>
      </c>
      <c r="R2217" s="460">
        <f t="shared" si="396"/>
        <v>-1.4583152139081239E-7</v>
      </c>
      <c r="V2217" s="430"/>
    </row>
    <row r="2218" spans="3:22" x14ac:dyDescent="0.35">
      <c r="C2218" s="460">
        <v>177</v>
      </c>
      <c r="D2218" s="460">
        <f t="shared" si="387"/>
        <v>177</v>
      </c>
      <c r="E2218" s="460">
        <f t="shared" si="393"/>
        <v>0.17699999999999999</v>
      </c>
      <c r="F2218" s="460">
        <f t="shared" si="388"/>
        <v>0.78225223551004619</v>
      </c>
      <c r="G2218" s="460">
        <v>9.9628957458218804E-5</v>
      </c>
      <c r="H2218" s="460">
        <f t="shared" si="389"/>
        <v>1</v>
      </c>
      <c r="I2218" s="460">
        <v>0.96872836906257198</v>
      </c>
      <c r="J2218" s="460">
        <v>0.96716160445843402</v>
      </c>
      <c r="K2218" s="460">
        <v>0.97988191227310195</v>
      </c>
      <c r="L2218" s="460" t="str">
        <f t="shared" si="390"/>
        <v>-</v>
      </c>
      <c r="M2218" s="460">
        <f t="shared" si="391"/>
        <v>1</v>
      </c>
      <c r="N2218" s="460">
        <f t="shared" si="392"/>
        <v>7.7934974693226943E-5</v>
      </c>
      <c r="O2218" s="460">
        <f t="shared" si="397"/>
        <v>-82.165352025617238</v>
      </c>
      <c r="P2218" s="460">
        <f t="shared" si="394"/>
        <v>-1</v>
      </c>
      <c r="Q2218" s="460">
        <f t="shared" si="395"/>
        <v>2.9891481811229239E-8</v>
      </c>
      <c r="R2218" s="460">
        <f t="shared" si="396"/>
        <v>-2.9891481811229239E-8</v>
      </c>
      <c r="V2218" s="430"/>
    </row>
    <row r="2219" spans="3:22" x14ac:dyDescent="0.35">
      <c r="C2219" s="460">
        <v>178</v>
      </c>
      <c r="D2219" s="460">
        <f t="shared" si="387"/>
        <v>178</v>
      </c>
      <c r="E2219" s="460">
        <f t="shared" si="393"/>
        <v>0.17799999999999999</v>
      </c>
      <c r="F2219" s="460">
        <f t="shared" si="388"/>
        <v>0.78004141749581513</v>
      </c>
      <c r="G2219" s="460">
        <v>8.3800322257391999E-5</v>
      </c>
      <c r="H2219" s="460">
        <f t="shared" si="389"/>
        <v>1</v>
      </c>
      <c r="I2219" s="460">
        <v>0.96837856878494299</v>
      </c>
      <c r="J2219" s="460">
        <v>0.96679452005173006</v>
      </c>
      <c r="K2219" s="460">
        <v>0.97965582272854801</v>
      </c>
      <c r="L2219" s="460" t="str">
        <f t="shared" si="390"/>
        <v>-</v>
      </c>
      <c r="M2219" s="460">
        <f t="shared" si="391"/>
        <v>1</v>
      </c>
      <c r="N2219" s="460">
        <f t="shared" si="392"/>
        <v>6.5367722160262158E-5</v>
      </c>
      <c r="O2219" s="460">
        <f t="shared" si="397"/>
        <v>-83.692732968714267</v>
      </c>
      <c r="P2219" s="460">
        <f t="shared" si="394"/>
        <v>-1</v>
      </c>
      <c r="Q2219" s="460">
        <f t="shared" si="395"/>
        <v>5.1339157313707489E-9</v>
      </c>
      <c r="R2219" s="460">
        <f t="shared" si="396"/>
        <v>-5.1339157313707489E-9</v>
      </c>
      <c r="V2219" s="430"/>
    </row>
    <row r="2220" spans="3:22" x14ac:dyDescent="0.35">
      <c r="C2220" s="460">
        <v>179</v>
      </c>
      <c r="D2220" s="460">
        <f t="shared" si="387"/>
        <v>179</v>
      </c>
      <c r="E2220" s="460">
        <f t="shared" si="393"/>
        <v>0.17899999999999999</v>
      </c>
      <c r="F2220" s="460">
        <f t="shared" si="388"/>
        <v>0.77782358300157406</v>
      </c>
      <c r="G2220" s="460">
        <v>1.99609356320566E-4</v>
      </c>
      <c r="H2220" s="460">
        <f t="shared" si="389"/>
        <v>1</v>
      </c>
      <c r="I2220" s="460">
        <v>0.96802689987428303</v>
      </c>
      <c r="J2220" s="460">
        <v>0.96642548012468599</v>
      </c>
      <c r="K2220" s="460">
        <v>0.97942850163153805</v>
      </c>
      <c r="L2220" s="460" t="str">
        <f t="shared" si="390"/>
        <v>-</v>
      </c>
      <c r="M2220" s="460">
        <f t="shared" si="391"/>
        <v>1</v>
      </c>
      <c r="N2220" s="460">
        <f t="shared" si="392"/>
        <v>1.5526086473390053E-4</v>
      </c>
      <c r="O2220" s="460">
        <f t="shared" si="397"/>
        <v>-76.178759986778658</v>
      </c>
      <c r="P2220" s="460">
        <f t="shared" si="394"/>
        <v>-1</v>
      </c>
      <c r="Q2220" s="460">
        <f t="shared" si="395"/>
        <v>1.2169243338728774E-8</v>
      </c>
      <c r="R2220" s="460">
        <f t="shared" si="396"/>
        <v>-1.2169243338728774E-8</v>
      </c>
      <c r="V2220" s="430"/>
    </row>
    <row r="2221" spans="3:22" x14ac:dyDescent="0.35">
      <c r="C2221" s="460">
        <v>180</v>
      </c>
      <c r="D2221" s="460">
        <f t="shared" si="387"/>
        <v>180</v>
      </c>
      <c r="E2221" s="460">
        <f t="shared" si="393"/>
        <v>0.18</v>
      </c>
      <c r="F2221" s="460">
        <f t="shared" si="388"/>
        <v>0.77559881205684067</v>
      </c>
      <c r="G2221" s="460">
        <v>2.4099020252153701E-4</v>
      </c>
      <c r="H2221" s="460">
        <f t="shared" si="389"/>
        <v>1</v>
      </c>
      <c r="I2221" s="460">
        <v>0.96767336402592197</v>
      </c>
      <c r="J2221" s="460">
        <v>0.96605448654543602</v>
      </c>
      <c r="K2221" s="460">
        <v>0.979199949686543</v>
      </c>
      <c r="L2221" s="460" t="str">
        <f t="shared" si="390"/>
        <v>-</v>
      </c>
      <c r="M2221" s="460">
        <f t="shared" si="391"/>
        <v>1</v>
      </c>
      <c r="N2221" s="460">
        <f t="shared" si="392"/>
        <v>1.8691171479304154E-4</v>
      </c>
      <c r="O2221" s="460">
        <f t="shared" si="397"/>
        <v>-74.567269562521275</v>
      </c>
      <c r="P2221" s="460">
        <f t="shared" si="394"/>
        <v>-1</v>
      </c>
      <c r="Q2221" s="460">
        <f t="shared" si="395"/>
        <v>2.9270518545030374E-8</v>
      </c>
      <c r="R2221" s="460">
        <f t="shared" si="396"/>
        <v>-2.9270518545030374E-8</v>
      </c>
      <c r="V2221" s="430"/>
    </row>
    <row r="2222" spans="3:22" x14ac:dyDescent="0.35">
      <c r="C2222" s="460">
        <v>181</v>
      </c>
      <c r="D2222" s="460">
        <f t="shared" si="387"/>
        <v>181</v>
      </c>
      <c r="E2222" s="460">
        <f t="shared" si="393"/>
        <v>0.18099999999999999</v>
      </c>
      <c r="F2222" s="460">
        <f t="shared" si="388"/>
        <v>0.77336718483531974</v>
      </c>
      <c r="G2222" s="460">
        <v>2.0391845975320801E-4</v>
      </c>
      <c r="H2222" s="460">
        <f t="shared" si="389"/>
        <v>1</v>
      </c>
      <c r="I2222" s="460">
        <v>0.96731796294399197</v>
      </c>
      <c r="J2222" s="460">
        <v>0.96568154119176997</v>
      </c>
      <c r="K2222" s="460">
        <v>0.978970167601805</v>
      </c>
      <c r="L2222" s="460" t="str">
        <f t="shared" si="390"/>
        <v>-</v>
      </c>
      <c r="M2222" s="460">
        <f t="shared" si="391"/>
        <v>1</v>
      </c>
      <c r="N2222" s="460">
        <f t="shared" si="392"/>
        <v>1.5770384515529292E-4</v>
      </c>
      <c r="O2222" s="460">
        <f t="shared" si="397"/>
        <v>-76.043154350369647</v>
      </c>
      <c r="P2222" s="460">
        <f t="shared" si="394"/>
        <v>-1</v>
      </c>
      <c r="Q2222" s="460">
        <f t="shared" si="395"/>
        <v>2.9689971039626032E-8</v>
      </c>
      <c r="R2222" s="460">
        <f t="shared" si="396"/>
        <v>-2.9689971039626032E-8</v>
      </c>
      <c r="V2222" s="430"/>
    </row>
    <row r="2223" spans="3:22" x14ac:dyDescent="0.35">
      <c r="C2223" s="460">
        <v>182</v>
      </c>
      <c r="D2223" s="460">
        <f t="shared" si="387"/>
        <v>182</v>
      </c>
      <c r="E2223" s="460">
        <f t="shared" si="393"/>
        <v>0.182</v>
      </c>
      <c r="F2223" s="460">
        <f t="shared" si="388"/>
        <v>0.77112878165062049</v>
      </c>
      <c r="G2223" s="460">
        <v>8.7436886456318798E-5</v>
      </c>
      <c r="H2223" s="460">
        <f t="shared" si="389"/>
        <v>1</v>
      </c>
      <c r="I2223" s="460">
        <v>0.96696069834145804</v>
      </c>
      <c r="J2223" s="460">
        <v>0.965306645951166</v>
      </c>
      <c r="K2223" s="460">
        <v>0.97873915608934703</v>
      </c>
      <c r="L2223" s="460" t="str">
        <f t="shared" si="390"/>
        <v>-</v>
      </c>
      <c r="M2223" s="460">
        <f t="shared" si="391"/>
        <v>1</v>
      </c>
      <c r="N2223" s="460">
        <f t="shared" si="392"/>
        <v>6.7425099724384755E-5</v>
      </c>
      <c r="O2223" s="460">
        <f t="shared" si="397"/>
        <v>-83.423568050718188</v>
      </c>
      <c r="P2223" s="460">
        <f t="shared" si="394"/>
        <v>-1</v>
      </c>
      <c r="Q2223" s="460">
        <f t="shared" si="395"/>
        <v>1.2670760455659238E-8</v>
      </c>
      <c r="R2223" s="460">
        <f t="shared" si="396"/>
        <v>-1.2670760455659238E-8</v>
      </c>
      <c r="V2223" s="430"/>
    </row>
    <row r="2224" spans="3:22" x14ac:dyDescent="0.35">
      <c r="C2224" s="460">
        <v>183</v>
      </c>
      <c r="D2224" s="460">
        <f t="shared" si="387"/>
        <v>183</v>
      </c>
      <c r="E2224" s="460">
        <f t="shared" si="393"/>
        <v>0.183</v>
      </c>
      <c r="F2224" s="460">
        <f t="shared" si="388"/>
        <v>0.7688836829519694</v>
      </c>
      <c r="G2224" s="460">
        <v>1.06144709821798E-4</v>
      </c>
      <c r="H2224" s="460">
        <f t="shared" si="389"/>
        <v>1</v>
      </c>
      <c r="I2224" s="460">
        <v>0.96660157194000995</v>
      </c>
      <c r="J2224" s="460">
        <v>0.96492980272067597</v>
      </c>
      <c r="K2224" s="460">
        <v>0.97850691586490901</v>
      </c>
      <c r="L2224" s="460" t="str">
        <f t="shared" si="390"/>
        <v>-</v>
      </c>
      <c r="M2224" s="460">
        <f t="shared" si="391"/>
        <v>1</v>
      </c>
      <c r="N2224" s="460">
        <f t="shared" si="392"/>
        <v>8.1612935413652126E-5</v>
      </c>
      <c r="O2224" s="460">
        <f t="shared" si="397"/>
        <v>-81.764820027485058</v>
      </c>
      <c r="P2224" s="460">
        <f t="shared" si="394"/>
        <v>-1</v>
      </c>
      <c r="Q2224" s="460">
        <f t="shared" si="395"/>
        <v>5.5530839794516801E-9</v>
      </c>
      <c r="R2224" s="460">
        <f t="shared" si="396"/>
        <v>-5.5530839794516801E-9</v>
      </c>
      <c r="V2224" s="430"/>
    </row>
    <row r="2225" spans="3:22" x14ac:dyDescent="0.35">
      <c r="C2225" s="460">
        <v>184</v>
      </c>
      <c r="D2225" s="460">
        <f t="shared" si="387"/>
        <v>184</v>
      </c>
      <c r="E2225" s="460">
        <f t="shared" si="393"/>
        <v>0.184</v>
      </c>
      <c r="F2225" s="460">
        <f t="shared" si="388"/>
        <v>0.7666319693199285</v>
      </c>
      <c r="G2225" s="460">
        <v>3.7114114394588799E-4</v>
      </c>
      <c r="H2225" s="460">
        <f t="shared" si="389"/>
        <v>1</v>
      </c>
      <c r="I2225" s="460">
        <v>0.96624058547013703</v>
      </c>
      <c r="J2225" s="460">
        <v>0.96455101340701499</v>
      </c>
      <c r="K2225" s="460">
        <v>0.97827344764801005</v>
      </c>
      <c r="L2225" s="460" t="str">
        <f t="shared" si="390"/>
        <v>-</v>
      </c>
      <c r="M2225" s="460">
        <f t="shared" si="391"/>
        <v>1</v>
      </c>
      <c r="N2225" s="460">
        <f t="shared" si="392"/>
        <v>2.8452866607888718E-4</v>
      </c>
      <c r="O2225" s="460">
        <f t="shared" si="397"/>
        <v>-70.917479443535186</v>
      </c>
      <c r="P2225" s="460">
        <f t="shared" si="394"/>
        <v>-1</v>
      </c>
      <c r="Q2225" s="460">
        <f t="shared" si="395"/>
        <v>3.3514918085880366E-8</v>
      </c>
      <c r="R2225" s="460">
        <f t="shared" si="396"/>
        <v>-3.3514918085880366E-8</v>
      </c>
      <c r="V2225" s="430"/>
    </row>
    <row r="2226" spans="3:22" x14ac:dyDescent="0.35">
      <c r="C2226" s="460">
        <v>185</v>
      </c>
      <c r="D2226" s="460">
        <f t="shared" si="387"/>
        <v>185</v>
      </c>
      <c r="E2226" s="460">
        <f t="shared" si="393"/>
        <v>0.185</v>
      </c>
      <c r="F2226" s="460">
        <f t="shared" si="388"/>
        <v>0.76437372146210225</v>
      </c>
      <c r="G2226" s="460">
        <v>6.9848056068482097E-4</v>
      </c>
      <c r="H2226" s="460">
        <f t="shared" si="389"/>
        <v>1</v>
      </c>
      <c r="I2226" s="460">
        <v>0.96587774067110799</v>
      </c>
      <c r="J2226" s="460">
        <v>0.96417027992652404</v>
      </c>
      <c r="K2226" s="460">
        <v>0.97803875216193803</v>
      </c>
      <c r="L2226" s="460" t="str">
        <f t="shared" si="390"/>
        <v>-</v>
      </c>
      <c r="M2226" s="460">
        <f t="shared" si="391"/>
        <v>1</v>
      </c>
      <c r="N2226" s="460">
        <f t="shared" si="392"/>
        <v>5.3390018553959239E-4</v>
      </c>
      <c r="O2226" s="460">
        <f t="shared" si="397"/>
        <v>-65.450798564343714</v>
      </c>
      <c r="P2226" s="460">
        <f t="shared" si="394"/>
        <v>-1</v>
      </c>
      <c r="Q2226" s="460">
        <f t="shared" si="395"/>
        <v>1.6745644629038581E-7</v>
      </c>
      <c r="R2226" s="460">
        <f t="shared" si="396"/>
        <v>-1.6745644629038581E-7</v>
      </c>
      <c r="V2226" s="430"/>
    </row>
    <row r="2227" spans="3:22" x14ac:dyDescent="0.35">
      <c r="C2227" s="460">
        <v>186</v>
      </c>
      <c r="D2227" s="460">
        <f t="shared" si="387"/>
        <v>186</v>
      </c>
      <c r="E2227" s="460">
        <f t="shared" si="393"/>
        <v>0.186</v>
      </c>
      <c r="F2227" s="460">
        <f t="shared" si="388"/>
        <v>0.76210902020884386</v>
      </c>
      <c r="G2227" s="460">
        <v>1.0757931175739499E-3</v>
      </c>
      <c r="H2227" s="460">
        <f t="shared" si="389"/>
        <v>1</v>
      </c>
      <c r="I2227" s="460">
        <v>0.96551303929088195</v>
      </c>
      <c r="J2227" s="460">
        <v>0.96378760420508003</v>
      </c>
      <c r="K2227" s="460">
        <v>0.97780283013367897</v>
      </c>
      <c r="L2227" s="460" t="str">
        <f t="shared" si="390"/>
        <v>-</v>
      </c>
      <c r="M2227" s="460">
        <f t="shared" si="391"/>
        <v>1</v>
      </c>
      <c r="N2227" s="460">
        <f t="shared" si="392"/>
        <v>8.1987163878170051E-4</v>
      </c>
      <c r="O2227" s="460">
        <f t="shared" si="397"/>
        <v>-61.725082731166729</v>
      </c>
      <c r="P2227" s="460">
        <f t="shared" si="394"/>
        <v>-1</v>
      </c>
      <c r="Q2227" s="460">
        <f t="shared" si="395"/>
        <v>4.581745380815503E-7</v>
      </c>
      <c r="R2227" s="460">
        <f t="shared" si="396"/>
        <v>-4.581745380815503E-7</v>
      </c>
      <c r="V2227" s="430"/>
    </row>
    <row r="2228" spans="3:22" x14ac:dyDescent="0.35">
      <c r="C2228" s="460">
        <v>187</v>
      </c>
      <c r="D2228" s="460">
        <f t="shared" si="387"/>
        <v>187</v>
      </c>
      <c r="E2228" s="460">
        <f t="shared" si="393"/>
        <v>0.187</v>
      </c>
      <c r="F2228" s="460">
        <f t="shared" si="388"/>
        <v>0.75983794650896697</v>
      </c>
      <c r="G2228" s="460">
        <v>1.4875999326148699E-3</v>
      </c>
      <c r="H2228" s="460">
        <f t="shared" si="389"/>
        <v>1</v>
      </c>
      <c r="I2228" s="460">
        <v>0.965146483086188</v>
      </c>
      <c r="J2228" s="460">
        <v>0.96340298817818004</v>
      </c>
      <c r="K2228" s="460">
        <v>0.97756568229399698</v>
      </c>
      <c r="L2228" s="460" t="str">
        <f t="shared" si="390"/>
        <v>-</v>
      </c>
      <c r="M2228" s="460">
        <f t="shared" si="391"/>
        <v>1</v>
      </c>
      <c r="N2228" s="460">
        <f t="shared" si="392"/>
        <v>1.1303348780249604E-3</v>
      </c>
      <c r="O2228" s="460">
        <f t="shared" si="397"/>
        <v>-58.935857428871188</v>
      </c>
      <c r="P2228" s="460">
        <f t="shared" si="394"/>
        <v>-1</v>
      </c>
      <c r="Q2228" s="460">
        <f t="shared" si="395"/>
        <v>9.5082636454879232E-7</v>
      </c>
      <c r="R2228" s="460">
        <f t="shared" si="396"/>
        <v>-9.5082636454879232E-7</v>
      </c>
      <c r="V2228" s="430"/>
    </row>
    <row r="2229" spans="3:22" x14ac:dyDescent="0.35">
      <c r="C2229" s="460">
        <v>188</v>
      </c>
      <c r="D2229" s="460">
        <f t="shared" si="387"/>
        <v>188</v>
      </c>
      <c r="E2229" s="460">
        <f t="shared" si="393"/>
        <v>0.188</v>
      </c>
      <c r="F2229" s="460">
        <f t="shared" si="388"/>
        <v>0.75756058142544846</v>
      </c>
      <c r="G2229" s="460">
        <v>1.9155998891377101E-3</v>
      </c>
      <c r="H2229" s="460">
        <f t="shared" si="389"/>
        <v>1</v>
      </c>
      <c r="I2229" s="460">
        <v>0.96477807382247704</v>
      </c>
      <c r="J2229" s="460">
        <v>0.96301643379088897</v>
      </c>
      <c r="K2229" s="460">
        <v>0.97732730937739298</v>
      </c>
      <c r="L2229" s="460" t="str">
        <f t="shared" si="390"/>
        <v>-</v>
      </c>
      <c r="M2229" s="460">
        <f t="shared" si="391"/>
        <v>1</v>
      </c>
      <c r="N2229" s="460">
        <f t="shared" si="392"/>
        <v>1.4511829657936884E-3</v>
      </c>
      <c r="O2229" s="460">
        <f t="shared" si="397"/>
        <v>-56.765556561374517</v>
      </c>
      <c r="P2229" s="460">
        <f t="shared" si="394"/>
        <v>-1</v>
      </c>
      <c r="Q2229" s="460">
        <f t="shared" si="395"/>
        <v>1.6660585944885213E-6</v>
      </c>
      <c r="R2229" s="460">
        <f t="shared" si="396"/>
        <v>-1.6660585944885213E-6</v>
      </c>
      <c r="V2229" s="430"/>
    </row>
    <row r="2230" spans="3:22" x14ac:dyDescent="0.35">
      <c r="C2230" s="460">
        <v>189</v>
      </c>
      <c r="D2230" s="460">
        <f t="shared" si="387"/>
        <v>189</v>
      </c>
      <c r="E2230" s="460">
        <f t="shared" si="393"/>
        <v>0.189</v>
      </c>
      <c r="F2230" s="460">
        <f t="shared" si="388"/>
        <v>0.75527700613112947</v>
      </c>
      <c r="G2230" s="460">
        <v>2.33904921480786E-3</v>
      </c>
      <c r="H2230" s="460">
        <f t="shared" si="389"/>
        <v>1</v>
      </c>
      <c r="I2230" s="460">
        <v>0.96440781327388903</v>
      </c>
      <c r="J2230" s="460">
        <v>0.96262794299780297</v>
      </c>
      <c r="K2230" s="460">
        <v>0.977087712122094</v>
      </c>
      <c r="L2230" s="460" t="str">
        <f t="shared" si="390"/>
        <v>-</v>
      </c>
      <c r="M2230" s="460">
        <f t="shared" si="391"/>
        <v>1</v>
      </c>
      <c r="N2230" s="460">
        <f t="shared" si="392"/>
        <v>1.7666300881534498E-3</v>
      </c>
      <c r="O2230" s="460">
        <f t="shared" si="397"/>
        <v>-55.057087544010358</v>
      </c>
      <c r="P2230" s="460">
        <f t="shared" si="394"/>
        <v>-1</v>
      </c>
      <c r="Q2230" s="460">
        <f t="shared" si="395"/>
        <v>2.5885802125381521E-6</v>
      </c>
      <c r="R2230" s="460">
        <f t="shared" si="396"/>
        <v>-2.5885802125381521E-6</v>
      </c>
      <c r="V2230" s="430"/>
    </row>
    <row r="2231" spans="3:22" x14ac:dyDescent="0.35">
      <c r="C2231" s="460">
        <v>190</v>
      </c>
      <c r="D2231" s="460">
        <f t="shared" si="387"/>
        <v>190</v>
      </c>
      <c r="E2231" s="460">
        <f t="shared" si="393"/>
        <v>0.19</v>
      </c>
      <c r="F2231" s="460">
        <f t="shared" si="388"/>
        <v>0.75298730190442487</v>
      </c>
      <c r="G2231" s="460">
        <v>2.7352261672854098E-3</v>
      </c>
      <c r="H2231" s="460">
        <f t="shared" si="389"/>
        <v>1</v>
      </c>
      <c r="I2231" s="460">
        <v>0.96403570322328502</v>
      </c>
      <c r="J2231" s="460">
        <v>0.96223751776307798</v>
      </c>
      <c r="K2231" s="460">
        <v>0.97684689127007296</v>
      </c>
      <c r="L2231" s="460" t="str">
        <f t="shared" si="390"/>
        <v>-</v>
      </c>
      <c r="M2231" s="460">
        <f t="shared" si="391"/>
        <v>1</v>
      </c>
      <c r="N2231" s="460">
        <f t="shared" si="392"/>
        <v>2.0595905718026218E-3</v>
      </c>
      <c r="O2231" s="460">
        <f t="shared" si="397"/>
        <v>-53.724382098242607</v>
      </c>
      <c r="P2231" s="460">
        <f t="shared" si="394"/>
        <v>-1</v>
      </c>
      <c r="Q2231" s="460">
        <f t="shared" si="395"/>
        <v>3.6599911346686689E-6</v>
      </c>
      <c r="R2231" s="460">
        <f t="shared" si="396"/>
        <v>-3.6599911346686689E-6</v>
      </c>
      <c r="V2231" s="430"/>
    </row>
    <row r="2232" spans="3:22" x14ac:dyDescent="0.35">
      <c r="C2232" s="460">
        <v>191</v>
      </c>
      <c r="D2232" s="460">
        <f t="shared" si="387"/>
        <v>191</v>
      </c>
      <c r="E2232" s="460">
        <f t="shared" si="393"/>
        <v>0.191</v>
      </c>
      <c r="F2232" s="460">
        <f t="shared" si="388"/>
        <v>0.75069155012502098</v>
      </c>
      <c r="G2232" s="460">
        <v>3.0799707328472798E-3</v>
      </c>
      <c r="H2232" s="460">
        <f t="shared" si="389"/>
        <v>1</v>
      </c>
      <c r="I2232" s="460">
        <v>0.96366174546220595</v>
      </c>
      <c r="J2232" s="460">
        <v>0.96184516006040099</v>
      </c>
      <c r="K2232" s="460">
        <v>0.97660484756703503</v>
      </c>
      <c r="L2232" s="460" t="str">
        <f t="shared" si="390"/>
        <v>-</v>
      </c>
      <c r="M2232" s="460">
        <f t="shared" si="391"/>
        <v>1</v>
      </c>
      <c r="N2232" s="460">
        <f t="shared" si="392"/>
        <v>2.3121080037808214E-3</v>
      </c>
      <c r="O2232" s="460">
        <f t="shared" si="397"/>
        <v>-52.719837658053628</v>
      </c>
      <c r="P2232" s="460">
        <f t="shared" si="394"/>
        <v>-1</v>
      </c>
      <c r="Q2232" s="460">
        <f t="shared" si="395"/>
        <v>4.7779371089395763E-6</v>
      </c>
      <c r="R2232" s="460">
        <f t="shared" si="396"/>
        <v>-4.7779371089395763E-6</v>
      </c>
      <c r="V2232" s="430"/>
    </row>
    <row r="2233" spans="3:22" x14ac:dyDescent="0.35">
      <c r="C2233" s="460">
        <v>192</v>
      </c>
      <c r="D2233" s="460">
        <f t="shared" si="387"/>
        <v>192</v>
      </c>
      <c r="E2233" s="460">
        <f t="shared" si="393"/>
        <v>0.192</v>
      </c>
      <c r="F2233" s="460">
        <f t="shared" si="388"/>
        <v>0.74838983226957589</v>
      </c>
      <c r="G2233" s="460">
        <v>3.3482870404063802E-3</v>
      </c>
      <c r="H2233" s="460">
        <f t="shared" si="389"/>
        <v>1</v>
      </c>
      <c r="I2233" s="460">
        <v>0.96328594179085503</v>
      </c>
      <c r="J2233" s="460">
        <v>0.96145087187294498</v>
      </c>
      <c r="K2233" s="460">
        <v>0.97636158176240095</v>
      </c>
      <c r="L2233" s="460" t="str">
        <f t="shared" si="390"/>
        <v>-</v>
      </c>
      <c r="M2233" s="460">
        <f t="shared" si="391"/>
        <v>1</v>
      </c>
      <c r="N2233" s="460">
        <f t="shared" si="392"/>
        <v>2.5058239765601256E-3</v>
      </c>
      <c r="O2233" s="460">
        <f t="shared" si="397"/>
        <v>-52.020988792085284</v>
      </c>
      <c r="P2233" s="460">
        <f t="shared" si="394"/>
        <v>-1</v>
      </c>
      <c r="Q2233" s="460">
        <f t="shared" si="395"/>
        <v>5.803117141798009E-6</v>
      </c>
      <c r="R2233" s="460">
        <f t="shared" si="396"/>
        <v>-5.803117141798009E-6</v>
      </c>
      <c r="V2233" s="430"/>
    </row>
    <row r="2234" spans="3:22" x14ac:dyDescent="0.35">
      <c r="C2234" s="460">
        <v>193</v>
      </c>
      <c r="D2234" s="460">
        <f t="shared" si="387"/>
        <v>193</v>
      </c>
      <c r="E2234" s="460">
        <f t="shared" si="393"/>
        <v>0.193</v>
      </c>
      <c r="F2234" s="460">
        <f t="shared" si="388"/>
        <v>0.74608222990742901</v>
      </c>
      <c r="G2234" s="460">
        <v>3.51499427086077E-3</v>
      </c>
      <c r="H2234" s="460">
        <f t="shared" si="389"/>
        <v>1</v>
      </c>
      <c r="I2234" s="460">
        <v>0.96290829401811395</v>
      </c>
      <c r="J2234" s="460">
        <v>0.96105465519339905</v>
      </c>
      <c r="K2234" s="460">
        <v>0.97611709460932805</v>
      </c>
      <c r="L2234" s="460" t="str">
        <f t="shared" si="390"/>
        <v>-</v>
      </c>
      <c r="M2234" s="460">
        <f t="shared" si="391"/>
        <v>1</v>
      </c>
      <c r="N2234" s="460">
        <f t="shared" si="392"/>
        <v>2.6224747637156407E-3</v>
      </c>
      <c r="O2234" s="460">
        <f t="shared" si="397"/>
        <v>-51.625773647296484</v>
      </c>
      <c r="P2234" s="460">
        <f t="shared" si="394"/>
        <v>-1</v>
      </c>
      <c r="Q2234" s="460">
        <f t="shared" si="395"/>
        <v>6.5748619923785023E-6</v>
      </c>
      <c r="R2234" s="460">
        <f t="shared" si="396"/>
        <v>-6.5748619923785023E-6</v>
      </c>
      <c r="V2234" s="430"/>
    </row>
    <row r="2235" spans="3:22" x14ac:dyDescent="0.35">
      <c r="C2235" s="460">
        <v>194</v>
      </c>
      <c r="D2235" s="460">
        <f t="shared" si="387"/>
        <v>194</v>
      </c>
      <c r="E2235" s="460">
        <f t="shared" si="393"/>
        <v>0.19400000000000001</v>
      </c>
      <c r="F2235" s="460">
        <f t="shared" si="388"/>
        <v>0.74376882469629613</v>
      </c>
      <c r="G2235" s="460">
        <v>3.5554102531353501E-3</v>
      </c>
      <c r="H2235" s="460">
        <f t="shared" si="389"/>
        <v>1</v>
      </c>
      <c r="I2235" s="460">
        <v>0.96252880396149099</v>
      </c>
      <c r="J2235" s="460">
        <v>0.96065651202392899</v>
      </c>
      <c r="K2235" s="460">
        <v>0.975871386864681</v>
      </c>
      <c r="L2235" s="460" t="str">
        <f t="shared" si="390"/>
        <v>-</v>
      </c>
      <c r="M2235" s="460">
        <f t="shared" si="391"/>
        <v>1</v>
      </c>
      <c r="N2235" s="460">
        <f t="shared" si="392"/>
        <v>2.6444033052876403E-3</v>
      </c>
      <c r="O2235" s="460">
        <f t="shared" si="397"/>
        <v>-51.553446173563728</v>
      </c>
      <c r="P2235" s="460">
        <f t="shared" si="394"/>
        <v>-1</v>
      </c>
      <c r="Q2235" s="460">
        <f t="shared" si="395"/>
        <v>6.9350011484369335E-6</v>
      </c>
      <c r="R2235" s="460">
        <f t="shared" si="396"/>
        <v>-6.9350011484369335E-6</v>
      </c>
      <c r="V2235" s="430"/>
    </row>
    <row r="2236" spans="3:22" x14ac:dyDescent="0.35">
      <c r="C2236" s="460">
        <v>195</v>
      </c>
      <c r="D2236" s="460">
        <f t="shared" si="387"/>
        <v>195</v>
      </c>
      <c r="E2236" s="460">
        <f t="shared" si="393"/>
        <v>0.19500000000000001</v>
      </c>
      <c r="F2236" s="460">
        <f t="shared" si="388"/>
        <v>0.74144969837797481</v>
      </c>
      <c r="G2236" s="460">
        <v>3.44605072833377E-3</v>
      </c>
      <c r="H2236" s="460">
        <f t="shared" si="389"/>
        <v>1</v>
      </c>
      <c r="I2236" s="460">
        <v>0.96214747344717599</v>
      </c>
      <c r="J2236" s="460">
        <v>0.96025644437618995</v>
      </c>
      <c r="K2236" s="460">
        <v>0.97562445928907504</v>
      </c>
      <c r="L2236" s="460" t="str">
        <f t="shared" si="390"/>
        <v>-</v>
      </c>
      <c r="M2236" s="460">
        <f t="shared" si="391"/>
        <v>1</v>
      </c>
      <c r="N2236" s="460">
        <f t="shared" si="392"/>
        <v>2.5550732731182742E-3</v>
      </c>
      <c r="O2236" s="460">
        <f t="shared" si="397"/>
        <v>-51.851932817398321</v>
      </c>
      <c r="P2236" s="460">
        <f t="shared" si="394"/>
        <v>-1</v>
      </c>
      <c r="Q2236" s="460">
        <f t="shared" si="395"/>
        <v>6.7586391723479198E-6</v>
      </c>
      <c r="R2236" s="460">
        <f t="shared" si="396"/>
        <v>-6.7586391723479198E-6</v>
      </c>
      <c r="V2236" s="430"/>
    </row>
    <row r="2237" spans="3:22" x14ac:dyDescent="0.35">
      <c r="C2237" s="460">
        <v>196</v>
      </c>
      <c r="D2237" s="460">
        <f t="shared" si="387"/>
        <v>196</v>
      </c>
      <c r="E2237" s="460">
        <f t="shared" si="393"/>
        <v>0.19600000000000001</v>
      </c>
      <c r="F2237" s="460">
        <f t="shared" si="388"/>
        <v>0.73912493277405156</v>
      </c>
      <c r="G2237" s="460">
        <v>3.1653264677617299E-3</v>
      </c>
      <c r="H2237" s="460">
        <f t="shared" si="389"/>
        <v>1</v>
      </c>
      <c r="I2237" s="460">
        <v>0.96176430430992499</v>
      </c>
      <c r="J2237" s="460">
        <v>0.95985445427125604</v>
      </c>
      <c r="K2237" s="460">
        <v>0.97537631264678903</v>
      </c>
      <c r="L2237" s="460" t="str">
        <f t="shared" si="390"/>
        <v>-</v>
      </c>
      <c r="M2237" s="460">
        <f t="shared" si="391"/>
        <v>1</v>
      </c>
      <c r="N2237" s="460">
        <f t="shared" si="392"/>
        <v>2.3395717126923148E-3</v>
      </c>
      <c r="O2237" s="460">
        <f t="shared" si="397"/>
        <v>-52.617272764945923</v>
      </c>
      <c r="P2237" s="460">
        <f t="shared" si="394"/>
        <v>-1</v>
      </c>
      <c r="Q2237" s="460">
        <f t="shared" si="395"/>
        <v>5.9893873842801864E-6</v>
      </c>
      <c r="R2237" s="460">
        <f t="shared" si="396"/>
        <v>-5.9893873842801864E-6</v>
      </c>
      <c r="V2237" s="430"/>
    </row>
    <row r="2238" spans="3:22" x14ac:dyDescent="0.35">
      <c r="C2238" s="460">
        <v>197</v>
      </c>
      <c r="D2238" s="460">
        <f t="shared" ref="D2238:D2301" si="398">IF(AND($D$11=$U$86,$D$13&gt;=$U$80),$D$13/$U$80,1)*(f_CLK_MHz/fCLK_NOM_MHz)*$C2238</f>
        <v>197</v>
      </c>
      <c r="E2238" s="460">
        <f t="shared" si="393"/>
        <v>0.19700000000000001</v>
      </c>
      <c r="F2238" s="460">
        <f t="shared" ref="F2238:F2301" si="399">IF(SINC3_Decimation&lt;&gt;0,(ABS(SIN(((MOD_CLK_DIV*PI()*$D2238*SINC3_Decimation)/(f_CLK_MHz*1000000)))/(SINC3_Decimation*SIN(((MOD_CLK_DIV*PI()*$D2238)/(f_CLK_MHz*1000000)))))^First_Stage_Order),"-")</f>
        <v>0.73679460978159894</v>
      </c>
      <c r="G2238" s="460">
        <v>2.6942200748809198E-3</v>
      </c>
      <c r="H2238" s="460">
        <f t="shared" ref="H2238:H2301" si="400">IF(SINC1A_Decimation&lt;&gt;0,(ABS(SIN(((MOD_CLK_DIV*SINC3_Decimation*FIR2_Decimation*PI()*$D2238*SINC1A_Decimation)/(f_CLK_MHz*1000000)))/(SINC1A_Decimation*SIN(((MOD_CLK_DIV*SINC3_Decimation*FIR2_Decimation*PI()*$D2238)/(f_CLK_MHz*1000000)))))^1),"-")</f>
        <v>1</v>
      </c>
      <c r="I2238" s="460">
        <v>0.96137929839314595</v>
      </c>
      <c r="J2238" s="460">
        <v>0.95945054373966299</v>
      </c>
      <c r="K2238" s="460">
        <v>0.97512694770585195</v>
      </c>
      <c r="L2238" s="460" t="str">
        <f t="shared" ref="L2238:L2301" si="401">IF(SINC1B_Decimation&lt;&gt;0,(ABS(SIN(((MOD_CLK_DIV*FIR1_Decimation*PI()*$D2238*SINC1B_Decimation)/(f_CLK_MHz*1000000)))/(SINC1B_Decimation*SIN(((MOD_CLK_DIV*FIR1_Decimation*PI()*$D2238)/(f_CLK_MHz*1000000)))))^1),"-")</f>
        <v>-</v>
      </c>
      <c r="M2238" s="460">
        <f t="shared" ref="M2238:M2301" si="402">IF($D$14=$Z$85,(ABS(SIN(((Dec_Prior_to_Chop*PI()*$D2238*2)/(f_CLK_MHz*1000000)))/(2*SIN(((Dec_Prior_to_Chop*PI()*$D2238)/(f_CLK_MHz*1000000)))))^1),1)</f>
        <v>1</v>
      </c>
      <c r="N2238" s="460">
        <f t="shared" ref="N2238:N2301" si="403">M2238*IF(FILTER=$U$85,F2238,IF(AND(FILTER=$U$86,$D$13&lt;=$U$73,$D$13&lt;&gt;$U$72),F2238*G2238*H2238,IF(AND(FILTER=$U$86,OR($D$13&gt;=$U$74,$D$13=$U$72),$D$13&lt;=$U$79,$D$13&lt;&gt;$U$75),I2238*L2238,IF(AND(FILTER=$U$86,$D$13=$U$75),J2238*L2238,IF(AND(FILTER=$U$86,$D$13&gt;=$U$80),K2238,"Error")))))</f>
        <v>1.9850868287376376E-3</v>
      </c>
      <c r="O2238" s="460">
        <f t="shared" si="397"/>
        <v>-54.044409844345751</v>
      </c>
      <c r="P2238" s="460">
        <f t="shared" si="394"/>
        <v>-1</v>
      </c>
      <c r="Q2238" s="460">
        <f t="shared" si="395"/>
        <v>4.675667874990761E-6</v>
      </c>
      <c r="R2238" s="460">
        <f t="shared" si="396"/>
        <v>-4.675667874990761E-6</v>
      </c>
      <c r="V2238" s="430"/>
    </row>
    <row r="2239" spans="3:22" x14ac:dyDescent="0.35">
      <c r="C2239" s="460">
        <v>198</v>
      </c>
      <c r="D2239" s="460">
        <f t="shared" si="398"/>
        <v>198</v>
      </c>
      <c r="E2239" s="460">
        <f t="shared" ref="E2239:E2302" si="404">D2239/1000</f>
        <v>0.19800000000000001</v>
      </c>
      <c r="F2239" s="460">
        <f t="shared" si="399"/>
        <v>0.73445881136888858</v>
      </c>
      <c r="G2239" s="460">
        <v>2.0169244004690401E-3</v>
      </c>
      <c r="H2239" s="460">
        <f t="shared" si="400"/>
        <v>1</v>
      </c>
      <c r="I2239" s="460">
        <v>0.96099245754886098</v>
      </c>
      <c r="J2239" s="460">
        <v>0.95904471482140397</v>
      </c>
      <c r="K2239" s="460">
        <v>0.97487636523801102</v>
      </c>
      <c r="L2239" s="460" t="str">
        <f t="shared" si="401"/>
        <v>-</v>
      </c>
      <c r="M2239" s="460">
        <f t="shared" si="402"/>
        <v>1</v>
      </c>
      <c r="N2239" s="460">
        <f t="shared" si="403"/>
        <v>1.4813478977893995E-3</v>
      </c>
      <c r="O2239" s="460">
        <f t="shared" si="397"/>
        <v>-56.58685868984734</v>
      </c>
      <c r="P2239" s="460">
        <f t="shared" si="394"/>
        <v>-1</v>
      </c>
      <c r="Q2239" s="460">
        <f t="shared" si="395"/>
        <v>3.004042428318144E-6</v>
      </c>
      <c r="R2239" s="460">
        <f t="shared" si="396"/>
        <v>-3.004042428318144E-6</v>
      </c>
      <c r="V2239" s="430"/>
    </row>
    <row r="2240" spans="3:22" x14ac:dyDescent="0.35">
      <c r="C2240" s="460">
        <v>199</v>
      </c>
      <c r="D2240" s="460">
        <f t="shared" si="398"/>
        <v>199</v>
      </c>
      <c r="E2240" s="460">
        <f t="shared" si="404"/>
        <v>0.19900000000000001</v>
      </c>
      <c r="F2240" s="460">
        <f t="shared" si="399"/>
        <v>0.73211761957109589</v>
      </c>
      <c r="G2240" s="460">
        <v>1.12142505817632E-3</v>
      </c>
      <c r="H2240" s="460">
        <f t="shared" si="400"/>
        <v>1</v>
      </c>
      <c r="I2240" s="460">
        <v>0.96060378363763699</v>
      </c>
      <c r="J2240" s="460">
        <v>0.958636969565824</v>
      </c>
      <c r="K2240" s="460">
        <v>0.97462456601867098</v>
      </c>
      <c r="L2240" s="460" t="str">
        <f t="shared" si="401"/>
        <v>-</v>
      </c>
      <c r="M2240" s="460">
        <f t="shared" si="402"/>
        <v>1</v>
      </c>
      <c r="N2240" s="460">
        <f t="shared" si="403"/>
        <v>8.2101504411942515E-4</v>
      </c>
      <c r="O2240" s="460">
        <f t="shared" si="397"/>
        <v>-61.712977697606526</v>
      </c>
      <c r="P2240" s="460">
        <f t="shared" si="394"/>
        <v>-1</v>
      </c>
      <c r="Q2240" s="460">
        <f t="shared" si="395"/>
        <v>1.3252187790687648E-6</v>
      </c>
      <c r="R2240" s="460">
        <f t="shared" si="396"/>
        <v>-1.3252187790687648E-6</v>
      </c>
      <c r="V2240" s="430"/>
    </row>
    <row r="2241" spans="3:22" x14ac:dyDescent="0.35">
      <c r="C2241" s="460">
        <v>200</v>
      </c>
      <c r="D2241" s="460">
        <f t="shared" si="398"/>
        <v>200</v>
      </c>
      <c r="E2241" s="460">
        <f t="shared" si="404"/>
        <v>0.2</v>
      </c>
      <c r="F2241" s="460">
        <f t="shared" si="399"/>
        <v>0.72977111648601034</v>
      </c>
      <c r="G2241" s="460">
        <v>1.05367121447667E-8</v>
      </c>
      <c r="H2241" s="460">
        <f t="shared" si="400"/>
        <v>1</v>
      </c>
      <c r="I2241" s="460">
        <v>0.96021327852865501</v>
      </c>
      <c r="J2241" s="460">
        <v>0.95822731003172301</v>
      </c>
      <c r="K2241" s="460">
        <v>0.97437155082699001</v>
      </c>
      <c r="L2241" s="460" t="str">
        <f t="shared" si="401"/>
        <v>-</v>
      </c>
      <c r="M2241" s="460">
        <f t="shared" si="402"/>
        <v>1</v>
      </c>
      <c r="N2241" s="460">
        <f t="shared" si="403"/>
        <v>7.689388185978099E-9</v>
      </c>
      <c r="O2241" s="460">
        <f t="shared" si="397"/>
        <v>-162.2821642781561</v>
      </c>
      <c r="P2241" s="460">
        <f t="shared" si="394"/>
        <v>-1</v>
      </c>
      <c r="Q2241" s="460">
        <f t="shared" si="395"/>
        <v>1.6851958223407747E-7</v>
      </c>
      <c r="R2241" s="460">
        <f t="shared" si="396"/>
        <v>-1.6851958223407747E-7</v>
      </c>
      <c r="V2241" s="430"/>
    </row>
    <row r="2242" spans="3:22" x14ac:dyDescent="0.35">
      <c r="C2242" s="460">
        <v>201</v>
      </c>
      <c r="D2242" s="460">
        <f t="shared" si="398"/>
        <v>201</v>
      </c>
      <c r="E2242" s="460">
        <f t="shared" si="404"/>
        <v>0.20100000000000001</v>
      </c>
      <c r="F2242" s="460">
        <f t="shared" si="399"/>
        <v>0.72741938426974573</v>
      </c>
      <c r="G2242" s="460">
        <v>1.3503051537771401E-3</v>
      </c>
      <c r="H2242" s="460">
        <f t="shared" si="400"/>
        <v>1</v>
      </c>
      <c r="I2242" s="460">
        <v>0.95982094409962104</v>
      </c>
      <c r="J2242" s="460">
        <v>0.95781573828723199</v>
      </c>
      <c r="K2242" s="460">
        <v>0.97411732044577504</v>
      </c>
      <c r="L2242" s="460" t="str">
        <f t="shared" si="401"/>
        <v>-</v>
      </c>
      <c r="M2242" s="460">
        <f t="shared" si="402"/>
        <v>1</v>
      </c>
      <c r="N2242" s="460">
        <f t="shared" si="403"/>
        <v>9.8223814353683159E-4</v>
      </c>
      <c r="O2242" s="460">
        <f t="shared" si="397"/>
        <v>-60.155664095883957</v>
      </c>
      <c r="P2242" s="460">
        <f t="shared" si="394"/>
        <v>-1</v>
      </c>
      <c r="Q2242" s="460">
        <f t="shared" si="395"/>
        <v>2.4120171907464044E-7</v>
      </c>
      <c r="R2242" s="460">
        <f t="shared" si="396"/>
        <v>-2.4120171907464044E-7</v>
      </c>
      <c r="V2242" s="430"/>
    </row>
    <row r="2243" spans="3:22" x14ac:dyDescent="0.35">
      <c r="C2243" s="460">
        <v>202</v>
      </c>
      <c r="D2243" s="460">
        <f t="shared" si="398"/>
        <v>202</v>
      </c>
      <c r="E2243" s="460">
        <f t="shared" si="404"/>
        <v>0.20200000000000001</v>
      </c>
      <c r="F2243" s="460">
        <f t="shared" si="399"/>
        <v>0.72506250513245774</v>
      </c>
      <c r="G2243" s="460">
        <v>2.9274605197249898E-3</v>
      </c>
      <c r="H2243" s="460">
        <f t="shared" si="400"/>
        <v>1</v>
      </c>
      <c r="I2243" s="460">
        <v>0.95942678223685296</v>
      </c>
      <c r="J2243" s="460">
        <v>0.95740225640991505</v>
      </c>
      <c r="K2243" s="460">
        <v>0.97386187566159099</v>
      </c>
      <c r="L2243" s="460" t="str">
        <f t="shared" si="401"/>
        <v>-</v>
      </c>
      <c r="M2243" s="460">
        <f t="shared" si="402"/>
        <v>1</v>
      </c>
      <c r="N2243" s="460">
        <f t="shared" si="403"/>
        <v>2.1225918581081679E-3</v>
      </c>
      <c r="O2243" s="460">
        <f t="shared" si="397"/>
        <v>-53.462670119618849</v>
      </c>
      <c r="P2243" s="460">
        <f t="shared" ref="P2243:P2306" si="405">D2242-D2243</f>
        <v>-1</v>
      </c>
      <c r="Q2243" s="460">
        <f t="shared" ref="Q2243:Q2306" si="406">((N2243+N2242)/2)^2</f>
        <v>2.409992334778722E-6</v>
      </c>
      <c r="R2243" s="460">
        <f t="shared" ref="R2243:R2306" si="407">P2243*Q2243</f>
        <v>-2.409992334778722E-6</v>
      </c>
      <c r="V2243" s="430"/>
    </row>
    <row r="2244" spans="3:22" x14ac:dyDescent="0.35">
      <c r="C2244" s="460">
        <v>203</v>
      </c>
      <c r="D2244" s="460">
        <f t="shared" si="398"/>
        <v>203</v>
      </c>
      <c r="E2244" s="460">
        <f t="shared" si="404"/>
        <v>0.20300000000000001</v>
      </c>
      <c r="F2244" s="460">
        <f t="shared" si="399"/>
        <v>0.72270056133405802</v>
      </c>
      <c r="G2244" s="460">
        <v>4.7241363187808701E-3</v>
      </c>
      <c r="H2244" s="460">
        <f t="shared" si="400"/>
        <v>1</v>
      </c>
      <c r="I2244" s="460">
        <v>0.95903079483512499</v>
      </c>
      <c r="J2244" s="460">
        <v>0.95698686648661702</v>
      </c>
      <c r="K2244" s="460">
        <v>0.97360521726461702</v>
      </c>
      <c r="L2244" s="460" t="str">
        <f t="shared" si="401"/>
        <v>-</v>
      </c>
      <c r="M2244" s="460">
        <f t="shared" si="402"/>
        <v>1</v>
      </c>
      <c r="N2244" s="460">
        <f t="shared" si="403"/>
        <v>3.4141359694015451E-3</v>
      </c>
      <c r="O2244" s="460">
        <f t="shared" si="397"/>
        <v>-49.334383738327745</v>
      </c>
      <c r="P2244" s="460">
        <f t="shared" si="405"/>
        <v>-1</v>
      </c>
      <c r="Q2244" s="460">
        <f t="shared" si="406"/>
        <v>7.6638387589801082E-6</v>
      </c>
      <c r="R2244" s="460">
        <f t="shared" si="407"/>
        <v>-7.6638387589801082E-6</v>
      </c>
      <c r="V2244" s="430"/>
    </row>
    <row r="2245" spans="3:22" x14ac:dyDescent="0.35">
      <c r="C2245" s="460">
        <v>204</v>
      </c>
      <c r="D2245" s="460">
        <f t="shared" si="398"/>
        <v>204</v>
      </c>
      <c r="E2245" s="460">
        <f t="shared" si="404"/>
        <v>0.20399999999999999</v>
      </c>
      <c r="F2245" s="460">
        <f t="shared" si="399"/>
        <v>0.72033363517993598</v>
      </c>
      <c r="G2245" s="460">
        <v>6.7276654838356502E-3</v>
      </c>
      <c r="H2245" s="460">
        <f t="shared" si="400"/>
        <v>1</v>
      </c>
      <c r="I2245" s="460">
        <v>0.95863298379780204</v>
      </c>
      <c r="J2245" s="460">
        <v>0.95656957061357994</v>
      </c>
      <c r="K2245" s="460">
        <v>0.97334734604877904</v>
      </c>
      <c r="L2245" s="460" t="str">
        <f t="shared" si="401"/>
        <v>-</v>
      </c>
      <c r="M2245" s="460">
        <f t="shared" si="402"/>
        <v>1</v>
      </c>
      <c r="N2245" s="460">
        <f t="shared" si="403"/>
        <v>4.8461637342459164E-3</v>
      </c>
      <c r="O2245" s="460">
        <f t="shared" si="397"/>
        <v>-46.292038334394391</v>
      </c>
      <c r="P2245" s="460">
        <f t="shared" si="405"/>
        <v>-1</v>
      </c>
      <c r="Q2245" s="460">
        <f t="shared" si="406"/>
        <v>1.7058137798519586E-5</v>
      </c>
      <c r="R2245" s="460">
        <f t="shared" si="407"/>
        <v>-1.7058137798519586E-5</v>
      </c>
      <c r="V2245" s="430"/>
    </row>
    <row r="2246" spans="3:22" x14ac:dyDescent="0.35">
      <c r="C2246" s="460">
        <v>205</v>
      </c>
      <c r="D2246" s="460">
        <f t="shared" si="398"/>
        <v>205</v>
      </c>
      <c r="E2246" s="460">
        <f t="shared" si="404"/>
        <v>0.20499999999999999</v>
      </c>
      <c r="F2246" s="460">
        <f t="shared" si="399"/>
        <v>0.71796180901668094</v>
      </c>
      <c r="G2246" s="460">
        <v>8.9200689543190194E-3</v>
      </c>
      <c r="H2246" s="460">
        <f t="shared" si="400"/>
        <v>1</v>
      </c>
      <c r="I2246" s="460">
        <v>0.95823335103675</v>
      </c>
      <c r="J2246" s="460">
        <v>0.95615037089635901</v>
      </c>
      <c r="K2246" s="460">
        <v>0.97308826281167704</v>
      </c>
      <c r="L2246" s="460" t="str">
        <f t="shared" si="401"/>
        <v>-</v>
      </c>
      <c r="M2246" s="460">
        <f t="shared" si="402"/>
        <v>1</v>
      </c>
      <c r="N2246" s="460">
        <f t="shared" si="403"/>
        <v>6.4042688429964169E-3</v>
      </c>
      <c r="O2246" s="460">
        <f t="shared" si="397"/>
        <v>-43.870608904888755</v>
      </c>
      <c r="P2246" s="460">
        <f t="shared" si="405"/>
        <v>-1</v>
      </c>
      <c r="Q2246" s="460">
        <f t="shared" si="406"/>
        <v>3.1643058293768889E-5</v>
      </c>
      <c r="R2246" s="460">
        <f t="shared" si="407"/>
        <v>-3.1643058293768889E-5</v>
      </c>
      <c r="V2246" s="430"/>
    </row>
    <row r="2247" spans="3:22" x14ac:dyDescent="0.35">
      <c r="C2247" s="460">
        <v>206</v>
      </c>
      <c r="D2247" s="460">
        <f t="shared" si="398"/>
        <v>206</v>
      </c>
      <c r="E2247" s="460">
        <f t="shared" si="404"/>
        <v>0.20599999999999999</v>
      </c>
      <c r="F2247" s="460">
        <f t="shared" si="399"/>
        <v>0.7155851652278119</v>
      </c>
      <c r="G2247" s="460">
        <v>1.1278220166922001E-2</v>
      </c>
      <c r="H2247" s="460">
        <f t="shared" si="400"/>
        <v>1</v>
      </c>
      <c r="I2247" s="460">
        <v>0.95783189847232697</v>
      </c>
      <c r="J2247" s="460">
        <v>0.95572926944982095</v>
      </c>
      <c r="K2247" s="460">
        <v>0.97282796835458596</v>
      </c>
      <c r="L2247" s="460" t="str">
        <f t="shared" si="401"/>
        <v>-</v>
      </c>
      <c r="M2247" s="460">
        <f t="shared" si="402"/>
        <v>1</v>
      </c>
      <c r="N2247" s="460">
        <f t="shared" si="403"/>
        <v>8.0705270416225206E-3</v>
      </c>
      <c r="O2247" s="460">
        <f t="shared" si="397"/>
        <v>-41.861962059475772</v>
      </c>
      <c r="P2247" s="460">
        <f t="shared" si="405"/>
        <v>-1</v>
      </c>
      <c r="Q2247" s="460">
        <f t="shared" si="406"/>
        <v>5.2379928975345333E-5</v>
      </c>
      <c r="R2247" s="460">
        <f t="shared" si="407"/>
        <v>-5.2379928975345333E-5</v>
      </c>
      <c r="V2247" s="430"/>
    </row>
    <row r="2248" spans="3:22" x14ac:dyDescent="0.35">
      <c r="C2248" s="460">
        <v>207</v>
      </c>
      <c r="D2248" s="460">
        <f t="shared" si="398"/>
        <v>207</v>
      </c>
      <c r="E2248" s="460">
        <f t="shared" si="404"/>
        <v>0.20699999999999999</v>
      </c>
      <c r="F2248" s="460">
        <f t="shared" si="399"/>
        <v>0.71320378622950442</v>
      </c>
      <c r="G2248" s="460">
        <v>1.37741378713257E-2</v>
      </c>
      <c r="H2248" s="460">
        <f t="shared" si="400"/>
        <v>1</v>
      </c>
      <c r="I2248" s="460">
        <v>0.95742862803335005</v>
      </c>
      <c r="J2248" s="460">
        <v>0.95530626839809196</v>
      </c>
      <c r="K2248" s="460">
        <v>0.97256646348244002</v>
      </c>
      <c r="L2248" s="460" t="str">
        <f t="shared" si="401"/>
        <v>-</v>
      </c>
      <c r="M2248" s="460">
        <f t="shared" si="402"/>
        <v>1</v>
      </c>
      <c r="N2248" s="460">
        <f t="shared" si="403"/>
        <v>9.8237672818766962E-3</v>
      </c>
      <c r="O2248" s="460">
        <f t="shared" si="397"/>
        <v>-40.154438684224878</v>
      </c>
      <c r="P2248" s="460">
        <f t="shared" si="405"/>
        <v>-1</v>
      </c>
      <c r="Q2248" s="460">
        <f t="shared" si="406"/>
        <v>8.0051442334004084E-5</v>
      </c>
      <c r="R2248" s="460">
        <f t="shared" si="407"/>
        <v>-8.0051442334004084E-5</v>
      </c>
      <c r="V2248" s="430"/>
    </row>
    <row r="2249" spans="3:22" x14ac:dyDescent="0.35">
      <c r="C2249" s="460">
        <v>208</v>
      </c>
      <c r="D2249" s="460">
        <f t="shared" si="398"/>
        <v>208</v>
      </c>
      <c r="E2249" s="460">
        <f t="shared" si="404"/>
        <v>0.20799999999999999</v>
      </c>
      <c r="F2249" s="460">
        <f t="shared" si="399"/>
        <v>0.71081775446632878</v>
      </c>
      <c r="G2249" s="460">
        <v>1.6375403802858499E-2</v>
      </c>
      <c r="H2249" s="460">
        <f t="shared" si="400"/>
        <v>1</v>
      </c>
      <c r="I2249" s="460">
        <v>0.95702354165715897</v>
      </c>
      <c r="J2249" s="460">
        <v>0.95488136987463001</v>
      </c>
      <c r="K2249" s="460">
        <v>0.97230374900387895</v>
      </c>
      <c r="L2249" s="460" t="str">
        <f t="shared" si="401"/>
        <v>-</v>
      </c>
      <c r="M2249" s="460">
        <f t="shared" si="402"/>
        <v>1</v>
      </c>
      <c r="N2249" s="460">
        <f t="shared" si="403"/>
        <v>1.1639927759627258E-2</v>
      </c>
      <c r="O2249" s="460">
        <f t="shared" si="397"/>
        <v>-38.680994300410937</v>
      </c>
      <c r="P2249" s="460">
        <f t="shared" si="405"/>
        <v>-1</v>
      </c>
      <c r="Q2249" s="460">
        <f t="shared" si="406"/>
        <v>1.1517255120867036E-4</v>
      </c>
      <c r="R2249" s="460">
        <f t="shared" si="407"/>
        <v>-1.1517255120867036E-4</v>
      </c>
      <c r="V2249" s="430"/>
    </row>
    <row r="2250" spans="3:22" x14ac:dyDescent="0.35">
      <c r="C2250" s="460">
        <v>209</v>
      </c>
      <c r="D2250" s="460">
        <f t="shared" si="398"/>
        <v>209</v>
      </c>
      <c r="E2250" s="460">
        <f t="shared" si="404"/>
        <v>0.20899999999999999</v>
      </c>
      <c r="F2250" s="460">
        <f t="shared" si="399"/>
        <v>0.70842715240699017</v>
      </c>
      <c r="G2250" s="460">
        <v>1.90456986390064E-2</v>
      </c>
      <c r="H2250" s="460">
        <f t="shared" si="400"/>
        <v>1</v>
      </c>
      <c r="I2250" s="460">
        <v>0.95661664128952195</v>
      </c>
      <c r="J2250" s="460">
        <v>0.95445457602212302</v>
      </c>
      <c r="K2250" s="460">
        <v>0.97203982573119296</v>
      </c>
      <c r="L2250" s="460" t="str">
        <f t="shared" si="401"/>
        <v>-</v>
      </c>
      <c r="M2250" s="460">
        <f t="shared" si="402"/>
        <v>1</v>
      </c>
      <c r="N2250" s="460">
        <f t="shared" si="403"/>
        <v>1.3492490052432991E-2</v>
      </c>
      <c r="O2250" s="460">
        <f t="shared" si="397"/>
        <v>-37.398157869071987</v>
      </c>
      <c r="P2250" s="460">
        <f t="shared" si="405"/>
        <v>-1</v>
      </c>
      <c r="Q2250" s="460">
        <f t="shared" si="406"/>
        <v>1.5790960626999083E-4</v>
      </c>
      <c r="R2250" s="460">
        <f t="shared" si="407"/>
        <v>-1.5790960626999083E-4</v>
      </c>
      <c r="V2250" s="430"/>
    </row>
    <row r="2251" spans="3:22" x14ac:dyDescent="0.35">
      <c r="C2251" s="460">
        <v>210</v>
      </c>
      <c r="D2251" s="460">
        <f t="shared" si="398"/>
        <v>210</v>
      </c>
      <c r="E2251" s="460">
        <f t="shared" si="404"/>
        <v>0.21</v>
      </c>
      <c r="F2251" s="460">
        <f t="shared" si="399"/>
        <v>0.70603206254006901</v>
      </c>
      <c r="G2251" s="460">
        <v>2.1745446666303701E-2</v>
      </c>
      <c r="H2251" s="460">
        <f t="shared" si="400"/>
        <v>1</v>
      </c>
      <c r="I2251" s="460">
        <v>0.95620792888467299</v>
      </c>
      <c r="J2251" s="460">
        <v>0.95402588899253205</v>
      </c>
      <c r="K2251" s="460">
        <v>0.97177469448035103</v>
      </c>
      <c r="L2251" s="460" t="str">
        <f t="shared" si="401"/>
        <v>-</v>
      </c>
      <c r="M2251" s="460">
        <f t="shared" si="402"/>
        <v>1</v>
      </c>
      <c r="N2251" s="460">
        <f t="shared" si="403"/>
        <v>1.535298256066547E-2</v>
      </c>
      <c r="O2251" s="460">
        <f t="shared" si="397"/>
        <v>-36.276144867822438</v>
      </c>
      <c r="P2251" s="460">
        <f t="shared" si="405"/>
        <v>-1</v>
      </c>
      <c r="Q2251" s="460">
        <f t="shared" si="406"/>
        <v>2.0801532256825334E-4</v>
      </c>
      <c r="R2251" s="460">
        <f t="shared" si="407"/>
        <v>-2.0801532256825334E-4</v>
      </c>
      <c r="V2251" s="430"/>
    </row>
    <row r="2252" spans="3:22" x14ac:dyDescent="0.35">
      <c r="C2252" s="460">
        <v>211</v>
      </c>
      <c r="D2252" s="460">
        <f t="shared" si="398"/>
        <v>211</v>
      </c>
      <c r="E2252" s="460">
        <f t="shared" si="404"/>
        <v>0.21099999999999999</v>
      </c>
      <c r="F2252" s="460">
        <f t="shared" si="399"/>
        <v>0.70363256736977375</v>
      </c>
      <c r="G2252" s="460">
        <v>2.4432556762585399E-2</v>
      </c>
      <c r="H2252" s="460">
        <f t="shared" si="400"/>
        <v>1</v>
      </c>
      <c r="I2252" s="460">
        <v>0.95579740640527899</v>
      </c>
      <c r="J2252" s="460">
        <v>0.95359531094704897</v>
      </c>
      <c r="K2252" s="460">
        <v>0.97150835607098596</v>
      </c>
      <c r="L2252" s="460" t="str">
        <f t="shared" si="401"/>
        <v>-</v>
      </c>
      <c r="M2252" s="460">
        <f t="shared" si="402"/>
        <v>1</v>
      </c>
      <c r="N2252" s="460">
        <f t="shared" si="403"/>
        <v>1.7191542642265693E-2</v>
      </c>
      <c r="O2252" s="460">
        <f t="shared" si="397"/>
        <v>-35.293703023601637</v>
      </c>
      <c r="P2252" s="460">
        <f t="shared" si="405"/>
        <v>-1</v>
      </c>
      <c r="Q2252" s="460">
        <f t="shared" si="406"/>
        <v>2.6478653017105542E-4</v>
      </c>
      <c r="R2252" s="460">
        <f t="shared" si="407"/>
        <v>-2.6478653017105542E-4</v>
      </c>
      <c r="V2252" s="430"/>
    </row>
    <row r="2253" spans="3:22" x14ac:dyDescent="0.35">
      <c r="C2253" s="460">
        <v>212</v>
      </c>
      <c r="D2253" s="460">
        <f t="shared" si="398"/>
        <v>212</v>
      </c>
      <c r="E2253" s="460">
        <f t="shared" si="404"/>
        <v>0.21199999999999999</v>
      </c>
      <c r="F2253" s="460">
        <f t="shared" si="399"/>
        <v>0.70122874941169333</v>
      </c>
      <c r="G2253" s="460">
        <v>2.7063244727709702E-2</v>
      </c>
      <c r="H2253" s="460">
        <f t="shared" si="400"/>
        <v>1</v>
      </c>
      <c r="I2253" s="460">
        <v>0.95538507582241206</v>
      </c>
      <c r="J2253" s="460">
        <v>0.95316284405607399</v>
      </c>
      <c r="K2253" s="460">
        <v>0.97124081132637796</v>
      </c>
      <c r="L2253" s="460" t="str">
        <f t="shared" si="401"/>
        <v>-</v>
      </c>
      <c r="M2253" s="460">
        <f t="shared" si="402"/>
        <v>1</v>
      </c>
      <c r="N2253" s="460">
        <f t="shared" si="403"/>
        <v>1.8977525255434478E-2</v>
      </c>
      <c r="O2253" s="460">
        <f t="shared" ref="O2253:O2316" si="408">20*LOG10(N2253)</f>
        <v>-34.435208438788727</v>
      </c>
      <c r="P2253" s="460">
        <f t="shared" si="405"/>
        <v>-1</v>
      </c>
      <c r="Q2253" s="460">
        <f t="shared" si="406"/>
        <v>3.2705036814711127E-4</v>
      </c>
      <c r="R2253" s="460">
        <f t="shared" si="407"/>
        <v>-3.2705036814711127E-4</v>
      </c>
      <c r="V2253" s="430"/>
    </row>
    <row r="2254" spans="3:22" x14ac:dyDescent="0.35">
      <c r="C2254" s="460">
        <v>213</v>
      </c>
      <c r="D2254" s="460">
        <f t="shared" si="398"/>
        <v>213</v>
      </c>
      <c r="E2254" s="460">
        <f t="shared" si="404"/>
        <v>0.21299999999999999</v>
      </c>
      <c r="F2254" s="460">
        <f t="shared" si="399"/>
        <v>0.69882069118855905</v>
      </c>
      <c r="G2254" s="460">
        <v>2.9592919739206899E-2</v>
      </c>
      <c r="H2254" s="460">
        <f t="shared" si="400"/>
        <v>1</v>
      </c>
      <c r="I2254" s="460">
        <v>0.95497093911557396</v>
      </c>
      <c r="J2254" s="460">
        <v>0.95272849049922104</v>
      </c>
      <c r="K2254" s="460">
        <v>0.970972061073479</v>
      </c>
      <c r="L2254" s="460" t="str">
        <f t="shared" si="401"/>
        <v>-</v>
      </c>
      <c r="M2254" s="460">
        <f t="shared" si="402"/>
        <v>1</v>
      </c>
      <c r="N2254" s="460">
        <f t="shared" si="403"/>
        <v>2.068014462644012E-2</v>
      </c>
      <c r="O2254" s="460">
        <f t="shared" si="408"/>
        <v>-33.688928566643867</v>
      </c>
      <c r="P2254" s="460">
        <f t="shared" si="405"/>
        <v>-1</v>
      </c>
      <c r="Q2254" s="460">
        <f t="shared" si="406"/>
        <v>3.9318269511493583E-4</v>
      </c>
      <c r="R2254" s="460">
        <f t="shared" si="407"/>
        <v>-3.9318269511493583E-4</v>
      </c>
      <c r="V2254" s="430"/>
    </row>
    <row r="2255" spans="3:22" x14ac:dyDescent="0.35">
      <c r="C2255" s="460">
        <v>214</v>
      </c>
      <c r="D2255" s="460">
        <f t="shared" si="398"/>
        <v>214</v>
      </c>
      <c r="E2255" s="460">
        <f t="shared" si="404"/>
        <v>0.214</v>
      </c>
      <c r="F2255" s="460">
        <f t="shared" si="399"/>
        <v>0.69640847522600779</v>
      </c>
      <c r="G2255" s="460">
        <v>3.1977115826652698E-2</v>
      </c>
      <c r="H2255" s="460">
        <f t="shared" si="400"/>
        <v>1</v>
      </c>
      <c r="I2255" s="460">
        <v>0.954554998272656</v>
      </c>
      <c r="J2255" s="460">
        <v>0.95229225246530003</v>
      </c>
      <c r="K2255" s="460">
        <v>0.97070210614288899</v>
      </c>
      <c r="L2255" s="460" t="str">
        <f t="shared" si="401"/>
        <v>-</v>
      </c>
      <c r="M2255" s="460">
        <f t="shared" si="402"/>
        <v>1</v>
      </c>
      <c r="N2255" s="460">
        <f t="shared" si="403"/>
        <v>2.2269134474964647E-2</v>
      </c>
      <c r="O2255" s="460">
        <f t="shared" si="408"/>
        <v>-33.045933243559503</v>
      </c>
      <c r="P2255" s="460">
        <f t="shared" si="405"/>
        <v>-1</v>
      </c>
      <c r="Q2255" s="460">
        <f t="shared" si="406"/>
        <v>4.6116014383259103E-4</v>
      </c>
      <c r="R2255" s="460">
        <f t="shared" si="407"/>
        <v>-4.6116014383259103E-4</v>
      </c>
      <c r="V2255" s="430"/>
    </row>
    <row r="2256" spans="3:22" x14ac:dyDescent="0.35">
      <c r="C2256" s="460">
        <v>215</v>
      </c>
      <c r="D2256" s="460">
        <f t="shared" si="398"/>
        <v>215</v>
      </c>
      <c r="E2256" s="460">
        <f t="shared" si="404"/>
        <v>0.215</v>
      </c>
      <c r="F2256" s="460">
        <f t="shared" si="399"/>
        <v>0.69399218404835727</v>
      </c>
      <c r="G2256" s="460">
        <v>3.4172447800278401E-2</v>
      </c>
      <c r="H2256" s="460">
        <f t="shared" si="400"/>
        <v>1</v>
      </c>
      <c r="I2256" s="460">
        <v>0.95413725528993798</v>
      </c>
      <c r="J2256" s="460">
        <v>0.95185413215229397</v>
      </c>
      <c r="K2256" s="460">
        <v>0.97043094736886504</v>
      </c>
      <c r="L2256" s="460" t="str">
        <f t="shared" si="401"/>
        <v>-</v>
      </c>
      <c r="M2256" s="460">
        <f t="shared" si="402"/>
        <v>1</v>
      </c>
      <c r="N2256" s="460">
        <f t="shared" si="403"/>
        <v>2.3715411683193688E-2</v>
      </c>
      <c r="O2256" s="460">
        <f t="shared" si="408"/>
        <v>-32.49938663787875</v>
      </c>
      <c r="P2256" s="460">
        <f t="shared" si="405"/>
        <v>-1</v>
      </c>
      <c r="Q2256" s="460">
        <f t="shared" si="406"/>
        <v>5.2864462134294865E-4</v>
      </c>
      <c r="R2256" s="460">
        <f t="shared" si="407"/>
        <v>-5.2864462134294865E-4</v>
      </c>
      <c r="V2256" s="430"/>
    </row>
    <row r="2257" spans="3:22" x14ac:dyDescent="0.35">
      <c r="C2257" s="460">
        <v>216</v>
      </c>
      <c r="D2257" s="460">
        <f t="shared" si="398"/>
        <v>216</v>
      </c>
      <c r="E2257" s="460">
        <f t="shared" si="404"/>
        <v>0.216</v>
      </c>
      <c r="F2257" s="460">
        <f t="shared" si="399"/>
        <v>0.69157190017437931</v>
      </c>
      <c r="G2257" s="460">
        <v>3.6137570076256002E-2</v>
      </c>
      <c r="H2257" s="460">
        <f t="shared" si="400"/>
        <v>1</v>
      </c>
      <c r="I2257" s="460">
        <v>0.95371771217202705</v>
      </c>
      <c r="J2257" s="460">
        <v>0.95141413176731504</v>
      </c>
      <c r="K2257" s="460">
        <v>0.97015858558927703</v>
      </c>
      <c r="L2257" s="460" t="str">
        <f t="shared" si="401"/>
        <v>-</v>
      </c>
      <c r="M2257" s="460">
        <f t="shared" si="402"/>
        <v>1</v>
      </c>
      <c r="N2257" s="460">
        <f t="shared" si="403"/>
        <v>2.4991728005321154E-2</v>
      </c>
      <c r="O2257" s="460">
        <f t="shared" si="408"/>
        <v>-32.044074287450663</v>
      </c>
      <c r="P2257" s="460">
        <f t="shared" si="405"/>
        <v>-1</v>
      </c>
      <c r="Q2257" s="460">
        <f t="shared" si="406"/>
        <v>5.9309636415912439E-4</v>
      </c>
      <c r="R2257" s="460">
        <f t="shared" si="407"/>
        <v>-5.9309636415912439E-4</v>
      </c>
      <c r="V2257" s="430"/>
    </row>
    <row r="2258" spans="3:22" x14ac:dyDescent="0.35">
      <c r="C2258" s="460">
        <v>217</v>
      </c>
      <c r="D2258" s="460">
        <f t="shared" si="398"/>
        <v>217</v>
      </c>
      <c r="E2258" s="460">
        <f t="shared" si="404"/>
        <v>0.217</v>
      </c>
      <c r="F2258" s="460">
        <f t="shared" si="399"/>
        <v>0.68914770611309006</v>
      </c>
      <c r="G2258" s="460">
        <v>3.7834116343330497E-2</v>
      </c>
      <c r="H2258" s="460">
        <f t="shared" si="400"/>
        <v>1</v>
      </c>
      <c r="I2258" s="460">
        <v>0.95329637093196196</v>
      </c>
      <c r="J2258" s="460">
        <v>0.95097225352667603</v>
      </c>
      <c r="K2258" s="460">
        <v>0.96988502164569801</v>
      </c>
      <c r="L2258" s="460" t="str">
        <f t="shared" si="401"/>
        <v>-</v>
      </c>
      <c r="M2258" s="460">
        <f t="shared" si="402"/>
        <v>1</v>
      </c>
      <c r="N2258" s="460">
        <f t="shared" si="403"/>
        <v>2.6073294490821984E-2</v>
      </c>
      <c r="O2258" s="460">
        <f t="shared" si="408"/>
        <v>-31.67608180180579</v>
      </c>
      <c r="P2258" s="460">
        <f t="shared" si="405"/>
        <v>-1</v>
      </c>
      <c r="Q2258" s="460">
        <f t="shared" si="406"/>
        <v>6.519091306329013E-4</v>
      </c>
      <c r="R2258" s="460">
        <f t="shared" si="407"/>
        <v>-6.519091306329013E-4</v>
      </c>
      <c r="V2258" s="430"/>
    </row>
    <row r="2259" spans="3:22" x14ac:dyDescent="0.35">
      <c r="C2259" s="460">
        <v>218</v>
      </c>
      <c r="D2259" s="460">
        <f t="shared" si="398"/>
        <v>218</v>
      </c>
      <c r="E2259" s="460">
        <f t="shared" si="404"/>
        <v>0.218</v>
      </c>
      <c r="F2259" s="460">
        <f t="shared" si="399"/>
        <v>0.68671968435953867</v>
      </c>
      <c r="G2259" s="460">
        <v>3.9227598031664403E-2</v>
      </c>
      <c r="H2259" s="460">
        <f t="shared" si="400"/>
        <v>1</v>
      </c>
      <c r="I2259" s="460">
        <v>0.95287323359105103</v>
      </c>
      <c r="J2259" s="460">
        <v>0.95052849965576103</v>
      </c>
      <c r="K2259" s="460">
        <v>0.96961025638327802</v>
      </c>
      <c r="L2259" s="460" t="str">
        <f t="shared" si="401"/>
        <v>-</v>
      </c>
      <c r="M2259" s="460">
        <f t="shared" si="402"/>
        <v>1</v>
      </c>
      <c r="N2259" s="460">
        <f t="shared" si="403"/>
        <v>2.6938363738487438E-2</v>
      </c>
      <c r="O2259" s="460">
        <f t="shared" si="408"/>
        <v>-31.392575745332127</v>
      </c>
      <c r="P2259" s="460">
        <f t="shared" si="405"/>
        <v>-1</v>
      </c>
      <c r="Q2259" s="460">
        <f t="shared" si="406"/>
        <v>7.0255897705527733E-4</v>
      </c>
      <c r="R2259" s="460">
        <f t="shared" si="407"/>
        <v>-7.0255897705527733E-4</v>
      </c>
      <c r="V2259" s="430"/>
    </row>
    <row r="2260" spans="3:22" x14ac:dyDescent="0.35">
      <c r="C2260" s="460">
        <v>219</v>
      </c>
      <c r="D2260" s="460">
        <f t="shared" si="398"/>
        <v>219</v>
      </c>
      <c r="E2260" s="460">
        <f t="shared" si="404"/>
        <v>0.219</v>
      </c>
      <c r="F2260" s="460">
        <f t="shared" si="399"/>
        <v>0.68428791739060524</v>
      </c>
      <c r="G2260" s="460">
        <v>4.0288240081469501E-2</v>
      </c>
      <c r="H2260" s="460">
        <f t="shared" si="400"/>
        <v>1</v>
      </c>
      <c r="I2260" s="460">
        <v>0.95244830217896403</v>
      </c>
      <c r="J2260" s="460">
        <v>0.95008287238909295</v>
      </c>
      <c r="K2260" s="460">
        <v>0.96933429065083498</v>
      </c>
      <c r="L2260" s="460" t="str">
        <f t="shared" si="401"/>
        <v>-</v>
      </c>
      <c r="M2260" s="460">
        <f t="shared" si="402"/>
        <v>1</v>
      </c>
      <c r="N2260" s="460">
        <f t="shared" si="403"/>
        <v>2.7568755900681474E-2</v>
      </c>
      <c r="O2260" s="460">
        <f t="shared" si="408"/>
        <v>-31.191656638464877</v>
      </c>
      <c r="P2260" s="460">
        <f t="shared" si="405"/>
        <v>-1</v>
      </c>
      <c r="Q2260" s="460">
        <f t="shared" si="406"/>
        <v>7.4275652283966828E-4</v>
      </c>
      <c r="R2260" s="460">
        <f t="shared" si="407"/>
        <v>-7.4275652283966828E-4</v>
      </c>
      <c r="V2260" s="430"/>
    </row>
    <row r="2261" spans="3:22" x14ac:dyDescent="0.35">
      <c r="C2261" s="460">
        <v>220</v>
      </c>
      <c r="D2261" s="460">
        <f t="shared" si="398"/>
        <v>220</v>
      </c>
      <c r="E2261" s="460">
        <f t="shared" si="404"/>
        <v>0.22</v>
      </c>
      <c r="F2261" s="460">
        <f t="shared" si="399"/>
        <v>0.68185248766081086</v>
      </c>
      <c r="G2261" s="460">
        <v>4.0991733560492599E-2</v>
      </c>
      <c r="H2261" s="460">
        <f t="shared" si="400"/>
        <v>1</v>
      </c>
      <c r="I2261" s="460">
        <v>0.95202157873368998</v>
      </c>
      <c r="J2261" s="460">
        <v>0.94963537397029796</v>
      </c>
      <c r="K2261" s="460">
        <v>0.969057125300817</v>
      </c>
      <c r="L2261" s="460" t="str">
        <f t="shared" si="401"/>
        <v>-</v>
      </c>
      <c r="M2261" s="460">
        <f t="shared" si="402"/>
        <v>1</v>
      </c>
      <c r="N2261" s="460">
        <f t="shared" si="403"/>
        <v>2.7950315501751026E-2</v>
      </c>
      <c r="O2261" s="460">
        <f t="shared" si="408"/>
        <v>-31.072265709113836</v>
      </c>
      <c r="P2261" s="460">
        <f t="shared" si="405"/>
        <v>-1</v>
      </c>
      <c r="Q2261" s="460">
        <f t="shared" si="406"/>
        <v>7.7059182234709954E-4</v>
      </c>
      <c r="R2261" s="460">
        <f t="shared" si="407"/>
        <v>-7.7059182234709954E-4</v>
      </c>
      <c r="V2261" s="430"/>
    </row>
    <row r="2262" spans="3:22" x14ac:dyDescent="0.35">
      <c r="C2262" s="460">
        <v>221</v>
      </c>
      <c r="D2262" s="460">
        <f t="shared" si="398"/>
        <v>221</v>
      </c>
      <c r="E2262" s="460">
        <f t="shared" si="404"/>
        <v>0.221</v>
      </c>
      <c r="F2262" s="460">
        <f t="shared" si="399"/>
        <v>0.67941347759812731</v>
      </c>
      <c r="G2262" s="460">
        <v>4.1319886227660599E-2</v>
      </c>
      <c r="H2262" s="460">
        <f t="shared" si="400"/>
        <v>1</v>
      </c>
      <c r="I2262" s="460">
        <v>0.951593065301514</v>
      </c>
      <c r="J2262" s="460">
        <v>0.94918600665207398</v>
      </c>
      <c r="K2262" s="460">
        <v>0.96877876118929995</v>
      </c>
      <c r="L2262" s="460" t="str">
        <f t="shared" si="401"/>
        <v>-</v>
      </c>
      <c r="M2262" s="460">
        <f t="shared" si="402"/>
        <v>1</v>
      </c>
      <c r="N2262" s="460">
        <f t="shared" si="403"/>
        <v>2.8073287595893854E-2</v>
      </c>
      <c r="O2262" s="460">
        <f t="shared" si="408"/>
        <v>-31.034134503884122</v>
      </c>
      <c r="P2262" s="460">
        <f t="shared" si="405"/>
        <v>-1</v>
      </c>
      <c r="Q2262" s="460">
        <f t="shared" si="406"/>
        <v>7.8466102601061139E-4</v>
      </c>
      <c r="R2262" s="460">
        <f t="shared" si="407"/>
        <v>-7.8466102601061139E-4</v>
      </c>
      <c r="V2262" s="430"/>
    </row>
    <row r="2263" spans="3:22" x14ac:dyDescent="0.35">
      <c r="C2263" s="460">
        <v>222</v>
      </c>
      <c r="D2263" s="460">
        <f t="shared" si="398"/>
        <v>222</v>
      </c>
      <c r="E2263" s="460">
        <f t="shared" si="404"/>
        <v>0.222</v>
      </c>
      <c r="F2263" s="460">
        <f t="shared" si="399"/>
        <v>0.67697096959980041</v>
      </c>
      <c r="G2263" s="460">
        <v>4.1261154155139403E-2</v>
      </c>
      <c r="H2263" s="460">
        <f t="shared" si="400"/>
        <v>1</v>
      </c>
      <c r="I2263" s="460">
        <v>0.95116276393699595</v>
      </c>
      <c r="J2263" s="460">
        <v>0.94873477269617501</v>
      </c>
      <c r="K2263" s="460">
        <v>0.96849919917597005</v>
      </c>
      <c r="L2263" s="460" t="str">
        <f t="shared" si="401"/>
        <v>-</v>
      </c>
      <c r="M2263" s="460">
        <f t="shared" si="402"/>
        <v>1</v>
      </c>
      <c r="N2263" s="460">
        <f t="shared" si="403"/>
        <v>2.7932603535211556E-2</v>
      </c>
      <c r="O2263" s="460">
        <f t="shared" si="408"/>
        <v>-31.07777165599126</v>
      </c>
      <c r="P2263" s="460">
        <f t="shared" si="405"/>
        <v>-1</v>
      </c>
      <c r="Q2263" s="460">
        <f t="shared" si="406"/>
        <v>7.8416496034730782E-4</v>
      </c>
      <c r="R2263" s="460">
        <f t="shared" si="407"/>
        <v>-7.8416496034730782E-4</v>
      </c>
      <c r="V2263" s="430"/>
    </row>
    <row r="2264" spans="3:22" x14ac:dyDescent="0.35">
      <c r="C2264" s="460">
        <v>223</v>
      </c>
      <c r="D2264" s="460">
        <f t="shared" si="398"/>
        <v>223</v>
      </c>
      <c r="E2264" s="460">
        <f t="shared" si="404"/>
        <v>0.223</v>
      </c>
      <c r="F2264" s="460">
        <f t="shared" si="399"/>
        <v>0.67452504602818253</v>
      </c>
      <c r="G2264" s="460">
        <v>4.0811039961349799E-2</v>
      </c>
      <c r="H2264" s="460">
        <f t="shared" si="400"/>
        <v>1</v>
      </c>
      <c r="I2264" s="460">
        <v>0.95073067670300404</v>
      </c>
      <c r="J2264" s="460">
        <v>0.94828167437343502</v>
      </c>
      <c r="K2264" s="460">
        <v>0.96821844012416203</v>
      </c>
      <c r="L2264" s="460" t="str">
        <f t="shared" si="401"/>
        <v>-</v>
      </c>
      <c r="M2264" s="460">
        <f t="shared" si="402"/>
        <v>1</v>
      </c>
      <c r="N2264" s="460">
        <f t="shared" si="403"/>
        <v>2.7528068608387468E-2</v>
      </c>
      <c r="O2264" s="460">
        <f t="shared" si="408"/>
        <v>-31.204485159815356</v>
      </c>
      <c r="P2264" s="460">
        <f t="shared" si="405"/>
        <v>-1</v>
      </c>
      <c r="Q2264" s="460">
        <f t="shared" si="406"/>
        <v>7.6897153865494521E-4</v>
      </c>
      <c r="R2264" s="460">
        <f t="shared" si="407"/>
        <v>-7.6897153865494521E-4</v>
      </c>
      <c r="V2264" s="430"/>
    </row>
    <row r="2265" spans="3:22" x14ac:dyDescent="0.35">
      <c r="C2265" s="460">
        <v>224</v>
      </c>
      <c r="D2265" s="460">
        <f t="shared" si="398"/>
        <v>224</v>
      </c>
      <c r="E2265" s="460">
        <f t="shared" si="404"/>
        <v>0.224</v>
      </c>
      <c r="F2265" s="460">
        <f t="shared" si="399"/>
        <v>0.67207578920656819</v>
      </c>
      <c r="G2265" s="460">
        <v>3.9972346021195801E-2</v>
      </c>
      <c r="H2265" s="460">
        <f t="shared" si="400"/>
        <v>1</v>
      </c>
      <c r="I2265" s="460">
        <v>0.95029680567060804</v>
      </c>
      <c r="J2265" s="460">
        <v>0.94782671396367002</v>
      </c>
      <c r="K2265" s="460">
        <v>0.96793648490078799</v>
      </c>
      <c r="L2265" s="460" t="str">
        <f t="shared" si="401"/>
        <v>-</v>
      </c>
      <c r="M2265" s="460">
        <f t="shared" si="402"/>
        <v>1</v>
      </c>
      <c r="N2265" s="460">
        <f t="shared" si="403"/>
        <v>2.6864445998633194E-2</v>
      </c>
      <c r="O2265" s="460">
        <f t="shared" si="408"/>
        <v>-31.416442221367788</v>
      </c>
      <c r="P2265" s="460">
        <f t="shared" si="405"/>
        <v>-1</v>
      </c>
      <c r="Q2265" s="460">
        <f t="shared" si="406"/>
        <v>7.3963641131873895E-4</v>
      </c>
      <c r="R2265" s="460">
        <f t="shared" si="407"/>
        <v>-7.3963641131873895E-4</v>
      </c>
      <c r="V2265" s="430"/>
    </row>
    <row r="2266" spans="3:22" x14ac:dyDescent="0.35">
      <c r="C2266" s="460">
        <v>225</v>
      </c>
      <c r="D2266" s="460">
        <f t="shared" si="398"/>
        <v>225</v>
      </c>
      <c r="E2266" s="460">
        <f t="shared" si="404"/>
        <v>0.22500000000000001</v>
      </c>
      <c r="F2266" s="460">
        <f t="shared" si="399"/>
        <v>0.66962328141504202</v>
      </c>
      <c r="G2266" s="460">
        <v>3.8755274145666103E-2</v>
      </c>
      <c r="H2266" s="460">
        <f t="shared" si="400"/>
        <v>1</v>
      </c>
      <c r="I2266" s="460">
        <v>0.94986115291918505</v>
      </c>
      <c r="J2266" s="460">
        <v>0.94736989375576297</v>
      </c>
      <c r="K2266" s="460">
        <v>0.96765333437640799</v>
      </c>
      <c r="L2266" s="460" t="str">
        <f t="shared" si="401"/>
        <v>-</v>
      </c>
      <c r="M2266" s="460">
        <f t="shared" si="402"/>
        <v>1</v>
      </c>
      <c r="N2266" s="460">
        <f t="shared" si="403"/>
        <v>2.5951433845560475E-2</v>
      </c>
      <c r="O2266" s="460">
        <f t="shared" si="408"/>
        <v>-31.716772837996974</v>
      </c>
      <c r="P2266" s="460">
        <f t="shared" si="405"/>
        <v>-1</v>
      </c>
      <c r="Q2266" s="460">
        <f t="shared" si="406"/>
        <v>6.9737929092907578E-4</v>
      </c>
      <c r="R2266" s="460">
        <f t="shared" si="407"/>
        <v>-6.9737929092907578E-4</v>
      </c>
      <c r="V2266" s="430"/>
    </row>
    <row r="2267" spans="3:22" x14ac:dyDescent="0.35">
      <c r="C2267" s="460">
        <v>226</v>
      </c>
      <c r="D2267" s="460">
        <f t="shared" si="398"/>
        <v>226</v>
      </c>
      <c r="E2267" s="460">
        <f t="shared" si="404"/>
        <v>0.22600000000000001</v>
      </c>
      <c r="F2267" s="460">
        <f t="shared" si="399"/>
        <v>0.66716760488633597</v>
      </c>
      <c r="G2267" s="460">
        <v>3.7177366591790301E-2</v>
      </c>
      <c r="H2267" s="460">
        <f t="shared" si="400"/>
        <v>1</v>
      </c>
      <c r="I2267" s="460">
        <v>0.94942372053630297</v>
      </c>
      <c r="J2267" s="460">
        <v>0.94691121604757</v>
      </c>
      <c r="K2267" s="460">
        <v>0.96736898942517402</v>
      </c>
      <c r="L2267" s="460" t="str">
        <f t="shared" si="401"/>
        <v>-</v>
      </c>
      <c r="M2267" s="460">
        <f t="shared" si="402"/>
        <v>1</v>
      </c>
      <c r="N2267" s="460">
        <f t="shared" si="403"/>
        <v>2.4803534625026019E-2</v>
      </c>
      <c r="O2267" s="460">
        <f t="shared" si="408"/>
        <v>-32.109728513506447</v>
      </c>
      <c r="P2267" s="460">
        <f t="shared" si="405"/>
        <v>-1</v>
      </c>
      <c r="Q2267" s="460">
        <f t="shared" si="406"/>
        <v>6.4401670611255739E-4</v>
      </c>
      <c r="R2267" s="460">
        <f t="shared" si="407"/>
        <v>-6.4401670611255739E-4</v>
      </c>
      <c r="V2267" s="430"/>
    </row>
    <row r="2268" spans="3:22" x14ac:dyDescent="0.35">
      <c r="C2268" s="460">
        <v>227</v>
      </c>
      <c r="D2268" s="460">
        <f t="shared" si="398"/>
        <v>227</v>
      </c>
      <c r="E2268" s="460">
        <f t="shared" si="404"/>
        <v>0.22700000000000001</v>
      </c>
      <c r="F2268" s="460">
        <f t="shared" si="399"/>
        <v>0.66470884180169532</v>
      </c>
      <c r="G2268" s="460">
        <v>3.5263286800003998E-2</v>
      </c>
      <c r="H2268" s="460">
        <f t="shared" si="400"/>
        <v>1</v>
      </c>
      <c r="I2268" s="460">
        <v>0.94898451061778799</v>
      </c>
      <c r="J2268" s="460">
        <v>0.94645068314595804</v>
      </c>
      <c r="K2268" s="460">
        <v>0.96708345092486103</v>
      </c>
      <c r="L2268" s="460" t="str">
        <f t="shared" si="401"/>
        <v>-</v>
      </c>
      <c r="M2268" s="460">
        <f t="shared" si="402"/>
        <v>1</v>
      </c>
      <c r="N2268" s="460">
        <f t="shared" si="403"/>
        <v>2.3439818526951667E-2</v>
      </c>
      <c r="O2268" s="460">
        <f t="shared" si="408"/>
        <v>-32.600915099707429</v>
      </c>
      <c r="P2268" s="460">
        <f t="shared" si="405"/>
        <v>-1</v>
      </c>
      <c r="Q2268" s="460">
        <f t="shared" si="406"/>
        <v>5.8185528083660879E-4</v>
      </c>
      <c r="R2268" s="460">
        <f t="shared" si="407"/>
        <v>-5.8185528083660879E-4</v>
      </c>
      <c r="V2268" s="430"/>
    </row>
    <row r="2269" spans="3:22" x14ac:dyDescent="0.35">
      <c r="C2269" s="460">
        <v>228</v>
      </c>
      <c r="D2269" s="460">
        <f t="shared" si="398"/>
        <v>228</v>
      </c>
      <c r="E2269" s="460">
        <f t="shared" si="404"/>
        <v>0.22800000000000001</v>
      </c>
      <c r="F2269" s="460">
        <f t="shared" si="399"/>
        <v>0.66224707428675111</v>
      </c>
      <c r="G2269" s="460">
        <v>3.3044441878892203E-2</v>
      </c>
      <c r="H2269" s="460">
        <f t="shared" si="400"/>
        <v>1</v>
      </c>
      <c r="I2269" s="460">
        <v>0.94854352526761598</v>
      </c>
      <c r="J2269" s="460">
        <v>0.94598829736671597</v>
      </c>
      <c r="K2269" s="460">
        <v>0.96679671975681403</v>
      </c>
      <c r="L2269" s="460" t="str">
        <f t="shared" si="401"/>
        <v>-</v>
      </c>
      <c r="M2269" s="460">
        <f t="shared" si="402"/>
        <v>1</v>
      </c>
      <c r="N2269" s="460">
        <f t="shared" si="403"/>
        <v>2.1883584955734954E-2</v>
      </c>
      <c r="O2269" s="460">
        <f t="shared" si="408"/>
        <v>-33.197630612988583</v>
      </c>
      <c r="P2269" s="460">
        <f t="shared" si="405"/>
        <v>-1</v>
      </c>
      <c r="Q2269" s="460">
        <f t="shared" si="406"/>
        <v>5.1355272581360249E-4</v>
      </c>
      <c r="R2269" s="460">
        <f t="shared" si="407"/>
        <v>-5.1355272581360249E-4</v>
      </c>
      <c r="V2269" s="430"/>
    </row>
    <row r="2270" spans="3:22" x14ac:dyDescent="0.35">
      <c r="C2270" s="460">
        <v>229</v>
      </c>
      <c r="D2270" s="460">
        <f t="shared" si="398"/>
        <v>229</v>
      </c>
      <c r="E2270" s="460">
        <f t="shared" si="404"/>
        <v>0.22900000000000001</v>
      </c>
      <c r="F2270" s="460">
        <f t="shared" si="399"/>
        <v>0.65978238440740899</v>
      </c>
      <c r="G2270" s="460">
        <v>3.0558452483792499E-2</v>
      </c>
      <c r="H2270" s="460">
        <f t="shared" si="400"/>
        <v>1</v>
      </c>
      <c r="I2270" s="460">
        <v>0.94810076659800502</v>
      </c>
      <c r="J2270" s="460">
        <v>0.94552406103463704</v>
      </c>
      <c r="K2270" s="460">
        <v>0.96650879680600799</v>
      </c>
      <c r="L2270" s="460" t="str">
        <f t="shared" si="401"/>
        <v>-</v>
      </c>
      <c r="M2270" s="460">
        <f t="shared" si="402"/>
        <v>1</v>
      </c>
      <c r="N2270" s="460">
        <f t="shared" si="403"/>
        <v>2.0161928643557123E-2</v>
      </c>
      <c r="O2270" s="460">
        <f t="shared" si="408"/>
        <v>-33.909358532633689</v>
      </c>
      <c r="P2270" s="460">
        <f t="shared" si="405"/>
        <v>-1</v>
      </c>
      <c r="Q2270" s="460">
        <f t="shared" si="406"/>
        <v>4.4195630345706381E-4</v>
      </c>
      <c r="R2270" s="460">
        <f t="shared" si="407"/>
        <v>-4.4195630345706381E-4</v>
      </c>
      <c r="V2270" s="430"/>
    </row>
    <row r="2271" spans="3:22" x14ac:dyDescent="0.35">
      <c r="C2271" s="460">
        <v>230</v>
      </c>
      <c r="D2271" s="460">
        <f t="shared" si="398"/>
        <v>230</v>
      </c>
      <c r="E2271" s="460">
        <f t="shared" si="404"/>
        <v>0.23</v>
      </c>
      <c r="F2271" s="460">
        <f t="shared" si="399"/>
        <v>0.6573148541657412</v>
      </c>
      <c r="G2271" s="460">
        <v>2.78484792816764E-2</v>
      </c>
      <c r="H2271" s="460">
        <f t="shared" si="400"/>
        <v>1</v>
      </c>
      <c r="I2271" s="460">
        <v>0.94765623672931198</v>
      </c>
      <c r="J2271" s="460">
        <v>0.94505797648341705</v>
      </c>
      <c r="K2271" s="460">
        <v>0.96621968296099503</v>
      </c>
      <c r="L2271" s="460" t="str">
        <f t="shared" si="401"/>
        <v>-</v>
      </c>
      <c r="M2271" s="460">
        <f t="shared" si="402"/>
        <v>1</v>
      </c>
      <c r="N2271" s="460">
        <f t="shared" si="403"/>
        <v>1.8305219097772787E-2</v>
      </c>
      <c r="O2271" s="460">
        <f t="shared" si="408"/>
        <v>-34.748501372377476</v>
      </c>
      <c r="P2271" s="460">
        <f t="shared" si="405"/>
        <v>-1</v>
      </c>
      <c r="Q2271" s="460">
        <f t="shared" si="406"/>
        <v>3.6993036383832566E-4</v>
      </c>
      <c r="R2271" s="460">
        <f t="shared" si="407"/>
        <v>-3.6993036383832566E-4</v>
      </c>
      <c r="V2271" s="430"/>
    </row>
    <row r="2272" spans="3:22" x14ac:dyDescent="0.35">
      <c r="C2272" s="460">
        <v>231</v>
      </c>
      <c r="D2272" s="460">
        <f t="shared" si="398"/>
        <v>231</v>
      </c>
      <c r="E2272" s="460">
        <f t="shared" si="404"/>
        <v>0.23100000000000001</v>
      </c>
      <c r="F2272" s="460">
        <f t="shared" si="399"/>
        <v>0.65484456549589343</v>
      </c>
      <c r="G2272" s="460">
        <v>2.49624185769542E-2</v>
      </c>
      <c r="H2272" s="460">
        <f t="shared" si="400"/>
        <v>1</v>
      </c>
      <c r="I2272" s="460">
        <v>0.947209937790081</v>
      </c>
      <c r="J2272" s="460">
        <v>0.94459004605568497</v>
      </c>
      <c r="K2272" s="460">
        <v>0.96592937911392196</v>
      </c>
      <c r="L2272" s="460" t="str">
        <f t="shared" si="401"/>
        <v>-</v>
      </c>
      <c r="M2272" s="460">
        <f t="shared" si="402"/>
        <v>1</v>
      </c>
      <c r="N2272" s="460">
        <f t="shared" si="403"/>
        <v>1.6346504146752192E-2</v>
      </c>
      <c r="O2272" s="460">
        <f t="shared" si="408"/>
        <v>-35.731502220449848</v>
      </c>
      <c r="P2272" s="460">
        <f t="shared" si="405"/>
        <v>-1</v>
      </c>
      <c r="Q2272" s="460">
        <f t="shared" si="406"/>
        <v>3.001854809537882E-4</v>
      </c>
      <c r="R2272" s="460">
        <f t="shared" si="407"/>
        <v>-3.001854809537882E-4</v>
      </c>
      <c r="V2272" s="430"/>
    </row>
    <row r="2273" spans="3:22" x14ac:dyDescent="0.35">
      <c r="C2273" s="460">
        <v>232</v>
      </c>
      <c r="D2273" s="460">
        <f t="shared" si="398"/>
        <v>232</v>
      </c>
      <c r="E2273" s="460">
        <f t="shared" si="404"/>
        <v>0.23200000000000001</v>
      </c>
      <c r="F2273" s="460">
        <f t="shared" si="399"/>
        <v>0.65237160026000063</v>
      </c>
      <c r="G2273" s="460">
        <v>2.1951982811240001E-2</v>
      </c>
      <c r="H2273" s="460">
        <f t="shared" si="400"/>
        <v>1</v>
      </c>
      <c r="I2273" s="460">
        <v>0.94676187191699801</v>
      </c>
      <c r="J2273" s="460">
        <v>0.944120272102975</v>
      </c>
      <c r="K2273" s="460">
        <v>0.96563788616052504</v>
      </c>
      <c r="L2273" s="460" t="str">
        <f t="shared" si="401"/>
        <v>-</v>
      </c>
      <c r="M2273" s="460">
        <f t="shared" si="402"/>
        <v>1</v>
      </c>
      <c r="N2273" s="460">
        <f t="shared" si="403"/>
        <v>1.4320850155448666E-2</v>
      </c>
      <c r="O2273" s="460">
        <f t="shared" si="408"/>
        <v>-36.880623988523304</v>
      </c>
      <c r="P2273" s="460">
        <f t="shared" si="405"/>
        <v>-1</v>
      </c>
      <c r="Q2273" s="460">
        <f t="shared" si="406"/>
        <v>2.3512165497417933E-4</v>
      </c>
      <c r="R2273" s="460">
        <f t="shared" si="407"/>
        <v>-2.3512165497417933E-4</v>
      </c>
      <c r="V2273" s="430"/>
    </row>
    <row r="2274" spans="3:22" x14ac:dyDescent="0.35">
      <c r="C2274" s="460">
        <v>233</v>
      </c>
      <c r="D2274" s="460">
        <f t="shared" si="398"/>
        <v>233</v>
      </c>
      <c r="E2274" s="460">
        <f t="shared" si="404"/>
        <v>0.23300000000000001</v>
      </c>
      <c r="F2274" s="460">
        <f t="shared" si="399"/>
        <v>0.64989604024411307</v>
      </c>
      <c r="G2274" s="460">
        <v>1.88716844694337E-2</v>
      </c>
      <c r="H2274" s="460">
        <f t="shared" si="400"/>
        <v>1</v>
      </c>
      <c r="I2274" s="460">
        <v>0.94631204125486501</v>
      </c>
      <c r="J2274" s="460">
        <v>0.943648656985694</v>
      </c>
      <c r="K2274" s="460">
        <v>0.965345205000114</v>
      </c>
      <c r="L2274" s="460" t="str">
        <f t="shared" si="401"/>
        <v>-</v>
      </c>
      <c r="M2274" s="460">
        <f t="shared" si="402"/>
        <v>1</v>
      </c>
      <c r="N2274" s="460">
        <f t="shared" si="403"/>
        <v>1.2264633009421287E-2</v>
      </c>
      <c r="O2274" s="460">
        <f t="shared" si="408"/>
        <v>-38.22690885028161</v>
      </c>
      <c r="P2274" s="460">
        <f t="shared" si="405"/>
        <v>-1</v>
      </c>
      <c r="Q2274" s="460">
        <f t="shared" si="406"/>
        <v>1.7669697877739589E-4</v>
      </c>
      <c r="R2274" s="460">
        <f t="shared" si="407"/>
        <v>-1.7669697877739589E-4</v>
      </c>
      <c r="V2274" s="430"/>
    </row>
    <row r="2275" spans="3:22" x14ac:dyDescent="0.35">
      <c r="C2275" s="460">
        <v>234</v>
      </c>
      <c r="D2275" s="460">
        <f t="shared" si="398"/>
        <v>234</v>
      </c>
      <c r="E2275" s="460">
        <f t="shared" si="404"/>
        <v>0.23400000000000001</v>
      </c>
      <c r="F2275" s="460">
        <f t="shared" si="399"/>
        <v>0.64741796715413402</v>
      </c>
      <c r="G2275" s="460">
        <v>1.57777443561915E-2</v>
      </c>
      <c r="H2275" s="460">
        <f t="shared" si="400"/>
        <v>1</v>
      </c>
      <c r="I2275" s="460">
        <v>0.94586044795664004</v>
      </c>
      <c r="J2275" s="460">
        <v>0.94317520307315195</v>
      </c>
      <c r="K2275" s="460">
        <v>0.96505133653560005</v>
      </c>
      <c r="L2275" s="460" t="str">
        <f t="shared" si="401"/>
        <v>-</v>
      </c>
      <c r="M2275" s="460">
        <f t="shared" si="402"/>
        <v>1</v>
      </c>
      <c r="N2275" s="460">
        <f t="shared" si="403"/>
        <v>1.0214795177363113E-2</v>
      </c>
      <c r="O2275" s="460">
        <f t="shared" si="408"/>
        <v>-39.815406744571519</v>
      </c>
      <c r="P2275" s="460">
        <f t="shared" si="405"/>
        <v>-1</v>
      </c>
      <c r="Q2275" s="460">
        <f t="shared" si="406"/>
        <v>1.2633117290119925E-4</v>
      </c>
      <c r="R2275" s="460">
        <f t="shared" si="407"/>
        <v>-1.2633117290119925E-4</v>
      </c>
      <c r="V2275" s="430"/>
    </row>
    <row r="2276" spans="3:22" x14ac:dyDescent="0.35">
      <c r="C2276" s="460">
        <v>235</v>
      </c>
      <c r="D2276" s="460">
        <f t="shared" si="398"/>
        <v>235</v>
      </c>
      <c r="E2276" s="460">
        <f t="shared" si="404"/>
        <v>0.23499999999999999</v>
      </c>
      <c r="F2276" s="460">
        <f t="shared" si="399"/>
        <v>0.64493746261177076</v>
      </c>
      <c r="G2276" s="460">
        <v>1.27269471907964E-2</v>
      </c>
      <c r="H2276" s="460">
        <f t="shared" si="400"/>
        <v>1</v>
      </c>
      <c r="I2276" s="460">
        <v>0.945407094183353</v>
      </c>
      <c r="J2276" s="460">
        <v>0.94269991274347498</v>
      </c>
      <c r="K2276" s="460">
        <v>0.96475628167344396</v>
      </c>
      <c r="L2276" s="460" t="str">
        <f t="shared" si="401"/>
        <v>-</v>
      </c>
      <c r="M2276" s="460">
        <f t="shared" si="402"/>
        <v>1</v>
      </c>
      <c r="N2276" s="460">
        <f t="shared" si="403"/>
        <v>8.2080850280262345E-3</v>
      </c>
      <c r="O2276" s="460">
        <f t="shared" si="408"/>
        <v>-41.715163066547383</v>
      </c>
      <c r="P2276" s="460">
        <f t="shared" si="405"/>
        <v>-1</v>
      </c>
      <c r="Q2276" s="460">
        <f t="shared" si="406"/>
        <v>8.4850628765531654E-5</v>
      </c>
      <c r="R2276" s="460">
        <f t="shared" si="407"/>
        <v>-8.4850628765531654E-5</v>
      </c>
      <c r="V2276" s="430"/>
    </row>
    <row r="2277" spans="3:22" x14ac:dyDescent="0.35">
      <c r="C2277" s="460">
        <v>236</v>
      </c>
      <c r="D2277" s="460">
        <f t="shared" si="398"/>
        <v>236</v>
      </c>
      <c r="E2277" s="460">
        <f t="shared" si="404"/>
        <v>0.23599999999999999</v>
      </c>
      <c r="F2277" s="460">
        <f t="shared" si="399"/>
        <v>0.64245460815049293</v>
      </c>
      <c r="G2277" s="460">
        <v>9.7754689542288702E-3</v>
      </c>
      <c r="H2277" s="460">
        <f t="shared" si="400"/>
        <v>1</v>
      </c>
      <c r="I2277" s="460">
        <v>0.94495198210411901</v>
      </c>
      <c r="J2277" s="460">
        <v>0.94222278838363205</v>
      </c>
      <c r="K2277" s="460">
        <v>0.96446004132367702</v>
      </c>
      <c r="L2277" s="460" t="str">
        <f t="shared" si="401"/>
        <v>-</v>
      </c>
      <c r="M2277" s="460">
        <f t="shared" si="402"/>
        <v>1</v>
      </c>
      <c r="N2277" s="460">
        <f t="shared" si="403"/>
        <v>6.2802950764764181E-3</v>
      </c>
      <c r="O2277" s="460">
        <f t="shared" si="408"/>
        <v>-44.04039901355268</v>
      </c>
      <c r="P2277" s="460">
        <f t="shared" si="405"/>
        <v>-1</v>
      </c>
      <c r="Q2277" s="460">
        <f t="shared" si="406"/>
        <v>5.2478289513137064E-5</v>
      </c>
      <c r="R2277" s="460">
        <f t="shared" si="407"/>
        <v>-5.2478289513137064E-5</v>
      </c>
      <c r="V2277" s="430"/>
    </row>
    <row r="2278" spans="3:22" x14ac:dyDescent="0.35">
      <c r="C2278" s="460">
        <v>237</v>
      </c>
      <c r="D2278" s="460">
        <f t="shared" si="398"/>
        <v>237</v>
      </c>
      <c r="E2278" s="460">
        <f t="shared" si="404"/>
        <v>0.23699999999999999</v>
      </c>
      <c r="F2278" s="460">
        <f t="shared" si="399"/>
        <v>0.63996948521150709</v>
      </c>
      <c r="G2278" s="460">
        <v>6.9777013706040399E-3</v>
      </c>
      <c r="H2278" s="460">
        <f t="shared" si="400"/>
        <v>1</v>
      </c>
      <c r="I2278" s="460">
        <v>0.94449511389618401</v>
      </c>
      <c r="J2278" s="460">
        <v>0.94174383238945902</v>
      </c>
      <c r="K2278" s="460">
        <v>0.96416261639994005</v>
      </c>
      <c r="L2278" s="460" t="str">
        <f t="shared" si="401"/>
        <v>-</v>
      </c>
      <c r="M2278" s="460">
        <f t="shared" si="402"/>
        <v>1</v>
      </c>
      <c r="N2278" s="460">
        <f t="shared" si="403"/>
        <v>4.465515954105095E-3</v>
      </c>
      <c r="O2278" s="460">
        <f t="shared" si="408"/>
        <v>-47.002567093514628</v>
      </c>
      <c r="P2278" s="460">
        <f t="shared" si="405"/>
        <v>-1</v>
      </c>
      <c r="Q2278" s="460">
        <f t="shared" si="406"/>
        <v>2.8868113676241836E-5</v>
      </c>
      <c r="R2278" s="460">
        <f t="shared" si="407"/>
        <v>-2.8868113676241836E-5</v>
      </c>
      <c r="V2278" s="430"/>
    </row>
    <row r="2279" spans="3:22" x14ac:dyDescent="0.35">
      <c r="C2279" s="460">
        <v>238</v>
      </c>
      <c r="D2279" s="460">
        <f t="shared" si="398"/>
        <v>238</v>
      </c>
      <c r="E2279" s="460">
        <f t="shared" si="404"/>
        <v>0.23799999999999999</v>
      </c>
      <c r="F2279" s="460">
        <f t="shared" si="399"/>
        <v>0.63748217513973804</v>
      </c>
      <c r="G2279" s="460">
        <v>4.3850992888535903E-3</v>
      </c>
      <c r="H2279" s="460">
        <f t="shared" si="400"/>
        <v>1</v>
      </c>
      <c r="I2279" s="460">
        <v>0.944036491744772</v>
      </c>
      <c r="J2279" s="460">
        <v>0.94126304716551401</v>
      </c>
      <c r="K2279" s="460">
        <v>0.96386400781936599</v>
      </c>
      <c r="L2279" s="460" t="str">
        <f t="shared" si="401"/>
        <v>-</v>
      </c>
      <c r="M2279" s="460">
        <f t="shared" si="402"/>
        <v>1</v>
      </c>
      <c r="N2279" s="460">
        <f t="shared" si="403"/>
        <v>2.7954226328621053E-3</v>
      </c>
      <c r="O2279" s="460">
        <f t="shared" si="408"/>
        <v>-51.071050458634005</v>
      </c>
      <c r="P2279" s="460">
        <f t="shared" si="405"/>
        <v>-1</v>
      </c>
      <c r="Q2279" s="460">
        <f t="shared" si="406"/>
        <v>1.318030729092731E-5</v>
      </c>
      <c r="R2279" s="460">
        <f t="shared" si="407"/>
        <v>-1.318030729092731E-5</v>
      </c>
      <c r="V2279" s="430"/>
    </row>
    <row r="2280" spans="3:22" x14ac:dyDescent="0.35">
      <c r="C2280" s="460">
        <v>239</v>
      </c>
      <c r="D2280" s="460">
        <f t="shared" si="398"/>
        <v>239</v>
      </c>
      <c r="E2280" s="460">
        <f t="shared" si="404"/>
        <v>0.23899999999999999</v>
      </c>
      <c r="F2280" s="460">
        <f t="shared" si="399"/>
        <v>0.63499275917983311</v>
      </c>
      <c r="G2280" s="460">
        <v>2.0450765351703198E-3</v>
      </c>
      <c r="H2280" s="460">
        <f t="shared" si="400"/>
        <v>1</v>
      </c>
      <c r="I2280" s="460">
        <v>0.94357611784323403</v>
      </c>
      <c r="J2280" s="460">
        <v>0.94078043512522203</v>
      </c>
      <c r="K2280" s="460">
        <v>0.96356421650271695</v>
      </c>
      <c r="L2280" s="460" t="str">
        <f t="shared" si="401"/>
        <v>-</v>
      </c>
      <c r="M2280" s="460">
        <f t="shared" si="402"/>
        <v>1</v>
      </c>
      <c r="N2280" s="460">
        <f t="shared" si="403"/>
        <v>1.2986087918017343E-3</v>
      </c>
      <c r="O2280" s="460">
        <f t="shared" si="408"/>
        <v>-57.730433224120425</v>
      </c>
      <c r="P2280" s="460">
        <f t="shared" si="405"/>
        <v>-1</v>
      </c>
      <c r="Q2280" s="460">
        <f t="shared" si="406"/>
        <v>4.1902733265337565E-6</v>
      </c>
      <c r="R2280" s="460">
        <f t="shared" si="407"/>
        <v>-4.1902733265337565E-6</v>
      </c>
      <c r="V2280" s="430"/>
    </row>
    <row r="2281" spans="3:22" x14ac:dyDescent="0.35">
      <c r="C2281" s="460">
        <v>240</v>
      </c>
      <c r="D2281" s="460">
        <f t="shared" si="398"/>
        <v>240</v>
      </c>
      <c r="E2281" s="460">
        <f t="shared" si="404"/>
        <v>0.24</v>
      </c>
      <c r="F2281" s="460">
        <f t="shared" si="399"/>
        <v>0.63250131847216196</v>
      </c>
      <c r="G2281" s="460">
        <v>2.4968902335100301E-8</v>
      </c>
      <c r="H2281" s="460">
        <f t="shared" si="400"/>
        <v>1</v>
      </c>
      <c r="I2281" s="460">
        <v>0.943113994392906</v>
      </c>
      <c r="J2281" s="460">
        <v>0.94029599869073299</v>
      </c>
      <c r="K2281" s="460">
        <v>0.96326324337427405</v>
      </c>
      <c r="L2281" s="460" t="str">
        <f t="shared" si="401"/>
        <v>-</v>
      </c>
      <c r="M2281" s="460">
        <f t="shared" si="402"/>
        <v>1</v>
      </c>
      <c r="N2281" s="460">
        <f t="shared" si="403"/>
        <v>1.5792863647753584E-8</v>
      </c>
      <c r="O2281" s="460">
        <f t="shared" si="408"/>
        <v>-156.03078228437306</v>
      </c>
      <c r="P2281" s="460">
        <f t="shared" si="405"/>
        <v>-1</v>
      </c>
      <c r="Q2281" s="460">
        <f t="shared" si="406"/>
        <v>4.2160645297433403E-7</v>
      </c>
      <c r="R2281" s="460">
        <f t="shared" si="407"/>
        <v>-4.2160645297433403E-7</v>
      </c>
      <c r="V2281" s="430"/>
    </row>
    <row r="2282" spans="3:22" x14ac:dyDescent="0.35">
      <c r="C2282" s="460">
        <v>241</v>
      </c>
      <c r="D2282" s="460">
        <f t="shared" si="398"/>
        <v>241</v>
      </c>
      <c r="E2282" s="460">
        <f t="shared" si="404"/>
        <v>0.24099999999999999</v>
      </c>
      <c r="F2282" s="460">
        <f t="shared" si="399"/>
        <v>0.6300079340488457</v>
      </c>
      <c r="G2282" s="460">
        <v>1.7138693716150001E-3</v>
      </c>
      <c r="H2282" s="460">
        <f t="shared" si="400"/>
        <v>1</v>
      </c>
      <c r="I2282" s="460">
        <v>0.94265012360315703</v>
      </c>
      <c r="J2282" s="460">
        <v>0.93980974029296405</v>
      </c>
      <c r="K2282" s="460">
        <v>0.96296108936187497</v>
      </c>
      <c r="L2282" s="460" t="str">
        <f t="shared" si="401"/>
        <v>-</v>
      </c>
      <c r="M2282" s="460">
        <f t="shared" si="402"/>
        <v>1</v>
      </c>
      <c r="N2282" s="460">
        <f t="shared" si="403"/>
        <v>1.0797513020407597E-3</v>
      </c>
      <c r="O2282" s="460">
        <f t="shared" si="408"/>
        <v>-59.333525271540715</v>
      </c>
      <c r="P2282" s="460">
        <f t="shared" si="405"/>
        <v>-1</v>
      </c>
      <c r="Q2282" s="460">
        <f t="shared" si="406"/>
        <v>2.9147424480957587E-7</v>
      </c>
      <c r="R2282" s="460">
        <f t="shared" si="407"/>
        <v>-2.9147424480957587E-7</v>
      </c>
      <c r="V2282" s="430"/>
    </row>
    <row r="2283" spans="3:22" x14ac:dyDescent="0.35">
      <c r="C2283" s="460">
        <v>242</v>
      </c>
      <c r="D2283" s="460">
        <f t="shared" si="398"/>
        <v>242</v>
      </c>
      <c r="E2283" s="460">
        <f t="shared" si="404"/>
        <v>0.24199999999999999</v>
      </c>
      <c r="F2283" s="460">
        <f t="shared" si="399"/>
        <v>0.627512686829792</v>
      </c>
      <c r="G2283" s="460">
        <v>3.06694277484612E-3</v>
      </c>
      <c r="H2283" s="460">
        <f t="shared" si="400"/>
        <v>1</v>
      </c>
      <c r="I2283" s="460">
        <v>0.94218450769134399</v>
      </c>
      <c r="J2283" s="460">
        <v>0.93932166237155001</v>
      </c>
      <c r="K2283" s="460">
        <v>0.96265775539689702</v>
      </c>
      <c r="L2283" s="460" t="str">
        <f t="shared" si="401"/>
        <v>-</v>
      </c>
      <c r="M2283" s="460">
        <f t="shared" si="402"/>
        <v>1</v>
      </c>
      <c r="N2283" s="460">
        <f t="shared" si="403"/>
        <v>1.9245455009969067E-3</v>
      </c>
      <c r="O2283" s="460">
        <f t="shared" si="408"/>
        <v>-54.313436333130824</v>
      </c>
      <c r="P2283" s="460">
        <f t="shared" si="405"/>
        <v>-1</v>
      </c>
      <c r="Q2283" s="460">
        <f t="shared" si="406"/>
        <v>2.2564498201855858E-6</v>
      </c>
      <c r="R2283" s="460">
        <f t="shared" si="407"/>
        <v>-2.2564498201855858E-6</v>
      </c>
      <c r="V2283" s="430"/>
    </row>
    <row r="2284" spans="3:22" x14ac:dyDescent="0.35">
      <c r="C2284" s="460">
        <v>243</v>
      </c>
      <c r="D2284" s="460">
        <f t="shared" si="398"/>
        <v>243</v>
      </c>
      <c r="E2284" s="460">
        <f t="shared" si="404"/>
        <v>0.24299999999999999</v>
      </c>
      <c r="F2284" s="460">
        <f t="shared" si="399"/>
        <v>0.62501565761874045</v>
      </c>
      <c r="G2284" s="460">
        <v>4.0372316634851302E-3</v>
      </c>
      <c r="H2284" s="460">
        <f t="shared" si="400"/>
        <v>1</v>
      </c>
      <c r="I2284" s="460">
        <v>0.94171714888282498</v>
      </c>
      <c r="J2284" s="460">
        <v>0.93883176737486296</v>
      </c>
      <c r="K2284" s="460">
        <v>0.962353242414274</v>
      </c>
      <c r="L2284" s="460" t="str">
        <f t="shared" si="401"/>
        <v>-</v>
      </c>
      <c r="M2284" s="460">
        <f t="shared" si="402"/>
        <v>1</v>
      </c>
      <c r="N2284" s="460">
        <f t="shared" si="403"/>
        <v>2.5233330031123602E-3</v>
      </c>
      <c r="O2284" s="460">
        <f t="shared" si="408"/>
        <v>-51.960508641087877</v>
      </c>
      <c r="P2284" s="460">
        <f t="shared" si="405"/>
        <v>-1</v>
      </c>
      <c r="Q2284" s="460">
        <f t="shared" si="406"/>
        <v>4.945905796829323E-6</v>
      </c>
      <c r="R2284" s="460">
        <f t="shared" si="407"/>
        <v>-4.945905796829323E-6</v>
      </c>
      <c r="V2284" s="430"/>
    </row>
    <row r="2285" spans="3:22" x14ac:dyDescent="0.35">
      <c r="C2285" s="460">
        <v>244</v>
      </c>
      <c r="D2285" s="460">
        <f t="shared" si="398"/>
        <v>244</v>
      </c>
      <c r="E2285" s="460">
        <f t="shared" si="404"/>
        <v>0.24399999999999999</v>
      </c>
      <c r="F2285" s="460">
        <f t="shared" si="399"/>
        <v>0.62251692709932915</v>
      </c>
      <c r="G2285" s="460">
        <v>4.6107475535856601E-3</v>
      </c>
      <c r="H2285" s="460">
        <f t="shared" si="400"/>
        <v>1</v>
      </c>
      <c r="I2285" s="460">
        <v>0.94124804941093498</v>
      </c>
      <c r="J2285" s="460">
        <v>0.93834005775997698</v>
      </c>
      <c r="K2285" s="460">
        <v>0.96204755135247799</v>
      </c>
      <c r="L2285" s="460" t="str">
        <f t="shared" si="401"/>
        <v>-</v>
      </c>
      <c r="M2285" s="460">
        <f t="shared" si="402"/>
        <v>1</v>
      </c>
      <c r="N2285" s="460">
        <f t="shared" si="403"/>
        <v>2.8702683986888944E-3</v>
      </c>
      <c r="O2285" s="460">
        <f t="shared" si="408"/>
        <v>-50.841549810132577</v>
      </c>
      <c r="P2285" s="460">
        <f t="shared" si="405"/>
        <v>-1</v>
      </c>
      <c r="Q2285" s="460">
        <f t="shared" si="406"/>
        <v>7.2727340203781155E-6</v>
      </c>
      <c r="R2285" s="460">
        <f t="shared" si="407"/>
        <v>-7.2727340203781155E-6</v>
      </c>
      <c r="V2285" s="430"/>
    </row>
    <row r="2286" spans="3:22" x14ac:dyDescent="0.35">
      <c r="C2286" s="460">
        <v>245</v>
      </c>
      <c r="D2286" s="460">
        <f t="shared" si="398"/>
        <v>245</v>
      </c>
      <c r="E2286" s="460">
        <f t="shared" si="404"/>
        <v>0.245</v>
      </c>
      <c r="F2286" s="460">
        <f t="shared" si="399"/>
        <v>0.6200165758311672</v>
      </c>
      <c r="G2286" s="460">
        <v>4.78188477315336E-3</v>
      </c>
      <c r="H2286" s="460">
        <f t="shared" si="400"/>
        <v>1</v>
      </c>
      <c r="I2286" s="460">
        <v>0.94077721151698201</v>
      </c>
      <c r="J2286" s="460">
        <v>0.93784653599266499</v>
      </c>
      <c r="K2286" s="460">
        <v>0.96174068315352901</v>
      </c>
      <c r="L2286" s="460" t="str">
        <f t="shared" si="401"/>
        <v>-</v>
      </c>
      <c r="M2286" s="460">
        <f t="shared" si="402"/>
        <v>1</v>
      </c>
      <c r="N2286" s="460">
        <f t="shared" si="403"/>
        <v>2.9648478230697439E-3</v>
      </c>
      <c r="O2286" s="460">
        <f t="shared" si="408"/>
        <v>-50.559951855755898</v>
      </c>
      <c r="P2286" s="460">
        <f t="shared" si="405"/>
        <v>-1</v>
      </c>
      <c r="Q2286" s="460">
        <f t="shared" si="406"/>
        <v>8.5121453303577038E-6</v>
      </c>
      <c r="R2286" s="460">
        <f t="shared" si="407"/>
        <v>-8.5121453303577038E-6</v>
      </c>
      <c r="V2286" s="430"/>
    </row>
    <row r="2287" spans="3:22" x14ac:dyDescent="0.35">
      <c r="C2287" s="460">
        <v>246</v>
      </c>
      <c r="D2287" s="460">
        <f t="shared" si="398"/>
        <v>246</v>
      </c>
      <c r="E2287" s="460">
        <f t="shared" si="404"/>
        <v>0.246</v>
      </c>
      <c r="F2287" s="460">
        <f t="shared" si="399"/>
        <v>0.61751468424592815</v>
      </c>
      <c r="G2287" s="460">
        <v>4.55360185417819E-3</v>
      </c>
      <c r="H2287" s="460">
        <f t="shared" si="400"/>
        <v>1</v>
      </c>
      <c r="I2287" s="460">
        <v>0.94030463745016601</v>
      </c>
      <c r="J2287" s="460">
        <v>0.93735120454732002</v>
      </c>
      <c r="K2287" s="460">
        <v>0.96143263876294105</v>
      </c>
      <c r="L2287" s="460" t="str">
        <f t="shared" si="401"/>
        <v>-</v>
      </c>
      <c r="M2287" s="460">
        <f t="shared" si="402"/>
        <v>1</v>
      </c>
      <c r="N2287" s="460">
        <f t="shared" si="403"/>
        <v>2.8119160111645179E-3</v>
      </c>
      <c r="O2287" s="460">
        <f t="shared" si="408"/>
        <v>-51.019953107130569</v>
      </c>
      <c r="P2287" s="460">
        <f t="shared" si="405"/>
        <v>-1</v>
      </c>
      <c r="Q2287" s="460">
        <f t="shared" si="406"/>
        <v>8.3427500991292338E-6</v>
      </c>
      <c r="R2287" s="460">
        <f t="shared" si="407"/>
        <v>-8.3427500991292338E-6</v>
      </c>
      <c r="V2287" s="430"/>
    </row>
    <row r="2288" spans="3:22" x14ac:dyDescent="0.35">
      <c r="C2288" s="460">
        <v>247</v>
      </c>
      <c r="D2288" s="460">
        <f t="shared" si="398"/>
        <v>247</v>
      </c>
      <c r="E2288" s="460">
        <f t="shared" si="404"/>
        <v>0.247</v>
      </c>
      <c r="F2288" s="460">
        <f t="shared" si="399"/>
        <v>0.61501133264345142</v>
      </c>
      <c r="G2288" s="460">
        <v>3.9374208252744396E-3</v>
      </c>
      <c r="H2288" s="460">
        <f t="shared" si="400"/>
        <v>1</v>
      </c>
      <c r="I2288" s="460">
        <v>0.93983032946766898</v>
      </c>
      <c r="J2288" s="460">
        <v>0.93685406590703302</v>
      </c>
      <c r="K2288" s="460">
        <v>0.96112341912979304</v>
      </c>
      <c r="L2288" s="460" t="str">
        <f t="shared" si="401"/>
        <v>-</v>
      </c>
      <c r="M2288" s="460">
        <f t="shared" si="402"/>
        <v>1</v>
      </c>
      <c r="N2288" s="460">
        <f t="shared" si="403"/>
        <v>2.4215584289301114E-3</v>
      </c>
      <c r="O2288" s="460">
        <f t="shared" si="408"/>
        <v>-52.318100951049715</v>
      </c>
      <c r="P2288" s="460">
        <f t="shared" si="405"/>
        <v>-1</v>
      </c>
      <c r="Q2288" s="460">
        <f t="shared" si="406"/>
        <v>6.8473136787809486E-6</v>
      </c>
      <c r="R2288" s="460">
        <f t="shared" si="407"/>
        <v>-6.8473136787809486E-6</v>
      </c>
      <c r="V2288" s="430"/>
    </row>
    <row r="2289" spans="3:22" x14ac:dyDescent="0.35">
      <c r="C2289" s="460">
        <v>248</v>
      </c>
      <c r="D2289" s="460">
        <f t="shared" si="398"/>
        <v>248</v>
      </c>
      <c r="E2289" s="460">
        <f t="shared" si="404"/>
        <v>0.248</v>
      </c>
      <c r="F2289" s="460">
        <f t="shared" si="399"/>
        <v>0.61250660118786515</v>
      </c>
      <c r="G2289" s="460">
        <v>2.9532426667564101E-3</v>
      </c>
      <c r="H2289" s="460">
        <f t="shared" si="400"/>
        <v>1</v>
      </c>
      <c r="I2289" s="460">
        <v>0.93935428983453295</v>
      </c>
      <c r="J2289" s="460">
        <v>0.93635512256347697</v>
      </c>
      <c r="K2289" s="460">
        <v>0.96081302520664902</v>
      </c>
      <c r="L2289" s="460" t="str">
        <f t="shared" si="401"/>
        <v>-</v>
      </c>
      <c r="M2289" s="460">
        <f t="shared" si="402"/>
        <v>1</v>
      </c>
      <c r="N2289" s="460">
        <f t="shared" si="403"/>
        <v>1.8088806282979559E-3</v>
      </c>
      <c r="O2289" s="460">
        <f t="shared" si="408"/>
        <v>-54.851801843368129</v>
      </c>
      <c r="P2289" s="460">
        <f t="shared" si="405"/>
        <v>-1</v>
      </c>
      <c r="Q2289" s="460">
        <f t="shared" si="406"/>
        <v>4.4741536542301737E-6</v>
      </c>
      <c r="R2289" s="460">
        <f t="shared" si="407"/>
        <v>-4.4741536542301737E-6</v>
      </c>
      <c r="V2289" s="430"/>
    </row>
    <row r="2290" spans="3:22" x14ac:dyDescent="0.35">
      <c r="C2290" s="460">
        <v>249</v>
      </c>
      <c r="D2290" s="460">
        <f t="shared" si="398"/>
        <v>249</v>
      </c>
      <c r="E2290" s="460">
        <f t="shared" si="404"/>
        <v>0.249</v>
      </c>
      <c r="F2290" s="460">
        <f t="shared" si="399"/>
        <v>0.61000056990371521</v>
      </c>
      <c r="G2290" s="460">
        <v>1.6289812355784099E-3</v>
      </c>
      <c r="H2290" s="460">
        <f t="shared" si="400"/>
        <v>1</v>
      </c>
      <c r="I2290" s="460">
        <v>0.93887652082376605</v>
      </c>
      <c r="J2290" s="460">
        <v>0.93585437701700802</v>
      </c>
      <c r="K2290" s="460">
        <v>0.96050145794964403</v>
      </c>
      <c r="L2290" s="460" t="str">
        <f t="shared" si="401"/>
        <v>-</v>
      </c>
      <c r="M2290" s="460">
        <f t="shared" si="402"/>
        <v>1</v>
      </c>
      <c r="N2290" s="460">
        <f t="shared" si="403"/>
        <v>9.9367948206528821E-4</v>
      </c>
      <c r="O2290" s="460">
        <f t="shared" si="408"/>
        <v>-60.055073551848359</v>
      </c>
      <c r="P2290" s="460">
        <f t="shared" si="405"/>
        <v>-1</v>
      </c>
      <c r="Q2290" s="460">
        <f t="shared" si="406"/>
        <v>1.9635857930498099E-6</v>
      </c>
      <c r="R2290" s="460">
        <f t="shared" si="407"/>
        <v>-1.9635857930498099E-6</v>
      </c>
      <c r="V2290" s="430"/>
    </row>
    <row r="2291" spans="3:22" x14ac:dyDescent="0.35">
      <c r="C2291" s="460">
        <v>250</v>
      </c>
      <c r="D2291" s="460">
        <f t="shared" si="398"/>
        <v>250</v>
      </c>
      <c r="E2291" s="460">
        <f t="shared" si="404"/>
        <v>0.25</v>
      </c>
      <c r="F2291" s="460">
        <f t="shared" si="399"/>
        <v>0.60749331867211942</v>
      </c>
      <c r="G2291" s="460">
        <v>2.1995443237863701E-8</v>
      </c>
      <c r="H2291" s="460">
        <f t="shared" si="400"/>
        <v>1</v>
      </c>
      <c r="I2291" s="460">
        <v>0.938397024716211</v>
      </c>
      <c r="J2291" s="460">
        <v>0.93535183177653303</v>
      </c>
      <c r="K2291" s="460">
        <v>0.96018871831838803</v>
      </c>
      <c r="L2291" s="460" t="str">
        <f t="shared" si="401"/>
        <v>-</v>
      </c>
      <c r="M2291" s="460">
        <f t="shared" si="402"/>
        <v>1</v>
      </c>
      <c r="N2291" s="460">
        <f t="shared" si="403"/>
        <v>1.3362084808234048E-8</v>
      </c>
      <c r="O2291" s="460">
        <f t="shared" si="408"/>
        <v>-157.48251552272677</v>
      </c>
      <c r="P2291" s="460">
        <f t="shared" si="405"/>
        <v>-1</v>
      </c>
      <c r="Q2291" s="460">
        <f t="shared" si="406"/>
        <v>2.4685636712877694E-7</v>
      </c>
      <c r="R2291" s="460">
        <f t="shared" si="407"/>
        <v>-2.4685636712877694E-7</v>
      </c>
      <c r="V2291" s="430"/>
    </row>
    <row r="2292" spans="3:22" x14ac:dyDescent="0.35">
      <c r="C2292" s="460">
        <v>251</v>
      </c>
      <c r="D2292" s="460">
        <f t="shared" si="398"/>
        <v>251</v>
      </c>
      <c r="E2292" s="460">
        <f t="shared" si="404"/>
        <v>0.251</v>
      </c>
      <c r="F2292" s="460">
        <f t="shared" si="399"/>
        <v>0.60498492722692743</v>
      </c>
      <c r="G2292" s="460">
        <v>1.89148419353319E-3</v>
      </c>
      <c r="H2292" s="460">
        <f t="shared" si="400"/>
        <v>1</v>
      </c>
      <c r="I2292" s="460">
        <v>0.93791580380059103</v>
      </c>
      <c r="J2292" s="460">
        <v>0.93484748935954698</v>
      </c>
      <c r="K2292" s="460">
        <v>0.95987480727601804</v>
      </c>
      <c r="L2292" s="460" t="str">
        <f t="shared" si="401"/>
        <v>-</v>
      </c>
      <c r="M2292" s="460">
        <f t="shared" si="402"/>
        <v>1</v>
      </c>
      <c r="N2292" s="460">
        <f t="shared" si="403"/>
        <v>1.1443194271755605E-3</v>
      </c>
      <c r="O2292" s="460">
        <f t="shared" si="408"/>
        <v>-58.829054579113567</v>
      </c>
      <c r="P2292" s="460">
        <f t="shared" si="405"/>
        <v>-1</v>
      </c>
      <c r="Q2292" s="460">
        <f t="shared" si="406"/>
        <v>3.2737438314410388E-7</v>
      </c>
      <c r="R2292" s="460">
        <f t="shared" si="407"/>
        <v>-3.2737438314410388E-7</v>
      </c>
      <c r="V2292" s="430"/>
    </row>
    <row r="2293" spans="3:22" x14ac:dyDescent="0.35">
      <c r="C2293" s="460">
        <v>252</v>
      </c>
      <c r="D2293" s="460">
        <f t="shared" si="398"/>
        <v>252</v>
      </c>
      <c r="E2293" s="460">
        <f t="shared" si="404"/>
        <v>0.252</v>
      </c>
      <c r="F2293" s="460">
        <f t="shared" si="399"/>
        <v>0.60247547515090227</v>
      </c>
      <c r="G2293" s="460">
        <v>3.9974782501120297E-3</v>
      </c>
      <c r="H2293" s="460">
        <f t="shared" si="400"/>
        <v>1</v>
      </c>
      <c r="I2293" s="460">
        <v>0.93743286037346696</v>
      </c>
      <c r="J2293" s="460">
        <v>0.93434135229209903</v>
      </c>
      <c r="K2293" s="460">
        <v>0.95955972578916104</v>
      </c>
      <c r="L2293" s="460" t="str">
        <f t="shared" si="401"/>
        <v>-</v>
      </c>
      <c r="M2293" s="460">
        <f t="shared" si="402"/>
        <v>1</v>
      </c>
      <c r="N2293" s="460">
        <f t="shared" si="403"/>
        <v>2.4083826081416422E-3</v>
      </c>
      <c r="O2293" s="460">
        <f t="shared" si="408"/>
        <v>-52.365490353225603</v>
      </c>
      <c r="P2293" s="460">
        <f t="shared" si="405"/>
        <v>-1</v>
      </c>
      <c r="Q2293" s="460">
        <f t="shared" si="406"/>
        <v>3.1554229379367485E-6</v>
      </c>
      <c r="R2293" s="460">
        <f t="shared" si="407"/>
        <v>-3.1554229379367485E-6</v>
      </c>
      <c r="V2293" s="430"/>
    </row>
    <row r="2294" spans="3:22" x14ac:dyDescent="0.35">
      <c r="C2294" s="460">
        <v>253</v>
      </c>
      <c r="D2294" s="460">
        <f t="shared" si="398"/>
        <v>253</v>
      </c>
      <c r="E2294" s="460">
        <f t="shared" si="404"/>
        <v>0.253</v>
      </c>
      <c r="F2294" s="460">
        <f t="shared" si="399"/>
        <v>0.59996504187191557</v>
      </c>
      <c r="G2294" s="460">
        <v>6.2649835988295996E-3</v>
      </c>
      <c r="H2294" s="460">
        <f t="shared" si="400"/>
        <v>1</v>
      </c>
      <c r="I2294" s="460">
        <v>0.93694819673927299</v>
      </c>
      <c r="J2294" s="460">
        <v>0.93383342310881201</v>
      </c>
      <c r="K2294" s="460">
        <v>0.95924347482797401</v>
      </c>
      <c r="L2294" s="460" t="str">
        <f t="shared" si="401"/>
        <v>-</v>
      </c>
      <c r="M2294" s="460">
        <f t="shared" si="402"/>
        <v>1</v>
      </c>
      <c r="N2294" s="460">
        <f t="shared" si="403"/>
        <v>3.7587711471986649E-3</v>
      </c>
      <c r="O2294" s="460">
        <f t="shared" si="408"/>
        <v>-48.4990823100621</v>
      </c>
      <c r="P2294" s="460">
        <f t="shared" si="405"/>
        <v>-1</v>
      </c>
      <c r="Q2294" s="460">
        <f t="shared" si="406"/>
        <v>9.5084463605020143E-6</v>
      </c>
      <c r="R2294" s="460">
        <f t="shared" si="407"/>
        <v>-9.5084463605020143E-6</v>
      </c>
      <c r="V2294" s="430"/>
    </row>
    <row r="2295" spans="3:22" x14ac:dyDescent="0.35">
      <c r="C2295" s="460">
        <v>254</v>
      </c>
      <c r="D2295" s="460">
        <f t="shared" si="398"/>
        <v>254</v>
      </c>
      <c r="E2295" s="460">
        <f t="shared" si="404"/>
        <v>0.254</v>
      </c>
      <c r="F2295" s="460">
        <f t="shared" si="399"/>
        <v>0.59745370665915765</v>
      </c>
      <c r="G2295" s="460">
        <v>8.6372099598846508E-3</v>
      </c>
      <c r="H2295" s="460">
        <f t="shared" si="400"/>
        <v>1</v>
      </c>
      <c r="I2295" s="460">
        <v>0.93646181521023097</v>
      </c>
      <c r="J2295" s="460">
        <v>0.93332370435280299</v>
      </c>
      <c r="K2295" s="460">
        <v>0.95892605536608699</v>
      </c>
      <c r="L2295" s="460" t="str">
        <f t="shared" si="401"/>
        <v>-</v>
      </c>
      <c r="M2295" s="460">
        <f t="shared" si="402"/>
        <v>1</v>
      </c>
      <c r="N2295" s="460">
        <f t="shared" si="403"/>
        <v>5.1603331057264792E-3</v>
      </c>
      <c r="O2295" s="460">
        <f t="shared" si="408"/>
        <v>-45.746445264705315</v>
      </c>
      <c r="P2295" s="460">
        <f t="shared" si="405"/>
        <v>-1</v>
      </c>
      <c r="Q2295" s="460">
        <f t="shared" si="406"/>
        <v>1.9887605168636846E-5</v>
      </c>
      <c r="R2295" s="460">
        <f t="shared" si="407"/>
        <v>-1.9887605168636846E-5</v>
      </c>
      <c r="V2295" s="430"/>
    </row>
    <row r="2296" spans="3:22" x14ac:dyDescent="0.35">
      <c r="C2296" s="460">
        <v>255</v>
      </c>
      <c r="D2296" s="460">
        <f t="shared" si="398"/>
        <v>255</v>
      </c>
      <c r="E2296" s="460">
        <f t="shared" si="404"/>
        <v>0.255</v>
      </c>
      <c r="F2296" s="460">
        <f t="shared" si="399"/>
        <v>0.59494154861936543</v>
      </c>
      <c r="G2296" s="460">
        <v>1.10547470723227E-2</v>
      </c>
      <c r="H2296" s="460">
        <f t="shared" si="400"/>
        <v>1</v>
      </c>
      <c r="I2296" s="460">
        <v>0.93597371810636598</v>
      </c>
      <c r="J2296" s="460">
        <v>0.93281219857569797</v>
      </c>
      <c r="K2296" s="460">
        <v>0.95860746838062505</v>
      </c>
      <c r="L2296" s="460" t="str">
        <f t="shared" si="401"/>
        <v>-</v>
      </c>
      <c r="M2296" s="460">
        <f t="shared" si="402"/>
        <v>1</v>
      </c>
      <c r="N2296" s="460">
        <f t="shared" si="403"/>
        <v>6.576928342803063E-3</v>
      </c>
      <c r="O2296" s="460">
        <f t="shared" si="408"/>
        <v>-43.639537797130671</v>
      </c>
      <c r="P2296" s="460">
        <f t="shared" si="405"/>
        <v>-1</v>
      </c>
      <c r="Q2296" s="460">
        <f t="shared" si="406"/>
        <v>3.4440826577784452E-5</v>
      </c>
      <c r="R2296" s="460">
        <f t="shared" si="407"/>
        <v>-3.4440826577784452E-5</v>
      </c>
      <c r="V2296" s="430"/>
    </row>
    <row r="2297" spans="3:22" x14ac:dyDescent="0.35">
      <c r="C2297" s="460">
        <v>256</v>
      </c>
      <c r="D2297" s="460">
        <f t="shared" si="398"/>
        <v>256</v>
      </c>
      <c r="E2297" s="460">
        <f t="shared" si="404"/>
        <v>0.25600000000000001</v>
      </c>
      <c r="F2297" s="460">
        <f t="shared" si="399"/>
        <v>0.59242864669306716</v>
      </c>
      <c r="G2297" s="460">
        <v>1.3456823076105901E-2</v>
      </c>
      <c r="H2297" s="460">
        <f t="shared" si="400"/>
        <v>1</v>
      </c>
      <c r="I2297" s="460">
        <v>0.93548390775554602</v>
      </c>
      <c r="J2297" s="460">
        <v>0.93229890833766804</v>
      </c>
      <c r="K2297" s="460">
        <v>0.95828771485224096</v>
      </c>
      <c r="L2297" s="460" t="str">
        <f t="shared" si="401"/>
        <v>-</v>
      </c>
      <c r="M2297" s="460">
        <f t="shared" si="402"/>
        <v>1</v>
      </c>
      <c r="N2297" s="460">
        <f t="shared" si="403"/>
        <v>7.9722074837654568E-3</v>
      </c>
      <c r="O2297" s="460">
        <f t="shared" si="408"/>
        <v>-41.968428138513218</v>
      </c>
      <c r="P2297" s="460">
        <f t="shared" si="405"/>
        <v>-1</v>
      </c>
      <c r="Q2297" s="460">
        <f t="shared" si="406"/>
        <v>5.2919338324984909E-5</v>
      </c>
      <c r="R2297" s="460">
        <f t="shared" si="407"/>
        <v>-5.2919338324984909E-5</v>
      </c>
      <c r="V2297" s="430"/>
    </row>
    <row r="2298" spans="3:22" x14ac:dyDescent="0.35">
      <c r="C2298" s="460">
        <v>257</v>
      </c>
      <c r="D2298" s="460">
        <f t="shared" si="398"/>
        <v>257</v>
      </c>
      <c r="E2298" s="460">
        <f t="shared" si="404"/>
        <v>0.25700000000000001</v>
      </c>
      <c r="F2298" s="460">
        <f t="shared" si="399"/>
        <v>0.58991507965084145</v>
      </c>
      <c r="G2298" s="460">
        <v>1.57826006815696E-2</v>
      </c>
      <c r="H2298" s="460">
        <f t="shared" si="400"/>
        <v>1</v>
      </c>
      <c r="I2298" s="460">
        <v>0.93499238649336602</v>
      </c>
      <c r="J2298" s="460">
        <v>0.93178383620729999</v>
      </c>
      <c r="K2298" s="460">
        <v>0.95796679576503596</v>
      </c>
      <c r="L2298" s="460" t="str">
        <f t="shared" si="401"/>
        <v>-</v>
      </c>
      <c r="M2298" s="460">
        <f t="shared" si="402"/>
        <v>1</v>
      </c>
      <c r="N2298" s="460">
        <f t="shared" si="403"/>
        <v>9.310394138165555E-3</v>
      </c>
      <c r="O2298" s="460">
        <f t="shared" si="408"/>
        <v>-40.620638671657289</v>
      </c>
      <c r="P2298" s="460">
        <f t="shared" si="405"/>
        <v>-1</v>
      </c>
      <c r="Q2298" s="460">
        <f t="shared" si="406"/>
        <v>7.4672079705593111E-5</v>
      </c>
      <c r="R2298" s="460">
        <f t="shared" si="407"/>
        <v>-7.4672079705593111E-5</v>
      </c>
      <c r="V2298" s="430"/>
    </row>
    <row r="2299" spans="3:22" x14ac:dyDescent="0.35">
      <c r="C2299" s="460">
        <v>258</v>
      </c>
      <c r="D2299" s="460">
        <f t="shared" si="398"/>
        <v>258</v>
      </c>
      <c r="E2299" s="460">
        <f t="shared" si="404"/>
        <v>0.25800000000000001</v>
      </c>
      <c r="F2299" s="460">
        <f t="shared" si="399"/>
        <v>0.58740092608959371</v>
      </c>
      <c r="G2299" s="460">
        <v>1.7972483244448102E-2</v>
      </c>
      <c r="H2299" s="460">
        <f t="shared" si="400"/>
        <v>1</v>
      </c>
      <c r="I2299" s="460">
        <v>0.93449915666316397</v>
      </c>
      <c r="J2299" s="460">
        <v>0.93126698476162995</v>
      </c>
      <c r="K2299" s="460">
        <v>0.95764471210657598</v>
      </c>
      <c r="L2299" s="460" t="str">
        <f t="shared" si="401"/>
        <v>-</v>
      </c>
      <c r="M2299" s="460">
        <f t="shared" si="402"/>
        <v>1</v>
      </c>
      <c r="N2299" s="460">
        <f t="shared" si="403"/>
        <v>1.055705330191852E-2</v>
      </c>
      <c r="O2299" s="460">
        <f t="shared" si="408"/>
        <v>-39.529145714264956</v>
      </c>
      <c r="P2299" s="460">
        <f t="shared" si="405"/>
        <v>-1</v>
      </c>
      <c r="Q2299" s="460">
        <f t="shared" si="406"/>
        <v>9.8678866946125829E-5</v>
      </c>
      <c r="R2299" s="460">
        <f t="shared" si="407"/>
        <v>-9.8678866946125829E-5</v>
      </c>
      <c r="V2299" s="430"/>
    </row>
    <row r="2300" spans="3:22" x14ac:dyDescent="0.35">
      <c r="C2300" s="460">
        <v>259</v>
      </c>
      <c r="D2300" s="460">
        <f t="shared" si="398"/>
        <v>259</v>
      </c>
      <c r="E2300" s="460">
        <f t="shared" si="404"/>
        <v>0.25900000000000001</v>
      </c>
      <c r="F2300" s="460">
        <f t="shared" si="399"/>
        <v>0.5848862644288535</v>
      </c>
      <c r="G2300" s="460">
        <v>1.9969402467180802E-2</v>
      </c>
      <c r="H2300" s="460">
        <f t="shared" si="400"/>
        <v>1</v>
      </c>
      <c r="I2300" s="460">
        <v>0.934004220616101</v>
      </c>
      <c r="J2300" s="460">
        <v>0.93074835658620603</v>
      </c>
      <c r="K2300" s="460">
        <v>0.95732146486797698</v>
      </c>
      <c r="L2300" s="460" t="str">
        <f t="shared" si="401"/>
        <v>-</v>
      </c>
      <c r="M2300" s="460">
        <f t="shared" si="402"/>
        <v>1</v>
      </c>
      <c r="N2300" s="460">
        <f t="shared" si="403"/>
        <v>1.1679829211905709E-2</v>
      </c>
      <c r="O2300" s="460">
        <f t="shared" si="408"/>
        <v>-38.651270152810085</v>
      </c>
      <c r="P2300" s="460">
        <f t="shared" si="405"/>
        <v>-1</v>
      </c>
      <c r="Q2300" s="460">
        <f t="shared" si="406"/>
        <v>1.2361973598340546E-4</v>
      </c>
      <c r="R2300" s="460">
        <f t="shared" si="407"/>
        <v>-1.2361973598340546E-4</v>
      </c>
      <c r="V2300" s="430"/>
    </row>
    <row r="2301" spans="3:22" x14ac:dyDescent="0.35">
      <c r="C2301" s="460">
        <v>260</v>
      </c>
      <c r="D2301" s="460">
        <f t="shared" si="398"/>
        <v>260</v>
      </c>
      <c r="E2301" s="460">
        <f t="shared" si="404"/>
        <v>0.26</v>
      </c>
      <c r="F2301" s="460">
        <f t="shared" si="399"/>
        <v>0.58237117290708251</v>
      </c>
      <c r="G2301" s="460">
        <v>2.1720059674922101E-2</v>
      </c>
      <c r="H2301" s="460">
        <f t="shared" si="400"/>
        <v>1</v>
      </c>
      <c r="I2301" s="460">
        <v>0.93350758071097495</v>
      </c>
      <c r="J2301" s="460">
        <v>0.93022795427490101</v>
      </c>
      <c r="K2301" s="460">
        <v>0.956997055043741</v>
      </c>
      <c r="L2301" s="460" t="str">
        <f t="shared" si="401"/>
        <v>-</v>
      </c>
      <c r="M2301" s="460">
        <f t="shared" si="402"/>
        <v>1</v>
      </c>
      <c r="N2301" s="460">
        <f t="shared" si="403"/>
        <v>1.2649136628496208E-2</v>
      </c>
      <c r="O2301" s="460">
        <f t="shared" si="408"/>
        <v>-37.958782328144402</v>
      </c>
      <c r="P2301" s="460">
        <f t="shared" si="405"/>
        <v>-1</v>
      </c>
      <c r="Q2301" s="460">
        <f t="shared" si="406"/>
        <v>1.4797464471586082E-4</v>
      </c>
      <c r="R2301" s="460">
        <f t="shared" si="407"/>
        <v>-1.4797464471586082E-4</v>
      </c>
      <c r="V2301" s="430"/>
    </row>
    <row r="2302" spans="3:22" x14ac:dyDescent="0.35">
      <c r="C2302" s="460">
        <v>261</v>
      </c>
      <c r="D2302" s="460">
        <f t="shared" ref="D2302:D2365" si="409">IF(AND($D$11=$U$86,$D$13&gt;=$U$80),$D$13/$U$80,1)*(f_CLK_MHz/fCLK_NOM_MHz)*$C2302</f>
        <v>261</v>
      </c>
      <c r="E2302" s="460">
        <f t="shared" si="404"/>
        <v>0.26100000000000001</v>
      </c>
      <c r="F2302" s="460">
        <f t="shared" ref="F2302:F2365" si="410">IF(SINC3_Decimation&lt;&gt;0,(ABS(SIN(((MOD_CLK_DIV*PI()*$D2302*SINC3_Decimation)/(f_CLK_MHz*1000000)))/(SINC3_Decimation*SIN(((MOD_CLK_DIV*PI()*$D2302)/(f_CLK_MHz*1000000)))))^First_Stage_Order),"-")</f>
        <v>0.57985572957800535</v>
      </c>
      <c r="G2302" s="460">
        <v>2.3176093465828801E-2</v>
      </c>
      <c r="H2302" s="460">
        <f t="shared" ref="H2302:H2365" si="411">IF(SINC1A_Decimation&lt;&gt;0,(ABS(SIN(((MOD_CLK_DIV*SINC3_Decimation*FIR2_Decimation*PI()*$D2302*SINC1A_Decimation)/(f_CLK_MHz*1000000)))/(SINC1A_Decimation*SIN(((MOD_CLK_DIV*SINC3_Decimation*FIR2_Decimation*PI()*$D2302)/(f_CLK_MHz*1000000)))))^1),"-")</f>
        <v>1</v>
      </c>
      <c r="I2302" s="460">
        <v>0.93300923931437296</v>
      </c>
      <c r="J2302" s="460">
        <v>0.92970578043006602</v>
      </c>
      <c r="K2302" s="460">
        <v>0.95667148363191301</v>
      </c>
      <c r="L2302" s="460" t="str">
        <f t="shared" ref="L2302:L2365" si="412">IF(SINC1B_Decimation&lt;&gt;0,(ABS(SIN(((MOD_CLK_DIV*FIR1_Decimation*PI()*$D2302*SINC1B_Decimation)/(f_CLK_MHz*1000000)))/(SINC1B_Decimation*SIN(((MOD_CLK_DIV*FIR1_Decimation*PI()*$D2302)/(f_CLK_MHz*1000000)))))^1),"-")</f>
        <v>-</v>
      </c>
      <c r="M2302" s="460">
        <f t="shared" ref="M2302:M2365" si="413">IF($D$14=$Z$85,(ABS(SIN(((Dec_Prior_to_Chop*PI()*$D2302*2)/(f_CLK_MHz*1000000)))/(2*SIN(((Dec_Prior_to_Chop*PI()*$D2302)/(f_CLK_MHz*1000000)))))^1),1)</f>
        <v>1</v>
      </c>
      <c r="N2302" s="460">
        <f t="shared" ref="N2302:N2365" si="414">M2302*IF(FILTER=$U$85,F2302,IF(AND(FILTER=$U$86,$D$13&lt;=$U$73,$D$13&lt;&gt;$U$72),F2302*G2302*H2302,IF(AND(FILTER=$U$86,OR($D$13&gt;=$U$74,$D$13=$U$72),$D$13&lt;=$U$79,$D$13&lt;&gt;$U$75),I2302*L2302,IF(AND(FILTER=$U$86,$D$13=$U$75),J2302*L2302,IF(AND(FILTER=$U$86,$D$13&gt;=$U$80),K2302,"Error")))))</f>
        <v>1.3438790585396203E-2</v>
      </c>
      <c r="O2302" s="460">
        <f t="shared" si="408"/>
        <v>-37.432796271064184</v>
      </c>
      <c r="P2302" s="460">
        <f t="shared" si="405"/>
        <v>-1</v>
      </c>
      <c r="Q2302" s="460">
        <f t="shared" si="406"/>
        <v>1.7014498657933705E-4</v>
      </c>
      <c r="R2302" s="460">
        <f t="shared" si="407"/>
        <v>-1.7014498657933705E-4</v>
      </c>
      <c r="V2302" s="430"/>
    </row>
    <row r="2303" spans="3:22" x14ac:dyDescent="0.35">
      <c r="C2303" s="460">
        <v>262</v>
      </c>
      <c r="D2303" s="460">
        <f t="shared" si="409"/>
        <v>262</v>
      </c>
      <c r="E2303" s="460">
        <f t="shared" ref="E2303:E2366" si="415">D2303/1000</f>
        <v>0.26200000000000001</v>
      </c>
      <c r="F2303" s="460">
        <f t="shared" si="410"/>
        <v>0.57734001230695531</v>
      </c>
      <c r="G2303" s="460">
        <v>2.4295147993976099E-2</v>
      </c>
      <c r="H2303" s="460">
        <f t="shared" si="411"/>
        <v>1</v>
      </c>
      <c r="I2303" s="460">
        <v>0.93250919880053695</v>
      </c>
      <c r="J2303" s="460">
        <v>0.92918183766239404</v>
      </c>
      <c r="K2303" s="460">
        <v>0.95634475163395505</v>
      </c>
      <c r="L2303" s="460" t="str">
        <f t="shared" si="412"/>
        <v>-</v>
      </c>
      <c r="M2303" s="460">
        <f t="shared" si="413"/>
        <v>1</v>
      </c>
      <c r="N2303" s="460">
        <f t="shared" si="414"/>
        <v>1.4026561041841461E-2</v>
      </c>
      <c r="O2303" s="460">
        <f t="shared" si="408"/>
        <v>-37.060975878967412</v>
      </c>
      <c r="P2303" s="460">
        <f t="shared" si="405"/>
        <v>-1</v>
      </c>
      <c r="Q2303" s="460">
        <f t="shared" si="406"/>
        <v>1.8858638500195165E-4</v>
      </c>
      <c r="R2303" s="460">
        <f t="shared" si="407"/>
        <v>-1.8858638500195165E-4</v>
      </c>
      <c r="V2303" s="430"/>
    </row>
    <row r="2304" spans="3:22" x14ac:dyDescent="0.35">
      <c r="C2304" s="460">
        <v>263</v>
      </c>
      <c r="D2304" s="460">
        <f t="shared" si="409"/>
        <v>263</v>
      </c>
      <c r="E2304" s="460">
        <f t="shared" si="415"/>
        <v>0.26300000000000001</v>
      </c>
      <c r="F2304" s="460">
        <f t="shared" si="410"/>
        <v>0.57482409876724194</v>
      </c>
      <c r="G2304" s="460">
        <v>2.50418181800134E-2</v>
      </c>
      <c r="H2304" s="460">
        <f t="shared" si="411"/>
        <v>1</v>
      </c>
      <c r="I2304" s="460">
        <v>0.93200746155138003</v>
      </c>
      <c r="J2304" s="460">
        <v>0.92865612859093505</v>
      </c>
      <c r="K2304" s="460">
        <v>0.95601686005479902</v>
      </c>
      <c r="L2304" s="460" t="str">
        <f t="shared" si="412"/>
        <v>-</v>
      </c>
      <c r="M2304" s="460">
        <f t="shared" si="413"/>
        <v>1</v>
      </c>
      <c r="N2304" s="460">
        <f t="shared" si="414"/>
        <v>1.4394640566819338E-2</v>
      </c>
      <c r="O2304" s="460">
        <f t="shared" si="408"/>
        <v>-36.835983499074509</v>
      </c>
      <c r="P2304" s="460">
        <f t="shared" si="405"/>
        <v>-1</v>
      </c>
      <c r="Q2304" s="460">
        <f t="shared" si="406"/>
        <v>2.019411752200358E-4</v>
      </c>
      <c r="R2304" s="460">
        <f t="shared" si="407"/>
        <v>-2.019411752200358E-4</v>
      </c>
      <c r="V2304" s="430"/>
    </row>
    <row r="2305" spans="3:22" x14ac:dyDescent="0.35">
      <c r="C2305" s="460">
        <v>264</v>
      </c>
      <c r="D2305" s="460">
        <f t="shared" si="409"/>
        <v>264</v>
      </c>
      <c r="E2305" s="460">
        <f t="shared" si="415"/>
        <v>0.26400000000000001</v>
      </c>
      <c r="F2305" s="460">
        <f t="shared" si="410"/>
        <v>0.57230806643652798</v>
      </c>
      <c r="G2305" s="460">
        <v>2.5388450716611301E-2</v>
      </c>
      <c r="H2305" s="460">
        <f t="shared" si="411"/>
        <v>1</v>
      </c>
      <c r="I2305" s="460">
        <v>0.93150402995652404</v>
      </c>
      <c r="J2305" s="460">
        <v>0.92812865584312598</v>
      </c>
      <c r="K2305" s="460">
        <v>0.95568780990284596</v>
      </c>
      <c r="L2305" s="460" t="str">
        <f t="shared" si="412"/>
        <v>-</v>
      </c>
      <c r="M2305" s="460">
        <f t="shared" si="413"/>
        <v>1</v>
      </c>
      <c r="N2305" s="460">
        <f t="shared" si="414"/>
        <v>1.4530015139442897E-2</v>
      </c>
      <c r="O2305" s="460">
        <f t="shared" si="408"/>
        <v>-36.754678663835733</v>
      </c>
      <c r="P2305" s="460">
        <f t="shared" si="405"/>
        <v>-1</v>
      </c>
      <c r="Q2305" s="460">
        <f t="shared" si="406"/>
        <v>2.0915892693145215E-4</v>
      </c>
      <c r="R2305" s="460">
        <f t="shared" si="407"/>
        <v>-2.0915892693145215E-4</v>
      </c>
      <c r="V2305" s="430"/>
    </row>
    <row r="2306" spans="3:22" x14ac:dyDescent="0.35">
      <c r="C2306" s="460">
        <v>265</v>
      </c>
      <c r="D2306" s="460">
        <f t="shared" si="409"/>
        <v>265</v>
      </c>
      <c r="E2306" s="460">
        <f t="shared" si="415"/>
        <v>0.26500000000000001</v>
      </c>
      <c r="F2306" s="460">
        <f t="shared" si="410"/>
        <v>0.56979199259323676</v>
      </c>
      <c r="G2306" s="460">
        <v>2.5315782787827399E-2</v>
      </c>
      <c r="H2306" s="460">
        <f t="shared" si="411"/>
        <v>1</v>
      </c>
      <c r="I2306" s="460">
        <v>0.93099890641320304</v>
      </c>
      <c r="J2306" s="460">
        <v>0.92759942205469403</v>
      </c>
      <c r="K2306" s="460">
        <v>0.95535760218993604</v>
      </c>
      <c r="L2306" s="460" t="str">
        <f t="shared" si="412"/>
        <v>-</v>
      </c>
      <c r="M2306" s="460">
        <f t="shared" si="413"/>
        <v>1</v>
      </c>
      <c r="N2306" s="460">
        <f t="shared" si="414"/>
        <v>1.4424730318733739E-2</v>
      </c>
      <c r="O2306" s="460">
        <f t="shared" si="408"/>
        <v>-36.817845951216732</v>
      </c>
      <c r="P2306" s="460">
        <f t="shared" si="405"/>
        <v>-1</v>
      </c>
      <c r="Q2306" s="460">
        <f t="shared" si="406"/>
        <v>2.0959432113695013E-4</v>
      </c>
      <c r="R2306" s="460">
        <f t="shared" si="407"/>
        <v>-2.0959432113695013E-4</v>
      </c>
      <c r="V2306" s="430"/>
    </row>
    <row r="2307" spans="3:22" x14ac:dyDescent="0.35">
      <c r="C2307" s="460">
        <v>266</v>
      </c>
      <c r="D2307" s="460">
        <f t="shared" si="409"/>
        <v>266</v>
      </c>
      <c r="E2307" s="460">
        <f t="shared" si="415"/>
        <v>0.26600000000000001</v>
      </c>
      <c r="F2307" s="460">
        <f t="shared" si="410"/>
        <v>0.56727595431296751</v>
      </c>
      <c r="G2307" s="460">
        <v>2.48134038875862E-2</v>
      </c>
      <c r="H2307" s="460">
        <f t="shared" si="411"/>
        <v>1</v>
      </c>
      <c r="I2307" s="460">
        <v>0.930492093326315</v>
      </c>
      <c r="J2307" s="460">
        <v>0.92706842986970905</v>
      </c>
      <c r="K2307" s="460">
        <v>0.95502623793137698</v>
      </c>
      <c r="L2307" s="460" t="str">
        <f t="shared" si="412"/>
        <v>-</v>
      </c>
      <c r="M2307" s="460">
        <f t="shared" si="413"/>
        <v>1</v>
      </c>
      <c r="N2307" s="460">
        <f t="shared" si="414"/>
        <v>1.4076047370083561E-2</v>
      </c>
      <c r="O2307" s="460">
        <f t="shared" si="408"/>
        <v>-37.030385606087187</v>
      </c>
      <c r="P2307" s="460">
        <f t="shared" ref="P2307:P2370" si="416">D2306-D2307</f>
        <v>-1</v>
      </c>
      <c r="Q2307" s="460">
        <f t="shared" ref="Q2307:Q2370" si="417">((N2307+N2306)/2)^2</f>
        <v>2.030735822168465E-4</v>
      </c>
      <c r="R2307" s="460">
        <f t="shared" ref="R2307:R2370" si="418">P2307*Q2307</f>
        <v>-2.030735822168465E-4</v>
      </c>
      <c r="V2307" s="430"/>
    </row>
    <row r="2308" spans="3:22" x14ac:dyDescent="0.35">
      <c r="C2308" s="460">
        <v>267</v>
      </c>
      <c r="D2308" s="460">
        <f t="shared" si="409"/>
        <v>267</v>
      </c>
      <c r="E2308" s="460">
        <f t="shared" si="415"/>
        <v>0.26700000000000002</v>
      </c>
      <c r="F2308" s="460">
        <f t="shared" si="410"/>
        <v>0.56476002846493589</v>
      </c>
      <c r="G2308" s="460">
        <v>2.3880029926866001E-2</v>
      </c>
      <c r="H2308" s="460">
        <f t="shared" si="411"/>
        <v>1</v>
      </c>
      <c r="I2308" s="460">
        <v>0.92998359310835099</v>
      </c>
      <c r="J2308" s="460">
        <v>0.92653568194050295</v>
      </c>
      <c r="K2308" s="460">
        <v>0.95469371814589199</v>
      </c>
      <c r="L2308" s="460" t="str">
        <f t="shared" si="412"/>
        <v>-</v>
      </c>
      <c r="M2308" s="460">
        <f t="shared" si="413"/>
        <v>1</v>
      </c>
      <c r="N2308" s="460">
        <f t="shared" si="414"/>
        <v>1.3486486381240365E-2</v>
      </c>
      <c r="O2308" s="460">
        <f t="shared" si="408"/>
        <v>-37.40202363665523</v>
      </c>
      <c r="P2308" s="460">
        <f t="shared" si="416"/>
        <v>-1</v>
      </c>
      <c r="Q2308" s="460">
        <f t="shared" si="417"/>
        <v>1.8992331669821766E-4</v>
      </c>
      <c r="R2308" s="460">
        <f t="shared" si="418"/>
        <v>-1.8992331669821766E-4</v>
      </c>
      <c r="V2308" s="430"/>
    </row>
    <row r="2309" spans="3:22" x14ac:dyDescent="0.35">
      <c r="C2309" s="460">
        <v>268</v>
      </c>
      <c r="D2309" s="460">
        <f t="shared" si="409"/>
        <v>268</v>
      </c>
      <c r="E2309" s="460">
        <f t="shared" si="415"/>
        <v>0.26800000000000002</v>
      </c>
      <c r="F2309" s="460">
        <f t="shared" si="410"/>
        <v>0.56224429170843004</v>
      </c>
      <c r="G2309" s="460">
        <v>2.2523582878264999E-2</v>
      </c>
      <c r="H2309" s="460">
        <f t="shared" si="411"/>
        <v>1</v>
      </c>
      <c r="I2309" s="460">
        <v>0.92947340817941104</v>
      </c>
      <c r="J2309" s="460">
        <v>0.92600118092769301</v>
      </c>
      <c r="K2309" s="460">
        <v>0.95436004385565798</v>
      </c>
      <c r="L2309" s="460" t="str">
        <f t="shared" si="412"/>
        <v>-</v>
      </c>
      <c r="M2309" s="460">
        <f t="shared" si="413"/>
        <v>1</v>
      </c>
      <c r="N2309" s="460">
        <f t="shared" si="414"/>
        <v>1.2663755902126227E-2</v>
      </c>
      <c r="O2309" s="460">
        <f t="shared" si="408"/>
        <v>-37.948749384552215</v>
      </c>
      <c r="P2309" s="460">
        <f t="shared" si="416"/>
        <v>-1</v>
      </c>
      <c r="Q2309" s="460">
        <f t="shared" si="417"/>
        <v>1.7095879286969348E-4</v>
      </c>
      <c r="R2309" s="460">
        <f t="shared" si="418"/>
        <v>-1.7095879286969348E-4</v>
      </c>
      <c r="V2309" s="430"/>
    </row>
    <row r="2310" spans="3:22" x14ac:dyDescent="0.35">
      <c r="C2310" s="460">
        <v>269</v>
      </c>
      <c r="D2310" s="460">
        <f t="shared" si="409"/>
        <v>269</v>
      </c>
      <c r="E2310" s="460">
        <f t="shared" si="415"/>
        <v>0.26900000000000002</v>
      </c>
      <c r="F2310" s="460">
        <f t="shared" si="410"/>
        <v>0.55972882048929118</v>
      </c>
      <c r="G2310" s="460">
        <v>2.0761073430778501E-2</v>
      </c>
      <c r="H2310" s="460">
        <f t="shared" si="411"/>
        <v>1</v>
      </c>
      <c r="I2310" s="460">
        <v>0.92896154096720696</v>
      </c>
      <c r="J2310" s="460">
        <v>0.92546492950017201</v>
      </c>
      <c r="K2310" s="460">
        <v>0.95402521608629798</v>
      </c>
      <c r="L2310" s="460" t="str">
        <f t="shared" si="412"/>
        <v>-</v>
      </c>
      <c r="M2310" s="460">
        <f t="shared" si="413"/>
        <v>1</v>
      </c>
      <c r="N2310" s="460">
        <f t="shared" si="414"/>
        <v>1.1620571143501212E-2</v>
      </c>
      <c r="O2310" s="460">
        <f t="shared" si="408"/>
        <v>-38.695450522605263</v>
      </c>
      <c r="P2310" s="460">
        <f t="shared" si="416"/>
        <v>-1</v>
      </c>
      <c r="Q2310" s="460">
        <f t="shared" si="417"/>
        <v>1.474321350147481E-4</v>
      </c>
      <c r="R2310" s="460">
        <f t="shared" si="418"/>
        <v>-1.474321350147481E-4</v>
      </c>
      <c r="V2310" s="430"/>
    </row>
    <row r="2311" spans="3:22" x14ac:dyDescent="0.35">
      <c r="C2311" s="460">
        <v>270</v>
      </c>
      <c r="D2311" s="460">
        <f t="shared" si="409"/>
        <v>270</v>
      </c>
      <c r="E2311" s="460">
        <f t="shared" si="415"/>
        <v>0.27</v>
      </c>
      <c r="F2311" s="460">
        <f t="shared" si="410"/>
        <v>0.55721369103640239</v>
      </c>
      <c r="G2311" s="460">
        <v>1.86182884231707E-2</v>
      </c>
      <c r="H2311" s="460">
        <f t="shared" si="411"/>
        <v>1</v>
      </c>
      <c r="I2311" s="460">
        <v>0.92844799390695798</v>
      </c>
      <c r="J2311" s="460">
        <v>0.92492693033501105</v>
      </c>
      <c r="K2311" s="460">
        <v>0.95368923586683096</v>
      </c>
      <c r="L2311" s="460" t="str">
        <f t="shared" si="412"/>
        <v>-</v>
      </c>
      <c r="M2311" s="460">
        <f t="shared" si="413"/>
        <v>1</v>
      </c>
      <c r="N2311" s="460">
        <f t="shared" si="414"/>
        <v>1.0374365213055266E-2</v>
      </c>
      <c r="O2311" s="460">
        <f t="shared" si="408"/>
        <v>-39.680769348512875</v>
      </c>
      <c r="P2311" s="460">
        <f t="shared" si="416"/>
        <v>-1</v>
      </c>
      <c r="Q2311" s="460">
        <f t="shared" si="417"/>
        <v>1.2094430633224249E-4</v>
      </c>
      <c r="R2311" s="460">
        <f t="shared" si="418"/>
        <v>-1.2094430633224249E-4</v>
      </c>
      <c r="V2311" s="430"/>
    </row>
    <row r="2312" spans="3:22" x14ac:dyDescent="0.35">
      <c r="C2312" s="460">
        <v>271</v>
      </c>
      <c r="D2312" s="460">
        <f t="shared" si="409"/>
        <v>271</v>
      </c>
      <c r="E2312" s="460">
        <f t="shared" si="415"/>
        <v>0.27100000000000002</v>
      </c>
      <c r="F2312" s="460">
        <f t="shared" si="410"/>
        <v>0.55469897935821155</v>
      </c>
      <c r="G2312" s="460">
        <v>1.6129289095727899E-2</v>
      </c>
      <c r="H2312" s="460">
        <f t="shared" si="411"/>
        <v>1</v>
      </c>
      <c r="I2312" s="460">
        <v>0.92793276944148395</v>
      </c>
      <c r="J2312" s="460">
        <v>0.924387186117542</v>
      </c>
      <c r="K2312" s="460">
        <v>0.95335210422971595</v>
      </c>
      <c r="L2312" s="460" t="str">
        <f t="shared" si="412"/>
        <v>-</v>
      </c>
      <c r="M2312" s="460">
        <f t="shared" si="413"/>
        <v>1</v>
      </c>
      <c r="N2312" s="460">
        <f t="shared" si="414"/>
        <v>8.9469001991737962E-3</v>
      </c>
      <c r="O2312" s="460">
        <f t="shared" si="408"/>
        <v>-40.96654814190083</v>
      </c>
      <c r="P2312" s="460">
        <f t="shared" si="416"/>
        <v>-1</v>
      </c>
      <c r="Q2312" s="460">
        <f t="shared" si="417"/>
        <v>9.3327824282449747E-5</v>
      </c>
      <c r="R2312" s="460">
        <f t="shared" si="418"/>
        <v>-9.3327824282449747E-5</v>
      </c>
      <c r="V2312" s="430"/>
    </row>
    <row r="2313" spans="3:22" x14ac:dyDescent="0.35">
      <c r="C2313" s="460">
        <v>272</v>
      </c>
      <c r="D2313" s="460">
        <f t="shared" si="409"/>
        <v>272</v>
      </c>
      <c r="E2313" s="460">
        <f t="shared" si="415"/>
        <v>0.27200000000000002</v>
      </c>
      <c r="F2313" s="460">
        <f t="shared" si="410"/>
        <v>0.5521847612392623</v>
      </c>
      <c r="G2313" s="460">
        <v>1.33357303521049E-2</v>
      </c>
      <c r="H2313" s="460">
        <f t="shared" si="411"/>
        <v>1</v>
      </c>
      <c r="I2313" s="460">
        <v>0.92741587002116399</v>
      </c>
      <c r="J2313" s="460">
        <v>0.92384569954131701</v>
      </c>
      <c r="K2313" s="460">
        <v>0.95301382221087305</v>
      </c>
      <c r="L2313" s="460" t="str">
        <f t="shared" si="412"/>
        <v>-</v>
      </c>
      <c r="M2313" s="460">
        <f t="shared" si="413"/>
        <v>1</v>
      </c>
      <c r="N2313" s="460">
        <f t="shared" si="414"/>
        <v>7.3637870804282276E-3</v>
      </c>
      <c r="O2313" s="460">
        <f t="shared" si="408"/>
        <v>-42.657975547119158</v>
      </c>
      <c r="P2313" s="460">
        <f t="shared" si="416"/>
        <v>-1</v>
      </c>
      <c r="Q2313" s="460">
        <f t="shared" si="417"/>
        <v>6.650962988324281E-5</v>
      </c>
      <c r="R2313" s="460">
        <f t="shared" si="418"/>
        <v>-6.650962988324281E-5</v>
      </c>
      <c r="V2313" s="430"/>
    </row>
    <row r="2314" spans="3:22" x14ac:dyDescent="0.35">
      <c r="C2314" s="460">
        <v>273</v>
      </c>
      <c r="D2314" s="460">
        <f t="shared" si="409"/>
        <v>273</v>
      </c>
      <c r="E2314" s="460">
        <f t="shared" si="415"/>
        <v>0.27300000000000002</v>
      </c>
      <c r="F2314" s="460">
        <f t="shared" si="410"/>
        <v>0.54967111223675136</v>
      </c>
      <c r="G2314" s="460">
        <v>1.0286015162545299E-2</v>
      </c>
      <c r="H2314" s="460">
        <f t="shared" si="411"/>
        <v>1</v>
      </c>
      <c r="I2314" s="460">
        <v>0.92689729810383803</v>
      </c>
      <c r="J2314" s="460">
        <v>0.92330247330801096</v>
      </c>
      <c r="K2314" s="460">
        <v>0.95267439084957894</v>
      </c>
      <c r="L2314" s="460" t="str">
        <f t="shared" si="412"/>
        <v>-</v>
      </c>
      <c r="M2314" s="460">
        <f t="shared" si="413"/>
        <v>1</v>
      </c>
      <c r="N2314" s="460">
        <f t="shared" si="414"/>
        <v>5.6539253948803634E-3</v>
      </c>
      <c r="O2314" s="460">
        <f t="shared" si="408"/>
        <v>-44.952998528905745</v>
      </c>
      <c r="P2314" s="460">
        <f t="shared" si="416"/>
        <v>-1</v>
      </c>
      <c r="Q2314" s="460">
        <f t="shared" si="417"/>
        <v>4.2365209522451233E-5</v>
      </c>
      <c r="R2314" s="460">
        <f t="shared" si="418"/>
        <v>-4.2365209522451233E-5</v>
      </c>
      <c r="V2314" s="430"/>
    </row>
    <row r="2315" spans="3:22" x14ac:dyDescent="0.35">
      <c r="C2315" s="460">
        <v>274</v>
      </c>
      <c r="D2315" s="460">
        <f t="shared" si="409"/>
        <v>274</v>
      </c>
      <c r="E2315" s="460">
        <f t="shared" si="415"/>
        <v>0.27400000000000002</v>
      </c>
      <c r="F2315" s="460">
        <f t="shared" si="410"/>
        <v>0.54715810767710304</v>
      </c>
      <c r="G2315" s="460">
        <v>7.0343018785837697E-3</v>
      </c>
      <c r="H2315" s="460">
        <f t="shared" si="411"/>
        <v>1</v>
      </c>
      <c r="I2315" s="460">
        <v>0.92637705615487798</v>
      </c>
      <c r="J2315" s="460">
        <v>0.92275751012748597</v>
      </c>
      <c r="K2315" s="460">
        <v>0.95233381118854599</v>
      </c>
      <c r="L2315" s="460" t="str">
        <f t="shared" si="412"/>
        <v>-</v>
      </c>
      <c r="M2315" s="460">
        <f t="shared" si="413"/>
        <v>1</v>
      </c>
      <c r="N2315" s="460">
        <f t="shared" si="414"/>
        <v>3.8488753047153865E-3</v>
      </c>
      <c r="O2315" s="460">
        <f t="shared" si="408"/>
        <v>-48.293323177699044</v>
      </c>
      <c r="P2315" s="460">
        <f t="shared" si="416"/>
        <v>-1</v>
      </c>
      <c r="Q2315" s="460">
        <f t="shared" si="417"/>
        <v>2.2575805284059369E-5</v>
      </c>
      <c r="R2315" s="460">
        <f t="shared" si="418"/>
        <v>-2.2575805284059369E-5</v>
      </c>
      <c r="V2315" s="430"/>
    </row>
    <row r="2316" spans="3:22" x14ac:dyDescent="0.35">
      <c r="C2316" s="460">
        <v>275</v>
      </c>
      <c r="D2316" s="460">
        <f t="shared" si="409"/>
        <v>275</v>
      </c>
      <c r="E2316" s="460">
        <f t="shared" si="415"/>
        <v>0.27500000000000002</v>
      </c>
      <c r="F2316" s="460">
        <f t="shared" si="410"/>
        <v>0.54464582265256734</v>
      </c>
      <c r="G2316" s="460">
        <v>3.6393854856109601E-3</v>
      </c>
      <c r="H2316" s="460">
        <f t="shared" si="411"/>
        <v>1</v>
      </c>
      <c r="I2316" s="460">
        <v>0.92585514664716695</v>
      </c>
      <c r="J2316" s="460">
        <v>0.92221081271776795</v>
      </c>
      <c r="K2316" s="460">
        <v>0.95199208427391602</v>
      </c>
      <c r="L2316" s="460" t="str">
        <f t="shared" si="412"/>
        <v>-</v>
      </c>
      <c r="M2316" s="460">
        <f t="shared" si="413"/>
        <v>1</v>
      </c>
      <c r="N2316" s="460">
        <f t="shared" si="414"/>
        <v>1.9821761017603948E-3</v>
      </c>
      <c r="O2316" s="460">
        <f t="shared" si="408"/>
        <v>-54.057155285356451</v>
      </c>
      <c r="P2316" s="460">
        <f t="shared" si="416"/>
        <v>-1</v>
      </c>
      <c r="Q2316" s="460">
        <f t="shared" si="417"/>
        <v>8.5002901262407959E-6</v>
      </c>
      <c r="R2316" s="460">
        <f t="shared" si="418"/>
        <v>-8.5002901262407959E-6</v>
      </c>
      <c r="V2316" s="430"/>
    </row>
    <row r="2317" spans="3:22" x14ac:dyDescent="0.35">
      <c r="C2317" s="460">
        <v>276</v>
      </c>
      <c r="D2317" s="460">
        <f t="shared" si="409"/>
        <v>276</v>
      </c>
      <c r="E2317" s="460">
        <f t="shared" si="415"/>
        <v>0.27600000000000002</v>
      </c>
      <c r="F2317" s="460">
        <f t="shared" si="410"/>
        <v>0.54213433201783323</v>
      </c>
      <c r="G2317" s="460">
        <v>1.63476619952003E-4</v>
      </c>
      <c r="H2317" s="460">
        <f t="shared" si="411"/>
        <v>1</v>
      </c>
      <c r="I2317" s="460">
        <v>0.92533157206100902</v>
      </c>
      <c r="J2317" s="460">
        <v>0.92166238380494803</v>
      </c>
      <c r="K2317" s="460">
        <v>0.95164921115518697</v>
      </c>
      <c r="L2317" s="460" t="str">
        <f t="shared" si="412"/>
        <v>-</v>
      </c>
      <c r="M2317" s="460">
        <f t="shared" si="413"/>
        <v>1</v>
      </c>
      <c r="N2317" s="460">
        <f t="shared" si="414"/>
        <v>8.862628815821234E-5</v>
      </c>
      <c r="O2317" s="460">
        <f t="shared" ref="O2317:O2380" si="419">20*LOG10(N2317)</f>
        <v>-81.048748788293139</v>
      </c>
      <c r="P2317" s="460">
        <f t="shared" si="416"/>
        <v>-1</v>
      </c>
      <c r="Q2317" s="460">
        <f t="shared" si="417"/>
        <v>1.0720556345231537E-6</v>
      </c>
      <c r="R2317" s="460">
        <f t="shared" si="418"/>
        <v>-1.0720556345231537E-6</v>
      </c>
      <c r="V2317" s="430"/>
    </row>
    <row r="2318" spans="3:22" x14ac:dyDescent="0.35">
      <c r="C2318" s="460">
        <v>277</v>
      </c>
      <c r="D2318" s="460">
        <f t="shared" si="409"/>
        <v>277</v>
      </c>
      <c r="E2318" s="460">
        <f t="shared" si="415"/>
        <v>0.27700000000000002</v>
      </c>
      <c r="F2318" s="460">
        <f t="shared" si="410"/>
        <v>0.53962371038666945</v>
      </c>
      <c r="G2318" s="460">
        <v>3.3290955419385802E-3</v>
      </c>
      <c r="H2318" s="460">
        <f t="shared" si="411"/>
        <v>1</v>
      </c>
      <c r="I2318" s="460">
        <v>0.92480633488422304</v>
      </c>
      <c r="J2318" s="460">
        <v>0.92111222612329402</v>
      </c>
      <c r="K2318" s="460">
        <v>0.95130519288531601</v>
      </c>
      <c r="L2318" s="460" t="str">
        <f t="shared" si="412"/>
        <v>-</v>
      </c>
      <c r="M2318" s="460">
        <f t="shared" si="413"/>
        <v>1</v>
      </c>
      <c r="N2318" s="460">
        <f t="shared" si="414"/>
        <v>1.7964588885726169E-3</v>
      </c>
      <c r="O2318" s="460">
        <f t="shared" si="419"/>
        <v>-54.911654340913344</v>
      </c>
      <c r="P2318" s="460">
        <f t="shared" si="416"/>
        <v>-1</v>
      </c>
      <c r="Q2318" s="460">
        <f t="shared" si="417"/>
        <v>8.883865308825755E-7</v>
      </c>
      <c r="R2318" s="460">
        <f t="shared" si="418"/>
        <v>-8.883865308825755E-7</v>
      </c>
      <c r="V2318" s="430"/>
    </row>
    <row r="2319" spans="3:22" x14ac:dyDescent="0.35">
      <c r="C2319" s="460">
        <v>278</v>
      </c>
      <c r="D2319" s="460">
        <f t="shared" si="409"/>
        <v>278</v>
      </c>
      <c r="E2319" s="460">
        <f t="shared" si="415"/>
        <v>0.27800000000000002</v>
      </c>
      <c r="F2319" s="460">
        <f t="shared" si="410"/>
        <v>0.53711403212858144</v>
      </c>
      <c r="G2319" s="460">
        <v>6.7732287047492703E-3</v>
      </c>
      <c r="H2319" s="460">
        <f t="shared" si="411"/>
        <v>1</v>
      </c>
      <c r="I2319" s="460">
        <v>0.92427943761202502</v>
      </c>
      <c r="J2319" s="460">
        <v>0.92056034241510698</v>
      </c>
      <c r="K2319" s="460">
        <v>0.95096003052060396</v>
      </c>
      <c r="L2319" s="460" t="str">
        <f t="shared" si="412"/>
        <v>-</v>
      </c>
      <c r="M2319" s="460">
        <f t="shared" si="413"/>
        <v>1</v>
      </c>
      <c r="N2319" s="460">
        <f t="shared" si="414"/>
        <v>3.6379961801369298E-3</v>
      </c>
      <c r="O2319" s="460">
        <f t="shared" si="419"/>
        <v>-48.782755225551441</v>
      </c>
      <c r="P2319" s="460">
        <f t="shared" si="416"/>
        <v>-1</v>
      </c>
      <c r="Q2319" s="460">
        <f t="shared" si="417"/>
        <v>7.3833254734557195E-6</v>
      </c>
      <c r="R2319" s="460">
        <f t="shared" si="418"/>
        <v>-7.3833254734557195E-6</v>
      </c>
      <c r="V2319" s="430"/>
    </row>
    <row r="2320" spans="3:22" x14ac:dyDescent="0.35">
      <c r="C2320" s="460">
        <v>279</v>
      </c>
      <c r="D2320" s="460">
        <f t="shared" si="409"/>
        <v>279</v>
      </c>
      <c r="E2320" s="460">
        <f t="shared" si="415"/>
        <v>0.27900000000000003</v>
      </c>
      <c r="F2320" s="460">
        <f t="shared" si="410"/>
        <v>0.5346053713654898</v>
      </c>
      <c r="G2320" s="460">
        <v>1.01044122690142E-2</v>
      </c>
      <c r="H2320" s="460">
        <f t="shared" si="411"/>
        <v>1</v>
      </c>
      <c r="I2320" s="460">
        <v>0.92375088274706396</v>
      </c>
      <c r="J2320" s="460">
        <v>0.92000673543077205</v>
      </c>
      <c r="K2320" s="460">
        <v>0.95061372512076203</v>
      </c>
      <c r="L2320" s="460" t="str">
        <f t="shared" si="412"/>
        <v>-</v>
      </c>
      <c r="M2320" s="460">
        <f t="shared" si="413"/>
        <v>1</v>
      </c>
      <c r="N2320" s="460">
        <f t="shared" si="414"/>
        <v>5.4018730735063475E-3</v>
      </c>
      <c r="O2320" s="460">
        <f t="shared" si="419"/>
        <v>-45.3491124908033</v>
      </c>
      <c r="P2320" s="460">
        <f t="shared" si="416"/>
        <v>-1</v>
      </c>
      <c r="Q2320" s="460">
        <f t="shared" si="417"/>
        <v>2.0429809030741265E-5</v>
      </c>
      <c r="R2320" s="460">
        <f t="shared" si="418"/>
        <v>-2.0429809030741265E-5</v>
      </c>
      <c r="V2320" s="430"/>
    </row>
    <row r="2321" spans="3:22" x14ac:dyDescent="0.35">
      <c r="C2321" s="460">
        <v>280</v>
      </c>
      <c r="D2321" s="460">
        <f t="shared" si="409"/>
        <v>280</v>
      </c>
      <c r="E2321" s="460">
        <f t="shared" si="415"/>
        <v>0.28000000000000003</v>
      </c>
      <c r="F2321" s="460">
        <f t="shared" si="410"/>
        <v>0.53209780196843282</v>
      </c>
      <c r="G2321" s="460">
        <v>1.32600821582227E-2</v>
      </c>
      <c r="H2321" s="460">
        <f t="shared" si="411"/>
        <v>1</v>
      </c>
      <c r="I2321" s="460">
        <v>0.92322067279938003</v>
      </c>
      <c r="J2321" s="460">
        <v>0.91945140792869895</v>
      </c>
      <c r="K2321" s="460">
        <v>0.95026627774887595</v>
      </c>
      <c r="L2321" s="460" t="str">
        <f t="shared" si="412"/>
        <v>-</v>
      </c>
      <c r="M2321" s="460">
        <f t="shared" si="413"/>
        <v>1</v>
      </c>
      <c r="N2321" s="460">
        <f t="shared" si="414"/>
        <v>7.0556605703111317E-3</v>
      </c>
      <c r="O2321" s="460">
        <f t="shared" si="419"/>
        <v>-43.029246403291822</v>
      </c>
      <c r="P2321" s="460">
        <f t="shared" si="416"/>
        <v>-1</v>
      </c>
      <c r="Q2321" s="460">
        <f t="shared" si="417"/>
        <v>3.8797536121711093E-5</v>
      </c>
      <c r="R2321" s="460">
        <f t="shared" si="418"/>
        <v>-3.8797536121711093E-5</v>
      </c>
      <c r="V2321" s="430"/>
    </row>
    <row r="2322" spans="3:22" x14ac:dyDescent="0.35">
      <c r="C2322" s="460">
        <v>281</v>
      </c>
      <c r="D2322" s="460">
        <f t="shared" si="409"/>
        <v>281</v>
      </c>
      <c r="E2322" s="460">
        <f t="shared" si="415"/>
        <v>0.28100000000000003</v>
      </c>
      <c r="F2322" s="460">
        <f t="shared" si="410"/>
        <v>0.52959139755428908</v>
      </c>
      <c r="G2322" s="460">
        <v>1.61809364601503E-2</v>
      </c>
      <c r="H2322" s="460">
        <f t="shared" si="411"/>
        <v>1</v>
      </c>
      <c r="I2322" s="460">
        <v>0.922688810286454</v>
      </c>
      <c r="J2322" s="460">
        <v>0.91889436267537805</v>
      </c>
      <c r="K2322" s="460">
        <v>0.94991768947144495</v>
      </c>
      <c r="L2322" s="460" t="str">
        <f t="shared" si="412"/>
        <v>-</v>
      </c>
      <c r="M2322" s="460">
        <f t="shared" si="413"/>
        <v>1</v>
      </c>
      <c r="N2322" s="460">
        <f t="shared" si="414"/>
        <v>8.5692847536681487E-3</v>
      </c>
      <c r="O2322" s="460">
        <f t="shared" si="419"/>
        <v>-41.341108510190011</v>
      </c>
      <c r="P2322" s="460">
        <f t="shared" si="416"/>
        <v>-1</v>
      </c>
      <c r="Q2322" s="460">
        <f t="shared" si="417"/>
        <v>6.1034729094335495E-5</v>
      </c>
      <c r="R2322" s="460">
        <f t="shared" si="418"/>
        <v>-6.1034729094335495E-5</v>
      </c>
      <c r="V2322" s="430"/>
    </row>
    <row r="2323" spans="3:22" x14ac:dyDescent="0.35">
      <c r="C2323" s="460">
        <v>282</v>
      </c>
      <c r="D2323" s="460">
        <f t="shared" si="409"/>
        <v>282</v>
      </c>
      <c r="E2323" s="460">
        <f t="shared" si="415"/>
        <v>0.28199999999999997</v>
      </c>
      <c r="F2323" s="460">
        <f t="shared" si="410"/>
        <v>0.52708623148252087</v>
      </c>
      <c r="G2323" s="460">
        <v>1.8812183510587999E-2</v>
      </c>
      <c r="H2323" s="460">
        <f t="shared" si="411"/>
        <v>1</v>
      </c>
      <c r="I2323" s="460">
        <v>0.92215529773306704</v>
      </c>
      <c r="J2323" s="460">
        <v>0.91833560244524304</v>
      </c>
      <c r="K2323" s="460">
        <v>0.94956796135829602</v>
      </c>
      <c r="L2323" s="460" t="str">
        <f t="shared" si="412"/>
        <v>-</v>
      </c>
      <c r="M2323" s="460">
        <f t="shared" si="413"/>
        <v>1</v>
      </c>
      <c r="N2323" s="460">
        <f t="shared" si="414"/>
        <v>9.9156429125534483E-3</v>
      </c>
      <c r="O2323" s="460">
        <f t="shared" si="419"/>
        <v>-40.073582433364663</v>
      </c>
      <c r="P2323" s="460">
        <f t="shared" si="416"/>
        <v>-1</v>
      </c>
      <c r="Q2323" s="460">
        <f t="shared" si="417"/>
        <v>8.5423137706361151E-5</v>
      </c>
      <c r="R2323" s="460">
        <f t="shared" si="418"/>
        <v>-8.5423137706361151E-5</v>
      </c>
      <c r="V2323" s="430"/>
    </row>
    <row r="2324" spans="3:22" x14ac:dyDescent="0.35">
      <c r="C2324" s="460">
        <v>283</v>
      </c>
      <c r="D2324" s="460">
        <f t="shared" si="409"/>
        <v>283</v>
      </c>
      <c r="E2324" s="460">
        <f t="shared" si="415"/>
        <v>0.28299999999999997</v>
      </c>
      <c r="F2324" s="460">
        <f t="shared" si="410"/>
        <v>0.52458237685193865</v>
      </c>
      <c r="G2324" s="460">
        <v>2.1104695499770901E-2</v>
      </c>
      <c r="H2324" s="460">
        <f t="shared" si="411"/>
        <v>1</v>
      </c>
      <c r="I2324" s="460">
        <v>0.92162013767139495</v>
      </c>
      <c r="J2324" s="460">
        <v>0.91777513002074296</v>
      </c>
      <c r="K2324" s="460">
        <v>0.94921709448265101</v>
      </c>
      <c r="L2324" s="460" t="str">
        <f t="shared" si="412"/>
        <v>-</v>
      </c>
      <c r="M2324" s="460">
        <f t="shared" si="413"/>
        <v>1</v>
      </c>
      <c r="N2324" s="460">
        <f t="shared" si="414"/>
        <v>1.1071151328006233E-2</v>
      </c>
      <c r="O2324" s="460">
        <f t="shared" si="419"/>
        <v>-39.116144259209854</v>
      </c>
      <c r="P2324" s="460">
        <f t="shared" si="416"/>
        <v>-1</v>
      </c>
      <c r="Q2324" s="460">
        <f t="shared" si="417"/>
        <v>1.1011138312389723E-4</v>
      </c>
      <c r="R2324" s="460">
        <f t="shared" si="418"/>
        <v>-1.1011138312389723E-4</v>
      </c>
      <c r="V2324" s="430"/>
    </row>
    <row r="2325" spans="3:22" x14ac:dyDescent="0.35">
      <c r="C2325" s="460">
        <v>284</v>
      </c>
      <c r="D2325" s="460">
        <f t="shared" si="409"/>
        <v>284</v>
      </c>
      <c r="E2325" s="460">
        <f t="shared" si="415"/>
        <v>0.28399999999999997</v>
      </c>
      <c r="F2325" s="460">
        <f t="shared" si="410"/>
        <v>0.52207990649749292</v>
      </c>
      <c r="G2325" s="460">
        <v>2.3016042727880399E-2</v>
      </c>
      <c r="H2325" s="460">
        <f t="shared" si="411"/>
        <v>1</v>
      </c>
      <c r="I2325" s="460">
        <v>0.92108333264096598</v>
      </c>
      <c r="J2325" s="460">
        <v>0.91721294819232102</v>
      </c>
      <c r="K2325" s="460">
        <v>0.94886508992111396</v>
      </c>
      <c r="L2325" s="460" t="str">
        <f t="shared" si="412"/>
        <v>-</v>
      </c>
      <c r="M2325" s="460">
        <f t="shared" si="413"/>
        <v>1</v>
      </c>
      <c r="N2325" s="460">
        <f t="shared" si="414"/>
        <v>1.20162134353141E-2</v>
      </c>
      <c r="O2325" s="460">
        <f t="shared" si="419"/>
        <v>-38.40464732424833</v>
      </c>
      <c r="P2325" s="460">
        <f t="shared" si="416"/>
        <v>-1</v>
      </c>
      <c r="Q2325" s="460">
        <f t="shared" si="417"/>
        <v>1.3325660292865134E-4</v>
      </c>
      <c r="R2325" s="460">
        <f t="shared" si="418"/>
        <v>-1.3325660292865134E-4</v>
      </c>
      <c r="V2325" s="430"/>
    </row>
    <row r="2326" spans="3:22" x14ac:dyDescent="0.35">
      <c r="C2326" s="460">
        <v>285</v>
      </c>
      <c r="D2326" s="460">
        <f t="shared" si="409"/>
        <v>285</v>
      </c>
      <c r="E2326" s="460">
        <f t="shared" si="415"/>
        <v>0.28499999999999998</v>
      </c>
      <c r="F2326" s="460">
        <f t="shared" si="410"/>
        <v>0.5195788929870816</v>
      </c>
      <c r="G2326" s="460">
        <v>2.4511386230848999E-2</v>
      </c>
      <c r="H2326" s="460">
        <f t="shared" si="411"/>
        <v>1</v>
      </c>
      <c r="I2326" s="460">
        <v>0.92054488518859401</v>
      </c>
      <c r="J2326" s="460">
        <v>0.916649059758331</v>
      </c>
      <c r="K2326" s="460">
        <v>0.94851194875362399</v>
      </c>
      <c r="L2326" s="460" t="str">
        <f t="shared" si="412"/>
        <v>-</v>
      </c>
      <c r="M2326" s="460">
        <f t="shared" si="413"/>
        <v>1</v>
      </c>
      <c r="N2326" s="460">
        <f t="shared" si="414"/>
        <v>1.2735598923403318E-2</v>
      </c>
      <c r="O2326" s="460">
        <f t="shared" si="419"/>
        <v>-37.899612528710257</v>
      </c>
      <c r="P2326" s="460">
        <f t="shared" si="416"/>
        <v>-1</v>
      </c>
      <c r="Q2326" s="460">
        <f t="shared" si="417"/>
        <v>1.5316305376028908E-4</v>
      </c>
      <c r="R2326" s="460">
        <f t="shared" si="418"/>
        <v>-1.5316305376028908E-4</v>
      </c>
      <c r="V2326" s="430"/>
    </row>
    <row r="2327" spans="3:22" x14ac:dyDescent="0.35">
      <c r="C2327" s="460">
        <v>286</v>
      </c>
      <c r="D2327" s="460">
        <f t="shared" si="409"/>
        <v>286</v>
      </c>
      <c r="E2327" s="460">
        <f t="shared" si="415"/>
        <v>0.28599999999999998</v>
      </c>
      <c r="F2327" s="460">
        <f t="shared" si="410"/>
        <v>0.5170794086183832</v>
      </c>
      <c r="G2327" s="460">
        <v>2.5564209583794999E-2</v>
      </c>
      <c r="H2327" s="460">
        <f t="shared" si="411"/>
        <v>1</v>
      </c>
      <c r="I2327" s="460">
        <v>0.92000479786843703</v>
      </c>
      <c r="J2327" s="460">
        <v>0.91608346752509195</v>
      </c>
      <c r="K2327" s="460">
        <v>0.94815767206350599</v>
      </c>
      <c r="L2327" s="460" t="str">
        <f t="shared" si="412"/>
        <v>-</v>
      </c>
      <c r="M2327" s="460">
        <f t="shared" si="413"/>
        <v>1</v>
      </c>
      <c r="N2327" s="460">
        <f t="shared" si="414"/>
        <v>1.3218726373385122E-2</v>
      </c>
      <c r="O2327" s="460">
        <f t="shared" si="419"/>
        <v>-37.57620774368992</v>
      </c>
      <c r="P2327" s="460">
        <f t="shared" si="416"/>
        <v>-1</v>
      </c>
      <c r="Q2327" s="460">
        <f t="shared" si="417"/>
        <v>1.6840675040287811E-4</v>
      </c>
      <c r="R2327" s="460">
        <f t="shared" si="418"/>
        <v>-1.6840675040287811E-4</v>
      </c>
      <c r="V2327" s="430"/>
    </row>
    <row r="2328" spans="3:22" x14ac:dyDescent="0.35">
      <c r="C2328" s="460">
        <v>287</v>
      </c>
      <c r="D2328" s="460">
        <f t="shared" si="409"/>
        <v>287</v>
      </c>
      <c r="E2328" s="460">
        <f t="shared" si="415"/>
        <v>0.28699999999999998</v>
      </c>
      <c r="F2328" s="460">
        <f t="shared" si="410"/>
        <v>0.51458152541571422</v>
      </c>
      <c r="G2328" s="460">
        <v>2.6156874198223799E-2</v>
      </c>
      <c r="H2328" s="460">
        <f t="shared" si="411"/>
        <v>1</v>
      </c>
      <c r="I2328" s="460">
        <v>0.91946307324190202</v>
      </c>
      <c r="J2328" s="460">
        <v>0.91551617430679899</v>
      </c>
      <c r="K2328" s="460">
        <v>0.94780226093740905</v>
      </c>
      <c r="L2328" s="460" t="str">
        <f t="shared" si="412"/>
        <v>-</v>
      </c>
      <c r="M2328" s="460">
        <f t="shared" si="413"/>
        <v>1</v>
      </c>
      <c r="N2328" s="460">
        <f t="shared" si="414"/>
        <v>1.3459844225028939E-2</v>
      </c>
      <c r="O2328" s="460">
        <f t="shared" si="419"/>
        <v>-37.419199326166293</v>
      </c>
      <c r="P2328" s="460">
        <f t="shared" si="416"/>
        <v>-1</v>
      </c>
      <c r="Q2328" s="460">
        <f t="shared" si="417"/>
        <v>1.7793653229364079E-4</v>
      </c>
      <c r="R2328" s="460">
        <f t="shared" si="418"/>
        <v>-1.7793653229364079E-4</v>
      </c>
      <c r="V2328" s="430"/>
    </row>
    <row r="2329" spans="3:22" x14ac:dyDescent="0.35">
      <c r="C2329" s="460">
        <v>288</v>
      </c>
      <c r="D2329" s="460">
        <f t="shared" si="409"/>
        <v>288</v>
      </c>
      <c r="E2329" s="460">
        <f t="shared" si="415"/>
        <v>0.28799999999999998</v>
      </c>
      <c r="F2329" s="460">
        <f t="shared" si="410"/>
        <v>0.51208531512690503</v>
      </c>
      <c r="G2329" s="460">
        <v>2.62809862825426E-2</v>
      </c>
      <c r="H2329" s="460">
        <f t="shared" si="411"/>
        <v>1</v>
      </c>
      <c r="I2329" s="460">
        <v>0.91891971387768601</v>
      </c>
      <c r="J2329" s="460">
        <v>0.91494718292555799</v>
      </c>
      <c r="K2329" s="460">
        <v>0.94744571646534503</v>
      </c>
      <c r="L2329" s="460" t="str">
        <f t="shared" si="412"/>
        <v>-</v>
      </c>
      <c r="M2329" s="460">
        <f t="shared" si="413"/>
        <v>1</v>
      </c>
      <c r="N2329" s="460">
        <f t="shared" si="414"/>
        <v>1.3458107142341696E-2</v>
      </c>
      <c r="O2329" s="460">
        <f t="shared" si="419"/>
        <v>-37.420320370507937</v>
      </c>
      <c r="P2329" s="460">
        <f t="shared" si="416"/>
        <v>-1</v>
      </c>
      <c r="Q2329" s="460">
        <f t="shared" si="417"/>
        <v>1.8114402645403268E-4</v>
      </c>
      <c r="R2329" s="460">
        <f t="shared" si="418"/>
        <v>-1.8114402645403268E-4</v>
      </c>
      <c r="V2329" s="430"/>
    </row>
    <row r="2330" spans="3:22" x14ac:dyDescent="0.35">
      <c r="C2330" s="460">
        <v>289</v>
      </c>
      <c r="D2330" s="460">
        <f t="shared" si="409"/>
        <v>289</v>
      </c>
      <c r="E2330" s="460">
        <f t="shared" si="415"/>
        <v>0.28899999999999998</v>
      </c>
      <c r="F2330" s="460">
        <f t="shared" si="410"/>
        <v>0.50959084922020303</v>
      </c>
      <c r="G2330" s="460">
        <v>2.5937567747659301E-2</v>
      </c>
      <c r="H2330" s="460">
        <f t="shared" si="411"/>
        <v>1</v>
      </c>
      <c r="I2330" s="460">
        <v>0.91837472235175599</v>
      </c>
      <c r="J2330" s="460">
        <v>0.91437649621136197</v>
      </c>
      <c r="K2330" s="460">
        <v>0.94708803974068201</v>
      </c>
      <c r="L2330" s="460" t="str">
        <f t="shared" si="412"/>
        <v>-</v>
      </c>
      <c r="M2330" s="460">
        <f t="shared" si="413"/>
        <v>1</v>
      </c>
      <c r="N2330" s="460">
        <f t="shared" si="414"/>
        <v>1.3217547175236252E-2</v>
      </c>
      <c r="O2330" s="460">
        <f t="shared" si="419"/>
        <v>-37.576982617271888</v>
      </c>
      <c r="P2330" s="460">
        <f t="shared" si="416"/>
        <v>-1</v>
      </c>
      <c r="Q2330" s="460">
        <f t="shared" si="417"/>
        <v>1.7789763331772879E-4</v>
      </c>
      <c r="R2330" s="460">
        <f t="shared" si="418"/>
        <v>-1.7789763331772879E-4</v>
      </c>
      <c r="V2330" s="430"/>
    </row>
    <row r="2331" spans="3:22" x14ac:dyDescent="0.35">
      <c r="C2331" s="460">
        <v>290</v>
      </c>
      <c r="D2331" s="460">
        <f t="shared" si="409"/>
        <v>290</v>
      </c>
      <c r="E2331" s="460">
        <f t="shared" si="415"/>
        <v>0.28999999999999998</v>
      </c>
      <c r="F2331" s="460">
        <f t="shared" si="410"/>
        <v>0.50709819888119467</v>
      </c>
      <c r="G2331" s="460">
        <v>2.5137027618834601E-2</v>
      </c>
      <c r="H2331" s="460">
        <f t="shared" si="411"/>
        <v>1</v>
      </c>
      <c r="I2331" s="460">
        <v>0.91782810124726899</v>
      </c>
      <c r="J2331" s="460">
        <v>0.91380411700200503</v>
      </c>
      <c r="K2331" s="460">
        <v>0.94672923186008595</v>
      </c>
      <c r="L2331" s="460" t="str">
        <f t="shared" si="412"/>
        <v>-</v>
      </c>
      <c r="M2331" s="460">
        <f t="shared" si="413"/>
        <v>1</v>
      </c>
      <c r="N2331" s="460">
        <f t="shared" si="414"/>
        <v>1.2746941430737872E-2</v>
      </c>
      <c r="O2331" s="460">
        <f t="shared" si="419"/>
        <v>-37.89188019338858</v>
      </c>
      <c r="P2331" s="460">
        <f t="shared" si="416"/>
        <v>-1</v>
      </c>
      <c r="Q2331" s="460">
        <f t="shared" si="417"/>
        <v>1.6853866714244007E-4</v>
      </c>
      <c r="R2331" s="460">
        <f t="shared" si="418"/>
        <v>-1.6853866714244007E-4</v>
      </c>
      <c r="V2331" s="430"/>
    </row>
    <row r="2332" spans="3:22" x14ac:dyDescent="0.35">
      <c r="C2332" s="460">
        <v>291</v>
      </c>
      <c r="D2332" s="460">
        <f t="shared" si="409"/>
        <v>291</v>
      </c>
      <c r="E2332" s="460">
        <f t="shared" si="415"/>
        <v>0.29099999999999998</v>
      </c>
      <c r="F2332" s="460">
        <f t="shared" si="410"/>
        <v>0.50460743500975613</v>
      </c>
      <c r="G2332" s="460">
        <v>2.3898934866187799E-2</v>
      </c>
      <c r="H2332" s="460">
        <f t="shared" si="411"/>
        <v>1</v>
      </c>
      <c r="I2332" s="460">
        <v>0.91727985315466098</v>
      </c>
      <c r="J2332" s="460">
        <v>0.91323004814317899</v>
      </c>
      <c r="K2332" s="460">
        <v>0.94636929392361702</v>
      </c>
      <c r="L2332" s="460" t="str">
        <f t="shared" si="412"/>
        <v>-</v>
      </c>
      <c r="M2332" s="460">
        <f t="shared" si="413"/>
        <v>1</v>
      </c>
      <c r="N2332" s="460">
        <f t="shared" si="414"/>
        <v>1.2059580222292254E-2</v>
      </c>
      <c r="O2332" s="460">
        <f t="shared" si="419"/>
        <v>-38.373356182748189</v>
      </c>
      <c r="P2332" s="460">
        <f t="shared" si="416"/>
        <v>-1</v>
      </c>
      <c r="Q2332" s="460">
        <f t="shared" si="417"/>
        <v>1.5384087913056314E-4</v>
      </c>
      <c r="R2332" s="460">
        <f t="shared" si="418"/>
        <v>-1.5384087913056314E-4</v>
      </c>
      <c r="V2332" s="430"/>
    </row>
    <row r="2333" spans="3:22" x14ac:dyDescent="0.35">
      <c r="C2333" s="460">
        <v>292</v>
      </c>
      <c r="D2333" s="460">
        <f t="shared" si="409"/>
        <v>292</v>
      </c>
      <c r="E2333" s="460">
        <f t="shared" si="415"/>
        <v>0.29199999999999998</v>
      </c>
      <c r="F2333" s="460">
        <f t="shared" si="410"/>
        <v>0.50211862821702158</v>
      </c>
      <c r="G2333" s="460">
        <v>2.2251597892390101E-2</v>
      </c>
      <c r="H2333" s="460">
        <f t="shared" si="411"/>
        <v>1</v>
      </c>
      <c r="I2333" s="460">
        <v>0.91672998067151101</v>
      </c>
      <c r="J2333" s="460">
        <v>0.91265429248832497</v>
      </c>
      <c r="K2333" s="460">
        <v>0.94600822703460197</v>
      </c>
      <c r="L2333" s="460" t="str">
        <f t="shared" si="412"/>
        <v>-</v>
      </c>
      <c r="M2333" s="460">
        <f t="shared" si="413"/>
        <v>1</v>
      </c>
      <c r="N2333" s="460">
        <f t="shared" si="414"/>
        <v>1.1172941809363686E-2</v>
      </c>
      <c r="O2333" s="460">
        <f t="shared" si="419"/>
        <v>-39.036649262195191</v>
      </c>
      <c r="P2333" s="460">
        <f t="shared" si="416"/>
        <v>-1</v>
      </c>
      <c r="Q2333" s="460">
        <f t="shared" si="417"/>
        <v>1.3493751998784465E-4</v>
      </c>
      <c r="R2333" s="460">
        <f t="shared" si="418"/>
        <v>-1.3493751998784465E-4</v>
      </c>
      <c r="V2333" s="430"/>
    </row>
    <row r="2334" spans="3:22" x14ac:dyDescent="0.35">
      <c r="C2334" s="460">
        <v>293</v>
      </c>
      <c r="D2334" s="460">
        <f t="shared" si="409"/>
        <v>293</v>
      </c>
      <c r="E2334" s="460">
        <f t="shared" si="415"/>
        <v>0.29299999999999998</v>
      </c>
      <c r="F2334" s="460">
        <f t="shared" si="410"/>
        <v>0.49963184882237949</v>
      </c>
      <c r="G2334" s="460">
        <v>2.0231460120804502E-2</v>
      </c>
      <c r="H2334" s="460">
        <f t="shared" si="411"/>
        <v>1</v>
      </c>
      <c r="I2334" s="460">
        <v>0.91617848640264599</v>
      </c>
      <c r="J2334" s="460">
        <v>0.91207685289873597</v>
      </c>
      <c r="K2334" s="460">
        <v>0.94564603229975397</v>
      </c>
      <c r="L2334" s="460" t="str">
        <f t="shared" si="412"/>
        <v>-</v>
      </c>
      <c r="M2334" s="460">
        <f t="shared" si="413"/>
        <v>1</v>
      </c>
      <c r="N2334" s="460">
        <f t="shared" si="414"/>
        <v>1.0108281824533794E-2</v>
      </c>
      <c r="O2334" s="460">
        <f t="shared" si="419"/>
        <v>-39.906453164220025</v>
      </c>
      <c r="P2334" s="460">
        <f t="shared" si="416"/>
        <v>-1</v>
      </c>
      <c r="Q2334" s="460">
        <f t="shared" si="417"/>
        <v>1.1322261983898914E-4</v>
      </c>
      <c r="R2334" s="460">
        <f t="shared" si="418"/>
        <v>-1.1322261983898914E-4</v>
      </c>
      <c r="V2334" s="430"/>
    </row>
    <row r="2335" spans="3:22" x14ac:dyDescent="0.35">
      <c r="C2335" s="460">
        <v>294</v>
      </c>
      <c r="D2335" s="460">
        <f t="shared" si="409"/>
        <v>294</v>
      </c>
      <c r="E2335" s="460">
        <f t="shared" si="415"/>
        <v>0.29399999999999998</v>
      </c>
      <c r="F2335" s="460">
        <f t="shared" si="410"/>
        <v>0.49714716685048965</v>
      </c>
      <c r="G2335" s="460">
        <v>1.7882325117139199E-2</v>
      </c>
      <c r="H2335" s="460">
        <f t="shared" si="411"/>
        <v>1</v>
      </c>
      <c r="I2335" s="460">
        <v>0.91562537295999702</v>
      </c>
      <c r="J2335" s="460">
        <v>0.91149773224342101</v>
      </c>
      <c r="K2335" s="460">
        <v>0.94528271082904902</v>
      </c>
      <c r="L2335" s="460" t="str">
        <f t="shared" si="412"/>
        <v>-</v>
      </c>
      <c r="M2335" s="460">
        <f t="shared" si="413"/>
        <v>1</v>
      </c>
      <c r="N2335" s="460">
        <f t="shared" si="414"/>
        <v>8.890147268685103E-3</v>
      </c>
      <c r="O2335" s="460">
        <f t="shared" si="419"/>
        <v>-41.021820894324527</v>
      </c>
      <c r="P2335" s="460">
        <f t="shared" si="416"/>
        <v>-1</v>
      </c>
      <c r="Q2335" s="460">
        <f t="shared" si="417"/>
        <v>9.0235077002516538E-5</v>
      </c>
      <c r="R2335" s="460">
        <f t="shared" si="418"/>
        <v>-9.0235077002516538E-5</v>
      </c>
      <c r="V2335" s="430"/>
    </row>
    <row r="2336" spans="3:22" x14ac:dyDescent="0.35">
      <c r="C2336" s="460">
        <v>295</v>
      </c>
      <c r="D2336" s="460">
        <f t="shared" si="409"/>
        <v>295</v>
      </c>
      <c r="E2336" s="460">
        <f t="shared" si="415"/>
        <v>0.29499999999999998</v>
      </c>
      <c r="F2336" s="460">
        <f t="shared" si="410"/>
        <v>0.49466465202832799</v>
      </c>
      <c r="G2336" s="460">
        <v>1.5254428363971E-2</v>
      </c>
      <c r="H2336" s="460">
        <f t="shared" si="411"/>
        <v>1</v>
      </c>
      <c r="I2336" s="460">
        <v>0.91507064296269103</v>
      </c>
      <c r="J2336" s="460">
        <v>0.910916933399183</v>
      </c>
      <c r="K2336" s="460">
        <v>0.944918263735819</v>
      </c>
      <c r="L2336" s="460" t="str">
        <f t="shared" si="412"/>
        <v>-</v>
      </c>
      <c r="M2336" s="460">
        <f t="shared" si="413"/>
        <v>1</v>
      </c>
      <c r="N2336" s="460">
        <f t="shared" si="414"/>
        <v>7.5458264985547715E-3</v>
      </c>
      <c r="O2336" s="460">
        <f t="shared" si="419"/>
        <v>-42.445863695360231</v>
      </c>
      <c r="P2336" s="460">
        <f t="shared" si="416"/>
        <v>-1</v>
      </c>
      <c r="Q2336" s="460">
        <f t="shared" si="417"/>
        <v>6.7535308419349341E-5</v>
      </c>
      <c r="R2336" s="460">
        <f t="shared" si="418"/>
        <v>-6.7535308419349341E-5</v>
      </c>
      <c r="V2336" s="430"/>
    </row>
    <row r="2337" spans="3:22" x14ac:dyDescent="0.35">
      <c r="C2337" s="460">
        <v>296</v>
      </c>
      <c r="D2337" s="460">
        <f t="shared" si="409"/>
        <v>296</v>
      </c>
      <c r="E2337" s="460">
        <f t="shared" si="415"/>
        <v>0.29599999999999999</v>
      </c>
      <c r="F2337" s="460">
        <f t="shared" si="410"/>
        <v>0.49218437378225061</v>
      </c>
      <c r="G2337" s="460">
        <v>1.24033761085727E-2</v>
      </c>
      <c r="H2337" s="460">
        <f t="shared" si="411"/>
        <v>1</v>
      </c>
      <c r="I2337" s="460">
        <v>0.91451429903697701</v>
      </c>
      <c r="J2337" s="460">
        <v>0.91033445925054601</v>
      </c>
      <c r="K2337" s="460">
        <v>0.94455269213669302</v>
      </c>
      <c r="L2337" s="460" t="str">
        <f t="shared" si="412"/>
        <v>-</v>
      </c>
      <c r="M2337" s="460">
        <f t="shared" si="413"/>
        <v>1</v>
      </c>
      <c r="N2337" s="460">
        <f t="shared" si="414"/>
        <v>6.1047479027835829E-3</v>
      </c>
      <c r="O2337" s="460">
        <f t="shared" si="419"/>
        <v>-44.286645313138919</v>
      </c>
      <c r="P2337" s="460">
        <f t="shared" si="416"/>
        <v>-1</v>
      </c>
      <c r="Q2337" s="460">
        <f t="shared" si="417"/>
        <v>4.6584545371618484E-5</v>
      </c>
      <c r="R2337" s="460">
        <f t="shared" si="418"/>
        <v>-4.6584545371618484E-5</v>
      </c>
      <c r="V2337" s="430"/>
    </row>
    <row r="2338" spans="3:22" x14ac:dyDescent="0.35">
      <c r="C2338" s="460">
        <v>297</v>
      </c>
      <c r="D2338" s="460">
        <f t="shared" si="409"/>
        <v>297</v>
      </c>
      <c r="E2338" s="460">
        <f t="shared" si="415"/>
        <v>0.29699999999999999</v>
      </c>
      <c r="F2338" s="460">
        <f t="shared" si="410"/>
        <v>0.48970640123508619</v>
      </c>
      <c r="G2338" s="460">
        <v>9.38897454742838E-3</v>
      </c>
      <c r="H2338" s="460">
        <f t="shared" si="411"/>
        <v>1</v>
      </c>
      <c r="I2338" s="460">
        <v>0.91395634381621704</v>
      </c>
      <c r="J2338" s="460">
        <v>0.90975031268974305</v>
      </c>
      <c r="K2338" s="460">
        <v>0.944185997151609</v>
      </c>
      <c r="L2338" s="460" t="str">
        <f t="shared" si="412"/>
        <v>-</v>
      </c>
      <c r="M2338" s="460">
        <f t="shared" si="413"/>
        <v>1</v>
      </c>
      <c r="N2338" s="460">
        <f t="shared" si="414"/>
        <v>4.5978409369089738E-3</v>
      </c>
      <c r="O2338" s="460">
        <f t="shared" si="419"/>
        <v>-46.748921145969916</v>
      </c>
      <c r="P2338" s="460">
        <f t="shared" si="416"/>
        <v>-1</v>
      </c>
      <c r="Q2338" s="460">
        <f t="shared" si="417"/>
        <v>2.863635196787792E-5</v>
      </c>
      <c r="R2338" s="460">
        <f t="shared" si="418"/>
        <v>-2.863635196787792E-5</v>
      </c>
      <c r="V2338" s="430"/>
    </row>
    <row r="2339" spans="3:22" x14ac:dyDescent="0.35">
      <c r="C2339" s="460">
        <v>298</v>
      </c>
      <c r="D2339" s="460">
        <f t="shared" si="409"/>
        <v>298</v>
      </c>
      <c r="E2339" s="460">
        <f t="shared" si="415"/>
        <v>0.29799999999999999</v>
      </c>
      <c r="F2339" s="460">
        <f t="shared" si="410"/>
        <v>0.48723080320324891</v>
      </c>
      <c r="G2339" s="460">
        <v>6.27397493308815E-3</v>
      </c>
      <c r="H2339" s="460">
        <f t="shared" si="411"/>
        <v>1</v>
      </c>
      <c r="I2339" s="460">
        <v>0.913396779940855</v>
      </c>
      <c r="J2339" s="460">
        <v>0.90916449661668397</v>
      </c>
      <c r="K2339" s="460">
        <v>0.94381817990378702</v>
      </c>
      <c r="L2339" s="460" t="str">
        <f t="shared" si="412"/>
        <v>-</v>
      </c>
      <c r="M2339" s="460">
        <f t="shared" si="413"/>
        <v>1</v>
      </c>
      <c r="N2339" s="460">
        <f t="shared" si="414"/>
        <v>3.056873845925589E-3</v>
      </c>
      <c r="O2339" s="460">
        <f t="shared" si="419"/>
        <v>-50.294449675912595</v>
      </c>
      <c r="P2339" s="460">
        <f t="shared" si="416"/>
        <v>-1</v>
      </c>
      <c r="Q2339" s="460">
        <f t="shared" si="417"/>
        <v>1.4648664601636497E-5</v>
      </c>
      <c r="R2339" s="460">
        <f t="shared" si="418"/>
        <v>-1.4648664601636497E-5</v>
      </c>
      <c r="V2339" s="430"/>
    </row>
    <row r="2340" spans="3:22" x14ac:dyDescent="0.35">
      <c r="C2340" s="460">
        <v>299</v>
      </c>
      <c r="D2340" s="460">
        <f t="shared" si="409"/>
        <v>299</v>
      </c>
      <c r="E2340" s="460">
        <f t="shared" si="415"/>
        <v>0.29899999999999999</v>
      </c>
      <c r="F2340" s="460">
        <f t="shared" si="410"/>
        <v>0.48475764819388201</v>
      </c>
      <c r="G2340" s="460">
        <v>3.1227619399031301E-3</v>
      </c>
      <c r="H2340" s="460">
        <f t="shared" si="411"/>
        <v>1</v>
      </c>
      <c r="I2340" s="460">
        <v>0.91283561005846603</v>
      </c>
      <c r="J2340" s="460">
        <v>0.90857701393900503</v>
      </c>
      <c r="K2340" s="460">
        <v>0.94344924151979004</v>
      </c>
      <c r="L2340" s="460" t="str">
        <f t="shared" si="412"/>
        <v>-</v>
      </c>
      <c r="M2340" s="460">
        <f t="shared" si="413"/>
        <v>1</v>
      </c>
      <c r="N2340" s="460">
        <f t="shared" si="414"/>
        <v>1.513782733856806E-3</v>
      </c>
      <c r="O2340" s="460">
        <f t="shared" si="419"/>
        <v>-56.398729052308269</v>
      </c>
      <c r="P2340" s="460">
        <f t="shared" si="416"/>
        <v>-1</v>
      </c>
      <c r="Q2340" s="460">
        <f t="shared" si="417"/>
        <v>5.2227253925770257E-6</v>
      </c>
      <c r="R2340" s="460">
        <f t="shared" si="418"/>
        <v>-5.2227253925770257E-6</v>
      </c>
      <c r="V2340" s="430"/>
    </row>
    <row r="2341" spans="3:22" x14ac:dyDescent="0.35">
      <c r="C2341" s="460">
        <v>300</v>
      </c>
      <c r="D2341" s="460">
        <f t="shared" si="409"/>
        <v>300</v>
      </c>
      <c r="E2341" s="460">
        <f t="shared" si="415"/>
        <v>0.3</v>
      </c>
      <c r="F2341" s="460">
        <f t="shared" si="410"/>
        <v>0.48228700440201799</v>
      </c>
      <c r="G2341" s="460">
        <v>1.37668778733493E-8</v>
      </c>
      <c r="H2341" s="460">
        <f t="shared" si="411"/>
        <v>1</v>
      </c>
      <c r="I2341" s="460">
        <v>0.91227283682362403</v>
      </c>
      <c r="J2341" s="460">
        <v>0.90798786757191896</v>
      </c>
      <c r="K2341" s="460">
        <v>0.94307918312941197</v>
      </c>
      <c r="L2341" s="460" t="str">
        <f t="shared" si="412"/>
        <v>-</v>
      </c>
      <c r="M2341" s="460">
        <f t="shared" si="413"/>
        <v>1</v>
      </c>
      <c r="N2341" s="460">
        <f t="shared" si="414"/>
        <v>6.6395862895060582E-9</v>
      </c>
      <c r="O2341" s="460">
        <f t="shared" si="419"/>
        <v>-163.55717961077872</v>
      </c>
      <c r="P2341" s="460">
        <f t="shared" si="416"/>
        <v>-1</v>
      </c>
      <c r="Q2341" s="460">
        <f t="shared" si="417"/>
        <v>5.7288956678730982E-7</v>
      </c>
      <c r="R2341" s="460">
        <f t="shared" si="418"/>
        <v>-5.7288956678730982E-7</v>
      </c>
      <c r="V2341" s="430"/>
    </row>
    <row r="2342" spans="3:22" x14ac:dyDescent="0.35">
      <c r="C2342" s="460">
        <v>301</v>
      </c>
      <c r="D2342" s="460">
        <f t="shared" si="409"/>
        <v>301</v>
      </c>
      <c r="E2342" s="460">
        <f t="shared" si="415"/>
        <v>0.30099999999999999</v>
      </c>
      <c r="F2342" s="460">
        <f t="shared" si="410"/>
        <v>0.47981893970777084</v>
      </c>
      <c r="G2342" s="460">
        <v>3.0306370356021199E-3</v>
      </c>
      <c r="H2342" s="460">
        <f t="shared" si="411"/>
        <v>1</v>
      </c>
      <c r="I2342" s="460">
        <v>0.91170846289797802</v>
      </c>
      <c r="J2342" s="460">
        <v>0.90739706043831303</v>
      </c>
      <c r="K2342" s="460">
        <v>0.94270800586576797</v>
      </c>
      <c r="L2342" s="460" t="str">
        <f t="shared" si="412"/>
        <v>-</v>
      </c>
      <c r="M2342" s="460">
        <f t="shared" si="413"/>
        <v>1</v>
      </c>
      <c r="N2342" s="460">
        <f t="shared" si="414"/>
        <v>1.4541570490617108E-3</v>
      </c>
      <c r="O2342" s="460">
        <f t="shared" si="419"/>
        <v>-56.747773742199108</v>
      </c>
      <c r="P2342" s="460">
        <f t="shared" si="416"/>
        <v>-1</v>
      </c>
      <c r="Q2342" s="460">
        <f t="shared" si="417"/>
        <v>5.2864800834558953E-7</v>
      </c>
      <c r="R2342" s="460">
        <f t="shared" si="418"/>
        <v>-5.2864800834558953E-7</v>
      </c>
      <c r="V2342" s="430"/>
    </row>
    <row r="2343" spans="3:22" x14ac:dyDescent="0.35">
      <c r="C2343" s="460">
        <v>302</v>
      </c>
      <c r="D2343" s="460">
        <f t="shared" si="409"/>
        <v>302</v>
      </c>
      <c r="E2343" s="460">
        <f t="shared" si="415"/>
        <v>0.30199999999999999</v>
      </c>
      <c r="F2343" s="460">
        <f t="shared" si="410"/>
        <v>0.4773535216735495</v>
      </c>
      <c r="G2343" s="460">
        <v>5.9079131627873399E-3</v>
      </c>
      <c r="H2343" s="460">
        <f t="shared" si="411"/>
        <v>1</v>
      </c>
      <c r="I2343" s="460">
        <v>0.91114249095024202</v>
      </c>
      <c r="J2343" s="460">
        <v>0.90680459546871495</v>
      </c>
      <c r="K2343" s="460">
        <v>0.94233571086527501</v>
      </c>
      <c r="L2343" s="460" t="str">
        <f t="shared" si="412"/>
        <v>-</v>
      </c>
      <c r="M2343" s="460">
        <f t="shared" si="413"/>
        <v>1</v>
      </c>
      <c r="N2343" s="460">
        <f t="shared" si="414"/>
        <v>2.8201631539980549E-3</v>
      </c>
      <c r="O2343" s="460">
        <f t="shared" si="419"/>
        <v>-50.994515317078132</v>
      </c>
      <c r="P2343" s="460">
        <f t="shared" si="416"/>
        <v>-1</v>
      </c>
      <c r="Q2343" s="460">
        <f t="shared" si="417"/>
        <v>4.5674532995712195E-6</v>
      </c>
      <c r="R2343" s="460">
        <f t="shared" si="418"/>
        <v>-4.5674532995712195E-6</v>
      </c>
      <c r="V2343" s="430"/>
    </row>
    <row r="2344" spans="3:22" x14ac:dyDescent="0.35">
      <c r="C2344" s="460">
        <v>303</v>
      </c>
      <c r="D2344" s="460">
        <f t="shared" si="409"/>
        <v>303</v>
      </c>
      <c r="E2344" s="460">
        <f t="shared" si="415"/>
        <v>0.30299999999999999</v>
      </c>
      <c r="F2344" s="460">
        <f t="shared" si="410"/>
        <v>0.47489081754129592</v>
      </c>
      <c r="G2344" s="460">
        <v>8.5741444964097906E-3</v>
      </c>
      <c r="H2344" s="460">
        <f t="shared" si="411"/>
        <v>1</v>
      </c>
      <c r="I2344" s="460">
        <v>0.91057492365607495</v>
      </c>
      <c r="J2344" s="460">
        <v>0.90621047560117496</v>
      </c>
      <c r="K2344" s="460">
        <v>0.94196229926757702</v>
      </c>
      <c r="L2344" s="460" t="str">
        <f t="shared" si="412"/>
        <v>-</v>
      </c>
      <c r="M2344" s="460">
        <f t="shared" si="413"/>
        <v>1</v>
      </c>
      <c r="N2344" s="460">
        <f t="shared" si="414"/>
        <v>4.0717824896172481E-3</v>
      </c>
      <c r="O2344" s="460">
        <f t="shared" si="419"/>
        <v>-47.804308592217765</v>
      </c>
      <c r="P2344" s="460">
        <f t="shared" si="416"/>
        <v>-1</v>
      </c>
      <c r="Q2344" s="460">
        <f t="shared" si="417"/>
        <v>1.187472868863699E-5</v>
      </c>
      <c r="R2344" s="460">
        <f t="shared" si="418"/>
        <v>-1.187472868863699E-5</v>
      </c>
      <c r="V2344" s="430"/>
    </row>
    <row r="2345" spans="3:22" x14ac:dyDescent="0.35">
      <c r="C2345" s="460">
        <v>304</v>
      </c>
      <c r="D2345" s="460">
        <f t="shared" si="409"/>
        <v>304</v>
      </c>
      <c r="E2345" s="460">
        <f t="shared" si="415"/>
        <v>0.30399999999999999</v>
      </c>
      <c r="F2345" s="460">
        <f t="shared" si="410"/>
        <v>0.47243089422975232</v>
      </c>
      <c r="G2345" s="460">
        <v>1.09764357008422E-2</v>
      </c>
      <c r="H2345" s="460">
        <f t="shared" si="411"/>
        <v>1</v>
      </c>
      <c r="I2345" s="460">
        <v>0.910005763698155</v>
      </c>
      <c r="J2345" s="460">
        <v>0.905614703781353</v>
      </c>
      <c r="K2345" s="460">
        <v>0.94158777221561796</v>
      </c>
      <c r="L2345" s="460" t="str">
        <f t="shared" si="412"/>
        <v>-</v>
      </c>
      <c r="M2345" s="460">
        <f t="shared" si="413"/>
        <v>1</v>
      </c>
      <c r="N2345" s="460">
        <f t="shared" si="414"/>
        <v>5.1856073336042589E-3</v>
      </c>
      <c r="O2345" s="460">
        <f t="shared" si="419"/>
        <v>-45.704007442445231</v>
      </c>
      <c r="P2345" s="460">
        <f t="shared" si="416"/>
        <v>-1</v>
      </c>
      <c r="Q2345" s="460">
        <f t="shared" si="417"/>
        <v>2.1424816584771278E-5</v>
      </c>
      <c r="R2345" s="460">
        <f t="shared" si="418"/>
        <v>-2.1424816584771278E-5</v>
      </c>
      <c r="V2345" s="430"/>
    </row>
    <row r="2346" spans="3:22" x14ac:dyDescent="0.35">
      <c r="C2346" s="460">
        <v>305</v>
      </c>
      <c r="D2346" s="460">
        <f t="shared" si="409"/>
        <v>305</v>
      </c>
      <c r="E2346" s="460">
        <f t="shared" si="415"/>
        <v>0.30499999999999999</v>
      </c>
      <c r="F2346" s="460">
        <f t="shared" si="410"/>
        <v>0.46997381833174862</v>
      </c>
      <c r="G2346" s="460">
        <v>1.3067724763313899E-2</v>
      </c>
      <c r="H2346" s="460">
        <f t="shared" si="411"/>
        <v>1</v>
      </c>
      <c r="I2346" s="460">
        <v>0.90943501376617997</v>
      </c>
      <c r="J2346" s="460">
        <v>0.90501728296248296</v>
      </c>
      <c r="K2346" s="460">
        <v>0.94121213085563105</v>
      </c>
      <c r="L2346" s="460" t="str">
        <f t="shared" si="412"/>
        <v>-</v>
      </c>
      <c r="M2346" s="460">
        <f t="shared" si="413"/>
        <v>1</v>
      </c>
      <c r="N2346" s="460">
        <f t="shared" si="414"/>
        <v>6.1414885039229794E-3</v>
      </c>
      <c r="O2346" s="460">
        <f t="shared" si="419"/>
        <v>-44.234527135175867</v>
      </c>
      <c r="P2346" s="460">
        <f t="shared" si="416"/>
        <v>-1</v>
      </c>
      <c r="Q2346" s="460">
        <f t="shared" si="417"/>
        <v>3.207577502813172E-5</v>
      </c>
      <c r="R2346" s="460">
        <f t="shared" si="418"/>
        <v>-3.207577502813172E-5</v>
      </c>
      <c r="V2346" s="430"/>
    </row>
    <row r="2347" spans="3:22" x14ac:dyDescent="0.35">
      <c r="C2347" s="460">
        <v>306</v>
      </c>
      <c r="D2347" s="460">
        <f t="shared" si="409"/>
        <v>306</v>
      </c>
      <c r="E2347" s="460">
        <f t="shared" si="415"/>
        <v>0.30599999999999999</v>
      </c>
      <c r="F2347" s="460">
        <f t="shared" si="410"/>
        <v>0.46751965611152013</v>
      </c>
      <c r="G2347" s="460">
        <v>1.4807710283855101E-2</v>
      </c>
      <c r="H2347" s="460">
        <f t="shared" si="411"/>
        <v>1</v>
      </c>
      <c r="I2347" s="460">
        <v>0.90886267655671304</v>
      </c>
      <c r="J2347" s="460">
        <v>0.90441821610525797</v>
      </c>
      <c r="K2347" s="460">
        <v>0.94083537633704895</v>
      </c>
      <c r="L2347" s="460" t="str">
        <f t="shared" si="412"/>
        <v>-</v>
      </c>
      <c r="M2347" s="460">
        <f t="shared" si="413"/>
        <v>1</v>
      </c>
      <c r="N2347" s="460">
        <f t="shared" si="414"/>
        <v>6.9228956197069568E-3</v>
      </c>
      <c r="O2347" s="460">
        <f t="shared" si="419"/>
        <v>-43.194244328704492</v>
      </c>
      <c r="P2347" s="460">
        <f t="shared" si="416"/>
        <v>-1</v>
      </c>
      <c r="Q2347" s="460">
        <f t="shared" si="417"/>
        <v>4.2669533132438486E-5</v>
      </c>
      <c r="R2347" s="460">
        <f t="shared" si="418"/>
        <v>-4.2669533132438486E-5</v>
      </c>
      <c r="V2347" s="430"/>
    </row>
    <row r="2348" spans="3:22" x14ac:dyDescent="0.35">
      <c r="C2348" s="460">
        <v>307</v>
      </c>
      <c r="D2348" s="460">
        <f t="shared" si="409"/>
        <v>307</v>
      </c>
      <c r="E2348" s="460">
        <f t="shared" si="415"/>
        <v>0.307</v>
      </c>
      <c r="F2348" s="460">
        <f t="shared" si="410"/>
        <v>0.46506847350204761</v>
      </c>
      <c r="G2348" s="460">
        <v>1.6163628318990299E-2</v>
      </c>
      <c r="H2348" s="460">
        <f t="shared" si="411"/>
        <v>1</v>
      </c>
      <c r="I2348" s="460">
        <v>0.90828875477335602</v>
      </c>
      <c r="J2348" s="460">
        <v>0.90381750617796996</v>
      </c>
      <c r="K2348" s="460">
        <v>0.94045750981263998</v>
      </c>
      <c r="L2348" s="460" t="str">
        <f t="shared" si="412"/>
        <v>-</v>
      </c>
      <c r="M2348" s="460">
        <f t="shared" si="413"/>
        <v>1</v>
      </c>
      <c r="N2348" s="460">
        <f t="shared" si="414"/>
        <v>7.5171939485672865E-3</v>
      </c>
      <c r="O2348" s="460">
        <f t="shared" si="419"/>
        <v>-42.47888489049933</v>
      </c>
      <c r="P2348" s="460">
        <f t="shared" si="416"/>
        <v>-1</v>
      </c>
      <c r="Q2348" s="460">
        <f t="shared" si="417"/>
        <v>5.2129046684945659E-5</v>
      </c>
      <c r="R2348" s="460">
        <f t="shared" si="418"/>
        <v>-5.2129046684945659E-5</v>
      </c>
      <c r="V2348" s="430"/>
    </row>
    <row r="2349" spans="3:22" x14ac:dyDescent="0.35">
      <c r="C2349" s="460">
        <v>308</v>
      </c>
      <c r="D2349" s="460">
        <f t="shared" si="409"/>
        <v>308</v>
      </c>
      <c r="E2349" s="460">
        <f t="shared" si="415"/>
        <v>0.308</v>
      </c>
      <c r="F2349" s="460">
        <f t="shared" si="410"/>
        <v>0.46262033610242614</v>
      </c>
      <c r="G2349" s="460">
        <v>1.7110862994016301E-2</v>
      </c>
      <c r="H2349" s="460">
        <f t="shared" si="411"/>
        <v>1</v>
      </c>
      <c r="I2349" s="460">
        <v>0.90771325112655699</v>
      </c>
      <c r="J2349" s="460">
        <v>0.90321515615632197</v>
      </c>
      <c r="K2349" s="460">
        <v>0.94007853243836104</v>
      </c>
      <c r="L2349" s="460" t="str">
        <f t="shared" si="412"/>
        <v>-</v>
      </c>
      <c r="M2349" s="460">
        <f t="shared" si="413"/>
        <v>1</v>
      </c>
      <c r="N2349" s="460">
        <f t="shared" si="414"/>
        <v>7.9158331892943863E-3</v>
      </c>
      <c r="O2349" s="460">
        <f t="shared" si="419"/>
        <v>-42.030067325523746</v>
      </c>
      <c r="P2349" s="460">
        <f t="shared" si="416"/>
        <v>-1</v>
      </c>
      <c r="Q2349" s="460">
        <f t="shared" si="417"/>
        <v>5.9544581659493707E-5</v>
      </c>
      <c r="R2349" s="460">
        <f t="shared" si="418"/>
        <v>-5.9544581659493707E-5</v>
      </c>
      <c r="V2349" s="430"/>
    </row>
    <row r="2350" spans="3:22" x14ac:dyDescent="0.35">
      <c r="C2350" s="460">
        <v>309</v>
      </c>
      <c r="D2350" s="460">
        <f t="shared" si="409"/>
        <v>309</v>
      </c>
      <c r="E2350" s="460">
        <f t="shared" si="415"/>
        <v>0.309</v>
      </c>
      <c r="F2350" s="460">
        <f t="shared" si="410"/>
        <v>0.46017530917525495</v>
      </c>
      <c r="G2350" s="460">
        <v>1.7633378843937501E-2</v>
      </c>
      <c r="H2350" s="460">
        <f t="shared" si="411"/>
        <v>1</v>
      </c>
      <c r="I2350" s="460">
        <v>0.90713616833371002</v>
      </c>
      <c r="J2350" s="460">
        <v>0.902611169023532</v>
      </c>
      <c r="K2350" s="460">
        <v>0.93969844537345304</v>
      </c>
      <c r="L2350" s="460" t="str">
        <f t="shared" si="412"/>
        <v>-</v>
      </c>
      <c r="M2350" s="460">
        <f t="shared" si="413"/>
        <v>1</v>
      </c>
      <c r="N2350" s="460">
        <f t="shared" si="414"/>
        <v>8.1144455613133392E-3</v>
      </c>
      <c r="O2350" s="460">
        <f t="shared" si="419"/>
        <v>-41.814822980435196</v>
      </c>
      <c r="P2350" s="460">
        <f t="shared" si="416"/>
        <v>-1</v>
      </c>
      <c r="Q2350" s="460">
        <f t="shared" si="417"/>
        <v>6.4242459205546376E-5</v>
      </c>
      <c r="R2350" s="460">
        <f t="shared" si="418"/>
        <v>-6.4242459205546376E-5</v>
      </c>
      <c r="V2350" s="430"/>
    </row>
    <row r="2351" spans="3:22" x14ac:dyDescent="0.35">
      <c r="C2351" s="460">
        <v>310</v>
      </c>
      <c r="D2351" s="460">
        <f t="shared" si="409"/>
        <v>310</v>
      </c>
      <c r="E2351" s="460">
        <f t="shared" si="415"/>
        <v>0.31</v>
      </c>
      <c r="F2351" s="460">
        <f t="shared" si="410"/>
        <v>0.45773345764406048</v>
      </c>
      <c r="G2351" s="460">
        <v>1.77239668374089E-2</v>
      </c>
      <c r="H2351" s="460">
        <f t="shared" si="411"/>
        <v>1</v>
      </c>
      <c r="I2351" s="460">
        <v>0.90655750911906596</v>
      </c>
      <c r="J2351" s="460">
        <v>0.90200554777023301</v>
      </c>
      <c r="K2351" s="460">
        <v>0.93931724978037501</v>
      </c>
      <c r="L2351" s="460" t="str">
        <f t="shared" si="412"/>
        <v>-</v>
      </c>
      <c r="M2351" s="460">
        <f t="shared" si="413"/>
        <v>1</v>
      </c>
      <c r="N2351" s="460">
        <f t="shared" si="414"/>
        <v>8.112852623655839E-3</v>
      </c>
      <c r="O2351" s="460">
        <f t="shared" si="419"/>
        <v>-41.816528265021716</v>
      </c>
      <c r="P2351" s="460">
        <f t="shared" si="416"/>
        <v>-1</v>
      </c>
      <c r="Q2351" s="460">
        <f t="shared" si="417"/>
        <v>6.5831301595976004E-5</v>
      </c>
      <c r="R2351" s="460">
        <f t="shared" si="418"/>
        <v>-6.5831301595976004E-5</v>
      </c>
      <c r="V2351" s="430"/>
    </row>
    <row r="2352" spans="3:22" x14ac:dyDescent="0.35">
      <c r="C2352" s="460">
        <v>311</v>
      </c>
      <c r="D2352" s="460">
        <f t="shared" si="409"/>
        <v>311</v>
      </c>
      <c r="E2352" s="460">
        <f t="shared" si="415"/>
        <v>0.311</v>
      </c>
      <c r="F2352" s="460">
        <f t="shared" si="410"/>
        <v>0.45529484609074033</v>
      </c>
      <c r="G2352" s="460">
        <v>1.7384300190636401E-2</v>
      </c>
      <c r="H2352" s="460">
        <f t="shared" si="411"/>
        <v>1</v>
      </c>
      <c r="I2352" s="460">
        <v>0.90597727621377699</v>
      </c>
      <c r="J2352" s="460">
        <v>0.90139829539451799</v>
      </c>
      <c r="K2352" s="460">
        <v>0.93893494682485001</v>
      </c>
      <c r="L2352" s="460" t="str">
        <f t="shared" si="412"/>
        <v>-</v>
      </c>
      <c r="M2352" s="460">
        <f t="shared" si="413"/>
        <v>1</v>
      </c>
      <c r="N2352" s="460">
        <f t="shared" si="414"/>
        <v>7.9149822796910282E-3</v>
      </c>
      <c r="O2352" s="460">
        <f t="shared" si="419"/>
        <v>-42.031001062251121</v>
      </c>
      <c r="P2352" s="460">
        <f t="shared" si="416"/>
        <v>-1</v>
      </c>
      <c r="Q2352" s="460">
        <f t="shared" si="417"/>
        <v>6.4222872922236024E-5</v>
      </c>
      <c r="R2352" s="460">
        <f t="shared" si="418"/>
        <v>-6.4222872922236024E-5</v>
      </c>
      <c r="V2352" s="430"/>
    </row>
    <row r="2353" spans="3:22" x14ac:dyDescent="0.35">
      <c r="C2353" s="460">
        <v>312</v>
      </c>
      <c r="D2353" s="460">
        <f t="shared" si="409"/>
        <v>312</v>
      </c>
      <c r="E2353" s="460">
        <f t="shared" si="415"/>
        <v>0.312</v>
      </c>
      <c r="F2353" s="460">
        <f t="shared" si="410"/>
        <v>0.45285953875303342</v>
      </c>
      <c r="G2353" s="460">
        <v>1.66248002951126E-2</v>
      </c>
      <c r="H2353" s="460">
        <f t="shared" si="411"/>
        <v>1</v>
      </c>
      <c r="I2353" s="460">
        <v>0.90539547235582396</v>
      </c>
      <c r="J2353" s="460">
        <v>0.90078941490187003</v>
      </c>
      <c r="K2353" s="460">
        <v>0.938551537675818</v>
      </c>
      <c r="L2353" s="460" t="str">
        <f t="shared" si="412"/>
        <v>-</v>
      </c>
      <c r="M2353" s="460">
        <f t="shared" si="413"/>
        <v>1</v>
      </c>
      <c r="N2353" s="460">
        <f t="shared" si="414"/>
        <v>7.5286993935059854E-3</v>
      </c>
      <c r="O2353" s="460">
        <f t="shared" si="419"/>
        <v>-42.465600861139102</v>
      </c>
      <c r="P2353" s="460">
        <f t="shared" si="416"/>
        <v>-1</v>
      </c>
      <c r="Q2353" s="460">
        <f t="shared" si="417"/>
        <v>5.9626825905760321E-5</v>
      </c>
      <c r="R2353" s="460">
        <f t="shared" si="418"/>
        <v>-5.9626825905760321E-5</v>
      </c>
      <c r="V2353" s="430"/>
    </row>
    <row r="2354" spans="3:22" x14ac:dyDescent="0.35">
      <c r="C2354" s="460">
        <v>313</v>
      </c>
      <c r="D2354" s="460">
        <f t="shared" si="409"/>
        <v>313</v>
      </c>
      <c r="E2354" s="460">
        <f t="shared" si="415"/>
        <v>0.313</v>
      </c>
      <c r="F2354" s="460">
        <f t="shared" si="410"/>
        <v>0.45042759952202011</v>
      </c>
      <c r="G2354" s="460">
        <v>1.54643172692081E-2</v>
      </c>
      <c r="H2354" s="460">
        <f t="shared" si="411"/>
        <v>1</v>
      </c>
      <c r="I2354" s="460">
        <v>0.90481210029000803</v>
      </c>
      <c r="J2354" s="460">
        <v>0.900178909305139</v>
      </c>
      <c r="K2354" s="460">
        <v>0.93816702350543901</v>
      </c>
      <c r="L2354" s="460" t="str">
        <f t="shared" si="412"/>
        <v>-</v>
      </c>
      <c r="M2354" s="460">
        <f t="shared" si="413"/>
        <v>1</v>
      </c>
      <c r="N2354" s="460">
        <f t="shared" si="414"/>
        <v>6.9655553058163254E-3</v>
      </c>
      <c r="O2354" s="460">
        <f t="shared" si="419"/>
        <v>-43.14088510342647</v>
      </c>
      <c r="P2354" s="460">
        <f t="shared" si="416"/>
        <v>-1</v>
      </c>
      <c r="Q2354" s="460">
        <f t="shared" si="417"/>
        <v>5.2520854822206718E-5</v>
      </c>
      <c r="R2354" s="460">
        <f t="shared" si="418"/>
        <v>-5.2520854822206718E-5</v>
      </c>
      <c r="V2354" s="430"/>
    </row>
    <row r="2355" spans="3:22" x14ac:dyDescent="0.35">
      <c r="C2355" s="460">
        <v>314</v>
      </c>
      <c r="D2355" s="460">
        <f t="shared" si="409"/>
        <v>314</v>
      </c>
      <c r="E2355" s="460">
        <f t="shared" si="415"/>
        <v>0.314</v>
      </c>
      <c r="F2355" s="460">
        <f t="shared" si="410"/>
        <v>0.44799909193964782</v>
      </c>
      <c r="G2355" s="460">
        <v>1.3929633704914599E-2</v>
      </c>
      <c r="H2355" s="460">
        <f t="shared" si="411"/>
        <v>1</v>
      </c>
      <c r="I2355" s="460">
        <v>0.90422716276797199</v>
      </c>
      <c r="J2355" s="460">
        <v>0.89956678162457104</v>
      </c>
      <c r="K2355" s="460">
        <v>0.93778140548911404</v>
      </c>
      <c r="L2355" s="460" t="str">
        <f t="shared" si="412"/>
        <v>-</v>
      </c>
      <c r="M2355" s="460">
        <f t="shared" si="413"/>
        <v>1</v>
      </c>
      <c r="N2355" s="460">
        <f t="shared" si="414"/>
        <v>6.2404632508536529E-3</v>
      </c>
      <c r="O2355" s="460">
        <f t="shared" si="419"/>
        <v>-44.095663399230098</v>
      </c>
      <c r="P2355" s="460">
        <f t="shared" si="416"/>
        <v>-1</v>
      </c>
      <c r="Q2355" s="460">
        <f t="shared" si="417"/>
        <v>4.359973152977795E-5</v>
      </c>
      <c r="R2355" s="460">
        <f t="shared" si="418"/>
        <v>-4.359973152977795E-5</v>
      </c>
      <c r="V2355" s="430"/>
    </row>
    <row r="2356" spans="3:22" x14ac:dyDescent="0.35">
      <c r="C2356" s="460">
        <v>315</v>
      </c>
      <c r="D2356" s="460">
        <f t="shared" si="409"/>
        <v>315</v>
      </c>
      <c r="E2356" s="460">
        <f t="shared" si="415"/>
        <v>0.315</v>
      </c>
      <c r="F2356" s="460">
        <f t="shared" si="410"/>
        <v>0.44557407919627928</v>
      </c>
      <c r="G2356" s="460">
        <v>1.2054804026573499E-2</v>
      </c>
      <c r="H2356" s="460">
        <f t="shared" si="411"/>
        <v>1</v>
      </c>
      <c r="I2356" s="460">
        <v>0.90364066254814301</v>
      </c>
      <c r="J2356" s="460">
        <v>0.89895303488774103</v>
      </c>
      <c r="K2356" s="460">
        <v>0.93739468480545796</v>
      </c>
      <c r="L2356" s="460" t="str">
        <f t="shared" si="412"/>
        <v>-</v>
      </c>
      <c r="M2356" s="460">
        <f t="shared" si="413"/>
        <v>1</v>
      </c>
      <c r="N2356" s="460">
        <f t="shared" si="414"/>
        <v>5.3713082040320864E-3</v>
      </c>
      <c r="O2356" s="460">
        <f t="shared" si="419"/>
        <v>-45.398398544483349</v>
      </c>
      <c r="P2356" s="460">
        <f t="shared" si="416"/>
        <v>-1</v>
      </c>
      <c r="Q2356" s="460">
        <f t="shared" si="417"/>
        <v>3.3708309080124826E-5</v>
      </c>
      <c r="R2356" s="460">
        <f t="shared" si="418"/>
        <v>-3.3708309080124826E-5</v>
      </c>
      <c r="V2356" s="430"/>
    </row>
    <row r="2357" spans="3:22" x14ac:dyDescent="0.35">
      <c r="C2357" s="460">
        <v>316</v>
      </c>
      <c r="D2357" s="460">
        <f t="shared" si="409"/>
        <v>316</v>
      </c>
      <c r="E2357" s="460">
        <f t="shared" si="415"/>
        <v>0.316</v>
      </c>
      <c r="F2357" s="460">
        <f t="shared" si="410"/>
        <v>0.44315262412827355</v>
      </c>
      <c r="G2357" s="460">
        <v>9.8803454225926107E-3</v>
      </c>
      <c r="H2357" s="460">
        <f t="shared" si="411"/>
        <v>1</v>
      </c>
      <c r="I2357" s="460">
        <v>0.90305260239571805</v>
      </c>
      <c r="J2357" s="460">
        <v>0.89833767212954496</v>
      </c>
      <c r="K2357" s="460">
        <v>0.93700686263628996</v>
      </c>
      <c r="L2357" s="460" t="str">
        <f t="shared" si="412"/>
        <v>-</v>
      </c>
      <c r="M2357" s="460">
        <f t="shared" si="413"/>
        <v>1</v>
      </c>
      <c r="N2357" s="460">
        <f t="shared" si="414"/>
        <v>4.3785010013156914E-3</v>
      </c>
      <c r="O2357" s="460">
        <f t="shared" si="419"/>
        <v>-47.173490932757105</v>
      </c>
      <c r="P2357" s="460">
        <f t="shared" si="416"/>
        <v>-1</v>
      </c>
      <c r="Q2357" s="460">
        <f t="shared" si="417"/>
        <v>2.376469488517107E-5</v>
      </c>
      <c r="R2357" s="460">
        <f t="shared" si="418"/>
        <v>-2.376469488517107E-5</v>
      </c>
      <c r="V2357" s="430"/>
    </row>
    <row r="2358" spans="3:22" x14ac:dyDescent="0.35">
      <c r="C2358" s="460">
        <v>317</v>
      </c>
      <c r="D2358" s="460">
        <f t="shared" si="409"/>
        <v>317</v>
      </c>
      <c r="E2358" s="460">
        <f t="shared" si="415"/>
        <v>0.317</v>
      </c>
      <c r="F2358" s="460">
        <f t="shared" si="410"/>
        <v>0.44073478921559062</v>
      </c>
      <c r="G2358" s="460">
        <v>7.4522994754945603E-3</v>
      </c>
      <c r="H2358" s="460">
        <f t="shared" si="411"/>
        <v>1</v>
      </c>
      <c r="I2358" s="460">
        <v>0.902462985082644</v>
      </c>
      <c r="J2358" s="460">
        <v>0.89772069639216301</v>
      </c>
      <c r="K2358" s="460">
        <v>0.93661794016663003</v>
      </c>
      <c r="L2358" s="460" t="str">
        <f t="shared" si="412"/>
        <v>-</v>
      </c>
      <c r="M2358" s="460">
        <f t="shared" si="413"/>
        <v>1</v>
      </c>
      <c r="N2358" s="460">
        <f t="shared" si="414"/>
        <v>3.2844876385035517E-3</v>
      </c>
      <c r="O2358" s="460">
        <f t="shared" si="419"/>
        <v>-49.670647366073936</v>
      </c>
      <c r="P2358" s="460">
        <f t="shared" si="416"/>
        <v>-1</v>
      </c>
      <c r="Q2358" s="460">
        <f t="shared" si="417"/>
        <v>1.4680348723499696E-5</v>
      </c>
      <c r="R2358" s="460">
        <f t="shared" si="418"/>
        <v>-1.4680348723499696E-5</v>
      </c>
      <c r="V2358" s="430"/>
    </row>
    <row r="2359" spans="3:22" x14ac:dyDescent="0.35">
      <c r="C2359" s="460">
        <v>318</v>
      </c>
      <c r="D2359" s="460">
        <f t="shared" si="409"/>
        <v>318</v>
      </c>
      <c r="E2359" s="460">
        <f t="shared" si="415"/>
        <v>0.318</v>
      </c>
      <c r="F2359" s="460">
        <f t="shared" si="410"/>
        <v>0.43832063657942394</v>
      </c>
      <c r="G2359" s="460">
        <v>4.8211863307031002E-3</v>
      </c>
      <c r="H2359" s="460">
        <f t="shared" si="411"/>
        <v>1</v>
      </c>
      <c r="I2359" s="460">
        <v>0.901871813387636</v>
      </c>
      <c r="J2359" s="460">
        <v>0.89710211072508905</v>
      </c>
      <c r="K2359" s="460">
        <v>0.93622791858472199</v>
      </c>
      <c r="L2359" s="460" t="str">
        <f t="shared" si="412"/>
        <v>-</v>
      </c>
      <c r="M2359" s="460">
        <f t="shared" si="413"/>
        <v>1</v>
      </c>
      <c r="N2359" s="460">
        <f t="shared" si="414"/>
        <v>2.1132254615417998E-3</v>
      </c>
      <c r="O2359" s="460">
        <f t="shared" si="419"/>
        <v>-53.501083305712868</v>
      </c>
      <c r="P2359" s="460">
        <f t="shared" si="416"/>
        <v>-1</v>
      </c>
      <c r="Q2359" s="460">
        <f t="shared" si="417"/>
        <v>7.2838266776002996E-6</v>
      </c>
      <c r="R2359" s="460">
        <f t="shared" si="418"/>
        <v>-7.2838266776002996E-6</v>
      </c>
      <c r="V2359" s="430"/>
    </row>
    <row r="2360" spans="3:22" x14ac:dyDescent="0.35">
      <c r="C2360" s="460">
        <v>319</v>
      </c>
      <c r="D2360" s="460">
        <f t="shared" si="409"/>
        <v>319</v>
      </c>
      <c r="E2360" s="460">
        <f t="shared" si="415"/>
        <v>0.31900000000000001</v>
      </c>
      <c r="F2360" s="460">
        <f t="shared" si="410"/>
        <v>0.43591022797985801</v>
      </c>
      <c r="G2360" s="460">
        <v>2.0408754512473699E-3</v>
      </c>
      <c r="H2360" s="460">
        <f t="shared" si="411"/>
        <v>1</v>
      </c>
      <c r="I2360" s="460">
        <v>0.90127909009611695</v>
      </c>
      <c r="J2360" s="460">
        <v>0.89648191818505896</v>
      </c>
      <c r="K2360" s="460">
        <v>0.93583679908199602</v>
      </c>
      <c r="L2360" s="460" t="str">
        <f t="shared" si="412"/>
        <v>-</v>
      </c>
      <c r="M2360" s="460">
        <f t="shared" si="413"/>
        <v>1</v>
      </c>
      <c r="N2360" s="460">
        <f t="shared" si="414"/>
        <v>8.8963848323173663E-4</v>
      </c>
      <c r="O2360" s="460">
        <f t="shared" si="419"/>
        <v>-61.01572878022003</v>
      </c>
      <c r="P2360" s="460">
        <f t="shared" si="416"/>
        <v>-1</v>
      </c>
      <c r="Q2360" s="460">
        <f t="shared" si="417"/>
        <v>2.2542979677052211E-6</v>
      </c>
      <c r="R2360" s="460">
        <f t="shared" si="418"/>
        <v>-2.2542979677052211E-6</v>
      </c>
      <c r="V2360" s="430"/>
    </row>
    <row r="2361" spans="3:22" x14ac:dyDescent="0.35">
      <c r="C2361" s="460">
        <v>320</v>
      </c>
      <c r="D2361" s="460">
        <f t="shared" si="409"/>
        <v>320</v>
      </c>
      <c r="E2361" s="460">
        <f t="shared" si="415"/>
        <v>0.32</v>
      </c>
      <c r="F2361" s="460">
        <f t="shared" si="410"/>
        <v>0.43350362481355775</v>
      </c>
      <c r="G2361" s="460">
        <v>8.3260134306184399E-4</v>
      </c>
      <c r="H2361" s="460">
        <f t="shared" si="411"/>
        <v>1</v>
      </c>
      <c r="I2361" s="460">
        <v>0.90068481800021205</v>
      </c>
      <c r="J2361" s="460">
        <v>0.89586012183604702</v>
      </c>
      <c r="K2361" s="460">
        <v>0.93544458285307597</v>
      </c>
      <c r="L2361" s="460" t="str">
        <f t="shared" si="412"/>
        <v>-</v>
      </c>
      <c r="M2361" s="460">
        <f t="shared" si="413"/>
        <v>1</v>
      </c>
      <c r="N2361" s="460">
        <f t="shared" si="414"/>
        <v>3.6093570024194592E-4</v>
      </c>
      <c r="O2361" s="460">
        <f t="shared" si="419"/>
        <v>-68.851403192764892</v>
      </c>
      <c r="P2361" s="460">
        <f t="shared" si="416"/>
        <v>-1</v>
      </c>
      <c r="Q2361" s="460">
        <f t="shared" si="417"/>
        <v>3.9098394709271696E-7</v>
      </c>
      <c r="R2361" s="460">
        <f t="shared" si="418"/>
        <v>-3.9098394709271696E-7</v>
      </c>
      <c r="V2361" s="430"/>
    </row>
    <row r="2362" spans="3:22" x14ac:dyDescent="0.35">
      <c r="C2362" s="460">
        <v>321</v>
      </c>
      <c r="D2362" s="460">
        <f t="shared" si="409"/>
        <v>321</v>
      </c>
      <c r="E2362" s="460">
        <f t="shared" si="415"/>
        <v>0.32100000000000001</v>
      </c>
      <c r="F2362" s="460">
        <f t="shared" si="410"/>
        <v>0.43110088811148112</v>
      </c>
      <c r="G2362" s="460">
        <v>3.7422677917558901E-3</v>
      </c>
      <c r="H2362" s="460">
        <f t="shared" si="411"/>
        <v>1</v>
      </c>
      <c r="I2362" s="460">
        <v>0.90008899989873503</v>
      </c>
      <c r="J2362" s="460">
        <v>0.89523672474924099</v>
      </c>
      <c r="K2362" s="460">
        <v>0.93505127109577102</v>
      </c>
      <c r="L2362" s="460" t="str">
        <f t="shared" si="412"/>
        <v>-</v>
      </c>
      <c r="M2362" s="460">
        <f t="shared" si="413"/>
        <v>1</v>
      </c>
      <c r="N2362" s="460">
        <f t="shared" si="414"/>
        <v>1.6132949685769555E-3</v>
      </c>
      <c r="O2362" s="460">
        <f t="shared" si="419"/>
        <v>-55.845724412745938</v>
      </c>
      <c r="P2362" s="460">
        <f t="shared" si="416"/>
        <v>-1</v>
      </c>
      <c r="Q2362" s="460">
        <f t="shared" si="417"/>
        <v>9.7439668342628148E-7</v>
      </c>
      <c r="R2362" s="460">
        <f t="shared" si="418"/>
        <v>-9.7439668342628148E-7</v>
      </c>
      <c r="V2362" s="430"/>
    </row>
    <row r="2363" spans="3:22" x14ac:dyDescent="0.35">
      <c r="C2363" s="460">
        <v>322</v>
      </c>
      <c r="D2363" s="460">
        <f t="shared" si="409"/>
        <v>322</v>
      </c>
      <c r="E2363" s="460">
        <f t="shared" si="415"/>
        <v>0.32200000000000001</v>
      </c>
      <c r="F2363" s="460">
        <f t="shared" si="410"/>
        <v>0.4287020785366189</v>
      </c>
      <c r="G2363" s="460">
        <v>6.6314248536041903E-3</v>
      </c>
      <c r="H2363" s="460">
        <f t="shared" si="411"/>
        <v>1</v>
      </c>
      <c r="I2363" s="460">
        <v>0.89949163859716297</v>
      </c>
      <c r="J2363" s="460">
        <v>0.89461173000302896</v>
      </c>
      <c r="K2363" s="460">
        <v>0.93465686501107403</v>
      </c>
      <c r="L2363" s="460" t="str">
        <f t="shared" si="412"/>
        <v>-</v>
      </c>
      <c r="M2363" s="460">
        <f t="shared" si="413"/>
        <v>1</v>
      </c>
      <c r="N2363" s="460">
        <f t="shared" si="414"/>
        <v>2.8429056183995102E-3</v>
      </c>
      <c r="O2363" s="460">
        <f t="shared" si="419"/>
        <v>-50.924751164183995</v>
      </c>
      <c r="P2363" s="460">
        <f t="shared" si="416"/>
        <v>-1</v>
      </c>
      <c r="Q2363" s="460">
        <f t="shared" si="417"/>
        <v>4.9644309178423502E-6</v>
      </c>
      <c r="R2363" s="460">
        <f t="shared" si="418"/>
        <v>-4.9644309178423502E-6</v>
      </c>
      <c r="V2363" s="430"/>
    </row>
    <row r="2364" spans="3:22" x14ac:dyDescent="0.35">
      <c r="C2364" s="460">
        <v>323</v>
      </c>
      <c r="D2364" s="460">
        <f t="shared" si="409"/>
        <v>323</v>
      </c>
      <c r="E2364" s="460">
        <f t="shared" si="415"/>
        <v>0.32300000000000001</v>
      </c>
      <c r="F2364" s="460">
        <f t="shared" si="410"/>
        <v>0.42630725638176903</v>
      </c>
      <c r="G2364" s="460">
        <v>9.4448490644879392E-3</v>
      </c>
      <c r="H2364" s="460">
        <f t="shared" si="411"/>
        <v>1</v>
      </c>
      <c r="I2364" s="460">
        <v>0.89889273690762295</v>
      </c>
      <c r="J2364" s="460">
        <v>0.89398514068296797</v>
      </c>
      <c r="K2364" s="460">
        <v>0.934261365803152</v>
      </c>
      <c r="L2364" s="460" t="str">
        <f t="shared" si="412"/>
        <v>-</v>
      </c>
      <c r="M2364" s="460">
        <f t="shared" si="413"/>
        <v>1</v>
      </c>
      <c r="N2364" s="460">
        <f t="shared" si="414"/>
        <v>4.0264076916217712E-3</v>
      </c>
      <c r="O2364" s="460">
        <f t="shared" si="419"/>
        <v>-47.901645059601108</v>
      </c>
      <c r="P2364" s="460">
        <f t="shared" si="416"/>
        <v>-1</v>
      </c>
      <c r="Q2364" s="460">
        <f t="shared" si="417"/>
        <v>1.1796866337808883E-5</v>
      </c>
      <c r="R2364" s="460">
        <f t="shared" si="418"/>
        <v>-1.1796866337808883E-5</v>
      </c>
      <c r="V2364" s="430"/>
    </row>
    <row r="2365" spans="3:22" x14ac:dyDescent="0.35">
      <c r="C2365" s="460">
        <v>324</v>
      </c>
      <c r="D2365" s="460">
        <f t="shared" si="409"/>
        <v>324</v>
      </c>
      <c r="E2365" s="460">
        <f t="shared" si="415"/>
        <v>0.32400000000000001</v>
      </c>
      <c r="F2365" s="460">
        <f t="shared" si="410"/>
        <v>0.42391648156732625</v>
      </c>
      <c r="G2365" s="460">
        <v>1.21299413227561E-2</v>
      </c>
      <c r="H2365" s="460">
        <f t="shared" si="411"/>
        <v>1</v>
      </c>
      <c r="I2365" s="460">
        <v>0.89829229764886998</v>
      </c>
      <c r="J2365" s="460">
        <v>0.89335695988177</v>
      </c>
      <c r="K2365" s="460">
        <v>0.93386477467935003</v>
      </c>
      <c r="L2365" s="460" t="str">
        <f t="shared" si="412"/>
        <v>-</v>
      </c>
      <c r="M2365" s="460">
        <f t="shared" si="413"/>
        <v>1</v>
      </c>
      <c r="N2365" s="460">
        <f t="shared" si="414"/>
        <v>5.1420820471608855E-3</v>
      </c>
      <c r="O2365" s="460">
        <f t="shared" si="419"/>
        <v>-45.777219960533913</v>
      </c>
      <c r="P2365" s="460">
        <f t="shared" si="416"/>
        <v>-1</v>
      </c>
      <c r="Q2365" s="460">
        <f t="shared" si="417"/>
        <v>2.1015301022540717E-5</v>
      </c>
      <c r="R2365" s="460">
        <f t="shared" si="418"/>
        <v>-2.1015301022540717E-5</v>
      </c>
      <c r="V2365" s="430"/>
    </row>
    <row r="2366" spans="3:22" x14ac:dyDescent="0.35">
      <c r="C2366" s="460">
        <v>325</v>
      </c>
      <c r="D2366" s="460">
        <f t="shared" ref="D2366:D2429" si="420">IF(AND($D$11=$U$86,$D$13&gt;=$U$80),$D$13/$U$80,1)*(f_CLK_MHz/fCLK_NOM_MHz)*$C2366</f>
        <v>325</v>
      </c>
      <c r="E2366" s="460">
        <f t="shared" si="415"/>
        <v>0.32500000000000001</v>
      </c>
      <c r="F2366" s="460">
        <f t="shared" ref="F2366:F2429" si="421">IF(SINC3_Decimation&lt;&gt;0,(ABS(SIN(((MOD_CLK_DIV*PI()*$D2366*SINC3_Decimation)/(f_CLK_MHz*1000000)))/(SINC3_Decimation*SIN(((MOD_CLK_DIV*PI()*$D2366)/(f_CLK_MHz*1000000)))))^First_Stage_Order),"-")</f>
        <v>0.42152981363911185</v>
      </c>
      <c r="G2366" s="460">
        <v>1.46378011950742E-2</v>
      </c>
      <c r="H2366" s="460">
        <f t="shared" ref="H2366:H2429" si="422">IF(SINC1A_Decimation&lt;&gt;0,(ABS(SIN(((MOD_CLK_DIV*SINC3_Decimation*FIR2_Decimation*PI()*$D2366*SINC1A_Decimation)/(f_CLK_MHz*1000000)))/(SINC1A_Decimation*SIN(((MOD_CLK_DIV*SINC3_Decimation*FIR2_Decimation*PI()*$D2366)/(f_CLK_MHz*1000000)))))^1),"-")</f>
        <v>1</v>
      </c>
      <c r="I2366" s="460">
        <v>0.89769032364627399</v>
      </c>
      <c r="J2366" s="460">
        <v>0.89272719069927997</v>
      </c>
      <c r="K2366" s="460">
        <v>0.93346709285017204</v>
      </c>
      <c r="L2366" s="460" t="str">
        <f t="shared" ref="L2366:L2429" si="423">IF(SINC1B_Decimation&lt;&gt;0,(ABS(SIN(((MOD_CLK_DIV*FIR1_Decimation*PI()*$D2366*SINC1B_Decimation)/(f_CLK_MHz*1000000)))/(SINC1B_Decimation*SIN(((MOD_CLK_DIV*FIR1_Decimation*PI()*$D2366)/(f_CLK_MHz*1000000)))))^1),"-")</f>
        <v>-</v>
      </c>
      <c r="M2366" s="460">
        <f t="shared" ref="M2366:M2429" si="424">IF($D$14=$Z$85,(ABS(SIN(((Dec_Prior_to_Chop*PI()*$D2366*2)/(f_CLK_MHz*1000000)))/(2*SIN(((Dec_Prior_to_Chop*PI()*$D2366)/(f_CLK_MHz*1000000)))))^1),1)</f>
        <v>1</v>
      </c>
      <c r="N2366" s="460">
        <f t="shared" ref="N2366:N2429" si="425">M2366*IF(FILTER=$U$85,F2366,IF(AND(FILTER=$U$86,$D$13&lt;=$U$73,$D$13&lt;&gt;$U$72),F2366*G2366*H2366,IF(AND(FILTER=$U$86,OR($D$13&gt;=$U$74,$D$13=$U$72),$D$13&lt;=$U$79,$D$13&lt;&gt;$U$75),I2366*L2366,IF(AND(FILTER=$U$86,$D$13=$U$75),J2366*L2366,IF(AND(FILTER=$U$86,$D$13&gt;=$U$80),K2366,"Error")))))</f>
        <v>6.1702696098459965E-3</v>
      </c>
      <c r="O2366" s="460">
        <f t="shared" si="419"/>
        <v>-44.193917181214516</v>
      </c>
      <c r="P2366" s="460">
        <f t="shared" si="416"/>
        <v>-1</v>
      </c>
      <c r="Q2366" s="460">
        <f t="shared" si="417"/>
        <v>3.1992325002946581E-5</v>
      </c>
      <c r="R2366" s="460">
        <f t="shared" si="418"/>
        <v>-3.1992325002946581E-5</v>
      </c>
      <c r="V2366" s="430"/>
    </row>
    <row r="2367" spans="3:22" x14ac:dyDescent="0.35">
      <c r="C2367" s="460">
        <v>326</v>
      </c>
      <c r="D2367" s="460">
        <f t="shared" si="420"/>
        <v>326</v>
      </c>
      <c r="E2367" s="460">
        <f t="shared" ref="E2367:E2430" si="426">D2367/1000</f>
        <v>0.32600000000000001</v>
      </c>
      <c r="F2367" s="460">
        <f t="shared" si="421"/>
        <v>0.41914731176622477</v>
      </c>
      <c r="G2367" s="460">
        <v>1.6924203752776E-2</v>
      </c>
      <c r="H2367" s="460">
        <f t="shared" si="422"/>
        <v>1</v>
      </c>
      <c r="I2367" s="460">
        <v>0.89708681773180998</v>
      </c>
      <c r="J2367" s="460">
        <v>0.89209583624246303</v>
      </c>
      <c r="K2367" s="460">
        <v>0.93306832152930397</v>
      </c>
      <c r="L2367" s="460" t="str">
        <f t="shared" si="423"/>
        <v>-</v>
      </c>
      <c r="M2367" s="460">
        <f t="shared" si="424"/>
        <v>1</v>
      </c>
      <c r="N2367" s="460">
        <f t="shared" si="425"/>
        <v>7.0937345067599135E-3</v>
      </c>
      <c r="O2367" s="460">
        <f t="shared" si="419"/>
        <v>-42.982501393139437</v>
      </c>
      <c r="P2367" s="460">
        <f t="shared" si="416"/>
        <v>-1</v>
      </c>
      <c r="Q2367" s="460">
        <f t="shared" si="417"/>
        <v>4.398345130133463E-5</v>
      </c>
      <c r="R2367" s="460">
        <f t="shared" si="418"/>
        <v>-4.398345130133463E-5</v>
      </c>
      <c r="V2367" s="430"/>
    </row>
    <row r="2368" spans="3:22" x14ac:dyDescent="0.35">
      <c r="C2368" s="460">
        <v>327</v>
      </c>
      <c r="D2368" s="460">
        <f t="shared" si="420"/>
        <v>327</v>
      </c>
      <c r="E2368" s="460">
        <f t="shared" si="426"/>
        <v>0.32700000000000001</v>
      </c>
      <c r="F2368" s="460">
        <f t="shared" si="421"/>
        <v>0.41676903473891974</v>
      </c>
      <c r="G2368" s="460">
        <v>1.8950458372004899E-2</v>
      </c>
      <c r="H2368" s="460">
        <f t="shared" si="422"/>
        <v>1</v>
      </c>
      <c r="I2368" s="460">
        <v>0.89648178274399704</v>
      </c>
      <c r="J2368" s="460">
        <v>0.89146289962534697</v>
      </c>
      <c r="K2368" s="460">
        <v>0.93266846193355502</v>
      </c>
      <c r="L2368" s="460" t="str">
        <f t="shared" si="423"/>
        <v>-</v>
      </c>
      <c r="M2368" s="460">
        <f t="shared" si="424"/>
        <v>1</v>
      </c>
      <c r="N2368" s="460">
        <f t="shared" si="425"/>
        <v>7.8979642435605627E-3</v>
      </c>
      <c r="O2368" s="460">
        <f t="shared" si="419"/>
        <v>-42.049696735513145</v>
      </c>
      <c r="P2368" s="460">
        <f t="shared" si="416"/>
        <v>-1</v>
      </c>
      <c r="Q2368" s="460">
        <f t="shared" si="417"/>
        <v>5.6187757855090142E-5</v>
      </c>
      <c r="R2368" s="460">
        <f t="shared" si="418"/>
        <v>-5.6187757855090142E-5</v>
      </c>
      <c r="V2368" s="430"/>
    </row>
    <row r="2369" spans="3:22" x14ac:dyDescent="0.35">
      <c r="C2369" s="460">
        <v>328</v>
      </c>
      <c r="D2369" s="460">
        <f t="shared" si="420"/>
        <v>328</v>
      </c>
      <c r="E2369" s="460">
        <f t="shared" si="426"/>
        <v>0.32800000000000001</v>
      </c>
      <c r="F2369" s="460">
        <f t="shared" si="421"/>
        <v>0.4143950409665188</v>
      </c>
      <c r="G2369" s="460">
        <v>2.0684131801924702E-2</v>
      </c>
      <c r="H2369" s="460">
        <f t="shared" si="422"/>
        <v>1</v>
      </c>
      <c r="I2369" s="460">
        <v>0.89587522152792098</v>
      </c>
      <c r="J2369" s="460">
        <v>0.89082838396903596</v>
      </c>
      <c r="K2369" s="460">
        <v>0.93226751528290497</v>
      </c>
      <c r="L2369" s="460" t="str">
        <f t="shared" si="423"/>
        <v>-</v>
      </c>
      <c r="M2369" s="460">
        <f t="shared" si="424"/>
        <v>1</v>
      </c>
      <c r="N2369" s="460">
        <f t="shared" si="425"/>
        <v>8.5714016454154617E-3</v>
      </c>
      <c r="O2369" s="460">
        <f t="shared" si="419"/>
        <v>-41.338963078232581</v>
      </c>
      <c r="P2369" s="460">
        <f t="shared" si="416"/>
        <v>-1</v>
      </c>
      <c r="Q2369" s="460">
        <f t="shared" si="417"/>
        <v>6.7810003196241763E-5</v>
      </c>
      <c r="R2369" s="460">
        <f t="shared" si="418"/>
        <v>-6.7810003196241763E-5</v>
      </c>
      <c r="V2369" s="430"/>
    </row>
    <row r="2370" spans="3:22" x14ac:dyDescent="0.35">
      <c r="C2370" s="460">
        <v>329</v>
      </c>
      <c r="D2370" s="460">
        <f t="shared" si="420"/>
        <v>329</v>
      </c>
      <c r="E2370" s="460">
        <f t="shared" si="426"/>
        <v>0.32900000000000001</v>
      </c>
      <c r="F2370" s="460">
        <f t="shared" si="421"/>
        <v>0.41202538847534403</v>
      </c>
      <c r="G2370" s="460">
        <v>2.2099621055434001E-2</v>
      </c>
      <c r="H2370" s="460">
        <f t="shared" si="422"/>
        <v>1</v>
      </c>
      <c r="I2370" s="460">
        <v>0.89526713693521398</v>
      </c>
      <c r="J2370" s="460">
        <v>0.89019229240168496</v>
      </c>
      <c r="K2370" s="460">
        <v>0.93186548280047499</v>
      </c>
      <c r="L2370" s="460" t="str">
        <f t="shared" si="423"/>
        <v>-</v>
      </c>
      <c r="M2370" s="460">
        <f t="shared" si="424"/>
        <v>1</v>
      </c>
      <c r="N2370" s="460">
        <f t="shared" si="425"/>
        <v>9.1056049505230871E-3</v>
      </c>
      <c r="O2370" s="460">
        <f t="shared" si="419"/>
        <v>-40.813823912380897</v>
      </c>
      <c r="P2370" s="460">
        <f t="shared" si="416"/>
        <v>-1</v>
      </c>
      <c r="Q2370" s="460">
        <f t="shared" si="417"/>
        <v>7.8119140548213762E-5</v>
      </c>
      <c r="R2370" s="460">
        <f t="shared" si="418"/>
        <v>-7.8119140548213762E-5</v>
      </c>
      <c r="V2370" s="430"/>
    </row>
    <row r="2371" spans="3:22" x14ac:dyDescent="0.35">
      <c r="C2371" s="460">
        <v>330</v>
      </c>
      <c r="D2371" s="460">
        <f t="shared" si="420"/>
        <v>330</v>
      </c>
      <c r="E2371" s="460">
        <f t="shared" si="426"/>
        <v>0.33</v>
      </c>
      <c r="F2371" s="460">
        <f t="shared" si="421"/>
        <v>0.40966013490668673</v>
      </c>
      <c r="G2371" s="460">
        <v>2.31785652292587E-2</v>
      </c>
      <c r="H2371" s="460">
        <f t="shared" si="422"/>
        <v>1</v>
      </c>
      <c r="I2371" s="460">
        <v>0.89465753182402996</v>
      </c>
      <c r="J2371" s="460">
        <v>0.88955462805848495</v>
      </c>
      <c r="K2371" s="460">
        <v>0.93146236571254504</v>
      </c>
      <c r="L2371" s="460" t="str">
        <f t="shared" si="423"/>
        <v>-</v>
      </c>
      <c r="M2371" s="460">
        <f t="shared" si="424"/>
        <v>1</v>
      </c>
      <c r="N2371" s="460">
        <f t="shared" si="425"/>
        <v>9.4953341587615571E-3</v>
      </c>
      <c r="O2371" s="460">
        <f t="shared" si="419"/>
        <v>-40.449794940282054</v>
      </c>
      <c r="P2371" s="460">
        <f t="shared" ref="P2371:P2434" si="427">D2370-D2371</f>
        <v>-1</v>
      </c>
      <c r="Q2371" s="460">
        <f t="shared" ref="Q2371:Q2434" si="428">((N2371+N2370)/2)^2</f>
        <v>8.6498733936828749E-5</v>
      </c>
      <c r="R2371" s="460">
        <f t="shared" ref="R2371:R2434" si="429">P2371*Q2371</f>
        <v>-8.6498733936828749E-5</v>
      </c>
      <c r="V2371" s="430"/>
    </row>
    <row r="2372" spans="3:22" x14ac:dyDescent="0.35">
      <c r="C2372" s="460">
        <v>331</v>
      </c>
      <c r="D2372" s="460">
        <f t="shared" si="420"/>
        <v>331</v>
      </c>
      <c r="E2372" s="460">
        <f t="shared" si="426"/>
        <v>0.33100000000000002</v>
      </c>
      <c r="F2372" s="460">
        <f t="shared" si="421"/>
        <v>0.40729933751479647</v>
      </c>
      <c r="G2372" s="460">
        <v>2.3910089131604299E-2</v>
      </c>
      <c r="H2372" s="460">
        <f t="shared" si="422"/>
        <v>1</v>
      </c>
      <c r="I2372" s="460">
        <v>0.894046409059014</v>
      </c>
      <c r="J2372" s="460">
        <v>0.88891539408161102</v>
      </c>
      <c r="K2372" s="460">
        <v>0.93105816524851104</v>
      </c>
      <c r="L2372" s="460" t="str">
        <f t="shared" si="423"/>
        <v>-</v>
      </c>
      <c r="M2372" s="460">
        <f t="shared" si="424"/>
        <v>1</v>
      </c>
      <c r="N2372" s="460">
        <f t="shared" si="425"/>
        <v>9.7385634632221659E-3</v>
      </c>
      <c r="O2372" s="460">
        <f t="shared" si="419"/>
        <v>-40.230102024661186</v>
      </c>
      <c r="P2372" s="460">
        <f t="shared" si="427"/>
        <v>-1</v>
      </c>
      <c r="Q2372" s="460">
        <f t="shared" si="428"/>
        <v>9.2485704433237768E-5</v>
      </c>
      <c r="R2372" s="460">
        <f t="shared" si="429"/>
        <v>-9.2485704433237768E-5</v>
      </c>
      <c r="V2372" s="430"/>
    </row>
    <row r="2373" spans="3:22" x14ac:dyDescent="0.35">
      <c r="C2373" s="460">
        <v>332</v>
      </c>
      <c r="D2373" s="460">
        <f t="shared" si="420"/>
        <v>332</v>
      </c>
      <c r="E2373" s="460">
        <f t="shared" si="426"/>
        <v>0.33200000000000002</v>
      </c>
      <c r="F2373" s="460">
        <f t="shared" si="421"/>
        <v>0.40494305316490281</v>
      </c>
      <c r="G2373" s="460">
        <v>2.4290875497700801E-2</v>
      </c>
      <c r="H2373" s="460">
        <f t="shared" si="422"/>
        <v>1</v>
      </c>
      <c r="I2373" s="460">
        <v>0.89343377151127401</v>
      </c>
      <c r="J2373" s="460">
        <v>0.888274593620209</v>
      </c>
      <c r="K2373" s="460">
        <v>0.93065288264089396</v>
      </c>
      <c r="L2373" s="460" t="str">
        <f t="shared" si="423"/>
        <v>-</v>
      </c>
      <c r="M2373" s="460">
        <f t="shared" si="424"/>
        <v>1</v>
      </c>
      <c r="N2373" s="460">
        <f t="shared" si="425"/>
        <v>9.8364212880874911E-3</v>
      </c>
      <c r="O2373" s="460">
        <f t="shared" si="419"/>
        <v>-40.143257579200096</v>
      </c>
      <c r="P2373" s="460">
        <f t="shared" si="427"/>
        <v>-1</v>
      </c>
      <c r="Q2373" s="460">
        <f t="shared" si="428"/>
        <v>9.5795007003501403E-5</v>
      </c>
      <c r="R2373" s="460">
        <f t="shared" si="429"/>
        <v>-9.5795007003501403E-5</v>
      </c>
      <c r="V2373" s="430"/>
    </row>
    <row r="2374" spans="3:22" x14ac:dyDescent="0.35">
      <c r="C2374" s="460">
        <v>333</v>
      </c>
      <c r="D2374" s="460">
        <f t="shared" si="420"/>
        <v>333</v>
      </c>
      <c r="E2374" s="460">
        <f t="shared" si="426"/>
        <v>0.33300000000000002</v>
      </c>
      <c r="F2374" s="460">
        <f t="shared" si="421"/>
        <v>0.40259133833126787</v>
      </c>
      <c r="G2374" s="460">
        <v>2.4325066516053699E-2</v>
      </c>
      <c r="H2374" s="460">
        <f t="shared" si="422"/>
        <v>1</v>
      </c>
      <c r="I2374" s="460">
        <v>0.89281962205840304</v>
      </c>
      <c r="J2374" s="460">
        <v>0.88763222983040702</v>
      </c>
      <c r="K2374" s="460">
        <v>0.93024651912536005</v>
      </c>
      <c r="L2374" s="460" t="str">
        <f t="shared" si="423"/>
        <v>-</v>
      </c>
      <c r="M2374" s="460">
        <f t="shared" si="424"/>
        <v>1</v>
      </c>
      <c r="N2374" s="460">
        <f t="shared" si="425"/>
        <v>9.7930610836951693E-3</v>
      </c>
      <c r="O2374" s="460">
        <f t="shared" si="419"/>
        <v>-40.181630731936899</v>
      </c>
      <c r="P2374" s="460">
        <f t="shared" si="427"/>
        <v>-1</v>
      </c>
      <c r="Q2374" s="460">
        <f t="shared" si="428"/>
        <v>9.6329144546031549E-5</v>
      </c>
      <c r="R2374" s="460">
        <f t="shared" si="429"/>
        <v>-9.6329144546031549E-5</v>
      </c>
      <c r="V2374" s="430"/>
    </row>
    <row r="2375" spans="3:22" x14ac:dyDescent="0.35">
      <c r="C2375" s="460">
        <v>334</v>
      </c>
      <c r="D2375" s="460">
        <f t="shared" si="420"/>
        <v>334</v>
      </c>
      <c r="E2375" s="460">
        <f t="shared" si="426"/>
        <v>0.33400000000000002</v>
      </c>
      <c r="F2375" s="460">
        <f t="shared" si="421"/>
        <v>0.40024424909526107</v>
      </c>
      <c r="G2375" s="460">
        <v>2.4023999280031998E-2</v>
      </c>
      <c r="H2375" s="460">
        <f t="shared" si="422"/>
        <v>1</v>
      </c>
      <c r="I2375" s="460">
        <v>0.89220396358441501</v>
      </c>
      <c r="J2375" s="460">
        <v>0.88698830587524202</v>
      </c>
      <c r="K2375" s="460">
        <v>0.92983907594066895</v>
      </c>
      <c r="L2375" s="460" t="str">
        <f t="shared" si="423"/>
        <v>-</v>
      </c>
      <c r="M2375" s="460">
        <f t="shared" si="424"/>
        <v>1</v>
      </c>
      <c r="N2375" s="460">
        <f t="shared" si="425"/>
        <v>9.615467552101499E-3</v>
      </c>
      <c r="O2375" s="460">
        <f t="shared" si="419"/>
        <v>-40.340591866865054</v>
      </c>
      <c r="P2375" s="460">
        <f t="shared" si="427"/>
        <v>-1</v>
      </c>
      <c r="Q2375" s="460">
        <f t="shared" si="428"/>
        <v>9.4172745951634805E-5</v>
      </c>
      <c r="R2375" s="460">
        <f t="shared" si="429"/>
        <v>-9.4172745951634805E-5</v>
      </c>
      <c r="V2375" s="430"/>
    </row>
    <row r="2376" spans="3:22" x14ac:dyDescent="0.35">
      <c r="C2376" s="460">
        <v>335</v>
      </c>
      <c r="D2376" s="460">
        <f t="shared" si="420"/>
        <v>335</v>
      </c>
      <c r="E2376" s="460">
        <f t="shared" si="426"/>
        <v>0.33500000000000002</v>
      </c>
      <c r="F2376" s="460">
        <f t="shared" si="421"/>
        <v>0.39790184114346722</v>
      </c>
      <c r="G2376" s="460">
        <v>2.34057835313102E-2</v>
      </c>
      <c r="H2376" s="460">
        <f t="shared" si="422"/>
        <v>1</v>
      </c>
      <c r="I2376" s="460">
        <v>0.89158679897978899</v>
      </c>
      <c r="J2376" s="460">
        <v>0.88634282492471395</v>
      </c>
      <c r="K2376" s="460">
        <v>0.929430554328739</v>
      </c>
      <c r="L2376" s="460" t="str">
        <f t="shared" si="423"/>
        <v>-</v>
      </c>
      <c r="M2376" s="460">
        <f t="shared" si="424"/>
        <v>1</v>
      </c>
      <c r="N2376" s="460">
        <f t="shared" si="425"/>
        <v>9.3132043605137719E-3</v>
      </c>
      <c r="O2376" s="460">
        <f t="shared" si="419"/>
        <v>-40.618017343522233</v>
      </c>
      <c r="P2376" s="460">
        <f t="shared" si="427"/>
        <v>-1</v>
      </c>
      <c r="Q2376" s="460">
        <f t="shared" si="428"/>
        <v>8.9573655093857542E-5</v>
      </c>
      <c r="R2376" s="460">
        <f t="shared" si="429"/>
        <v>-8.9573655093857542E-5</v>
      </c>
      <c r="V2376" s="430"/>
    </row>
    <row r="2377" spans="3:22" x14ac:dyDescent="0.35">
      <c r="C2377" s="460">
        <v>336</v>
      </c>
      <c r="D2377" s="460">
        <f t="shared" si="420"/>
        <v>336</v>
      </c>
      <c r="E2377" s="460">
        <f t="shared" si="426"/>
        <v>0.33600000000000002</v>
      </c>
      <c r="F2377" s="460">
        <f t="shared" si="421"/>
        <v>0.39556416976582409</v>
      </c>
      <c r="G2377" s="460">
        <v>2.2494733588063899E-2</v>
      </c>
      <c r="H2377" s="460">
        <f t="shared" si="422"/>
        <v>1</v>
      </c>
      <c r="I2377" s="460">
        <v>0.89096813114136197</v>
      </c>
      <c r="J2377" s="460">
        <v>0.88569579015566602</v>
      </c>
      <c r="K2377" s="460">
        <v>0.92902095553455699</v>
      </c>
      <c r="L2377" s="460" t="str">
        <f t="shared" si="423"/>
        <v>-</v>
      </c>
      <c r="M2377" s="460">
        <f t="shared" si="424"/>
        <v>1</v>
      </c>
      <c r="N2377" s="460">
        <f t="shared" si="425"/>
        <v>8.8981106158658937E-3</v>
      </c>
      <c r="O2377" s="460">
        <f t="shared" si="419"/>
        <v>-41.014043993423755</v>
      </c>
      <c r="P2377" s="460">
        <f t="shared" si="427"/>
        <v>-1</v>
      </c>
      <c r="Q2377" s="460">
        <f t="shared" si="428"/>
        <v>8.2912998292227565E-5</v>
      </c>
      <c r="R2377" s="460">
        <f t="shared" si="429"/>
        <v>-8.2912998292227565E-5</v>
      </c>
      <c r="V2377" s="430"/>
    </row>
    <row r="2378" spans="3:22" x14ac:dyDescent="0.35">
      <c r="C2378" s="460">
        <v>337</v>
      </c>
      <c r="D2378" s="460">
        <f t="shared" si="420"/>
        <v>337</v>
      </c>
      <c r="E2378" s="460">
        <f t="shared" si="426"/>
        <v>0.33700000000000002</v>
      </c>
      <c r="F2378" s="460">
        <f t="shared" si="421"/>
        <v>0.39323128985378364</v>
      </c>
      <c r="G2378" s="460">
        <v>2.1320669571865399E-2</v>
      </c>
      <c r="H2378" s="460">
        <f t="shared" si="422"/>
        <v>1</v>
      </c>
      <c r="I2378" s="460">
        <v>0.89034796297235297</v>
      </c>
      <c r="J2378" s="460">
        <v>0.88504720475181098</v>
      </c>
      <c r="K2378" s="460">
        <v>0.928610280806209</v>
      </c>
      <c r="L2378" s="460" t="str">
        <f t="shared" si="423"/>
        <v>-</v>
      </c>
      <c r="M2378" s="460">
        <f t="shared" si="424"/>
        <v>1</v>
      </c>
      <c r="N2378" s="460">
        <f t="shared" si="425"/>
        <v>8.3839543962909487E-3</v>
      </c>
      <c r="O2378" s="460">
        <f t="shared" si="419"/>
        <v>-41.531021853135073</v>
      </c>
      <c r="P2378" s="460">
        <f t="shared" si="427"/>
        <v>-1</v>
      </c>
      <c r="Q2378" s="460">
        <f t="shared" si="428"/>
        <v>7.4667442771103942E-5</v>
      </c>
      <c r="R2378" s="460">
        <f t="shared" si="429"/>
        <v>-7.4667442771103942E-5</v>
      </c>
      <c r="V2378" s="430"/>
    </row>
    <row r="2379" spans="3:22" x14ac:dyDescent="0.35">
      <c r="C2379" s="460">
        <v>338</v>
      </c>
      <c r="D2379" s="460">
        <f t="shared" si="420"/>
        <v>338</v>
      </c>
      <c r="E2379" s="460">
        <f t="shared" si="426"/>
        <v>0.33800000000000002</v>
      </c>
      <c r="F2379" s="460">
        <f t="shared" si="421"/>
        <v>0.39090325589850572</v>
      </c>
      <c r="G2379" s="460">
        <v>1.9918105890584101E-2</v>
      </c>
      <c r="H2379" s="460">
        <f t="shared" si="422"/>
        <v>1</v>
      </c>
      <c r="I2379" s="460">
        <v>0.88972629738239895</v>
      </c>
      <c r="J2379" s="460">
        <v>0.88439707190376204</v>
      </c>
      <c r="K2379" s="460">
        <v>0.92819853139492603</v>
      </c>
      <c r="L2379" s="460" t="str">
        <f t="shared" si="423"/>
        <v>-</v>
      </c>
      <c r="M2379" s="460">
        <f t="shared" si="424"/>
        <v>1</v>
      </c>
      <c r="N2379" s="460">
        <f t="shared" si="425"/>
        <v>7.7860524439605314E-3</v>
      </c>
      <c r="O2379" s="460">
        <f t="shared" si="419"/>
        <v>-42.173653507230078</v>
      </c>
      <c r="P2379" s="460">
        <f t="shared" si="427"/>
        <v>-1</v>
      </c>
      <c r="Q2379" s="460">
        <f t="shared" si="428"/>
        <v>6.536728030344491E-5</v>
      </c>
      <c r="R2379" s="460">
        <f t="shared" si="429"/>
        <v>-6.536728030344491E-5</v>
      </c>
      <c r="V2379" s="430"/>
    </row>
    <row r="2380" spans="3:22" x14ac:dyDescent="0.35">
      <c r="C2380" s="460">
        <v>339</v>
      </c>
      <c r="D2380" s="460">
        <f t="shared" si="420"/>
        <v>339</v>
      </c>
      <c r="E2380" s="460">
        <f t="shared" si="426"/>
        <v>0.33900000000000002</v>
      </c>
      <c r="F2380" s="460">
        <f t="shared" si="421"/>
        <v>0.38858012198908226</v>
      </c>
      <c r="G2380" s="460">
        <v>1.83253473371442E-2</v>
      </c>
      <c r="H2380" s="460">
        <f t="shared" si="422"/>
        <v>1</v>
      </c>
      <c r="I2380" s="460">
        <v>0.88910313728745005</v>
      </c>
      <c r="J2380" s="460">
        <v>0.883745394808922</v>
      </c>
      <c r="K2380" s="460">
        <v>0.92778570855500098</v>
      </c>
      <c r="L2380" s="460" t="str">
        <f t="shared" si="423"/>
        <v>-</v>
      </c>
      <c r="M2380" s="460">
        <f t="shared" si="424"/>
        <v>1</v>
      </c>
      <c r="N2380" s="460">
        <f t="shared" si="425"/>
        <v>7.1208657037597975E-3</v>
      </c>
      <c r="O2380" s="460">
        <f t="shared" si="419"/>
        <v>-42.949344094928527</v>
      </c>
      <c r="P2380" s="460">
        <f t="shared" si="427"/>
        <v>-1</v>
      </c>
      <c r="Q2380" s="460">
        <f t="shared" si="428"/>
        <v>5.5554052165708423E-5</v>
      </c>
      <c r="R2380" s="460">
        <f t="shared" si="429"/>
        <v>-5.5554052165708423E-5</v>
      </c>
      <c r="V2380" s="430"/>
    </row>
    <row r="2381" spans="3:22" x14ac:dyDescent="0.35">
      <c r="C2381" s="460">
        <v>340</v>
      </c>
      <c r="D2381" s="460">
        <f t="shared" si="420"/>
        <v>340</v>
      </c>
      <c r="E2381" s="460">
        <f t="shared" si="426"/>
        <v>0.34</v>
      </c>
      <c r="F2381" s="460">
        <f t="shared" si="421"/>
        <v>0.38626194181078455</v>
      </c>
      <c r="G2381" s="460">
        <v>1.6583515073134401E-2</v>
      </c>
      <c r="H2381" s="460">
        <f t="shared" si="422"/>
        <v>1</v>
      </c>
      <c r="I2381" s="460">
        <v>0.88847848560975096</v>
      </c>
      <c r="J2381" s="460">
        <v>0.883092176671472</v>
      </c>
      <c r="K2381" s="460">
        <v>0.92737181354379195</v>
      </c>
      <c r="L2381" s="460" t="str">
        <f t="shared" si="423"/>
        <v>-</v>
      </c>
      <c r="M2381" s="460">
        <f t="shared" si="424"/>
        <v>1</v>
      </c>
      <c r="N2381" s="460">
        <f t="shared" si="425"/>
        <v>6.405580734197309E-3</v>
      </c>
      <c r="O2381" s="460">
        <f t="shared" ref="O2381:O2444" si="430">20*LOG10(N2381)</f>
        <v>-43.868829814172784</v>
      </c>
      <c r="P2381" s="460">
        <f t="shared" si="427"/>
        <v>-1</v>
      </c>
      <c r="Q2381" s="460">
        <f t="shared" si="428"/>
        <v>4.5741188309730617E-5</v>
      </c>
      <c r="R2381" s="460">
        <f t="shared" si="429"/>
        <v>-4.5741188309730617E-5</v>
      </c>
      <c r="V2381" s="430"/>
    </row>
    <row r="2382" spans="3:22" x14ac:dyDescent="0.35">
      <c r="C2382" s="460">
        <v>341</v>
      </c>
      <c r="D2382" s="460">
        <f t="shared" si="420"/>
        <v>341</v>
      </c>
      <c r="E2382" s="460">
        <f t="shared" si="426"/>
        <v>0.34100000000000003</v>
      </c>
      <c r="F2382" s="460">
        <f t="shared" si="421"/>
        <v>0.38394876864334715</v>
      </c>
      <c r="G2382" s="460">
        <v>1.47355261412409E-2</v>
      </c>
      <c r="H2382" s="460">
        <f t="shared" si="422"/>
        <v>1</v>
      </c>
      <c r="I2382" s="460">
        <v>0.88785234527791801</v>
      </c>
      <c r="J2382" s="460">
        <v>0.88243742070243703</v>
      </c>
      <c r="K2382" s="460">
        <v>0.92695684762178898</v>
      </c>
      <c r="L2382" s="460" t="str">
        <f t="shared" si="423"/>
        <v>-</v>
      </c>
      <c r="M2382" s="460">
        <f t="shared" si="424"/>
        <v>1</v>
      </c>
      <c r="N2382" s="460">
        <f t="shared" si="425"/>
        <v>5.6576871172412963E-3</v>
      </c>
      <c r="O2382" s="460">
        <f t="shared" si="430"/>
        <v>-44.947221473433665</v>
      </c>
      <c r="P2382" s="460">
        <f t="shared" si="427"/>
        <v>-1</v>
      </c>
      <c r="Q2382" s="460">
        <f t="shared" si="428"/>
        <v>3.6380607813888054E-5</v>
      </c>
      <c r="R2382" s="460">
        <f t="shared" si="429"/>
        <v>-3.6380607813888054E-5</v>
      </c>
      <c r="V2382" s="430"/>
    </row>
    <row r="2383" spans="3:22" x14ac:dyDescent="0.35">
      <c r="C2383" s="460">
        <v>342</v>
      </c>
      <c r="D2383" s="460">
        <f t="shared" si="420"/>
        <v>342</v>
      </c>
      <c r="E2383" s="460">
        <f t="shared" si="426"/>
        <v>0.34200000000000003</v>
      </c>
      <c r="F2383" s="460">
        <f t="shared" si="421"/>
        <v>0.38164065535927277</v>
      </c>
      <c r="G2383" s="460">
        <v>1.2825050963114201E-2</v>
      </c>
      <c r="H2383" s="460">
        <f t="shared" si="422"/>
        <v>1</v>
      </c>
      <c r="I2383" s="460">
        <v>0.887224719226827</v>
      </c>
      <c r="J2383" s="460">
        <v>0.88178113011956805</v>
      </c>
      <c r="K2383" s="460">
        <v>0.92654081205253502</v>
      </c>
      <c r="L2383" s="460" t="str">
        <f t="shared" si="423"/>
        <v>-</v>
      </c>
      <c r="M2383" s="460">
        <f t="shared" si="424"/>
        <v>1</v>
      </c>
      <c r="N2383" s="460">
        <f t="shared" si="425"/>
        <v>4.8945608545789762E-3</v>
      </c>
      <c r="O2383" s="460">
        <f t="shared" si="430"/>
        <v>-46.205725349897484</v>
      </c>
      <c r="P2383" s="460">
        <f t="shared" si="427"/>
        <v>-1</v>
      </c>
      <c r="Q2383" s="460">
        <f t="shared" si="428"/>
        <v>2.7837484314696262E-5</v>
      </c>
      <c r="R2383" s="460">
        <f t="shared" si="429"/>
        <v>-2.7837484314696262E-5</v>
      </c>
      <c r="V2383" s="430"/>
    </row>
    <row r="2384" spans="3:22" x14ac:dyDescent="0.35">
      <c r="C2384" s="460">
        <v>343</v>
      </c>
      <c r="D2384" s="460">
        <f t="shared" si="420"/>
        <v>343</v>
      </c>
      <c r="E2384" s="460">
        <f t="shared" si="426"/>
        <v>0.34300000000000003</v>
      </c>
      <c r="F2384" s="460">
        <f t="shared" si="421"/>
        <v>0.3793376544221736</v>
      </c>
      <c r="G2384" s="460">
        <v>1.08954735147561E-2</v>
      </c>
      <c r="H2384" s="460">
        <f t="shared" si="422"/>
        <v>1</v>
      </c>
      <c r="I2384" s="460">
        <v>0.88659561039762302</v>
      </c>
      <c r="J2384" s="460">
        <v>0.88112330814735995</v>
      </c>
      <c r="K2384" s="460">
        <v>0.92612370810264499</v>
      </c>
      <c r="L2384" s="460" t="str">
        <f t="shared" si="423"/>
        <v>-</v>
      </c>
      <c r="M2384" s="460">
        <f t="shared" si="424"/>
        <v>1</v>
      </c>
      <c r="N2384" s="460">
        <f t="shared" si="425"/>
        <v>4.133063366906495E-3</v>
      </c>
      <c r="O2384" s="460">
        <f t="shared" si="430"/>
        <v>-47.674558723851142</v>
      </c>
      <c r="P2384" s="460">
        <f t="shared" si="427"/>
        <v>-1</v>
      </c>
      <c r="Q2384" s="460">
        <f t="shared" si="428"/>
        <v>2.0374499771087787E-5</v>
      </c>
      <c r="R2384" s="460">
        <f t="shared" si="429"/>
        <v>-2.0374499771087787E-5</v>
      </c>
      <c r="V2384" s="430"/>
    </row>
    <row r="2385" spans="3:22" x14ac:dyDescent="0.35">
      <c r="C2385" s="460">
        <v>344</v>
      </c>
      <c r="D2385" s="460">
        <f t="shared" si="420"/>
        <v>344</v>
      </c>
      <c r="E2385" s="460">
        <f t="shared" si="426"/>
        <v>0.34399999999999997</v>
      </c>
      <c r="F2385" s="460">
        <f t="shared" si="421"/>
        <v>0.37703981788513591</v>
      </c>
      <c r="G2385" s="460">
        <v>8.9888785284322394E-3</v>
      </c>
      <c r="H2385" s="460">
        <f t="shared" si="422"/>
        <v>1</v>
      </c>
      <c r="I2385" s="460">
        <v>0.88596502173768399</v>
      </c>
      <c r="J2385" s="460">
        <v>0.88046395801700295</v>
      </c>
      <c r="K2385" s="460">
        <v>0.92570553704178804</v>
      </c>
      <c r="L2385" s="460" t="str">
        <f t="shared" si="423"/>
        <v>-</v>
      </c>
      <c r="M2385" s="460">
        <f t="shared" si="424"/>
        <v>1</v>
      </c>
      <c r="N2385" s="460">
        <f t="shared" si="425"/>
        <v>3.3891651233516999E-3</v>
      </c>
      <c r="O2385" s="460">
        <f t="shared" si="430"/>
        <v>-49.398145428129951</v>
      </c>
      <c r="P2385" s="460">
        <f t="shared" si="427"/>
        <v>-1</v>
      </c>
      <c r="Q2385" s="460">
        <f t="shared" si="428"/>
        <v>1.414598036491302E-5</v>
      </c>
      <c r="R2385" s="460">
        <f t="shared" si="429"/>
        <v>-1.414598036491302E-5</v>
      </c>
      <c r="V2385" s="430"/>
    </row>
    <row r="2386" spans="3:22" x14ac:dyDescent="0.35">
      <c r="C2386" s="460">
        <v>345</v>
      </c>
      <c r="D2386" s="460">
        <f t="shared" si="420"/>
        <v>345</v>
      </c>
      <c r="E2386" s="460">
        <f t="shared" si="426"/>
        <v>0.34499999999999997</v>
      </c>
      <c r="F2386" s="460">
        <f t="shared" si="421"/>
        <v>0.37474719738911955</v>
      </c>
      <c r="G2386" s="460">
        <v>7.1450891607027604E-3</v>
      </c>
      <c r="H2386" s="460">
        <f t="shared" si="422"/>
        <v>1</v>
      </c>
      <c r="I2386" s="460">
        <v>0.88533295620066699</v>
      </c>
      <c r="J2386" s="460">
        <v>0.87980308296642795</v>
      </c>
      <c r="K2386" s="460">
        <v>0.92528630014273205</v>
      </c>
      <c r="L2386" s="460" t="str">
        <f t="shared" si="423"/>
        <v>-</v>
      </c>
      <c r="M2386" s="460">
        <f t="shared" si="424"/>
        <v>1</v>
      </c>
      <c r="N2386" s="460">
        <f t="shared" si="425"/>
        <v>2.677602138068736E-3</v>
      </c>
      <c r="O2386" s="460">
        <f t="shared" si="430"/>
        <v>-51.445079077308819</v>
      </c>
      <c r="P2386" s="460">
        <f t="shared" si="427"/>
        <v>-1</v>
      </c>
      <c r="Q2386" s="460">
        <f t="shared" si="428"/>
        <v>9.2014162510607046E-6</v>
      </c>
      <c r="R2386" s="460">
        <f t="shared" si="429"/>
        <v>-9.2014162510607046E-6</v>
      </c>
      <c r="V2386" s="430"/>
    </row>
    <row r="2387" spans="3:22" x14ac:dyDescent="0.35">
      <c r="C2387" s="460">
        <v>346</v>
      </c>
      <c r="D2387" s="460">
        <f t="shared" si="420"/>
        <v>346</v>
      </c>
      <c r="E2387" s="460">
        <f t="shared" si="426"/>
        <v>0.34599999999999997</v>
      </c>
      <c r="F2387" s="460">
        <f t="shared" si="421"/>
        <v>0.37245984416138017</v>
      </c>
      <c r="G2387" s="460">
        <v>5.4007771157220203E-3</v>
      </c>
      <c r="H2387" s="460">
        <f t="shared" si="422"/>
        <v>1</v>
      </c>
      <c r="I2387" s="460">
        <v>0.88469941674637798</v>
      </c>
      <c r="J2387" s="460">
        <v>0.87914068624017905</v>
      </c>
      <c r="K2387" s="460">
        <v>0.92486599868124897</v>
      </c>
      <c r="L2387" s="460" t="str">
        <f t="shared" si="423"/>
        <v>-</v>
      </c>
      <c r="M2387" s="460">
        <f t="shared" si="424"/>
        <v>1</v>
      </c>
      <c r="N2387" s="460">
        <f t="shared" si="425"/>
        <v>2.011572602872172E-3</v>
      </c>
      <c r="O2387" s="460">
        <f t="shared" si="430"/>
        <v>-53.929285759913263</v>
      </c>
      <c r="P2387" s="460">
        <f t="shared" si="427"/>
        <v>-1</v>
      </c>
      <c r="Q2387" s="460">
        <f t="shared" si="428"/>
        <v>5.4970899377695587E-6</v>
      </c>
      <c r="R2387" s="460">
        <f t="shared" si="429"/>
        <v>-5.4970899377695587E-6</v>
      </c>
      <c r="V2387" s="430"/>
    </row>
    <row r="2388" spans="3:22" x14ac:dyDescent="0.35">
      <c r="C2388" s="460">
        <v>347</v>
      </c>
      <c r="D2388" s="460">
        <f t="shared" si="420"/>
        <v>347</v>
      </c>
      <c r="E2388" s="460">
        <f t="shared" si="426"/>
        <v>0.34699999999999998</v>
      </c>
      <c r="F2388" s="460">
        <f t="shared" si="421"/>
        <v>0.37017780901392616</v>
      </c>
      <c r="G2388" s="460">
        <v>3.7886652593264402E-3</v>
      </c>
      <c r="H2388" s="460">
        <f t="shared" si="422"/>
        <v>1</v>
      </c>
      <c r="I2388" s="460">
        <v>0.88406440634087702</v>
      </c>
      <c r="J2388" s="460">
        <v>0.87847677108950795</v>
      </c>
      <c r="K2388" s="460">
        <v>0.92444463393621201</v>
      </c>
      <c r="L2388" s="460" t="str">
        <f t="shared" si="423"/>
        <v>-</v>
      </c>
      <c r="M2388" s="460">
        <f t="shared" si="424"/>
        <v>1</v>
      </c>
      <c r="N2388" s="460">
        <f t="shared" si="425"/>
        <v>1.4024798047846401E-3</v>
      </c>
      <c r="O2388" s="460">
        <f t="shared" si="430"/>
        <v>-57.062067674287903</v>
      </c>
      <c r="P2388" s="460">
        <f t="shared" si="427"/>
        <v>-1</v>
      </c>
      <c r="Q2388" s="460">
        <f t="shared" si="428"/>
        <v>2.9139384605568186E-6</v>
      </c>
      <c r="R2388" s="460">
        <f t="shared" si="429"/>
        <v>-2.9139384605568186E-6</v>
      </c>
      <c r="V2388" s="430"/>
    </row>
    <row r="2389" spans="3:22" x14ac:dyDescent="0.35">
      <c r="C2389" s="460">
        <v>348</v>
      </c>
      <c r="D2389" s="460">
        <f t="shared" si="420"/>
        <v>348</v>
      </c>
      <c r="E2389" s="460">
        <f t="shared" si="426"/>
        <v>0.34799999999999998</v>
      </c>
      <c r="F2389" s="460">
        <f t="shared" si="421"/>
        <v>0.36790114234200344</v>
      </c>
      <c r="G2389" s="460">
        <v>2.3368403520349001E-3</v>
      </c>
      <c r="H2389" s="460">
        <f t="shared" si="422"/>
        <v>1</v>
      </c>
      <c r="I2389" s="460">
        <v>0.88342792795635405</v>
      </c>
      <c r="J2389" s="460">
        <v>0.87781134077224598</v>
      </c>
      <c r="K2389" s="460">
        <v>0.92402220718950001</v>
      </c>
      <c r="L2389" s="460" t="str">
        <f t="shared" si="423"/>
        <v>-</v>
      </c>
      <c r="M2389" s="460">
        <f t="shared" si="424"/>
        <v>1</v>
      </c>
      <c r="N2389" s="460">
        <f t="shared" si="425"/>
        <v>8.5972623498452923E-4</v>
      </c>
      <c r="O2389" s="460">
        <f t="shared" si="430"/>
        <v>-61.312796406838473</v>
      </c>
      <c r="P2389" s="460">
        <f t="shared" si="427"/>
        <v>-1</v>
      </c>
      <c r="Q2389" s="460">
        <f t="shared" si="428"/>
        <v>1.2793940415920272E-6</v>
      </c>
      <c r="R2389" s="460">
        <f t="shared" si="429"/>
        <v>-1.2793940415920272E-6</v>
      </c>
      <c r="V2389" s="430"/>
    </row>
    <row r="2390" spans="3:22" x14ac:dyDescent="0.35">
      <c r="C2390" s="460">
        <v>349</v>
      </c>
      <c r="D2390" s="460">
        <f t="shared" si="420"/>
        <v>349</v>
      </c>
      <c r="E2390" s="460">
        <f t="shared" si="426"/>
        <v>0.34899999999999998</v>
      </c>
      <c r="F2390" s="460">
        <f t="shared" si="421"/>
        <v>0.36562989412260816</v>
      </c>
      <c r="G2390" s="460">
        <v>1.06819072763941E-3</v>
      </c>
      <c r="H2390" s="460">
        <f t="shared" si="422"/>
        <v>1</v>
      </c>
      <c r="I2390" s="460">
        <v>0.88278998457117797</v>
      </c>
      <c r="J2390" s="460">
        <v>0.87714439855286397</v>
      </c>
      <c r="K2390" s="460">
        <v>0.923598719726063</v>
      </c>
      <c r="L2390" s="460" t="str">
        <f t="shared" si="423"/>
        <v>-</v>
      </c>
      <c r="M2390" s="460">
        <f t="shared" si="424"/>
        <v>1</v>
      </c>
      <c r="N2390" s="460">
        <f t="shared" si="425"/>
        <v>3.9056246264954926E-4</v>
      </c>
      <c r="O2390" s="460">
        <f t="shared" si="430"/>
        <v>-68.16618999042332</v>
      </c>
      <c r="P2390" s="460">
        <f t="shared" si="427"/>
        <v>-1</v>
      </c>
      <c r="Q2390" s="460">
        <f t="shared" si="428"/>
        <v>3.9080545685788008E-7</v>
      </c>
      <c r="R2390" s="460">
        <f t="shared" si="429"/>
        <v>-3.9080545685788008E-7</v>
      </c>
      <c r="V2390" s="430"/>
    </row>
    <row r="2391" spans="3:22" x14ac:dyDescent="0.35">
      <c r="C2391" s="460">
        <v>350</v>
      </c>
      <c r="D2391" s="460">
        <f t="shared" si="420"/>
        <v>350</v>
      </c>
      <c r="E2391" s="460">
        <f t="shared" si="426"/>
        <v>0.35</v>
      </c>
      <c r="F2391" s="460">
        <f t="shared" si="421"/>
        <v>0.36336411391303053</v>
      </c>
      <c r="G2391" s="460">
        <v>1.9382735230382301E-8</v>
      </c>
      <c r="H2391" s="460">
        <f t="shared" si="422"/>
        <v>1</v>
      </c>
      <c r="I2391" s="460">
        <v>0.88215057916981998</v>
      </c>
      <c r="J2391" s="460">
        <v>0.87647594770237902</v>
      </c>
      <c r="K2391" s="460">
        <v>0.92317417283385095</v>
      </c>
      <c r="L2391" s="460" t="str">
        <f t="shared" si="423"/>
        <v>-</v>
      </c>
      <c r="M2391" s="460">
        <f t="shared" si="424"/>
        <v>1</v>
      </c>
      <c r="N2391" s="460">
        <f t="shared" si="425"/>
        <v>7.0429904121987444E-9</v>
      </c>
      <c r="O2391" s="460">
        <f t="shared" si="430"/>
        <v>-163.04485805646692</v>
      </c>
      <c r="P2391" s="460">
        <f t="shared" si="427"/>
        <v>-1</v>
      </c>
      <c r="Q2391" s="460">
        <f t="shared" si="428"/>
        <v>3.8136134683960968E-8</v>
      </c>
      <c r="R2391" s="460">
        <f t="shared" si="429"/>
        <v>-3.8136134683960968E-8</v>
      </c>
      <c r="V2391" s="430"/>
    </row>
    <row r="2392" spans="3:22" x14ac:dyDescent="0.35">
      <c r="C2392" s="460">
        <v>351</v>
      </c>
      <c r="D2392" s="460">
        <f t="shared" si="420"/>
        <v>351</v>
      </c>
      <c r="E2392" s="460">
        <f t="shared" si="426"/>
        <v>0.35099999999999998</v>
      </c>
      <c r="F2392" s="460">
        <f t="shared" si="421"/>
        <v>0.36110385084942653</v>
      </c>
      <c r="G2392" s="460">
        <v>8.5643055751499395E-4</v>
      </c>
      <c r="H2392" s="460">
        <f t="shared" si="422"/>
        <v>1</v>
      </c>
      <c r="I2392" s="460">
        <v>0.88150971474290096</v>
      </c>
      <c r="J2392" s="460">
        <v>0.87580599149839899</v>
      </c>
      <c r="K2392" s="460">
        <v>0.92274856780387204</v>
      </c>
      <c r="L2392" s="460" t="str">
        <f t="shared" si="423"/>
        <v>-</v>
      </c>
      <c r="M2392" s="460">
        <f t="shared" si="424"/>
        <v>1</v>
      </c>
      <c r="N2392" s="460">
        <f t="shared" si="425"/>
        <v>3.0926037230378557E-4</v>
      </c>
      <c r="O2392" s="460">
        <f t="shared" si="430"/>
        <v>-70.193514512472731</v>
      </c>
      <c r="P2392" s="460">
        <f t="shared" si="427"/>
        <v>-1</v>
      </c>
      <c r="Q2392" s="460">
        <f t="shared" si="428"/>
        <v>2.3911583540688446E-8</v>
      </c>
      <c r="R2392" s="460">
        <f t="shared" si="429"/>
        <v>-2.3911583540688446E-8</v>
      </c>
      <c r="V2392" s="430"/>
    </row>
    <row r="2393" spans="3:22" x14ac:dyDescent="0.35">
      <c r="C2393" s="460">
        <v>352</v>
      </c>
      <c r="D2393" s="460">
        <f t="shared" si="420"/>
        <v>352</v>
      </c>
      <c r="E2393" s="460">
        <f t="shared" si="426"/>
        <v>0.35199999999999998</v>
      </c>
      <c r="F2393" s="460">
        <f t="shared" si="421"/>
        <v>0.35884915364542275</v>
      </c>
      <c r="G2393" s="460">
        <v>1.49571914331645E-3</v>
      </c>
      <c r="H2393" s="460">
        <f t="shared" si="422"/>
        <v>1</v>
      </c>
      <c r="I2393" s="460">
        <v>0.88086739428711802</v>
      </c>
      <c r="J2393" s="460">
        <v>0.87513453322505497</v>
      </c>
      <c r="K2393" s="460">
        <v>0.92232190593014396</v>
      </c>
      <c r="L2393" s="460" t="str">
        <f t="shared" si="423"/>
        <v>-</v>
      </c>
      <c r="M2393" s="460">
        <f t="shared" si="424"/>
        <v>1</v>
      </c>
      <c r="N2393" s="460">
        <f t="shared" si="425"/>
        <v>5.3673754867036491E-4</v>
      </c>
      <c r="O2393" s="460">
        <f t="shared" si="430"/>
        <v>-65.404760432253454</v>
      </c>
      <c r="P2393" s="460">
        <f t="shared" si="427"/>
        <v>-1</v>
      </c>
      <c r="Q2393" s="460">
        <f t="shared" si="428"/>
        <v>1.7892812057314623E-7</v>
      </c>
      <c r="R2393" s="460">
        <f t="shared" si="429"/>
        <v>-1.7892812057314623E-7</v>
      </c>
      <c r="V2393" s="430"/>
    </row>
    <row r="2394" spans="3:22" x14ac:dyDescent="0.35">
      <c r="C2394" s="460">
        <v>353</v>
      </c>
      <c r="D2394" s="460">
        <f t="shared" si="420"/>
        <v>353</v>
      </c>
      <c r="E2394" s="460">
        <f t="shared" si="426"/>
        <v>0.35299999999999998</v>
      </c>
      <c r="F2394" s="460">
        <f t="shared" si="421"/>
        <v>0.35660007059074433</v>
      </c>
      <c r="G2394" s="460">
        <v>1.91857731386664E-3</v>
      </c>
      <c r="H2394" s="460">
        <f t="shared" si="422"/>
        <v>1</v>
      </c>
      <c r="I2394" s="460">
        <v>0.88022362080524197</v>
      </c>
      <c r="J2394" s="460">
        <v>0.87446157617299103</v>
      </c>
      <c r="K2394" s="460">
        <v>0.92189418850970295</v>
      </c>
      <c r="L2394" s="460" t="str">
        <f t="shared" si="423"/>
        <v>-</v>
      </c>
      <c r="M2394" s="460">
        <f t="shared" si="424"/>
        <v>1</v>
      </c>
      <c r="N2394" s="460">
        <f t="shared" si="425"/>
        <v>6.8416480555864444E-4</v>
      </c>
      <c r="O2394" s="460">
        <f t="shared" si="430"/>
        <v>-63.296785406433415</v>
      </c>
      <c r="P2394" s="460">
        <f t="shared" si="427"/>
        <v>-1</v>
      </c>
      <c r="Q2394" s="460">
        <f t="shared" si="428"/>
        <v>3.7265063964048431E-7</v>
      </c>
      <c r="R2394" s="460">
        <f t="shared" si="429"/>
        <v>-3.7265063964048431E-7</v>
      </c>
      <c r="V2394" s="430"/>
    </row>
    <row r="2395" spans="3:22" x14ac:dyDescent="0.35">
      <c r="C2395" s="460">
        <v>354</v>
      </c>
      <c r="D2395" s="460">
        <f t="shared" si="420"/>
        <v>354</v>
      </c>
      <c r="E2395" s="460">
        <f t="shared" si="426"/>
        <v>0.35399999999999998</v>
      </c>
      <c r="F2395" s="460">
        <f t="shared" si="421"/>
        <v>0.35435664954987978</v>
      </c>
      <c r="G2395" s="460">
        <v>2.1315447023856201E-3</v>
      </c>
      <c r="H2395" s="460">
        <f t="shared" si="422"/>
        <v>1</v>
      </c>
      <c r="I2395" s="460">
        <v>0.87957839730611698</v>
      </c>
      <c r="J2395" s="460">
        <v>0.87378712363935496</v>
      </c>
      <c r="K2395" s="460">
        <v>0.92146541684260896</v>
      </c>
      <c r="L2395" s="460" t="str">
        <f t="shared" si="423"/>
        <v>-</v>
      </c>
      <c r="M2395" s="460">
        <f t="shared" si="424"/>
        <v>1</v>
      </c>
      <c r="N2395" s="460">
        <f t="shared" si="425"/>
        <v>7.5532703910316393E-4</v>
      </c>
      <c r="O2395" s="460">
        <f t="shared" si="430"/>
        <v>-62.437299364096866</v>
      </c>
      <c r="P2395" s="460">
        <f t="shared" si="427"/>
        <v>-1</v>
      </c>
      <c r="Q2395" s="460">
        <f t="shared" si="428"/>
        <v>5.1803419271196391E-7</v>
      </c>
      <c r="R2395" s="460">
        <f t="shared" si="429"/>
        <v>-5.1803419271196391E-7</v>
      </c>
      <c r="V2395" s="430"/>
    </row>
    <row r="2396" spans="3:22" x14ac:dyDescent="0.35">
      <c r="C2396" s="460">
        <v>355</v>
      </c>
      <c r="D2396" s="460">
        <f t="shared" si="420"/>
        <v>355</v>
      </c>
      <c r="E2396" s="460">
        <f t="shared" si="426"/>
        <v>0.35499999999999998</v>
      </c>
      <c r="F2396" s="460">
        <f t="shared" si="421"/>
        <v>0.35211893796076998</v>
      </c>
      <c r="G2396" s="460">
        <v>2.1466976164725301E-3</v>
      </c>
      <c r="H2396" s="460">
        <f t="shared" si="422"/>
        <v>1</v>
      </c>
      <c r="I2396" s="460">
        <v>0.87893172680458698</v>
      </c>
      <c r="J2396" s="460">
        <v>0.87311117892773504</v>
      </c>
      <c r="K2396" s="460">
        <v>0.92103559223190001</v>
      </c>
      <c r="L2396" s="460" t="str">
        <f t="shared" si="423"/>
        <v>-</v>
      </c>
      <c r="M2396" s="460">
        <f t="shared" si="424"/>
        <v>1</v>
      </c>
      <c r="N2396" s="460">
        <f t="shared" si="425"/>
        <v>7.5589288483522362E-4</v>
      </c>
      <c r="O2396" s="460">
        <f t="shared" si="430"/>
        <v>-62.430794852433579</v>
      </c>
      <c r="P2396" s="460">
        <f t="shared" si="427"/>
        <v>-1</v>
      </c>
      <c r="Q2396" s="460">
        <f t="shared" si="428"/>
        <v>5.7094641462708637E-7</v>
      </c>
      <c r="R2396" s="460">
        <f t="shared" si="429"/>
        <v>-5.7094641462708637E-7</v>
      </c>
      <c r="V2396" s="430"/>
    </row>
    <row r="2397" spans="3:22" x14ac:dyDescent="0.35">
      <c r="C2397" s="460">
        <v>356</v>
      </c>
      <c r="D2397" s="460">
        <f t="shared" si="420"/>
        <v>356</v>
      </c>
      <c r="E2397" s="460">
        <f t="shared" si="426"/>
        <v>0.35599999999999998</v>
      </c>
      <c r="F2397" s="460">
        <f t="shared" si="421"/>
        <v>0.34988698283352954</v>
      </c>
      <c r="G2397" s="460">
        <v>1.98120520836719E-3</v>
      </c>
      <c r="H2397" s="460">
        <f t="shared" si="422"/>
        <v>1</v>
      </c>
      <c r="I2397" s="460">
        <v>0.87828361232153096</v>
      </c>
      <c r="J2397" s="460">
        <v>0.87243374534818297</v>
      </c>
      <c r="K2397" s="460">
        <v>0.92060471598363403</v>
      </c>
      <c r="L2397" s="460" t="str">
        <f t="shared" si="423"/>
        <v>-</v>
      </c>
      <c r="M2397" s="460">
        <f t="shared" si="424"/>
        <v>1</v>
      </c>
      <c r="N2397" s="460">
        <f t="shared" si="425"/>
        <v>6.9319791272967038E-4</v>
      </c>
      <c r="O2397" s="460">
        <f t="shared" si="430"/>
        <v>-63.182855072980971</v>
      </c>
      <c r="P2397" s="460">
        <f t="shared" si="427"/>
        <v>-1</v>
      </c>
      <c r="Q2397" s="460">
        <f t="shared" si="428"/>
        <v>5.2496603489681517E-7</v>
      </c>
      <c r="R2397" s="460">
        <f t="shared" si="429"/>
        <v>-5.2496603489681517E-7</v>
      </c>
      <c r="V2397" s="430"/>
    </row>
    <row r="2398" spans="3:22" x14ac:dyDescent="0.35">
      <c r="C2398" s="460">
        <v>357</v>
      </c>
      <c r="D2398" s="460">
        <f t="shared" si="420"/>
        <v>357</v>
      </c>
      <c r="E2398" s="460">
        <f t="shared" si="426"/>
        <v>0.35699999999999998</v>
      </c>
      <c r="F2398" s="460">
        <f t="shared" si="421"/>
        <v>0.3476608307491974</v>
      </c>
      <c r="G2398" s="460">
        <v>1.65676508658088E-3</v>
      </c>
      <c r="H2398" s="460">
        <f t="shared" si="422"/>
        <v>1</v>
      </c>
      <c r="I2398" s="460">
        <v>0.877634056883839</v>
      </c>
      <c r="J2398" s="460">
        <v>0.87175482621718503</v>
      </c>
      <c r="K2398" s="460">
        <v>0.92017278940687297</v>
      </c>
      <c r="L2398" s="460" t="str">
        <f t="shared" si="423"/>
        <v>-</v>
      </c>
      <c r="M2398" s="460">
        <f t="shared" si="424"/>
        <v>1</v>
      </c>
      <c r="N2398" s="460">
        <f t="shared" si="425"/>
        <v>5.7599232635697464E-4</v>
      </c>
      <c r="O2398" s="460">
        <f t="shared" si="430"/>
        <v>-64.791666048307334</v>
      </c>
      <c r="P2398" s="460">
        <f t="shared" si="427"/>
        <v>-1</v>
      </c>
      <c r="Q2398" s="460">
        <f t="shared" si="428"/>
        <v>4.0271096574820373E-7</v>
      </c>
      <c r="R2398" s="460">
        <f t="shared" si="429"/>
        <v>-4.0271096574820373E-7</v>
      </c>
      <c r="V2398" s="430"/>
    </row>
    <row r="2399" spans="3:22" x14ac:dyDescent="0.35">
      <c r="C2399" s="460">
        <v>358</v>
      </c>
      <c r="D2399" s="460">
        <f t="shared" si="420"/>
        <v>358</v>
      </c>
      <c r="E2399" s="460">
        <f t="shared" si="426"/>
        <v>0.35799999999999998</v>
      </c>
      <c r="F2399" s="460">
        <f t="shared" si="421"/>
        <v>0.34544052785851553</v>
      </c>
      <c r="G2399" s="460">
        <v>1.1989336449667E-3</v>
      </c>
      <c r="H2399" s="460">
        <f t="shared" si="422"/>
        <v>1</v>
      </c>
      <c r="I2399" s="460">
        <v>0.87698306352435895</v>
      </c>
      <c r="J2399" s="460">
        <v>0.87107442485761399</v>
      </c>
      <c r="K2399" s="460">
        <v>0.91973981381365399</v>
      </c>
      <c r="L2399" s="460" t="str">
        <f t="shared" si="423"/>
        <v>-</v>
      </c>
      <c r="M2399" s="460">
        <f t="shared" si="424"/>
        <v>1</v>
      </c>
      <c r="N2399" s="460">
        <f t="shared" si="425"/>
        <v>4.1416027118463091E-4</v>
      </c>
      <c r="O2399" s="460">
        <f t="shared" si="430"/>
        <v>-67.656631273159206</v>
      </c>
      <c r="P2399" s="460">
        <f t="shared" si="427"/>
        <v>-1</v>
      </c>
      <c r="Q2399" s="460">
        <f t="shared" si="428"/>
        <v>2.4510054160459718E-7</v>
      </c>
      <c r="R2399" s="460">
        <f t="shared" si="429"/>
        <v>-2.4510054160459718E-7</v>
      </c>
      <c r="V2399" s="430"/>
    </row>
    <row r="2400" spans="3:22" x14ac:dyDescent="0.35">
      <c r="C2400" s="460">
        <v>359</v>
      </c>
      <c r="D2400" s="460">
        <f t="shared" si="420"/>
        <v>359</v>
      </c>
      <c r="E2400" s="460">
        <f t="shared" si="426"/>
        <v>0.35899999999999999</v>
      </c>
      <c r="F2400" s="460">
        <f t="shared" si="421"/>
        <v>0.34322611988074059</v>
      </c>
      <c r="G2400" s="460">
        <v>6.3636878802943002E-4</v>
      </c>
      <c r="H2400" s="460">
        <f t="shared" si="422"/>
        <v>1</v>
      </c>
      <c r="I2400" s="460">
        <v>0.87633063528189203</v>
      </c>
      <c r="J2400" s="460">
        <v>0.87039254459871895</v>
      </c>
      <c r="K2400" s="460">
        <v>0.91930579051900296</v>
      </c>
      <c r="L2400" s="460" t="str">
        <f t="shared" si="423"/>
        <v>-</v>
      </c>
      <c r="M2400" s="460">
        <f t="shared" si="424"/>
        <v>1</v>
      </c>
      <c r="N2400" s="460">
        <f t="shared" si="425"/>
        <v>2.1841838992855075E-4</v>
      </c>
      <c r="O2400" s="460">
        <f t="shared" si="430"/>
        <v>-73.214215972435625</v>
      </c>
      <c r="P2400" s="460">
        <f t="shared" si="427"/>
        <v>-1</v>
      </c>
      <c r="Q2400" s="460">
        <f t="shared" si="428"/>
        <v>1.0003894062393637E-7</v>
      </c>
      <c r="R2400" s="460">
        <f t="shared" si="429"/>
        <v>-1.0003894062393637E-7</v>
      </c>
      <c r="V2400" s="430"/>
    </row>
    <row r="2401" spans="3:22" x14ac:dyDescent="0.35">
      <c r="C2401" s="460">
        <v>360</v>
      </c>
      <c r="D2401" s="460">
        <f t="shared" si="420"/>
        <v>360</v>
      </c>
      <c r="E2401" s="460">
        <f t="shared" si="426"/>
        <v>0.36</v>
      </c>
      <c r="F2401" s="460">
        <f t="shared" si="421"/>
        <v>0.34101765210248153</v>
      </c>
      <c r="G2401" s="460">
        <v>4.6918751348454E-9</v>
      </c>
      <c r="H2401" s="460">
        <f t="shared" si="422"/>
        <v>1</v>
      </c>
      <c r="I2401" s="460">
        <v>0.87567677520118303</v>
      </c>
      <c r="J2401" s="460">
        <v>0.86970918877610603</v>
      </c>
      <c r="K2401" s="460">
        <v>0.91887072084092003</v>
      </c>
      <c r="L2401" s="460" t="str">
        <f t="shared" si="423"/>
        <v>-</v>
      </c>
      <c r="M2401" s="460">
        <f t="shared" si="424"/>
        <v>1</v>
      </c>
      <c r="N2401" s="460">
        <f t="shared" si="425"/>
        <v>1.6000122424429923E-9</v>
      </c>
      <c r="O2401" s="460">
        <f t="shared" si="430"/>
        <v>-175.91753388681781</v>
      </c>
      <c r="P2401" s="460">
        <f t="shared" si="427"/>
        <v>-1</v>
      </c>
      <c r="Q2401" s="460">
        <f t="shared" si="428"/>
        <v>1.1926823001434048E-8</v>
      </c>
      <c r="R2401" s="460">
        <f t="shared" si="429"/>
        <v>-1.1926823001434048E-8</v>
      </c>
      <c r="V2401" s="430"/>
    </row>
    <row r="2402" spans="3:22" x14ac:dyDescent="0.35">
      <c r="C2402" s="460">
        <v>361</v>
      </c>
      <c r="D2402" s="460">
        <f t="shared" si="420"/>
        <v>361</v>
      </c>
      <c r="E2402" s="460">
        <f t="shared" si="426"/>
        <v>0.36099999999999999</v>
      </c>
      <c r="F2402" s="460">
        <f t="shared" si="421"/>
        <v>0.33881516937656986</v>
      </c>
      <c r="G2402" s="460">
        <v>6.7782028532863104E-4</v>
      </c>
      <c r="H2402" s="460">
        <f t="shared" si="422"/>
        <v>1</v>
      </c>
      <c r="I2402" s="460">
        <v>0.875021486332901</v>
      </c>
      <c r="J2402" s="460">
        <v>0.86902436073172695</v>
      </c>
      <c r="K2402" s="460">
        <v>0.91843460610039496</v>
      </c>
      <c r="L2402" s="460" t="str">
        <f t="shared" si="423"/>
        <v>-</v>
      </c>
      <c r="M2402" s="460">
        <f t="shared" si="424"/>
        <v>1</v>
      </c>
      <c r="N2402" s="460">
        <f t="shared" si="425"/>
        <v>2.2965579478049505E-4</v>
      </c>
      <c r="O2402" s="460">
        <f t="shared" si="430"/>
        <v>-72.77845183579926</v>
      </c>
      <c r="P2402" s="460">
        <f t="shared" si="427"/>
        <v>-1</v>
      </c>
      <c r="Q2402" s="460">
        <f t="shared" si="428"/>
        <v>1.3185629745746821E-8</v>
      </c>
      <c r="R2402" s="460">
        <f t="shared" si="429"/>
        <v>-1.3185629745746821E-8</v>
      </c>
      <c r="V2402" s="430"/>
    </row>
    <row r="2403" spans="3:22" x14ac:dyDescent="0.35">
      <c r="C2403" s="460">
        <v>362</v>
      </c>
      <c r="D2403" s="460">
        <f t="shared" si="420"/>
        <v>362</v>
      </c>
      <c r="E2403" s="460">
        <f t="shared" si="426"/>
        <v>0.36199999999999999</v>
      </c>
      <c r="F2403" s="460">
        <f t="shared" si="421"/>
        <v>0.33661871612095862</v>
      </c>
      <c r="G2403" s="460">
        <v>1.3642604734182399E-3</v>
      </c>
      <c r="H2403" s="460">
        <f t="shared" si="422"/>
        <v>1</v>
      </c>
      <c r="I2403" s="460">
        <v>0.87436477173358595</v>
      </c>
      <c r="J2403" s="460">
        <v>0.86833806381380696</v>
      </c>
      <c r="K2403" s="460">
        <v>0.91799744762135804</v>
      </c>
      <c r="L2403" s="460" t="str">
        <f t="shared" si="423"/>
        <v>-</v>
      </c>
      <c r="M2403" s="460">
        <f t="shared" si="424"/>
        <v>1</v>
      </c>
      <c r="N2403" s="460">
        <f t="shared" si="425"/>
        <v>4.5923560901661909E-4</v>
      </c>
      <c r="O2403" s="460">
        <f t="shared" si="430"/>
        <v>-66.759288884334069</v>
      </c>
      <c r="P2403" s="460">
        <f t="shared" si="427"/>
        <v>-1</v>
      </c>
      <c r="Q2403" s="460">
        <f t="shared" si="428"/>
        <v>1.1864284155638962E-7</v>
      </c>
      <c r="R2403" s="460">
        <f t="shared" si="429"/>
        <v>-1.1864284155638962E-7</v>
      </c>
      <c r="V2403" s="430"/>
    </row>
    <row r="2404" spans="3:22" x14ac:dyDescent="0.35">
      <c r="C2404" s="460">
        <v>363</v>
      </c>
      <c r="D2404" s="460">
        <f t="shared" si="420"/>
        <v>363</v>
      </c>
      <c r="E2404" s="460">
        <f t="shared" si="426"/>
        <v>0.36299999999999999</v>
      </c>
      <c r="F2404" s="460">
        <f t="shared" si="421"/>
        <v>0.33442833631765057</v>
      </c>
      <c r="G2404" s="460">
        <v>2.0268620528842199E-3</v>
      </c>
      <c r="H2404" s="460">
        <f t="shared" si="422"/>
        <v>1</v>
      </c>
      <c r="I2404" s="460">
        <v>0.87370663446567998</v>
      </c>
      <c r="J2404" s="460">
        <v>0.86765030137689603</v>
      </c>
      <c r="K2404" s="460">
        <v>0.91755924673072398</v>
      </c>
      <c r="L2404" s="460" t="str">
        <f t="shared" si="423"/>
        <v>-</v>
      </c>
      <c r="M2404" s="460">
        <f t="shared" si="424"/>
        <v>1</v>
      </c>
      <c r="N2404" s="460">
        <f t="shared" si="425"/>
        <v>6.7784010429144752E-4</v>
      </c>
      <c r="O2404" s="460">
        <f t="shared" si="430"/>
        <v>-63.377454795625596</v>
      </c>
      <c r="P2404" s="460">
        <f t="shared" si="427"/>
        <v>-1</v>
      </c>
      <c r="Q2404" s="460">
        <f t="shared" si="428"/>
        <v>3.2323529444876214E-7</v>
      </c>
      <c r="R2404" s="460">
        <f t="shared" si="429"/>
        <v>-3.2323529444876214E-7</v>
      </c>
      <c r="V2404" s="430"/>
    </row>
    <row r="2405" spans="3:22" x14ac:dyDescent="0.35">
      <c r="C2405" s="460">
        <v>364</v>
      </c>
      <c r="D2405" s="460">
        <f t="shared" si="420"/>
        <v>364</v>
      </c>
      <c r="E2405" s="460">
        <f t="shared" si="426"/>
        <v>0.36399999999999999</v>
      </c>
      <c r="F2405" s="460">
        <f t="shared" si="421"/>
        <v>0.33224407351165675</v>
      </c>
      <c r="G2405" s="460">
        <v>2.6344421491677201E-3</v>
      </c>
      <c r="H2405" s="460">
        <f t="shared" si="422"/>
        <v>1</v>
      </c>
      <c r="I2405" s="460">
        <v>0.87304707759747002</v>
      </c>
      <c r="J2405" s="460">
        <v>0.86696107678178602</v>
      </c>
      <c r="K2405" s="460">
        <v>0.91712000475835598</v>
      </c>
      <c r="L2405" s="460" t="str">
        <f t="shared" si="423"/>
        <v>-</v>
      </c>
      <c r="M2405" s="460">
        <f t="shared" si="424"/>
        <v>1</v>
      </c>
      <c r="N2405" s="460">
        <f t="shared" si="425"/>
        <v>8.7527779107028701E-4</v>
      </c>
      <c r="O2405" s="460">
        <f t="shared" si="430"/>
        <v>-61.157081819956467</v>
      </c>
      <c r="P2405" s="460">
        <f t="shared" si="427"/>
        <v>-1</v>
      </c>
      <c r="Q2405" s="460">
        <f t="shared" si="428"/>
        <v>6.0304379922321599E-7</v>
      </c>
      <c r="R2405" s="460">
        <f t="shared" si="429"/>
        <v>-6.0304379922321599E-7</v>
      </c>
      <c r="V2405" s="430"/>
    </row>
    <row r="2406" spans="3:22" x14ac:dyDescent="0.35">
      <c r="C2406" s="460">
        <v>365</v>
      </c>
      <c r="D2406" s="460">
        <f t="shared" si="420"/>
        <v>365</v>
      </c>
      <c r="E2406" s="460">
        <f t="shared" si="426"/>
        <v>0.36499999999999999</v>
      </c>
      <c r="F2406" s="460">
        <f t="shared" si="421"/>
        <v>0.33006597080998507</v>
      </c>
      <c r="G2406" s="460">
        <v>3.1579261634773698E-3</v>
      </c>
      <c r="H2406" s="460">
        <f t="shared" si="422"/>
        <v>1</v>
      </c>
      <c r="I2406" s="460">
        <v>0.87238610420307505</v>
      </c>
      <c r="J2406" s="460">
        <v>0.86627039339550604</v>
      </c>
      <c r="K2406" s="460">
        <v>0.91667972303706302</v>
      </c>
      <c r="L2406" s="460" t="str">
        <f t="shared" si="423"/>
        <v>-</v>
      </c>
      <c r="M2406" s="460">
        <f t="shared" si="424"/>
        <v>1</v>
      </c>
      <c r="N2406" s="460">
        <f t="shared" si="425"/>
        <v>1.0423239648944098E-3</v>
      </c>
      <c r="O2406" s="460">
        <f t="shared" si="430"/>
        <v>-59.639945538219195</v>
      </c>
      <c r="P2406" s="460">
        <f t="shared" si="427"/>
        <v>-1</v>
      </c>
      <c r="Q2406" s="460">
        <f t="shared" si="428"/>
        <v>9.1929912361972215E-7</v>
      </c>
      <c r="R2406" s="460">
        <f t="shared" si="429"/>
        <v>-9.1929912361972215E-7</v>
      </c>
      <c r="V2406" s="430"/>
    </row>
    <row r="2407" spans="3:22" x14ac:dyDescent="0.35">
      <c r="C2407" s="460">
        <v>366</v>
      </c>
      <c r="D2407" s="460">
        <f t="shared" si="420"/>
        <v>366</v>
      </c>
      <c r="E2407" s="460">
        <f t="shared" si="426"/>
        <v>0.36599999999999999</v>
      </c>
      <c r="F2407" s="460">
        <f t="shared" si="421"/>
        <v>0.32789407088065875</v>
      </c>
      <c r="G2407" s="460">
        <v>3.5711228306496601E-3</v>
      </c>
      <c r="H2407" s="460">
        <f t="shared" si="422"/>
        <v>1</v>
      </c>
      <c r="I2407" s="460">
        <v>0.87172371736242904</v>
      </c>
      <c r="J2407" s="460">
        <v>0.86557825459130899</v>
      </c>
      <c r="K2407" s="460">
        <v>0.91623840290260194</v>
      </c>
      <c r="L2407" s="460" t="str">
        <f t="shared" si="423"/>
        <v>-</v>
      </c>
      <c r="M2407" s="460">
        <f t="shared" si="424"/>
        <v>1</v>
      </c>
      <c r="N2407" s="460">
        <f t="shared" si="425"/>
        <v>1.1709500025565785E-3</v>
      </c>
      <c r="O2407" s="460">
        <f t="shared" si="430"/>
        <v>-58.629232962384449</v>
      </c>
      <c r="P2407" s="460">
        <f t="shared" si="427"/>
        <v>-1</v>
      </c>
      <c r="Q2407" s="460">
        <f t="shared" si="428"/>
        <v>1.2246454137490596E-6</v>
      </c>
      <c r="R2407" s="460">
        <f t="shared" si="429"/>
        <v>-1.2246454137490596E-6</v>
      </c>
      <c r="V2407" s="430"/>
    </row>
    <row r="2408" spans="3:22" x14ac:dyDescent="0.35">
      <c r="C2408" s="460">
        <v>367</v>
      </c>
      <c r="D2408" s="460">
        <f t="shared" si="420"/>
        <v>367</v>
      </c>
      <c r="E2408" s="460">
        <f t="shared" si="426"/>
        <v>0.36699999999999999</v>
      </c>
      <c r="F2408" s="460">
        <f t="shared" si="421"/>
        <v>0.32572841595176327</v>
      </c>
      <c r="G2408" s="460">
        <v>3.85141816877901E-3</v>
      </c>
      <c r="H2408" s="460">
        <f t="shared" si="422"/>
        <v>1</v>
      </c>
      <c r="I2408" s="460">
        <v>0.87105992016127998</v>
      </c>
      <c r="J2408" s="460">
        <v>0.86488466374864803</v>
      </c>
      <c r="K2408" s="460">
        <v>0.915796045693681</v>
      </c>
      <c r="L2408" s="460" t="str">
        <f t="shared" si="423"/>
        <v>-</v>
      </c>
      <c r="M2408" s="460">
        <f t="shared" si="424"/>
        <v>1</v>
      </c>
      <c r="N2408" s="460">
        <f t="shared" si="425"/>
        <v>1.2545163392842277E-3</v>
      </c>
      <c r="O2408" s="460">
        <f t="shared" si="430"/>
        <v>-58.03047355801543</v>
      </c>
      <c r="P2408" s="460">
        <f t="shared" si="427"/>
        <v>-1</v>
      </c>
      <c r="Q2408" s="460">
        <f t="shared" si="428"/>
        <v>1.4707217438506552E-6</v>
      </c>
      <c r="R2408" s="460">
        <f t="shared" si="429"/>
        <v>-1.4707217438506552E-6</v>
      </c>
      <c r="V2408" s="430"/>
    </row>
    <row r="2409" spans="3:22" x14ac:dyDescent="0.35">
      <c r="C2409" s="460">
        <v>368</v>
      </c>
      <c r="D2409" s="460">
        <f t="shared" si="420"/>
        <v>368</v>
      </c>
      <c r="E2409" s="460">
        <f t="shared" si="426"/>
        <v>0.36799999999999999</v>
      </c>
      <c r="F2409" s="460">
        <f t="shared" si="421"/>
        <v>0.32356904781052481</v>
      </c>
      <c r="G2409" s="460">
        <v>3.9803716052821602E-3</v>
      </c>
      <c r="H2409" s="460">
        <f t="shared" si="422"/>
        <v>1</v>
      </c>
      <c r="I2409" s="460">
        <v>0.87039471569112004</v>
      </c>
      <c r="J2409" s="460">
        <v>0.86418962425312096</v>
      </c>
      <c r="K2409" s="460">
        <v>0.91535265275191402</v>
      </c>
      <c r="L2409" s="460" t="str">
        <f t="shared" si="423"/>
        <v>-</v>
      </c>
      <c r="M2409" s="460">
        <f t="shared" si="424"/>
        <v>1</v>
      </c>
      <c r="N2409" s="460">
        <f t="shared" si="425"/>
        <v>1.2879250502531986E-3</v>
      </c>
      <c r="O2409" s="460">
        <f t="shared" si="430"/>
        <v>-57.802188193073135</v>
      </c>
      <c r="P2409" s="460">
        <f t="shared" si="427"/>
        <v>-1</v>
      </c>
      <c r="Q2409" s="460">
        <f t="shared" si="428"/>
        <v>1.6160020548082495E-6</v>
      </c>
      <c r="R2409" s="460">
        <f t="shared" si="429"/>
        <v>-1.6160020548082495E-6</v>
      </c>
      <c r="V2409" s="430"/>
    </row>
    <row r="2410" spans="3:22" x14ac:dyDescent="0.35">
      <c r="C2410" s="460">
        <v>369</v>
      </c>
      <c r="D2410" s="460">
        <f t="shared" si="420"/>
        <v>369</v>
      </c>
      <c r="E2410" s="460">
        <f t="shared" si="426"/>
        <v>0.36899999999999999</v>
      </c>
      <c r="F2410" s="460">
        <f t="shared" si="421"/>
        <v>0.32141600780241764</v>
      </c>
      <c r="G2410" s="460">
        <v>3.9442000764746904E-3</v>
      </c>
      <c r="H2410" s="460">
        <f t="shared" si="422"/>
        <v>1</v>
      </c>
      <c r="I2410" s="460">
        <v>0.86972810704924297</v>
      </c>
      <c r="J2410" s="460">
        <v>0.86349313949651796</v>
      </c>
      <c r="K2410" s="460">
        <v>0.91490822542188599</v>
      </c>
      <c r="L2410" s="460" t="str">
        <f t="shared" si="423"/>
        <v>-</v>
      </c>
      <c r="M2410" s="460">
        <f t="shared" si="424"/>
        <v>1</v>
      </c>
      <c r="N2410" s="460">
        <f t="shared" si="425"/>
        <v>1.2677290425544853E-3</v>
      </c>
      <c r="O2410" s="460">
        <f t="shared" si="430"/>
        <v>-57.939471205081944</v>
      </c>
      <c r="P2410" s="460">
        <f t="shared" si="427"/>
        <v>-1</v>
      </c>
      <c r="Q2410" s="460">
        <f t="shared" si="428"/>
        <v>1.6328419605211665E-6</v>
      </c>
      <c r="R2410" s="460">
        <f t="shared" si="429"/>
        <v>-1.6328419605211665E-6</v>
      </c>
      <c r="V2410" s="430"/>
    </row>
    <row r="2411" spans="3:22" x14ac:dyDescent="0.35">
      <c r="C2411" s="460">
        <v>370</v>
      </c>
      <c r="D2411" s="460">
        <f t="shared" si="420"/>
        <v>370</v>
      </c>
      <c r="E2411" s="460">
        <f t="shared" si="426"/>
        <v>0.37</v>
      </c>
      <c r="F2411" s="460">
        <f t="shared" si="421"/>
        <v>0.31926933683030123</v>
      </c>
      <c r="G2411" s="460">
        <v>3.7341387401940498E-3</v>
      </c>
      <c r="H2411" s="460">
        <f t="shared" si="422"/>
        <v>1</v>
      </c>
      <c r="I2411" s="460">
        <v>0.86906009733862699</v>
      </c>
      <c r="J2411" s="460">
        <v>0.86279521287670502</v>
      </c>
      <c r="K2411" s="460">
        <v>0.91446276505105795</v>
      </c>
      <c r="L2411" s="460" t="str">
        <f t="shared" si="423"/>
        <v>-</v>
      </c>
      <c r="M2411" s="460">
        <f t="shared" si="424"/>
        <v>1</v>
      </c>
      <c r="N2411" s="460">
        <f t="shared" si="425"/>
        <v>1.1921959992140909E-3</v>
      </c>
      <c r="O2411" s="460">
        <f t="shared" si="430"/>
        <v>-58.473046798296551</v>
      </c>
      <c r="P2411" s="460">
        <f t="shared" si="427"/>
        <v>-1</v>
      </c>
      <c r="Q2411" s="460">
        <f t="shared" si="428"/>
        <v>1.5128078027800331E-6</v>
      </c>
      <c r="R2411" s="460">
        <f t="shared" si="429"/>
        <v>-1.5128078027800331E-6</v>
      </c>
      <c r="V2411" s="430"/>
    </row>
    <row r="2412" spans="3:22" x14ac:dyDescent="0.35">
      <c r="C2412" s="460">
        <v>371</v>
      </c>
      <c r="D2412" s="460">
        <f t="shared" si="420"/>
        <v>371</v>
      </c>
      <c r="E2412" s="460">
        <f t="shared" si="426"/>
        <v>0.371</v>
      </c>
      <c r="F2412" s="460">
        <f t="shared" si="421"/>
        <v>0.3171290753535867</v>
      </c>
      <c r="G2412" s="460">
        <v>3.3466700434516198E-3</v>
      </c>
      <c r="H2412" s="460">
        <f t="shared" si="422"/>
        <v>1</v>
      </c>
      <c r="I2412" s="460">
        <v>0.86839068966796995</v>
      </c>
      <c r="J2412" s="460">
        <v>0.86209584779764603</v>
      </c>
      <c r="K2412" s="460">
        <v>0.91401627298981403</v>
      </c>
      <c r="L2412" s="460" t="str">
        <f t="shared" si="423"/>
        <v>-</v>
      </c>
      <c r="M2412" s="460">
        <f t="shared" si="424"/>
        <v>1</v>
      </c>
      <c r="N2412" s="460">
        <f t="shared" si="425"/>
        <v>1.0613263763933601E-3</v>
      </c>
      <c r="O2412" s="460">
        <f t="shared" si="430"/>
        <v>-59.48302084845519</v>
      </c>
      <c r="P2412" s="460">
        <f t="shared" si="427"/>
        <v>-1</v>
      </c>
      <c r="Q2412" s="460">
        <f t="shared" si="428"/>
        <v>1.2695907743408622E-6</v>
      </c>
      <c r="R2412" s="460">
        <f t="shared" si="429"/>
        <v>-1.2695907743408622E-6</v>
      </c>
      <c r="V2412" s="430"/>
    </row>
    <row r="2413" spans="3:22" x14ac:dyDescent="0.35">
      <c r="C2413" s="460">
        <v>372</v>
      </c>
      <c r="D2413" s="460">
        <f t="shared" si="420"/>
        <v>372</v>
      </c>
      <c r="E2413" s="460">
        <f t="shared" si="426"/>
        <v>0.372</v>
      </c>
      <c r="F2413" s="460">
        <f t="shared" si="421"/>
        <v>0.31499526338743594</v>
      </c>
      <c r="G2413" s="460">
        <v>2.7836161735370901E-3</v>
      </c>
      <c r="H2413" s="460">
        <f t="shared" si="422"/>
        <v>1</v>
      </c>
      <c r="I2413" s="460">
        <v>0.86771988715172099</v>
      </c>
      <c r="J2413" s="460">
        <v>0.86139504766944797</v>
      </c>
      <c r="K2413" s="460">
        <v>0.913568750591497</v>
      </c>
      <c r="L2413" s="460" t="str">
        <f t="shared" si="423"/>
        <v>-</v>
      </c>
      <c r="M2413" s="460">
        <f t="shared" si="424"/>
        <v>1</v>
      </c>
      <c r="N2413" s="460">
        <f t="shared" si="425"/>
        <v>8.7682590975284231E-4</v>
      </c>
      <c r="O2413" s="460">
        <f t="shared" si="430"/>
        <v>-61.141732509848481</v>
      </c>
      <c r="P2413" s="460">
        <f t="shared" si="427"/>
        <v>-1</v>
      </c>
      <c r="Q2413" s="460">
        <f t="shared" si="428"/>
        <v>9.3910857107343776E-7</v>
      </c>
      <c r="R2413" s="460">
        <f t="shared" si="429"/>
        <v>-9.3910857107343776E-7</v>
      </c>
      <c r="V2413" s="430"/>
    </row>
    <row r="2414" spans="3:22" x14ac:dyDescent="0.35">
      <c r="C2414" s="460">
        <v>373</v>
      </c>
      <c r="D2414" s="460">
        <f t="shared" si="420"/>
        <v>373</v>
      </c>
      <c r="E2414" s="460">
        <f t="shared" si="426"/>
        <v>0.373</v>
      </c>
      <c r="F2414" s="460">
        <f t="shared" si="421"/>
        <v>0.31286794050198463</v>
      </c>
      <c r="G2414" s="460">
        <v>2.0520933113369901E-3</v>
      </c>
      <c r="H2414" s="460">
        <f t="shared" si="422"/>
        <v>1</v>
      </c>
      <c r="I2414" s="460">
        <v>0.867047692909933</v>
      </c>
      <c r="J2414" s="460">
        <v>0.86069281590818902</v>
      </c>
      <c r="K2414" s="460">
        <v>0.91312019921229404</v>
      </c>
      <c r="L2414" s="460" t="str">
        <f t="shared" si="423"/>
        <v>-</v>
      </c>
      <c r="M2414" s="460">
        <f t="shared" si="424"/>
        <v>1</v>
      </c>
      <c r="N2414" s="460">
        <f t="shared" si="425"/>
        <v>6.4203420803590208E-4</v>
      </c>
      <c r="O2414" s="460">
        <f t="shared" si="430"/>
        <v>-63.848836635961149</v>
      </c>
      <c r="P2414" s="460">
        <f t="shared" si="427"/>
        <v>-1</v>
      </c>
      <c r="Q2414" s="460">
        <f t="shared" si="428"/>
        <v>5.7673401435230965E-7</v>
      </c>
      <c r="R2414" s="460">
        <f t="shared" si="429"/>
        <v>-5.7673401435230965E-7</v>
      </c>
      <c r="V2414" s="430"/>
    </row>
    <row r="2415" spans="3:22" x14ac:dyDescent="0.35">
      <c r="C2415" s="460">
        <v>374</v>
      </c>
      <c r="D2415" s="460">
        <f t="shared" si="420"/>
        <v>374</v>
      </c>
      <c r="E2415" s="460">
        <f t="shared" si="426"/>
        <v>0.374</v>
      </c>
      <c r="F2415" s="460">
        <f t="shared" si="421"/>
        <v>0.31074714582160234</v>
      </c>
      <c r="G2415" s="460">
        <v>1.1643295175827199E-3</v>
      </c>
      <c r="H2415" s="460">
        <f t="shared" si="422"/>
        <v>1</v>
      </c>
      <c r="I2415" s="460">
        <v>0.86637411006834997</v>
      </c>
      <c r="J2415" s="460">
        <v>0.85998915593603098</v>
      </c>
      <c r="K2415" s="460">
        <v>0.91267062021132395</v>
      </c>
      <c r="L2415" s="460" t="str">
        <f t="shared" si="423"/>
        <v>-</v>
      </c>
      <c r="M2415" s="460">
        <f t="shared" si="424"/>
        <v>1</v>
      </c>
      <c r="N2415" s="460">
        <f t="shared" si="425"/>
        <v>3.6181207438467337E-4</v>
      </c>
      <c r="O2415" s="460">
        <f t="shared" si="430"/>
        <v>-68.830338879367304</v>
      </c>
      <c r="P2415" s="460">
        <f t="shared" si="427"/>
        <v>-1</v>
      </c>
      <c r="Q2415" s="460">
        <f t="shared" si="428"/>
        <v>2.5192683968240243E-7</v>
      </c>
      <c r="R2415" s="460">
        <f t="shared" si="429"/>
        <v>-2.5192683968240243E-7</v>
      </c>
      <c r="V2415" s="430"/>
    </row>
    <row r="2416" spans="3:22" x14ac:dyDescent="0.35">
      <c r="C2416" s="460">
        <v>375</v>
      </c>
      <c r="D2416" s="460">
        <f t="shared" si="420"/>
        <v>375</v>
      </c>
      <c r="E2416" s="460">
        <f t="shared" si="426"/>
        <v>0.375</v>
      </c>
      <c r="F2416" s="460">
        <f t="shared" si="421"/>
        <v>0.30863291802417692</v>
      </c>
      <c r="G2416" s="460">
        <v>1.3735143383186599E-4</v>
      </c>
      <c r="H2416" s="460">
        <f t="shared" si="422"/>
        <v>1</v>
      </c>
      <c r="I2416" s="460">
        <v>0.86569914175835205</v>
      </c>
      <c r="J2416" s="460">
        <v>0.85928407118113503</v>
      </c>
      <c r="K2416" s="460">
        <v>0.91222001495060301</v>
      </c>
      <c r="L2416" s="460" t="str">
        <f t="shared" si="423"/>
        <v>-</v>
      </c>
      <c r="M2416" s="460">
        <f t="shared" si="424"/>
        <v>1</v>
      </c>
      <c r="N2416" s="460">
        <f t="shared" si="425"/>
        <v>4.2391173818333453E-5</v>
      </c>
      <c r="O2416" s="460">
        <f t="shared" si="430"/>
        <v>-87.454491151642458</v>
      </c>
      <c r="P2416" s="460">
        <f t="shared" si="427"/>
        <v>-1</v>
      </c>
      <c r="Q2416" s="460">
        <f t="shared" si="428"/>
        <v>4.0845066464465382E-8</v>
      </c>
      <c r="R2416" s="460">
        <f t="shared" si="429"/>
        <v>-4.0845066464465382E-8</v>
      </c>
      <c r="V2416" s="430"/>
    </row>
    <row r="2417" spans="3:22" x14ac:dyDescent="0.35">
      <c r="C2417" s="460">
        <v>376</v>
      </c>
      <c r="D2417" s="460">
        <f t="shared" si="420"/>
        <v>376</v>
      </c>
      <c r="E2417" s="460">
        <f t="shared" si="426"/>
        <v>0.376</v>
      </c>
      <c r="F2417" s="460">
        <f t="shared" si="421"/>
        <v>0.30652529534042883</v>
      </c>
      <c r="G2417" s="460">
        <v>1.0074518105183E-3</v>
      </c>
      <c r="H2417" s="460">
        <f t="shared" si="422"/>
        <v>1</v>
      </c>
      <c r="I2417" s="460">
        <v>0.86502279111690294</v>
      </c>
      <c r="J2417" s="460">
        <v>0.85857756507761696</v>
      </c>
      <c r="K2417" s="460">
        <v>0.91176838479500999</v>
      </c>
      <c r="L2417" s="460" t="str">
        <f t="shared" si="423"/>
        <v>-</v>
      </c>
      <c r="M2417" s="460">
        <f t="shared" si="424"/>
        <v>1</v>
      </c>
      <c r="N2417" s="460">
        <f t="shared" si="425"/>
        <v>3.0880946376037163E-4</v>
      </c>
      <c r="O2417" s="460">
        <f t="shared" si="430"/>
        <v>-70.206187975279889</v>
      </c>
      <c r="P2417" s="460">
        <f t="shared" si="427"/>
        <v>-1</v>
      </c>
      <c r="Q2417" s="460">
        <f t="shared" si="428"/>
        <v>3.083547195892224E-8</v>
      </c>
      <c r="R2417" s="460">
        <f t="shared" si="429"/>
        <v>-3.083547195892224E-8</v>
      </c>
      <c r="V2417" s="430"/>
    </row>
    <row r="2418" spans="3:22" x14ac:dyDescent="0.35">
      <c r="C2418" s="460">
        <v>377</v>
      </c>
      <c r="D2418" s="460">
        <f t="shared" si="420"/>
        <v>377</v>
      </c>
      <c r="E2418" s="460">
        <f t="shared" si="426"/>
        <v>0.377</v>
      </c>
      <c r="F2418" s="460">
        <f t="shared" si="421"/>
        <v>0.30442431555326022</v>
      </c>
      <c r="G2418" s="460">
        <v>2.2448761030075602E-3</v>
      </c>
      <c r="H2418" s="460">
        <f t="shared" si="422"/>
        <v>1</v>
      </c>
      <c r="I2418" s="460">
        <v>0.86434506128657396</v>
      </c>
      <c r="J2418" s="460">
        <v>0.85786964106556596</v>
      </c>
      <c r="K2418" s="460">
        <v>0.91131573111231501</v>
      </c>
      <c r="L2418" s="460" t="str">
        <f t="shared" si="423"/>
        <v>-</v>
      </c>
      <c r="M2418" s="460">
        <f t="shared" si="424"/>
        <v>1</v>
      </c>
      <c r="N2418" s="460">
        <f t="shared" si="425"/>
        <v>6.8339487115994663E-4</v>
      </c>
      <c r="O2418" s="460">
        <f t="shared" si="430"/>
        <v>-63.306565697613486</v>
      </c>
      <c r="P2418" s="460">
        <f t="shared" si="427"/>
        <v>-1</v>
      </c>
      <c r="Q2418" s="460">
        <f t="shared" si="428"/>
        <v>2.4611736055866777E-7</v>
      </c>
      <c r="R2418" s="460">
        <f t="shared" si="429"/>
        <v>-2.4611736055866777E-7</v>
      </c>
      <c r="V2418" s="430"/>
    </row>
    <row r="2419" spans="3:22" x14ac:dyDescent="0.35">
      <c r="C2419" s="460">
        <v>378</v>
      </c>
      <c r="D2419" s="460">
        <f t="shared" si="420"/>
        <v>378</v>
      </c>
      <c r="E2419" s="460">
        <f t="shared" si="426"/>
        <v>0.378</v>
      </c>
      <c r="F2419" s="460">
        <f t="shared" si="421"/>
        <v>0.30233001599712706</v>
      </c>
      <c r="G2419" s="460">
        <v>3.54654718177025E-3</v>
      </c>
      <c r="H2419" s="460">
        <f t="shared" si="422"/>
        <v>1</v>
      </c>
      <c r="I2419" s="460">
        <v>0.86366595541552005</v>
      </c>
      <c r="J2419" s="460">
        <v>0.85716030259102804</v>
      </c>
      <c r="K2419" s="460">
        <v>0.91086205527317898</v>
      </c>
      <c r="L2419" s="460" t="str">
        <f t="shared" si="423"/>
        <v>-</v>
      </c>
      <c r="M2419" s="460">
        <f t="shared" si="424"/>
        <v>1</v>
      </c>
      <c r="N2419" s="460">
        <f t="shared" si="425"/>
        <v>1.0722276661991655E-3</v>
      </c>
      <c r="O2419" s="460">
        <f t="shared" si="430"/>
        <v>-59.394259821292422</v>
      </c>
      <c r="P2419" s="460">
        <f t="shared" si="427"/>
        <v>-1</v>
      </c>
      <c r="Q2419" s="460">
        <f t="shared" si="428"/>
        <v>7.7055262342081175E-7</v>
      </c>
      <c r="R2419" s="460">
        <f t="shared" si="429"/>
        <v>-7.7055262342081175E-7</v>
      </c>
      <c r="V2419" s="430"/>
    </row>
    <row r="2420" spans="3:22" x14ac:dyDescent="0.35">
      <c r="C2420" s="460">
        <v>379</v>
      </c>
      <c r="D2420" s="460">
        <f t="shared" si="420"/>
        <v>379</v>
      </c>
      <c r="E2420" s="460">
        <f t="shared" si="426"/>
        <v>0.379</v>
      </c>
      <c r="F2420" s="460">
        <f t="shared" si="421"/>
        <v>0.30024243355744568</v>
      </c>
      <c r="G2420" s="460">
        <v>4.8816463688530097E-3</v>
      </c>
      <c r="H2420" s="460">
        <f t="shared" si="422"/>
        <v>1</v>
      </c>
      <c r="I2420" s="460">
        <v>0.86298547665744796</v>
      </c>
      <c r="J2420" s="460">
        <v>0.85644955310595505</v>
      </c>
      <c r="K2420" s="460">
        <v>0.91040735865113398</v>
      </c>
      <c r="L2420" s="460" t="str">
        <f t="shared" si="423"/>
        <v>-</v>
      </c>
      <c r="M2420" s="460">
        <f t="shared" si="424"/>
        <v>1</v>
      </c>
      <c r="N2420" s="460">
        <f t="shared" si="425"/>
        <v>1.4656773855512956E-3</v>
      </c>
      <c r="O2420" s="460">
        <f t="shared" si="430"/>
        <v>-56.679232259568948</v>
      </c>
      <c r="P2420" s="460">
        <f t="shared" si="427"/>
        <v>-1</v>
      </c>
      <c r="Q2420" s="460">
        <f t="shared" si="428"/>
        <v>1.6102405129251277E-6</v>
      </c>
      <c r="R2420" s="460">
        <f t="shared" si="429"/>
        <v>-1.6102405129251277E-6</v>
      </c>
      <c r="V2420" s="430"/>
    </row>
    <row r="2421" spans="3:22" x14ac:dyDescent="0.35">
      <c r="C2421" s="460">
        <v>380</v>
      </c>
      <c r="D2421" s="460">
        <f t="shared" si="420"/>
        <v>380</v>
      </c>
      <c r="E2421" s="460">
        <f t="shared" si="426"/>
        <v>0.38</v>
      </c>
      <c r="F2421" s="460">
        <f t="shared" si="421"/>
        <v>0.29816160467002634</v>
      </c>
      <c r="G2421" s="460">
        <v>6.2176988376772598E-3</v>
      </c>
      <c r="H2421" s="460">
        <f t="shared" si="422"/>
        <v>1</v>
      </c>
      <c r="I2421" s="460">
        <v>0.86230362817155204</v>
      </c>
      <c r="J2421" s="460">
        <v>0.85573739606814203</v>
      </c>
      <c r="K2421" s="460">
        <v>0.90995164262253703</v>
      </c>
      <c r="L2421" s="460" t="str">
        <f t="shared" si="423"/>
        <v>-</v>
      </c>
      <c r="M2421" s="460">
        <f t="shared" si="424"/>
        <v>1</v>
      </c>
      <c r="N2421" s="460">
        <f t="shared" si="425"/>
        <v>1.8538790627968093E-3</v>
      </c>
      <c r="O2421" s="460">
        <f t="shared" si="430"/>
        <v>-54.6383720065608</v>
      </c>
      <c r="P2421" s="460">
        <f t="shared" si="427"/>
        <v>-1</v>
      </c>
      <c r="Q2421" s="460">
        <f t="shared" si="428"/>
        <v>2.7548637534423708E-6</v>
      </c>
      <c r="R2421" s="460">
        <f t="shared" si="429"/>
        <v>-2.7548637534423708E-6</v>
      </c>
      <c r="V2421" s="430"/>
    </row>
    <row r="2422" spans="3:22" x14ac:dyDescent="0.35">
      <c r="C2422" s="460">
        <v>381</v>
      </c>
      <c r="D2422" s="460">
        <f t="shared" si="420"/>
        <v>381</v>
      </c>
      <c r="E2422" s="460">
        <f t="shared" si="426"/>
        <v>0.38100000000000001</v>
      </c>
      <c r="F2422" s="460">
        <f t="shared" si="421"/>
        <v>0.29608756532053909</v>
      </c>
      <c r="G2422" s="460">
        <v>7.5214045683416999E-3</v>
      </c>
      <c r="H2422" s="460">
        <f t="shared" si="422"/>
        <v>1</v>
      </c>
      <c r="I2422" s="460">
        <v>0.86162041312260695</v>
      </c>
      <c r="J2422" s="460">
        <v>0.85502383494133205</v>
      </c>
      <c r="K2422" s="460">
        <v>0.90949490856666604</v>
      </c>
      <c r="L2422" s="460" t="str">
        <f t="shared" si="423"/>
        <v>-</v>
      </c>
      <c r="M2422" s="460">
        <f t="shared" si="424"/>
        <v>1</v>
      </c>
      <c r="N2422" s="460">
        <f t="shared" si="425"/>
        <v>2.2269943664310742E-3</v>
      </c>
      <c r="O2422" s="460">
        <f t="shared" si="430"/>
        <v>-53.045617631757423</v>
      </c>
      <c r="P2422" s="460">
        <f t="shared" si="427"/>
        <v>-1</v>
      </c>
      <c r="Q2422" s="460">
        <f t="shared" si="428"/>
        <v>4.1633819863445369E-6</v>
      </c>
      <c r="R2422" s="460">
        <f t="shared" si="429"/>
        <v>-4.1633819863445369E-6</v>
      </c>
      <c r="V2422" s="430"/>
    </row>
    <row r="2423" spans="3:22" x14ac:dyDescent="0.35">
      <c r="C2423" s="460">
        <v>382</v>
      </c>
      <c r="D2423" s="460">
        <f t="shared" si="420"/>
        <v>382</v>
      </c>
      <c r="E2423" s="460">
        <f t="shared" si="426"/>
        <v>0.38200000000000001</v>
      </c>
      <c r="F2423" s="460">
        <f t="shared" si="421"/>
        <v>0.2940203510440052</v>
      </c>
      <c r="G2423" s="460">
        <v>8.7594911536212107E-3</v>
      </c>
      <c r="H2423" s="460">
        <f t="shared" si="422"/>
        <v>1</v>
      </c>
      <c r="I2423" s="460">
        <v>0.86093583468080703</v>
      </c>
      <c r="J2423" s="460">
        <v>0.85430887319502302</v>
      </c>
      <c r="K2423" s="460">
        <v>0.90903715786559103</v>
      </c>
      <c r="L2423" s="460" t="str">
        <f t="shared" si="423"/>
        <v>-</v>
      </c>
      <c r="M2423" s="460">
        <f t="shared" si="424"/>
        <v>1</v>
      </c>
      <c r="N2423" s="460">
        <f t="shared" si="425"/>
        <v>2.5754686639545663E-3</v>
      </c>
      <c r="O2423" s="460">
        <f t="shared" si="430"/>
        <v>-51.782874597317495</v>
      </c>
      <c r="P2423" s="460">
        <f t="shared" si="427"/>
        <v>-1</v>
      </c>
      <c r="Q2423" s="460">
        <f t="shared" si="428"/>
        <v>5.7659127895552062E-6</v>
      </c>
      <c r="R2423" s="460">
        <f t="shared" si="429"/>
        <v>-5.7659127895552062E-6</v>
      </c>
      <c r="V2423" s="430"/>
    </row>
    <row r="2424" spans="3:22" x14ac:dyDescent="0.35">
      <c r="C2424" s="460">
        <v>383</v>
      </c>
      <c r="D2424" s="460">
        <f t="shared" si="420"/>
        <v>383</v>
      </c>
      <c r="E2424" s="460">
        <f t="shared" si="426"/>
        <v>0.38300000000000001</v>
      </c>
      <c r="F2424" s="460">
        <f t="shared" si="421"/>
        <v>0.29195999692432212</v>
      </c>
      <c r="G2424" s="460">
        <v>9.8995671401205798E-3</v>
      </c>
      <c r="H2424" s="460">
        <f t="shared" si="422"/>
        <v>1</v>
      </c>
      <c r="I2424" s="460">
        <v>0.86024989602185298</v>
      </c>
      <c r="J2424" s="460">
        <v>0.85359251430458405</v>
      </c>
      <c r="K2424" s="460">
        <v>0.90857839190426204</v>
      </c>
      <c r="L2424" s="460" t="str">
        <f t="shared" si="423"/>
        <v>-</v>
      </c>
      <c r="M2424" s="460">
        <f t="shared" si="424"/>
        <v>1</v>
      </c>
      <c r="N2424" s="460">
        <f t="shared" si="425"/>
        <v>2.8902775917817249E-3</v>
      </c>
      <c r="O2424" s="460">
        <f t="shared" si="430"/>
        <v>-50.781208883349919</v>
      </c>
      <c r="P2424" s="460">
        <f t="shared" si="427"/>
        <v>-1</v>
      </c>
      <c r="Q2424" s="460">
        <f t="shared" si="428"/>
        <v>7.4685955330238217E-6</v>
      </c>
      <c r="R2424" s="460">
        <f t="shared" si="429"/>
        <v>-7.4685955330238217E-6</v>
      </c>
      <c r="V2424" s="430"/>
    </row>
    <row r="2425" spans="3:22" x14ac:dyDescent="0.35">
      <c r="C2425" s="460">
        <v>384</v>
      </c>
      <c r="D2425" s="460">
        <f t="shared" si="420"/>
        <v>384</v>
      </c>
      <c r="E2425" s="460">
        <f t="shared" si="426"/>
        <v>0.38400000000000001</v>
      </c>
      <c r="F2425" s="460">
        <f t="shared" si="421"/>
        <v>0.28990653759381591</v>
      </c>
      <c r="G2425" s="460">
        <v>1.0910954633192299E-2</v>
      </c>
      <c r="H2425" s="460">
        <f t="shared" si="422"/>
        <v>1</v>
      </c>
      <c r="I2425" s="460">
        <v>0.85956260032690102</v>
      </c>
      <c r="J2425" s="460">
        <v>0.85287476175117805</v>
      </c>
      <c r="K2425" s="460">
        <v>0.90811861207047895</v>
      </c>
      <c r="L2425" s="460" t="str">
        <f t="shared" si="423"/>
        <v>-</v>
      </c>
      <c r="M2425" s="460">
        <f t="shared" si="424"/>
        <v>1</v>
      </c>
      <c r="N2425" s="460">
        <f t="shared" si="425"/>
        <v>3.1631570795519833E-3</v>
      </c>
      <c r="O2425" s="460">
        <f t="shared" si="430"/>
        <v>-49.997584817463121</v>
      </c>
      <c r="P2425" s="460">
        <f t="shared" si="427"/>
        <v>-1</v>
      </c>
      <c r="Q2425" s="460">
        <f t="shared" si="428"/>
        <v>9.1610178300262594E-6</v>
      </c>
      <c r="R2425" s="460">
        <f t="shared" si="429"/>
        <v>-9.1610178300262594E-6</v>
      </c>
      <c r="V2425" s="430"/>
    </row>
    <row r="2426" spans="3:22" x14ac:dyDescent="0.35">
      <c r="C2426" s="460">
        <v>385</v>
      </c>
      <c r="D2426" s="460">
        <f t="shared" si="420"/>
        <v>385</v>
      </c>
      <c r="E2426" s="460">
        <f t="shared" si="426"/>
        <v>0.38500000000000001</v>
      </c>
      <c r="F2426" s="460">
        <f t="shared" si="421"/>
        <v>0.28786000723282301</v>
      </c>
      <c r="G2426" s="460">
        <v>1.1765480458386501E-2</v>
      </c>
      <c r="H2426" s="460">
        <f t="shared" si="422"/>
        <v>1</v>
      </c>
      <c r="I2426" s="460">
        <v>0.85887395078249495</v>
      </c>
      <c r="J2426" s="460">
        <v>0.85215561902169901</v>
      </c>
      <c r="K2426" s="460">
        <v>0.90765781975483895</v>
      </c>
      <c r="L2426" s="460" t="str">
        <f t="shared" si="423"/>
        <v>-</v>
      </c>
      <c r="M2426" s="460">
        <f t="shared" si="424"/>
        <v>1</v>
      </c>
      <c r="N2426" s="460">
        <f t="shared" si="425"/>
        <v>3.386811289848776E-3</v>
      </c>
      <c r="O2426" s="460">
        <f t="shared" si="430"/>
        <v>-49.404180023768546</v>
      </c>
      <c r="P2426" s="460">
        <f t="shared" si="427"/>
        <v>-1</v>
      </c>
      <c r="Q2426" s="460">
        <f t="shared" si="428"/>
        <v>1.0725521410037611E-5</v>
      </c>
      <c r="R2426" s="460">
        <f t="shared" si="429"/>
        <v>-1.0725521410037611E-5</v>
      </c>
      <c r="V2426" s="430"/>
    </row>
    <row r="2427" spans="3:22" x14ac:dyDescent="0.35">
      <c r="C2427" s="460">
        <v>386</v>
      </c>
      <c r="D2427" s="460">
        <f t="shared" si="420"/>
        <v>386</v>
      </c>
      <c r="E2427" s="460">
        <f t="shared" si="426"/>
        <v>0.38600000000000001</v>
      </c>
      <c r="F2427" s="460">
        <f t="shared" si="421"/>
        <v>0.28582043956930253</v>
      </c>
      <c r="G2427" s="460">
        <v>1.24382062412953E-2</v>
      </c>
      <c r="H2427" s="460">
        <f t="shared" si="422"/>
        <v>1</v>
      </c>
      <c r="I2427" s="460">
        <v>0.85818395058062402</v>
      </c>
      <c r="J2427" s="460">
        <v>0.85143508960882497</v>
      </c>
      <c r="K2427" s="460">
        <v>0.90719601635080704</v>
      </c>
      <c r="L2427" s="460" t="str">
        <f t="shared" si="423"/>
        <v>-</v>
      </c>
      <c r="M2427" s="460">
        <f t="shared" si="424"/>
        <v>1</v>
      </c>
      <c r="N2427" s="460">
        <f t="shared" si="425"/>
        <v>3.5550935753406649E-3</v>
      </c>
      <c r="O2427" s="460">
        <f t="shared" si="430"/>
        <v>-48.98297927016533</v>
      </c>
      <c r="P2427" s="460">
        <f t="shared" si="427"/>
        <v>-1</v>
      </c>
      <c r="Q2427" s="460">
        <f t="shared" si="428"/>
        <v>1.2047510789335209E-5</v>
      </c>
      <c r="R2427" s="460">
        <f t="shared" si="429"/>
        <v>-1.2047510789335209E-5</v>
      </c>
      <c r="V2427" s="430"/>
    </row>
    <row r="2428" spans="3:22" x14ac:dyDescent="0.35">
      <c r="C2428" s="460">
        <v>387</v>
      </c>
      <c r="D2428" s="460">
        <f t="shared" si="420"/>
        <v>387</v>
      </c>
      <c r="E2428" s="460">
        <f t="shared" si="426"/>
        <v>0.38700000000000001</v>
      </c>
      <c r="F2428" s="460">
        <f t="shared" si="421"/>
        <v>0.28378786787847682</v>
      </c>
      <c r="G2428" s="460">
        <v>1.29080793144553E-2</v>
      </c>
      <c r="H2428" s="460">
        <f t="shared" si="422"/>
        <v>1</v>
      </c>
      <c r="I2428" s="460">
        <v>0.85749260291864104</v>
      </c>
      <c r="J2428" s="460">
        <v>0.85071317701093996</v>
      </c>
      <c r="K2428" s="460">
        <v>0.90673320325464801</v>
      </c>
      <c r="L2428" s="460" t="str">
        <f t="shared" si="423"/>
        <v>-</v>
      </c>
      <c r="M2428" s="460">
        <f t="shared" si="424"/>
        <v>1</v>
      </c>
      <c r="N2428" s="460">
        <f t="shared" si="425"/>
        <v>3.6631563070555402E-3</v>
      </c>
      <c r="O2428" s="460">
        <f t="shared" si="430"/>
        <v>-48.722890991473548</v>
      </c>
      <c r="P2428" s="460">
        <f t="shared" si="427"/>
        <v>-1</v>
      </c>
      <c r="Q2428" s="460">
        <f t="shared" si="428"/>
        <v>1.3025782841178207E-5</v>
      </c>
      <c r="R2428" s="460">
        <f t="shared" si="429"/>
        <v>-1.3025782841178207E-5</v>
      </c>
      <c r="V2428" s="430"/>
    </row>
    <row r="2429" spans="3:22" x14ac:dyDescent="0.35">
      <c r="C2429" s="460">
        <v>388</v>
      </c>
      <c r="D2429" s="460">
        <f t="shared" si="420"/>
        <v>388</v>
      </c>
      <c r="E2429" s="460">
        <f t="shared" si="426"/>
        <v>0.38800000000000001</v>
      </c>
      <c r="F2429" s="460">
        <f t="shared" si="421"/>
        <v>0.28176232498250336</v>
      </c>
      <c r="G2429" s="460">
        <v>1.3158488345766E-2</v>
      </c>
      <c r="H2429" s="460">
        <f t="shared" si="422"/>
        <v>1</v>
      </c>
      <c r="I2429" s="460">
        <v>0.856799910999266</v>
      </c>
      <c r="J2429" s="460">
        <v>0.849989884732124</v>
      </c>
      <c r="K2429" s="460">
        <v>0.90626938186545103</v>
      </c>
      <c r="L2429" s="460" t="str">
        <f t="shared" si="423"/>
        <v>-</v>
      </c>
      <c r="M2429" s="460">
        <f t="shared" si="424"/>
        <v>1</v>
      </c>
      <c r="N2429" s="460">
        <f t="shared" si="425"/>
        <v>3.7075662695582028E-3</v>
      </c>
      <c r="O2429" s="460">
        <f t="shared" si="430"/>
        <v>-48.618221551797511</v>
      </c>
      <c r="P2429" s="460">
        <f t="shared" si="427"/>
        <v>-1</v>
      </c>
      <c r="Q2429" s="460">
        <f t="shared" si="428"/>
        <v>1.3581887825350881E-5</v>
      </c>
      <c r="R2429" s="460">
        <f t="shared" si="429"/>
        <v>-1.3581887825350881E-5</v>
      </c>
      <c r="V2429" s="430"/>
    </row>
    <row r="2430" spans="3:22" x14ac:dyDescent="0.35">
      <c r="C2430" s="460">
        <v>389</v>
      </c>
      <c r="D2430" s="460">
        <f t="shared" ref="D2430:D2493" si="431">IF(AND($D$11=$U$86,$D$13&gt;=$U$80),$D$13/$U$80,1)*(f_CLK_MHz/fCLK_NOM_MHz)*$C2430</f>
        <v>389</v>
      </c>
      <c r="E2430" s="460">
        <f t="shared" si="426"/>
        <v>0.38900000000000001</v>
      </c>
      <c r="F2430" s="460">
        <f t="shared" ref="F2430:F2493" si="432">IF(SINC3_Decimation&lt;&gt;0,(ABS(SIN(((MOD_CLK_DIV*PI()*$D2430*SINC3_Decimation)/(f_CLK_MHz*1000000)))/(SINC3_Decimation*SIN(((MOD_CLK_DIV*PI()*$D2430)/(f_CLK_MHz*1000000)))))^First_Stage_Order),"-")</f>
        <v>0.27974384325017232</v>
      </c>
      <c r="G2430" s="460">
        <v>1.31777099584614E-2</v>
      </c>
      <c r="H2430" s="460">
        <f t="shared" ref="H2430:H2493" si="433">IF(SINC1A_Decimation&lt;&gt;0,(ABS(SIN(((MOD_CLK_DIV*SINC3_Decimation*FIR2_Decimation*PI()*$D2430*SINC1A_Decimation)/(f_CLK_MHz*1000000)))/(SINC1A_Decimation*SIN(((MOD_CLK_DIV*SINC3_Decimation*FIR2_Decimation*PI()*$D2430)/(f_CLK_MHz*1000000)))))^1),"-")</f>
        <v>1</v>
      </c>
      <c r="I2430" s="460">
        <v>0.85610587803059102</v>
      </c>
      <c r="J2430" s="460">
        <v>0.849265216282164</v>
      </c>
      <c r="K2430" s="460">
        <v>0.90580455358513601</v>
      </c>
      <c r="L2430" s="460" t="str">
        <f t="shared" ref="L2430:L2493" si="434">IF(SINC1B_Decimation&lt;&gt;0,(ABS(SIN(((MOD_CLK_DIV*FIR1_Decimation*PI()*$D2430*SINC1B_Decimation)/(f_CLK_MHz*1000000)))/(SINC1B_Decimation*SIN(((MOD_CLK_DIV*FIR1_Decimation*PI()*$D2430)/(f_CLK_MHz*1000000)))))^1),"-")</f>
        <v>-</v>
      </c>
      <c r="M2430" s="460">
        <f t="shared" ref="M2430:M2493" si="435">IF($D$14=$Z$85,(ABS(SIN(((Dec_Prior_to_Chop*PI()*$D2430*2)/(f_CLK_MHz*1000000)))/(2*SIN(((Dec_Prior_to_Chop*PI()*$D2430)/(f_CLK_MHz*1000000)))))^1),1)</f>
        <v>1</v>
      </c>
      <c r="N2430" s="460">
        <f t="shared" ref="N2430:N2493" si="436">M2430*IF(FILTER=$U$85,F2430,IF(AND(FILTER=$U$86,$D$13&lt;=$U$73,$D$13&lt;&gt;$U$72),F2430*G2430*H2430,IF(AND(FILTER=$U$86,OR($D$13&gt;=$U$74,$D$13=$U$72),$D$13&lt;=$U$79,$D$13&lt;&gt;$U$75),I2430*L2430,IF(AND(FILTER=$U$86,$D$13=$U$75),J2430*L2430,IF(AND(FILTER=$U$86,$D$13&gt;=$U$80),K2430,"Error")))))</f>
        <v>3.6863832290160606E-3</v>
      </c>
      <c r="O2430" s="460">
        <f t="shared" si="430"/>
        <v>-48.667990367712768</v>
      </c>
      <c r="P2430" s="460">
        <f t="shared" si="427"/>
        <v>-1</v>
      </c>
      <c r="Q2430" s="460">
        <f t="shared" si="428"/>
        <v>1.3667622296866652E-5</v>
      </c>
      <c r="R2430" s="460">
        <f t="shared" si="429"/>
        <v>-1.3667622296866652E-5</v>
      </c>
      <c r="V2430" s="430"/>
    </row>
    <row r="2431" spans="3:22" x14ac:dyDescent="0.35">
      <c r="C2431" s="460">
        <v>390</v>
      </c>
      <c r="D2431" s="460">
        <f t="shared" si="431"/>
        <v>390</v>
      </c>
      <c r="E2431" s="460">
        <f t="shared" ref="E2431:E2494" si="437">D2431/1000</f>
        <v>0.39</v>
      </c>
      <c r="F2431" s="460">
        <f t="shared" si="432"/>
        <v>0.2777324545966372</v>
      </c>
      <c r="G2431" s="460">
        <v>1.29592353194535E-2</v>
      </c>
      <c r="H2431" s="460">
        <f t="shared" si="433"/>
        <v>1</v>
      </c>
      <c r="I2431" s="460">
        <v>0.85541050722597201</v>
      </c>
      <c r="J2431" s="460">
        <v>0.84853917517643496</v>
      </c>
      <c r="K2431" s="460">
        <v>0.90533871981838399</v>
      </c>
      <c r="L2431" s="460" t="str">
        <f t="shared" si="434"/>
        <v>-</v>
      </c>
      <c r="M2431" s="460">
        <f t="shared" si="435"/>
        <v>1</v>
      </c>
      <c r="N2431" s="460">
        <f t="shared" si="436"/>
        <v>3.5992002349672565E-3</v>
      </c>
      <c r="O2431" s="460">
        <f t="shared" si="430"/>
        <v>-48.875879829807225</v>
      </c>
      <c r="P2431" s="460">
        <f t="shared" si="427"/>
        <v>-1</v>
      </c>
      <c r="Q2431" s="460">
        <f t="shared" si="428"/>
        <v>1.3269931602666788E-5</v>
      </c>
      <c r="R2431" s="460">
        <f t="shared" si="429"/>
        <v>-1.3269931602666788E-5</v>
      </c>
      <c r="V2431" s="430"/>
    </row>
    <row r="2432" spans="3:22" x14ac:dyDescent="0.35">
      <c r="C2432" s="460">
        <v>391</v>
      </c>
      <c r="D2432" s="460">
        <f t="shared" si="431"/>
        <v>391</v>
      </c>
      <c r="E2432" s="460">
        <f t="shared" si="437"/>
        <v>0.39100000000000001</v>
      </c>
      <c r="F2432" s="460">
        <f t="shared" si="432"/>
        <v>0.27572819048317287</v>
      </c>
      <c r="G2432" s="460">
        <v>1.2501968644433E-2</v>
      </c>
      <c r="H2432" s="460">
        <f t="shared" si="433"/>
        <v>1</v>
      </c>
      <c r="I2432" s="460">
        <v>0.85471380180411105</v>
      </c>
      <c r="J2432" s="460">
        <v>0.84781176493598298</v>
      </c>
      <c r="K2432" s="460">
        <v>0.90487188197271196</v>
      </c>
      <c r="L2432" s="460" t="str">
        <f t="shared" si="434"/>
        <v>-</v>
      </c>
      <c r="M2432" s="460">
        <f t="shared" si="435"/>
        <v>1</v>
      </c>
      <c r="N2432" s="460">
        <f t="shared" si="436"/>
        <v>3.4471451918068768E-3</v>
      </c>
      <c r="O2432" s="460">
        <f t="shared" si="430"/>
        <v>-49.250808479374648</v>
      </c>
      <c r="P2432" s="460">
        <f t="shared" si="427"/>
        <v>-1</v>
      </c>
      <c r="Q2432" s="460">
        <f t="shared" si="428"/>
        <v>1.2412745968355186E-5</v>
      </c>
      <c r="R2432" s="460">
        <f t="shared" si="429"/>
        <v>-1.2412745968355186E-5</v>
      </c>
      <c r="V2432" s="430"/>
    </row>
    <row r="2433" spans="3:22" x14ac:dyDescent="0.35">
      <c r="C2433" s="460">
        <v>392</v>
      </c>
      <c r="D2433" s="460">
        <f t="shared" si="431"/>
        <v>392</v>
      </c>
      <c r="E2433" s="460">
        <f t="shared" si="437"/>
        <v>0.39200000000000002</v>
      </c>
      <c r="F2433" s="460">
        <f t="shared" si="432"/>
        <v>0.27373108191696277</v>
      </c>
      <c r="G2433" s="460">
        <v>1.1810292731695701E-2</v>
      </c>
      <c r="H2433" s="460">
        <f t="shared" si="433"/>
        <v>1</v>
      </c>
      <c r="I2433" s="460">
        <v>0.85401576498897702</v>
      </c>
      <c r="J2433" s="460">
        <v>0.84708298908744295</v>
      </c>
      <c r="K2433" s="460">
        <v>0.90440404145841302</v>
      </c>
      <c r="L2433" s="460" t="str">
        <f t="shared" si="434"/>
        <v>-</v>
      </c>
      <c r="M2433" s="460">
        <f t="shared" si="435"/>
        <v>1</v>
      </c>
      <c r="N2433" s="460">
        <f t="shared" si="436"/>
        <v>3.2328442072031057E-3</v>
      </c>
      <c r="O2433" s="460">
        <f t="shared" si="430"/>
        <v>-49.808304476171436</v>
      </c>
      <c r="P2433" s="460">
        <f t="shared" si="427"/>
        <v>-1</v>
      </c>
      <c r="Q2433" s="460">
        <f t="shared" si="428"/>
        <v>1.1155564592721436E-5</v>
      </c>
      <c r="R2433" s="460">
        <f t="shared" si="429"/>
        <v>-1.1155564592721436E-5</v>
      </c>
      <c r="V2433" s="430"/>
    </row>
    <row r="2434" spans="3:22" x14ac:dyDescent="0.35">
      <c r="C2434" s="460">
        <v>393</v>
      </c>
      <c r="D2434" s="460">
        <f t="shared" si="431"/>
        <v>393</v>
      </c>
      <c r="E2434" s="460">
        <f t="shared" si="437"/>
        <v>0.39300000000000002</v>
      </c>
      <c r="F2434" s="460">
        <f t="shared" si="432"/>
        <v>0.27174115945091526</v>
      </c>
      <c r="G2434" s="460">
        <v>1.08939999150128E-2</v>
      </c>
      <c r="H2434" s="460">
        <f t="shared" si="433"/>
        <v>1</v>
      </c>
      <c r="I2434" s="460">
        <v>0.85331640000982401</v>
      </c>
      <c r="J2434" s="460">
        <v>0.84635285116306003</v>
      </c>
      <c r="K2434" s="460">
        <v>0.90393519968860003</v>
      </c>
      <c r="L2434" s="460" t="str">
        <f t="shared" si="434"/>
        <v>-</v>
      </c>
      <c r="M2434" s="460">
        <f t="shared" si="435"/>
        <v>1</v>
      </c>
      <c r="N2434" s="460">
        <f t="shared" si="436"/>
        <v>2.9603481679637503E-3</v>
      </c>
      <c r="O2434" s="460">
        <f t="shared" si="430"/>
        <v>-50.573144167109774</v>
      </c>
      <c r="P2434" s="460">
        <f t="shared" si="427"/>
        <v>-1</v>
      </c>
      <c r="Q2434" s="460">
        <f t="shared" si="428"/>
        <v>9.5889079489562217E-6</v>
      </c>
      <c r="R2434" s="460">
        <f t="shared" si="429"/>
        <v>-9.5889079489562217E-6</v>
      </c>
      <c r="V2434" s="430"/>
    </row>
    <row r="2435" spans="3:22" x14ac:dyDescent="0.35">
      <c r="C2435" s="460">
        <v>394</v>
      </c>
      <c r="D2435" s="460">
        <f t="shared" si="431"/>
        <v>394</v>
      </c>
      <c r="E2435" s="460">
        <f t="shared" si="437"/>
        <v>0.39400000000000002</v>
      </c>
      <c r="F2435" s="460">
        <f t="shared" si="432"/>
        <v>0.26975845318350994</v>
      </c>
      <c r="G2435" s="460">
        <v>9.7680901390334602E-3</v>
      </c>
      <c r="H2435" s="460">
        <f t="shared" si="433"/>
        <v>1</v>
      </c>
      <c r="I2435" s="460">
        <v>0.85261571010109105</v>
      </c>
      <c r="J2435" s="460">
        <v>0.84562135470056599</v>
      </c>
      <c r="K2435" s="460">
        <v>0.90346535807911099</v>
      </c>
      <c r="L2435" s="460" t="str">
        <f t="shared" si="434"/>
        <v>-</v>
      </c>
      <c r="M2435" s="460">
        <f t="shared" si="435"/>
        <v>1</v>
      </c>
      <c r="N2435" s="460">
        <f t="shared" si="436"/>
        <v>2.6350248864627627E-3</v>
      </c>
      <c r="O2435" s="460">
        <f t="shared" si="430"/>
        <v>-51.584305574854774</v>
      </c>
      <c r="P2435" s="460">
        <f t="shared" ref="P2435:P2498" si="438">D2434-D2435</f>
        <v>-1</v>
      </c>
      <c r="Q2435" s="460">
        <f t="shared" ref="Q2435:Q2498" si="439">((N2435+N2434)/2)^2</f>
        <v>7.8270499045505709E-6</v>
      </c>
      <c r="R2435" s="460">
        <f t="shared" ref="R2435:R2498" si="440">P2435*Q2435</f>
        <v>-7.8270499045505709E-6</v>
      </c>
      <c r="V2435" s="430"/>
    </row>
    <row r="2436" spans="3:22" x14ac:dyDescent="0.35">
      <c r="C2436" s="460">
        <v>395</v>
      </c>
      <c r="D2436" s="460">
        <f t="shared" si="431"/>
        <v>395</v>
      </c>
      <c r="E2436" s="460">
        <f t="shared" si="437"/>
        <v>0.39500000000000002</v>
      </c>
      <c r="F2436" s="460">
        <f t="shared" si="432"/>
        <v>0.26778299275867112</v>
      </c>
      <c r="G2436" s="460">
        <v>8.4524411280314793E-3</v>
      </c>
      <c r="H2436" s="460">
        <f t="shared" si="433"/>
        <v>1</v>
      </c>
      <c r="I2436" s="460">
        <v>0.851913698502473</v>
      </c>
      <c r="J2436" s="460">
        <v>0.84488850324327402</v>
      </c>
      <c r="K2436" s="460">
        <v>0.90299451804860298</v>
      </c>
      <c r="L2436" s="460" t="str">
        <f t="shared" si="434"/>
        <v>-</v>
      </c>
      <c r="M2436" s="460">
        <f t="shared" si="435"/>
        <v>1</v>
      </c>
      <c r="N2436" s="460">
        <f t="shared" si="436"/>
        <v>2.2634199813807475E-3</v>
      </c>
      <c r="O2436" s="460">
        <f t="shared" si="430"/>
        <v>-52.904697089944676</v>
      </c>
      <c r="P2436" s="460">
        <f t="shared" si="438"/>
        <v>-1</v>
      </c>
      <c r="Q2436" s="460">
        <f t="shared" si="439"/>
        <v>5.9986905308256073E-6</v>
      </c>
      <c r="R2436" s="460">
        <f t="shared" si="440"/>
        <v>-5.9986905308256073E-6</v>
      </c>
      <c r="V2436" s="430"/>
    </row>
    <row r="2437" spans="3:22" x14ac:dyDescent="0.35">
      <c r="C2437" s="460">
        <v>396</v>
      </c>
      <c r="D2437" s="460">
        <f t="shared" si="431"/>
        <v>396</v>
      </c>
      <c r="E2437" s="460">
        <f t="shared" si="437"/>
        <v>0.39600000000000002</v>
      </c>
      <c r="F2437" s="460">
        <f t="shared" si="432"/>
        <v>0.26581480736567331</v>
      </c>
      <c r="G2437" s="460">
        <v>6.97135876081362E-3</v>
      </c>
      <c r="H2437" s="460">
        <f t="shared" si="433"/>
        <v>1</v>
      </c>
      <c r="I2437" s="460">
        <v>0.85121036845888498</v>
      </c>
      <c r="J2437" s="460">
        <v>0.84415430034001704</v>
      </c>
      <c r="K2437" s="460">
        <v>0.90252268101850996</v>
      </c>
      <c r="L2437" s="460" t="str">
        <f t="shared" si="434"/>
        <v>-</v>
      </c>
      <c r="M2437" s="460">
        <f t="shared" si="435"/>
        <v>1</v>
      </c>
      <c r="N2437" s="460">
        <f t="shared" si="436"/>
        <v>1.8530903860826714E-3</v>
      </c>
      <c r="O2437" s="460">
        <f t="shared" si="430"/>
        <v>-54.642067941527053</v>
      </c>
      <c r="P2437" s="460">
        <f t="shared" si="438"/>
        <v>-1</v>
      </c>
      <c r="Q2437" s="460">
        <f t="shared" si="439"/>
        <v>4.236414401358454E-6</v>
      </c>
      <c r="R2437" s="460">
        <f t="shared" si="440"/>
        <v>-4.236414401358454E-6</v>
      </c>
      <c r="V2437" s="430"/>
    </row>
    <row r="2438" spans="3:22" x14ac:dyDescent="0.35">
      <c r="C2438" s="460">
        <v>397</v>
      </c>
      <c r="D2438" s="460">
        <f t="shared" si="431"/>
        <v>397</v>
      </c>
      <c r="E2438" s="460">
        <f t="shared" si="437"/>
        <v>0.39700000000000002</v>
      </c>
      <c r="F2438" s="460">
        <f t="shared" si="432"/>
        <v>0.26385392573907124</v>
      </c>
      <c r="G2438" s="460">
        <v>5.35301870495413E-3</v>
      </c>
      <c r="H2438" s="460">
        <f t="shared" si="433"/>
        <v>1</v>
      </c>
      <c r="I2438" s="460">
        <v>0.85050572322034801</v>
      </c>
      <c r="J2438" s="460">
        <v>0.84341874954504703</v>
      </c>
      <c r="K2438" s="460">
        <v>0.90204984841298497</v>
      </c>
      <c r="L2438" s="460" t="str">
        <f t="shared" si="434"/>
        <v>-</v>
      </c>
      <c r="M2438" s="460">
        <f t="shared" si="435"/>
        <v>1</v>
      </c>
      <c r="N2438" s="460">
        <f t="shared" si="436"/>
        <v>1.4124149998568263E-3</v>
      </c>
      <c r="O2438" s="460">
        <f t="shared" si="430"/>
        <v>-57.000753577482442</v>
      </c>
      <c r="P2438" s="460">
        <f t="shared" si="438"/>
        <v>-1</v>
      </c>
      <c r="Q2438" s="460">
        <f t="shared" si="439"/>
        <v>2.6658813563999667E-6</v>
      </c>
      <c r="R2438" s="460">
        <f t="shared" si="440"/>
        <v>-2.6658813563999667E-6</v>
      </c>
      <c r="V2438" s="430"/>
    </row>
    <row r="2439" spans="3:22" x14ac:dyDescent="0.35">
      <c r="C2439" s="460">
        <v>398</v>
      </c>
      <c r="D2439" s="460">
        <f t="shared" si="431"/>
        <v>398</v>
      </c>
      <c r="E2439" s="460">
        <f t="shared" si="437"/>
        <v>0.39800000000000002</v>
      </c>
      <c r="F2439" s="460">
        <f t="shared" si="432"/>
        <v>0.26190037615866252</v>
      </c>
      <c r="G2439" s="460">
        <v>3.6288130307984999E-3</v>
      </c>
      <c r="H2439" s="460">
        <f t="shared" si="433"/>
        <v>1</v>
      </c>
      <c r="I2439" s="460">
        <v>0.84979976604208796</v>
      </c>
      <c r="J2439" s="460">
        <v>0.84268185441812105</v>
      </c>
      <c r="K2439" s="460">
        <v>0.901576021658969</v>
      </c>
      <c r="L2439" s="460" t="str">
        <f t="shared" si="434"/>
        <v>-</v>
      </c>
      <c r="M2439" s="460">
        <f t="shared" si="435"/>
        <v>1</v>
      </c>
      <c r="N2439" s="460">
        <f t="shared" si="436"/>
        <v>9.5038749777558336E-4</v>
      </c>
      <c r="O2439" s="460">
        <f t="shared" si="430"/>
        <v>-60.441985708259082</v>
      </c>
      <c r="P2439" s="460">
        <f t="shared" si="438"/>
        <v>-1</v>
      </c>
      <c r="Q2439" s="460">
        <f t="shared" si="439"/>
        <v>1.3957089107044885E-6</v>
      </c>
      <c r="R2439" s="460">
        <f t="shared" si="440"/>
        <v>-1.3957089107044885E-6</v>
      </c>
      <c r="V2439" s="430"/>
    </row>
    <row r="2440" spans="3:22" x14ac:dyDescent="0.35">
      <c r="C2440" s="460">
        <v>399</v>
      </c>
      <c r="D2440" s="460">
        <f t="shared" si="431"/>
        <v>399</v>
      </c>
      <c r="E2440" s="460">
        <f t="shared" si="437"/>
        <v>0.39900000000000002</v>
      </c>
      <c r="F2440" s="460">
        <f t="shared" si="432"/>
        <v>0.25995418644947837</v>
      </c>
      <c r="G2440" s="460">
        <v>1.83261785518019E-3</v>
      </c>
      <c r="H2440" s="460">
        <f t="shared" si="433"/>
        <v>1</v>
      </c>
      <c r="I2440" s="460">
        <v>0.84909250018446303</v>
      </c>
      <c r="J2440" s="460">
        <v>0.84194361852442601</v>
      </c>
      <c r="K2440" s="460">
        <v>0.90110120218616496</v>
      </c>
      <c r="L2440" s="460" t="str">
        <f t="shared" si="434"/>
        <v>-</v>
      </c>
      <c r="M2440" s="460">
        <f t="shared" si="435"/>
        <v>1</v>
      </c>
      <c r="N2440" s="460">
        <f t="shared" si="436"/>
        <v>4.7639668361615427E-4</v>
      </c>
      <c r="O2440" s="460">
        <f t="shared" si="430"/>
        <v>-66.440625409453432</v>
      </c>
      <c r="P2440" s="460">
        <f t="shared" si="438"/>
        <v>-1</v>
      </c>
      <c r="Q2440" s="460">
        <f t="shared" si="439"/>
        <v>5.0892827506742264E-7</v>
      </c>
      <c r="R2440" s="460">
        <f t="shared" si="440"/>
        <v>-5.0892827506742264E-7</v>
      </c>
      <c r="V2440" s="430"/>
    </row>
    <row r="2441" spans="3:22" x14ac:dyDescent="0.35">
      <c r="C2441" s="460">
        <v>400</v>
      </c>
      <c r="D2441" s="460">
        <f t="shared" si="431"/>
        <v>400</v>
      </c>
      <c r="E2441" s="460">
        <f t="shared" si="437"/>
        <v>0.4</v>
      </c>
      <c r="F2441" s="460">
        <f t="shared" si="432"/>
        <v>0.25801538398180046</v>
      </c>
      <c r="G2441" s="460">
        <v>2.8670538977244302E-17</v>
      </c>
      <c r="H2441" s="460">
        <f t="shared" si="433"/>
        <v>1</v>
      </c>
      <c r="I2441" s="460">
        <v>0.84838392891291003</v>
      </c>
      <c r="J2441" s="460">
        <v>0.84120404543452898</v>
      </c>
      <c r="K2441" s="460">
        <v>0.90062539142698605</v>
      </c>
      <c r="L2441" s="460" t="str">
        <f t="shared" si="434"/>
        <v>-</v>
      </c>
      <c r="M2441" s="460">
        <f t="shared" si="435"/>
        <v>1</v>
      </c>
      <c r="N2441" s="460">
        <f t="shared" si="436"/>
        <v>7.3974401231788656E-18</v>
      </c>
      <c r="O2441" s="460">
        <f t="shared" si="430"/>
        <v>-342.61837082893157</v>
      </c>
      <c r="P2441" s="460">
        <f t="shared" si="438"/>
        <v>-1</v>
      </c>
      <c r="Q2441" s="460">
        <f t="shared" si="439"/>
        <v>5.6738450040119305E-8</v>
      </c>
      <c r="R2441" s="460">
        <f t="shared" si="440"/>
        <v>-5.6738450040119305E-8</v>
      </c>
      <c r="V2441" s="430"/>
    </row>
    <row r="2442" spans="3:22" x14ac:dyDescent="0.35">
      <c r="C2442" s="460">
        <v>401</v>
      </c>
      <c r="D2442" s="460">
        <f t="shared" si="431"/>
        <v>401</v>
      </c>
      <c r="E2442" s="460">
        <f t="shared" si="437"/>
        <v>0.40100000000000002</v>
      </c>
      <c r="F2442" s="460">
        <f t="shared" si="432"/>
        <v>0.25608399567120893</v>
      </c>
      <c r="G2442" s="460">
        <v>1.83261785518013E-3</v>
      </c>
      <c r="H2442" s="460">
        <f t="shared" si="433"/>
        <v>1</v>
      </c>
      <c r="I2442" s="460">
        <v>0.84767405549800801</v>
      </c>
      <c r="J2442" s="460">
        <v>0.84046313872442802</v>
      </c>
      <c r="K2442" s="460">
        <v>0.90014859081662801</v>
      </c>
      <c r="L2442" s="460" t="str">
        <f t="shared" si="434"/>
        <v>-</v>
      </c>
      <c r="M2442" s="460">
        <f t="shared" si="435"/>
        <v>1</v>
      </c>
      <c r="N2442" s="460">
        <f t="shared" si="436"/>
        <v>4.6930410289292858E-4</v>
      </c>
      <c r="O2442" s="460">
        <f t="shared" si="430"/>
        <v>-66.570912978994528</v>
      </c>
      <c r="P2442" s="460">
        <f t="shared" si="438"/>
        <v>-1</v>
      </c>
      <c r="Q2442" s="460">
        <f t="shared" si="439"/>
        <v>5.5061585248035854E-8</v>
      </c>
      <c r="R2442" s="460">
        <f t="shared" si="440"/>
        <v>-5.5061585248035854E-8</v>
      </c>
      <c r="V2442" s="430"/>
    </row>
    <row r="2443" spans="3:22" x14ac:dyDescent="0.35">
      <c r="C2443" s="460">
        <v>402</v>
      </c>
      <c r="D2443" s="460">
        <f t="shared" si="431"/>
        <v>402</v>
      </c>
      <c r="E2443" s="460">
        <f t="shared" si="437"/>
        <v>0.40200000000000002</v>
      </c>
      <c r="F2443" s="460">
        <f t="shared" si="432"/>
        <v>0.25416004797865965</v>
      </c>
      <c r="G2443" s="460">
        <v>3.62881303079845E-3</v>
      </c>
      <c r="H2443" s="460">
        <f t="shared" si="433"/>
        <v>1</v>
      </c>
      <c r="I2443" s="460">
        <v>0.84696288321535096</v>
      </c>
      <c r="J2443" s="460">
        <v>0.83972090197543403</v>
      </c>
      <c r="K2443" s="460">
        <v>0.89967080179297998</v>
      </c>
      <c r="L2443" s="460" t="str">
        <f t="shared" si="434"/>
        <v>-</v>
      </c>
      <c r="M2443" s="460">
        <f t="shared" si="435"/>
        <v>1</v>
      </c>
      <c r="N2443" s="460">
        <f t="shared" si="436"/>
        <v>9.2229929401331935E-4</v>
      </c>
      <c r="O2443" s="460">
        <f t="shared" si="430"/>
        <v>-60.702562475975654</v>
      </c>
      <c r="P2443" s="460">
        <f t="shared" si="438"/>
        <v>-1</v>
      </c>
      <c r="Q2443" s="460">
        <f t="shared" si="439"/>
        <v>4.8414000357025202E-7</v>
      </c>
      <c r="R2443" s="460">
        <f t="shared" si="440"/>
        <v>-4.8414000357025202E-7</v>
      </c>
      <c r="V2443" s="430"/>
    </row>
    <row r="2444" spans="3:22" x14ac:dyDescent="0.35">
      <c r="C2444" s="460">
        <v>403</v>
      </c>
      <c r="D2444" s="460">
        <f t="shared" si="431"/>
        <v>403</v>
      </c>
      <c r="E2444" s="460">
        <f t="shared" si="437"/>
        <v>0.40300000000000002</v>
      </c>
      <c r="F2444" s="460">
        <f t="shared" si="432"/>
        <v>0.25224356691058625</v>
      </c>
      <c r="G2444" s="460">
        <v>5.3530187049540797E-3</v>
      </c>
      <c r="H2444" s="460">
        <f t="shared" si="433"/>
        <v>1</v>
      </c>
      <c r="I2444" s="460">
        <v>0.84625041534560397</v>
      </c>
      <c r="J2444" s="460">
        <v>0.83897733877420599</v>
      </c>
      <c r="K2444" s="460">
        <v>0.89919202579667401</v>
      </c>
      <c r="L2444" s="460" t="str">
        <f t="shared" si="434"/>
        <v>-</v>
      </c>
      <c r="M2444" s="460">
        <f t="shared" si="435"/>
        <v>1</v>
      </c>
      <c r="N2444" s="460">
        <f t="shared" si="436"/>
        <v>1.3502645318767042E-3</v>
      </c>
      <c r="O2444" s="460">
        <f t="shared" si="430"/>
        <v>-57.39162280076647</v>
      </c>
      <c r="P2444" s="460">
        <f t="shared" si="438"/>
        <v>-1</v>
      </c>
      <c r="Q2444" s="460">
        <f t="shared" si="439"/>
        <v>1.2911365856859752E-6</v>
      </c>
      <c r="R2444" s="460">
        <f t="shared" si="440"/>
        <v>-1.2911365856859752E-6</v>
      </c>
      <c r="V2444" s="430"/>
    </row>
    <row r="2445" spans="3:22" x14ac:dyDescent="0.35">
      <c r="C2445" s="460">
        <v>404</v>
      </c>
      <c r="D2445" s="460">
        <f t="shared" si="431"/>
        <v>404</v>
      </c>
      <c r="E2445" s="460">
        <f t="shared" si="437"/>
        <v>0.40400000000000003</v>
      </c>
      <c r="F2445" s="460">
        <f t="shared" si="432"/>
        <v>0.25033457801903458</v>
      </c>
      <c r="G2445" s="460">
        <v>6.9713587608135801E-3</v>
      </c>
      <c r="H2445" s="460">
        <f t="shared" si="433"/>
        <v>1</v>
      </c>
      <c r="I2445" s="460">
        <v>0.84553665517448495</v>
      </c>
      <c r="J2445" s="460">
        <v>0.83823245271274804</v>
      </c>
      <c r="K2445" s="460">
        <v>0.89871226427108697</v>
      </c>
      <c r="L2445" s="460" t="str">
        <f t="shared" si="434"/>
        <v>-</v>
      </c>
      <c r="M2445" s="460">
        <f t="shared" si="435"/>
        <v>1</v>
      </c>
      <c r="N2445" s="460">
        <f t="shared" si="436"/>
        <v>1.7451721536075673E-3</v>
      </c>
      <c r="O2445" s="460">
        <f t="shared" ref="O2445:O2508" si="441">20*LOG10(N2445)</f>
        <v>-55.163234506771708</v>
      </c>
      <c r="P2445" s="460">
        <f t="shared" si="438"/>
        <v>-1</v>
      </c>
      <c r="Q2445" s="460">
        <f t="shared" si="439"/>
        <v>2.3954320684604635E-6</v>
      </c>
      <c r="R2445" s="460">
        <f t="shared" si="440"/>
        <v>-2.3954320684604635E-6</v>
      </c>
      <c r="V2445" s="430"/>
    </row>
    <row r="2446" spans="3:22" x14ac:dyDescent="0.35">
      <c r="C2446" s="460">
        <v>405</v>
      </c>
      <c r="D2446" s="460">
        <f t="shared" si="431"/>
        <v>405</v>
      </c>
      <c r="E2446" s="460">
        <f t="shared" si="437"/>
        <v>0.40500000000000003</v>
      </c>
      <c r="F2446" s="460">
        <f t="shared" si="432"/>
        <v>0.24843310640182284</v>
      </c>
      <c r="G2446" s="460">
        <v>8.4524411280313596E-3</v>
      </c>
      <c r="H2446" s="460">
        <f t="shared" si="433"/>
        <v>1</v>
      </c>
      <c r="I2446" s="460">
        <v>0.84482160599267297</v>
      </c>
      <c r="J2446" s="460">
        <v>0.83748624738830801</v>
      </c>
      <c r="K2446" s="460">
        <v>0.89823151866227102</v>
      </c>
      <c r="L2446" s="460" t="str">
        <f t="shared" si="434"/>
        <v>-</v>
      </c>
      <c r="M2446" s="460">
        <f t="shared" si="435"/>
        <v>1</v>
      </c>
      <c r="N2446" s="460">
        <f t="shared" si="436"/>
        <v>2.0998662061153584E-3</v>
      </c>
      <c r="O2446" s="460">
        <f t="shared" si="441"/>
        <v>-53.556167512911095</v>
      </c>
      <c r="P2446" s="460">
        <f t="shared" si="438"/>
        <v>-1</v>
      </c>
      <c r="Q2446" s="460">
        <f t="shared" si="439"/>
        <v>3.6960799969351921E-6</v>
      </c>
      <c r="R2446" s="460">
        <f t="shared" si="440"/>
        <v>-3.6960799969351921E-6</v>
      </c>
      <c r="V2446" s="430"/>
    </row>
    <row r="2447" spans="3:22" x14ac:dyDescent="0.35">
      <c r="C2447" s="460">
        <v>406</v>
      </c>
      <c r="D2447" s="460">
        <f t="shared" si="431"/>
        <v>406</v>
      </c>
      <c r="E2447" s="460">
        <f t="shared" si="437"/>
        <v>0.40600000000000003</v>
      </c>
      <c r="F2447" s="460">
        <f t="shared" si="432"/>
        <v>0.24653917670273151</v>
      </c>
      <c r="G2447" s="460">
        <v>9.7680901390334394E-3</v>
      </c>
      <c r="H2447" s="460">
        <f t="shared" si="433"/>
        <v>1</v>
      </c>
      <c r="I2447" s="460">
        <v>0.84410527109586297</v>
      </c>
      <c r="J2447" s="460">
        <v>0.83673872640341895</v>
      </c>
      <c r="K2447" s="460">
        <v>0.89774979041901704</v>
      </c>
      <c r="L2447" s="460" t="str">
        <f t="shared" si="434"/>
        <v>-</v>
      </c>
      <c r="M2447" s="460">
        <f t="shared" si="435"/>
        <v>1</v>
      </c>
      <c r="N2447" s="460">
        <f t="shared" si="436"/>
        <v>2.4082169008353745E-3</v>
      </c>
      <c r="O2447" s="460">
        <f t="shared" si="441"/>
        <v>-52.366088001160563</v>
      </c>
      <c r="P2447" s="460">
        <f t="shared" si="438"/>
        <v>-1</v>
      </c>
      <c r="Q2447" s="460">
        <f t="shared" si="439"/>
        <v>5.080703324793642E-6</v>
      </c>
      <c r="R2447" s="460">
        <f t="shared" si="440"/>
        <v>-5.080703324793642E-6</v>
      </c>
      <c r="V2447" s="430"/>
    </row>
    <row r="2448" spans="3:22" x14ac:dyDescent="0.35">
      <c r="C2448" s="460">
        <v>407</v>
      </c>
      <c r="D2448" s="460">
        <f t="shared" si="431"/>
        <v>407</v>
      </c>
      <c r="E2448" s="460">
        <f t="shared" si="437"/>
        <v>0.40699999999999997</v>
      </c>
      <c r="F2448" s="460">
        <f t="shared" si="432"/>
        <v>0.24465281311171996</v>
      </c>
      <c r="G2448" s="460">
        <v>1.0893999915012701E-2</v>
      </c>
      <c r="H2448" s="460">
        <f t="shared" si="433"/>
        <v>1</v>
      </c>
      <c r="I2448" s="460">
        <v>0.84338765378467795</v>
      </c>
      <c r="J2448" s="460">
        <v>0.83598989336582397</v>
      </c>
      <c r="K2448" s="460">
        <v>0.89726708099278796</v>
      </c>
      <c r="L2448" s="460" t="str">
        <f t="shared" si="434"/>
        <v>-</v>
      </c>
      <c r="M2448" s="460">
        <f t="shared" si="435"/>
        <v>1</v>
      </c>
      <c r="N2448" s="460">
        <f t="shared" si="436"/>
        <v>2.6652477252466955E-3</v>
      </c>
      <c r="O2448" s="460">
        <f t="shared" si="441"/>
        <v>-51.485248372840786</v>
      </c>
      <c r="P2448" s="460">
        <f t="shared" si="438"/>
        <v>-1</v>
      </c>
      <c r="Q2448" s="460">
        <f t="shared" si="439"/>
        <v>6.435010828026519E-6</v>
      </c>
      <c r="R2448" s="460">
        <f t="shared" si="440"/>
        <v>-6.435010828026519E-6</v>
      </c>
      <c r="V2448" s="430"/>
    </row>
    <row r="2449" spans="3:22" x14ac:dyDescent="0.35">
      <c r="C2449" s="460">
        <v>408</v>
      </c>
      <c r="D2449" s="460">
        <f t="shared" si="431"/>
        <v>408</v>
      </c>
      <c r="E2449" s="460">
        <f t="shared" si="437"/>
        <v>0.40799999999999997</v>
      </c>
      <c r="F2449" s="460">
        <f t="shared" si="432"/>
        <v>0.24277403936517339</v>
      </c>
      <c r="G2449" s="460">
        <v>1.1810292731695701E-2</v>
      </c>
      <c r="H2449" s="460">
        <f t="shared" si="433"/>
        <v>1</v>
      </c>
      <c r="I2449" s="460">
        <v>0.84266875736473101</v>
      </c>
      <c r="J2449" s="460">
        <v>0.83523975188852795</v>
      </c>
      <c r="K2449" s="460">
        <v>0.89678339183778899</v>
      </c>
      <c r="L2449" s="460" t="str">
        <f t="shared" si="434"/>
        <v>-</v>
      </c>
      <c r="M2449" s="460">
        <f t="shared" si="435"/>
        <v>1</v>
      </c>
      <c r="N2449" s="460">
        <f t="shared" si="436"/>
        <v>2.8672324725589129E-3</v>
      </c>
      <c r="O2449" s="460">
        <f t="shared" si="441"/>
        <v>-50.85074186861489</v>
      </c>
      <c r="P2449" s="460">
        <f t="shared" si="438"/>
        <v>-1</v>
      </c>
      <c r="Q2449" s="460">
        <f t="shared" si="439"/>
        <v>7.6520842847777949E-6</v>
      </c>
      <c r="R2449" s="460">
        <f t="shared" si="440"/>
        <v>-7.6520842847777949E-6</v>
      </c>
      <c r="V2449" s="430"/>
    </row>
    <row r="2450" spans="3:22" x14ac:dyDescent="0.35">
      <c r="C2450" s="460">
        <v>409</v>
      </c>
      <c r="D2450" s="460">
        <f t="shared" si="431"/>
        <v>409</v>
      </c>
      <c r="E2450" s="460">
        <f t="shared" si="437"/>
        <v>0.40899999999999997</v>
      </c>
      <c r="F2450" s="460">
        <f t="shared" si="432"/>
        <v>0.24090287874617466</v>
      </c>
      <c r="G2450" s="460">
        <v>1.2501968644433E-2</v>
      </c>
      <c r="H2450" s="460">
        <f t="shared" si="433"/>
        <v>1</v>
      </c>
      <c r="I2450" s="460">
        <v>0.84194858514652104</v>
      </c>
      <c r="J2450" s="460">
        <v>0.83448830558968901</v>
      </c>
      <c r="K2450" s="460">
        <v>0.89629872441088199</v>
      </c>
      <c r="L2450" s="460" t="str">
        <f t="shared" si="434"/>
        <v>-</v>
      </c>
      <c r="M2450" s="460">
        <f t="shared" si="435"/>
        <v>1</v>
      </c>
      <c r="N2450" s="460">
        <f t="shared" si="436"/>
        <v>3.0117602364383208E-3</v>
      </c>
      <c r="O2450" s="460">
        <f t="shared" si="441"/>
        <v>-50.423592097875989</v>
      </c>
      <c r="P2450" s="460">
        <f t="shared" si="438"/>
        <v>-1</v>
      </c>
      <c r="Q2450" s="460">
        <f t="shared" si="439"/>
        <v>8.6406388181106588E-6</v>
      </c>
      <c r="R2450" s="460">
        <f t="shared" si="440"/>
        <v>-8.6406388181106588E-6</v>
      </c>
      <c r="V2450" s="430"/>
    </row>
    <row r="2451" spans="3:22" x14ac:dyDescent="0.35">
      <c r="C2451" s="460">
        <v>410</v>
      </c>
      <c r="D2451" s="460">
        <f t="shared" si="431"/>
        <v>410</v>
      </c>
      <c r="E2451" s="460">
        <f t="shared" si="437"/>
        <v>0.41</v>
      </c>
      <c r="F2451" s="460">
        <f t="shared" si="432"/>
        <v>0.23903935408480645</v>
      </c>
      <c r="G2451" s="460">
        <v>1.29592353194535E-2</v>
      </c>
      <c r="H2451" s="460">
        <f t="shared" si="433"/>
        <v>1</v>
      </c>
      <c r="I2451" s="460">
        <v>0.841227140445437</v>
      </c>
      <c r="J2451" s="460">
        <v>0.83373555809261701</v>
      </c>
      <c r="K2451" s="460">
        <v>0.89581308017160999</v>
      </c>
      <c r="L2451" s="460" t="str">
        <f t="shared" si="434"/>
        <v>-</v>
      </c>
      <c r="M2451" s="460">
        <f t="shared" si="435"/>
        <v>1</v>
      </c>
      <c r="N2451" s="460">
        <f t="shared" si="436"/>
        <v>3.0977672401951749E-3</v>
      </c>
      <c r="O2451" s="460">
        <f t="shared" si="441"/>
        <v>-50.179024346749017</v>
      </c>
      <c r="P2451" s="460">
        <f t="shared" si="438"/>
        <v>-1</v>
      </c>
      <c r="Q2451" s="460">
        <f t="shared" si="439"/>
        <v>9.331581496934913E-6</v>
      </c>
      <c r="R2451" s="460">
        <f t="shared" si="440"/>
        <v>-9.331581496934913E-6</v>
      </c>
      <c r="V2451" s="430"/>
    </row>
    <row r="2452" spans="3:22" x14ac:dyDescent="0.35">
      <c r="C2452" s="460">
        <v>411</v>
      </c>
      <c r="D2452" s="460">
        <f t="shared" si="431"/>
        <v>411</v>
      </c>
      <c r="E2452" s="460">
        <f t="shared" si="437"/>
        <v>0.41099999999999998</v>
      </c>
      <c r="F2452" s="460">
        <f t="shared" si="432"/>
        <v>0.23718348775848139</v>
      </c>
      <c r="G2452" s="460">
        <v>1.31777099584614E-2</v>
      </c>
      <c r="H2452" s="460">
        <f t="shared" si="433"/>
        <v>1</v>
      </c>
      <c r="I2452" s="460">
        <v>0.84050442658178204</v>
      </c>
      <c r="J2452" s="460">
        <v>0.83298151302580703</v>
      </c>
      <c r="K2452" s="460">
        <v>0.89532646058222198</v>
      </c>
      <c r="L2452" s="460" t="str">
        <f t="shared" si="434"/>
        <v>-</v>
      </c>
      <c r="M2452" s="460">
        <f t="shared" si="435"/>
        <v>1</v>
      </c>
      <c r="N2452" s="460">
        <f t="shared" si="436"/>
        <v>3.1255352086175477E-3</v>
      </c>
      <c r="O2452" s="460">
        <f t="shared" si="441"/>
        <v>-50.101512089616833</v>
      </c>
      <c r="P2452" s="460">
        <f t="shared" si="438"/>
        <v>-1</v>
      </c>
      <c r="Q2452" s="460">
        <f t="shared" si="439"/>
        <v>9.6823733423496094E-6</v>
      </c>
      <c r="R2452" s="460">
        <f t="shared" si="440"/>
        <v>-9.6823733423496094E-6</v>
      </c>
      <c r="V2452" s="430"/>
    </row>
    <row r="2453" spans="3:22" x14ac:dyDescent="0.35">
      <c r="C2453" s="460">
        <v>412</v>
      </c>
      <c r="D2453" s="460">
        <f t="shared" si="431"/>
        <v>412</v>
      </c>
      <c r="E2453" s="460">
        <f t="shared" si="437"/>
        <v>0.41199999999999998</v>
      </c>
      <c r="F2453" s="460">
        <f t="shared" si="432"/>
        <v>0.23533530169229777</v>
      </c>
      <c r="G2453" s="460">
        <v>1.3158488345766E-2</v>
      </c>
      <c r="H2453" s="460">
        <f t="shared" si="433"/>
        <v>1</v>
      </c>
      <c r="I2453" s="460">
        <v>0.83978044688068798</v>
      </c>
      <c r="J2453" s="460">
        <v>0.83222617402283405</v>
      </c>
      <c r="K2453" s="460">
        <v>0.89483886710762295</v>
      </c>
      <c r="L2453" s="460" t="str">
        <f t="shared" si="434"/>
        <v>-</v>
      </c>
      <c r="M2453" s="460">
        <f t="shared" si="435"/>
        <v>1</v>
      </c>
      <c r="N2453" s="460">
        <f t="shared" si="436"/>
        <v>3.0966568246654259E-3</v>
      </c>
      <c r="O2453" s="460">
        <f t="shared" si="441"/>
        <v>-50.182138420550267</v>
      </c>
      <c r="P2453" s="460">
        <f t="shared" si="438"/>
        <v>-1</v>
      </c>
      <c r="Q2453" s="460">
        <f t="shared" si="439"/>
        <v>9.6789184247625259E-6</v>
      </c>
      <c r="R2453" s="460">
        <f t="shared" si="440"/>
        <v>-9.6789184247625259E-6</v>
      </c>
      <c r="V2453" s="430"/>
    </row>
    <row r="2454" spans="3:22" x14ac:dyDescent="0.35">
      <c r="C2454" s="460">
        <v>413</v>
      </c>
      <c r="D2454" s="460">
        <f t="shared" si="431"/>
        <v>413</v>
      </c>
      <c r="E2454" s="460">
        <f t="shared" si="437"/>
        <v>0.41299999999999998</v>
      </c>
      <c r="F2454" s="460">
        <f t="shared" si="432"/>
        <v>0.23349481735942373</v>
      </c>
      <c r="G2454" s="460">
        <v>1.29080793144553E-2</v>
      </c>
      <c r="H2454" s="460">
        <f t="shared" si="433"/>
        <v>1</v>
      </c>
      <c r="I2454" s="460">
        <v>0.83905520467210504</v>
      </c>
      <c r="J2454" s="460">
        <v>0.83146954472235202</v>
      </c>
      <c r="K2454" s="460">
        <v>0.89435030121536696</v>
      </c>
      <c r="L2454" s="460" t="str">
        <f t="shared" si="434"/>
        <v>-</v>
      </c>
      <c r="M2454" s="460">
        <f t="shared" si="435"/>
        <v>1</v>
      </c>
      <c r="N2454" s="460">
        <f t="shared" si="436"/>
        <v>3.0139696219896959E-3</v>
      </c>
      <c r="O2454" s="460">
        <f t="shared" si="441"/>
        <v>-50.417222585674807</v>
      </c>
      <c r="P2454" s="460">
        <f t="shared" si="438"/>
        <v>-1</v>
      </c>
      <c r="Q2454" s="460">
        <f t="shared" si="439"/>
        <v>9.3349388926402504E-6</v>
      </c>
      <c r="R2454" s="460">
        <f t="shared" si="440"/>
        <v>-9.3349388926402504E-6</v>
      </c>
      <c r="V2454" s="430"/>
    </row>
    <row r="2455" spans="3:22" x14ac:dyDescent="0.35">
      <c r="C2455" s="460">
        <v>414</v>
      </c>
      <c r="D2455" s="460">
        <f t="shared" si="431"/>
        <v>414</v>
      </c>
      <c r="E2455" s="460">
        <f t="shared" si="437"/>
        <v>0.41399999999999998</v>
      </c>
      <c r="F2455" s="460">
        <f t="shared" si="432"/>
        <v>0.231662055781512</v>
      </c>
      <c r="G2455" s="460">
        <v>1.2438206241295401E-2</v>
      </c>
      <c r="H2455" s="460">
        <f t="shared" si="433"/>
        <v>1</v>
      </c>
      <c r="I2455" s="460">
        <v>0.83832870329084097</v>
      </c>
      <c r="J2455" s="460">
        <v>0.83071162876812399</v>
      </c>
      <c r="K2455" s="460">
        <v>0.89386076437570705</v>
      </c>
      <c r="L2455" s="460" t="str">
        <f t="shared" si="434"/>
        <v>-</v>
      </c>
      <c r="M2455" s="460">
        <f t="shared" si="435"/>
        <v>1</v>
      </c>
      <c r="N2455" s="460">
        <f t="shared" si="436"/>
        <v>2.8814604280929259E-3</v>
      </c>
      <c r="O2455" s="460">
        <f t="shared" si="441"/>
        <v>-50.807746806600548</v>
      </c>
      <c r="P2455" s="460">
        <f t="shared" si="438"/>
        <v>-1</v>
      </c>
      <c r="Q2455" s="460">
        <f t="shared" si="439"/>
        <v>8.689023868854297E-6</v>
      </c>
      <c r="R2455" s="460">
        <f t="shared" si="440"/>
        <v>-8.689023868854297E-6</v>
      </c>
      <c r="V2455" s="430"/>
    </row>
    <row r="2456" spans="3:22" x14ac:dyDescent="0.35">
      <c r="C2456" s="460">
        <v>415</v>
      </c>
      <c r="D2456" s="460">
        <f t="shared" si="431"/>
        <v>415</v>
      </c>
      <c r="E2456" s="460">
        <f t="shared" si="437"/>
        <v>0.41499999999999998</v>
      </c>
      <c r="F2456" s="460">
        <f t="shared" si="432"/>
        <v>0.22983703752913645</v>
      </c>
      <c r="G2456" s="460">
        <v>1.1765480458386501E-2</v>
      </c>
      <c r="H2456" s="460">
        <f t="shared" si="433"/>
        <v>1</v>
      </c>
      <c r="I2456" s="460">
        <v>0.83760094607645796</v>
      </c>
      <c r="J2456" s="460">
        <v>0.82995242980892303</v>
      </c>
      <c r="K2456" s="460">
        <v>0.89337025806152104</v>
      </c>
      <c r="L2456" s="460" t="str">
        <f t="shared" si="434"/>
        <v>-</v>
      </c>
      <c r="M2456" s="460">
        <f t="shared" si="435"/>
        <v>1</v>
      </c>
      <c r="N2456" s="460">
        <f t="shared" si="436"/>
        <v>2.7041431736624997E-3</v>
      </c>
      <c r="O2456" s="460">
        <f t="shared" si="441"/>
        <v>-51.359406359005455</v>
      </c>
      <c r="P2456" s="460">
        <f t="shared" si="438"/>
        <v>-1</v>
      </c>
      <c r="Q2456" s="460">
        <f t="shared" si="439"/>
        <v>7.7997418989857958E-6</v>
      </c>
      <c r="R2456" s="460">
        <f t="shared" si="440"/>
        <v>-7.7997418989857958E-6</v>
      </c>
      <c r="V2456" s="430"/>
    </row>
    <row r="2457" spans="3:22" x14ac:dyDescent="0.35">
      <c r="C2457" s="460">
        <v>416</v>
      </c>
      <c r="D2457" s="460">
        <f t="shared" si="431"/>
        <v>416</v>
      </c>
      <c r="E2457" s="460">
        <f t="shared" si="437"/>
        <v>0.41599999999999998</v>
      </c>
      <c r="F2457" s="460">
        <f t="shared" si="432"/>
        <v>0.22801978272226053</v>
      </c>
      <c r="G2457" s="460">
        <v>1.09109546331924E-2</v>
      </c>
      <c r="H2457" s="460">
        <f t="shared" si="433"/>
        <v>1</v>
      </c>
      <c r="I2457" s="460">
        <v>0.83687193637328305</v>
      </c>
      <c r="J2457" s="460">
        <v>0.82919195149852098</v>
      </c>
      <c r="K2457" s="460">
        <v>0.89287878374832896</v>
      </c>
      <c r="L2457" s="460" t="str">
        <f t="shared" si="434"/>
        <v>-</v>
      </c>
      <c r="M2457" s="460">
        <f t="shared" si="435"/>
        <v>1</v>
      </c>
      <c r="N2457" s="460">
        <f t="shared" si="436"/>
        <v>2.4879135047529729E-3</v>
      </c>
      <c r="O2457" s="460">
        <f t="shared" si="441"/>
        <v>-52.083294449571909</v>
      </c>
      <c r="P2457" s="460">
        <f t="shared" si="438"/>
        <v>-1</v>
      </c>
      <c r="Q2457" s="460">
        <f t="shared" si="439"/>
        <v>6.739363137969678E-6</v>
      </c>
      <c r="R2457" s="460">
        <f t="shared" si="440"/>
        <v>-6.739363137969678E-6</v>
      </c>
      <c r="V2457" s="430"/>
    </row>
    <row r="2458" spans="3:22" x14ac:dyDescent="0.35">
      <c r="C2458" s="460">
        <v>417</v>
      </c>
      <c r="D2458" s="460">
        <f t="shared" si="431"/>
        <v>417</v>
      </c>
      <c r="E2458" s="460">
        <f t="shared" si="437"/>
        <v>0.41699999999999998</v>
      </c>
      <c r="F2458" s="460">
        <f t="shared" si="432"/>
        <v>0.22621031103073191</v>
      </c>
      <c r="G2458" s="460">
        <v>9.8995671401206301E-3</v>
      </c>
      <c r="H2458" s="460">
        <f t="shared" si="433"/>
        <v>1</v>
      </c>
      <c r="I2458" s="460">
        <v>0.83614167753042601</v>
      </c>
      <c r="J2458" s="460">
        <v>0.82843019749572899</v>
      </c>
      <c r="K2458" s="460">
        <v>0.89238634291432195</v>
      </c>
      <c r="L2458" s="460" t="str">
        <f t="shared" si="434"/>
        <v>-</v>
      </c>
      <c r="M2458" s="460">
        <f t="shared" si="435"/>
        <v>1</v>
      </c>
      <c r="N2458" s="460">
        <f t="shared" si="436"/>
        <v>2.239384161836301E-3</v>
      </c>
      <c r="O2458" s="460">
        <f t="shared" si="441"/>
        <v>-52.997427953748861</v>
      </c>
      <c r="P2458" s="460">
        <f t="shared" si="438"/>
        <v>-1</v>
      </c>
      <c r="Q2458" s="460">
        <f t="shared" si="439"/>
        <v>5.5868358071350971E-6</v>
      </c>
      <c r="R2458" s="460">
        <f t="shared" si="440"/>
        <v>-5.5868358071350971E-6</v>
      </c>
      <c r="V2458" s="430"/>
    </row>
    <row r="2459" spans="3:22" x14ac:dyDescent="0.35">
      <c r="C2459" s="460">
        <v>418</v>
      </c>
      <c r="D2459" s="460">
        <f t="shared" si="431"/>
        <v>418</v>
      </c>
      <c r="E2459" s="460">
        <f t="shared" si="437"/>
        <v>0.41799999999999998</v>
      </c>
      <c r="F2459" s="460">
        <f t="shared" si="432"/>
        <v>0.22440864167480237</v>
      </c>
      <c r="G2459" s="460">
        <v>8.7594911536212402E-3</v>
      </c>
      <c r="H2459" s="460">
        <f t="shared" si="433"/>
        <v>1</v>
      </c>
      <c r="I2459" s="460">
        <v>0.83541017290169595</v>
      </c>
      <c r="J2459" s="460">
        <v>0.82766717146429003</v>
      </c>
      <c r="K2459" s="460">
        <v>0.89189293704030603</v>
      </c>
      <c r="L2459" s="460" t="str">
        <f t="shared" si="434"/>
        <v>-</v>
      </c>
      <c r="M2459" s="460">
        <f t="shared" si="435"/>
        <v>1</v>
      </c>
      <c r="N2459" s="460">
        <f t="shared" si="436"/>
        <v>1.9657055115465901E-3</v>
      </c>
      <c r="O2459" s="460">
        <f t="shared" si="441"/>
        <v>-54.129630892742711</v>
      </c>
      <c r="P2459" s="460">
        <f t="shared" si="438"/>
        <v>-1</v>
      </c>
      <c r="Q2459" s="460">
        <f t="shared" si="439"/>
        <v>4.4206947902978581E-6</v>
      </c>
      <c r="R2459" s="460">
        <f t="shared" si="440"/>
        <v>-4.4206947902978581E-6</v>
      </c>
      <c r="V2459" s="430"/>
    </row>
    <row r="2460" spans="3:22" x14ac:dyDescent="0.35">
      <c r="C2460" s="460">
        <v>419</v>
      </c>
      <c r="D2460" s="460">
        <f t="shared" si="431"/>
        <v>419</v>
      </c>
      <c r="E2460" s="460">
        <f t="shared" si="437"/>
        <v>0.41899999999999998</v>
      </c>
      <c r="F2460" s="460">
        <f t="shared" si="432"/>
        <v>0.2226147934256775</v>
      </c>
      <c r="G2460" s="460">
        <v>7.5214045683417398E-3</v>
      </c>
      <c r="H2460" s="460">
        <f t="shared" si="433"/>
        <v>1</v>
      </c>
      <c r="I2460" s="460">
        <v>0.83467742584560201</v>
      </c>
      <c r="J2460" s="460">
        <v>0.82690287707289001</v>
      </c>
      <c r="K2460" s="460">
        <v>0.89139856760971203</v>
      </c>
      <c r="L2460" s="460" t="str">
        <f t="shared" si="434"/>
        <v>-</v>
      </c>
      <c r="M2460" s="460">
        <f t="shared" si="435"/>
        <v>1</v>
      </c>
      <c r="N2460" s="460">
        <f t="shared" si="436"/>
        <v>1.6743759242523434E-3</v>
      </c>
      <c r="O2460" s="460">
        <f t="shared" si="441"/>
        <v>-55.522940586358345</v>
      </c>
      <c r="P2460" s="460">
        <f t="shared" si="438"/>
        <v>-1</v>
      </c>
      <c r="Q2460" s="460">
        <f t="shared" si="439"/>
        <v>3.3125482148120058E-6</v>
      </c>
      <c r="R2460" s="460">
        <f t="shared" si="440"/>
        <v>-3.3125482148120058E-6</v>
      </c>
      <c r="V2460" s="430"/>
    </row>
    <row r="2461" spans="3:22" x14ac:dyDescent="0.35">
      <c r="C2461" s="460">
        <v>420</v>
      </c>
      <c r="D2461" s="460">
        <f t="shared" si="431"/>
        <v>420</v>
      </c>
      <c r="E2461" s="460">
        <f t="shared" si="437"/>
        <v>0.42</v>
      </c>
      <c r="F2461" s="460">
        <f t="shared" si="432"/>
        <v>0.22082878460609087</v>
      </c>
      <c r="G2461" s="460">
        <v>6.2176988376772997E-3</v>
      </c>
      <c r="H2461" s="460">
        <f t="shared" si="433"/>
        <v>1</v>
      </c>
      <c r="I2461" s="460">
        <v>0.83394343972535501</v>
      </c>
      <c r="J2461" s="460">
        <v>0.826137317995147</v>
      </c>
      <c r="K2461" s="460">
        <v>0.890903236108611</v>
      </c>
      <c r="L2461" s="460" t="str">
        <f t="shared" si="434"/>
        <v>-</v>
      </c>
      <c r="M2461" s="460">
        <f t="shared" si="435"/>
        <v>1</v>
      </c>
      <c r="N2461" s="460">
        <f t="shared" si="436"/>
        <v>1.373046877370982E-3</v>
      </c>
      <c r="O2461" s="460">
        <f t="shared" si="441"/>
        <v>-57.246292704121309</v>
      </c>
      <c r="P2461" s="460">
        <f t="shared" si="438"/>
        <v>-1</v>
      </c>
      <c r="Q2461" s="460">
        <f t="shared" si="439"/>
        <v>2.3216964329634389E-6</v>
      </c>
      <c r="R2461" s="460">
        <f t="shared" si="440"/>
        <v>-2.3216964329634389E-6</v>
      </c>
      <c r="V2461" s="430"/>
    </row>
    <row r="2462" spans="3:22" x14ac:dyDescent="0.35">
      <c r="C2462" s="460">
        <v>421</v>
      </c>
      <c r="D2462" s="460">
        <f t="shared" si="431"/>
        <v>421</v>
      </c>
      <c r="E2462" s="460">
        <f t="shared" si="437"/>
        <v>0.42099999999999999</v>
      </c>
      <c r="F2462" s="460">
        <f t="shared" si="432"/>
        <v>0.21905063309090739</v>
      </c>
      <c r="G2462" s="460">
        <v>4.8816463688530704E-3</v>
      </c>
      <c r="H2462" s="460">
        <f t="shared" si="433"/>
        <v>1</v>
      </c>
      <c r="I2462" s="460">
        <v>0.83320821790879296</v>
      </c>
      <c r="J2462" s="460">
        <v>0.82537049790953698</v>
      </c>
      <c r="K2462" s="460">
        <v>0.89040694402566001</v>
      </c>
      <c r="L2462" s="460" t="str">
        <f t="shared" si="434"/>
        <v>-</v>
      </c>
      <c r="M2462" s="460">
        <f t="shared" si="435"/>
        <v>1</v>
      </c>
      <c r="N2462" s="460">
        <f t="shared" si="436"/>
        <v>1.0693277276231942E-3</v>
      </c>
      <c r="O2462" s="460">
        <f t="shared" si="441"/>
        <v>-59.417783435854503</v>
      </c>
      <c r="P2462" s="460">
        <f t="shared" si="438"/>
        <v>-1</v>
      </c>
      <c r="Q2462" s="460">
        <f t="shared" si="439"/>
        <v>1.4912984277801143E-6</v>
      </c>
      <c r="R2462" s="460">
        <f t="shared" si="440"/>
        <v>-1.4912984277801143E-6</v>
      </c>
      <c r="V2462" s="430"/>
    </row>
    <row r="2463" spans="3:22" x14ac:dyDescent="0.35">
      <c r="C2463" s="460">
        <v>422</v>
      </c>
      <c r="D2463" s="460">
        <f t="shared" si="431"/>
        <v>422</v>
      </c>
      <c r="E2463" s="460">
        <f t="shared" si="437"/>
        <v>0.42199999999999999</v>
      </c>
      <c r="F2463" s="460">
        <f t="shared" si="432"/>
        <v>0.21728035630775075</v>
      </c>
      <c r="G2463" s="460">
        <v>3.5465471817702999E-3</v>
      </c>
      <c r="H2463" s="460">
        <f t="shared" si="433"/>
        <v>1</v>
      </c>
      <c r="I2463" s="460">
        <v>0.83247176376843701</v>
      </c>
      <c r="J2463" s="460">
        <v>0.82460242049945098</v>
      </c>
      <c r="K2463" s="460">
        <v>0.88990969285216803</v>
      </c>
      <c r="L2463" s="460" t="str">
        <f t="shared" si="434"/>
        <v>-</v>
      </c>
      <c r="M2463" s="460">
        <f t="shared" si="435"/>
        <v>1</v>
      </c>
      <c r="N2463" s="460">
        <f t="shared" si="436"/>
        <v>7.7059503531729998E-4</v>
      </c>
      <c r="O2463" s="460">
        <f t="shared" si="441"/>
        <v>-62.263475866523862</v>
      </c>
      <c r="P2463" s="460">
        <f t="shared" si="438"/>
        <v>-1</v>
      </c>
      <c r="Q2463" s="460">
        <f t="shared" si="439"/>
        <v>8.4632894339664542E-7</v>
      </c>
      <c r="R2463" s="460">
        <f t="shared" si="440"/>
        <v>-8.4632894339664542E-7</v>
      </c>
      <c r="V2463" s="430"/>
    </row>
    <row r="2464" spans="3:22" x14ac:dyDescent="0.35">
      <c r="C2464" s="460">
        <v>423</v>
      </c>
      <c r="D2464" s="460">
        <f t="shared" si="431"/>
        <v>423</v>
      </c>
      <c r="E2464" s="460">
        <f t="shared" si="437"/>
        <v>0.42299999999999999</v>
      </c>
      <c r="F2464" s="460">
        <f t="shared" si="432"/>
        <v>0.21551797123766067</v>
      </c>
      <c r="G2464" s="460">
        <v>2.2448761030076699E-3</v>
      </c>
      <c r="H2464" s="460">
        <f t="shared" si="433"/>
        <v>1</v>
      </c>
      <c r="I2464" s="460">
        <v>0.83173408068138199</v>
      </c>
      <c r="J2464" s="460">
        <v>0.82383308945307498</v>
      </c>
      <c r="K2464" s="460">
        <v>0.88941148408200399</v>
      </c>
      <c r="L2464" s="460" t="str">
        <f t="shared" si="434"/>
        <v>-</v>
      </c>
      <c r="M2464" s="460">
        <f t="shared" si="435"/>
        <v>1</v>
      </c>
      <c r="N2464" s="460">
        <f t="shared" si="436"/>
        <v>4.8381114340011877E-4</v>
      </c>
      <c r="O2464" s="460">
        <f t="shared" si="441"/>
        <v>-66.306482659067413</v>
      </c>
      <c r="P2464" s="460">
        <f t="shared" si="438"/>
        <v>-1</v>
      </c>
      <c r="Q2464" s="460">
        <f t="shared" si="439"/>
        <v>3.9338371530110912E-7</v>
      </c>
      <c r="R2464" s="460">
        <f t="shared" si="440"/>
        <v>-3.9338371530110912E-7</v>
      </c>
      <c r="V2464" s="430"/>
    </row>
    <row r="2465" spans="3:22" x14ac:dyDescent="0.35">
      <c r="C2465" s="460">
        <v>424</v>
      </c>
      <c r="D2465" s="460">
        <f t="shared" si="431"/>
        <v>424</v>
      </c>
      <c r="E2465" s="460">
        <f t="shared" si="437"/>
        <v>0.42399999999999999</v>
      </c>
      <c r="F2465" s="460">
        <f t="shared" si="432"/>
        <v>0.21376349441577264</v>
      </c>
      <c r="G2465" s="460">
        <v>1.00745181051827E-3</v>
      </c>
      <c r="H2465" s="460">
        <f t="shared" si="433"/>
        <v>1</v>
      </c>
      <c r="I2465" s="460">
        <v>0.83099517202934303</v>
      </c>
      <c r="J2465" s="460">
        <v>0.82306250846343698</v>
      </c>
      <c r="K2465" s="460">
        <v>0.88891231921166702</v>
      </c>
      <c r="L2465" s="460" t="str">
        <f t="shared" si="434"/>
        <v>-</v>
      </c>
      <c r="M2465" s="460">
        <f t="shared" si="435"/>
        <v>1</v>
      </c>
      <c r="N2465" s="460">
        <f t="shared" si="436"/>
        <v>2.1535641947188224E-4</v>
      </c>
      <c r="O2465" s="460">
        <f t="shared" si="441"/>
        <v>-73.336843560018565</v>
      </c>
      <c r="P2465" s="460">
        <f t="shared" si="438"/>
        <v>-1</v>
      </c>
      <c r="Q2465" s="460">
        <f t="shared" si="439"/>
        <v>1.2220882024309339E-7</v>
      </c>
      <c r="R2465" s="460">
        <f t="shared" si="440"/>
        <v>-1.2220882024309339E-7</v>
      </c>
      <c r="V2465" s="430"/>
    </row>
    <row r="2466" spans="3:22" x14ac:dyDescent="0.35">
      <c r="C2466" s="460">
        <v>425</v>
      </c>
      <c r="D2466" s="460">
        <f t="shared" si="431"/>
        <v>425</v>
      </c>
      <c r="E2466" s="460">
        <f t="shared" si="437"/>
        <v>0.42499999999999999</v>
      </c>
      <c r="F2466" s="460">
        <f t="shared" si="432"/>
        <v>0.21201694193202805</v>
      </c>
      <c r="G2466" s="460">
        <v>1.37351433831757E-4</v>
      </c>
      <c r="H2466" s="460">
        <f t="shared" si="433"/>
        <v>1</v>
      </c>
      <c r="I2466" s="460">
        <v>0.83025504119861204</v>
      </c>
      <c r="J2466" s="460">
        <v>0.82229068122836302</v>
      </c>
      <c r="K2466" s="460">
        <v>0.88841219974023899</v>
      </c>
      <c r="L2466" s="460" t="str">
        <f t="shared" si="434"/>
        <v>-</v>
      </c>
      <c r="M2466" s="460">
        <f t="shared" si="435"/>
        <v>1</v>
      </c>
      <c r="N2466" s="460">
        <f t="shared" si="436"/>
        <v>2.9120830970988416E-5</v>
      </c>
      <c r="O2466" s="460">
        <f t="shared" si="441"/>
        <v>-90.715924729373796</v>
      </c>
      <c r="P2466" s="460">
        <f t="shared" si="438"/>
        <v>-1</v>
      </c>
      <c r="Q2466" s="460">
        <f t="shared" si="439"/>
        <v>1.4942281496026523E-8</v>
      </c>
      <c r="R2466" s="460">
        <f t="shared" si="440"/>
        <v>-1.4942281496026523E-8</v>
      </c>
      <c r="V2466" s="430"/>
    </row>
    <row r="2467" spans="3:22" x14ac:dyDescent="0.35">
      <c r="C2467" s="460">
        <v>426</v>
      </c>
      <c r="D2467" s="460">
        <f t="shared" si="431"/>
        <v>426</v>
      </c>
      <c r="E2467" s="460">
        <f t="shared" si="437"/>
        <v>0.42599999999999999</v>
      </c>
      <c r="F2467" s="460">
        <f t="shared" si="432"/>
        <v>0.21027832943190827</v>
      </c>
      <c r="G2467" s="460">
        <v>1.1643295175827401E-3</v>
      </c>
      <c r="H2467" s="460">
        <f t="shared" si="433"/>
        <v>1</v>
      </c>
      <c r="I2467" s="460">
        <v>0.82951369157999999</v>
      </c>
      <c r="J2467" s="460">
        <v>0.82151761145041102</v>
      </c>
      <c r="K2467" s="460">
        <v>0.88791112716937004</v>
      </c>
      <c r="L2467" s="460" t="str">
        <f t="shared" si="434"/>
        <v>-</v>
      </c>
      <c r="M2467" s="460">
        <f t="shared" si="435"/>
        <v>1</v>
      </c>
      <c r="N2467" s="460">
        <f t="shared" si="436"/>
        <v>2.4483326586555827E-4</v>
      </c>
      <c r="O2467" s="460">
        <f t="shared" si="441"/>
        <v>-72.222591485405104</v>
      </c>
      <c r="P2467" s="460">
        <f t="shared" si="438"/>
        <v>-1</v>
      </c>
      <c r="Q2467" s="460">
        <f t="shared" si="439"/>
        <v>1.8762711793381997E-8</v>
      </c>
      <c r="R2467" s="460">
        <f t="shared" si="440"/>
        <v>-1.8762711793381997E-8</v>
      </c>
      <c r="V2467" s="430"/>
    </row>
    <row r="2468" spans="3:22" x14ac:dyDescent="0.35">
      <c r="C2468" s="460">
        <v>427</v>
      </c>
      <c r="D2468" s="460">
        <f t="shared" si="431"/>
        <v>427</v>
      </c>
      <c r="E2468" s="460">
        <f t="shared" si="437"/>
        <v>0.42699999999999999</v>
      </c>
      <c r="F2468" s="460">
        <f t="shared" si="432"/>
        <v>0.2085476721171948</v>
      </c>
      <c r="G2468" s="460">
        <v>2.0520933113369602E-3</v>
      </c>
      <c r="H2468" s="460">
        <f t="shared" si="433"/>
        <v>1</v>
      </c>
      <c r="I2468" s="460">
        <v>0.82877112656889296</v>
      </c>
      <c r="J2468" s="460">
        <v>0.82074330283692398</v>
      </c>
      <c r="K2468" s="460">
        <v>0.88740910300331699</v>
      </c>
      <c r="L2468" s="460" t="str">
        <f t="shared" si="434"/>
        <v>-</v>
      </c>
      <c r="M2468" s="460">
        <f t="shared" si="435"/>
        <v>1</v>
      </c>
      <c r="N2468" s="460">
        <f t="shared" si="436"/>
        <v>4.2795928304658893E-4</v>
      </c>
      <c r="O2468" s="460">
        <f t="shared" si="441"/>
        <v>-67.371950974379814</v>
      </c>
      <c r="P2468" s="460">
        <f t="shared" si="438"/>
        <v>-1</v>
      </c>
      <c r="Q2468" s="460">
        <f t="shared" si="439"/>
        <v>1.1316245346792601E-7</v>
      </c>
      <c r="R2468" s="460">
        <f t="shared" si="440"/>
        <v>-1.1316245346792601E-7</v>
      </c>
      <c r="V2468" s="430"/>
    </row>
    <row r="2469" spans="3:22" x14ac:dyDescent="0.35">
      <c r="C2469" s="460">
        <v>428</v>
      </c>
      <c r="D2469" s="460">
        <f t="shared" si="431"/>
        <v>428</v>
      </c>
      <c r="E2469" s="460">
        <f t="shared" si="437"/>
        <v>0.42799999999999999</v>
      </c>
      <c r="F2469" s="460">
        <f t="shared" si="432"/>
        <v>0.20682498474675706</v>
      </c>
      <c r="G2469" s="460">
        <v>2.7836161735370801E-3</v>
      </c>
      <c r="H2469" s="460">
        <f t="shared" si="433"/>
        <v>1</v>
      </c>
      <c r="I2469" s="460">
        <v>0.82802734956513702</v>
      </c>
      <c r="J2469" s="460">
        <v>0.81996775909991804</v>
      </c>
      <c r="K2469" s="460">
        <v>0.88690612874887798</v>
      </c>
      <c r="L2469" s="460" t="str">
        <f t="shared" si="434"/>
        <v>-</v>
      </c>
      <c r="M2469" s="460">
        <f t="shared" si="435"/>
        <v>1</v>
      </c>
      <c r="N2469" s="460">
        <f t="shared" si="436"/>
        <v>5.7572137263263282E-4</v>
      </c>
      <c r="O2469" s="460">
        <f t="shared" si="441"/>
        <v>-64.795752956698095</v>
      </c>
      <c r="P2469" s="460">
        <f t="shared" si="438"/>
        <v>-1</v>
      </c>
      <c r="Q2469" s="460">
        <f t="shared" si="439"/>
        <v>2.5184371464616812E-7</v>
      </c>
      <c r="R2469" s="460">
        <f t="shared" si="440"/>
        <v>-2.5184371464616812E-7</v>
      </c>
      <c r="V2469" s="430"/>
    </row>
    <row r="2470" spans="3:22" x14ac:dyDescent="0.35">
      <c r="C2470" s="460">
        <v>429</v>
      </c>
      <c r="D2470" s="460">
        <f t="shared" si="431"/>
        <v>429</v>
      </c>
      <c r="E2470" s="460">
        <f t="shared" si="437"/>
        <v>0.42899999999999999</v>
      </c>
      <c r="F2470" s="460">
        <f t="shared" si="432"/>
        <v>0.20511028163736392</v>
      </c>
      <c r="G2470" s="460">
        <v>3.3466700434515999E-3</v>
      </c>
      <c r="H2470" s="460">
        <f t="shared" si="433"/>
        <v>1</v>
      </c>
      <c r="I2470" s="460">
        <v>0.82728236397309396</v>
      </c>
      <c r="J2470" s="460">
        <v>0.81919098395612799</v>
      </c>
      <c r="K2470" s="460">
        <v>0.88640220591544105</v>
      </c>
      <c r="L2470" s="460" t="str">
        <f t="shared" si="434"/>
        <v>-</v>
      </c>
      <c r="M2470" s="460">
        <f t="shared" si="435"/>
        <v>1</v>
      </c>
      <c r="N2470" s="460">
        <f t="shared" si="436"/>
        <v>6.8643643515968662E-4</v>
      </c>
      <c r="O2470" s="460">
        <f t="shared" si="441"/>
        <v>-63.267993455143781</v>
      </c>
      <c r="P2470" s="460">
        <f t="shared" si="438"/>
        <v>-1</v>
      </c>
      <c r="Q2470" s="460">
        <f t="shared" si="439"/>
        <v>3.9826058294277839E-7</v>
      </c>
      <c r="R2470" s="460">
        <f t="shared" si="440"/>
        <v>-3.9826058294277839E-7</v>
      </c>
      <c r="V2470" s="430"/>
    </row>
    <row r="2471" spans="3:22" x14ac:dyDescent="0.35">
      <c r="C2471" s="460">
        <v>430</v>
      </c>
      <c r="D2471" s="460">
        <f t="shared" si="431"/>
        <v>430</v>
      </c>
      <c r="E2471" s="460">
        <f t="shared" si="437"/>
        <v>0.43</v>
      </c>
      <c r="F2471" s="460">
        <f t="shared" si="432"/>
        <v>0.20340357666452349</v>
      </c>
      <c r="G2471" s="460">
        <v>3.7341387401940498E-3</v>
      </c>
      <c r="H2471" s="460">
        <f t="shared" si="433"/>
        <v>1</v>
      </c>
      <c r="I2471" s="460">
        <v>0.82653617320158801</v>
      </c>
      <c r="J2471" s="460">
        <v>0.81841298112695804</v>
      </c>
      <c r="K2471" s="460">
        <v>0.88589733601495102</v>
      </c>
      <c r="L2471" s="460" t="str">
        <f t="shared" si="434"/>
        <v>-</v>
      </c>
      <c r="M2471" s="460">
        <f t="shared" si="435"/>
        <v>1</v>
      </c>
      <c r="N2471" s="460">
        <f t="shared" si="436"/>
        <v>7.5953717551702758E-4</v>
      </c>
      <c r="O2471" s="460">
        <f t="shared" si="441"/>
        <v>-62.389019295094613</v>
      </c>
      <c r="P2471" s="460">
        <f t="shared" si="438"/>
        <v>-1</v>
      </c>
      <c r="Q2471" s="460">
        <f t="shared" si="439"/>
        <v>5.2270992069336346E-7</v>
      </c>
      <c r="R2471" s="460">
        <f t="shared" si="440"/>
        <v>-5.2270992069336346E-7</v>
      </c>
      <c r="V2471" s="430"/>
    </row>
    <row r="2472" spans="3:22" x14ac:dyDescent="0.35">
      <c r="C2472" s="460">
        <v>431</v>
      </c>
      <c r="D2472" s="460">
        <f t="shared" si="431"/>
        <v>431</v>
      </c>
      <c r="E2472" s="460">
        <f t="shared" si="437"/>
        <v>0.43099999999999999</v>
      </c>
      <c r="F2472" s="460">
        <f t="shared" si="432"/>
        <v>0.2017048832633456</v>
      </c>
      <c r="G2472" s="460">
        <v>3.94420007647468E-3</v>
      </c>
      <c r="H2472" s="460">
        <f t="shared" si="433"/>
        <v>1</v>
      </c>
      <c r="I2472" s="460">
        <v>0.82578878066385697</v>
      </c>
      <c r="J2472" s="460">
        <v>0.817633754338421</v>
      </c>
      <c r="K2472" s="460">
        <v>0.88539152056188197</v>
      </c>
      <c r="L2472" s="460" t="str">
        <f t="shared" si="434"/>
        <v>-</v>
      </c>
      <c r="M2472" s="460">
        <f t="shared" si="435"/>
        <v>1</v>
      </c>
      <c r="N2472" s="460">
        <f t="shared" si="436"/>
        <v>7.9556441599260409E-4</v>
      </c>
      <c r="O2472" s="460">
        <f t="shared" si="441"/>
        <v>-61.986493004759552</v>
      </c>
      <c r="P2472" s="460">
        <f t="shared" si="438"/>
        <v>-1</v>
      </c>
      <c r="Q2472" s="460">
        <f t="shared" si="439"/>
        <v>6.0458523997894745E-7</v>
      </c>
      <c r="R2472" s="460">
        <f t="shared" si="440"/>
        <v>-6.0458523997894745E-7</v>
      </c>
      <c r="V2472" s="430"/>
    </row>
    <row r="2473" spans="3:22" x14ac:dyDescent="0.35">
      <c r="C2473" s="460">
        <v>432</v>
      </c>
      <c r="D2473" s="460">
        <f t="shared" si="431"/>
        <v>432</v>
      </c>
      <c r="E2473" s="460">
        <f t="shared" si="437"/>
        <v>0.432</v>
      </c>
      <c r="F2473" s="460">
        <f t="shared" si="432"/>
        <v>0.20001421442943365</v>
      </c>
      <c r="G2473" s="460">
        <v>3.9803716052821698E-3</v>
      </c>
      <c r="H2473" s="460">
        <f t="shared" si="433"/>
        <v>1</v>
      </c>
      <c r="I2473" s="460">
        <v>0.82504018977758398</v>
      </c>
      <c r="J2473" s="460">
        <v>0.81685330732117101</v>
      </c>
      <c r="K2473" s="460">
        <v>0.88488476107327996</v>
      </c>
      <c r="L2473" s="460" t="str">
        <f t="shared" si="434"/>
        <v>-</v>
      </c>
      <c r="M2473" s="460">
        <f t="shared" si="435"/>
        <v>1</v>
      </c>
      <c r="N2473" s="460">
        <f t="shared" si="436"/>
        <v>7.9613089976773692E-4</v>
      </c>
      <c r="O2473" s="460">
        <f t="shared" si="441"/>
        <v>-61.980310394668805</v>
      </c>
      <c r="P2473" s="460">
        <f t="shared" si="438"/>
        <v>-1</v>
      </c>
      <c r="Q2473" s="460">
        <f t="shared" si="439"/>
        <v>6.3337349455335289E-7</v>
      </c>
      <c r="R2473" s="460">
        <f t="shared" si="440"/>
        <v>-6.3337349455335289E-7</v>
      </c>
      <c r="V2473" s="430"/>
    </row>
    <row r="2474" spans="3:22" x14ac:dyDescent="0.35">
      <c r="C2474" s="460">
        <v>433</v>
      </c>
      <c r="D2474" s="460">
        <f t="shared" si="431"/>
        <v>433</v>
      </c>
      <c r="E2474" s="460">
        <f t="shared" si="437"/>
        <v>0.433</v>
      </c>
      <c r="F2474" s="460">
        <f t="shared" si="432"/>
        <v>0.19833158271979703</v>
      </c>
      <c r="G2474" s="460">
        <v>3.85141816877901E-3</v>
      </c>
      <c r="H2474" s="460">
        <f t="shared" si="433"/>
        <v>1</v>
      </c>
      <c r="I2474" s="460">
        <v>0.82429040396484998</v>
      </c>
      <c r="J2474" s="460">
        <v>0.81607164381045705</v>
      </c>
      <c r="K2474" s="460">
        <v>0.88437705906872899</v>
      </c>
      <c r="L2474" s="460" t="str">
        <f t="shared" si="434"/>
        <v>-</v>
      </c>
      <c r="M2474" s="460">
        <f t="shared" si="435"/>
        <v>1</v>
      </c>
      <c r="N2474" s="460">
        <f t="shared" si="436"/>
        <v>7.6385786112972347E-4</v>
      </c>
      <c r="O2474" s="460">
        <f t="shared" si="441"/>
        <v>-62.339748950738766</v>
      </c>
      <c r="P2474" s="460">
        <f t="shared" si="438"/>
        <v>-1</v>
      </c>
      <c r="Q2474" s="460">
        <f t="shared" si="439"/>
        <v>6.0839123353159855E-7</v>
      </c>
      <c r="R2474" s="460">
        <f t="shared" si="440"/>
        <v>-6.0839123353159855E-7</v>
      </c>
      <c r="V2474" s="430"/>
    </row>
    <row r="2475" spans="3:22" x14ac:dyDescent="0.35">
      <c r="C2475" s="460">
        <v>434</v>
      </c>
      <c r="D2475" s="460">
        <f t="shared" si="431"/>
        <v>434</v>
      </c>
      <c r="E2475" s="460">
        <f t="shared" si="437"/>
        <v>0.434</v>
      </c>
      <c r="F2475" s="460">
        <f t="shared" si="432"/>
        <v>0.19665700025379396</v>
      </c>
      <c r="G2475" s="460">
        <v>3.57112283064969E-3</v>
      </c>
      <c r="H2475" s="460">
        <f t="shared" si="433"/>
        <v>1</v>
      </c>
      <c r="I2475" s="460">
        <v>0.82353942665209801</v>
      </c>
      <c r="J2475" s="460">
        <v>0.81528876754607504</v>
      </c>
      <c r="K2475" s="460">
        <v>0.88386841607033795</v>
      </c>
      <c r="L2475" s="460" t="str">
        <f t="shared" si="434"/>
        <v>-</v>
      </c>
      <c r="M2475" s="460">
        <f t="shared" si="435"/>
        <v>1</v>
      </c>
      <c r="N2475" s="460">
        <f t="shared" si="436"/>
        <v>7.022863034134055E-4</v>
      </c>
      <c r="O2475" s="460">
        <f t="shared" si="441"/>
        <v>-63.069716029651858</v>
      </c>
      <c r="P2475" s="460">
        <f t="shared" si="438"/>
        <v>-1</v>
      </c>
      <c r="Q2475" s="460">
        <f t="shared" si="439"/>
        <v>5.3739467780596751E-7</v>
      </c>
      <c r="R2475" s="460">
        <f t="shared" si="440"/>
        <v>-5.3739467780596751E-7</v>
      </c>
      <c r="V2475" s="430"/>
    </row>
    <row r="2476" spans="3:22" x14ac:dyDescent="0.35">
      <c r="C2476" s="460">
        <v>435</v>
      </c>
      <c r="D2476" s="460">
        <f t="shared" si="431"/>
        <v>435</v>
      </c>
      <c r="E2476" s="460">
        <f t="shared" si="437"/>
        <v>0.435</v>
      </c>
      <c r="F2476" s="460">
        <f t="shared" si="432"/>
        <v>0.19499047871409514</v>
      </c>
      <c r="G2476" s="460">
        <v>3.1579261634773698E-3</v>
      </c>
      <c r="H2476" s="460">
        <f t="shared" si="433"/>
        <v>1</v>
      </c>
      <c r="I2476" s="460">
        <v>0.82278726127013602</v>
      </c>
      <c r="J2476" s="460">
        <v>0.81450468227237605</v>
      </c>
      <c r="K2476" s="460">
        <v>0.88335883360275302</v>
      </c>
      <c r="L2476" s="460" t="str">
        <f t="shared" si="434"/>
        <v>-</v>
      </c>
      <c r="M2476" s="460">
        <f t="shared" si="435"/>
        <v>1</v>
      </c>
      <c r="N2476" s="460">
        <f t="shared" si="436"/>
        <v>6.1576553436021818E-4</v>
      </c>
      <c r="O2476" s="460">
        <f t="shared" si="441"/>
        <v>-64.211692461825166</v>
      </c>
      <c r="P2476" s="460">
        <f t="shared" si="438"/>
        <v>-1</v>
      </c>
      <c r="Q2476" s="460">
        <f t="shared" si="439"/>
        <v>4.343151617646067E-7</v>
      </c>
      <c r="R2476" s="460">
        <f t="shared" si="440"/>
        <v>-4.343151617646067E-7</v>
      </c>
      <c r="V2476" s="430"/>
    </row>
    <row r="2477" spans="3:22" x14ac:dyDescent="0.35">
      <c r="C2477" s="460">
        <v>436</v>
      </c>
      <c r="D2477" s="460">
        <f t="shared" si="431"/>
        <v>436</v>
      </c>
      <c r="E2477" s="460">
        <f t="shared" si="437"/>
        <v>0.436</v>
      </c>
      <c r="F2477" s="460">
        <f t="shared" si="432"/>
        <v>0.1933320293476754</v>
      </c>
      <c r="G2477" s="460">
        <v>2.63444214916778E-3</v>
      </c>
      <c r="H2477" s="460">
        <f t="shared" si="433"/>
        <v>1</v>
      </c>
      <c r="I2477" s="460">
        <v>0.82203391125407299</v>
      </c>
      <c r="J2477" s="460">
        <v>0.81371939173819596</v>
      </c>
      <c r="K2477" s="460">
        <v>0.88284831319311896</v>
      </c>
      <c r="L2477" s="460" t="str">
        <f t="shared" si="434"/>
        <v>-</v>
      </c>
      <c r="M2477" s="460">
        <f t="shared" si="435"/>
        <v>1</v>
      </c>
      <c r="N2477" s="460">
        <f t="shared" si="436"/>
        <v>5.0932204689765827E-4</v>
      </c>
      <c r="O2477" s="460">
        <f t="shared" si="441"/>
        <v>-65.860150484379005</v>
      </c>
      <c r="P2477" s="460">
        <f t="shared" si="438"/>
        <v>-1</v>
      </c>
      <c r="Q2477" s="460">
        <f t="shared" si="439"/>
        <v>3.1645551637517461E-7</v>
      </c>
      <c r="R2477" s="460">
        <f t="shared" si="440"/>
        <v>-3.1645551637517461E-7</v>
      </c>
      <c r="V2477" s="430"/>
    </row>
    <row r="2478" spans="3:22" x14ac:dyDescent="0.35">
      <c r="C2478" s="460">
        <v>437</v>
      </c>
      <c r="D2478" s="460">
        <f t="shared" si="431"/>
        <v>437</v>
      </c>
      <c r="E2478" s="460">
        <f t="shared" si="437"/>
        <v>0.437</v>
      </c>
      <c r="F2478" s="460">
        <f t="shared" si="432"/>
        <v>0.19168166296682826</v>
      </c>
      <c r="G2478" s="460">
        <v>2.02686205288421E-3</v>
      </c>
      <c r="H2478" s="460">
        <f t="shared" si="433"/>
        <v>1</v>
      </c>
      <c r="I2478" s="460">
        <v>0.82127938004337298</v>
      </c>
      <c r="J2478" s="460">
        <v>0.81293289969690297</v>
      </c>
      <c r="K2478" s="460">
        <v>0.88233685637112902</v>
      </c>
      <c r="L2478" s="460" t="str">
        <f t="shared" si="434"/>
        <v>-</v>
      </c>
      <c r="M2478" s="460">
        <f t="shared" si="435"/>
        <v>1</v>
      </c>
      <c r="N2478" s="460">
        <f t="shared" si="436"/>
        <v>3.8851228890120475E-4</v>
      </c>
      <c r="O2478" s="460">
        <f t="shared" si="441"/>
        <v>-68.211904792469852</v>
      </c>
      <c r="P2478" s="460">
        <f t="shared" si="438"/>
        <v>-1</v>
      </c>
      <c r="Q2478" s="460">
        <f t="shared" si="439"/>
        <v>2.0152662363484639E-7</v>
      </c>
      <c r="R2478" s="460">
        <f t="shared" si="440"/>
        <v>-2.0152662363484639E-7</v>
      </c>
      <c r="V2478" s="430"/>
    </row>
    <row r="2479" spans="3:22" x14ac:dyDescent="0.35">
      <c r="C2479" s="460">
        <v>438</v>
      </c>
      <c r="D2479" s="460">
        <f t="shared" si="431"/>
        <v>438</v>
      </c>
      <c r="E2479" s="460">
        <f t="shared" si="437"/>
        <v>0.438</v>
      </c>
      <c r="F2479" s="460">
        <f t="shared" si="432"/>
        <v>0.19003938995020703</v>
      </c>
      <c r="G2479" s="460">
        <v>1.3642604734182601E-3</v>
      </c>
      <c r="H2479" s="460">
        <f t="shared" si="433"/>
        <v>1</v>
      </c>
      <c r="I2479" s="460">
        <v>0.82052367108173596</v>
      </c>
      <c r="J2479" s="460">
        <v>0.81214520990628503</v>
      </c>
      <c r="K2479" s="460">
        <v>0.88182446466894804</v>
      </c>
      <c r="L2479" s="460" t="str">
        <f t="shared" si="434"/>
        <v>-</v>
      </c>
      <c r="M2479" s="460">
        <f t="shared" si="435"/>
        <v>1</v>
      </c>
      <c r="N2479" s="460">
        <f t="shared" si="436"/>
        <v>2.5926322810158675E-4</v>
      </c>
      <c r="O2479" s="460">
        <f t="shared" si="441"/>
        <v>-71.725181516910339</v>
      </c>
      <c r="P2479" s="460">
        <f t="shared" si="438"/>
        <v>-1</v>
      </c>
      <c r="Q2479" s="460">
        <f t="shared" si="439"/>
        <v>1.0490328010705843E-7</v>
      </c>
      <c r="R2479" s="460">
        <f t="shared" si="440"/>
        <v>-1.0490328010705843E-7</v>
      </c>
      <c r="V2479" s="430"/>
    </row>
    <row r="2480" spans="3:22" x14ac:dyDescent="0.35">
      <c r="C2480" s="460">
        <v>439</v>
      </c>
      <c r="D2480" s="460">
        <f t="shared" si="431"/>
        <v>439</v>
      </c>
      <c r="E2480" s="460">
        <f t="shared" si="437"/>
        <v>0.439</v>
      </c>
      <c r="F2480" s="460">
        <f t="shared" si="432"/>
        <v>0.18840522024388839</v>
      </c>
      <c r="G2480" s="460">
        <v>6.77820285328646E-4</v>
      </c>
      <c r="H2480" s="460">
        <f t="shared" si="433"/>
        <v>1</v>
      </c>
      <c r="I2480" s="460">
        <v>0.81976678781716605</v>
      </c>
      <c r="J2480" s="460">
        <v>0.81135632612859598</v>
      </c>
      <c r="K2480" s="460">
        <v>0.88131113962126995</v>
      </c>
      <c r="L2480" s="460" t="str">
        <f t="shared" si="434"/>
        <v>-</v>
      </c>
      <c r="M2480" s="460">
        <f t="shared" si="435"/>
        <v>1</v>
      </c>
      <c r="N2480" s="460">
        <f t="shared" si="436"/>
        <v>1.2770488014311881E-4</v>
      </c>
      <c r="O2480" s="460">
        <f t="shared" si="441"/>
        <v>-77.875850123841971</v>
      </c>
      <c r="P2480" s="460">
        <f t="shared" si="438"/>
        <v>-1</v>
      </c>
      <c r="Q2480" s="460">
        <f t="shared" si="439"/>
        <v>3.7436079199621532E-8</v>
      </c>
      <c r="R2480" s="460">
        <f t="shared" si="440"/>
        <v>-3.7436079199621532E-8</v>
      </c>
      <c r="V2480" s="430"/>
    </row>
    <row r="2481" spans="3:22" x14ac:dyDescent="0.35">
      <c r="C2481" s="460">
        <v>440</v>
      </c>
      <c r="D2481" s="460">
        <f t="shared" si="431"/>
        <v>440</v>
      </c>
      <c r="E2481" s="460">
        <f t="shared" si="437"/>
        <v>0.44</v>
      </c>
      <c r="F2481" s="460">
        <f t="shared" si="432"/>
        <v>0.18677916336246217</v>
      </c>
      <c r="G2481" s="460">
        <v>4.6918751133498396E-9</v>
      </c>
      <c r="H2481" s="460">
        <f t="shared" si="433"/>
        <v>1</v>
      </c>
      <c r="I2481" s="460">
        <v>0.81900873370189597</v>
      </c>
      <c r="J2481" s="460">
        <v>0.81056625213050304</v>
      </c>
      <c r="K2481" s="460">
        <v>0.88079688276528101</v>
      </c>
      <c r="L2481" s="460" t="str">
        <f t="shared" si="434"/>
        <v>-</v>
      </c>
      <c r="M2481" s="460">
        <f t="shared" si="435"/>
        <v>1</v>
      </c>
      <c r="N2481" s="460">
        <f t="shared" si="436"/>
        <v>8.7634450827264042E-10</v>
      </c>
      <c r="O2481" s="460">
        <f t="shared" si="441"/>
        <v>-181.14650261113553</v>
      </c>
      <c r="P2481" s="460">
        <f t="shared" si="438"/>
        <v>-1</v>
      </c>
      <c r="Q2481" s="460">
        <f t="shared" si="439"/>
        <v>4.0771900600192765E-9</v>
      </c>
      <c r="R2481" s="460">
        <f t="shared" si="440"/>
        <v>-4.0771900600192765E-9</v>
      </c>
      <c r="V2481" s="430"/>
    </row>
    <row r="2482" spans="3:22" x14ac:dyDescent="0.35">
      <c r="C2482" s="460">
        <v>441</v>
      </c>
      <c r="D2482" s="460">
        <f t="shared" si="431"/>
        <v>441</v>
      </c>
      <c r="E2482" s="460">
        <f t="shared" si="437"/>
        <v>0.441</v>
      </c>
      <c r="F2482" s="460">
        <f t="shared" si="432"/>
        <v>0.18516122839014526</v>
      </c>
      <c r="G2482" s="460">
        <v>6.3636878802937505E-4</v>
      </c>
      <c r="H2482" s="460">
        <f t="shared" si="433"/>
        <v>1</v>
      </c>
      <c r="I2482" s="460">
        <v>0.81824951219237296</v>
      </c>
      <c r="J2482" s="460">
        <v>0.80977499168305</v>
      </c>
      <c r="K2482" s="460">
        <v>0.88028169564064596</v>
      </c>
      <c r="L2482" s="460" t="str">
        <f t="shared" si="434"/>
        <v>-</v>
      </c>
      <c r="M2482" s="460">
        <f t="shared" si="435"/>
        <v>1</v>
      </c>
      <c r="N2482" s="460">
        <f t="shared" si="436"/>
        <v>1.1783082650066705E-4</v>
      </c>
      <c r="O2482" s="460">
        <f t="shared" si="441"/>
        <v>-78.574821520732044</v>
      </c>
      <c r="P2482" s="460">
        <f t="shared" si="438"/>
        <v>-1</v>
      </c>
      <c r="Q2482" s="460">
        <f t="shared" si="439"/>
        <v>3.4710775488484244E-9</v>
      </c>
      <c r="R2482" s="460">
        <f t="shared" si="440"/>
        <v>-3.4710775488484244E-9</v>
      </c>
      <c r="V2482" s="430"/>
    </row>
    <row r="2483" spans="3:22" x14ac:dyDescent="0.35">
      <c r="C2483" s="460">
        <v>442</v>
      </c>
      <c r="D2483" s="460">
        <f t="shared" si="431"/>
        <v>442</v>
      </c>
      <c r="E2483" s="460">
        <f t="shared" si="437"/>
        <v>0.442</v>
      </c>
      <c r="F2483" s="460">
        <f t="shared" si="432"/>
        <v>0.18355142398191859</v>
      </c>
      <c r="G2483" s="460">
        <v>1.1989336449667301E-3</v>
      </c>
      <c r="H2483" s="460">
        <f t="shared" si="433"/>
        <v>1</v>
      </c>
      <c r="I2483" s="460">
        <v>0.817489126749252</v>
      </c>
      <c r="J2483" s="460">
        <v>0.80898254856164697</v>
      </c>
      <c r="K2483" s="460">
        <v>0.87976557978952397</v>
      </c>
      <c r="L2483" s="460" t="str">
        <f t="shared" si="434"/>
        <v>-</v>
      </c>
      <c r="M2483" s="460">
        <f t="shared" si="435"/>
        <v>1</v>
      </c>
      <c r="N2483" s="460">
        <f t="shared" si="436"/>
        <v>2.2006597779347534E-4</v>
      </c>
      <c r="O2483" s="460">
        <f t="shared" si="441"/>
        <v>-73.148941883931272</v>
      </c>
      <c r="P2483" s="460">
        <f t="shared" si="438"/>
        <v>-1</v>
      </c>
      <c r="Q2483" s="460">
        <f t="shared" si="439"/>
        <v>2.8543562588048488E-8</v>
      </c>
      <c r="R2483" s="460">
        <f t="shared" si="440"/>
        <v>-2.8543562588048488E-8</v>
      </c>
      <c r="V2483" s="430"/>
    </row>
    <row r="2484" spans="3:22" x14ac:dyDescent="0.35">
      <c r="C2484" s="460">
        <v>443</v>
      </c>
      <c r="D2484" s="460">
        <f t="shared" si="431"/>
        <v>443</v>
      </c>
      <c r="E2484" s="460">
        <f t="shared" si="437"/>
        <v>0.443</v>
      </c>
      <c r="F2484" s="460">
        <f t="shared" si="432"/>
        <v>0.18194975836468918</v>
      </c>
      <c r="G2484" s="460">
        <v>1.6567650865808501E-3</v>
      </c>
      <c r="H2484" s="460">
        <f t="shared" si="433"/>
        <v>1</v>
      </c>
      <c r="I2484" s="460">
        <v>0.81672758083733599</v>
      </c>
      <c r="J2484" s="460">
        <v>0.80818892654602204</v>
      </c>
      <c r="K2484" s="460">
        <v>0.87924853675652404</v>
      </c>
      <c r="L2484" s="460" t="str">
        <f t="shared" si="434"/>
        <v>-</v>
      </c>
      <c r="M2484" s="460">
        <f t="shared" si="435"/>
        <v>1</v>
      </c>
      <c r="N2484" s="460">
        <f t="shared" si="436"/>
        <v>3.01448007170439E-4</v>
      </c>
      <c r="O2484" s="460">
        <f t="shared" si="441"/>
        <v>-70.415751656954001</v>
      </c>
      <c r="P2484" s="460">
        <f t="shared" si="438"/>
        <v>-1</v>
      </c>
      <c r="Q2484" s="460">
        <f t="shared" si="439"/>
        <v>6.7994209128235478E-8</v>
      </c>
      <c r="R2484" s="460">
        <f t="shared" si="440"/>
        <v>-6.7994209128235478E-8</v>
      </c>
      <c r="V2484" s="430"/>
    </row>
    <row r="2485" spans="3:22" x14ac:dyDescent="0.35">
      <c r="C2485" s="460">
        <v>444</v>
      </c>
      <c r="D2485" s="460">
        <f t="shared" si="431"/>
        <v>444</v>
      </c>
      <c r="E2485" s="460">
        <f t="shared" si="437"/>
        <v>0.44400000000000001</v>
      </c>
      <c r="F2485" s="460">
        <f t="shared" si="432"/>
        <v>0.18035623933847567</v>
      </c>
      <c r="G2485" s="460">
        <v>1.9812052083672E-3</v>
      </c>
      <c r="H2485" s="460">
        <f t="shared" si="433"/>
        <v>1</v>
      </c>
      <c r="I2485" s="460">
        <v>0.81596487792560701</v>
      </c>
      <c r="J2485" s="460">
        <v>0.80739412942023603</v>
      </c>
      <c r="K2485" s="460">
        <v>0.87873056808874705</v>
      </c>
      <c r="L2485" s="460" t="str">
        <f t="shared" si="434"/>
        <v>-</v>
      </c>
      <c r="M2485" s="460">
        <f t="shared" si="435"/>
        <v>1</v>
      </c>
      <c r="N2485" s="460">
        <f t="shared" si="436"/>
        <v>3.5732272073890929E-4</v>
      </c>
      <c r="O2485" s="460">
        <f t="shared" si="441"/>
        <v>-68.93878735701422</v>
      </c>
      <c r="P2485" s="460">
        <f t="shared" si="438"/>
        <v>-1</v>
      </c>
      <c r="Q2485" s="460">
        <f t="shared" si="439"/>
        <v>1.0849471798755314E-7</v>
      </c>
      <c r="R2485" s="460">
        <f t="shared" si="440"/>
        <v>-1.0849471798755314E-7</v>
      </c>
      <c r="V2485" s="430"/>
    </row>
    <row r="2486" spans="3:22" x14ac:dyDescent="0.35">
      <c r="C2486" s="460">
        <v>445</v>
      </c>
      <c r="D2486" s="460">
        <f t="shared" si="431"/>
        <v>445</v>
      </c>
      <c r="E2486" s="460">
        <f t="shared" si="437"/>
        <v>0.44500000000000001</v>
      </c>
      <c r="F2486" s="460">
        <f t="shared" si="432"/>
        <v>0.17877087427761826</v>
      </c>
      <c r="G2486" s="460">
        <v>2.1466976164725001E-3</v>
      </c>
      <c r="H2486" s="460">
        <f t="shared" si="433"/>
        <v>1</v>
      </c>
      <c r="I2486" s="460">
        <v>0.81520102148719298</v>
      </c>
      <c r="J2486" s="460">
        <v>0.80659816097265202</v>
      </c>
      <c r="K2486" s="460">
        <v>0.87821167533577404</v>
      </c>
      <c r="L2486" s="460" t="str">
        <f t="shared" si="434"/>
        <v>-</v>
      </c>
      <c r="M2486" s="460">
        <f t="shared" si="435"/>
        <v>1</v>
      </c>
      <c r="N2486" s="460">
        <f t="shared" si="436"/>
        <v>3.8376700970646808E-4</v>
      </c>
      <c r="O2486" s="460">
        <f t="shared" si="441"/>
        <v>-68.318647237047273</v>
      </c>
      <c r="P2486" s="460">
        <f t="shared" si="438"/>
        <v>-1</v>
      </c>
      <c r="Q2486" s="460">
        <f t="shared" si="439"/>
        <v>1.3730349714290052E-7</v>
      </c>
      <c r="R2486" s="460">
        <f t="shared" si="440"/>
        <v>-1.3730349714290052E-7</v>
      </c>
      <c r="V2486" s="430"/>
    </row>
    <row r="2487" spans="3:22" x14ac:dyDescent="0.35">
      <c r="C2487" s="460">
        <v>446</v>
      </c>
      <c r="D2487" s="460">
        <f t="shared" si="431"/>
        <v>446</v>
      </c>
      <c r="E2487" s="460">
        <f t="shared" si="437"/>
        <v>0.44600000000000001</v>
      </c>
      <c r="F2487" s="460">
        <f t="shared" si="432"/>
        <v>0.17719367013201037</v>
      </c>
      <c r="G2487" s="460">
        <v>2.1315447023856102E-3</v>
      </c>
      <c r="H2487" s="460">
        <f t="shared" si="433"/>
        <v>1</v>
      </c>
      <c r="I2487" s="460">
        <v>0.81443601499927099</v>
      </c>
      <c r="J2487" s="460">
        <v>0.80580102499583395</v>
      </c>
      <c r="K2487" s="460">
        <v>0.87769186004959399</v>
      </c>
      <c r="L2487" s="460" t="str">
        <f t="shared" si="434"/>
        <v>-</v>
      </c>
      <c r="M2487" s="460">
        <f t="shared" si="435"/>
        <v>1</v>
      </c>
      <c r="N2487" s="460">
        <f t="shared" si="436"/>
        <v>3.7769622886615005E-4</v>
      </c>
      <c r="O2487" s="460">
        <f t="shared" si="441"/>
        <v>-68.457147027876175</v>
      </c>
      <c r="P2487" s="460">
        <f t="shared" si="438"/>
        <v>-1</v>
      </c>
      <c r="Q2487" s="460">
        <f t="shared" si="439"/>
        <v>1.44956565924375E-7</v>
      </c>
      <c r="R2487" s="460">
        <f t="shared" si="440"/>
        <v>-1.44956565924375E-7</v>
      </c>
      <c r="V2487" s="430"/>
    </row>
    <row r="2488" spans="3:22" x14ac:dyDescent="0.35">
      <c r="C2488" s="460">
        <v>447</v>
      </c>
      <c r="D2488" s="460">
        <f t="shared" si="431"/>
        <v>447</v>
      </c>
      <c r="E2488" s="460">
        <f t="shared" si="437"/>
        <v>0.44700000000000001</v>
      </c>
      <c r="F2488" s="460">
        <f t="shared" si="432"/>
        <v>0.17562463342835724</v>
      </c>
      <c r="G2488" s="460">
        <v>1.9185773138666699E-3</v>
      </c>
      <c r="H2488" s="460">
        <f t="shared" si="433"/>
        <v>1</v>
      </c>
      <c r="I2488" s="460">
        <v>0.81366986194316404</v>
      </c>
      <c r="J2488" s="460">
        <v>0.80500272528663797</v>
      </c>
      <c r="K2488" s="460">
        <v>0.87717112378468398</v>
      </c>
      <c r="L2488" s="460" t="str">
        <f t="shared" si="434"/>
        <v>-</v>
      </c>
      <c r="M2488" s="460">
        <f t="shared" si="435"/>
        <v>1</v>
      </c>
      <c r="N2488" s="460">
        <f t="shared" si="436"/>
        <v>3.3694943745179621E-4</v>
      </c>
      <c r="O2488" s="460">
        <f t="shared" si="441"/>
        <v>-69.448705287212817</v>
      </c>
      <c r="P2488" s="460">
        <f t="shared" si="438"/>
        <v>-1</v>
      </c>
      <c r="Q2488" s="460">
        <f t="shared" si="439"/>
        <v>1.2767960709675532E-7</v>
      </c>
      <c r="R2488" s="460">
        <f t="shared" si="440"/>
        <v>-1.2767960709675532E-7</v>
      </c>
      <c r="V2488" s="430"/>
    </row>
    <row r="2489" spans="3:22" x14ac:dyDescent="0.35">
      <c r="C2489" s="460">
        <v>448</v>
      </c>
      <c r="D2489" s="460">
        <f t="shared" si="431"/>
        <v>448</v>
      </c>
      <c r="E2489" s="460">
        <f t="shared" si="437"/>
        <v>0.44800000000000001</v>
      </c>
      <c r="F2489" s="460">
        <f t="shared" si="432"/>
        <v>0.17406377027145312</v>
      </c>
      <c r="G2489" s="460">
        <v>1.49571914331647E-3</v>
      </c>
      <c r="H2489" s="460">
        <f t="shared" si="433"/>
        <v>1</v>
      </c>
      <c r="I2489" s="460">
        <v>0.81290256580424203</v>
      </c>
      <c r="J2489" s="460">
        <v>0.804203265646113</v>
      </c>
      <c r="K2489" s="460">
        <v>0.87664946809796596</v>
      </c>
      <c r="L2489" s="460" t="str">
        <f t="shared" si="434"/>
        <v>-</v>
      </c>
      <c r="M2489" s="460">
        <f t="shared" si="435"/>
        <v>1</v>
      </c>
      <c r="N2489" s="460">
        <f t="shared" si="436"/>
        <v>2.603505133528527E-4</v>
      </c>
      <c r="O2489" s="460">
        <f t="shared" si="441"/>
        <v>-71.688831233121533</v>
      </c>
      <c r="P2489" s="460">
        <f t="shared" si="438"/>
        <v>-1</v>
      </c>
      <c r="Q2489" s="460">
        <f t="shared" si="439"/>
        <v>8.9191807807809006E-8</v>
      </c>
      <c r="R2489" s="460">
        <f t="shared" si="440"/>
        <v>-8.9191807807809006E-8</v>
      </c>
      <c r="V2489" s="430"/>
    </row>
    <row r="2490" spans="3:22" x14ac:dyDescent="0.35">
      <c r="C2490" s="460">
        <v>449</v>
      </c>
      <c r="D2490" s="460">
        <f t="shared" si="431"/>
        <v>449</v>
      </c>
      <c r="E2490" s="460">
        <f t="shared" si="437"/>
        <v>0.44900000000000001</v>
      </c>
      <c r="F2490" s="460">
        <f t="shared" si="432"/>
        <v>0.17251108634548626</v>
      </c>
      <c r="G2490" s="460">
        <v>8.5643055751500501E-4</v>
      </c>
      <c r="H2490" s="460">
        <f t="shared" si="433"/>
        <v>1</v>
      </c>
      <c r="I2490" s="460">
        <v>0.81213413007188595</v>
      </c>
      <c r="J2490" s="460">
        <v>0.80340264987946597</v>
      </c>
      <c r="K2490" s="460">
        <v>0.87612689454876602</v>
      </c>
      <c r="L2490" s="460" t="str">
        <f t="shared" si="434"/>
        <v>-</v>
      </c>
      <c r="M2490" s="460">
        <f t="shared" si="435"/>
        <v>1</v>
      </c>
      <c r="N2490" s="460">
        <f t="shared" si="436"/>
        <v>1.4774376585638396E-4</v>
      </c>
      <c r="O2490" s="460">
        <f t="shared" si="441"/>
        <v>-76.609816707924651</v>
      </c>
      <c r="P2490" s="460">
        <f t="shared" si="438"/>
        <v>-1</v>
      </c>
      <c r="Q2490" s="460">
        <f t="shared" si="439"/>
        <v>4.1635235180826606E-8</v>
      </c>
      <c r="R2490" s="460">
        <f t="shared" si="440"/>
        <v>-4.1635235180826606E-8</v>
      </c>
      <c r="V2490" s="430"/>
    </row>
    <row r="2491" spans="3:22" x14ac:dyDescent="0.35">
      <c r="C2491" s="460">
        <v>450</v>
      </c>
      <c r="D2491" s="460">
        <f t="shared" si="431"/>
        <v>450</v>
      </c>
      <c r="E2491" s="460">
        <f t="shared" si="437"/>
        <v>0.45</v>
      </c>
      <c r="F2491" s="460">
        <f t="shared" si="432"/>
        <v>0.17096658691536365</v>
      </c>
      <c r="G2491" s="460">
        <v>1.9382735321322101E-8</v>
      </c>
      <c r="H2491" s="460">
        <f t="shared" si="433"/>
        <v>1</v>
      </c>
      <c r="I2491" s="460">
        <v>0.81136455823952502</v>
      </c>
      <c r="J2491" s="460">
        <v>0.80260088179608502</v>
      </c>
      <c r="K2491" s="460">
        <v>0.875603404698865</v>
      </c>
      <c r="L2491" s="460" t="str">
        <f t="shared" si="434"/>
        <v>-</v>
      </c>
      <c r="M2491" s="460">
        <f t="shared" si="435"/>
        <v>1</v>
      </c>
      <c r="N2491" s="460">
        <f t="shared" si="436"/>
        <v>3.3138001029703042E-9</v>
      </c>
      <c r="O2491" s="460">
        <f t="shared" si="441"/>
        <v>-169.59347385795539</v>
      </c>
      <c r="P2491" s="460">
        <f t="shared" si="438"/>
        <v>-1</v>
      </c>
      <c r="Q2491" s="460">
        <f t="shared" si="439"/>
        <v>5.4572998867550742E-9</v>
      </c>
      <c r="R2491" s="460">
        <f t="shared" si="440"/>
        <v>-5.4572998867550742E-9</v>
      </c>
      <c r="V2491" s="430"/>
    </row>
    <row r="2492" spans="3:22" x14ac:dyDescent="0.35">
      <c r="C2492" s="460">
        <v>451</v>
      </c>
      <c r="D2492" s="460">
        <f t="shared" si="431"/>
        <v>451</v>
      </c>
      <c r="E2492" s="460">
        <f t="shared" si="437"/>
        <v>0.45100000000000001</v>
      </c>
      <c r="F2492" s="460">
        <f t="shared" si="432"/>
        <v>0.16943027682805994</v>
      </c>
      <c r="G2492" s="460">
        <v>1.0681907276394399E-3</v>
      </c>
      <c r="H2492" s="460">
        <f t="shared" si="433"/>
        <v>1</v>
      </c>
      <c r="I2492" s="460">
        <v>0.81059385380456905</v>
      </c>
      <c r="J2492" s="460">
        <v>0.80179796520947799</v>
      </c>
      <c r="K2492" s="460">
        <v>0.87507900011245898</v>
      </c>
      <c r="L2492" s="460" t="str">
        <f t="shared" si="434"/>
        <v>-</v>
      </c>
      <c r="M2492" s="460">
        <f t="shared" si="435"/>
        <v>1</v>
      </c>
      <c r="N2492" s="460">
        <f t="shared" si="436"/>
        <v>1.8098385068911709E-4</v>
      </c>
      <c r="O2492" s="460">
        <f t="shared" si="441"/>
        <v>-74.847203515821377</v>
      </c>
      <c r="P2492" s="460">
        <f t="shared" si="438"/>
        <v>-1</v>
      </c>
      <c r="Q2492" s="460">
        <f t="shared" si="439"/>
        <v>8.1890884274620007E-9</v>
      </c>
      <c r="R2492" s="460">
        <f t="shared" si="440"/>
        <v>-8.1890884274620007E-9</v>
      </c>
      <c r="V2492" s="430"/>
    </row>
    <row r="2493" spans="3:22" x14ac:dyDescent="0.35">
      <c r="C2493" s="460">
        <v>452</v>
      </c>
      <c r="D2493" s="460">
        <f t="shared" si="431"/>
        <v>452</v>
      </c>
      <c r="E2493" s="460">
        <f t="shared" si="437"/>
        <v>0.45200000000000001</v>
      </c>
      <c r="F2493" s="460">
        <f t="shared" si="432"/>
        <v>0.16790216051398929</v>
      </c>
      <c r="G2493" s="460">
        <v>2.33684035203477E-3</v>
      </c>
      <c r="H2493" s="460">
        <f t="shared" si="433"/>
        <v>1</v>
      </c>
      <c r="I2493" s="460">
        <v>0.80982202026843197</v>
      </c>
      <c r="J2493" s="460">
        <v>0.80099390393728698</v>
      </c>
      <c r="K2493" s="460">
        <v>0.87455368235618502</v>
      </c>
      <c r="L2493" s="460" t="str">
        <f t="shared" si="434"/>
        <v>-</v>
      </c>
      <c r="M2493" s="460">
        <f t="shared" si="435"/>
        <v>1</v>
      </c>
      <c r="N2493" s="460">
        <f t="shared" si="436"/>
        <v>3.9236054388290921E-4</v>
      </c>
      <c r="O2493" s="460">
        <f t="shared" si="441"/>
        <v>-68.126293442533168</v>
      </c>
      <c r="P2493" s="460">
        <f t="shared" si="438"/>
        <v>-1</v>
      </c>
      <c r="Q2493" s="460">
        <f t="shared" si="439"/>
        <v>8.2180948696790832E-8</v>
      </c>
      <c r="R2493" s="460">
        <f t="shared" si="440"/>
        <v>-8.2180948696790832E-8</v>
      </c>
      <c r="V2493" s="430"/>
    </row>
    <row r="2494" spans="3:22" x14ac:dyDescent="0.35">
      <c r="C2494" s="460">
        <v>453</v>
      </c>
      <c r="D2494" s="460">
        <f t="shared" ref="D2494:D2557" si="442">IF(AND($D$11=$U$86,$D$13&gt;=$U$80),$D$13/$U$80,1)*(f_CLK_MHz/fCLK_NOM_MHz)*$C2494</f>
        <v>453</v>
      </c>
      <c r="E2494" s="460">
        <f t="shared" si="437"/>
        <v>0.45300000000000001</v>
      </c>
      <c r="F2494" s="460">
        <f t="shared" ref="F2494:F2557" si="443">IF(SINC3_Decimation&lt;&gt;0,(ABS(SIN(((MOD_CLK_DIV*PI()*$D2494*SINC3_Decimation)/(f_CLK_MHz*1000000)))/(SINC3_Decimation*SIN(((MOD_CLK_DIV*PI()*$D2494)/(f_CLK_MHz*1000000)))))^First_Stage_Order),"-")</f>
        <v>0.16638224198839857</v>
      </c>
      <c r="G2494" s="460">
        <v>3.7886652593264801E-3</v>
      </c>
      <c r="H2494" s="460">
        <f t="shared" ref="H2494:H2557" si="444">IF(SINC1A_Decimation&lt;&gt;0,(ABS(SIN(((MOD_CLK_DIV*SINC3_Decimation*FIR2_Decimation*PI()*$D2494*SINC1A_Decimation)/(f_CLK_MHz*1000000)))/(SINC1A_Decimation*SIN(((MOD_CLK_DIV*SINC3_Decimation*FIR2_Decimation*PI()*$D2494)/(f_CLK_MHz*1000000)))))^1),"-")</f>
        <v>1</v>
      </c>
      <c r="I2494" s="460">
        <v>0.80904906113643105</v>
      </c>
      <c r="J2494" s="460">
        <v>0.80018870180119095</v>
      </c>
      <c r="K2494" s="460">
        <v>0.87402745299904805</v>
      </c>
      <c r="L2494" s="460" t="str">
        <f t="shared" ref="L2494:L2557" si="445">IF(SINC1B_Decimation&lt;&gt;0,(ABS(SIN(((MOD_CLK_DIV*FIR1_Decimation*PI()*$D2494*SINC1B_Decimation)/(f_CLK_MHz*1000000)))/(SINC1B_Decimation*SIN(((MOD_CLK_DIV*FIR1_Decimation*PI()*$D2494)/(f_CLK_MHz*1000000)))))^1),"-")</f>
        <v>-</v>
      </c>
      <c r="M2494" s="460">
        <f t="shared" ref="M2494:M2557" si="446">IF($D$14=$Z$85,(ABS(SIN(((Dec_Prior_to_Chop*PI()*$D2494*2)/(f_CLK_MHz*1000000)))/(2*SIN(((Dec_Prior_to_Chop*PI()*$D2494)/(f_CLK_MHz*1000000)))))^1),1)</f>
        <v>1</v>
      </c>
      <c r="N2494" s="460">
        <f t="shared" ref="N2494:N2557" si="447">M2494*IF(FILTER=$U$85,F2494,IF(AND(FILTER=$U$86,$D$13&lt;=$U$73,$D$13&lt;&gt;$U$72),F2494*G2494*H2494,IF(AND(FILTER=$U$86,OR($D$13&gt;=$U$74,$D$13=$U$72),$D$13&lt;=$U$79,$D$13&lt;&gt;$U$75),I2494*L2494,IF(AND(FILTER=$U$86,$D$13=$U$75),J2494*L2494,IF(AND(FILTER=$U$86,$D$13&gt;=$U$80),K2494,"Error")))))</f>
        <v>6.3036661999029721E-4</v>
      </c>
      <c r="O2494" s="460">
        <f t="shared" si="441"/>
        <v>-64.008135844946125</v>
      </c>
      <c r="P2494" s="460">
        <f t="shared" si="438"/>
        <v>-1</v>
      </c>
      <c r="Q2494" s="460">
        <f t="shared" si="439"/>
        <v>2.6149271293103308E-7</v>
      </c>
      <c r="R2494" s="460">
        <f t="shared" si="440"/>
        <v>-2.6149271293103308E-7</v>
      </c>
      <c r="V2494" s="430"/>
    </row>
    <row r="2495" spans="3:22" x14ac:dyDescent="0.35">
      <c r="C2495" s="460">
        <v>454</v>
      </c>
      <c r="D2495" s="460">
        <f t="shared" si="442"/>
        <v>454</v>
      </c>
      <c r="E2495" s="460">
        <f t="shared" ref="E2495:E2558" si="448">D2495/1000</f>
        <v>0.45400000000000001</v>
      </c>
      <c r="F2495" s="460">
        <f t="shared" si="443"/>
        <v>0.1648705248527845</v>
      </c>
      <c r="G2495" s="460">
        <v>5.4007771157218798E-3</v>
      </c>
      <c r="H2495" s="460">
        <f t="shared" si="444"/>
        <v>1</v>
      </c>
      <c r="I2495" s="460">
        <v>0.80827497991784902</v>
      </c>
      <c r="J2495" s="460">
        <v>0.79938236262695195</v>
      </c>
      <c r="K2495" s="460">
        <v>0.87350031361248603</v>
      </c>
      <c r="L2495" s="460" t="str">
        <f t="shared" si="445"/>
        <v>-</v>
      </c>
      <c r="M2495" s="460">
        <f t="shared" si="446"/>
        <v>1</v>
      </c>
      <c r="N2495" s="460">
        <f t="shared" si="447"/>
        <v>8.9042895768197395E-4</v>
      </c>
      <c r="O2495" s="460">
        <f t="shared" si="441"/>
        <v>-61.008014494648613</v>
      </c>
      <c r="P2495" s="460">
        <f t="shared" si="438"/>
        <v>-1</v>
      </c>
      <c r="Q2495" s="460">
        <f t="shared" si="439"/>
        <v>5.7820479726688427E-7</v>
      </c>
      <c r="R2495" s="460">
        <f t="shared" si="440"/>
        <v>-5.7820479726688427E-7</v>
      </c>
      <c r="V2495" s="430"/>
    </row>
    <row r="2496" spans="3:22" x14ac:dyDescent="0.35">
      <c r="C2496" s="460">
        <v>455</v>
      </c>
      <c r="D2496" s="460">
        <f t="shared" si="442"/>
        <v>455</v>
      </c>
      <c r="E2496" s="460">
        <f t="shared" si="448"/>
        <v>0.45500000000000002</v>
      </c>
      <c r="F2496" s="460">
        <f t="shared" si="443"/>
        <v>0.16336701229633124</v>
      </c>
      <c r="G2496" s="460">
        <v>7.1450891607028298E-3</v>
      </c>
      <c r="H2496" s="460">
        <f t="shared" si="444"/>
        <v>1</v>
      </c>
      <c r="I2496" s="460">
        <v>0.807499780125848</v>
      </c>
      <c r="J2496" s="460">
        <v>0.79857489024434503</v>
      </c>
      <c r="K2496" s="460">
        <v>0.87297226577032205</v>
      </c>
      <c r="L2496" s="460" t="str">
        <f t="shared" si="445"/>
        <v>-</v>
      </c>
      <c r="M2496" s="460">
        <f t="shared" si="446"/>
        <v>1</v>
      </c>
      <c r="N2496" s="460">
        <f t="shared" si="447"/>
        <v>1.1672718687749223E-3</v>
      </c>
      <c r="O2496" s="460">
        <f t="shared" si="441"/>
        <v>-58.656559616749185</v>
      </c>
      <c r="P2496" s="460">
        <f t="shared" si="438"/>
        <v>-1</v>
      </c>
      <c r="Q2496" s="460">
        <f t="shared" si="439"/>
        <v>1.0585331728003487E-6</v>
      </c>
      <c r="R2496" s="460">
        <f t="shared" si="440"/>
        <v>-1.0585331728003487E-6</v>
      </c>
      <c r="V2496" s="430"/>
    </row>
    <row r="2497" spans="3:22" x14ac:dyDescent="0.35">
      <c r="C2497" s="460">
        <v>456</v>
      </c>
      <c r="D2497" s="460">
        <f t="shared" si="442"/>
        <v>456</v>
      </c>
      <c r="E2497" s="460">
        <f t="shared" si="448"/>
        <v>0.45600000000000002</v>
      </c>
      <c r="F2497" s="460">
        <f t="shared" si="443"/>
        <v>0.16187170709737203</v>
      </c>
      <c r="G2497" s="460">
        <v>8.9888785284321007E-3</v>
      </c>
      <c r="H2497" s="460">
        <f t="shared" si="444"/>
        <v>1</v>
      </c>
      <c r="I2497" s="460">
        <v>0.80672346527751204</v>
      </c>
      <c r="J2497" s="460">
        <v>0.79776628848718001</v>
      </c>
      <c r="K2497" s="460">
        <v>0.87244331104879602</v>
      </c>
      <c r="L2497" s="460" t="str">
        <f t="shared" si="445"/>
        <v>-</v>
      </c>
      <c r="M2497" s="460">
        <f t="shared" si="446"/>
        <v>1</v>
      </c>
      <c r="N2497" s="460">
        <f t="shared" si="447"/>
        <v>1.4550451122882174E-3</v>
      </c>
      <c r="O2497" s="460">
        <f t="shared" si="441"/>
        <v>-56.742470831649179</v>
      </c>
      <c r="P2497" s="460">
        <f t="shared" si="438"/>
        <v>-1</v>
      </c>
      <c r="Q2497" s="460">
        <f t="shared" si="439"/>
        <v>1.7191365872930252E-6</v>
      </c>
      <c r="R2497" s="460">
        <f t="shared" si="440"/>
        <v>-1.7191365872930252E-6</v>
      </c>
      <c r="V2497" s="430"/>
    </row>
    <row r="2498" spans="3:22" x14ac:dyDescent="0.35">
      <c r="C2498" s="460">
        <v>457</v>
      </c>
      <c r="D2498" s="460">
        <f t="shared" si="442"/>
        <v>457</v>
      </c>
      <c r="E2498" s="460">
        <f t="shared" si="448"/>
        <v>0.45700000000000002</v>
      </c>
      <c r="F2498" s="460">
        <f t="shared" si="443"/>
        <v>0.16038461162487017</v>
      </c>
      <c r="G2498" s="460">
        <v>1.08954735147561E-2</v>
      </c>
      <c r="H2498" s="460">
        <f t="shared" si="444"/>
        <v>1</v>
      </c>
      <c r="I2498" s="460">
        <v>0.80594603889372596</v>
      </c>
      <c r="J2498" s="460">
        <v>0.79695656119318603</v>
      </c>
      <c r="K2498" s="460">
        <v>0.87191345102647899</v>
      </c>
      <c r="L2498" s="460" t="str">
        <f t="shared" si="445"/>
        <v>-</v>
      </c>
      <c r="M2498" s="460">
        <f t="shared" si="446"/>
        <v>1</v>
      </c>
      <c r="N2498" s="460">
        <f t="shared" si="447"/>
        <v>1.7474662881332161E-3</v>
      </c>
      <c r="O2498" s="460">
        <f t="shared" si="441"/>
        <v>-55.151823876955405</v>
      </c>
      <c r="P2498" s="460">
        <f t="shared" si="438"/>
        <v>-1</v>
      </c>
      <c r="Q2498" s="460">
        <f t="shared" si="439"/>
        <v>2.5640198174573132E-6</v>
      </c>
      <c r="R2498" s="460">
        <f t="shared" si="440"/>
        <v>-2.5640198174573132E-6</v>
      </c>
      <c r="V2498" s="430"/>
    </row>
    <row r="2499" spans="3:22" x14ac:dyDescent="0.35">
      <c r="C2499" s="460">
        <v>458</v>
      </c>
      <c r="D2499" s="460">
        <f t="shared" si="442"/>
        <v>458</v>
      </c>
      <c r="E2499" s="460">
        <f t="shared" si="448"/>
        <v>0.45800000000000002</v>
      </c>
      <c r="F2499" s="460">
        <f t="shared" si="443"/>
        <v>0.15890572783992474</v>
      </c>
      <c r="G2499" s="460">
        <v>1.28250509631141E-2</v>
      </c>
      <c r="H2499" s="460">
        <f t="shared" si="444"/>
        <v>1</v>
      </c>
      <c r="I2499" s="460">
        <v>0.80516750449928098</v>
      </c>
      <c r="J2499" s="460">
        <v>0.79614571220411101</v>
      </c>
      <c r="K2499" s="460">
        <v>0.87138268728438295</v>
      </c>
      <c r="L2499" s="460" t="str">
        <f t="shared" si="445"/>
        <v>-</v>
      </c>
      <c r="M2499" s="460">
        <f t="shared" si="446"/>
        <v>1</v>
      </c>
      <c r="N2499" s="460">
        <f t="shared" si="447"/>
        <v>2.0379740578777739E-3</v>
      </c>
      <c r="O2499" s="460">
        <f t="shared" si="441"/>
        <v>-53.816026971775742</v>
      </c>
      <c r="P2499" s="460">
        <f t="shared" ref="P2499:P2562" si="449">D2498-D2499</f>
        <v>-1</v>
      </c>
      <c r="Q2499" s="460">
        <f t="shared" ref="Q2499:Q2562" si="450">((N2499+N2498)/2)^2</f>
        <v>3.582389653301951E-6</v>
      </c>
      <c r="R2499" s="460">
        <f t="shared" ref="R2499:R2562" si="451">P2499*Q2499</f>
        <v>-3.582389653301951E-6</v>
      </c>
      <c r="V2499" s="430"/>
    </row>
    <row r="2500" spans="3:22" x14ac:dyDescent="0.35">
      <c r="C2500" s="460">
        <v>459</v>
      </c>
      <c r="D2500" s="460">
        <f t="shared" si="442"/>
        <v>459</v>
      </c>
      <c r="E2500" s="460">
        <f t="shared" si="448"/>
        <v>0.45900000000000002</v>
      </c>
      <c r="F2500" s="460">
        <f t="shared" si="443"/>
        <v>0.15743505729729523</v>
      </c>
      <c r="G2500" s="460">
        <v>1.4735526141240801E-2</v>
      </c>
      <c r="H2500" s="460">
        <f t="shared" si="444"/>
        <v>1</v>
      </c>
      <c r="I2500" s="460">
        <v>0.80438786562273001</v>
      </c>
      <c r="J2500" s="460">
        <v>0.79533374536557799</v>
      </c>
      <c r="K2500" s="460">
        <v>0.87085102140584003</v>
      </c>
      <c r="L2500" s="460" t="str">
        <f t="shared" si="445"/>
        <v>-</v>
      </c>
      <c r="M2500" s="460">
        <f t="shared" si="446"/>
        <v>1</v>
      </c>
      <c r="N2500" s="460">
        <f t="shared" si="447"/>
        <v>2.3198884023520371E-3</v>
      </c>
      <c r="O2500" s="460">
        <f t="shared" si="441"/>
        <v>-52.690658124668332</v>
      </c>
      <c r="P2500" s="460">
        <f t="shared" si="449"/>
        <v>-1</v>
      </c>
      <c r="Q2500" s="460">
        <f t="shared" si="450"/>
        <v>4.7477413055700562E-6</v>
      </c>
      <c r="R2500" s="460">
        <f t="shared" si="451"/>
        <v>-4.7477413055700562E-6</v>
      </c>
      <c r="V2500" s="430"/>
    </row>
    <row r="2501" spans="3:22" x14ac:dyDescent="0.35">
      <c r="C2501" s="460">
        <v>460</v>
      </c>
      <c r="D2501" s="460">
        <f t="shared" si="442"/>
        <v>460</v>
      </c>
      <c r="E2501" s="460">
        <f t="shared" si="448"/>
        <v>0.46</v>
      </c>
      <c r="F2501" s="460">
        <f t="shared" si="443"/>
        <v>0.155972601146949</v>
      </c>
      <c r="G2501" s="460">
        <v>1.6583515073134499E-2</v>
      </c>
      <c r="H2501" s="460">
        <f t="shared" si="444"/>
        <v>1</v>
      </c>
      <c r="I2501" s="460">
        <v>0.803607125796448</v>
      </c>
      <c r="J2501" s="460">
        <v>0.79452066452713099</v>
      </c>
      <c r="K2501" s="460">
        <v>0.87031845497657301</v>
      </c>
      <c r="L2501" s="460" t="str">
        <f t="shared" si="445"/>
        <v>-</v>
      </c>
      <c r="M2501" s="460">
        <f t="shared" si="446"/>
        <v>1</v>
      </c>
      <c r="N2501" s="460">
        <f t="shared" si="447"/>
        <v>2.5865739821164238E-3</v>
      </c>
      <c r="O2501" s="460">
        <f t="shared" si="441"/>
        <v>-51.74550190461531</v>
      </c>
      <c r="P2501" s="460">
        <f t="shared" si="449"/>
        <v>-1</v>
      </c>
      <c r="Q2501" s="460">
        <f t="shared" si="450"/>
        <v>6.0183432825509836E-6</v>
      </c>
      <c r="R2501" s="460">
        <f t="shared" si="451"/>
        <v>-6.0183432825509836E-6</v>
      </c>
      <c r="V2501" s="430"/>
    </row>
    <row r="2502" spans="3:22" x14ac:dyDescent="0.35">
      <c r="C2502" s="460">
        <v>461</v>
      </c>
      <c r="D2502" s="460">
        <f t="shared" si="442"/>
        <v>461</v>
      </c>
      <c r="E2502" s="460">
        <f t="shared" si="448"/>
        <v>0.46100000000000002</v>
      </c>
      <c r="F2502" s="460">
        <f t="shared" si="443"/>
        <v>0.15451836013562939</v>
      </c>
      <c r="G2502" s="460">
        <v>1.8325347337143999E-2</v>
      </c>
      <c r="H2502" s="460">
        <f t="shared" si="444"/>
        <v>1</v>
      </c>
      <c r="I2502" s="460">
        <v>0.80282528855655799</v>
      </c>
      <c r="J2502" s="460">
        <v>0.79370647354218005</v>
      </c>
      <c r="K2502" s="460">
        <v>0.869784989584649</v>
      </c>
      <c r="L2502" s="460" t="str">
        <f t="shared" si="445"/>
        <v>-</v>
      </c>
      <c r="M2502" s="460">
        <f t="shared" si="446"/>
        <v>1</v>
      </c>
      <c r="N2502" s="460">
        <f t="shared" si="447"/>
        <v>2.8316026194513135E-3</v>
      </c>
      <c r="O2502" s="460">
        <f t="shared" si="441"/>
        <v>-50.959353891740676</v>
      </c>
      <c r="P2502" s="460">
        <f t="shared" si="449"/>
        <v>-1</v>
      </c>
      <c r="Q2502" s="460">
        <f t="shared" si="450"/>
        <v>7.3391594214440274E-6</v>
      </c>
      <c r="R2502" s="460">
        <f t="shared" si="451"/>
        <v>-7.3391594214440274E-6</v>
      </c>
      <c r="V2502" s="430"/>
    </row>
    <row r="2503" spans="3:22" x14ac:dyDescent="0.35">
      <c r="C2503" s="460">
        <v>462</v>
      </c>
      <c r="D2503" s="460">
        <f t="shared" si="442"/>
        <v>462</v>
      </c>
      <c r="E2503" s="460">
        <f t="shared" si="448"/>
        <v>0.46200000000000002</v>
      </c>
      <c r="F2503" s="460">
        <f t="shared" si="443"/>
        <v>0.15307233460844533</v>
      </c>
      <c r="G2503" s="460">
        <v>1.9918105890584199E-2</v>
      </c>
      <c r="H2503" s="460">
        <f t="shared" si="444"/>
        <v>1</v>
      </c>
      <c r="I2503" s="460">
        <v>0.80204235744297203</v>
      </c>
      <c r="J2503" s="460">
        <v>0.79289117626800798</v>
      </c>
      <c r="K2503" s="460">
        <v>0.86925062682051102</v>
      </c>
      <c r="L2503" s="460" t="str">
        <f t="shared" si="445"/>
        <v>-</v>
      </c>
      <c r="M2503" s="460">
        <f t="shared" si="446"/>
        <v>1</v>
      </c>
      <c r="N2503" s="460">
        <f t="shared" si="447"/>
        <v>3.0489109696499503E-3</v>
      </c>
      <c r="O2503" s="460">
        <f t="shared" si="441"/>
        <v>-50.317105143091013</v>
      </c>
      <c r="P2503" s="460">
        <f t="shared" si="449"/>
        <v>-1</v>
      </c>
      <c r="Q2503" s="460">
        <f t="shared" si="450"/>
        <v>8.6451100179011573E-6</v>
      </c>
      <c r="R2503" s="460">
        <f t="shared" si="451"/>
        <v>-8.6451100179011573E-6</v>
      </c>
      <c r="V2503" s="430"/>
    </row>
    <row r="2504" spans="3:22" x14ac:dyDescent="0.35">
      <c r="C2504" s="460">
        <v>463</v>
      </c>
      <c r="D2504" s="460">
        <f t="shared" si="442"/>
        <v>463</v>
      </c>
      <c r="E2504" s="460">
        <f t="shared" si="448"/>
        <v>0.46300000000000002</v>
      </c>
      <c r="F2504" s="460">
        <f t="shared" si="443"/>
        <v>0.15163452451048123</v>
      </c>
      <c r="G2504" s="460">
        <v>2.1320669571865299E-2</v>
      </c>
      <c r="H2504" s="460">
        <f t="shared" si="444"/>
        <v>1</v>
      </c>
      <c r="I2504" s="460">
        <v>0.80125833599926</v>
      </c>
      <c r="J2504" s="460">
        <v>0.79207477656566605</v>
      </c>
      <c r="K2504" s="460">
        <v>0.86871536827689599</v>
      </c>
      <c r="L2504" s="460" t="str">
        <f t="shared" si="445"/>
        <v>-</v>
      </c>
      <c r="M2504" s="460">
        <f t="shared" si="446"/>
        <v>1</v>
      </c>
      <c r="N2504" s="460">
        <f t="shared" si="447"/>
        <v>3.2329495927748801E-3</v>
      </c>
      <c r="O2504" s="460">
        <f t="shared" si="441"/>
        <v>-49.808021334619362</v>
      </c>
      <c r="P2504" s="460">
        <f t="shared" si="449"/>
        <v>-1</v>
      </c>
      <c r="Q2504" s="460">
        <f t="shared" si="450"/>
        <v>9.8654430314371024E-6</v>
      </c>
      <c r="R2504" s="460">
        <f t="shared" si="451"/>
        <v>-9.8654430314371024E-6</v>
      </c>
      <c r="V2504" s="430"/>
    </row>
    <row r="2505" spans="3:22" x14ac:dyDescent="0.35">
      <c r="C2505" s="460">
        <v>464</v>
      </c>
      <c r="D2505" s="460">
        <f t="shared" si="442"/>
        <v>464</v>
      </c>
      <c r="E2505" s="460">
        <f t="shared" si="448"/>
        <v>0.46400000000000002</v>
      </c>
      <c r="F2505" s="460">
        <f t="shared" si="443"/>
        <v>0.15020492938842836</v>
      </c>
      <c r="G2505" s="460">
        <v>2.2494733588063899E-2</v>
      </c>
      <c r="H2505" s="460">
        <f t="shared" si="444"/>
        <v>1</v>
      </c>
      <c r="I2505" s="460">
        <v>0.80047322777276697</v>
      </c>
      <c r="J2505" s="460">
        <v>0.79125727830006598</v>
      </c>
      <c r="K2505" s="460">
        <v>0.86817921554893895</v>
      </c>
      <c r="L2505" s="460" t="str">
        <f t="shared" si="445"/>
        <v>-</v>
      </c>
      <c r="M2505" s="460">
        <f t="shared" si="446"/>
        <v>1</v>
      </c>
      <c r="N2505" s="460">
        <f t="shared" si="447"/>
        <v>3.3788198702066458E-3</v>
      </c>
      <c r="O2505" s="460">
        <f t="shared" si="441"/>
        <v>-49.424699209547967</v>
      </c>
      <c r="P2505" s="460">
        <f t="shared" si="449"/>
        <v>-1</v>
      </c>
      <c r="Q2505" s="460">
        <f t="shared" si="450"/>
        <v>1.0928873857903755E-5</v>
      </c>
      <c r="R2505" s="460">
        <f t="shared" si="451"/>
        <v>-1.0928873857903755E-5</v>
      </c>
      <c r="V2505" s="430"/>
    </row>
    <row r="2506" spans="3:22" x14ac:dyDescent="0.35">
      <c r="C2506" s="460">
        <v>465</v>
      </c>
      <c r="D2506" s="460">
        <f t="shared" si="442"/>
        <v>465</v>
      </c>
      <c r="E2506" s="460">
        <f t="shared" si="448"/>
        <v>0.46500000000000002</v>
      </c>
      <c r="F2506" s="460">
        <f t="shared" si="443"/>
        <v>0.14878354839223581</v>
      </c>
      <c r="G2506" s="460">
        <v>2.34057835313101E-2</v>
      </c>
      <c r="H2506" s="460">
        <f t="shared" si="444"/>
        <v>1</v>
      </c>
      <c r="I2506" s="460">
        <v>0.79968703631446403</v>
      </c>
      <c r="J2506" s="460">
        <v>0.79043868533984196</v>
      </c>
      <c r="K2506" s="460">
        <v>0.86764217023406498</v>
      </c>
      <c r="L2506" s="460" t="str">
        <f t="shared" si="445"/>
        <v>-</v>
      </c>
      <c r="M2506" s="460">
        <f t="shared" si="446"/>
        <v>1</v>
      </c>
      <c r="N2506" s="460">
        <f t="shared" si="447"/>
        <v>3.4823955266888723E-3</v>
      </c>
      <c r="O2506" s="460">
        <f t="shared" si="441"/>
        <v>-49.162438074465413</v>
      </c>
      <c r="P2506" s="460">
        <f t="shared" si="449"/>
        <v>-1</v>
      </c>
      <c r="Q2506" s="460">
        <f t="shared" si="450"/>
        <v>1.1769069180649031E-5</v>
      </c>
      <c r="R2506" s="460">
        <f t="shared" si="451"/>
        <v>-1.1769069180649031E-5</v>
      </c>
      <c r="V2506" s="430"/>
    </row>
    <row r="2507" spans="3:22" x14ac:dyDescent="0.35">
      <c r="C2507" s="460">
        <v>466</v>
      </c>
      <c r="D2507" s="460">
        <f t="shared" si="442"/>
        <v>466</v>
      </c>
      <c r="E2507" s="460">
        <f t="shared" si="448"/>
        <v>0.46600000000000003</v>
      </c>
      <c r="F2507" s="460">
        <f t="shared" si="443"/>
        <v>0.14737038027678234</v>
      </c>
      <c r="G2507" s="460">
        <v>2.4023999280032099E-2</v>
      </c>
      <c r="H2507" s="460">
        <f t="shared" si="444"/>
        <v>1</v>
      </c>
      <c r="I2507" s="460">
        <v>0.79889976517900396</v>
      </c>
      <c r="J2507" s="460">
        <v>0.78961900155739495</v>
      </c>
      <c r="K2507" s="460">
        <v>0.86710423393203295</v>
      </c>
      <c r="L2507" s="460" t="str">
        <f t="shared" si="445"/>
        <v>-</v>
      </c>
      <c r="M2507" s="460">
        <f t="shared" si="446"/>
        <v>1</v>
      </c>
      <c r="N2507" s="460">
        <f t="shared" si="447"/>
        <v>3.5404259096674757E-3</v>
      </c>
      <c r="O2507" s="460">
        <f t="shared" si="441"/>
        <v>-49.018889792862417</v>
      </c>
      <c r="P2507" s="460">
        <f t="shared" si="449"/>
        <v>-1</v>
      </c>
      <c r="Q2507" s="460">
        <f t="shared" si="450"/>
        <v>1.233000523173656E-5</v>
      </c>
      <c r="R2507" s="460">
        <f t="shared" si="451"/>
        <v>-1.233000523173656E-5</v>
      </c>
      <c r="V2507" s="430"/>
    </row>
    <row r="2508" spans="3:22" x14ac:dyDescent="0.35">
      <c r="C2508" s="460">
        <v>467</v>
      </c>
      <c r="D2508" s="460">
        <f t="shared" si="442"/>
        <v>467</v>
      </c>
      <c r="E2508" s="460">
        <f t="shared" si="448"/>
        <v>0.46700000000000003</v>
      </c>
      <c r="F2508" s="460">
        <f t="shared" si="443"/>
        <v>0.14596542340356894</v>
      </c>
      <c r="G2508" s="460">
        <v>2.4325066516053599E-2</v>
      </c>
      <c r="H2508" s="460">
        <f t="shared" si="444"/>
        <v>1</v>
      </c>
      <c r="I2508" s="460">
        <v>0.79811141792467399</v>
      </c>
      <c r="J2508" s="460">
        <v>0.78879823082884504</v>
      </c>
      <c r="K2508" s="460">
        <v>0.866565408244932</v>
      </c>
      <c r="L2508" s="460" t="str">
        <f t="shared" si="445"/>
        <v>-</v>
      </c>
      <c r="M2508" s="460">
        <f t="shared" si="446"/>
        <v>1</v>
      </c>
      <c r="N2508" s="460">
        <f t="shared" si="447"/>
        <v>3.5506186333357412E-3</v>
      </c>
      <c r="O2508" s="460">
        <f t="shared" si="441"/>
        <v>-48.993919442350354</v>
      </c>
      <c r="P2508" s="460">
        <f t="shared" si="449"/>
        <v>-1</v>
      </c>
      <c r="Q2508" s="460">
        <f t="shared" si="450"/>
        <v>1.2570728177713924E-5</v>
      </c>
      <c r="R2508" s="460">
        <f t="shared" si="451"/>
        <v>-1.2570728177713924E-5</v>
      </c>
      <c r="V2508" s="430"/>
    </row>
    <row r="2509" spans="3:22" x14ac:dyDescent="0.35">
      <c r="C2509" s="460">
        <v>468</v>
      </c>
      <c r="D2509" s="460">
        <f t="shared" si="442"/>
        <v>468</v>
      </c>
      <c r="E2509" s="460">
        <f t="shared" si="448"/>
        <v>0.46800000000000003</v>
      </c>
      <c r="F2509" s="460">
        <f t="shared" si="443"/>
        <v>0.14456867574243007</v>
      </c>
      <c r="G2509" s="460">
        <v>2.4290875497700801E-2</v>
      </c>
      <c r="H2509" s="460">
        <f t="shared" si="444"/>
        <v>1</v>
      </c>
      <c r="I2509" s="460">
        <v>0.79732199811334603</v>
      </c>
      <c r="J2509" s="460">
        <v>0.78797637703398005</v>
      </c>
      <c r="K2509" s="460">
        <v>0.86602569477713198</v>
      </c>
      <c r="L2509" s="460" t="str">
        <f t="shared" si="445"/>
        <v>-</v>
      </c>
      <c r="M2509" s="460">
        <f t="shared" si="446"/>
        <v>1</v>
      </c>
      <c r="N2509" s="460">
        <f t="shared" si="447"/>
        <v>3.5116997033268465E-3</v>
      </c>
      <c r="O2509" s="460">
        <f t="shared" ref="O2509:O2572" si="452">20*LOG10(N2509)</f>
        <v>-49.089652581765861</v>
      </c>
      <c r="P2509" s="460">
        <f t="shared" si="449"/>
        <v>-1</v>
      </c>
      <c r="Q2509" s="460">
        <f t="shared" si="450"/>
        <v>1.2469085072090157E-5</v>
      </c>
      <c r="R2509" s="460">
        <f t="shared" si="451"/>
        <v>-1.2469085072090157E-5</v>
      </c>
      <c r="V2509" s="430"/>
    </row>
    <row r="2510" spans="3:22" x14ac:dyDescent="0.35">
      <c r="C2510" s="460">
        <v>469</v>
      </c>
      <c r="D2510" s="460">
        <f t="shared" si="442"/>
        <v>469</v>
      </c>
      <c r="E2510" s="460">
        <f t="shared" si="448"/>
        <v>0.46899999999999997</v>
      </c>
      <c r="F2510" s="460">
        <f t="shared" si="443"/>
        <v>0.14318013487326606</v>
      </c>
      <c r="G2510" s="460">
        <v>2.3910089131604299E-2</v>
      </c>
      <c r="H2510" s="460">
        <f t="shared" si="444"/>
        <v>1</v>
      </c>
      <c r="I2510" s="460">
        <v>0.79653150931052097</v>
      </c>
      <c r="J2510" s="460">
        <v>0.78715344405629095</v>
      </c>
      <c r="K2510" s="460">
        <v>0.865485095135343</v>
      </c>
      <c r="L2510" s="460" t="str">
        <f t="shared" si="445"/>
        <v>-</v>
      </c>
      <c r="M2510" s="460">
        <f t="shared" si="446"/>
        <v>1</v>
      </c>
      <c r="N2510" s="460">
        <f t="shared" si="447"/>
        <v>3.4234497866949165E-3</v>
      </c>
      <c r="O2510" s="460">
        <f t="shared" si="452"/>
        <v>-49.310720754918179</v>
      </c>
      <c r="P2510" s="460">
        <f t="shared" si="449"/>
        <v>-1</v>
      </c>
      <c r="Q2510" s="460">
        <f t="shared" si="450"/>
        <v>1.2024074612237279E-5</v>
      </c>
      <c r="R2510" s="460">
        <f t="shared" si="451"/>
        <v>-1.2024074612237279E-5</v>
      </c>
      <c r="V2510" s="430"/>
    </row>
    <row r="2511" spans="3:22" x14ac:dyDescent="0.35">
      <c r="C2511" s="460">
        <v>470</v>
      </c>
      <c r="D2511" s="460">
        <f t="shared" si="442"/>
        <v>470</v>
      </c>
      <c r="E2511" s="460">
        <f t="shared" si="448"/>
        <v>0.47</v>
      </c>
      <c r="F2511" s="460">
        <f t="shared" si="443"/>
        <v>0.14179979798779416</v>
      </c>
      <c r="G2511" s="460">
        <v>2.3178565229258801E-2</v>
      </c>
      <c r="H2511" s="460">
        <f t="shared" si="444"/>
        <v>1</v>
      </c>
      <c r="I2511" s="460">
        <v>0.79573995508524897</v>
      </c>
      <c r="J2511" s="460">
        <v>0.78632943578290104</v>
      </c>
      <c r="K2511" s="460">
        <v>0.86494361092856498</v>
      </c>
      <c r="L2511" s="460" t="str">
        <f t="shared" si="445"/>
        <v>-</v>
      </c>
      <c r="M2511" s="460">
        <f t="shared" si="446"/>
        <v>1</v>
      </c>
      <c r="N2511" s="460">
        <f t="shared" si="447"/>
        <v>3.2867158671558076E-3</v>
      </c>
      <c r="O2511" s="460">
        <f t="shared" si="452"/>
        <v>-49.664756771181544</v>
      </c>
      <c r="P2511" s="460">
        <f t="shared" si="449"/>
        <v>-1</v>
      </c>
      <c r="Q2511" s="460">
        <f t="shared" si="450"/>
        <v>1.1256580775529479E-5</v>
      </c>
      <c r="R2511" s="460">
        <f t="shared" si="451"/>
        <v>-1.1256580775529479E-5</v>
      </c>
      <c r="V2511" s="430"/>
    </row>
    <row r="2512" spans="3:22" x14ac:dyDescent="0.35">
      <c r="C2512" s="460">
        <v>471</v>
      </c>
      <c r="D2512" s="460">
        <f t="shared" si="442"/>
        <v>471</v>
      </c>
      <c r="E2512" s="460">
        <f t="shared" si="448"/>
        <v>0.47099999999999997</v>
      </c>
      <c r="F2512" s="460">
        <f t="shared" si="443"/>
        <v>0.14042766189131969</v>
      </c>
      <c r="G2512" s="460">
        <v>2.2099621055434001E-2</v>
      </c>
      <c r="H2512" s="460">
        <f t="shared" si="444"/>
        <v>1</v>
      </c>
      <c r="I2512" s="460">
        <v>0.79494733901008496</v>
      </c>
      <c r="J2512" s="460">
        <v>0.78550435610449998</v>
      </c>
      <c r="K2512" s="460">
        <v>0.86440124376804495</v>
      </c>
      <c r="L2512" s="460" t="str">
        <f t="shared" si="445"/>
        <v>-</v>
      </c>
      <c r="M2512" s="460">
        <f t="shared" si="446"/>
        <v>1</v>
      </c>
      <c r="N2512" s="460">
        <f t="shared" si="447"/>
        <v>3.1033981134987757E-3</v>
      </c>
      <c r="O2512" s="460">
        <f t="shared" si="452"/>
        <v>-50.163250164080537</v>
      </c>
      <c r="P2512" s="460">
        <f t="shared" si="449"/>
        <v>-1</v>
      </c>
      <c r="Q2512" s="460">
        <f t="shared" si="450"/>
        <v>1.0208389171439289E-5</v>
      </c>
      <c r="R2512" s="460">
        <f t="shared" si="451"/>
        <v>-1.0208389171439289E-5</v>
      </c>
      <c r="V2512" s="430"/>
    </row>
    <row r="2513" spans="3:22" x14ac:dyDescent="0.35">
      <c r="C2513" s="460">
        <v>472</v>
      </c>
      <c r="D2513" s="460">
        <f t="shared" si="442"/>
        <v>472</v>
      </c>
      <c r="E2513" s="460">
        <f t="shared" si="448"/>
        <v>0.47199999999999998</v>
      </c>
      <c r="F2513" s="460">
        <f t="shared" si="443"/>
        <v>0.13906372300452649</v>
      </c>
      <c r="G2513" s="460">
        <v>2.0684131801924799E-2</v>
      </c>
      <c r="H2513" s="460">
        <f t="shared" si="444"/>
        <v>1</v>
      </c>
      <c r="I2513" s="460">
        <v>0.79415366466117299</v>
      </c>
      <c r="J2513" s="460">
        <v>0.78467820891543905</v>
      </c>
      <c r="K2513" s="460">
        <v>0.86385799526738105</v>
      </c>
      <c r="L2513" s="460" t="str">
        <f t="shared" si="445"/>
        <v>-</v>
      </c>
      <c r="M2513" s="460">
        <f t="shared" si="446"/>
        <v>1</v>
      </c>
      <c r="N2513" s="460">
        <f t="shared" si="447"/>
        <v>2.8764123754919878E-3</v>
      </c>
      <c r="O2513" s="460">
        <f t="shared" si="452"/>
        <v>-50.822977028076004</v>
      </c>
      <c r="P2513" s="460">
        <f t="shared" si="449"/>
        <v>-1</v>
      </c>
      <c r="Q2513" s="460">
        <f t="shared" si="450"/>
        <v>8.939533371060987E-6</v>
      </c>
      <c r="R2513" s="460">
        <f t="shared" si="451"/>
        <v>-8.939533371060987E-6</v>
      </c>
      <c r="V2513" s="430"/>
    </row>
    <row r="2514" spans="3:22" x14ac:dyDescent="0.35">
      <c r="C2514" s="460">
        <v>473</v>
      </c>
      <c r="D2514" s="460">
        <f t="shared" si="442"/>
        <v>473</v>
      </c>
      <c r="E2514" s="460">
        <f t="shared" si="448"/>
        <v>0.47299999999999998</v>
      </c>
      <c r="F2514" s="460">
        <f t="shared" si="443"/>
        <v>0.13770797736528548</v>
      </c>
      <c r="G2514" s="460">
        <v>1.8950458372004899E-2</v>
      </c>
      <c r="H2514" s="460">
        <f t="shared" si="444"/>
        <v>1</v>
      </c>
      <c r="I2514" s="460">
        <v>0.79335893561810999</v>
      </c>
      <c r="J2514" s="460">
        <v>0.78385099811358905</v>
      </c>
      <c r="K2514" s="460">
        <v>0.86331386704240598</v>
      </c>
      <c r="L2514" s="460" t="str">
        <f t="shared" si="445"/>
        <v>-</v>
      </c>
      <c r="M2514" s="460">
        <f t="shared" si="446"/>
        <v>1</v>
      </c>
      <c r="N2514" s="460">
        <f t="shared" si="447"/>
        <v>2.6096292925538354E-3</v>
      </c>
      <c r="O2514" s="460">
        <f t="shared" si="452"/>
        <v>-51.668423628198212</v>
      </c>
      <c r="P2514" s="460">
        <f t="shared" si="449"/>
        <v>-1</v>
      </c>
      <c r="Q2514" s="460">
        <f t="shared" si="450"/>
        <v>7.5241632958837495E-6</v>
      </c>
      <c r="R2514" s="460">
        <f t="shared" si="451"/>
        <v>-7.5241632958837495E-6</v>
      </c>
      <c r="V2514" s="430"/>
    </row>
    <row r="2515" spans="3:22" x14ac:dyDescent="0.35">
      <c r="C2515" s="460">
        <v>474</v>
      </c>
      <c r="D2515" s="460">
        <f t="shared" si="442"/>
        <v>474</v>
      </c>
      <c r="E2515" s="460">
        <f t="shared" si="448"/>
        <v>0.47399999999999998</v>
      </c>
      <c r="F2515" s="460">
        <f t="shared" si="443"/>
        <v>0.13636042063048398</v>
      </c>
      <c r="G2515" s="460">
        <v>1.6924203752776101E-2</v>
      </c>
      <c r="H2515" s="460">
        <f t="shared" si="444"/>
        <v>1</v>
      </c>
      <c r="I2515" s="460">
        <v>0.79256315546396705</v>
      </c>
      <c r="J2515" s="460">
        <v>0.78302272760035996</v>
      </c>
      <c r="K2515" s="460">
        <v>0.86276886071122905</v>
      </c>
      <c r="L2515" s="460" t="str">
        <f t="shared" si="445"/>
        <v>-</v>
      </c>
      <c r="M2515" s="460">
        <f t="shared" si="446"/>
        <v>1</v>
      </c>
      <c r="N2515" s="460">
        <f t="shared" si="447"/>
        <v>2.3077915425645645E-3</v>
      </c>
      <c r="O2515" s="460">
        <f t="shared" si="452"/>
        <v>-52.736068451076264</v>
      </c>
      <c r="P2515" s="460">
        <f t="shared" si="449"/>
        <v>-1</v>
      </c>
      <c r="Q2515" s="460">
        <f t="shared" si="450"/>
        <v>6.0452569174141363E-6</v>
      </c>
      <c r="R2515" s="460">
        <f t="shared" si="451"/>
        <v>-6.0452569174141363E-6</v>
      </c>
      <c r="V2515" s="430"/>
    </row>
    <row r="2516" spans="3:22" x14ac:dyDescent="0.35">
      <c r="C2516" s="460">
        <v>475</v>
      </c>
      <c r="D2516" s="460">
        <f t="shared" si="442"/>
        <v>475</v>
      </c>
      <c r="E2516" s="460">
        <f t="shared" si="448"/>
        <v>0.47499999999999998</v>
      </c>
      <c r="F2516" s="460">
        <f t="shared" si="443"/>
        <v>0.1350210480778718</v>
      </c>
      <c r="G2516" s="460">
        <v>1.4637801195074299E-2</v>
      </c>
      <c r="H2516" s="460">
        <f t="shared" si="444"/>
        <v>1</v>
      </c>
      <c r="I2516" s="460">
        <v>0.79176632778527101</v>
      </c>
      <c r="J2516" s="460">
        <v>0.78219340128066706</v>
      </c>
      <c r="K2516" s="460">
        <v>0.86222297789421898</v>
      </c>
      <c r="L2516" s="460" t="str">
        <f t="shared" si="445"/>
        <v>-</v>
      </c>
      <c r="M2516" s="460">
        <f t="shared" si="446"/>
        <v>1</v>
      </c>
      <c r="N2516" s="460">
        <f t="shared" si="447"/>
        <v>1.9764112589144562E-3</v>
      </c>
      <c r="O2516" s="460">
        <f t="shared" si="452"/>
        <v>-54.082453615076687</v>
      </c>
      <c r="P2516" s="460">
        <f t="shared" si="449"/>
        <v>-1</v>
      </c>
      <c r="Q2516" s="460">
        <f t="shared" si="450"/>
        <v>4.588598411050173E-6</v>
      </c>
      <c r="R2516" s="460">
        <f t="shared" si="451"/>
        <v>-4.588598411050173E-6</v>
      </c>
      <c r="V2516" s="430"/>
    </row>
    <row r="2517" spans="3:22" x14ac:dyDescent="0.35">
      <c r="C2517" s="460">
        <v>476</v>
      </c>
      <c r="D2517" s="460">
        <f t="shared" si="442"/>
        <v>476</v>
      </c>
      <c r="E2517" s="460">
        <f t="shared" si="448"/>
        <v>0.47599999999999998</v>
      </c>
      <c r="F2517" s="460">
        <f t="shared" si="443"/>
        <v>0.13368985460792734</v>
      </c>
      <c r="G2517" s="460">
        <v>1.2129941322756301E-2</v>
      </c>
      <c r="H2517" s="460">
        <f t="shared" si="444"/>
        <v>1</v>
      </c>
      <c r="I2517" s="460">
        <v>0.79096845617199996</v>
      </c>
      <c r="J2517" s="460">
        <v>0.78136302306294003</v>
      </c>
      <c r="K2517" s="460">
        <v>0.86167622021402601</v>
      </c>
      <c r="L2517" s="460" t="str">
        <f t="shared" si="445"/>
        <v>-</v>
      </c>
      <c r="M2517" s="460">
        <f t="shared" si="446"/>
        <v>1</v>
      </c>
      <c r="N2517" s="460">
        <f t="shared" si="447"/>
        <v>1.6216500918419799E-3</v>
      </c>
      <c r="O2517" s="460">
        <f t="shared" si="452"/>
        <v>-55.800856980003928</v>
      </c>
      <c r="P2517" s="460">
        <f t="shared" si="449"/>
        <v>-1</v>
      </c>
      <c r="Q2517" s="460">
        <f t="shared" si="450"/>
        <v>3.2365113709518073E-6</v>
      </c>
      <c r="R2517" s="460">
        <f t="shared" si="451"/>
        <v>-3.2365113709518073E-6</v>
      </c>
      <c r="V2517" s="430"/>
    </row>
    <row r="2518" spans="3:22" x14ac:dyDescent="0.35">
      <c r="C2518" s="460">
        <v>477</v>
      </c>
      <c r="D2518" s="460">
        <f t="shared" si="442"/>
        <v>477</v>
      </c>
      <c r="E2518" s="460">
        <f t="shared" si="448"/>
        <v>0.47699999999999998</v>
      </c>
      <c r="F2518" s="460">
        <f t="shared" si="443"/>
        <v>0.13236683474574132</v>
      </c>
      <c r="G2518" s="460">
        <v>9.4448490644880208E-3</v>
      </c>
      <c r="H2518" s="460">
        <f t="shared" si="444"/>
        <v>1</v>
      </c>
      <c r="I2518" s="460">
        <v>0.79016954421750796</v>
      </c>
      <c r="J2518" s="460">
        <v>0.78053159685903695</v>
      </c>
      <c r="K2518" s="460">
        <v>0.86112858929552705</v>
      </c>
      <c r="L2518" s="460" t="str">
        <f t="shared" si="445"/>
        <v>-</v>
      </c>
      <c r="M2518" s="460">
        <f t="shared" si="446"/>
        <v>1</v>
      </c>
      <c r="N2518" s="460">
        <f t="shared" si="447"/>
        <v>1.2501847753175553E-3</v>
      </c>
      <c r="O2518" s="460">
        <f t="shared" si="452"/>
        <v>-58.06051588431356</v>
      </c>
      <c r="P2518" s="460">
        <f t="shared" si="449"/>
        <v>-1</v>
      </c>
      <c r="Q2518" s="460">
        <f t="shared" si="450"/>
        <v>2.0618588760583064E-6</v>
      </c>
      <c r="R2518" s="460">
        <f t="shared" si="451"/>
        <v>-2.0618588760583064E-6</v>
      </c>
      <c r="V2518" s="430"/>
    </row>
    <row r="2519" spans="3:22" x14ac:dyDescent="0.35">
      <c r="C2519" s="460">
        <v>478</v>
      </c>
      <c r="D2519" s="460">
        <f t="shared" si="442"/>
        <v>478</v>
      </c>
      <c r="E2519" s="460">
        <f t="shared" si="448"/>
        <v>0.47799999999999998</v>
      </c>
      <c r="F2519" s="460">
        <f t="shared" si="443"/>
        <v>0.13105198264291879</v>
      </c>
      <c r="G2519" s="460">
        <v>6.63142485360446E-3</v>
      </c>
      <c r="H2519" s="460">
        <f t="shared" si="444"/>
        <v>1</v>
      </c>
      <c r="I2519" s="460">
        <v>0.78936959551854002</v>
      </c>
      <c r="J2519" s="460">
        <v>0.77969912658425</v>
      </c>
      <c r="K2519" s="460">
        <v>0.86058008676584197</v>
      </c>
      <c r="L2519" s="460" t="str">
        <f t="shared" si="445"/>
        <v>-</v>
      </c>
      <c r="M2519" s="460">
        <f t="shared" si="446"/>
        <v>1</v>
      </c>
      <c r="N2519" s="460">
        <f t="shared" si="447"/>
        <v>8.6906137481239192E-4</v>
      </c>
      <c r="O2519" s="460">
        <f t="shared" si="452"/>
        <v>-61.218991034867344</v>
      </c>
      <c r="P2519" s="460">
        <f t="shared" si="449"/>
        <v>-1</v>
      </c>
      <c r="Q2519" s="460">
        <f t="shared" si="450"/>
        <v>1.1228010612101506E-6</v>
      </c>
      <c r="R2519" s="460">
        <f t="shared" si="451"/>
        <v>-1.1228010612101506E-6</v>
      </c>
      <c r="V2519" s="430"/>
    </row>
    <row r="2520" spans="3:22" x14ac:dyDescent="0.35">
      <c r="C2520" s="460">
        <v>479</v>
      </c>
      <c r="D2520" s="460">
        <f t="shared" si="442"/>
        <v>479</v>
      </c>
      <c r="E2520" s="460">
        <f t="shared" si="448"/>
        <v>0.47899999999999998</v>
      </c>
      <c r="F2520" s="460">
        <f t="shared" si="443"/>
        <v>0.12974529207949928</v>
      </c>
      <c r="G2520" s="460">
        <v>3.7422677917559799E-3</v>
      </c>
      <c r="H2520" s="460">
        <f t="shared" si="444"/>
        <v>1</v>
      </c>
      <c r="I2520" s="460">
        <v>0.78856861367520703</v>
      </c>
      <c r="J2520" s="460">
        <v>0.778865616157289</v>
      </c>
      <c r="K2520" s="460">
        <v>0.86003071425433897</v>
      </c>
      <c r="L2520" s="460" t="str">
        <f t="shared" si="445"/>
        <v>-</v>
      </c>
      <c r="M2520" s="460">
        <f t="shared" si="446"/>
        <v>1</v>
      </c>
      <c r="N2520" s="460">
        <f t="shared" si="447"/>
        <v>4.8554162768108238E-4</v>
      </c>
      <c r="O2520" s="460">
        <f t="shared" si="452"/>
        <v>-66.27547060256822</v>
      </c>
      <c r="P2520" s="460">
        <f t="shared" si="449"/>
        <v>-1</v>
      </c>
      <c r="Q2520" s="460">
        <f t="shared" si="450"/>
        <v>4.5873732359108396E-7</v>
      </c>
      <c r="R2520" s="460">
        <f t="shared" si="451"/>
        <v>-4.5873732359108396E-7</v>
      </c>
      <c r="V2520" s="430"/>
    </row>
    <row r="2521" spans="3:22" x14ac:dyDescent="0.35">
      <c r="C2521" s="460">
        <v>480</v>
      </c>
      <c r="D2521" s="460">
        <f t="shared" si="442"/>
        <v>480</v>
      </c>
      <c r="E2521" s="460">
        <f t="shared" si="448"/>
        <v>0.48</v>
      </c>
      <c r="F2521" s="460">
        <f t="shared" si="443"/>
        <v>0.12844675646589515</v>
      </c>
      <c r="G2521" s="460">
        <v>8.3260134306210301E-4</v>
      </c>
      <c r="H2521" s="460">
        <f t="shared" si="444"/>
        <v>1</v>
      </c>
      <c r="I2521" s="460">
        <v>0.78776660229095796</v>
      </c>
      <c r="J2521" s="460">
        <v>0.77803106950024303</v>
      </c>
      <c r="K2521" s="460">
        <v>0.85948047339261502</v>
      </c>
      <c r="L2521" s="460" t="str">
        <f t="shared" si="445"/>
        <v>-</v>
      </c>
      <c r="M2521" s="460">
        <f t="shared" si="446"/>
        <v>1</v>
      </c>
      <c r="N2521" s="460">
        <f t="shared" si="447"/>
        <v>1.0694494194547516E-4</v>
      </c>
      <c r="O2521" s="460">
        <f t="shared" si="452"/>
        <v>-79.416795018878631</v>
      </c>
      <c r="P2521" s="460">
        <f t="shared" si="449"/>
        <v>-1</v>
      </c>
      <c r="Q2521" s="460">
        <f t="shared" si="450"/>
        <v>8.7760083796961412E-8</v>
      </c>
      <c r="R2521" s="460">
        <f t="shared" si="451"/>
        <v>-8.7760083796961412E-8</v>
      </c>
      <c r="V2521" s="430"/>
    </row>
    <row r="2522" spans="3:22" x14ac:dyDescent="0.35">
      <c r="C2522" s="460">
        <v>481</v>
      </c>
      <c r="D2522" s="460">
        <f t="shared" si="442"/>
        <v>481</v>
      </c>
      <c r="E2522" s="460">
        <f t="shared" si="448"/>
        <v>0.48099999999999998</v>
      </c>
      <c r="F2522" s="460">
        <f t="shared" si="443"/>
        <v>0.12715636884484607</v>
      </c>
      <c r="G2522" s="460">
        <v>2.0408754512472801E-3</v>
      </c>
      <c r="H2522" s="460">
        <f t="shared" si="444"/>
        <v>1</v>
      </c>
      <c r="I2522" s="460">
        <v>0.78696356497254405</v>
      </c>
      <c r="J2522" s="460">
        <v>0.77719549053854198</v>
      </c>
      <c r="K2522" s="460">
        <v>0.85892936581447799</v>
      </c>
      <c r="L2522" s="460" t="str">
        <f t="shared" si="445"/>
        <v>-</v>
      </c>
      <c r="M2522" s="460">
        <f t="shared" si="446"/>
        <v>1</v>
      </c>
      <c r="N2522" s="460">
        <f t="shared" si="447"/>
        <v>2.5951031164519084E-4</v>
      </c>
      <c r="O2522" s="460">
        <f t="shared" si="452"/>
        <v>-71.716907615529578</v>
      </c>
      <c r="P2522" s="460">
        <f t="shared" si="449"/>
        <v>-1</v>
      </c>
      <c r="Q2522" s="460">
        <f t="shared" si="450"/>
        <v>3.3572363221049835E-8</v>
      </c>
      <c r="R2522" s="460">
        <f t="shared" si="451"/>
        <v>-3.3572363221049835E-8</v>
      </c>
      <c r="V2522" s="430"/>
    </row>
    <row r="2523" spans="3:22" x14ac:dyDescent="0.35">
      <c r="C2523" s="460">
        <v>482</v>
      </c>
      <c r="D2523" s="460">
        <f t="shared" si="442"/>
        <v>482</v>
      </c>
      <c r="E2523" s="460">
        <f t="shared" si="448"/>
        <v>0.48199999999999998</v>
      </c>
      <c r="F2523" s="460">
        <f t="shared" si="443"/>
        <v>0.1258741218933932</v>
      </c>
      <c r="G2523" s="460">
        <v>4.8211863307031999E-3</v>
      </c>
      <c r="H2523" s="460">
        <f t="shared" si="444"/>
        <v>1</v>
      </c>
      <c r="I2523" s="460">
        <v>0.78615950533000201</v>
      </c>
      <c r="J2523" s="460">
        <v>0.77635888320094204</v>
      </c>
      <c r="K2523" s="460">
        <v>0.85837739315595396</v>
      </c>
      <c r="L2523" s="460" t="str">
        <f t="shared" si="445"/>
        <v>-</v>
      </c>
      <c r="M2523" s="460">
        <f t="shared" si="446"/>
        <v>1</v>
      </c>
      <c r="N2523" s="460">
        <f t="shared" si="447"/>
        <v>6.0686259586169571E-4</v>
      </c>
      <c r="O2523" s="460">
        <f t="shared" si="452"/>
        <v>-64.338192590822388</v>
      </c>
      <c r="P2523" s="460">
        <f t="shared" si="449"/>
        <v>-1</v>
      </c>
      <c r="Q2523" s="460">
        <f t="shared" si="450"/>
        <v>1.8765050371548403E-7</v>
      </c>
      <c r="R2523" s="460">
        <f t="shared" si="451"/>
        <v>-1.8765050371548403E-7</v>
      </c>
      <c r="V2523" s="430"/>
    </row>
    <row r="2524" spans="3:22" x14ac:dyDescent="0.35">
      <c r="C2524" s="460">
        <v>483</v>
      </c>
      <c r="D2524" s="460">
        <f t="shared" si="442"/>
        <v>483</v>
      </c>
      <c r="E2524" s="460">
        <f t="shared" si="448"/>
        <v>0.48299999999999998</v>
      </c>
      <c r="F2524" s="460">
        <f t="shared" si="443"/>
        <v>0.12460000792486887</v>
      </c>
      <c r="G2524" s="460">
        <v>7.4522994754944701E-3</v>
      </c>
      <c r="H2524" s="460">
        <f t="shared" si="444"/>
        <v>1</v>
      </c>
      <c r="I2524" s="460">
        <v>0.78535442697667202</v>
      </c>
      <c r="J2524" s="460">
        <v>0.77552125141952699</v>
      </c>
      <c r="K2524" s="460">
        <v>0.85782455705530103</v>
      </c>
      <c r="L2524" s="460" t="str">
        <f t="shared" si="445"/>
        <v>-</v>
      </c>
      <c r="M2524" s="460">
        <f t="shared" si="446"/>
        <v>1</v>
      </c>
      <c r="N2524" s="460">
        <f t="shared" si="447"/>
        <v>9.2855657370510716E-4</v>
      </c>
      <c r="O2524" s="460">
        <f t="shared" si="452"/>
        <v>-60.643832621478907</v>
      </c>
      <c r="P2524" s="460">
        <f t="shared" si="449"/>
        <v>-1</v>
      </c>
      <c r="Q2524" s="460">
        <f t="shared" si="450"/>
        <v>5.8937800656830275E-7</v>
      </c>
      <c r="R2524" s="460">
        <f t="shared" si="451"/>
        <v>-5.8937800656830275E-7</v>
      </c>
      <c r="V2524" s="430"/>
    </row>
    <row r="2525" spans="3:22" x14ac:dyDescent="0.35">
      <c r="C2525" s="460">
        <v>484</v>
      </c>
      <c r="D2525" s="460">
        <f t="shared" si="442"/>
        <v>484</v>
      </c>
      <c r="E2525" s="460">
        <f t="shared" si="448"/>
        <v>0.48399999999999999</v>
      </c>
      <c r="F2525" s="460">
        <f t="shared" si="443"/>
        <v>0.12333401889090306</v>
      </c>
      <c r="G2525" s="460">
        <v>9.88034542259268E-3</v>
      </c>
      <c r="H2525" s="460">
        <f t="shared" si="444"/>
        <v>1</v>
      </c>
      <c r="I2525" s="460">
        <v>0.78454833352910402</v>
      </c>
      <c r="J2525" s="460">
        <v>0.774682599129628</v>
      </c>
      <c r="K2525" s="460">
        <v>0.85727085915295198</v>
      </c>
      <c r="L2525" s="460" t="str">
        <f t="shared" si="445"/>
        <v>-</v>
      </c>
      <c r="M2525" s="460">
        <f t="shared" si="446"/>
        <v>1</v>
      </c>
      <c r="N2525" s="460">
        <f t="shared" si="447"/>
        <v>1.2185827089986933E-3</v>
      </c>
      <c r="O2525" s="460">
        <f t="shared" si="452"/>
        <v>-58.282899771231335</v>
      </c>
      <c r="P2525" s="460">
        <f t="shared" si="449"/>
        <v>-1</v>
      </c>
      <c r="Q2525" s="460">
        <f t="shared" si="450"/>
        <v>1.1525517748324478E-6</v>
      </c>
      <c r="R2525" s="460">
        <f t="shared" si="451"/>
        <v>-1.1525517748324478E-6</v>
      </c>
      <c r="V2525" s="430"/>
    </row>
    <row r="2526" spans="3:22" x14ac:dyDescent="0.35">
      <c r="C2526" s="460">
        <v>485</v>
      </c>
      <c r="D2526" s="460">
        <f t="shared" si="442"/>
        <v>485</v>
      </c>
      <c r="E2526" s="460">
        <f t="shared" si="448"/>
        <v>0.48499999999999999</v>
      </c>
      <c r="F2526" s="460">
        <f t="shared" si="443"/>
        <v>0.1220761463834488</v>
      </c>
      <c r="G2526" s="460">
        <v>1.2054804026573499E-2</v>
      </c>
      <c r="H2526" s="460">
        <f t="shared" si="444"/>
        <v>1</v>
      </c>
      <c r="I2526" s="460">
        <v>0.78374122860706896</v>
      </c>
      <c r="J2526" s="460">
        <v>0.77384293026982498</v>
      </c>
      <c r="K2526" s="460">
        <v>0.85671630109154095</v>
      </c>
      <c r="L2526" s="460" t="str">
        <f t="shared" si="445"/>
        <v>-</v>
      </c>
      <c r="M2526" s="460">
        <f t="shared" si="446"/>
        <v>1</v>
      </c>
      <c r="N2526" s="460">
        <f t="shared" si="447"/>
        <v>1.4716040209717745E-3</v>
      </c>
      <c r="O2526" s="460">
        <f t="shared" si="452"/>
        <v>-56.644180683691445</v>
      </c>
      <c r="P2526" s="460">
        <f t="shared" si="449"/>
        <v>-1</v>
      </c>
      <c r="Q2526" s="460">
        <f t="shared" si="450"/>
        <v>1.8092761605272993E-6</v>
      </c>
      <c r="R2526" s="460">
        <f t="shared" si="451"/>
        <v>-1.8092761605272993E-6</v>
      </c>
      <c r="V2526" s="430"/>
    </row>
    <row r="2527" spans="3:22" x14ac:dyDescent="0.35">
      <c r="C2527" s="460">
        <v>486</v>
      </c>
      <c r="D2527" s="460">
        <f t="shared" si="442"/>
        <v>486</v>
      </c>
      <c r="E2527" s="460">
        <f t="shared" si="448"/>
        <v>0.48599999999999999</v>
      </c>
      <c r="F2527" s="460">
        <f t="shared" si="443"/>
        <v>0.12082638163682186</v>
      </c>
      <c r="G2527" s="460">
        <v>1.39296337049145E-2</v>
      </c>
      <c r="H2527" s="460">
        <f t="shared" si="444"/>
        <v>1</v>
      </c>
      <c r="I2527" s="460">
        <v>0.78293311583355696</v>
      </c>
      <c r="J2527" s="460">
        <v>0.77300224878193202</v>
      </c>
      <c r="K2527" s="460">
        <v>0.856160884515898</v>
      </c>
      <c r="L2527" s="460" t="str">
        <f t="shared" si="445"/>
        <v>-</v>
      </c>
      <c r="M2527" s="460">
        <f t="shared" si="446"/>
        <v>1</v>
      </c>
      <c r="N2527" s="460">
        <f t="shared" si="447"/>
        <v>1.6830672380911361E-3</v>
      </c>
      <c r="O2527" s="460">
        <f t="shared" si="452"/>
        <v>-55.47797067455771</v>
      </c>
      <c r="P2527" s="460">
        <f t="shared" si="449"/>
        <v>-1</v>
      </c>
      <c r="Q2527" s="460">
        <f t="shared" si="450"/>
        <v>2.4879876881893923E-6</v>
      </c>
      <c r="R2527" s="460">
        <f t="shared" si="451"/>
        <v>-2.4879876881893923E-6</v>
      </c>
      <c r="V2527" s="430"/>
    </row>
    <row r="2528" spans="3:22" x14ac:dyDescent="0.35">
      <c r="C2528" s="460">
        <v>487</v>
      </c>
      <c r="D2528" s="460">
        <f t="shared" si="442"/>
        <v>487</v>
      </c>
      <c r="E2528" s="460">
        <f t="shared" si="448"/>
        <v>0.48699999999999999</v>
      </c>
      <c r="F2528" s="460">
        <f t="shared" si="443"/>
        <v>0.11958471552975879</v>
      </c>
      <c r="G2528" s="460">
        <v>1.5464317269208E-2</v>
      </c>
      <c r="H2528" s="460">
        <f t="shared" si="444"/>
        <v>1</v>
      </c>
      <c r="I2528" s="460">
        <v>0.78212399883472705</v>
      </c>
      <c r="J2528" s="460">
        <v>0.772160558610961</v>
      </c>
      <c r="K2528" s="460">
        <v>0.85560461107303598</v>
      </c>
      <c r="L2528" s="460" t="str">
        <f t="shared" si="445"/>
        <v>-</v>
      </c>
      <c r="M2528" s="460">
        <f t="shared" si="446"/>
        <v>1</v>
      </c>
      <c r="N2528" s="460">
        <f t="shared" si="447"/>
        <v>1.8492959815001749E-3</v>
      </c>
      <c r="O2528" s="460">
        <f t="shared" si="452"/>
        <v>-54.65987148103504</v>
      </c>
      <c r="P2528" s="460">
        <f t="shared" si="449"/>
        <v>-1</v>
      </c>
      <c r="Q2528" s="460">
        <f t="shared" si="450"/>
        <v>3.1193974787803733E-6</v>
      </c>
      <c r="R2528" s="460">
        <f t="shared" si="451"/>
        <v>-3.1193974787803733E-6</v>
      </c>
      <c r="V2528" s="430"/>
    </row>
    <row r="2529" spans="3:22" x14ac:dyDescent="0.35">
      <c r="C2529" s="460">
        <v>488</v>
      </c>
      <c r="D2529" s="460">
        <f t="shared" si="442"/>
        <v>488</v>
      </c>
      <c r="E2529" s="460">
        <f t="shared" si="448"/>
        <v>0.48799999999999999</v>
      </c>
      <c r="F2529" s="460">
        <f t="shared" si="443"/>
        <v>0.11835113858748933</v>
      </c>
      <c r="G2529" s="460">
        <v>1.6624800295112499E-2</v>
      </c>
      <c r="H2529" s="460">
        <f t="shared" si="444"/>
        <v>1</v>
      </c>
      <c r="I2529" s="460">
        <v>0.78131388123987999</v>
      </c>
      <c r="J2529" s="460">
        <v>0.77131786370507904</v>
      </c>
      <c r="K2529" s="460">
        <v>0.85504748241213302</v>
      </c>
      <c r="L2529" s="460" t="str">
        <f t="shared" si="445"/>
        <v>-</v>
      </c>
      <c r="M2529" s="460">
        <f t="shared" si="446"/>
        <v>1</v>
      </c>
      <c r="N2529" s="460">
        <f t="shared" si="447"/>
        <v>1.9675640437161928E-3</v>
      </c>
      <c r="O2529" s="460">
        <f t="shared" si="452"/>
        <v>-54.12142245124712</v>
      </c>
      <c r="P2529" s="460">
        <f t="shared" si="449"/>
        <v>-1</v>
      </c>
      <c r="Q2529" s="460">
        <f t="shared" si="450"/>
        <v>3.6421051130236725E-6</v>
      </c>
      <c r="R2529" s="460">
        <f t="shared" si="451"/>
        <v>-3.6421051130236725E-6</v>
      </c>
      <c r="V2529" s="430"/>
    </row>
    <row r="2530" spans="3:22" x14ac:dyDescent="0.35">
      <c r="C2530" s="460">
        <v>489</v>
      </c>
      <c r="D2530" s="460">
        <f t="shared" si="442"/>
        <v>489</v>
      </c>
      <c r="E2530" s="460">
        <f t="shared" si="448"/>
        <v>0.48899999999999999</v>
      </c>
      <c r="F2530" s="460">
        <f t="shared" si="443"/>
        <v>0.11712564098382723</v>
      </c>
      <c r="G2530" s="460">
        <v>1.73843001906363E-2</v>
      </c>
      <c r="H2530" s="460">
        <f t="shared" si="444"/>
        <v>1</v>
      </c>
      <c r="I2530" s="460">
        <v>0.78050276668145901</v>
      </c>
      <c r="J2530" s="460">
        <v>0.77047416801560797</v>
      </c>
      <c r="K2530" s="460">
        <v>0.85448950018454195</v>
      </c>
      <c r="L2530" s="460" t="str">
        <f t="shared" si="445"/>
        <v>-</v>
      </c>
      <c r="M2530" s="460">
        <f t="shared" si="446"/>
        <v>1</v>
      </c>
      <c r="N2530" s="460">
        <f t="shared" si="447"/>
        <v>2.0361473028835467E-3</v>
      </c>
      <c r="O2530" s="460">
        <f t="shared" si="452"/>
        <v>-53.823816132644531</v>
      </c>
      <c r="P2530" s="460">
        <f t="shared" si="449"/>
        <v>-1</v>
      </c>
      <c r="Q2530" s="460">
        <f t="shared" si="450"/>
        <v>4.0074261367228747E-6</v>
      </c>
      <c r="R2530" s="460">
        <f t="shared" si="451"/>
        <v>-4.0074261367228747E-6</v>
      </c>
      <c r="V2530" s="430"/>
    </row>
    <row r="2531" spans="3:22" x14ac:dyDescent="0.35">
      <c r="C2531" s="460">
        <v>490</v>
      </c>
      <c r="D2531" s="460">
        <f t="shared" si="442"/>
        <v>490</v>
      </c>
      <c r="E2531" s="460">
        <f t="shared" si="448"/>
        <v>0.49</v>
      </c>
      <c r="F2531" s="460">
        <f t="shared" si="443"/>
        <v>0.11590821254327444</v>
      </c>
      <c r="G2531" s="460">
        <v>1.77239668374089E-2</v>
      </c>
      <c r="H2531" s="460">
        <f t="shared" si="444"/>
        <v>1</v>
      </c>
      <c r="I2531" s="460">
        <v>0.77969065879499699</v>
      </c>
      <c r="J2531" s="460">
        <v>0.76962947549697702</v>
      </c>
      <c r="K2531" s="460">
        <v>0.85393066604377099</v>
      </c>
      <c r="L2531" s="460" t="str">
        <f t="shared" si="445"/>
        <v>-</v>
      </c>
      <c r="M2531" s="460">
        <f t="shared" si="446"/>
        <v>1</v>
      </c>
      <c r="N2531" s="460">
        <f t="shared" si="447"/>
        <v>2.0543533153003384E-3</v>
      </c>
      <c r="O2531" s="460">
        <f t="shared" si="452"/>
        <v>-53.74649725479707</v>
      </c>
      <c r="P2531" s="460">
        <f t="shared" si="449"/>
        <v>-1</v>
      </c>
      <c r="Q2531" s="460">
        <f t="shared" si="450"/>
        <v>4.1830488268406856E-6</v>
      </c>
      <c r="R2531" s="460">
        <f t="shared" si="451"/>
        <v>-4.1830488268406856E-6</v>
      </c>
      <c r="V2531" s="430"/>
    </row>
    <row r="2532" spans="3:22" x14ac:dyDescent="0.35">
      <c r="C2532" s="460">
        <v>491</v>
      </c>
      <c r="D2532" s="460">
        <f t="shared" si="442"/>
        <v>491</v>
      </c>
      <c r="E2532" s="460">
        <f t="shared" si="448"/>
        <v>0.49099999999999999</v>
      </c>
      <c r="F2532" s="460">
        <f t="shared" si="443"/>
        <v>0.11469884274314297</v>
      </c>
      <c r="G2532" s="460">
        <v>1.7633378843937501E-2</v>
      </c>
      <c r="H2532" s="460">
        <f t="shared" si="444"/>
        <v>1</v>
      </c>
      <c r="I2532" s="460">
        <v>0.77887756121912899</v>
      </c>
      <c r="J2532" s="460">
        <v>0.76878379010671505</v>
      </c>
      <c r="K2532" s="460">
        <v>0.85337098164548997</v>
      </c>
      <c r="L2532" s="460" t="str">
        <f t="shared" si="445"/>
        <v>-</v>
      </c>
      <c r="M2532" s="460">
        <f t="shared" si="446"/>
        <v>1</v>
      </c>
      <c r="N2532" s="460">
        <f t="shared" si="447"/>
        <v>2.0225281470510519E-3</v>
      </c>
      <c r="O2532" s="460">
        <f t="shared" si="452"/>
        <v>-53.882108513978643</v>
      </c>
      <c r="P2532" s="460">
        <f t="shared" si="449"/>
        <v>-1</v>
      </c>
      <c r="Q2532" s="460">
        <f t="shared" si="450"/>
        <v>4.1552406145161037E-6</v>
      </c>
      <c r="R2532" s="460">
        <f t="shared" si="451"/>
        <v>-4.1552406145161037E-6</v>
      </c>
      <c r="V2532" s="430"/>
    </row>
    <row r="2533" spans="3:22" x14ac:dyDescent="0.35">
      <c r="C2533" s="460">
        <v>492</v>
      </c>
      <c r="D2533" s="460">
        <f t="shared" si="442"/>
        <v>492</v>
      </c>
      <c r="E2533" s="460">
        <f t="shared" si="448"/>
        <v>0.49199999999999999</v>
      </c>
      <c r="F2533" s="460">
        <f t="shared" si="443"/>
        <v>0.11349752071569152</v>
      </c>
      <c r="G2533" s="460">
        <v>1.7110862994016401E-2</v>
      </c>
      <c r="H2533" s="460">
        <f t="shared" si="444"/>
        <v>1</v>
      </c>
      <c r="I2533" s="460">
        <v>0.77806347759554495</v>
      </c>
      <c r="J2533" s="460">
        <v>0.76793711580541901</v>
      </c>
      <c r="K2533" s="460">
        <v>0.85281044864751798</v>
      </c>
      <c r="L2533" s="460" t="str">
        <f t="shared" si="445"/>
        <v>-</v>
      </c>
      <c r="M2533" s="460">
        <f t="shared" si="446"/>
        <v>1</v>
      </c>
      <c r="N2533" s="460">
        <f t="shared" si="447"/>
        <v>1.9420405271267361E-3</v>
      </c>
      <c r="O2533" s="460">
        <f t="shared" si="452"/>
        <v>-54.234834226728566</v>
      </c>
      <c r="P2533" s="460">
        <f t="shared" si="449"/>
        <v>-1</v>
      </c>
      <c r="Q2533" s="460">
        <f t="shared" si="450"/>
        <v>3.9294511930679563E-6</v>
      </c>
      <c r="R2533" s="460">
        <f t="shared" si="451"/>
        <v>-3.9294511930679563E-6</v>
      </c>
      <c r="V2533" s="430"/>
    </row>
    <row r="2534" spans="3:22" x14ac:dyDescent="0.35">
      <c r="C2534" s="460">
        <v>493</v>
      </c>
      <c r="D2534" s="460">
        <f t="shared" si="442"/>
        <v>493</v>
      </c>
      <c r="E2534" s="460">
        <f t="shared" si="448"/>
        <v>0.49299999999999999</v>
      </c>
      <c r="F2534" s="460">
        <f t="shared" si="443"/>
        <v>0.11230423525027637</v>
      </c>
      <c r="G2534" s="460">
        <v>1.6163628318990299E-2</v>
      </c>
      <c r="H2534" s="460">
        <f t="shared" si="444"/>
        <v>1</v>
      </c>
      <c r="I2534" s="460">
        <v>0.77724841156894797</v>
      </c>
      <c r="J2534" s="460">
        <v>0.76708945655669203</v>
      </c>
      <c r="K2534" s="460">
        <v>0.852249068709789</v>
      </c>
      <c r="L2534" s="460" t="str">
        <f t="shared" si="445"/>
        <v>-</v>
      </c>
      <c r="M2534" s="460">
        <f t="shared" si="446"/>
        <v>1</v>
      </c>
      <c r="N2534" s="460">
        <f t="shared" si="447"/>
        <v>1.8152439172339158E-3</v>
      </c>
      <c r="O2534" s="460">
        <f t="shared" si="452"/>
        <v>-54.821300197226329</v>
      </c>
      <c r="P2534" s="460">
        <f t="shared" si="449"/>
        <v>-1</v>
      </c>
      <c r="Q2534" s="460">
        <f t="shared" si="450"/>
        <v>3.5292965989586333E-6</v>
      </c>
      <c r="R2534" s="460">
        <f t="shared" si="451"/>
        <v>-3.5292965989586333E-6</v>
      </c>
      <c r="V2534" s="430"/>
    </row>
    <row r="2535" spans="3:22" x14ac:dyDescent="0.35">
      <c r="C2535" s="460">
        <v>494</v>
      </c>
      <c r="D2535" s="460">
        <f t="shared" si="442"/>
        <v>494</v>
      </c>
      <c r="E2535" s="460">
        <f t="shared" si="448"/>
        <v>0.49399999999999999</v>
      </c>
      <c r="F2535" s="460">
        <f t="shared" si="443"/>
        <v>0.11111897479551951</v>
      </c>
      <c r="G2535" s="460">
        <v>1.4807710283855101E-2</v>
      </c>
      <c r="H2535" s="460">
        <f t="shared" si="444"/>
        <v>1</v>
      </c>
      <c r="I2535" s="460">
        <v>0.77643236678710603</v>
      </c>
      <c r="J2535" s="460">
        <v>0.76624081632720598</v>
      </c>
      <c r="K2535" s="460">
        <v>0.85168684349441903</v>
      </c>
      <c r="L2535" s="460" t="str">
        <f t="shared" si="445"/>
        <v>-</v>
      </c>
      <c r="M2535" s="460">
        <f t="shared" si="446"/>
        <v>1</v>
      </c>
      <c r="N2535" s="460">
        <f t="shared" si="447"/>
        <v>1.64541758581105E-3</v>
      </c>
      <c r="O2535" s="460">
        <f t="shared" si="452"/>
        <v>-55.674477307487393</v>
      </c>
      <c r="P2535" s="460">
        <f t="shared" si="449"/>
        <v>-1</v>
      </c>
      <c r="Q2535" s="460">
        <f t="shared" si="450"/>
        <v>2.9940445096643606E-6</v>
      </c>
      <c r="R2535" s="460">
        <f t="shared" si="451"/>
        <v>-2.9940445096643606E-6</v>
      </c>
      <c r="V2535" s="430"/>
    </row>
    <row r="2536" spans="3:22" x14ac:dyDescent="0.35">
      <c r="C2536" s="460">
        <v>495</v>
      </c>
      <c r="D2536" s="460">
        <f t="shared" si="442"/>
        <v>495</v>
      </c>
      <c r="E2536" s="460">
        <f t="shared" si="448"/>
        <v>0.495</v>
      </c>
      <c r="F2536" s="460">
        <f t="shared" si="443"/>
        <v>0.10994172746148966</v>
      </c>
      <c r="G2536" s="460">
        <v>1.3067724763313899E-2</v>
      </c>
      <c r="H2536" s="460">
        <f t="shared" si="444"/>
        <v>1</v>
      </c>
      <c r="I2536" s="460">
        <v>0.77561534690072398</v>
      </c>
      <c r="J2536" s="460">
        <v>0.76539119908656705</v>
      </c>
      <c r="K2536" s="460">
        <v>0.85112377466560296</v>
      </c>
      <c r="L2536" s="460" t="str">
        <f t="shared" si="445"/>
        <v>-</v>
      </c>
      <c r="M2536" s="460">
        <f t="shared" si="446"/>
        <v>1</v>
      </c>
      <c r="N2536" s="460">
        <f t="shared" si="447"/>
        <v>1.4366882344700161E-3</v>
      </c>
      <c r="O2536" s="460">
        <f t="shared" si="452"/>
        <v>-56.852749296176206</v>
      </c>
      <c r="P2536" s="460">
        <f t="shared" si="449"/>
        <v>-1</v>
      </c>
      <c r="Q2536" s="460">
        <f t="shared" si="450"/>
        <v>2.374844071852606E-6</v>
      </c>
      <c r="R2536" s="460">
        <f t="shared" si="451"/>
        <v>-2.374844071852606E-6</v>
      </c>
      <c r="V2536" s="430"/>
    </row>
    <row r="2537" spans="3:22" x14ac:dyDescent="0.35">
      <c r="C2537" s="460">
        <v>496</v>
      </c>
      <c r="D2537" s="460">
        <f t="shared" si="442"/>
        <v>496</v>
      </c>
      <c r="E2537" s="460">
        <f t="shared" si="448"/>
        <v>0.496</v>
      </c>
      <c r="F2537" s="460">
        <f t="shared" si="443"/>
        <v>0.1087724810218989</v>
      </c>
      <c r="G2537" s="460">
        <v>1.0976435700842399E-2</v>
      </c>
      <c r="H2537" s="460">
        <f t="shared" si="444"/>
        <v>1</v>
      </c>
      <c r="I2537" s="460">
        <v>0.77479735556350204</v>
      </c>
      <c r="J2537" s="460">
        <v>0.76454060880735797</v>
      </c>
      <c r="K2537" s="460">
        <v>0.85055986388967897</v>
      </c>
      <c r="L2537" s="460" t="str">
        <f t="shared" si="445"/>
        <v>-</v>
      </c>
      <c r="M2537" s="460">
        <f t="shared" si="446"/>
        <v>1</v>
      </c>
      <c r="N2537" s="460">
        <f t="shared" si="447"/>
        <v>1.1939341439579734E-3</v>
      </c>
      <c r="O2537" s="460">
        <f t="shared" si="452"/>
        <v>-58.460392554659535</v>
      </c>
      <c r="P2537" s="460">
        <f t="shared" si="449"/>
        <v>-1</v>
      </c>
      <c r="Q2537" s="460">
        <f t="shared" si="450"/>
        <v>1.7300435244715329E-6</v>
      </c>
      <c r="R2537" s="460">
        <f t="shared" si="451"/>
        <v>-1.7300435244715329E-6</v>
      </c>
      <c r="V2537" s="430"/>
    </row>
    <row r="2538" spans="3:22" x14ac:dyDescent="0.35">
      <c r="C2538" s="460">
        <v>497</v>
      </c>
      <c r="D2538" s="460">
        <f t="shared" si="442"/>
        <v>497</v>
      </c>
      <c r="E2538" s="460">
        <f t="shared" si="448"/>
        <v>0.497</v>
      </c>
      <c r="F2538" s="460">
        <f t="shared" si="443"/>
        <v>0.10761122291631381</v>
      </c>
      <c r="G2538" s="460">
        <v>8.5741444964098894E-3</v>
      </c>
      <c r="H2538" s="460">
        <f t="shared" si="444"/>
        <v>1</v>
      </c>
      <c r="I2538" s="460">
        <v>0.77397839643208299</v>
      </c>
      <c r="J2538" s="460">
        <v>0.76368904946510296</v>
      </c>
      <c r="K2538" s="460">
        <v>0.84999511283509599</v>
      </c>
      <c r="L2538" s="460" t="str">
        <f t="shared" si="445"/>
        <v>-</v>
      </c>
      <c r="M2538" s="460">
        <f t="shared" si="446"/>
        <v>1</v>
      </c>
      <c r="N2538" s="460">
        <f t="shared" si="447"/>
        <v>9.2267417471984987E-4</v>
      </c>
      <c r="O2538" s="460">
        <f t="shared" si="452"/>
        <v>-60.699032698941608</v>
      </c>
      <c r="P2538" s="460">
        <f t="shared" si="449"/>
        <v>-1</v>
      </c>
      <c r="Q2538" s="460">
        <f t="shared" si="450"/>
        <v>1.1200076936740404E-6</v>
      </c>
      <c r="R2538" s="460">
        <f t="shared" si="451"/>
        <v>-1.1200076936740404E-6</v>
      </c>
      <c r="V2538" s="430"/>
    </row>
    <row r="2539" spans="3:22" x14ac:dyDescent="0.35">
      <c r="C2539" s="460">
        <v>498</v>
      </c>
      <c r="D2539" s="460">
        <f t="shared" si="442"/>
        <v>498</v>
      </c>
      <c r="E2539" s="460">
        <f t="shared" si="448"/>
        <v>0.498</v>
      </c>
      <c r="F2539" s="460">
        <f t="shared" si="443"/>
        <v>0.10645794025238069</v>
      </c>
      <c r="G2539" s="460">
        <v>5.9079131627876001E-3</v>
      </c>
      <c r="H2539" s="460">
        <f t="shared" si="444"/>
        <v>1</v>
      </c>
      <c r="I2539" s="460">
        <v>0.77315847316601805</v>
      </c>
      <c r="J2539" s="460">
        <v>0.76283652503821198</v>
      </c>
      <c r="K2539" s="460">
        <v>0.84942952317240195</v>
      </c>
      <c r="L2539" s="460" t="str">
        <f t="shared" si="445"/>
        <v>-</v>
      </c>
      <c r="M2539" s="460">
        <f t="shared" si="446"/>
        <v>1</v>
      </c>
      <c r="N2539" s="460">
        <f t="shared" si="447"/>
        <v>6.2894426650029578E-4</v>
      </c>
      <c r="O2539" s="460">
        <f t="shared" si="452"/>
        <v>-64.02775675162853</v>
      </c>
      <c r="P2539" s="460">
        <f t="shared" si="449"/>
        <v>-1</v>
      </c>
      <c r="Q2539" s="460">
        <f t="shared" si="450"/>
        <v>6.0187994678360871E-7</v>
      </c>
      <c r="R2539" s="460">
        <f t="shared" si="451"/>
        <v>-6.0187994678360871E-7</v>
      </c>
      <c r="V2539" s="430"/>
    </row>
    <row r="2540" spans="3:22" x14ac:dyDescent="0.35">
      <c r="C2540" s="460">
        <v>499</v>
      </c>
      <c r="D2540" s="460">
        <f t="shared" si="442"/>
        <v>499</v>
      </c>
      <c r="E2540" s="460">
        <f t="shared" si="448"/>
        <v>0.499</v>
      </c>
      <c r="F2540" s="460">
        <f t="shared" si="443"/>
        <v>0.10531261980806432</v>
      </c>
      <c r="G2540" s="460">
        <v>3.0306370356022101E-3</v>
      </c>
      <c r="H2540" s="460">
        <f t="shared" si="444"/>
        <v>1</v>
      </c>
      <c r="I2540" s="460">
        <v>0.77233758942777098</v>
      </c>
      <c r="J2540" s="460">
        <v>0.76198303950799295</v>
      </c>
      <c r="K2540" s="460">
        <v>0.84886309657424697</v>
      </c>
      <c r="L2540" s="460" t="str">
        <f t="shared" si="445"/>
        <v>-</v>
      </c>
      <c r="M2540" s="460">
        <f t="shared" si="446"/>
        <v>1</v>
      </c>
      <c r="N2540" s="460">
        <f t="shared" si="447"/>
        <v>3.1916432590661467E-4</v>
      </c>
      <c r="O2540" s="460">
        <f t="shared" si="452"/>
        <v>-69.919713143902868</v>
      </c>
      <c r="P2540" s="460">
        <f t="shared" si="449"/>
        <v>-1</v>
      </c>
      <c r="Q2540" s="460">
        <f t="shared" si="450"/>
        <v>2.2472747574895326E-7</v>
      </c>
      <c r="R2540" s="460">
        <f t="shared" si="451"/>
        <v>-2.2472747574895326E-7</v>
      </c>
      <c r="V2540" s="430"/>
    </row>
    <row r="2541" spans="3:22" x14ac:dyDescent="0.35">
      <c r="C2541" s="460">
        <v>500</v>
      </c>
      <c r="D2541" s="460">
        <f t="shared" si="442"/>
        <v>500</v>
      </c>
      <c r="E2541" s="460">
        <f t="shared" si="448"/>
        <v>0.5</v>
      </c>
      <c r="F2541" s="460">
        <f t="shared" si="443"/>
        <v>0.10417524803390198</v>
      </c>
      <c r="G2541" s="460">
        <v>1.3766877613401801E-8</v>
      </c>
      <c r="H2541" s="460">
        <f t="shared" si="444"/>
        <v>1</v>
      </c>
      <c r="I2541" s="460">
        <v>0.77151574888266194</v>
      </c>
      <c r="J2541" s="460">
        <v>0.76112859685859102</v>
      </c>
      <c r="K2541" s="460">
        <v>0.84829583471537195</v>
      </c>
      <c r="L2541" s="460" t="str">
        <f t="shared" si="445"/>
        <v>-</v>
      </c>
      <c r="M2541" s="460">
        <f t="shared" si="446"/>
        <v>1</v>
      </c>
      <c r="N2541" s="460">
        <f t="shared" si="447"/>
        <v>1.434167890028505E-9</v>
      </c>
      <c r="O2541" s="460">
        <f t="shared" si="452"/>
        <v>-176.86800010523356</v>
      </c>
      <c r="P2541" s="460">
        <f t="shared" si="449"/>
        <v>-1</v>
      </c>
      <c r="Q2541" s="460">
        <f t="shared" si="450"/>
        <v>2.5466695600984072E-8</v>
      </c>
      <c r="R2541" s="460">
        <f t="shared" si="451"/>
        <v>-2.5466695600984072E-8</v>
      </c>
      <c r="V2541" s="430"/>
    </row>
    <row r="2542" spans="3:22" x14ac:dyDescent="0.35">
      <c r="C2542" s="460">
        <v>501</v>
      </c>
      <c r="D2542" s="460">
        <f t="shared" si="442"/>
        <v>501</v>
      </c>
      <c r="E2542" s="460">
        <f t="shared" si="448"/>
        <v>0.501</v>
      </c>
      <c r="F2542" s="460">
        <f t="shared" si="443"/>
        <v>0.10304581105526954</v>
      </c>
      <c r="G2542" s="460">
        <v>3.1227619399030299E-3</v>
      </c>
      <c r="H2542" s="460">
        <f t="shared" si="444"/>
        <v>1</v>
      </c>
      <c r="I2542" s="460">
        <v>0.77069295519889403</v>
      </c>
      <c r="J2542" s="460">
        <v>0.76027320107700302</v>
      </c>
      <c r="K2542" s="460">
        <v>0.84772773927261202</v>
      </c>
      <c r="L2542" s="460" t="str">
        <f t="shared" si="445"/>
        <v>-</v>
      </c>
      <c r="M2542" s="460">
        <f t="shared" si="446"/>
        <v>1</v>
      </c>
      <c r="N2542" s="460">
        <f t="shared" si="447"/>
        <v>3.2178753682983457E-4</v>
      </c>
      <c r="O2542" s="460">
        <f t="shared" si="452"/>
        <v>-69.848615611877634</v>
      </c>
      <c r="P2542" s="460">
        <f t="shared" si="449"/>
        <v>-1</v>
      </c>
      <c r="Q2542" s="460">
        <f t="shared" si="450"/>
        <v>2.5887035463943609E-8</v>
      </c>
      <c r="R2542" s="460">
        <f t="shared" si="451"/>
        <v>-2.5887035463943609E-8</v>
      </c>
      <c r="V2542" s="430"/>
    </row>
    <row r="2543" spans="3:22" x14ac:dyDescent="0.35">
      <c r="C2543" s="460">
        <v>502</v>
      </c>
      <c r="D2543" s="460">
        <f t="shared" si="442"/>
        <v>502</v>
      </c>
      <c r="E2543" s="460">
        <f t="shared" si="448"/>
        <v>0.502</v>
      </c>
      <c r="F2543" s="460">
        <f t="shared" si="443"/>
        <v>0.10192429467466219</v>
      </c>
      <c r="G2543" s="460">
        <v>6.2739749330882099E-3</v>
      </c>
      <c r="H2543" s="460">
        <f t="shared" si="444"/>
        <v>1</v>
      </c>
      <c r="I2543" s="460">
        <v>0.76986921204745495</v>
      </c>
      <c r="J2543" s="460">
        <v>0.75941685615299004</v>
      </c>
      <c r="K2543" s="460">
        <v>0.84715881192485798</v>
      </c>
      <c r="L2543" s="460" t="str">
        <f t="shared" si="445"/>
        <v>-</v>
      </c>
      <c r="M2543" s="460">
        <f t="shared" si="446"/>
        <v>1</v>
      </c>
      <c r="N2543" s="460">
        <f t="shared" si="447"/>
        <v>6.394704698615267E-4</v>
      </c>
      <c r="O2543" s="460">
        <f t="shared" si="452"/>
        <v>-63.883590120572919</v>
      </c>
      <c r="P2543" s="460">
        <f t="shared" si="449"/>
        <v>-1</v>
      </c>
      <c r="Q2543" s="460">
        <f t="shared" si="450"/>
        <v>2.3100423885706225E-7</v>
      </c>
      <c r="R2543" s="460">
        <f t="shared" si="451"/>
        <v>-2.3100423885706225E-7</v>
      </c>
      <c r="V2543" s="430"/>
    </row>
    <row r="2544" spans="3:22" x14ac:dyDescent="0.35">
      <c r="C2544" s="460">
        <v>503</v>
      </c>
      <c r="D2544" s="460">
        <f t="shared" si="442"/>
        <v>503</v>
      </c>
      <c r="E2544" s="460">
        <f t="shared" si="448"/>
        <v>0.503</v>
      </c>
      <c r="F2544" s="460">
        <f t="shared" si="443"/>
        <v>0.10081068437398785</v>
      </c>
      <c r="G2544" s="460">
        <v>9.3889745474282603E-3</v>
      </c>
      <c r="H2544" s="460">
        <f t="shared" si="444"/>
        <v>1</v>
      </c>
      <c r="I2544" s="460">
        <v>0.76904452310217697</v>
      </c>
      <c r="J2544" s="460">
        <v>0.75855956607912201</v>
      </c>
      <c r="K2544" s="460">
        <v>0.84658905435309995</v>
      </c>
      <c r="L2544" s="460" t="str">
        <f t="shared" si="445"/>
        <v>-</v>
      </c>
      <c r="M2544" s="460">
        <f t="shared" si="446"/>
        <v>1</v>
      </c>
      <c r="N2544" s="460">
        <f t="shared" si="447"/>
        <v>9.465089496961958E-4</v>
      </c>
      <c r="O2544" s="460">
        <f t="shared" si="452"/>
        <v>-60.477505504361922</v>
      </c>
      <c r="P2544" s="460">
        <f t="shared" si="449"/>
        <v>-1</v>
      </c>
      <c r="Q2544" s="460">
        <f t="shared" si="450"/>
        <v>6.2883267981516257E-7</v>
      </c>
      <c r="R2544" s="460">
        <f t="shared" si="451"/>
        <v>-6.2883267981516257E-7</v>
      </c>
      <c r="V2544" s="430"/>
    </row>
    <row r="2545" spans="3:22" x14ac:dyDescent="0.35">
      <c r="C2545" s="460">
        <v>504</v>
      </c>
      <c r="D2545" s="460">
        <f t="shared" si="442"/>
        <v>504</v>
      </c>
      <c r="E2545" s="460">
        <f t="shared" si="448"/>
        <v>0.504</v>
      </c>
      <c r="F2545" s="460">
        <f t="shared" si="443"/>
        <v>9.9704965316873478E-2</v>
      </c>
      <c r="G2545" s="460">
        <v>1.2403376108572801E-2</v>
      </c>
      <c r="H2545" s="460">
        <f t="shared" si="444"/>
        <v>1</v>
      </c>
      <c r="I2545" s="460">
        <v>0.76821889203964799</v>
      </c>
      <c r="J2545" s="460">
        <v>0.75770133485069702</v>
      </c>
      <c r="K2545" s="460">
        <v>0.84601846824036897</v>
      </c>
      <c r="L2545" s="460" t="str">
        <f t="shared" si="445"/>
        <v>-</v>
      </c>
      <c r="M2545" s="460">
        <f t="shared" si="446"/>
        <v>1</v>
      </c>
      <c r="N2545" s="460">
        <f t="shared" si="447"/>
        <v>1.2366781847173883E-3</v>
      </c>
      <c r="O2545" s="460">
        <f t="shared" si="452"/>
        <v>-58.154866003937464</v>
      </c>
      <c r="P2545" s="460">
        <f t="shared" si="449"/>
        <v>-1</v>
      </c>
      <c r="Q2545" s="460">
        <f t="shared" si="450"/>
        <v>1.1915765159672491E-6</v>
      </c>
      <c r="R2545" s="460">
        <f t="shared" si="451"/>
        <v>-1.1915765159672491E-6</v>
      </c>
      <c r="V2545" s="430"/>
    </row>
    <row r="2546" spans="3:22" x14ac:dyDescent="0.35">
      <c r="C2546" s="460">
        <v>505</v>
      </c>
      <c r="D2546" s="460">
        <f t="shared" si="442"/>
        <v>505</v>
      </c>
      <c r="E2546" s="460">
        <f t="shared" si="448"/>
        <v>0.505</v>
      </c>
      <c r="F2546" s="460">
        <f t="shared" si="443"/>
        <v>9.8607122350985232E-2</v>
      </c>
      <c r="G2546" s="460">
        <v>1.5254428363970901E-2</v>
      </c>
      <c r="H2546" s="460">
        <f t="shared" si="444"/>
        <v>1</v>
      </c>
      <c r="I2546" s="460">
        <v>0.76739232253922995</v>
      </c>
      <c r="J2546" s="460">
        <v>0.75684216646573499</v>
      </c>
      <c r="K2546" s="460">
        <v>0.845447055271767</v>
      </c>
      <c r="L2546" s="460" t="str">
        <f t="shared" si="445"/>
        <v>-</v>
      </c>
      <c r="M2546" s="460">
        <f t="shared" si="446"/>
        <v>1</v>
      </c>
      <c r="N2546" s="460">
        <f t="shared" si="447"/>
        <v>1.5041952840804181E-3</v>
      </c>
      <c r="O2546" s="460">
        <f t="shared" si="452"/>
        <v>-56.453915544928023</v>
      </c>
      <c r="P2546" s="460">
        <f t="shared" si="449"/>
        <v>-1</v>
      </c>
      <c r="Q2546" s="460">
        <f t="shared" si="450"/>
        <v>1.8780968429899302E-6</v>
      </c>
      <c r="R2546" s="460">
        <f t="shared" si="451"/>
        <v>-1.8780968429899302E-6</v>
      </c>
      <c r="V2546" s="430"/>
    </row>
    <row r="2547" spans="3:22" x14ac:dyDescent="0.35">
      <c r="C2547" s="460">
        <v>506</v>
      </c>
      <c r="D2547" s="460">
        <f t="shared" si="442"/>
        <v>506</v>
      </c>
      <c r="E2547" s="460">
        <f t="shared" si="448"/>
        <v>0.50600000000000001</v>
      </c>
      <c r="F2547" s="460">
        <f t="shared" si="443"/>
        <v>9.7517140010359479E-2</v>
      </c>
      <c r="G2547" s="460">
        <v>1.7882325117139299E-2</v>
      </c>
      <c r="H2547" s="460">
        <f t="shared" si="444"/>
        <v>1</v>
      </c>
      <c r="I2547" s="460">
        <v>0.76656481828300105</v>
      </c>
      <c r="J2547" s="460">
        <v>0.75598206492495001</v>
      </c>
      <c r="K2547" s="460">
        <v>0.84487481713442703</v>
      </c>
      <c r="L2547" s="460" t="str">
        <f t="shared" si="445"/>
        <v>-</v>
      </c>
      <c r="M2547" s="460">
        <f t="shared" si="446"/>
        <v>1</v>
      </c>
      <c r="N2547" s="460">
        <f t="shared" si="447"/>
        <v>1.7438332021588411E-3</v>
      </c>
      <c r="O2547" s="460">
        <f t="shared" si="452"/>
        <v>-55.169901154655221</v>
      </c>
      <c r="P2547" s="460">
        <f t="shared" si="449"/>
        <v>-1</v>
      </c>
      <c r="Q2547" s="460">
        <f t="shared" si="450"/>
        <v>2.6374222618554229E-6</v>
      </c>
      <c r="R2547" s="460">
        <f t="shared" si="451"/>
        <v>-2.6374222618554229E-6</v>
      </c>
      <c r="V2547" s="430"/>
    </row>
    <row r="2548" spans="3:22" x14ac:dyDescent="0.35">
      <c r="C2548" s="460">
        <v>507</v>
      </c>
      <c r="D2548" s="460">
        <f t="shared" si="442"/>
        <v>507</v>
      </c>
      <c r="E2548" s="460">
        <f t="shared" si="448"/>
        <v>0.50700000000000001</v>
      </c>
      <c r="F2548" s="460">
        <f t="shared" si="443"/>
        <v>9.6435002517748281E-2</v>
      </c>
      <c r="G2548" s="460">
        <v>2.02314601208043E-2</v>
      </c>
      <c r="H2548" s="460">
        <f t="shared" si="444"/>
        <v>1</v>
      </c>
      <c r="I2548" s="460">
        <v>0.76573638295576596</v>
      </c>
      <c r="J2548" s="460">
        <v>0.75512103423172805</v>
      </c>
      <c r="K2548" s="460">
        <v>0.84430175551754805</v>
      </c>
      <c r="L2548" s="460" t="str">
        <f t="shared" si="445"/>
        <v>-</v>
      </c>
      <c r="M2548" s="460">
        <f t="shared" si="446"/>
        <v>1</v>
      </c>
      <c r="N2548" s="460">
        <f t="shared" si="447"/>
        <v>1.9510209076874867E-3</v>
      </c>
      <c r="O2548" s="460">
        <f t="shared" si="452"/>
        <v>-54.194761531180347</v>
      </c>
      <c r="P2548" s="460">
        <f t="shared" si="449"/>
        <v>-1</v>
      </c>
      <c r="Q2548" s="460">
        <f t="shared" si="450"/>
        <v>3.4129867232620749E-6</v>
      </c>
      <c r="R2548" s="460">
        <f t="shared" si="451"/>
        <v>-3.4129867232620749E-6</v>
      </c>
      <c r="V2548" s="430"/>
    </row>
    <row r="2549" spans="3:22" x14ac:dyDescent="0.35">
      <c r="C2549" s="460">
        <v>508</v>
      </c>
      <c r="D2549" s="460">
        <f t="shared" si="442"/>
        <v>508</v>
      </c>
      <c r="E2549" s="460">
        <f t="shared" si="448"/>
        <v>0.50800000000000001</v>
      </c>
      <c r="F2549" s="460">
        <f t="shared" si="443"/>
        <v>9.5360693786975453E-2</v>
      </c>
      <c r="G2549" s="460">
        <v>2.225159789239E-2</v>
      </c>
      <c r="H2549" s="460">
        <f t="shared" si="444"/>
        <v>1</v>
      </c>
      <c r="I2549" s="460">
        <v>0.76490702024500801</v>
      </c>
      <c r="J2549" s="460">
        <v>0.75425907839208595</v>
      </c>
      <c r="K2549" s="460">
        <v>0.84372787211234301</v>
      </c>
      <c r="L2549" s="460" t="str">
        <f t="shared" si="445"/>
        <v>-</v>
      </c>
      <c r="M2549" s="460">
        <f t="shared" si="446"/>
        <v>1</v>
      </c>
      <c r="N2549" s="460">
        <f t="shared" si="447"/>
        <v>2.1219278128871114E-3</v>
      </c>
      <c r="O2549" s="460">
        <f t="shared" si="452"/>
        <v>-53.465387894066332</v>
      </c>
      <c r="P2549" s="460">
        <f t="shared" si="449"/>
        <v>-1</v>
      </c>
      <c r="Q2549" s="460">
        <f t="shared" si="450"/>
        <v>4.1472278201075643E-6</v>
      </c>
      <c r="R2549" s="460">
        <f t="shared" si="451"/>
        <v>-4.1472278201075643E-6</v>
      </c>
      <c r="V2549" s="430"/>
    </row>
    <row r="2550" spans="3:22" x14ac:dyDescent="0.35">
      <c r="C2550" s="460">
        <v>509</v>
      </c>
      <c r="D2550" s="460">
        <f t="shared" si="442"/>
        <v>509</v>
      </c>
      <c r="E2550" s="460">
        <f t="shared" si="448"/>
        <v>0.50900000000000001</v>
      </c>
      <c r="F2550" s="460">
        <f t="shared" si="443"/>
        <v>9.4294197425305759E-2</v>
      </c>
      <c r="G2550" s="460">
        <v>2.3898934866187601E-2</v>
      </c>
      <c r="H2550" s="460">
        <f t="shared" si="444"/>
        <v>1</v>
      </c>
      <c r="I2550" s="460">
        <v>0.76407673384089503</v>
      </c>
      <c r="J2550" s="460">
        <v>0.753396201414685</v>
      </c>
      <c r="K2550" s="460">
        <v>0.84315316861208001</v>
      </c>
      <c r="L2550" s="460" t="str">
        <f t="shared" si="445"/>
        <v>-</v>
      </c>
      <c r="M2550" s="460">
        <f t="shared" si="446"/>
        <v>1</v>
      </c>
      <c r="N2550" s="460">
        <f t="shared" si="447"/>
        <v>2.2535308825268169E-3</v>
      </c>
      <c r="O2550" s="460">
        <f t="shared" si="452"/>
        <v>-52.942729719074777</v>
      </c>
      <c r="P2550" s="460">
        <f t="shared" si="449"/>
        <v>-1</v>
      </c>
      <c r="Q2550" s="460">
        <f t="shared" si="450"/>
        <v>4.786159698818339E-6</v>
      </c>
      <c r="R2550" s="460">
        <f t="shared" si="451"/>
        <v>-4.786159698818339E-6</v>
      </c>
      <c r="V2550" s="430"/>
    </row>
    <row r="2551" spans="3:22" x14ac:dyDescent="0.35">
      <c r="C2551" s="460">
        <v>510</v>
      </c>
      <c r="D2551" s="460">
        <f t="shared" si="442"/>
        <v>510</v>
      </c>
      <c r="E2551" s="460">
        <f t="shared" si="448"/>
        <v>0.51</v>
      </c>
      <c r="F2551" s="460">
        <f t="shared" si="443"/>
        <v>9.3235496735824819E-2</v>
      </c>
      <c r="G2551" s="460">
        <v>2.5137027618834601E-2</v>
      </c>
      <c r="H2551" s="460">
        <f t="shared" si="444"/>
        <v>1</v>
      </c>
      <c r="I2551" s="460">
        <v>0.76324552743621499</v>
      </c>
      <c r="J2551" s="460">
        <v>0.752532407310744</v>
      </c>
      <c r="K2551" s="460">
        <v>0.84257764671202595</v>
      </c>
      <c r="L2551" s="460" t="str">
        <f t="shared" si="445"/>
        <v>-</v>
      </c>
      <c r="M2551" s="460">
        <f t="shared" si="446"/>
        <v>1</v>
      </c>
      <c r="N2551" s="460">
        <f t="shared" si="447"/>
        <v>2.3436632565041918E-3</v>
      </c>
      <c r="O2551" s="460">
        <f t="shared" si="452"/>
        <v>-52.602095774137219</v>
      </c>
      <c r="P2551" s="460">
        <f t="shared" si="449"/>
        <v>-1</v>
      </c>
      <c r="Q2551" s="460">
        <f t="shared" si="450"/>
        <v>5.2835484879852642E-6</v>
      </c>
      <c r="R2551" s="460">
        <f t="shared" si="451"/>
        <v>-5.2835484879852642E-6</v>
      </c>
      <c r="V2551" s="430"/>
    </row>
    <row r="2552" spans="3:22" x14ac:dyDescent="0.35">
      <c r="C2552" s="460">
        <v>511</v>
      </c>
      <c r="D2552" s="460">
        <f t="shared" si="442"/>
        <v>511</v>
      </c>
      <c r="E2552" s="460">
        <f t="shared" si="448"/>
        <v>0.51100000000000001</v>
      </c>
      <c r="F2552" s="460">
        <f t="shared" si="443"/>
        <v>9.2184574719832213E-2</v>
      </c>
      <c r="G2552" s="460">
        <v>2.5937567747659301E-2</v>
      </c>
      <c r="H2552" s="460">
        <f t="shared" si="444"/>
        <v>1</v>
      </c>
      <c r="I2552" s="460">
        <v>0.76241340472638797</v>
      </c>
      <c r="J2552" s="460">
        <v>0.75166770009405603</v>
      </c>
      <c r="K2552" s="460">
        <v>0.84200130810947704</v>
      </c>
      <c r="L2552" s="460" t="str">
        <f t="shared" si="445"/>
        <v>-</v>
      </c>
      <c r="M2552" s="460">
        <f t="shared" si="446"/>
        <v>1</v>
      </c>
      <c r="N2552" s="460">
        <f t="shared" si="447"/>
        <v>2.3910436520848087E-3</v>
      </c>
      <c r="O2552" s="460">
        <f t="shared" si="452"/>
        <v>-52.428249902305978</v>
      </c>
      <c r="P2552" s="460">
        <f t="shared" si="449"/>
        <v>-1</v>
      </c>
      <c r="Q2552" s="460">
        <f t="shared" si="450"/>
        <v>5.6043623775601034E-6</v>
      </c>
      <c r="R2552" s="460">
        <f t="shared" si="451"/>
        <v>-5.6043623775601034E-6</v>
      </c>
      <c r="V2552" s="430"/>
    </row>
    <row r="2553" spans="3:22" x14ac:dyDescent="0.35">
      <c r="C2553" s="460">
        <v>512</v>
      </c>
      <c r="D2553" s="460">
        <f t="shared" si="442"/>
        <v>512</v>
      </c>
      <c r="E2553" s="460">
        <f t="shared" si="448"/>
        <v>0.51200000000000001</v>
      </c>
      <c r="F2553" s="460">
        <f t="shared" si="443"/>
        <v>9.114141407924374E-2</v>
      </c>
      <c r="G2553" s="460">
        <v>2.62809862825426E-2</v>
      </c>
      <c r="H2553" s="460">
        <f t="shared" si="444"/>
        <v>1</v>
      </c>
      <c r="I2553" s="460">
        <v>0.76158036940941198</v>
      </c>
      <c r="J2553" s="460">
        <v>0.75080208378094204</v>
      </c>
      <c r="K2553" s="460">
        <v>0.84142415450371799</v>
      </c>
      <c r="L2553" s="460" t="str">
        <f t="shared" si="445"/>
        <v>-</v>
      </c>
      <c r="M2553" s="460">
        <f t="shared" si="446"/>
        <v>1</v>
      </c>
      <c r="N2553" s="460">
        <f t="shared" si="447"/>
        <v>2.3952862531881397E-3</v>
      </c>
      <c r="O2553" s="460">
        <f t="shared" si="452"/>
        <v>-52.412851559382503</v>
      </c>
      <c r="P2553" s="460">
        <f t="shared" si="449"/>
        <v>-1</v>
      </c>
      <c r="Q2553" s="460">
        <f t="shared" si="450"/>
        <v>5.7272384905275377E-6</v>
      </c>
      <c r="R2553" s="460">
        <f t="shared" si="451"/>
        <v>-5.7272384905275377E-6</v>
      </c>
      <c r="V2553" s="430"/>
    </row>
    <row r="2554" spans="3:22" x14ac:dyDescent="0.35">
      <c r="C2554" s="460">
        <v>513</v>
      </c>
      <c r="D2554" s="460">
        <f t="shared" si="442"/>
        <v>513</v>
      </c>
      <c r="E2554" s="460">
        <f t="shared" si="448"/>
        <v>0.51300000000000001</v>
      </c>
      <c r="F2554" s="460">
        <f t="shared" si="443"/>
        <v>9.0105997219007389E-2</v>
      </c>
      <c r="G2554" s="460">
        <v>2.6156874198223799E-2</v>
      </c>
      <c r="H2554" s="460">
        <f t="shared" si="444"/>
        <v>1</v>
      </c>
      <c r="I2554" s="460">
        <v>0.76074642518586799</v>
      </c>
      <c r="J2554" s="460">
        <v>0.74993556239023496</v>
      </c>
      <c r="K2554" s="460">
        <v>0.84084618759605001</v>
      </c>
      <c r="L2554" s="460" t="str">
        <f t="shared" si="445"/>
        <v>-</v>
      </c>
      <c r="M2554" s="460">
        <f t="shared" si="446"/>
        <v>1</v>
      </c>
      <c r="N2554" s="460">
        <f t="shared" si="447"/>
        <v>2.3568912337630799E-3</v>
      </c>
      <c r="O2554" s="460">
        <f t="shared" si="452"/>
        <v>-52.553209178248665</v>
      </c>
      <c r="P2554" s="460">
        <f t="shared" si="449"/>
        <v>-1</v>
      </c>
      <c r="Q2554" s="460">
        <f t="shared" si="450"/>
        <v>5.645797716871502E-6</v>
      </c>
      <c r="R2554" s="460">
        <f t="shared" si="451"/>
        <v>-5.645797716871502E-6</v>
      </c>
      <c r="V2554" s="430"/>
    </row>
    <row r="2555" spans="3:22" x14ac:dyDescent="0.35">
      <c r="C2555" s="460">
        <v>514</v>
      </c>
      <c r="D2555" s="460">
        <f t="shared" si="442"/>
        <v>514</v>
      </c>
      <c r="E2555" s="460">
        <f t="shared" si="448"/>
        <v>0.51400000000000001</v>
      </c>
      <c r="F2555" s="460">
        <f t="shared" si="443"/>
        <v>8.9078306249528061E-2</v>
      </c>
      <c r="G2555" s="460">
        <v>2.5564209583794999E-2</v>
      </c>
      <c r="H2555" s="460">
        <f t="shared" si="444"/>
        <v>1</v>
      </c>
      <c r="I2555" s="460">
        <v>0.75991157575889201</v>
      </c>
      <c r="J2555" s="460">
        <v>0.74906813994326105</v>
      </c>
      <c r="K2555" s="460">
        <v>0.84026740908976905</v>
      </c>
      <c r="L2555" s="460" t="str">
        <f t="shared" si="445"/>
        <v>-</v>
      </c>
      <c r="M2555" s="460">
        <f t="shared" si="446"/>
        <v>1</v>
      </c>
      <c r="N2555" s="460">
        <f t="shared" si="447"/>
        <v>2.2772164903324113E-3</v>
      </c>
      <c r="O2555" s="460">
        <f t="shared" si="452"/>
        <v>-52.851913598611162</v>
      </c>
      <c r="P2555" s="460">
        <f t="shared" si="449"/>
        <v>-1</v>
      </c>
      <c r="Q2555" s="460">
        <f t="shared" si="450"/>
        <v>5.3687385996303737E-6</v>
      </c>
      <c r="R2555" s="460">
        <f t="shared" si="451"/>
        <v>-5.3687385996303737E-6</v>
      </c>
      <c r="V2555" s="430"/>
    </row>
    <row r="2556" spans="3:22" x14ac:dyDescent="0.35">
      <c r="C2556" s="460">
        <v>515</v>
      </c>
      <c r="D2556" s="460">
        <f t="shared" si="442"/>
        <v>515</v>
      </c>
      <c r="E2556" s="460">
        <f t="shared" si="448"/>
        <v>0.51500000000000001</v>
      </c>
      <c r="F2556" s="460">
        <f t="shared" si="443"/>
        <v>8.8058322989104404E-2</v>
      </c>
      <c r="G2556" s="460">
        <v>2.4511386230848999E-2</v>
      </c>
      <c r="H2556" s="460">
        <f t="shared" si="444"/>
        <v>1</v>
      </c>
      <c r="I2556" s="460">
        <v>0.75907582483412595</v>
      </c>
      <c r="J2556" s="460">
        <v>0.74819982046378097</v>
      </c>
      <c r="K2556" s="460">
        <v>0.83968782069014203</v>
      </c>
      <c r="L2556" s="460" t="str">
        <f t="shared" si="445"/>
        <v>-</v>
      </c>
      <c r="M2556" s="460">
        <f t="shared" si="446"/>
        <v>1</v>
      </c>
      <c r="N2556" s="460">
        <f t="shared" si="447"/>
        <v>2.1584315656267877E-3</v>
      </c>
      <c r="O2556" s="460">
        <f t="shared" si="452"/>
        <v>-53.317234327152732</v>
      </c>
      <c r="P2556" s="460">
        <f t="shared" si="449"/>
        <v>-1</v>
      </c>
      <c r="Q2556" s="460">
        <f t="shared" si="450"/>
        <v>4.9187434190836564E-6</v>
      </c>
      <c r="R2556" s="460">
        <f t="shared" si="451"/>
        <v>-4.9187434190836564E-6</v>
      </c>
      <c r="V2556" s="430"/>
    </row>
    <row r="2557" spans="3:22" x14ac:dyDescent="0.35">
      <c r="C2557" s="460">
        <v>516</v>
      </c>
      <c r="D2557" s="460">
        <f t="shared" si="442"/>
        <v>516</v>
      </c>
      <c r="E2557" s="460">
        <f t="shared" si="448"/>
        <v>0.51600000000000001</v>
      </c>
      <c r="F2557" s="460">
        <f t="shared" si="443"/>
        <v>8.7046028966375713E-2</v>
      </c>
      <c r="G2557" s="460">
        <v>2.3016042727880399E-2</v>
      </c>
      <c r="H2557" s="460">
        <f t="shared" si="444"/>
        <v>1</v>
      </c>
      <c r="I2557" s="460">
        <v>0.75823917611972702</v>
      </c>
      <c r="J2557" s="460">
        <v>0.747330607977999</v>
      </c>
      <c r="K2557" s="460">
        <v>0.83910742410442896</v>
      </c>
      <c r="L2557" s="460" t="str">
        <f t="shared" si="445"/>
        <v>-</v>
      </c>
      <c r="M2557" s="460">
        <f t="shared" si="446"/>
        <v>1</v>
      </c>
      <c r="N2557" s="460">
        <f t="shared" si="447"/>
        <v>2.0034551219824184E-3</v>
      </c>
      <c r="O2557" s="460">
        <f t="shared" si="452"/>
        <v>-53.964407629074714</v>
      </c>
      <c r="P2557" s="460">
        <f t="shared" si="449"/>
        <v>-1</v>
      </c>
      <c r="Q2557" s="460">
        <f t="shared" si="450"/>
        <v>4.3303252001246813E-6</v>
      </c>
      <c r="R2557" s="460">
        <f t="shared" si="451"/>
        <v>-4.3303252001246813E-6</v>
      </c>
      <c r="V2557" s="430"/>
    </row>
    <row r="2558" spans="3:22" x14ac:dyDescent="0.35">
      <c r="C2558" s="460">
        <v>517</v>
      </c>
      <c r="D2558" s="460">
        <f t="shared" ref="D2558:D2621" si="453">IF(AND($D$11=$U$86,$D$13&gt;=$U$80),$D$13/$U$80,1)*(f_CLK_MHz/fCLK_NOM_MHz)*$C2558</f>
        <v>517</v>
      </c>
      <c r="E2558" s="460">
        <f t="shared" si="448"/>
        <v>0.51700000000000002</v>
      </c>
      <c r="F2558" s="460">
        <f t="shared" ref="F2558:F2621" si="454">IF(SINC3_Decimation&lt;&gt;0,(ABS(SIN(((MOD_CLK_DIV*PI()*$D2558*SINC3_Decimation)/(f_CLK_MHz*1000000)))/(SINC3_Decimation*SIN(((MOD_CLK_DIV*PI()*$D2558)/(f_CLK_MHz*1000000)))))^First_Stage_Order),"-")</f>
        <v>8.604140542277916E-2</v>
      </c>
      <c r="G2558" s="460">
        <v>2.11046954997707E-2</v>
      </c>
      <c r="H2558" s="460">
        <f t="shared" ref="H2558:H2621" si="455">IF(SINC1A_Decimation&lt;&gt;0,(ABS(SIN(((MOD_CLK_DIV*SINC3_Decimation*FIR2_Decimation*PI()*$D2558*SINC1A_Decimation)/(f_CLK_MHz*1000000)))/(SINC1A_Decimation*SIN(((MOD_CLK_DIV*SINC3_Decimation*FIR2_Decimation*PI()*$D2558)/(f_CLK_MHz*1000000)))))^1),"-")</f>
        <v>1</v>
      </c>
      <c r="I2558" s="460">
        <v>0.75740163332633303</v>
      </c>
      <c r="J2558" s="460">
        <v>0.746460506514524</v>
      </c>
      <c r="K2558" s="460">
        <v>0.83852622104186403</v>
      </c>
      <c r="L2558" s="460" t="str">
        <f t="shared" ref="L2558:L2621" si="456">IF(SINC1B_Decimation&lt;&gt;0,(ABS(SIN(((MOD_CLK_DIV*FIR1_Decimation*PI()*$D2558*SINC1B_Decimation)/(f_CLK_MHz*1000000)))/(SINC1B_Decimation*SIN(((MOD_CLK_DIV*FIR1_Decimation*PI()*$D2558)/(f_CLK_MHz*1000000)))))^1),"-")</f>
        <v>-</v>
      </c>
      <c r="M2558" s="460">
        <f t="shared" ref="M2558:M2621" si="457">IF($D$14=$Z$85,(ABS(SIN(((Dec_Prior_to_Chop*PI()*$D2558*2)/(f_CLK_MHz*1000000)))/(2*SIN(((Dec_Prior_to_Chop*PI()*$D2558)/(f_CLK_MHz*1000000)))))^1),1)</f>
        <v>1</v>
      </c>
      <c r="N2558" s="460">
        <f t="shared" ref="N2558:N2621" si="458">M2558*IF(FILTER=$U$85,F2558,IF(AND(FILTER=$U$86,$D$13&lt;=$U$73,$D$13&lt;&gt;$U$72),F2558*G2558*H2558,IF(AND(FILTER=$U$86,OR($D$13&gt;=$U$74,$D$13=$U$72),$D$13&lt;=$U$79,$D$13&lt;&gt;$U$75),I2558*L2558,IF(AND(FILTER=$U$86,$D$13=$U$75),J2558*L2558,IF(AND(FILTER=$U$86,$D$13&gt;=$U$80),K2558,"Error")))))</f>
        <v>1.8158776618200736E-3</v>
      </c>
      <c r="O2558" s="460">
        <f t="shared" si="452"/>
        <v>-54.818268276939371</v>
      </c>
      <c r="P2558" s="460">
        <f t="shared" si="449"/>
        <v>-1</v>
      </c>
      <c r="Q2558" s="460">
        <f t="shared" si="450"/>
        <v>3.6468257283571232E-6</v>
      </c>
      <c r="R2558" s="460">
        <f t="shared" si="451"/>
        <v>-3.6468257283571232E-6</v>
      </c>
      <c r="V2558" s="430"/>
    </row>
    <row r="2559" spans="3:22" x14ac:dyDescent="0.35">
      <c r="C2559" s="460">
        <v>518</v>
      </c>
      <c r="D2559" s="460">
        <f t="shared" si="453"/>
        <v>518</v>
      </c>
      <c r="E2559" s="460">
        <f t="shared" ref="E2559:E2622" si="459">D2559/1000</f>
        <v>0.51800000000000002</v>
      </c>
      <c r="F2559" s="460">
        <f t="shared" si="454"/>
        <v>8.5044433315017487E-2</v>
      </c>
      <c r="G2559" s="460">
        <v>1.88121835105882E-2</v>
      </c>
      <c r="H2559" s="460">
        <f t="shared" si="455"/>
        <v>1</v>
      </c>
      <c r="I2559" s="460">
        <v>0.75656320016701895</v>
      </c>
      <c r="J2559" s="460">
        <v>0.745589520104325</v>
      </c>
      <c r="K2559" s="460">
        <v>0.837944213213627</v>
      </c>
      <c r="L2559" s="460" t="str">
        <f t="shared" si="456"/>
        <v>-</v>
      </c>
      <c r="M2559" s="460">
        <f t="shared" si="457"/>
        <v>1</v>
      </c>
      <c r="N2559" s="460">
        <f t="shared" si="458"/>
        <v>1.5998714860760896E-3</v>
      </c>
      <c r="O2559" s="460">
        <f t="shared" si="452"/>
        <v>-55.918298036001516</v>
      </c>
      <c r="P2559" s="460">
        <f t="shared" si="449"/>
        <v>-1</v>
      </c>
      <c r="Q2559" s="460">
        <f t="shared" si="450"/>
        <v>2.9168355603383414E-6</v>
      </c>
      <c r="R2559" s="460">
        <f t="shared" si="451"/>
        <v>-2.9168355603383414E-6</v>
      </c>
      <c r="V2559" s="430"/>
    </row>
    <row r="2560" spans="3:22" x14ac:dyDescent="0.35">
      <c r="C2560" s="460">
        <v>519</v>
      </c>
      <c r="D2560" s="460">
        <f t="shared" si="453"/>
        <v>519</v>
      </c>
      <c r="E2560" s="460">
        <f t="shared" si="459"/>
        <v>0.51900000000000002</v>
      </c>
      <c r="F2560" s="460">
        <f t="shared" si="454"/>
        <v>8.4055093317535995E-2</v>
      </c>
      <c r="G2560" s="460">
        <v>1.6180936460150199E-2</v>
      </c>
      <c r="H2560" s="460">
        <f t="shared" si="455"/>
        <v>1</v>
      </c>
      <c r="I2560" s="460">
        <v>0.75572388035730798</v>
      </c>
      <c r="J2560" s="460">
        <v>0.74471765278073399</v>
      </c>
      <c r="K2560" s="460">
        <v>0.83736140233287804</v>
      </c>
      <c r="L2560" s="460" t="str">
        <f t="shared" si="456"/>
        <v>-</v>
      </c>
      <c r="M2560" s="460">
        <f t="shared" si="457"/>
        <v>1</v>
      </c>
      <c r="N2560" s="460">
        <f t="shared" si="458"/>
        <v>1.3600901241230456E-3</v>
      </c>
      <c r="O2560" s="460">
        <f t="shared" si="452"/>
        <v>-57.328646257411691</v>
      </c>
      <c r="P2560" s="460">
        <f t="shared" si="449"/>
        <v>-1</v>
      </c>
      <c r="Q2560" s="460">
        <f t="shared" si="450"/>
        <v>2.1903431834631645E-6</v>
      </c>
      <c r="R2560" s="460">
        <f t="shared" si="451"/>
        <v>-2.1903431834631645E-6</v>
      </c>
      <c r="V2560" s="430"/>
    </row>
    <row r="2561" spans="3:22" x14ac:dyDescent="0.35">
      <c r="C2561" s="460">
        <v>520</v>
      </c>
      <c r="D2561" s="460">
        <f t="shared" si="453"/>
        <v>520</v>
      </c>
      <c r="E2561" s="460">
        <f t="shared" si="459"/>
        <v>0.52</v>
      </c>
      <c r="F2561" s="460">
        <f t="shared" si="454"/>
        <v>8.3073365825010029E-2</v>
      </c>
      <c r="G2561" s="460">
        <v>1.3260082158222801E-2</v>
      </c>
      <c r="H2561" s="460">
        <f t="shared" si="455"/>
        <v>1</v>
      </c>
      <c r="I2561" s="460">
        <v>0.75488367761512798</v>
      </c>
      <c r="J2561" s="460">
        <v>0.743844908579405</v>
      </c>
      <c r="K2561" s="460">
        <v>0.83677779011471998</v>
      </c>
      <c r="L2561" s="460" t="str">
        <f t="shared" si="456"/>
        <v>-</v>
      </c>
      <c r="M2561" s="460">
        <f t="shared" si="457"/>
        <v>1</v>
      </c>
      <c r="N2561" s="460">
        <f t="shared" si="458"/>
        <v>1.1015596559997313E-3</v>
      </c>
      <c r="O2561" s="460">
        <f t="shared" si="452"/>
        <v>-59.159839564999821</v>
      </c>
      <c r="P2561" s="460">
        <f t="shared" si="449"/>
        <v>-1</v>
      </c>
      <c r="Q2561" s="460">
        <f t="shared" si="450"/>
        <v>1.5149299099946289E-6</v>
      </c>
      <c r="R2561" s="460">
        <f t="shared" si="451"/>
        <v>-1.5149299099946289E-6</v>
      </c>
      <c r="V2561" s="430"/>
    </row>
    <row r="2562" spans="3:22" x14ac:dyDescent="0.35">
      <c r="C2562" s="460">
        <v>521</v>
      </c>
      <c r="D2562" s="460">
        <f t="shared" si="453"/>
        <v>521</v>
      </c>
      <c r="E2562" s="460">
        <f t="shared" si="459"/>
        <v>0.52100000000000002</v>
      </c>
      <c r="F2562" s="460">
        <f t="shared" si="454"/>
        <v>8.2099230954840979E-2</v>
      </c>
      <c r="G2562" s="460">
        <v>1.0104412269014099E-2</v>
      </c>
      <c r="H2562" s="460">
        <f t="shared" si="455"/>
        <v>1</v>
      </c>
      <c r="I2562" s="460">
        <v>0.75404259566079102</v>
      </c>
      <c r="J2562" s="460">
        <v>0.742971291538293</v>
      </c>
      <c r="K2562" s="460">
        <v>0.83619337827620199</v>
      </c>
      <c r="L2562" s="460" t="str">
        <f t="shared" si="456"/>
        <v>-</v>
      </c>
      <c r="M2562" s="460">
        <f t="shared" si="457"/>
        <v>1</v>
      </c>
      <c r="N2562" s="460">
        <f t="shared" si="458"/>
        <v>8.2956447653671729E-4</v>
      </c>
      <c r="O2562" s="460">
        <f t="shared" si="452"/>
        <v>-61.62299707004658</v>
      </c>
      <c r="P2562" s="460">
        <f t="shared" si="449"/>
        <v>-1</v>
      </c>
      <c r="Q2562" s="460">
        <f t="shared" si="450"/>
        <v>9.323101038161628E-7</v>
      </c>
      <c r="R2562" s="460">
        <f t="shared" si="451"/>
        <v>-9.323101038161628E-7</v>
      </c>
      <c r="V2562" s="430"/>
    </row>
    <row r="2563" spans="3:22" x14ac:dyDescent="0.35">
      <c r="C2563" s="460">
        <v>522</v>
      </c>
      <c r="D2563" s="460">
        <f t="shared" si="453"/>
        <v>522</v>
      </c>
      <c r="E2563" s="460">
        <f t="shared" si="459"/>
        <v>0.52200000000000002</v>
      </c>
      <c r="F2563" s="460">
        <f t="shared" si="454"/>
        <v>8.1132668549662751E-2</v>
      </c>
      <c r="G2563" s="460">
        <v>6.77322870474939E-3</v>
      </c>
      <c r="H2563" s="460">
        <f t="shared" si="455"/>
        <v>1</v>
      </c>
      <c r="I2563" s="460">
        <v>0.75320063821696004</v>
      </c>
      <c r="J2563" s="460">
        <v>0.74209680569759795</v>
      </c>
      <c r="K2563" s="460">
        <v>0.83560816853629705</v>
      </c>
      <c r="L2563" s="460" t="str">
        <f t="shared" si="456"/>
        <v>-</v>
      </c>
      <c r="M2563" s="460">
        <f t="shared" si="457"/>
        <v>1</v>
      </c>
      <c r="N2563" s="460">
        <f t="shared" si="458"/>
        <v>5.4953011951349383E-4</v>
      </c>
      <c r="O2563" s="460">
        <f t="shared" si="452"/>
        <v>-65.200169981824317</v>
      </c>
      <c r="P2563" s="460">
        <f t="shared" ref="P2563:P2626" si="460">D2562-D2563</f>
        <v>-1</v>
      </c>
      <c r="Q2563" s="460">
        <f t="shared" ref="Q2563:Q2626" si="461">((N2563+N2562)/2)^2</f>
        <v>4.7547547621372374E-7</v>
      </c>
      <c r="R2563" s="460">
        <f t="shared" ref="R2563:R2626" si="462">P2563*Q2563</f>
        <v>-4.7547547621372374E-7</v>
      </c>
      <c r="V2563" s="430"/>
    </row>
    <row r="2564" spans="3:22" x14ac:dyDescent="0.35">
      <c r="C2564" s="460">
        <v>523</v>
      </c>
      <c r="D2564" s="460">
        <f t="shared" si="453"/>
        <v>523</v>
      </c>
      <c r="E2564" s="460">
        <f t="shared" si="459"/>
        <v>0.52300000000000002</v>
      </c>
      <c r="F2564" s="460">
        <f t="shared" si="454"/>
        <v>8.0173658179856042E-2</v>
      </c>
      <c r="G2564" s="460">
        <v>3.32909554193847E-3</v>
      </c>
      <c r="H2564" s="460">
        <f t="shared" si="455"/>
        <v>1</v>
      </c>
      <c r="I2564" s="460">
        <v>0.75235780900864502</v>
      </c>
      <c r="J2564" s="460">
        <v>0.74122145509978699</v>
      </c>
      <c r="K2564" s="460">
        <v>0.83502216261592099</v>
      </c>
      <c r="L2564" s="460" t="str">
        <f t="shared" si="456"/>
        <v>-</v>
      </c>
      <c r="M2564" s="460">
        <f t="shared" si="457"/>
        <v>1</v>
      </c>
      <c r="N2564" s="460">
        <f t="shared" si="458"/>
        <v>2.669057680274575E-4</v>
      </c>
      <c r="O2564" s="460">
        <f t="shared" si="452"/>
        <v>-71.472840813839326</v>
      </c>
      <c r="P2564" s="460">
        <f t="shared" si="460"/>
        <v>-1</v>
      </c>
      <c r="Q2564" s="460">
        <f t="shared" si="461"/>
        <v>1.6664188961619523E-7</v>
      </c>
      <c r="R2564" s="460">
        <f t="shared" si="462"/>
        <v>-1.6664188961619523E-7</v>
      </c>
      <c r="V2564" s="430"/>
    </row>
    <row r="2565" spans="3:22" x14ac:dyDescent="0.35">
      <c r="C2565" s="460">
        <v>524</v>
      </c>
      <c r="D2565" s="460">
        <f t="shared" si="453"/>
        <v>524</v>
      </c>
      <c r="E2565" s="460">
        <f t="shared" si="459"/>
        <v>0.52400000000000002</v>
      </c>
      <c r="F2565" s="460">
        <f t="shared" si="454"/>
        <v>7.9222179146072602E-2</v>
      </c>
      <c r="G2565" s="460">
        <v>1.63476619951901E-4</v>
      </c>
      <c r="H2565" s="460">
        <f t="shared" si="455"/>
        <v>1</v>
      </c>
      <c r="I2565" s="460">
        <v>0.75151411176315697</v>
      </c>
      <c r="J2565" s="460">
        <v>0.74034524378952704</v>
      </c>
      <c r="K2565" s="460">
        <v>0.83443536223790205</v>
      </c>
      <c r="L2565" s="460" t="str">
        <f t="shared" si="456"/>
        <v>-</v>
      </c>
      <c r="M2565" s="460">
        <f t="shared" si="457"/>
        <v>1</v>
      </c>
      <c r="N2565" s="460">
        <f t="shared" si="458"/>
        <v>1.2950974072023929E-5</v>
      </c>
      <c r="O2565" s="460">
        <f t="shared" si="452"/>
        <v>-97.753951321699546</v>
      </c>
      <c r="P2565" s="460">
        <f t="shared" si="460"/>
        <v>-1</v>
      </c>
      <c r="Q2565" s="460">
        <f t="shared" si="461"/>
        <v>1.9579949024633913E-8</v>
      </c>
      <c r="R2565" s="460">
        <f t="shared" si="462"/>
        <v>-1.9579949024633913E-8</v>
      </c>
      <c r="V2565" s="430"/>
    </row>
    <row r="2566" spans="3:22" x14ac:dyDescent="0.35">
      <c r="C2566" s="460">
        <v>525</v>
      </c>
      <c r="D2566" s="460">
        <f t="shared" si="453"/>
        <v>525</v>
      </c>
      <c r="E2566" s="460">
        <f t="shared" si="459"/>
        <v>0.52500000000000002</v>
      </c>
      <c r="F2566" s="460">
        <f t="shared" si="454"/>
        <v>7.8278210481767488E-2</v>
      </c>
      <c r="G2566" s="460">
        <v>3.6393854856110199E-3</v>
      </c>
      <c r="H2566" s="460">
        <f t="shared" si="455"/>
        <v>1</v>
      </c>
      <c r="I2566" s="460">
        <v>0.75066955021012605</v>
      </c>
      <c r="J2566" s="460">
        <v>0.73946817581369395</v>
      </c>
      <c r="K2566" s="460">
        <v>0.83384776912699798</v>
      </c>
      <c r="L2566" s="460" t="str">
        <f t="shared" si="456"/>
        <v>-</v>
      </c>
      <c r="M2566" s="460">
        <f t="shared" si="457"/>
        <v>1</v>
      </c>
      <c r="N2566" s="460">
        <f t="shared" si="458"/>
        <v>2.84884583066949E-4</v>
      </c>
      <c r="O2566" s="460">
        <f t="shared" si="452"/>
        <v>-70.906621051722681</v>
      </c>
      <c r="P2566" s="460">
        <f t="shared" si="460"/>
        <v>-1</v>
      </c>
      <c r="Q2566" s="460">
        <f t="shared" si="461"/>
        <v>2.2176504774070599E-8</v>
      </c>
      <c r="R2566" s="460">
        <f t="shared" si="462"/>
        <v>-2.2176504774070599E-8</v>
      </c>
      <c r="V2566" s="430"/>
    </row>
    <row r="2567" spans="3:22" x14ac:dyDescent="0.35">
      <c r="C2567" s="460">
        <v>526</v>
      </c>
      <c r="D2567" s="460">
        <f t="shared" si="453"/>
        <v>526</v>
      </c>
      <c r="E2567" s="460">
        <f t="shared" si="459"/>
        <v>0.52600000000000002</v>
      </c>
      <c r="F2567" s="460">
        <f t="shared" si="454"/>
        <v>7.7341730955739721E-2</v>
      </c>
      <c r="G2567" s="460">
        <v>7.0343018785840403E-3</v>
      </c>
      <c r="H2567" s="460">
        <f t="shared" si="455"/>
        <v>1</v>
      </c>
      <c r="I2567" s="460">
        <v>0.74982412808140797</v>
      </c>
      <c r="J2567" s="460">
        <v>0.73859025522129795</v>
      </c>
      <c r="K2567" s="460">
        <v>0.83325938500985097</v>
      </c>
      <c r="L2567" s="460" t="str">
        <f t="shared" si="456"/>
        <v>-</v>
      </c>
      <c r="M2567" s="460">
        <f t="shared" si="457"/>
        <v>1</v>
      </c>
      <c r="N2567" s="460">
        <f t="shared" si="458"/>
        <v>5.4404508335490138E-4</v>
      </c>
      <c r="O2567" s="460">
        <f t="shared" si="452"/>
        <v>-65.287302203058744</v>
      </c>
      <c r="P2567" s="460">
        <f t="shared" si="460"/>
        <v>-1</v>
      </c>
      <c r="Q2567" s="460">
        <f t="shared" si="461"/>
        <v>1.7178109796856005E-7</v>
      </c>
      <c r="R2567" s="460">
        <f t="shared" si="462"/>
        <v>-1.7178109796856005E-7</v>
      </c>
      <c r="V2567" s="430"/>
    </row>
    <row r="2568" spans="3:22" x14ac:dyDescent="0.35">
      <c r="C2568" s="460">
        <v>527</v>
      </c>
      <c r="D2568" s="460">
        <f t="shared" si="453"/>
        <v>527</v>
      </c>
      <c r="E2568" s="460">
        <f t="shared" si="459"/>
        <v>0.52700000000000002</v>
      </c>
      <c r="F2568" s="460">
        <f t="shared" si="454"/>
        <v>7.6412719074681515E-2</v>
      </c>
      <c r="G2568" s="460">
        <v>1.02860151625454E-2</v>
      </c>
      <c r="H2568" s="460">
        <f t="shared" si="455"/>
        <v>1</v>
      </c>
      <c r="I2568" s="460">
        <v>0.74897784911115395</v>
      </c>
      <c r="J2568" s="460">
        <v>0.73771148606352799</v>
      </c>
      <c r="K2568" s="460">
        <v>0.83267021161504595</v>
      </c>
      <c r="L2568" s="460" t="str">
        <f t="shared" si="456"/>
        <v>-</v>
      </c>
      <c r="M2568" s="460">
        <f t="shared" si="457"/>
        <v>1</v>
      </c>
      <c r="N2568" s="460">
        <f t="shared" si="458"/>
        <v>7.8598238701349619E-4</v>
      </c>
      <c r="O2568" s="460">
        <f t="shared" si="452"/>
        <v>-62.091743718106322</v>
      </c>
      <c r="P2568" s="460">
        <f t="shared" si="460"/>
        <v>-1</v>
      </c>
      <c r="Q2568" s="460">
        <f t="shared" si="461"/>
        <v>4.4224326798363968E-7</v>
      </c>
      <c r="R2568" s="460">
        <f t="shared" si="462"/>
        <v>-4.4224326798363968E-7</v>
      </c>
      <c r="V2568" s="430"/>
    </row>
    <row r="2569" spans="3:22" x14ac:dyDescent="0.35">
      <c r="C2569" s="460">
        <v>528</v>
      </c>
      <c r="D2569" s="460">
        <f t="shared" si="453"/>
        <v>528</v>
      </c>
      <c r="E2569" s="460">
        <f t="shared" si="459"/>
        <v>0.52800000000000002</v>
      </c>
      <c r="F2569" s="460">
        <f t="shared" si="454"/>
        <v>7.549115308573541E-2</v>
      </c>
      <c r="G2569" s="460">
        <v>1.33357303521052E-2</v>
      </c>
      <c r="H2569" s="460">
        <f t="shared" si="455"/>
        <v>1</v>
      </c>
      <c r="I2569" s="460">
        <v>0.74813071703568401</v>
      </c>
      <c r="J2569" s="460">
        <v>0.73683187239363801</v>
      </c>
      <c r="K2569" s="460">
        <v>0.83208025067300995</v>
      </c>
      <c r="L2569" s="460" t="str">
        <f t="shared" si="456"/>
        <v>-</v>
      </c>
      <c r="M2569" s="460">
        <f t="shared" si="457"/>
        <v>1</v>
      </c>
      <c r="N2569" s="460">
        <f t="shared" si="458"/>
        <v>1.0067296615208618E-3</v>
      </c>
      <c r="O2569" s="460">
        <f t="shared" si="452"/>
        <v>-59.941742709523268</v>
      </c>
      <c r="P2569" s="460">
        <f t="shared" si="460"/>
        <v>-1</v>
      </c>
      <c r="Q2569" s="460">
        <f t="shared" si="461"/>
        <v>8.0345412224006368E-7</v>
      </c>
      <c r="R2569" s="460">
        <f t="shared" si="462"/>
        <v>-8.0345412224006368E-7</v>
      </c>
      <c r="V2569" s="430"/>
    </row>
    <row r="2570" spans="3:22" x14ac:dyDescent="0.35">
      <c r="C2570" s="460">
        <v>529</v>
      </c>
      <c r="D2570" s="460">
        <f t="shared" si="453"/>
        <v>529</v>
      </c>
      <c r="E2570" s="460">
        <f t="shared" si="459"/>
        <v>0.52900000000000003</v>
      </c>
      <c r="F2570" s="460">
        <f t="shared" si="454"/>
        <v>7.4577010979059374E-2</v>
      </c>
      <c r="G2570" s="460">
        <v>1.6129289095727799E-2</v>
      </c>
      <c r="H2570" s="460">
        <f t="shared" si="455"/>
        <v>1</v>
      </c>
      <c r="I2570" s="460">
        <v>0.74728273559353897</v>
      </c>
      <c r="J2570" s="460">
        <v>0.73595141826698396</v>
      </c>
      <c r="K2570" s="460">
        <v>0.831489503916087</v>
      </c>
      <c r="L2570" s="460" t="str">
        <f t="shared" si="456"/>
        <v>-</v>
      </c>
      <c r="M2570" s="460">
        <f t="shared" si="457"/>
        <v>1</v>
      </c>
      <c r="N2570" s="460">
        <f t="shared" si="458"/>
        <v>1.2028741699765147E-3</v>
      </c>
      <c r="O2570" s="460">
        <f t="shared" si="452"/>
        <v>-58.395596017509405</v>
      </c>
      <c r="P2570" s="460">
        <f t="shared" si="460"/>
        <v>-1</v>
      </c>
      <c r="Q2570" s="460">
        <f t="shared" si="461"/>
        <v>1.2205872730419714E-6</v>
      </c>
      <c r="R2570" s="460">
        <f t="shared" si="462"/>
        <v>-1.2205872730419714E-6</v>
      </c>
      <c r="V2570" s="430"/>
    </row>
    <row r="2571" spans="3:22" x14ac:dyDescent="0.35">
      <c r="C2571" s="460">
        <v>530</v>
      </c>
      <c r="D2571" s="460">
        <f t="shared" si="453"/>
        <v>530</v>
      </c>
      <c r="E2571" s="460">
        <f t="shared" si="459"/>
        <v>0.53</v>
      </c>
      <c r="F2571" s="460">
        <f t="shared" si="454"/>
        <v>7.3670270490398204E-2</v>
      </c>
      <c r="G2571" s="460">
        <v>1.86182884231707E-2</v>
      </c>
      <c r="H2571" s="460">
        <f t="shared" si="455"/>
        <v>1</v>
      </c>
      <c r="I2571" s="460">
        <v>0.74643390852543801</v>
      </c>
      <c r="J2571" s="460">
        <v>0.73507012774098601</v>
      </c>
      <c r="K2571" s="460">
        <v>0.830897973078498</v>
      </c>
      <c r="L2571" s="460" t="str">
        <f t="shared" si="456"/>
        <v>-</v>
      </c>
      <c r="M2571" s="460">
        <f t="shared" si="457"/>
        <v>1</v>
      </c>
      <c r="N2571" s="460">
        <f t="shared" si="458"/>
        <v>1.3716143442032349E-3</v>
      </c>
      <c r="O2571" s="460">
        <f t="shared" si="452"/>
        <v>-57.255359634516935</v>
      </c>
      <c r="P2571" s="460">
        <f t="shared" si="460"/>
        <v>-1</v>
      </c>
      <c r="Q2571" s="460">
        <f t="shared" si="461"/>
        <v>1.656997777410864E-6</v>
      </c>
      <c r="R2571" s="460">
        <f t="shared" si="462"/>
        <v>-1.656997777410864E-6</v>
      </c>
      <c r="V2571" s="430"/>
    </row>
    <row r="2572" spans="3:22" x14ac:dyDescent="0.35">
      <c r="C2572" s="460">
        <v>531</v>
      </c>
      <c r="D2572" s="460">
        <f t="shared" si="453"/>
        <v>531</v>
      </c>
      <c r="E2572" s="460">
        <f t="shared" si="459"/>
        <v>0.53100000000000003</v>
      </c>
      <c r="F2572" s="460">
        <f t="shared" si="454"/>
        <v>7.2770909103665099E-2</v>
      </c>
      <c r="G2572" s="460">
        <v>2.07610734307784E-2</v>
      </c>
      <c r="H2572" s="460">
        <f t="shared" si="455"/>
        <v>1</v>
      </c>
      <c r="I2572" s="460">
        <v>0.74558423957424202</v>
      </c>
      <c r="J2572" s="460">
        <v>0.73418800487508495</v>
      </c>
      <c r="K2572" s="460">
        <v>0.83030565989633398</v>
      </c>
      <c r="L2572" s="460" t="str">
        <f t="shared" si="456"/>
        <v>-</v>
      </c>
      <c r="M2572" s="460">
        <f t="shared" si="457"/>
        <v>1</v>
      </c>
      <c r="N2572" s="460">
        <f t="shared" si="458"/>
        <v>1.5108021875256915E-3</v>
      </c>
      <c r="O2572" s="460">
        <f t="shared" si="452"/>
        <v>-56.415847900379141</v>
      </c>
      <c r="P2572" s="460">
        <f t="shared" si="460"/>
        <v>-1</v>
      </c>
      <c r="Q2572" s="460">
        <f t="shared" si="461"/>
        <v>2.077081265596053E-6</v>
      </c>
      <c r="R2572" s="460">
        <f t="shared" si="462"/>
        <v>-2.077081265596053E-6</v>
      </c>
      <c r="V2572" s="430"/>
    </row>
    <row r="2573" spans="3:22" x14ac:dyDescent="0.35">
      <c r="C2573" s="460">
        <v>532</v>
      </c>
      <c r="D2573" s="460">
        <f t="shared" si="453"/>
        <v>532</v>
      </c>
      <c r="E2573" s="460">
        <f t="shared" si="459"/>
        <v>0.53200000000000003</v>
      </c>
      <c r="F2573" s="460">
        <f t="shared" si="454"/>
        <v>7.1878904053526801E-2</v>
      </c>
      <c r="G2573" s="460">
        <v>2.25235828782651E-2</v>
      </c>
      <c r="H2573" s="460">
        <f t="shared" si="455"/>
        <v>1</v>
      </c>
      <c r="I2573" s="460">
        <v>0.74473373248493002</v>
      </c>
      <c r="J2573" s="460">
        <v>0.73330505373071997</v>
      </c>
      <c r="K2573" s="460">
        <v>0.82971256610754296</v>
      </c>
      <c r="L2573" s="460" t="str">
        <f t="shared" si="456"/>
        <v>-</v>
      </c>
      <c r="M2573" s="460">
        <f t="shared" si="457"/>
        <v>1</v>
      </c>
      <c r="N2573" s="460">
        <f t="shared" si="458"/>
        <v>1.6189704526484762E-3</v>
      </c>
      <c r="O2573" s="460">
        <f t="shared" ref="O2573:O2636" si="463">20*LOG10(N2573)</f>
        <v>-55.815221547092129</v>
      </c>
      <c r="P2573" s="460">
        <f t="shared" si="460"/>
        <v>-1</v>
      </c>
      <c r="Q2573" s="460">
        <f t="shared" si="461"/>
        <v>2.4488691947956945E-6</v>
      </c>
      <c r="R2573" s="460">
        <f t="shared" si="462"/>
        <v>-2.4488691947956945E-6</v>
      </c>
      <c r="V2573" s="430"/>
    </row>
    <row r="2574" spans="3:22" x14ac:dyDescent="0.35">
      <c r="C2574" s="460">
        <v>533</v>
      </c>
      <c r="D2574" s="460">
        <f t="shared" si="453"/>
        <v>533</v>
      </c>
      <c r="E2574" s="460">
        <f t="shared" si="459"/>
        <v>0.53300000000000003</v>
      </c>
      <c r="F2574" s="460">
        <f t="shared" si="454"/>
        <v>7.0994232327999077E-2</v>
      </c>
      <c r="G2574" s="460">
        <v>2.3880029926865901E-2</v>
      </c>
      <c r="H2574" s="460">
        <f t="shared" si="455"/>
        <v>1</v>
      </c>
      <c r="I2574" s="460">
        <v>0.74388239100459497</v>
      </c>
      <c r="J2574" s="460">
        <v>0.73242127837131099</v>
      </c>
      <c r="K2574" s="460">
        <v>0.829118693451938</v>
      </c>
      <c r="L2574" s="460" t="str">
        <f t="shared" si="456"/>
        <v>-</v>
      </c>
      <c r="M2574" s="460">
        <f t="shared" si="457"/>
        <v>1</v>
      </c>
      <c r="N2574" s="460">
        <f t="shared" si="458"/>
        <v>1.6953443926274886E-3</v>
      </c>
      <c r="O2574" s="460">
        <f t="shared" si="463"/>
        <v>-55.414841316473691</v>
      </c>
      <c r="P2574" s="460">
        <f t="shared" si="460"/>
        <v>-1</v>
      </c>
      <c r="Q2574" s="460">
        <f t="shared" si="461"/>
        <v>2.7461707234041603E-6</v>
      </c>
      <c r="R2574" s="460">
        <f t="shared" si="462"/>
        <v>-2.7461707234041603E-6</v>
      </c>
      <c r="V2574" s="430"/>
    </row>
    <row r="2575" spans="3:22" x14ac:dyDescent="0.35">
      <c r="C2575" s="460">
        <v>534</v>
      </c>
      <c r="D2575" s="460">
        <f t="shared" si="453"/>
        <v>534</v>
      </c>
      <c r="E2575" s="460">
        <f t="shared" si="459"/>
        <v>0.53400000000000003</v>
      </c>
      <c r="F2575" s="460">
        <f t="shared" si="454"/>
        <v>7.0116870671046314E-2</v>
      </c>
      <c r="G2575" s="460">
        <v>2.48134038875862E-2</v>
      </c>
      <c r="H2575" s="460">
        <f t="shared" si="455"/>
        <v>1</v>
      </c>
      <c r="I2575" s="460">
        <v>0.74303021888240905</v>
      </c>
      <c r="J2575" s="460">
        <v>0.73153668286223505</v>
      </c>
      <c r="K2575" s="460">
        <v>0.82852404367118504</v>
      </c>
      <c r="L2575" s="460" t="str">
        <f t="shared" si="456"/>
        <v>-</v>
      </c>
      <c r="M2575" s="460">
        <f t="shared" si="457"/>
        <v>1</v>
      </c>
      <c r="N2575" s="460">
        <f t="shared" si="458"/>
        <v>1.7398382312943195E-3</v>
      </c>
      <c r="O2575" s="460">
        <f t="shared" si="463"/>
        <v>-55.189822603569361</v>
      </c>
      <c r="P2575" s="460">
        <f t="shared" si="460"/>
        <v>-1</v>
      </c>
      <c r="Q2575" s="460">
        <f t="shared" si="461"/>
        <v>2.9501199149235797E-6</v>
      </c>
      <c r="R2575" s="460">
        <f t="shared" si="462"/>
        <v>-2.9501199149235797E-6</v>
      </c>
      <c r="V2575" s="430"/>
    </row>
    <row r="2576" spans="3:22" x14ac:dyDescent="0.35">
      <c r="C2576" s="460">
        <v>535</v>
      </c>
      <c r="D2576" s="460">
        <f t="shared" si="453"/>
        <v>535</v>
      </c>
      <c r="E2576" s="460">
        <f t="shared" si="459"/>
        <v>0.53500000000000003</v>
      </c>
      <c r="F2576" s="460">
        <f t="shared" si="454"/>
        <v>6.9246795585189369E-2</v>
      </c>
      <c r="G2576" s="460">
        <v>2.5315782787827399E-2</v>
      </c>
      <c r="H2576" s="460">
        <f t="shared" si="455"/>
        <v>1</v>
      </c>
      <c r="I2576" s="460">
        <v>0.74217721986959995</v>
      </c>
      <c r="J2576" s="460">
        <v>0.73065127127078799</v>
      </c>
      <c r="K2576" s="460">
        <v>0.82792861850879396</v>
      </c>
      <c r="L2576" s="460" t="str">
        <f t="shared" si="456"/>
        <v>-</v>
      </c>
      <c r="M2576" s="460">
        <f t="shared" si="457"/>
        <v>1</v>
      </c>
      <c r="N2576" s="460">
        <f t="shared" si="458"/>
        <v>1.7530368357877393E-3</v>
      </c>
      <c r="O2576" s="460">
        <f t="shared" si="463"/>
        <v>-55.124179163448972</v>
      </c>
      <c r="P2576" s="460">
        <f t="shared" si="460"/>
        <v>-1</v>
      </c>
      <c r="Q2576" s="460">
        <f t="shared" si="461"/>
        <v>3.0500440585608747E-6</v>
      </c>
      <c r="R2576" s="460">
        <f t="shared" si="462"/>
        <v>-3.0500440585608747E-6</v>
      </c>
      <c r="V2576" s="430"/>
    </row>
    <row r="2577" spans="3:22" x14ac:dyDescent="0.35">
      <c r="C2577" s="460">
        <v>536</v>
      </c>
      <c r="D2577" s="460">
        <f t="shared" si="453"/>
        <v>536</v>
      </c>
      <c r="E2577" s="460">
        <f t="shared" si="459"/>
        <v>0.53600000000000003</v>
      </c>
      <c r="F2577" s="460">
        <f t="shared" si="454"/>
        <v>6.8383983334118756E-2</v>
      </c>
      <c r="G2577" s="460">
        <v>2.5388450716611301E-2</v>
      </c>
      <c r="H2577" s="460">
        <f t="shared" si="455"/>
        <v>1</v>
      </c>
      <c r="I2577" s="460">
        <v>0.74132339771941602</v>
      </c>
      <c r="J2577" s="460">
        <v>0.72976504766615202</v>
      </c>
      <c r="K2577" s="460">
        <v>0.82733241971009996</v>
      </c>
      <c r="L2577" s="460" t="str">
        <f t="shared" si="456"/>
        <v>-</v>
      </c>
      <c r="M2577" s="460">
        <f t="shared" si="457"/>
        <v>1</v>
      </c>
      <c r="N2577" s="460">
        <f t="shared" si="458"/>
        <v>1.7361633906838427E-3</v>
      </c>
      <c r="O2577" s="460">
        <f t="shared" si="463"/>
        <v>-55.208188113913259</v>
      </c>
      <c r="P2577" s="460">
        <f t="shared" si="460"/>
        <v>-1</v>
      </c>
      <c r="Q2577" s="460">
        <f t="shared" si="461"/>
        <v>3.0436295551023348E-6</v>
      </c>
      <c r="R2577" s="460">
        <f t="shared" si="462"/>
        <v>-3.0436295551023348E-6</v>
      </c>
      <c r="V2577" s="430"/>
    </row>
    <row r="2578" spans="3:22" x14ac:dyDescent="0.35">
      <c r="C2578" s="460">
        <v>537</v>
      </c>
      <c r="D2578" s="460">
        <f t="shared" si="453"/>
        <v>537</v>
      </c>
      <c r="E2578" s="460">
        <f t="shared" si="459"/>
        <v>0.53700000000000003</v>
      </c>
      <c r="F2578" s="460">
        <f t="shared" si="454"/>
        <v>6.7528409945314366E-2</v>
      </c>
      <c r="G2578" s="460">
        <v>2.50418181800133E-2</v>
      </c>
      <c r="H2578" s="460">
        <f t="shared" si="455"/>
        <v>1</v>
      </c>
      <c r="I2578" s="460">
        <v>0.74046875618712305</v>
      </c>
      <c r="J2578" s="460">
        <v>0.72887801611938696</v>
      </c>
      <c r="K2578" s="460">
        <v>0.82673544902227403</v>
      </c>
      <c r="L2578" s="460" t="str">
        <f t="shared" si="456"/>
        <v>-</v>
      </c>
      <c r="M2578" s="460">
        <f t="shared" si="457"/>
        <v>1</v>
      </c>
      <c r="N2578" s="460">
        <f t="shared" si="458"/>
        <v>1.6910341638359642E-3</v>
      </c>
      <c r="O2578" s="460">
        <f t="shared" si="463"/>
        <v>-55.436952365897774</v>
      </c>
      <c r="P2578" s="460">
        <f t="shared" si="460"/>
        <v>-1</v>
      </c>
      <c r="Q2578" s="460">
        <f t="shared" si="461"/>
        <v>2.9364207694266359E-6</v>
      </c>
      <c r="R2578" s="460">
        <f t="shared" si="462"/>
        <v>-2.9364207694266359E-6</v>
      </c>
      <c r="V2578" s="430"/>
    </row>
    <row r="2579" spans="3:22" x14ac:dyDescent="0.35">
      <c r="C2579" s="460">
        <v>538</v>
      </c>
      <c r="D2579" s="460">
        <f t="shared" si="453"/>
        <v>538</v>
      </c>
      <c r="E2579" s="460">
        <f t="shared" si="459"/>
        <v>0.53800000000000003</v>
      </c>
      <c r="F2579" s="460">
        <f t="shared" si="454"/>
        <v>6.6680051212671121E-2</v>
      </c>
      <c r="G2579" s="460">
        <v>2.42951479939762E-2</v>
      </c>
      <c r="H2579" s="460">
        <f t="shared" si="455"/>
        <v>1</v>
      </c>
      <c r="I2579" s="460">
        <v>0.73961329902997497</v>
      </c>
      <c r="J2579" s="460">
        <v>0.72799018070340005</v>
      </c>
      <c r="K2579" s="460">
        <v>0.82613770819431298</v>
      </c>
      <c r="L2579" s="460" t="str">
        <f t="shared" si="456"/>
        <v>-</v>
      </c>
      <c r="M2579" s="460">
        <f t="shared" si="457"/>
        <v>1</v>
      </c>
      <c r="N2579" s="460">
        <f t="shared" si="458"/>
        <v>1.6200017124577571E-3</v>
      </c>
      <c r="O2579" s="460">
        <f t="shared" si="463"/>
        <v>-55.809690527535516</v>
      </c>
      <c r="P2579" s="460">
        <f t="shared" si="460"/>
        <v>-1</v>
      </c>
      <c r="Q2579" s="460">
        <f t="shared" si="461"/>
        <v>2.7407396435260322E-6</v>
      </c>
      <c r="R2579" s="460">
        <f t="shared" si="462"/>
        <v>-2.7407396435260322E-6</v>
      </c>
      <c r="V2579" s="430"/>
    </row>
    <row r="2580" spans="3:22" x14ac:dyDescent="0.35">
      <c r="C2580" s="460">
        <v>539</v>
      </c>
      <c r="D2580" s="460">
        <f t="shared" si="453"/>
        <v>539</v>
      </c>
      <c r="E2580" s="460">
        <f t="shared" si="459"/>
        <v>0.53900000000000003</v>
      </c>
      <c r="F2580" s="460">
        <f t="shared" si="454"/>
        <v>6.583888269912952E-2</v>
      </c>
      <c r="G2580" s="460">
        <v>2.31760934658287E-2</v>
      </c>
      <c r="H2580" s="460">
        <f t="shared" si="455"/>
        <v>1</v>
      </c>
      <c r="I2580" s="460">
        <v>0.73875703000718496</v>
      </c>
      <c r="J2580" s="460">
        <v>0.72710154549291095</v>
      </c>
      <c r="K2580" s="460">
        <v>0.82553919897702599</v>
      </c>
      <c r="L2580" s="460" t="str">
        <f t="shared" si="456"/>
        <v>-</v>
      </c>
      <c r="M2580" s="460">
        <f t="shared" si="457"/>
        <v>1</v>
      </c>
      <c r="N2580" s="460">
        <f t="shared" si="458"/>
        <v>1.525888099120758E-3</v>
      </c>
      <c r="O2580" s="460">
        <f t="shared" si="463"/>
        <v>-56.329546283275377</v>
      </c>
      <c r="P2580" s="460">
        <f t="shared" si="460"/>
        <v>-1</v>
      </c>
      <c r="Q2580" s="460">
        <f t="shared" si="461"/>
        <v>2.4741556766483763E-6</v>
      </c>
      <c r="R2580" s="460">
        <f t="shared" si="462"/>
        <v>-2.4741556766483763E-6</v>
      </c>
      <c r="V2580" s="430"/>
    </row>
    <row r="2581" spans="3:22" x14ac:dyDescent="0.35">
      <c r="C2581" s="460">
        <v>540</v>
      </c>
      <c r="D2581" s="460">
        <f t="shared" si="453"/>
        <v>540</v>
      </c>
      <c r="E2581" s="460">
        <f t="shared" si="459"/>
        <v>0.54</v>
      </c>
      <c r="F2581" s="460">
        <f t="shared" si="454"/>
        <v>6.5004879739313307E-2</v>
      </c>
      <c r="G2581" s="460">
        <v>2.1720059674922201E-2</v>
      </c>
      <c r="H2581" s="460">
        <f t="shared" si="455"/>
        <v>1</v>
      </c>
      <c r="I2581" s="460">
        <v>0.73789995287989496</v>
      </c>
      <c r="J2581" s="460">
        <v>0.72621211456442003</v>
      </c>
      <c r="K2581" s="460">
        <v>0.824939923123022</v>
      </c>
      <c r="L2581" s="460" t="str">
        <f t="shared" si="456"/>
        <v>-</v>
      </c>
      <c r="M2581" s="460">
        <f t="shared" si="457"/>
        <v>1</v>
      </c>
      <c r="N2581" s="460">
        <f t="shared" si="458"/>
        <v>1.4119098670990261E-3</v>
      </c>
      <c r="O2581" s="460">
        <f t="shared" si="463"/>
        <v>-57.003860534111219</v>
      </c>
      <c r="P2581" s="460">
        <f t="shared" si="460"/>
        <v>-1</v>
      </c>
      <c r="Q2581" s="460">
        <f t="shared" si="461"/>
        <v>2.1576642225812748E-6</v>
      </c>
      <c r="R2581" s="460">
        <f t="shared" si="462"/>
        <v>-2.1576642225812748E-6</v>
      </c>
      <c r="V2581" s="430"/>
    </row>
    <row r="2582" spans="3:22" x14ac:dyDescent="0.35">
      <c r="C2582" s="460">
        <v>541</v>
      </c>
      <c r="D2582" s="460">
        <f t="shared" si="453"/>
        <v>541</v>
      </c>
      <c r="E2582" s="460">
        <f t="shared" si="459"/>
        <v>0.54100000000000004</v>
      </c>
      <c r="F2582" s="460">
        <f t="shared" si="454"/>
        <v>6.4178017442170179E-2</v>
      </c>
      <c r="G2582" s="460">
        <v>1.9969402467180701E-2</v>
      </c>
      <c r="H2582" s="460">
        <f t="shared" si="455"/>
        <v>1</v>
      </c>
      <c r="I2582" s="460">
        <v>0.73704207141116695</v>
      </c>
      <c r="J2582" s="460">
        <v>0.72532189199620001</v>
      </c>
      <c r="K2582" s="460">
        <v>0.82433988238671296</v>
      </c>
      <c r="L2582" s="460" t="str">
        <f t="shared" si="456"/>
        <v>-</v>
      </c>
      <c r="M2582" s="460">
        <f t="shared" si="457"/>
        <v>1</v>
      </c>
      <c r="N2582" s="460">
        <f t="shared" si="458"/>
        <v>1.2815966598484392E-3</v>
      </c>
      <c r="O2582" s="460">
        <f t="shared" si="463"/>
        <v>-57.844972662701153</v>
      </c>
      <c r="P2582" s="460">
        <f t="shared" si="460"/>
        <v>-1</v>
      </c>
      <c r="Q2582" s="460">
        <f t="shared" si="461"/>
        <v>1.8137443526771491E-6</v>
      </c>
      <c r="R2582" s="460">
        <f t="shared" si="462"/>
        <v>-1.8137443526771491E-6</v>
      </c>
      <c r="V2582" s="430"/>
    </row>
    <row r="2583" spans="3:22" x14ac:dyDescent="0.35">
      <c r="C2583" s="460">
        <v>542</v>
      </c>
      <c r="D2583" s="460">
        <f t="shared" si="453"/>
        <v>542</v>
      </c>
      <c r="E2583" s="460">
        <f t="shared" si="459"/>
        <v>0.54200000000000004</v>
      </c>
      <c r="F2583" s="460">
        <f t="shared" si="454"/>
        <v>6.3358270693619781E-2</v>
      </c>
      <c r="G2583" s="460">
        <v>1.7972483244448102E-2</v>
      </c>
      <c r="H2583" s="460">
        <f t="shared" si="455"/>
        <v>1</v>
      </c>
      <c r="I2583" s="460">
        <v>0.73618338936595995</v>
      </c>
      <c r="J2583" s="460">
        <v>0.72443088186826199</v>
      </c>
      <c r="K2583" s="460">
        <v>0.82373907852431305</v>
      </c>
      <c r="L2583" s="460" t="str">
        <f t="shared" si="456"/>
        <v>-</v>
      </c>
      <c r="M2583" s="460">
        <f t="shared" si="457"/>
        <v>1</v>
      </c>
      <c r="N2583" s="460">
        <f t="shared" si="458"/>
        <v>1.1387054584382887E-3</v>
      </c>
      <c r="O2583" s="460">
        <f t="shared" si="463"/>
        <v>-58.871771950680454</v>
      </c>
      <c r="P2583" s="460">
        <f t="shared" si="460"/>
        <v>-1</v>
      </c>
      <c r="Q2583" s="460">
        <f t="shared" si="461"/>
        <v>1.4644655859458054E-6</v>
      </c>
      <c r="R2583" s="460">
        <f t="shared" si="462"/>
        <v>-1.4644655859458054E-6</v>
      </c>
      <c r="V2583" s="430"/>
    </row>
    <row r="2584" spans="3:22" x14ac:dyDescent="0.35">
      <c r="C2584" s="460">
        <v>543</v>
      </c>
      <c r="D2584" s="460">
        <f t="shared" si="453"/>
        <v>543</v>
      </c>
      <c r="E2584" s="460">
        <f t="shared" si="459"/>
        <v>0.54300000000000004</v>
      </c>
      <c r="F2584" s="460">
        <f t="shared" si="454"/>
        <v>6.2545614159204635E-2</v>
      </c>
      <c r="G2584" s="460">
        <v>1.57826006815696E-2</v>
      </c>
      <c r="H2584" s="460">
        <f t="shared" si="455"/>
        <v>1</v>
      </c>
      <c r="I2584" s="460">
        <v>0.73532391051108503</v>
      </c>
      <c r="J2584" s="460">
        <v>0.72353908826231195</v>
      </c>
      <c r="K2584" s="460">
        <v>0.82313751329380302</v>
      </c>
      <c r="L2584" s="460" t="str">
        <f t="shared" si="456"/>
        <v>-</v>
      </c>
      <c r="M2584" s="460">
        <f t="shared" si="457"/>
        <v>1</v>
      </c>
      <c r="N2584" s="460">
        <f t="shared" si="458"/>
        <v>9.871324526582524E-4</v>
      </c>
      <c r="O2584" s="460">
        <f t="shared" si="463"/>
        <v>-60.11249140255066</v>
      </c>
      <c r="P2584" s="460">
        <f t="shared" si="460"/>
        <v>-1</v>
      </c>
      <c r="Q2584" s="460">
        <f t="shared" si="461"/>
        <v>1.1297967060638266E-6</v>
      </c>
      <c r="R2584" s="460">
        <f t="shared" si="462"/>
        <v>-1.1297967060638266E-6</v>
      </c>
      <c r="V2584" s="430"/>
    </row>
    <row r="2585" spans="3:22" x14ac:dyDescent="0.35">
      <c r="C2585" s="460">
        <v>544</v>
      </c>
      <c r="D2585" s="460">
        <f t="shared" si="453"/>
        <v>544</v>
      </c>
      <c r="E2585" s="460">
        <f t="shared" si="459"/>
        <v>0.54400000000000004</v>
      </c>
      <c r="F2585" s="460">
        <f t="shared" si="454"/>
        <v>6.1740022286747104E-2</v>
      </c>
      <c r="G2585" s="460">
        <v>1.34568230761057E-2</v>
      </c>
      <c r="H2585" s="460">
        <f t="shared" si="455"/>
        <v>1</v>
      </c>
      <c r="I2585" s="460">
        <v>0.734463638615237</v>
      </c>
      <c r="J2585" s="460">
        <v>0.72264651526177903</v>
      </c>
      <c r="K2585" s="460">
        <v>0.82253518845498097</v>
      </c>
      <c r="L2585" s="460" t="str">
        <f t="shared" si="456"/>
        <v>-</v>
      </c>
      <c r="M2585" s="460">
        <f t="shared" si="457"/>
        <v>1</v>
      </c>
      <c r="N2585" s="460">
        <f t="shared" si="458"/>
        <v>8.3082455662757864E-4</v>
      </c>
      <c r="O2585" s="460">
        <f t="shared" si="463"/>
        <v>-61.609813510667507</v>
      </c>
      <c r="P2585" s="460">
        <f t="shared" si="460"/>
        <v>-1</v>
      </c>
      <c r="Q2585" s="460">
        <f t="shared" si="461"/>
        <v>8.2624192190287079E-7</v>
      </c>
      <c r="R2585" s="460">
        <f t="shared" si="462"/>
        <v>-8.2624192190287079E-7</v>
      </c>
      <c r="V2585" s="430"/>
    </row>
    <row r="2586" spans="3:22" x14ac:dyDescent="0.35">
      <c r="C2586" s="460">
        <v>545</v>
      </c>
      <c r="D2586" s="460">
        <f t="shared" si="453"/>
        <v>545</v>
      </c>
      <c r="E2586" s="460">
        <f t="shared" si="459"/>
        <v>0.54500000000000004</v>
      </c>
      <c r="F2586" s="460">
        <f t="shared" si="454"/>
        <v>6.0941469309009677E-2</v>
      </c>
      <c r="G2586" s="460">
        <v>1.1054747072322599E-2</v>
      </c>
      <c r="H2586" s="460">
        <f t="shared" si="455"/>
        <v>1</v>
      </c>
      <c r="I2586" s="460">
        <v>0.73360257744886503</v>
      </c>
      <c r="J2586" s="460">
        <v>0.72175316695168201</v>
      </c>
      <c r="K2586" s="460">
        <v>0.82193210576935605</v>
      </c>
      <c r="L2586" s="460" t="str">
        <f t="shared" si="456"/>
        <v>-</v>
      </c>
      <c r="M2586" s="460">
        <f t="shared" si="457"/>
        <v>1</v>
      </c>
      <c r="N2586" s="460">
        <f t="shared" si="458"/>
        <v>6.7369252942681233E-4</v>
      </c>
      <c r="O2586" s="460">
        <f t="shared" si="463"/>
        <v>-63.430765370200426</v>
      </c>
      <c r="P2586" s="460">
        <f t="shared" si="460"/>
        <v>-1</v>
      </c>
      <c r="Q2586" s="460">
        <f t="shared" si="461"/>
        <v>5.658929155573989E-7</v>
      </c>
      <c r="R2586" s="460">
        <f t="shared" si="462"/>
        <v>-5.658929155573989E-7</v>
      </c>
      <c r="V2586" s="430"/>
    </row>
    <row r="2587" spans="3:22" x14ac:dyDescent="0.35">
      <c r="C2587" s="460">
        <v>546</v>
      </c>
      <c r="D2587" s="460">
        <f t="shared" si="453"/>
        <v>546</v>
      </c>
      <c r="E2587" s="460">
        <f t="shared" si="459"/>
        <v>0.54600000000000004</v>
      </c>
      <c r="F2587" s="460">
        <f t="shared" si="454"/>
        <v>6.0149929246360333E-2</v>
      </c>
      <c r="G2587" s="460">
        <v>8.6372099598845207E-3</v>
      </c>
      <c r="H2587" s="460">
        <f t="shared" si="455"/>
        <v>1</v>
      </c>
      <c r="I2587" s="460">
        <v>0.73274073078427404</v>
      </c>
      <c r="J2587" s="460">
        <v>0.72085904741873297</v>
      </c>
      <c r="K2587" s="460">
        <v>0.82132826700025796</v>
      </c>
      <c r="L2587" s="460" t="str">
        <f t="shared" si="456"/>
        <v>-</v>
      </c>
      <c r="M2587" s="460">
        <f t="shared" si="457"/>
        <v>1</v>
      </c>
      <c r="N2587" s="460">
        <f t="shared" si="458"/>
        <v>5.1952756797301269E-4</v>
      </c>
      <c r="O2587" s="460">
        <f t="shared" si="463"/>
        <v>-65.687828045835928</v>
      </c>
      <c r="P2587" s="460">
        <f t="shared" si="460"/>
        <v>-1</v>
      </c>
      <c r="Q2587" s="460">
        <f t="shared" si="461"/>
        <v>3.5594355020971197E-7</v>
      </c>
      <c r="R2587" s="460">
        <f t="shared" si="462"/>
        <v>-3.5594355020971197E-7</v>
      </c>
      <c r="V2587" s="430"/>
    </row>
    <row r="2588" spans="3:22" x14ac:dyDescent="0.35">
      <c r="C2588" s="460">
        <v>547</v>
      </c>
      <c r="D2588" s="460">
        <f t="shared" si="453"/>
        <v>547</v>
      </c>
      <c r="E2588" s="460">
        <f t="shared" si="459"/>
        <v>0.54700000000000004</v>
      </c>
      <c r="F2588" s="460">
        <f t="shared" si="454"/>
        <v>5.9365375909441145E-2</v>
      </c>
      <c r="G2588" s="460">
        <v>6.26498359882963E-3</v>
      </c>
      <c r="H2588" s="460">
        <f t="shared" si="455"/>
        <v>1</v>
      </c>
      <c r="I2588" s="460">
        <v>0.731878102395501</v>
      </c>
      <c r="J2588" s="460">
        <v>0.71996416075119896</v>
      </c>
      <c r="K2588" s="460">
        <v>0.82072367391272705</v>
      </c>
      <c r="L2588" s="460" t="str">
        <f t="shared" si="456"/>
        <v>-</v>
      </c>
      <c r="M2588" s="460">
        <f t="shared" si="457"/>
        <v>1</v>
      </c>
      <c r="N2588" s="460">
        <f t="shared" si="458"/>
        <v>3.7192310641100438E-4</v>
      </c>
      <c r="O2588" s="460">
        <f t="shared" si="463"/>
        <v>-68.590936789095437</v>
      </c>
      <c r="P2588" s="460">
        <f t="shared" si="460"/>
        <v>-1</v>
      </c>
      <c r="Q2588" s="460">
        <f t="shared" si="461"/>
        <v>1.9867107621492972E-7</v>
      </c>
      <c r="R2588" s="460">
        <f t="shared" si="462"/>
        <v>-1.9867107621492972E-7</v>
      </c>
      <c r="V2588" s="430"/>
    </row>
    <row r="2589" spans="3:22" x14ac:dyDescent="0.35">
      <c r="C2589" s="460">
        <v>548</v>
      </c>
      <c r="D2589" s="460">
        <f t="shared" si="453"/>
        <v>548</v>
      </c>
      <c r="E2589" s="460">
        <f t="shared" si="459"/>
        <v>0.54800000000000004</v>
      </c>
      <c r="F2589" s="460">
        <f t="shared" si="454"/>
        <v>5.8587782901841384E-2</v>
      </c>
      <c r="G2589" s="460">
        <v>3.99747825011191E-3</v>
      </c>
      <c r="H2589" s="460">
        <f t="shared" si="455"/>
        <v>1</v>
      </c>
      <c r="I2589" s="460">
        <v>0.731014696058364</v>
      </c>
      <c r="J2589" s="460">
        <v>0.71906851103895897</v>
      </c>
      <c r="K2589" s="460">
        <v>0.82011832827358999</v>
      </c>
      <c r="L2589" s="460" t="str">
        <f t="shared" si="456"/>
        <v>-</v>
      </c>
      <c r="M2589" s="460">
        <f t="shared" si="457"/>
        <v>1</v>
      </c>
      <c r="N2589" s="460">
        <f t="shared" si="458"/>
        <v>2.3420338787238937E-4</v>
      </c>
      <c r="O2589" s="460">
        <f t="shared" si="463"/>
        <v>-72.608136538506059</v>
      </c>
      <c r="P2589" s="460">
        <f t="shared" si="460"/>
        <v>-1</v>
      </c>
      <c r="Q2589" s="460">
        <f t="shared" si="461"/>
        <v>9.1847331768069239E-8</v>
      </c>
      <c r="R2589" s="460">
        <f t="shared" si="462"/>
        <v>-9.1847331768069239E-8</v>
      </c>
      <c r="V2589" s="430"/>
    </row>
    <row r="2590" spans="3:22" x14ac:dyDescent="0.35">
      <c r="C2590" s="460">
        <v>549</v>
      </c>
      <c r="D2590" s="460">
        <f t="shared" si="453"/>
        <v>549</v>
      </c>
      <c r="E2590" s="460">
        <f t="shared" si="459"/>
        <v>0.54900000000000004</v>
      </c>
      <c r="F2590" s="460">
        <f t="shared" si="454"/>
        <v>5.7817123622773428E-2</v>
      </c>
      <c r="G2590" s="460">
        <v>1.89148419353319E-3</v>
      </c>
      <c r="H2590" s="460">
        <f t="shared" si="455"/>
        <v>1</v>
      </c>
      <c r="I2590" s="460">
        <v>0.73015051555038102</v>
      </c>
      <c r="J2590" s="460">
        <v>0.718172102373413</v>
      </c>
      <c r="K2590" s="460">
        <v>0.81951223185138899</v>
      </c>
      <c r="L2590" s="460" t="str">
        <f t="shared" si="456"/>
        <v>-</v>
      </c>
      <c r="M2590" s="460">
        <f t="shared" si="457"/>
        <v>1</v>
      </c>
      <c r="N2590" s="460">
        <f t="shared" si="458"/>
        <v>1.0936017544803035E-4</v>
      </c>
      <c r="O2590" s="460">
        <f t="shared" si="463"/>
        <v>-79.222816033901552</v>
      </c>
      <c r="P2590" s="460">
        <f t="shared" si="460"/>
        <v>-1</v>
      </c>
      <c r="Q2590" s="460">
        <f t="shared" si="461"/>
        <v>2.9508980510356015E-8</v>
      </c>
      <c r="R2590" s="460">
        <f t="shared" si="462"/>
        <v>-2.9508980510356015E-8</v>
      </c>
      <c r="V2590" s="430"/>
    </row>
    <row r="2591" spans="3:22" x14ac:dyDescent="0.35">
      <c r="C2591" s="460">
        <v>550</v>
      </c>
      <c r="D2591" s="460">
        <f t="shared" si="453"/>
        <v>550</v>
      </c>
      <c r="E2591" s="460">
        <f t="shared" si="459"/>
        <v>0.55000000000000004</v>
      </c>
      <c r="F2591" s="460">
        <f t="shared" si="454"/>
        <v>5.7053371269752511E-2</v>
      </c>
      <c r="G2591" s="460">
        <v>2.1995443237863701E-8</v>
      </c>
      <c r="H2591" s="460">
        <f t="shared" si="455"/>
        <v>1</v>
      </c>
      <c r="I2591" s="460">
        <v>0.72928556465078598</v>
      </c>
      <c r="J2591" s="460">
        <v>0.71727493884750404</v>
      </c>
      <c r="K2591" s="460">
        <v>0.81890538641641197</v>
      </c>
      <c r="L2591" s="460" t="str">
        <f t="shared" si="456"/>
        <v>-</v>
      </c>
      <c r="M2591" s="460">
        <f t="shared" si="457"/>
        <v>1</v>
      </c>
      <c r="N2591" s="460">
        <f t="shared" si="458"/>
        <v>1.2549141892926051E-9</v>
      </c>
      <c r="O2591" s="460">
        <f t="shared" si="463"/>
        <v>-178.02771940223795</v>
      </c>
      <c r="P2591" s="460">
        <f t="shared" si="460"/>
        <v>-1</v>
      </c>
      <c r="Q2591" s="460">
        <f t="shared" si="461"/>
        <v>2.989980612717654E-9</v>
      </c>
      <c r="R2591" s="460">
        <f t="shared" si="462"/>
        <v>-2.989980612717654E-9</v>
      </c>
      <c r="V2591" s="430"/>
    </row>
    <row r="2592" spans="3:22" x14ac:dyDescent="0.35">
      <c r="C2592" s="460">
        <v>551</v>
      </c>
      <c r="D2592" s="460">
        <f t="shared" si="453"/>
        <v>551</v>
      </c>
      <c r="E2592" s="460">
        <f t="shared" si="459"/>
        <v>0.55100000000000005</v>
      </c>
      <c r="F2592" s="460">
        <f t="shared" si="454"/>
        <v>5.6296498841279977E-2</v>
      </c>
      <c r="G2592" s="460">
        <v>1.6289812355783299E-3</v>
      </c>
      <c r="H2592" s="460">
        <f t="shared" si="455"/>
        <v>1</v>
      </c>
      <c r="I2592" s="460">
        <v>0.72841984714049302</v>
      </c>
      <c r="J2592" s="460">
        <v>0.71637702455566199</v>
      </c>
      <c r="K2592" s="460">
        <v>0.81829779374067801</v>
      </c>
      <c r="L2592" s="460" t="str">
        <f t="shared" si="456"/>
        <v>-</v>
      </c>
      <c r="M2592" s="460">
        <f t="shared" si="457"/>
        <v>1</v>
      </c>
      <c r="N2592" s="460">
        <f t="shared" si="458"/>
        <v>9.1705940241202269E-5</v>
      </c>
      <c r="O2592" s="460">
        <f t="shared" si="463"/>
        <v>-80.752050640924566</v>
      </c>
      <c r="P2592" s="460">
        <f t="shared" si="460"/>
        <v>-1</v>
      </c>
      <c r="Q2592" s="460">
        <f t="shared" si="461"/>
        <v>2.1025524108172682E-9</v>
      </c>
      <c r="R2592" s="460">
        <f t="shared" si="462"/>
        <v>-2.1025524108172682E-9</v>
      </c>
      <c r="V2592" s="430"/>
    </row>
    <row r="2593" spans="3:22" x14ac:dyDescent="0.35">
      <c r="C2593" s="460">
        <v>552</v>
      </c>
      <c r="D2593" s="460">
        <f t="shared" si="453"/>
        <v>552</v>
      </c>
      <c r="E2593" s="460">
        <f t="shared" si="459"/>
        <v>0.55200000000000005</v>
      </c>
      <c r="F2593" s="460">
        <f t="shared" si="454"/>
        <v>5.5546479139528017E-2</v>
      </c>
      <c r="G2593" s="460">
        <v>2.9532426667564101E-3</v>
      </c>
      <c r="H2593" s="460">
        <f t="shared" si="455"/>
        <v>1</v>
      </c>
      <c r="I2593" s="460">
        <v>0.72755336680206795</v>
      </c>
      <c r="J2593" s="460">
        <v>0.71547836359379202</v>
      </c>
      <c r="K2593" s="460">
        <v>0.81768945559791995</v>
      </c>
      <c r="L2593" s="460" t="str">
        <f t="shared" si="456"/>
        <v>-</v>
      </c>
      <c r="M2593" s="460">
        <f t="shared" si="457"/>
        <v>1</v>
      </c>
      <c r="N2593" s="460">
        <f t="shared" si="458"/>
        <v>1.6404223218294901E-4</v>
      </c>
      <c r="O2593" s="460">
        <f t="shared" si="463"/>
        <v>-75.700886594794</v>
      </c>
      <c r="P2593" s="460">
        <f t="shared" si="460"/>
        <v>-1</v>
      </c>
      <c r="Q2593" s="460">
        <f t="shared" si="461"/>
        <v>1.635178192457335E-8</v>
      </c>
      <c r="R2593" s="460">
        <f t="shared" si="462"/>
        <v>-1.635178192457335E-8</v>
      </c>
      <c r="V2593" s="430"/>
    </row>
    <row r="2594" spans="3:22" x14ac:dyDescent="0.35">
      <c r="C2594" s="460">
        <v>553</v>
      </c>
      <c r="D2594" s="460">
        <f t="shared" si="453"/>
        <v>553</v>
      </c>
      <c r="E2594" s="460">
        <f t="shared" si="459"/>
        <v>0.55300000000000005</v>
      </c>
      <c r="F2594" s="460">
        <f t="shared" si="454"/>
        <v>5.4803284773029315E-2</v>
      </c>
      <c r="G2594" s="460">
        <v>3.9374208252743901E-3</v>
      </c>
      <c r="H2594" s="460">
        <f t="shared" si="455"/>
        <v>1</v>
      </c>
      <c r="I2594" s="460">
        <v>0.72668612741971395</v>
      </c>
      <c r="J2594" s="460">
        <v>0.71457896005924004</v>
      </c>
      <c r="K2594" s="460">
        <v>0.817080373763587</v>
      </c>
      <c r="L2594" s="460" t="str">
        <f t="shared" si="456"/>
        <v>-</v>
      </c>
      <c r="M2594" s="460">
        <f t="shared" si="457"/>
        <v>1</v>
      </c>
      <c r="N2594" s="460">
        <f t="shared" si="458"/>
        <v>2.1578359475876851E-4</v>
      </c>
      <c r="O2594" s="460">
        <f t="shared" si="463"/>
        <v>-73.319631524532682</v>
      </c>
      <c r="P2594" s="460">
        <f t="shared" si="460"/>
        <v>-1</v>
      </c>
      <c r="Q2594" s="460">
        <f t="shared" si="461"/>
        <v>3.6066914702989893E-8</v>
      </c>
      <c r="R2594" s="460">
        <f t="shared" si="462"/>
        <v>-3.6066914702989893E-8</v>
      </c>
      <c r="V2594" s="430"/>
    </row>
    <row r="2595" spans="3:22" x14ac:dyDescent="0.35">
      <c r="C2595" s="460">
        <v>554</v>
      </c>
      <c r="D2595" s="460">
        <f t="shared" si="453"/>
        <v>554</v>
      </c>
      <c r="E2595" s="460">
        <f t="shared" si="459"/>
        <v>0.55400000000000005</v>
      </c>
      <c r="F2595" s="460">
        <f t="shared" si="454"/>
        <v>5.4066888159366798E-2</v>
      </c>
      <c r="G2595" s="460">
        <v>4.55360185417819E-3</v>
      </c>
      <c r="H2595" s="460">
        <f t="shared" si="455"/>
        <v>1</v>
      </c>
      <c r="I2595" s="460">
        <v>0.72581813277922302</v>
      </c>
      <c r="J2595" s="460">
        <v>0.71367881805075595</v>
      </c>
      <c r="K2595" s="460">
        <v>0.81647055001482305</v>
      </c>
      <c r="L2595" s="460" t="str">
        <f t="shared" si="456"/>
        <v>-</v>
      </c>
      <c r="M2595" s="460">
        <f t="shared" si="457"/>
        <v>1</v>
      </c>
      <c r="N2595" s="460">
        <f t="shared" si="458"/>
        <v>2.4619908217213748E-4</v>
      </c>
      <c r="O2595" s="460">
        <f t="shared" si="463"/>
        <v>-72.17427140894857</v>
      </c>
      <c r="P2595" s="460">
        <f t="shared" si="460"/>
        <v>-1</v>
      </c>
      <c r="Q2595" s="460">
        <f t="shared" si="461"/>
        <v>5.3356998446061459E-8</v>
      </c>
      <c r="R2595" s="460">
        <f t="shared" si="462"/>
        <v>-5.3356998446061459E-8</v>
      </c>
      <c r="V2595" s="430"/>
    </row>
    <row r="2596" spans="3:22" x14ac:dyDescent="0.35">
      <c r="C2596" s="460">
        <v>555</v>
      </c>
      <c r="D2596" s="460">
        <f t="shared" si="453"/>
        <v>555</v>
      </c>
      <c r="E2596" s="460">
        <f t="shared" si="459"/>
        <v>0.55500000000000005</v>
      </c>
      <c r="F2596" s="460">
        <f t="shared" si="454"/>
        <v>5.3337261527868073E-2</v>
      </c>
      <c r="G2596" s="460">
        <v>4.7818847731533496E-3</v>
      </c>
      <c r="H2596" s="460">
        <f t="shared" si="455"/>
        <v>1</v>
      </c>
      <c r="I2596" s="460">
        <v>0.72494938666798603</v>
      </c>
      <c r="J2596" s="460">
        <v>0.71277794166848596</v>
      </c>
      <c r="K2596" s="460">
        <v>0.81585998613047706</v>
      </c>
      <c r="L2596" s="460" t="str">
        <f t="shared" si="456"/>
        <v>-</v>
      </c>
      <c r="M2596" s="460">
        <f t="shared" si="457"/>
        <v>1</v>
      </c>
      <c r="N2596" s="460">
        <f t="shared" si="458"/>
        <v>2.5505263874181028E-4</v>
      </c>
      <c r="O2596" s="460">
        <f t="shared" si="463"/>
        <v>-71.867403579093505</v>
      </c>
      <c r="P2596" s="460">
        <f t="shared" si="460"/>
        <v>-1</v>
      </c>
      <c r="Q2596" s="460">
        <f t="shared" si="461"/>
        <v>6.2813321929798543E-8</v>
      </c>
      <c r="R2596" s="460">
        <f t="shared" si="462"/>
        <v>-6.2813321929798543E-8</v>
      </c>
      <c r="V2596" s="430"/>
    </row>
    <row r="2597" spans="3:22" x14ac:dyDescent="0.35">
      <c r="C2597" s="460">
        <v>556</v>
      </c>
      <c r="D2597" s="460">
        <f t="shared" si="453"/>
        <v>556</v>
      </c>
      <c r="E2597" s="460">
        <f t="shared" si="459"/>
        <v>0.55600000000000005</v>
      </c>
      <c r="F2597" s="460">
        <f t="shared" si="454"/>
        <v>5.2614376922299998E-2</v>
      </c>
      <c r="G2597" s="460">
        <v>4.6107475535856601E-3</v>
      </c>
      <c r="H2597" s="460">
        <f t="shared" si="455"/>
        <v>1</v>
      </c>
      <c r="I2597" s="460">
        <v>0.724079892874957</v>
      </c>
      <c r="J2597" s="460">
        <v>0.71187633501394698</v>
      </c>
      <c r="K2597" s="460">
        <v>0.81524868389109295</v>
      </c>
      <c r="L2597" s="460" t="str">
        <f t="shared" si="456"/>
        <v>-</v>
      </c>
      <c r="M2597" s="460">
        <f t="shared" si="457"/>
        <v>1</v>
      </c>
      <c r="N2597" s="460">
        <f t="shared" si="458"/>
        <v>2.4259160967792851E-4</v>
      </c>
      <c r="O2597" s="460">
        <f t="shared" si="463"/>
        <v>-72.302484476115225</v>
      </c>
      <c r="P2597" s="460">
        <f t="shared" si="460"/>
        <v>-1</v>
      </c>
      <c r="Q2597" s="460">
        <f t="shared" si="461"/>
        <v>6.1912449496311669E-8</v>
      </c>
      <c r="R2597" s="460">
        <f t="shared" si="462"/>
        <v>-6.1912449496311669E-8</v>
      </c>
      <c r="V2597" s="430"/>
    </row>
    <row r="2598" spans="3:22" x14ac:dyDescent="0.35">
      <c r="C2598" s="460">
        <v>557</v>
      </c>
      <c r="D2598" s="460">
        <f t="shared" si="453"/>
        <v>557</v>
      </c>
      <c r="E2598" s="460">
        <f t="shared" si="459"/>
        <v>0.55700000000000005</v>
      </c>
      <c r="F2598" s="460">
        <f t="shared" si="454"/>
        <v>5.1898206203566166E-2</v>
      </c>
      <c r="G2598" s="460">
        <v>4.0372316634850799E-3</v>
      </c>
      <c r="H2598" s="460">
        <f t="shared" si="455"/>
        <v>1</v>
      </c>
      <c r="I2598" s="460">
        <v>0.72320965519062097</v>
      </c>
      <c r="J2598" s="460">
        <v>0.71097400218998896</v>
      </c>
      <c r="K2598" s="460">
        <v>0.81463664507889499</v>
      </c>
      <c r="L2598" s="460" t="str">
        <f t="shared" si="456"/>
        <v>-</v>
      </c>
      <c r="M2598" s="460">
        <f t="shared" si="457"/>
        <v>1</v>
      </c>
      <c r="N2598" s="460">
        <f t="shared" si="458"/>
        <v>2.0952508136311512E-4</v>
      </c>
      <c r="O2598" s="460">
        <f t="shared" si="463"/>
        <v>-73.575279640529942</v>
      </c>
      <c r="P2598" s="460">
        <f t="shared" si="460"/>
        <v>-1</v>
      </c>
      <c r="Q2598" s="460">
        <f t="shared" si="461"/>
        <v>5.1102375579475628E-8</v>
      </c>
      <c r="R2598" s="460">
        <f t="shared" si="462"/>
        <v>-5.1102375579475628E-8</v>
      </c>
      <c r="V2598" s="430"/>
    </row>
    <row r="2599" spans="3:22" x14ac:dyDescent="0.35">
      <c r="C2599" s="460">
        <v>558</v>
      </c>
      <c r="D2599" s="460">
        <f t="shared" si="453"/>
        <v>558</v>
      </c>
      <c r="E2599" s="460">
        <f t="shared" si="459"/>
        <v>0.55800000000000005</v>
      </c>
      <c r="F2599" s="460">
        <f t="shared" si="454"/>
        <v>5.1188721052406148E-2</v>
      </c>
      <c r="G2599" s="460">
        <v>3.06694277484613E-3</v>
      </c>
      <c r="H2599" s="460">
        <f t="shared" si="455"/>
        <v>1</v>
      </c>
      <c r="I2599" s="460">
        <v>0.72233867740697399</v>
      </c>
      <c r="J2599" s="460">
        <v>0.71007094730075504</v>
      </c>
      <c r="K2599" s="460">
        <v>0.814023871477771</v>
      </c>
      <c r="L2599" s="460" t="str">
        <f t="shared" si="456"/>
        <v>-</v>
      </c>
      <c r="M2599" s="460">
        <f t="shared" si="457"/>
        <v>1</v>
      </c>
      <c r="N2599" s="460">
        <f t="shared" si="458"/>
        <v>1.5699287818529101E-4</v>
      </c>
      <c r="O2599" s="460">
        <f t="shared" si="463"/>
        <v>-76.082400969010578</v>
      </c>
      <c r="P2599" s="460">
        <f t="shared" si="460"/>
        <v>-1</v>
      </c>
      <c r="Q2599" s="460">
        <f t="shared" si="461"/>
        <v>3.3583853667881767E-8</v>
      </c>
      <c r="R2599" s="460">
        <f t="shared" si="462"/>
        <v>-3.3583853667881767E-8</v>
      </c>
      <c r="V2599" s="430"/>
    </row>
    <row r="2600" spans="3:22" x14ac:dyDescent="0.35">
      <c r="C2600" s="460">
        <v>559</v>
      </c>
      <c r="D2600" s="460">
        <f t="shared" si="453"/>
        <v>559</v>
      </c>
      <c r="E2600" s="460">
        <f t="shared" si="459"/>
        <v>0.55900000000000005</v>
      </c>
      <c r="F2600" s="460">
        <f t="shared" si="454"/>
        <v>5.0485892972095568E-2</v>
      </c>
      <c r="G2600" s="460">
        <v>1.71386937161493E-3</v>
      </c>
      <c r="H2600" s="460">
        <f t="shared" si="455"/>
        <v>1</v>
      </c>
      <c r="I2600" s="460">
        <v>0.72146696331751603</v>
      </c>
      <c r="J2600" s="460">
        <v>0.70916717445169797</v>
      </c>
      <c r="K2600" s="460">
        <v>0.81341036487330298</v>
      </c>
      <c r="L2600" s="460" t="str">
        <f t="shared" si="456"/>
        <v>-</v>
      </c>
      <c r="M2600" s="460">
        <f t="shared" si="457"/>
        <v>1</v>
      </c>
      <c r="N2600" s="460">
        <f t="shared" si="458"/>
        <v>8.6526225663504042E-5</v>
      </c>
      <c r="O2600" s="460">
        <f t="shared" si="463"/>
        <v>-81.257044802219283</v>
      </c>
      <c r="P2600" s="460">
        <f t="shared" si="460"/>
        <v>-1</v>
      </c>
      <c r="Q2600" s="460">
        <f t="shared" si="461"/>
        <v>1.4825388484830057E-8</v>
      </c>
      <c r="R2600" s="460">
        <f t="shared" si="462"/>
        <v>-1.4825388484830057E-8</v>
      </c>
      <c r="V2600" s="430"/>
    </row>
    <row r="2601" spans="3:22" x14ac:dyDescent="0.35">
      <c r="C2601" s="460">
        <v>560</v>
      </c>
      <c r="D2601" s="460">
        <f t="shared" si="453"/>
        <v>560</v>
      </c>
      <c r="E2601" s="460">
        <f t="shared" si="459"/>
        <v>0.56000000000000005</v>
      </c>
      <c r="F2601" s="460">
        <f t="shared" si="454"/>
        <v>4.9789693291148192E-2</v>
      </c>
      <c r="G2601" s="460">
        <v>2.4968902448442002E-8</v>
      </c>
      <c r="H2601" s="460">
        <f t="shared" si="455"/>
        <v>1</v>
      </c>
      <c r="I2601" s="460">
        <v>0.72059451671720898</v>
      </c>
      <c r="J2601" s="460">
        <v>0.70826268774951495</v>
      </c>
      <c r="K2601" s="460">
        <v>0.81279612705272297</v>
      </c>
      <c r="L2601" s="460" t="str">
        <f t="shared" si="456"/>
        <v>-</v>
      </c>
      <c r="M2601" s="460">
        <f t="shared" si="457"/>
        <v>1</v>
      </c>
      <c r="N2601" s="460">
        <f t="shared" si="458"/>
        <v>1.2431939947245264E-9</v>
      </c>
      <c r="O2601" s="460">
        <f t="shared" si="463"/>
        <v>-178.10922192813959</v>
      </c>
      <c r="P2601" s="460">
        <f t="shared" si="460"/>
        <v>-1</v>
      </c>
      <c r="Q2601" s="460">
        <f t="shared" si="461"/>
        <v>1.8717507167213548E-9</v>
      </c>
      <c r="R2601" s="460">
        <f t="shared" si="462"/>
        <v>-1.8717507167213548E-9</v>
      </c>
      <c r="V2601" s="430"/>
    </row>
    <row r="2602" spans="3:22" x14ac:dyDescent="0.35">
      <c r="C2602" s="460">
        <v>561</v>
      </c>
      <c r="D2602" s="460">
        <f t="shared" si="453"/>
        <v>561</v>
      </c>
      <c r="E2602" s="460">
        <f t="shared" si="459"/>
        <v>0.56100000000000005</v>
      </c>
      <c r="F2602" s="460">
        <f t="shared" si="454"/>
        <v>4.910009316601828E-2</v>
      </c>
      <c r="G2602" s="460">
        <v>2.0450765351703198E-3</v>
      </c>
      <c r="H2602" s="460">
        <f t="shared" si="455"/>
        <v>1</v>
      </c>
      <c r="I2602" s="460">
        <v>0.71972134140242805</v>
      </c>
      <c r="J2602" s="460">
        <v>0.70735749130210501</v>
      </c>
      <c r="K2602" s="460">
        <v>0.81218115980488903</v>
      </c>
      <c r="L2602" s="460" t="str">
        <f t="shared" si="456"/>
        <v>-</v>
      </c>
      <c r="M2602" s="460">
        <f t="shared" si="457"/>
        <v>1</v>
      </c>
      <c r="N2602" s="460">
        <f t="shared" si="458"/>
        <v>1.0041344840850056E-4</v>
      </c>
      <c r="O2602" s="460">
        <f t="shared" si="463"/>
        <v>-79.964162361654672</v>
      </c>
      <c r="P2602" s="460">
        <f t="shared" si="460"/>
        <v>-1</v>
      </c>
      <c r="Q2602" s="460">
        <f t="shared" si="461"/>
        <v>2.5207775724060593E-9</v>
      </c>
      <c r="R2602" s="460">
        <f t="shared" si="462"/>
        <v>-2.5207775724060593E-9</v>
      </c>
      <c r="V2602" s="430"/>
    </row>
    <row r="2603" spans="3:22" x14ac:dyDescent="0.35">
      <c r="C2603" s="460">
        <v>562</v>
      </c>
      <c r="D2603" s="460">
        <f t="shared" si="453"/>
        <v>562</v>
      </c>
      <c r="E2603" s="460">
        <f t="shared" si="459"/>
        <v>0.56200000000000006</v>
      </c>
      <c r="F2603" s="460">
        <f t="shared" si="454"/>
        <v>4.8417063583804931E-2</v>
      </c>
      <c r="G2603" s="460">
        <v>4.3850992888534498E-3</v>
      </c>
      <c r="H2603" s="460">
        <f t="shared" si="455"/>
        <v>1</v>
      </c>
      <c r="I2603" s="460">
        <v>0.71884744117100696</v>
      </c>
      <c r="J2603" s="460">
        <v>0.70645158921860896</v>
      </c>
      <c r="K2603" s="460">
        <v>0.81156546492034598</v>
      </c>
      <c r="L2603" s="460" t="str">
        <f t="shared" si="456"/>
        <v>-</v>
      </c>
      <c r="M2603" s="460">
        <f t="shared" si="457"/>
        <v>1</v>
      </c>
      <c r="N2603" s="460">
        <f t="shared" si="458"/>
        <v>2.1231363108971526E-4</v>
      </c>
      <c r="O2603" s="460">
        <f t="shared" si="463"/>
        <v>-73.460442441973967</v>
      </c>
      <c r="P2603" s="460">
        <f t="shared" si="460"/>
        <v>-1</v>
      </c>
      <c r="Q2603" s="460">
        <f t="shared" si="461"/>
        <v>2.4449556562870845E-8</v>
      </c>
      <c r="R2603" s="460">
        <f t="shared" si="462"/>
        <v>-2.4449556562870845E-8</v>
      </c>
      <c r="V2603" s="430"/>
    </row>
    <row r="2604" spans="3:22" x14ac:dyDescent="0.35">
      <c r="C2604" s="460">
        <v>563</v>
      </c>
      <c r="D2604" s="460">
        <f t="shared" si="453"/>
        <v>563</v>
      </c>
      <c r="E2604" s="460">
        <f t="shared" si="459"/>
        <v>0.56299999999999994</v>
      </c>
      <c r="F2604" s="460">
        <f t="shared" si="454"/>
        <v>4.7740575364955455E-2</v>
      </c>
      <c r="G2604" s="460">
        <v>6.9777013706040303E-3</v>
      </c>
      <c r="H2604" s="460">
        <f t="shared" si="455"/>
        <v>1</v>
      </c>
      <c r="I2604" s="460">
        <v>0.71797281982216199</v>
      </c>
      <c r="J2604" s="460">
        <v>0.70554498560932899</v>
      </c>
      <c r="K2604" s="460">
        <v>0.81094904419126002</v>
      </c>
      <c r="L2604" s="460" t="str">
        <f t="shared" si="456"/>
        <v>-</v>
      </c>
      <c r="M2604" s="460">
        <f t="shared" si="457"/>
        <v>1</v>
      </c>
      <c r="N2604" s="460">
        <f t="shared" si="458"/>
        <v>3.3311947815747471E-4</v>
      </c>
      <c r="O2604" s="460">
        <f t="shared" si="463"/>
        <v>-69.547999450109856</v>
      </c>
      <c r="P2604" s="460">
        <f t="shared" si="460"/>
        <v>-1</v>
      </c>
      <c r="Q2604" s="460">
        <f t="shared" si="461"/>
        <v>7.4374319165764262E-8</v>
      </c>
      <c r="R2604" s="460">
        <f t="shared" si="462"/>
        <v>-7.4374319165764262E-8</v>
      </c>
      <c r="V2604" s="430"/>
    </row>
    <row r="2605" spans="3:22" x14ac:dyDescent="0.35">
      <c r="C2605" s="460">
        <v>564</v>
      </c>
      <c r="D2605" s="460">
        <f t="shared" si="453"/>
        <v>564</v>
      </c>
      <c r="E2605" s="460">
        <f t="shared" si="459"/>
        <v>0.56399999999999995</v>
      </c>
      <c r="F2605" s="460">
        <f t="shared" si="454"/>
        <v>4.7070599165971311E-2</v>
      </c>
      <c r="G2605" s="460">
        <v>9.7754689542287002E-3</v>
      </c>
      <c r="H2605" s="460">
        <f t="shared" si="455"/>
        <v>1</v>
      </c>
      <c r="I2605" s="460">
        <v>0.71709748115648098</v>
      </c>
      <c r="J2605" s="460">
        <v>0.70463768458571896</v>
      </c>
      <c r="K2605" s="460">
        <v>0.81033189941143502</v>
      </c>
      <c r="L2605" s="460" t="str">
        <f t="shared" si="456"/>
        <v>-</v>
      </c>
      <c r="M2605" s="460">
        <f t="shared" si="457"/>
        <v>1</v>
      </c>
      <c r="N2605" s="460">
        <f t="shared" si="458"/>
        <v>4.6013718080389589E-4</v>
      </c>
      <c r="O2605" s="460">
        <f t="shared" si="463"/>
        <v>-66.74225345400157</v>
      </c>
      <c r="P2605" s="460">
        <f t="shared" si="460"/>
        <v>-1</v>
      </c>
      <c r="Q2605" s="460">
        <f t="shared" si="461"/>
        <v>1.5731403174663906E-7</v>
      </c>
      <c r="R2605" s="460">
        <f t="shared" si="462"/>
        <v>-1.5731403174663906E-7</v>
      </c>
      <c r="V2605" s="430"/>
    </row>
    <row r="2606" spans="3:22" x14ac:dyDescent="0.35">
      <c r="C2606" s="460">
        <v>565</v>
      </c>
      <c r="D2606" s="460">
        <f t="shared" si="453"/>
        <v>565</v>
      </c>
      <c r="E2606" s="460">
        <f t="shared" si="459"/>
        <v>0.56499999999999995</v>
      </c>
      <c r="F2606" s="460">
        <f t="shared" si="454"/>
        <v>4.6407105482112139E-2</v>
      </c>
      <c r="G2606" s="460">
        <v>1.27269471907964E-2</v>
      </c>
      <c r="H2606" s="460">
        <f t="shared" si="455"/>
        <v>1</v>
      </c>
      <c r="I2606" s="460">
        <v>0.71622142897589003</v>
      </c>
      <c r="J2606" s="460">
        <v>0.70372969026033805</v>
      </c>
      <c r="K2606" s="460">
        <v>0.80971403237628303</v>
      </c>
      <c r="L2606" s="460" t="str">
        <f t="shared" si="456"/>
        <v>-</v>
      </c>
      <c r="M2606" s="460">
        <f t="shared" si="457"/>
        <v>1</v>
      </c>
      <c r="N2606" s="460">
        <f t="shared" si="458"/>
        <v>5.9062078074855926E-4</v>
      </c>
      <c r="O2606" s="460">
        <f t="shared" si="463"/>
        <v>-64.573825532598036</v>
      </c>
      <c r="P2606" s="460">
        <f t="shared" si="460"/>
        <v>-1</v>
      </c>
      <c r="Q2606" s="460">
        <f t="shared" si="461"/>
        <v>2.7602307344146768E-7</v>
      </c>
      <c r="R2606" s="460">
        <f t="shared" si="462"/>
        <v>-2.7602307344146768E-7</v>
      </c>
      <c r="V2606" s="430"/>
    </row>
    <row r="2607" spans="3:22" x14ac:dyDescent="0.35">
      <c r="C2607" s="460">
        <v>566</v>
      </c>
      <c r="D2607" s="460">
        <f t="shared" si="453"/>
        <v>566</v>
      </c>
      <c r="E2607" s="460">
        <f t="shared" si="459"/>
        <v>0.56599999999999995</v>
      </c>
      <c r="F2607" s="460">
        <f t="shared" si="454"/>
        <v>4.5750064650101639E-2</v>
      </c>
      <c r="G2607" s="460">
        <v>1.5777744356191701E-2</v>
      </c>
      <c r="H2607" s="460">
        <f t="shared" si="455"/>
        <v>1</v>
      </c>
      <c r="I2607" s="460">
        <v>0.71534466708364697</v>
      </c>
      <c r="J2607" s="460">
        <v>0.70282100674685599</v>
      </c>
      <c r="K2607" s="460">
        <v>0.80909544488284502</v>
      </c>
      <c r="L2607" s="460" t="str">
        <f t="shared" si="456"/>
        <v>-</v>
      </c>
      <c r="M2607" s="460">
        <f t="shared" si="457"/>
        <v>1</v>
      </c>
      <c r="N2607" s="460">
        <f t="shared" si="458"/>
        <v>7.2183282432854655E-4</v>
      </c>
      <c r="O2607" s="460">
        <f t="shared" si="463"/>
        <v>-62.831267457981539</v>
      </c>
      <c r="P2607" s="460">
        <f t="shared" si="460"/>
        <v>-1</v>
      </c>
      <c r="Q2607" s="460">
        <f t="shared" si="461"/>
        <v>4.3063361636997301E-7</v>
      </c>
      <c r="R2607" s="460">
        <f t="shared" si="462"/>
        <v>-4.3063361636997301E-7</v>
      </c>
      <c r="V2607" s="430"/>
    </row>
    <row r="2608" spans="3:22" x14ac:dyDescent="0.35">
      <c r="C2608" s="460">
        <v>567</v>
      </c>
      <c r="D2608" s="460">
        <f t="shared" si="453"/>
        <v>567</v>
      </c>
      <c r="E2608" s="460">
        <f t="shared" si="459"/>
        <v>0.56699999999999995</v>
      </c>
      <c r="F2608" s="460">
        <f t="shared" si="454"/>
        <v>4.5099446850831934E-2</v>
      </c>
      <c r="G2608" s="460">
        <v>1.88716844694337E-2</v>
      </c>
      <c r="H2608" s="460">
        <f t="shared" si="455"/>
        <v>1</v>
      </c>
      <c r="I2608" s="460">
        <v>0.71446719928433</v>
      </c>
      <c r="J2608" s="460">
        <v>0.701911638160025</v>
      </c>
      <c r="K2608" s="460">
        <v>0.80847613872978796</v>
      </c>
      <c r="L2608" s="460" t="str">
        <f t="shared" si="456"/>
        <v>-</v>
      </c>
      <c r="M2608" s="460">
        <f t="shared" si="457"/>
        <v>1</v>
      </c>
      <c r="N2608" s="460">
        <f t="shared" si="458"/>
        <v>8.511025307148956E-4</v>
      </c>
      <c r="O2608" s="460">
        <f t="shared" si="463"/>
        <v>-61.400362362551171</v>
      </c>
      <c r="P2608" s="460">
        <f t="shared" si="460"/>
        <v>-1</v>
      </c>
      <c r="Q2608" s="460">
        <f t="shared" si="461"/>
        <v>6.1853140778640994E-7</v>
      </c>
      <c r="R2608" s="460">
        <f t="shared" si="462"/>
        <v>-6.1853140778640994E-7</v>
      </c>
      <c r="V2608" s="430"/>
    </row>
    <row r="2609" spans="3:22" x14ac:dyDescent="0.35">
      <c r="C2609" s="460">
        <v>568</v>
      </c>
      <c r="D2609" s="460">
        <f t="shared" si="453"/>
        <v>568</v>
      </c>
      <c r="E2609" s="460">
        <f t="shared" si="459"/>
        <v>0.56799999999999995</v>
      </c>
      <c r="F2609" s="460">
        <f t="shared" si="454"/>
        <v>4.4455222112068628E-2</v>
      </c>
      <c r="G2609" s="460">
        <v>2.1951982811240198E-2</v>
      </c>
      <c r="H2609" s="460">
        <f t="shared" si="455"/>
        <v>1</v>
      </c>
      <c r="I2609" s="460">
        <v>0.71358902938375302</v>
      </c>
      <c r="J2609" s="460">
        <v>0.70100158861560302</v>
      </c>
      <c r="K2609" s="460">
        <v>0.80785611571733895</v>
      </c>
      <c r="L2609" s="460" t="str">
        <f t="shared" si="456"/>
        <v>-</v>
      </c>
      <c r="M2609" s="460">
        <f t="shared" si="457"/>
        <v>1</v>
      </c>
      <c r="N2609" s="460">
        <f t="shared" si="458"/>
        <v>9.7588027167399573E-4</v>
      </c>
      <c r="O2609" s="460">
        <f t="shared" si="463"/>
        <v>-60.212069231520537</v>
      </c>
      <c r="P2609" s="460">
        <f t="shared" si="460"/>
        <v>-1</v>
      </c>
      <c r="Q2609" s="460">
        <f t="shared" si="461"/>
        <v>8.3446654005619182E-7</v>
      </c>
      <c r="R2609" s="460">
        <f t="shared" si="462"/>
        <v>-8.3446654005619182E-7</v>
      </c>
      <c r="V2609" s="430"/>
    </row>
    <row r="2610" spans="3:22" x14ac:dyDescent="0.35">
      <c r="C2610" s="460">
        <v>569</v>
      </c>
      <c r="D2610" s="460">
        <f t="shared" si="453"/>
        <v>569</v>
      </c>
      <c r="E2610" s="460">
        <f t="shared" si="459"/>
        <v>0.56899999999999995</v>
      </c>
      <c r="F2610" s="460">
        <f t="shared" si="454"/>
        <v>4.3817360311154442E-2</v>
      </c>
      <c r="G2610" s="460">
        <v>2.49624185769542E-2</v>
      </c>
      <c r="H2610" s="460">
        <f t="shared" si="455"/>
        <v>1</v>
      </c>
      <c r="I2610" s="460">
        <v>0.71271016118902297</v>
      </c>
      <c r="J2610" s="460">
        <v>0.70009086223039696</v>
      </c>
      <c r="K2610" s="460">
        <v>0.80723537764735998</v>
      </c>
      <c r="L2610" s="460" t="str">
        <f t="shared" si="456"/>
        <v>-</v>
      </c>
      <c r="M2610" s="460">
        <f t="shared" si="457"/>
        <v>1</v>
      </c>
      <c r="N2610" s="460">
        <f t="shared" si="458"/>
        <v>1.0937872890242574E-3</v>
      </c>
      <c r="O2610" s="460">
        <f t="shared" si="463"/>
        <v>-59.221342557949498</v>
      </c>
      <c r="P2610" s="460">
        <f t="shared" si="460"/>
        <v>-1</v>
      </c>
      <c r="Q2610" s="460">
        <f t="shared" si="461"/>
        <v>1.0708809529516645E-6</v>
      </c>
      <c r="R2610" s="460">
        <f t="shared" si="462"/>
        <v>-1.0708809529516645E-6</v>
      </c>
      <c r="V2610" s="430"/>
    </row>
    <row r="2611" spans="3:22" x14ac:dyDescent="0.35">
      <c r="C2611" s="460">
        <v>570</v>
      </c>
      <c r="D2611" s="460">
        <f t="shared" si="453"/>
        <v>570</v>
      </c>
      <c r="E2611" s="460">
        <f t="shared" si="459"/>
        <v>0.56999999999999995</v>
      </c>
      <c r="F2611" s="460">
        <f t="shared" si="454"/>
        <v>4.3185831177712991E-2</v>
      </c>
      <c r="G2611" s="460">
        <v>2.7848479281676601E-2</v>
      </c>
      <c r="H2611" s="460">
        <f t="shared" si="455"/>
        <v>1</v>
      </c>
      <c r="I2611" s="460">
        <v>0.71183059850846198</v>
      </c>
      <c r="J2611" s="460">
        <v>0.69917946312219403</v>
      </c>
      <c r="K2611" s="460">
        <v>0.80661392632328499</v>
      </c>
      <c r="L2611" s="460" t="str">
        <f t="shared" si="456"/>
        <v>-</v>
      </c>
      <c r="M2611" s="460">
        <f t="shared" si="457"/>
        <v>1</v>
      </c>
      <c r="N2611" s="460">
        <f t="shared" si="458"/>
        <v>1.2026597248145237E-3</v>
      </c>
      <c r="O2611" s="460">
        <f t="shared" si="463"/>
        <v>-58.397144652529214</v>
      </c>
      <c r="P2611" s="460">
        <f t="shared" si="460"/>
        <v>-1</v>
      </c>
      <c r="Q2611" s="460">
        <f t="shared" si="461"/>
        <v>1.3184172218422636E-6</v>
      </c>
      <c r="R2611" s="460">
        <f t="shared" si="462"/>
        <v>-1.3184172218422636E-6</v>
      </c>
      <c r="V2611" s="430"/>
    </row>
    <row r="2612" spans="3:22" x14ac:dyDescent="0.35">
      <c r="C2612" s="460">
        <v>571</v>
      </c>
      <c r="D2612" s="460">
        <f t="shared" si="453"/>
        <v>571</v>
      </c>
      <c r="E2612" s="460">
        <f t="shared" si="459"/>
        <v>0.57099999999999995</v>
      </c>
      <c r="F2612" s="460">
        <f t="shared" si="454"/>
        <v>4.2560604296350717E-2</v>
      </c>
      <c r="G2612" s="460">
        <v>3.0558452483792398E-2</v>
      </c>
      <c r="H2612" s="460">
        <f t="shared" si="455"/>
        <v>1</v>
      </c>
      <c r="I2612" s="460">
        <v>0.71095034515160505</v>
      </c>
      <c r="J2612" s="460">
        <v>0.69826739540974303</v>
      </c>
      <c r="K2612" s="460">
        <v>0.80599176355012903</v>
      </c>
      <c r="L2612" s="460" t="str">
        <f t="shared" si="456"/>
        <v>-</v>
      </c>
      <c r="M2612" s="460">
        <f t="shared" si="457"/>
        <v>1</v>
      </c>
      <c r="N2612" s="460">
        <f t="shared" si="458"/>
        <v>1.3005862040715241E-3</v>
      </c>
      <c r="O2612" s="460">
        <f t="shared" si="463"/>
        <v>-57.717217141383053</v>
      </c>
      <c r="P2612" s="460">
        <f t="shared" si="460"/>
        <v>-1</v>
      </c>
      <c r="Q2612" s="460">
        <f t="shared" si="461"/>
        <v>1.566560045121143E-6</v>
      </c>
      <c r="R2612" s="460">
        <f t="shared" si="462"/>
        <v>-1.566560045121143E-6</v>
      </c>
      <c r="V2612" s="430"/>
    </row>
    <row r="2613" spans="3:22" x14ac:dyDescent="0.35">
      <c r="C2613" s="460">
        <v>572</v>
      </c>
      <c r="D2613" s="460">
        <f t="shared" si="453"/>
        <v>572</v>
      </c>
      <c r="E2613" s="460">
        <f t="shared" si="459"/>
        <v>0.57199999999999995</v>
      </c>
      <c r="F2613" s="460">
        <f t="shared" si="454"/>
        <v>4.1941649109358346E-2</v>
      </c>
      <c r="G2613" s="460">
        <v>3.3044441878892203E-2</v>
      </c>
      <c r="H2613" s="460">
        <f t="shared" si="455"/>
        <v>1</v>
      </c>
      <c r="I2613" s="460">
        <v>0.71006940492915205</v>
      </c>
      <c r="J2613" s="460">
        <v>0.697354663212713</v>
      </c>
      <c r="K2613" s="460">
        <v>0.80536889113446897</v>
      </c>
      <c r="L2613" s="460" t="str">
        <f t="shared" si="456"/>
        <v>-</v>
      </c>
      <c r="M2613" s="460">
        <f t="shared" si="457"/>
        <v>1</v>
      </c>
      <c r="N2613" s="460">
        <f t="shared" si="458"/>
        <v>1.3859383862990828E-3</v>
      </c>
      <c r="O2613" s="460">
        <f t="shared" si="463"/>
        <v>-57.165121528468383</v>
      </c>
      <c r="P2613" s="460">
        <f t="shared" si="460"/>
        <v>-1</v>
      </c>
      <c r="Q2613" s="460">
        <f t="shared" si="461"/>
        <v>1.8043535936664889E-6</v>
      </c>
      <c r="R2613" s="460">
        <f t="shared" si="462"/>
        <v>-1.8043535936664889E-6</v>
      </c>
      <c r="V2613" s="430"/>
    </row>
    <row r="2614" spans="3:22" x14ac:dyDescent="0.35">
      <c r="C2614" s="460">
        <v>573</v>
      </c>
      <c r="D2614" s="460">
        <f t="shared" si="453"/>
        <v>573</v>
      </c>
      <c r="E2614" s="460">
        <f t="shared" si="459"/>
        <v>0.57299999999999995</v>
      </c>
      <c r="F2614" s="460">
        <f t="shared" si="454"/>
        <v>4.1328934919410705E-2</v>
      </c>
      <c r="G2614" s="460">
        <v>3.5263286800003901E-2</v>
      </c>
      <c r="H2614" s="460">
        <f t="shared" si="455"/>
        <v>1</v>
      </c>
      <c r="I2614" s="460">
        <v>0.70918778165297902</v>
      </c>
      <c r="J2614" s="460">
        <v>0.69644127065170003</v>
      </c>
      <c r="K2614" s="460">
        <v>0.804745310884458</v>
      </c>
      <c r="L2614" s="460" t="str">
        <f t="shared" si="456"/>
        <v>-</v>
      </c>
      <c r="M2614" s="460">
        <f t="shared" si="457"/>
        <v>1</v>
      </c>
      <c r="N2614" s="460">
        <f t="shared" si="458"/>
        <v>1.4573940852018758E-3</v>
      </c>
      <c r="O2614" s="460">
        <f t="shared" si="463"/>
        <v>-56.728459947622895</v>
      </c>
      <c r="P2614" s="460">
        <f t="shared" si="460"/>
        <v>-1</v>
      </c>
      <c r="Q2614" s="460">
        <f t="shared" si="461"/>
        <v>2.0211348858729372E-6</v>
      </c>
      <c r="R2614" s="460">
        <f t="shared" si="462"/>
        <v>-2.0211348858729372E-6</v>
      </c>
      <c r="V2614" s="430"/>
    </row>
    <row r="2615" spans="3:22" x14ac:dyDescent="0.35">
      <c r="C2615" s="460">
        <v>574</v>
      </c>
      <c r="D2615" s="460">
        <f t="shared" si="453"/>
        <v>574</v>
      </c>
      <c r="E2615" s="460">
        <f t="shared" si="459"/>
        <v>0.57399999999999995</v>
      </c>
      <c r="F2615" s="460">
        <f t="shared" si="454"/>
        <v>4.0722430892264877E-2</v>
      </c>
      <c r="G2615" s="460">
        <v>3.7177366591790301E-2</v>
      </c>
      <c r="H2615" s="460">
        <f t="shared" si="455"/>
        <v>1</v>
      </c>
      <c r="I2615" s="460">
        <v>0.70830547913609399</v>
      </c>
      <c r="J2615" s="460">
        <v>0.69552722184817595</v>
      </c>
      <c r="K2615" s="460">
        <v>0.80412102460980395</v>
      </c>
      <c r="L2615" s="460" t="str">
        <f t="shared" si="456"/>
        <v>-</v>
      </c>
      <c r="M2615" s="460">
        <f t="shared" si="457"/>
        <v>1</v>
      </c>
      <c r="N2615" s="460">
        <f t="shared" si="458"/>
        <v>1.5139527417905776E-3</v>
      </c>
      <c r="O2615" s="460">
        <f t="shared" si="463"/>
        <v>-56.397753623534015</v>
      </c>
      <c r="P2615" s="460">
        <f t="shared" si="460"/>
        <v>-1</v>
      </c>
      <c r="Q2615" s="460">
        <f t="shared" si="461"/>
        <v>2.2072254915695302E-6</v>
      </c>
      <c r="R2615" s="460">
        <f t="shared" si="462"/>
        <v>-2.2072254915695302E-6</v>
      </c>
      <c r="V2615" s="430"/>
    </row>
    <row r="2616" spans="3:22" x14ac:dyDescent="0.35">
      <c r="C2616" s="460">
        <v>575</v>
      </c>
      <c r="D2616" s="460">
        <f t="shared" si="453"/>
        <v>575</v>
      </c>
      <c r="E2616" s="460">
        <f t="shared" si="459"/>
        <v>0.57499999999999996</v>
      </c>
      <c r="F2616" s="460">
        <f t="shared" si="454"/>
        <v>4.0122106059457048E-2</v>
      </c>
      <c r="G2616" s="460">
        <v>3.8755274145665999E-2</v>
      </c>
      <c r="H2616" s="460">
        <f t="shared" si="455"/>
        <v>1</v>
      </c>
      <c r="I2616" s="460">
        <v>0.70742250119263494</v>
      </c>
      <c r="J2616" s="460">
        <v>0.694612520924487</v>
      </c>
      <c r="K2616" s="460">
        <v>0.80349603412178305</v>
      </c>
      <c r="L2616" s="460" t="str">
        <f t="shared" si="456"/>
        <v>-</v>
      </c>
      <c r="M2616" s="460">
        <f t="shared" si="457"/>
        <v>1</v>
      </c>
      <c r="N2616" s="460">
        <f t="shared" si="458"/>
        <v>1.554943219635745E-3</v>
      </c>
      <c r="O2616" s="460">
        <f t="shared" si="463"/>
        <v>-56.165709301220083</v>
      </c>
      <c r="P2616" s="460">
        <f t="shared" si="460"/>
        <v>-1</v>
      </c>
      <c r="Q2616" s="460">
        <f t="shared" si="461"/>
        <v>2.3545306055146983E-6</v>
      </c>
      <c r="R2616" s="460">
        <f t="shared" si="462"/>
        <v>-2.3545306055146983E-6</v>
      </c>
      <c r="V2616" s="430"/>
    </row>
    <row r="2617" spans="3:22" x14ac:dyDescent="0.35">
      <c r="C2617" s="460">
        <v>576</v>
      </c>
      <c r="D2617" s="460">
        <f t="shared" si="453"/>
        <v>576</v>
      </c>
      <c r="E2617" s="460">
        <f t="shared" si="459"/>
        <v>0.57599999999999996</v>
      </c>
      <c r="F2617" s="460">
        <f t="shared" si="454"/>
        <v>3.9527929320996642E-2</v>
      </c>
      <c r="G2617" s="460">
        <v>3.9972346021195801E-2</v>
      </c>
      <c r="H2617" s="460">
        <f t="shared" si="455"/>
        <v>1</v>
      </c>
      <c r="I2617" s="460">
        <v>0.70653885163778696</v>
      </c>
      <c r="J2617" s="460">
        <v>0.69369717200376901</v>
      </c>
      <c r="K2617" s="460">
        <v>0.80287034123317103</v>
      </c>
      <c r="L2617" s="460" t="str">
        <f t="shared" si="456"/>
        <v>-</v>
      </c>
      <c r="M2617" s="460">
        <f t="shared" si="457"/>
        <v>1</v>
      </c>
      <c r="N2617" s="460">
        <f t="shared" si="458"/>
        <v>1.5800240683202489E-3</v>
      </c>
      <c r="O2617" s="460">
        <f t="shared" si="463"/>
        <v>-56.026725948771549</v>
      </c>
      <c r="P2617" s="460">
        <f t="shared" si="460"/>
        <v>-1</v>
      </c>
      <c r="Q2617" s="460">
        <f t="shared" si="461"/>
        <v>2.4570049741385398E-6</v>
      </c>
      <c r="R2617" s="460">
        <f t="shared" si="462"/>
        <v>-2.4570049741385398E-6</v>
      </c>
      <c r="V2617" s="430"/>
    </row>
    <row r="2618" spans="3:22" x14ac:dyDescent="0.35">
      <c r="C2618" s="460">
        <v>577</v>
      </c>
      <c r="D2618" s="460">
        <f t="shared" si="453"/>
        <v>577</v>
      </c>
      <c r="E2618" s="460">
        <f t="shared" si="459"/>
        <v>0.57699999999999996</v>
      </c>
      <c r="F2618" s="460">
        <f t="shared" si="454"/>
        <v>3.8939869448059598E-2</v>
      </c>
      <c r="G2618" s="460">
        <v>4.0811039961349799E-2</v>
      </c>
      <c r="H2618" s="460">
        <f t="shared" si="455"/>
        <v>1</v>
      </c>
      <c r="I2618" s="460">
        <v>0.70565453428783897</v>
      </c>
      <c r="J2618" s="460">
        <v>0.69278117920999605</v>
      </c>
      <c r="K2618" s="460">
        <v>0.80224394775831798</v>
      </c>
      <c r="L2618" s="460" t="str">
        <f t="shared" si="456"/>
        <v>-</v>
      </c>
      <c r="M2618" s="460">
        <f t="shared" si="457"/>
        <v>1</v>
      </c>
      <c r="N2618" s="460">
        <f t="shared" si="458"/>
        <v>1.5891765681345044E-3</v>
      </c>
      <c r="O2618" s="460">
        <f t="shared" si="463"/>
        <v>-55.976556941864182</v>
      </c>
      <c r="P2618" s="460">
        <f t="shared" si="460"/>
        <v>-1</v>
      </c>
      <c r="Q2618" s="460">
        <f t="shared" si="461"/>
        <v>2.5109581685263031E-6</v>
      </c>
      <c r="R2618" s="460">
        <f t="shared" si="462"/>
        <v>-2.5109581685263031E-6</v>
      </c>
      <c r="V2618" s="430"/>
    </row>
    <row r="2619" spans="3:22" x14ac:dyDescent="0.35">
      <c r="C2619" s="460">
        <v>578</v>
      </c>
      <c r="D2619" s="460">
        <f t="shared" si="453"/>
        <v>578</v>
      </c>
      <c r="E2619" s="460">
        <f t="shared" si="459"/>
        <v>0.57799999999999996</v>
      </c>
      <c r="F2619" s="460">
        <f t="shared" si="454"/>
        <v>3.8357895085677725E-2</v>
      </c>
      <c r="G2619" s="460">
        <v>4.1261154155139403E-2</v>
      </c>
      <c r="H2619" s="460">
        <f t="shared" si="455"/>
        <v>1</v>
      </c>
      <c r="I2619" s="460">
        <v>0.70476955296011001</v>
      </c>
      <c r="J2619" s="460">
        <v>0.69186454666790898</v>
      </c>
      <c r="K2619" s="460">
        <v>0.80161685551309103</v>
      </c>
      <c r="L2619" s="460" t="str">
        <f t="shared" si="456"/>
        <v>-</v>
      </c>
      <c r="M2619" s="460">
        <f t="shared" si="457"/>
        <v>1</v>
      </c>
      <c r="N2619" s="460">
        <f t="shared" si="458"/>
        <v>1.5826910221968127E-3</v>
      </c>
      <c r="O2619" s="460">
        <f t="shared" si="463"/>
        <v>-56.012077223313035</v>
      </c>
      <c r="P2619" s="460">
        <f t="shared" si="460"/>
        <v>-1</v>
      </c>
      <c r="Q2619" s="460">
        <f t="shared" si="461"/>
        <v>2.5151860026485489E-6</v>
      </c>
      <c r="R2619" s="460">
        <f t="shared" si="462"/>
        <v>-2.5151860026485489E-6</v>
      </c>
      <c r="V2619" s="430"/>
    </row>
    <row r="2620" spans="3:22" x14ac:dyDescent="0.35">
      <c r="C2620" s="460">
        <v>579</v>
      </c>
      <c r="D2620" s="460">
        <f t="shared" si="453"/>
        <v>579</v>
      </c>
      <c r="E2620" s="460">
        <f t="shared" si="459"/>
        <v>0.57899999999999996</v>
      </c>
      <c r="F2620" s="460">
        <f t="shared" si="454"/>
        <v>3.7781974755426821E-2</v>
      </c>
      <c r="G2620" s="460">
        <v>4.1319886227660599E-2</v>
      </c>
      <c r="H2620" s="460">
        <f t="shared" si="455"/>
        <v>1</v>
      </c>
      <c r="I2620" s="460">
        <v>0.70388391147294005</v>
      </c>
      <c r="J2620" s="460">
        <v>0.69094727850299598</v>
      </c>
      <c r="K2620" s="460">
        <v>0.80098906631487798</v>
      </c>
      <c r="L2620" s="460" t="str">
        <f t="shared" si="456"/>
        <v>-</v>
      </c>
      <c r="M2620" s="460">
        <f t="shared" si="457"/>
        <v>1</v>
      </c>
      <c r="N2620" s="460">
        <f t="shared" si="458"/>
        <v>1.5611468983505812E-3</v>
      </c>
      <c r="O2620" s="460">
        <f t="shared" si="463"/>
        <v>-56.131124589085772</v>
      </c>
      <c r="P2620" s="460">
        <f t="shared" si="460"/>
        <v>-1</v>
      </c>
      <c r="Q2620" s="460">
        <f t="shared" si="461"/>
        <v>2.4709292176679405E-6</v>
      </c>
      <c r="R2620" s="460">
        <f t="shared" si="462"/>
        <v>-2.4709292176679405E-6</v>
      </c>
      <c r="V2620" s="430"/>
    </row>
    <row r="2621" spans="3:22" x14ac:dyDescent="0.35">
      <c r="C2621" s="460">
        <v>580</v>
      </c>
      <c r="D2621" s="460">
        <f t="shared" si="453"/>
        <v>580</v>
      </c>
      <c r="E2621" s="460">
        <f t="shared" si="459"/>
        <v>0.57999999999999996</v>
      </c>
      <c r="F2621" s="460">
        <f t="shared" si="454"/>
        <v>3.7212076858111447E-2</v>
      </c>
      <c r="G2621" s="460">
        <v>4.0991733560492599E-2</v>
      </c>
      <c r="H2621" s="460">
        <f t="shared" si="455"/>
        <v>1</v>
      </c>
      <c r="I2621" s="460">
        <v>0.70299761364564495</v>
      </c>
      <c r="J2621" s="460">
        <v>0.69002937884145499</v>
      </c>
      <c r="K2621" s="460">
        <v>0.80036058198256499</v>
      </c>
      <c r="L2621" s="460" t="str">
        <f t="shared" si="456"/>
        <v>-</v>
      </c>
      <c r="M2621" s="460">
        <f t="shared" si="457"/>
        <v>1</v>
      </c>
      <c r="N2621" s="460">
        <f t="shared" si="458"/>
        <v>1.525387539800277E-3</v>
      </c>
      <c r="O2621" s="460">
        <f t="shared" si="463"/>
        <v>-56.332396109753553</v>
      </c>
      <c r="P2621" s="460">
        <f t="shared" si="460"/>
        <v>-1</v>
      </c>
      <c r="Q2621" s="460">
        <f t="shared" si="461"/>
        <v>2.3816737094728085E-6</v>
      </c>
      <c r="R2621" s="460">
        <f t="shared" si="462"/>
        <v>-2.3816737094728085E-6</v>
      </c>
      <c r="V2621" s="430"/>
    </row>
    <row r="2622" spans="3:22" x14ac:dyDescent="0.35">
      <c r="C2622" s="460">
        <v>581</v>
      </c>
      <c r="D2622" s="460">
        <f t="shared" ref="D2622:D2685" si="464">IF(AND($D$11=$U$86,$D$13&gt;=$U$80),$D$13/$U$80,1)*(f_CLK_MHz/fCLK_NOM_MHz)*$C2622</f>
        <v>581</v>
      </c>
      <c r="E2622" s="460">
        <f t="shared" si="459"/>
        <v>0.58099999999999996</v>
      </c>
      <c r="F2622" s="460">
        <f t="shared" ref="F2622:F2685" si="465">IF(SINC3_Decimation&lt;&gt;0,(ABS(SIN(((MOD_CLK_DIV*PI()*$D2622*SINC3_Decimation)/(f_CLK_MHz*1000000)))/(SINC3_Decimation*SIN(((MOD_CLK_DIV*PI()*$D2622)/(f_CLK_MHz*1000000)))))^First_Stage_Order),"-")</f>
        <v>3.6648169676446907E-2</v>
      </c>
      <c r="G2622" s="460">
        <v>4.0288240081469397E-2</v>
      </c>
      <c r="H2622" s="460">
        <f t="shared" ref="H2622:H2685" si="466">IF(SINC1A_Decimation&lt;&gt;0,(ABS(SIN(((MOD_CLK_DIV*SINC3_Decimation*FIR2_Decimation*PI()*$D2622*SINC1A_Decimation)/(f_CLK_MHz*1000000)))/(SINC1A_Decimation*SIN(((MOD_CLK_DIV*SINC3_Decimation*FIR2_Decimation*PI()*$D2622)/(f_CLK_MHz*1000000)))))^1),"-")</f>
        <v>1</v>
      </c>
      <c r="I2622" s="460">
        <v>0.702110663298528</v>
      </c>
      <c r="J2622" s="460">
        <v>0.68911085181019305</v>
      </c>
      <c r="K2622" s="460">
        <v>0.79973140433655499</v>
      </c>
      <c r="L2622" s="460" t="str">
        <f t="shared" ref="L2622:L2685" si="467">IF(SINC1B_Decimation&lt;&gt;0,(ABS(SIN(((MOD_CLK_DIV*FIR1_Decimation*PI()*$D2622*SINC1B_Decimation)/(f_CLK_MHz*1000000)))/(SINC1B_Decimation*SIN(((MOD_CLK_DIV*FIR1_Decimation*PI()*$D2622)/(f_CLK_MHz*1000000)))))^1),"-")</f>
        <v>-</v>
      </c>
      <c r="M2622" s="460">
        <f t="shared" ref="M2622:M2685" si="468">IF($D$14=$Z$85,(ABS(SIN(((Dec_Prior_to_Chop*PI()*$D2622*2)/(f_CLK_MHz*1000000)))/(2*SIN(((Dec_Prior_to_Chop*PI()*$D2622)/(f_CLK_MHz*1000000)))))^1),1)</f>
        <v>1</v>
      </c>
      <c r="N2622" s="460">
        <f t="shared" ref="N2622:N2685" si="469">M2622*IF(FILTER=$U$85,F2622,IF(AND(FILTER=$U$86,$D$13&lt;=$U$73,$D$13&lt;&gt;$U$72),F2622*G2622*H2622,IF(AND(FILTER=$U$86,OR($D$13&gt;=$U$74,$D$13=$U$72),$D$13&lt;=$U$79,$D$13&lt;&gt;$U$75),I2622*L2622,IF(AND(FILTER=$U$86,$D$13=$U$75),J2622*L2622,IF(AND(FILTER=$U$86,$D$13&gt;=$U$80),K2622,"Error")))))</f>
        <v>1.4764902584711195E-3</v>
      </c>
      <c r="O2622" s="460">
        <f t="shared" si="463"/>
        <v>-56.615388281207245</v>
      </c>
      <c r="P2622" s="460">
        <f t="shared" si="460"/>
        <v>-1</v>
      </c>
      <c r="Q2622" s="460">
        <f t="shared" si="461"/>
        <v>2.2528175789386818E-6</v>
      </c>
      <c r="R2622" s="460">
        <f t="shared" si="462"/>
        <v>-2.2528175789386818E-6</v>
      </c>
      <c r="V2622" s="430"/>
    </row>
    <row r="2623" spans="3:22" x14ac:dyDescent="0.35">
      <c r="C2623" s="460">
        <v>582</v>
      </c>
      <c r="D2623" s="460">
        <f t="shared" si="464"/>
        <v>582</v>
      </c>
      <c r="E2623" s="460">
        <f t="shared" ref="E2623:E2686" si="470">D2623/1000</f>
        <v>0.58199999999999996</v>
      </c>
      <c r="F2623" s="460">
        <f t="shared" si="465"/>
        <v>3.6090221377738381E-2</v>
      </c>
      <c r="G2623" s="460">
        <v>3.92275980316645E-2</v>
      </c>
      <c r="H2623" s="460">
        <f t="shared" si="466"/>
        <v>1</v>
      </c>
      <c r="I2623" s="460">
        <v>0.70122306425284098</v>
      </c>
      <c r="J2623" s="460">
        <v>0.68819170153678799</v>
      </c>
      <c r="K2623" s="460">
        <v>0.79910153519875304</v>
      </c>
      <c r="L2623" s="460" t="str">
        <f t="shared" si="467"/>
        <v>-</v>
      </c>
      <c r="M2623" s="460">
        <f t="shared" si="468"/>
        <v>1</v>
      </c>
      <c r="N2623" s="460">
        <f t="shared" si="469"/>
        <v>1.4157326970797061E-3</v>
      </c>
      <c r="O2623" s="460">
        <f t="shared" si="463"/>
        <v>-56.980374751312439</v>
      </c>
      <c r="P2623" s="460">
        <f t="shared" si="460"/>
        <v>-1</v>
      </c>
      <c r="Q2623" s="460">
        <f t="shared" si="461"/>
        <v>2.0912384061537883E-6</v>
      </c>
      <c r="R2623" s="460">
        <f t="shared" si="462"/>
        <v>-2.0912384061537883E-6</v>
      </c>
      <c r="V2623" s="430"/>
    </row>
    <row r="2624" spans="3:22" x14ac:dyDescent="0.35">
      <c r="C2624" s="460">
        <v>583</v>
      </c>
      <c r="D2624" s="460">
        <f t="shared" si="464"/>
        <v>583</v>
      </c>
      <c r="E2624" s="460">
        <f t="shared" si="470"/>
        <v>0.58299999999999996</v>
      </c>
      <c r="F2624" s="460">
        <f t="shared" si="465"/>
        <v>3.5538200016556089E-2</v>
      </c>
      <c r="G2624" s="460">
        <v>3.7834116343330497E-2</v>
      </c>
      <c r="H2624" s="460">
        <f t="shared" si="466"/>
        <v>1</v>
      </c>
      <c r="I2624" s="460">
        <v>0.70033482033076899</v>
      </c>
      <c r="J2624" s="460">
        <v>0.68727193214947302</v>
      </c>
      <c r="K2624" s="460">
        <v>0.79847097639256404</v>
      </c>
      <c r="L2624" s="460" t="str">
        <f t="shared" si="467"/>
        <v>-</v>
      </c>
      <c r="M2624" s="460">
        <f t="shared" si="468"/>
        <v>1</v>
      </c>
      <c r="N2624" s="460">
        <f t="shared" si="469"/>
        <v>1.3445563940589328E-3</v>
      </c>
      <c r="O2624" s="460">
        <f t="shared" si="463"/>
        <v>-57.428419553231898</v>
      </c>
      <c r="P2624" s="460">
        <f t="shared" si="460"/>
        <v>-1</v>
      </c>
      <c r="Q2624" s="460">
        <f t="shared" si="461"/>
        <v>1.9047989666647436E-6</v>
      </c>
      <c r="R2624" s="460">
        <f t="shared" si="462"/>
        <v>-1.9047989666647436E-6</v>
      </c>
      <c r="V2624" s="430"/>
    </row>
    <row r="2625" spans="3:22" x14ac:dyDescent="0.35">
      <c r="C2625" s="460">
        <v>584</v>
      </c>
      <c r="D2625" s="460">
        <f t="shared" si="464"/>
        <v>584</v>
      </c>
      <c r="E2625" s="460">
        <f t="shared" si="470"/>
        <v>0.58399999999999996</v>
      </c>
      <c r="F2625" s="460">
        <f t="shared" si="465"/>
        <v>3.4992073537407985E-2</v>
      </c>
      <c r="G2625" s="460">
        <v>3.6137570076256099E-2</v>
      </c>
      <c r="H2625" s="460">
        <f t="shared" si="466"/>
        <v>1</v>
      </c>
      <c r="I2625" s="460">
        <v>0.69944593535537603</v>
      </c>
      <c r="J2625" s="460">
        <v>0.68635154777706897</v>
      </c>
      <c r="K2625" s="460">
        <v>0.79783972974285</v>
      </c>
      <c r="L2625" s="460" t="str">
        <f t="shared" si="467"/>
        <v>-</v>
      </c>
      <c r="M2625" s="460">
        <f t="shared" si="468"/>
        <v>1</v>
      </c>
      <c r="N2625" s="460">
        <f t="shared" si="469"/>
        <v>1.2645285095715876E-3</v>
      </c>
      <c r="O2625" s="460">
        <f t="shared" si="463"/>
        <v>-57.961427495469486</v>
      </c>
      <c r="P2625" s="460">
        <f t="shared" si="460"/>
        <v>-1</v>
      </c>
      <c r="Q2625" s="460">
        <f t="shared" si="461"/>
        <v>1.7018310085881706E-6</v>
      </c>
      <c r="R2625" s="460">
        <f t="shared" si="462"/>
        <v>-1.7018310085881706E-6</v>
      </c>
      <c r="V2625" s="430"/>
    </row>
    <row r="2626" spans="3:22" x14ac:dyDescent="0.35">
      <c r="C2626" s="460">
        <v>585</v>
      </c>
      <c r="D2626" s="460">
        <f t="shared" si="464"/>
        <v>585</v>
      </c>
      <c r="E2626" s="460">
        <f t="shared" si="470"/>
        <v>0.58499999999999996</v>
      </c>
      <c r="F2626" s="460">
        <f t="shared" si="465"/>
        <v>3.4451809777407701E-2</v>
      </c>
      <c r="G2626" s="460">
        <v>3.4172447800278401E-2</v>
      </c>
      <c r="H2626" s="460">
        <f t="shared" si="466"/>
        <v>1</v>
      </c>
      <c r="I2626" s="460">
        <v>0.69855641315059902</v>
      </c>
      <c r="J2626" s="460">
        <v>0.68543055254899399</v>
      </c>
      <c r="K2626" s="460">
        <v>0.79720779707595302</v>
      </c>
      <c r="L2626" s="460" t="str">
        <f t="shared" si="467"/>
        <v>-</v>
      </c>
      <c r="M2626" s="460">
        <f t="shared" si="468"/>
        <v>1</v>
      </c>
      <c r="N2626" s="460">
        <f t="shared" si="469"/>
        <v>1.1773026712435858E-3</v>
      </c>
      <c r="O2626" s="460">
        <f t="shared" si="463"/>
        <v>-58.58223741173768</v>
      </c>
      <c r="P2626" s="460">
        <f t="shared" si="460"/>
        <v>-1</v>
      </c>
      <c r="Q2626" s="460">
        <f t="shared" si="461"/>
        <v>1.4906348789003059E-6</v>
      </c>
      <c r="R2626" s="460">
        <f t="shared" si="462"/>
        <v>-1.4906348789003059E-6</v>
      </c>
      <c r="V2626" s="430"/>
    </row>
    <row r="2627" spans="3:22" x14ac:dyDescent="0.35">
      <c r="C2627" s="460">
        <v>586</v>
      </c>
      <c r="D2627" s="460">
        <f t="shared" si="464"/>
        <v>586</v>
      </c>
      <c r="E2627" s="460">
        <f t="shared" si="470"/>
        <v>0.58599999999999997</v>
      </c>
      <c r="F2627" s="460">
        <f t="shared" si="465"/>
        <v>3.3917376468939595E-2</v>
      </c>
      <c r="G2627" s="460">
        <v>3.1977115826652802E-2</v>
      </c>
      <c r="H2627" s="460">
        <f t="shared" si="466"/>
        <v>1</v>
      </c>
      <c r="I2627" s="460">
        <v>0.69766625754126699</v>
      </c>
      <c r="J2627" s="460">
        <v>0.68450895059525996</v>
      </c>
      <c r="K2627" s="460">
        <v>0.79657518021971496</v>
      </c>
      <c r="L2627" s="460" t="str">
        <f t="shared" si="467"/>
        <v>-</v>
      </c>
      <c r="M2627" s="460">
        <f t="shared" si="468"/>
        <v>1</v>
      </c>
      <c r="N2627" s="460">
        <f t="shared" si="469"/>
        <v>1.0845798758834697E-3</v>
      </c>
      <c r="O2627" s="460">
        <f t="shared" si="463"/>
        <v>-59.294769161091565</v>
      </c>
      <c r="P2627" s="460">
        <f t="shared" ref="P2627:P2690" si="471">D2626-D2627</f>
        <v>-1</v>
      </c>
      <c r="Q2627" s="460">
        <f t="shared" ref="Q2627:Q2690" si="472">((N2627+N2626)/2)^2</f>
        <v>1.2790281642494938E-6</v>
      </c>
      <c r="R2627" s="460">
        <f t="shared" ref="R2627:R2690" si="473">P2627*Q2627</f>
        <v>-1.2790281642494938E-6</v>
      </c>
      <c r="V2627" s="430"/>
    </row>
    <row r="2628" spans="3:22" x14ac:dyDescent="0.35">
      <c r="C2628" s="460">
        <v>587</v>
      </c>
      <c r="D2628" s="460">
        <f t="shared" si="464"/>
        <v>587</v>
      </c>
      <c r="E2628" s="460">
        <f t="shared" si="470"/>
        <v>0.58699999999999997</v>
      </c>
      <c r="F2628" s="460">
        <f t="shared" si="465"/>
        <v>3.3388741242319005E-2</v>
      </c>
      <c r="G2628" s="460">
        <v>2.9592919739206899E-2</v>
      </c>
      <c r="H2628" s="460">
        <f t="shared" si="466"/>
        <v>1</v>
      </c>
      <c r="I2628" s="460">
        <v>0.69677547235299198</v>
      </c>
      <c r="J2628" s="460">
        <v>0.68358674604636904</v>
      </c>
      <c r="K2628" s="460">
        <v>0.79594188100339203</v>
      </c>
      <c r="L2628" s="460" t="str">
        <f t="shared" si="467"/>
        <v>-</v>
      </c>
      <c r="M2628" s="460">
        <f t="shared" si="468"/>
        <v>1</v>
      </c>
      <c r="N2628" s="460">
        <f t="shared" si="469"/>
        <v>9.8807033977709358E-4</v>
      </c>
      <c r="O2628" s="460">
        <f t="shared" si="463"/>
        <v>-60.104242746108234</v>
      </c>
      <c r="P2628" s="460">
        <f t="shared" si="471"/>
        <v>-1</v>
      </c>
      <c r="Q2628" s="460">
        <f t="shared" si="472"/>
        <v>1.073969729119445E-6</v>
      </c>
      <c r="R2628" s="460">
        <f t="shared" si="473"/>
        <v>-1.073969729119445E-6</v>
      </c>
      <c r="V2628" s="430"/>
    </row>
    <row r="2629" spans="3:22" x14ac:dyDescent="0.35">
      <c r="C2629" s="460">
        <v>588</v>
      </c>
      <c r="D2629" s="460">
        <f t="shared" si="464"/>
        <v>588</v>
      </c>
      <c r="E2629" s="460">
        <f t="shared" si="470"/>
        <v>0.58799999999999997</v>
      </c>
      <c r="F2629" s="460">
        <f t="shared" si="465"/>
        <v>3.2865871628448666E-2</v>
      </c>
      <c r="G2629" s="460">
        <v>2.70632447277095E-2</v>
      </c>
      <c r="H2629" s="460">
        <f t="shared" si="466"/>
        <v>1</v>
      </c>
      <c r="I2629" s="460">
        <v>0.69588406141222403</v>
      </c>
      <c r="J2629" s="460">
        <v>0.68266394303337097</v>
      </c>
      <c r="K2629" s="460">
        <v>0.79530790125772999</v>
      </c>
      <c r="L2629" s="460" t="str">
        <f t="shared" si="467"/>
        <v>-</v>
      </c>
      <c r="M2629" s="460">
        <f t="shared" si="468"/>
        <v>1</v>
      </c>
      <c r="N2629" s="460">
        <f t="shared" si="469"/>
        <v>8.894571270701906E-4</v>
      </c>
      <c r="O2629" s="460">
        <f t="shared" si="463"/>
        <v>-61.017499612097417</v>
      </c>
      <c r="P2629" s="460">
        <f t="shared" si="471"/>
        <v>-1</v>
      </c>
      <c r="Q2629" s="460">
        <f t="shared" si="472"/>
        <v>8.8127734719149501E-7</v>
      </c>
      <c r="R2629" s="460">
        <f t="shared" si="473"/>
        <v>-8.8127734719149501E-7</v>
      </c>
      <c r="V2629" s="430"/>
    </row>
    <row r="2630" spans="3:22" x14ac:dyDescent="0.35">
      <c r="C2630" s="460">
        <v>589</v>
      </c>
      <c r="D2630" s="460">
        <f t="shared" si="464"/>
        <v>589</v>
      </c>
      <c r="E2630" s="460">
        <f t="shared" si="470"/>
        <v>0.58899999999999997</v>
      </c>
      <c r="F2630" s="460">
        <f t="shared" si="465"/>
        <v>3.2348735061470568E-2</v>
      </c>
      <c r="G2630" s="460">
        <v>2.4432556762585499E-2</v>
      </c>
      <c r="H2630" s="460">
        <f t="shared" si="466"/>
        <v>1</v>
      </c>
      <c r="I2630" s="460">
        <v>0.69499202854619102</v>
      </c>
      <c r="J2630" s="460">
        <v>0.68174054568778597</v>
      </c>
      <c r="K2630" s="460">
        <v>0.79467324281490803</v>
      </c>
      <c r="L2630" s="460" t="str">
        <f t="shared" si="467"/>
        <v>-</v>
      </c>
      <c r="M2630" s="460">
        <f t="shared" si="468"/>
        <v>1</v>
      </c>
      <c r="N2630" s="460">
        <f t="shared" si="469"/>
        <v>7.9036230558721934E-4</v>
      </c>
      <c r="O2630" s="460">
        <f t="shared" si="463"/>
        <v>-62.043475610965196</v>
      </c>
      <c r="P2630" s="460">
        <f t="shared" si="471"/>
        <v>-1</v>
      </c>
      <c r="Q2630" s="460">
        <f t="shared" si="472"/>
        <v>7.0544833158336561E-7</v>
      </c>
      <c r="R2630" s="460">
        <f t="shared" si="473"/>
        <v>-7.0544833158336561E-7</v>
      </c>
      <c r="V2630" s="430"/>
    </row>
    <row r="2631" spans="3:22" x14ac:dyDescent="0.35">
      <c r="C2631" s="460">
        <v>590</v>
      </c>
      <c r="D2631" s="460">
        <f t="shared" si="464"/>
        <v>590</v>
      </c>
      <c r="E2631" s="460">
        <f t="shared" si="470"/>
        <v>0.59</v>
      </c>
      <c r="F2631" s="460">
        <f t="shared" si="465"/>
        <v>3.1837298881413414E-2</v>
      </c>
      <c r="G2631" s="460">
        <v>2.1745446666303601E-2</v>
      </c>
      <c r="H2631" s="460">
        <f t="shared" si="466"/>
        <v>1</v>
      </c>
      <c r="I2631" s="460">
        <v>0.694099377582859</v>
      </c>
      <c r="J2631" s="460">
        <v>0.68081655814157704</v>
      </c>
      <c r="K2631" s="460">
        <v>0.79403790750853098</v>
      </c>
      <c r="L2631" s="460" t="str">
        <f t="shared" si="467"/>
        <v>-</v>
      </c>
      <c r="M2631" s="460">
        <f t="shared" si="468"/>
        <v>1</v>
      </c>
      <c r="N2631" s="460">
        <f t="shared" si="469"/>
        <v>6.9231628482494271E-4</v>
      </c>
      <c r="O2631" s="460">
        <f t="shared" si="463"/>
        <v>-63.193909053848657</v>
      </c>
      <c r="P2631" s="460">
        <f t="shared" si="471"/>
        <v>-1</v>
      </c>
      <c r="Q2631" s="460">
        <f t="shared" si="472"/>
        <v>5.49583950616649E-7</v>
      </c>
      <c r="R2631" s="460">
        <f t="shared" si="473"/>
        <v>-5.49583950616649E-7</v>
      </c>
      <c r="V2631" s="430"/>
    </row>
    <row r="2632" spans="3:22" x14ac:dyDescent="0.35">
      <c r="C2632" s="460">
        <v>591</v>
      </c>
      <c r="D2632" s="460">
        <f t="shared" si="464"/>
        <v>591</v>
      </c>
      <c r="E2632" s="460">
        <f t="shared" si="470"/>
        <v>0.59099999999999997</v>
      </c>
      <c r="F2632" s="460">
        <f t="shared" si="465"/>
        <v>3.133153033683491E-2</v>
      </c>
      <c r="G2632" s="460">
        <v>1.90456986390065E-2</v>
      </c>
      <c r="H2632" s="460">
        <f t="shared" si="466"/>
        <v>1</v>
      </c>
      <c r="I2632" s="460">
        <v>0.69320611235095897</v>
      </c>
      <c r="J2632" s="460">
        <v>0.67989198452716904</v>
      </c>
      <c r="K2632" s="460">
        <v>0.79340189717365694</v>
      </c>
      <c r="L2632" s="460" t="str">
        <f t="shared" si="467"/>
        <v>-</v>
      </c>
      <c r="M2632" s="460">
        <f t="shared" si="468"/>
        <v>1</v>
      </c>
      <c r="N2632" s="460">
        <f t="shared" si="469"/>
        <v>5.9673088469424751E-4</v>
      </c>
      <c r="O2632" s="460">
        <f t="shared" si="463"/>
        <v>-64.484429680350331</v>
      </c>
      <c r="P2632" s="460">
        <f t="shared" si="471"/>
        <v>-1</v>
      </c>
      <c r="Q2632" s="460">
        <f t="shared" si="472"/>
        <v>4.154106513113589E-7</v>
      </c>
      <c r="R2632" s="460">
        <f t="shared" si="473"/>
        <v>-4.154106513113589E-7</v>
      </c>
      <c r="V2632" s="430"/>
    </row>
    <row r="2633" spans="3:22" x14ac:dyDescent="0.35">
      <c r="C2633" s="460">
        <v>592</v>
      </c>
      <c r="D2633" s="460">
        <f t="shared" si="464"/>
        <v>592</v>
      </c>
      <c r="E2633" s="460">
        <f t="shared" si="470"/>
        <v>0.59199999999999997</v>
      </c>
      <c r="F2633" s="460">
        <f t="shared" si="465"/>
        <v>3.0831396587459509E-2</v>
      </c>
      <c r="G2633" s="460">
        <v>1.6375403802858401E-2</v>
      </c>
      <c r="H2633" s="460">
        <f t="shared" si="466"/>
        <v>1</v>
      </c>
      <c r="I2633" s="460">
        <v>0.69231223667991104</v>
      </c>
      <c r="J2633" s="460">
        <v>0.67896682897736105</v>
      </c>
      <c r="K2633" s="460">
        <v>0.79276521364674701</v>
      </c>
      <c r="L2633" s="460" t="str">
        <f t="shared" si="467"/>
        <v>-</v>
      </c>
      <c r="M2633" s="460">
        <f t="shared" si="468"/>
        <v>1</v>
      </c>
      <c r="N2633" s="460">
        <f t="shared" si="469"/>
        <v>5.0487656892571993E-4</v>
      </c>
      <c r="O2633" s="460">
        <f t="shared" si="463"/>
        <v>-65.936295684620376</v>
      </c>
      <c r="P2633" s="460">
        <f t="shared" si="471"/>
        <v>-1</v>
      </c>
      <c r="Q2633" s="460">
        <f t="shared" si="472"/>
        <v>3.0338474546776718E-7</v>
      </c>
      <c r="R2633" s="460">
        <f t="shared" si="473"/>
        <v>-3.0338474546776718E-7</v>
      </c>
      <c r="V2633" s="430"/>
    </row>
    <row r="2634" spans="3:22" x14ac:dyDescent="0.35">
      <c r="C2634" s="460">
        <v>593</v>
      </c>
      <c r="D2634" s="460">
        <f t="shared" si="464"/>
        <v>593</v>
      </c>
      <c r="E2634" s="460">
        <f t="shared" si="470"/>
        <v>0.59299999999999997</v>
      </c>
      <c r="F2634" s="460">
        <f t="shared" si="465"/>
        <v>3.0336864706810462E-2</v>
      </c>
      <c r="G2634" s="460">
        <v>1.3774137871325901E-2</v>
      </c>
      <c r="H2634" s="460">
        <f t="shared" si="466"/>
        <v>1</v>
      </c>
      <c r="I2634" s="460">
        <v>0.691417754399832</v>
      </c>
      <c r="J2634" s="460">
        <v>0.67804109562533899</v>
      </c>
      <c r="K2634" s="460">
        <v>0.79212785876568403</v>
      </c>
      <c r="L2634" s="460" t="str">
        <f t="shared" si="467"/>
        <v>-</v>
      </c>
      <c r="M2634" s="460">
        <f t="shared" si="468"/>
        <v>1</v>
      </c>
      <c r="N2634" s="460">
        <f t="shared" si="469"/>
        <v>4.1786415705536811E-4</v>
      </c>
      <c r="O2634" s="460">
        <f t="shared" si="463"/>
        <v>-67.579297590798959</v>
      </c>
      <c r="P2634" s="460">
        <f t="shared" si="471"/>
        <v>-1</v>
      </c>
      <c r="Q2634" s="460">
        <f t="shared" si="472"/>
        <v>2.1286261184602631E-7</v>
      </c>
      <c r="R2634" s="460">
        <f t="shared" si="473"/>
        <v>-2.1286261184602631E-7</v>
      </c>
      <c r="V2634" s="430"/>
    </row>
    <row r="2635" spans="3:22" x14ac:dyDescent="0.35">
      <c r="C2635" s="460">
        <v>594</v>
      </c>
      <c r="D2635" s="460">
        <f t="shared" si="464"/>
        <v>594</v>
      </c>
      <c r="E2635" s="460">
        <f t="shared" si="470"/>
        <v>0.59399999999999997</v>
      </c>
      <c r="F2635" s="460">
        <f t="shared" si="465"/>
        <v>2.9847901684837343E-2</v>
      </c>
      <c r="G2635" s="460">
        <v>1.1278220166922001E-2</v>
      </c>
      <c r="H2635" s="460">
        <f t="shared" si="466"/>
        <v>1</v>
      </c>
      <c r="I2635" s="460">
        <v>0.69052266934151796</v>
      </c>
      <c r="J2635" s="460">
        <v>0.67711478860466101</v>
      </c>
      <c r="K2635" s="460">
        <v>0.79148983436977605</v>
      </c>
      <c r="L2635" s="460" t="str">
        <f t="shared" si="467"/>
        <v>-</v>
      </c>
      <c r="M2635" s="460">
        <f t="shared" si="468"/>
        <v>1</v>
      </c>
      <c r="N2635" s="460">
        <f t="shared" si="469"/>
        <v>3.3663120672223769E-4</v>
      </c>
      <c r="O2635" s="460">
        <f t="shared" si="463"/>
        <v>-69.456912521865263</v>
      </c>
      <c r="P2635" s="460">
        <f t="shared" si="471"/>
        <v>-1</v>
      </c>
      <c r="Q2635" s="460">
        <f t="shared" si="472"/>
        <v>1.4231581349047543E-7</v>
      </c>
      <c r="R2635" s="460">
        <f t="shared" si="473"/>
        <v>-1.4231581349047543E-7</v>
      </c>
      <c r="V2635" s="430"/>
    </row>
    <row r="2636" spans="3:22" x14ac:dyDescent="0.35">
      <c r="C2636" s="460">
        <v>595</v>
      </c>
      <c r="D2636" s="460">
        <f t="shared" si="464"/>
        <v>595</v>
      </c>
      <c r="E2636" s="460">
        <f t="shared" si="470"/>
        <v>0.59499999999999997</v>
      </c>
      <c r="F2636" s="460">
        <f t="shared" si="465"/>
        <v>2.9364474430537125E-2</v>
      </c>
      <c r="G2636" s="460">
        <v>8.9200689543191599E-3</v>
      </c>
      <c r="H2636" s="460">
        <f t="shared" si="466"/>
        <v>1</v>
      </c>
      <c r="I2636" s="460">
        <v>0.689626985336383</v>
      </c>
      <c r="J2636" s="460">
        <v>0.67618791204918005</v>
      </c>
      <c r="K2636" s="460">
        <v>0.79085114229970599</v>
      </c>
      <c r="L2636" s="460" t="str">
        <f t="shared" si="467"/>
        <v>-</v>
      </c>
      <c r="M2636" s="460">
        <f t="shared" si="468"/>
        <v>1</v>
      </c>
      <c r="N2636" s="460">
        <f t="shared" si="469"/>
        <v>2.6193313672773298E-4</v>
      </c>
      <c r="O2636" s="460">
        <f t="shared" si="463"/>
        <v>-71.636191124457</v>
      </c>
      <c r="P2636" s="460">
        <f t="shared" si="471"/>
        <v>-1</v>
      </c>
      <c r="Q2636" s="460">
        <f t="shared" si="472"/>
        <v>8.9569818312423631E-8</v>
      </c>
      <c r="R2636" s="460">
        <f t="shared" si="473"/>
        <v>-8.9569818312423631E-8</v>
      </c>
      <c r="V2636" s="430"/>
    </row>
    <row r="2637" spans="3:22" x14ac:dyDescent="0.35">
      <c r="C2637" s="460">
        <v>596</v>
      </c>
      <c r="D2637" s="460">
        <f t="shared" si="464"/>
        <v>596</v>
      </c>
      <c r="E2637" s="460">
        <f t="shared" si="470"/>
        <v>0.59599999999999997</v>
      </c>
      <c r="F2637" s="460">
        <f t="shared" si="465"/>
        <v>2.8886549774570235E-2</v>
      </c>
      <c r="G2637" s="460">
        <v>6.7276654838356502E-3</v>
      </c>
      <c r="H2637" s="460">
        <f t="shared" si="466"/>
        <v>1</v>
      </c>
      <c r="I2637" s="460">
        <v>0.68873070621646804</v>
      </c>
      <c r="J2637" s="460">
        <v>0.67526047009305701</v>
      </c>
      <c r="K2637" s="460">
        <v>0.79021178439755801</v>
      </c>
      <c r="L2637" s="460" t="str">
        <f t="shared" si="467"/>
        <v>-</v>
      </c>
      <c r="M2637" s="460">
        <f t="shared" si="468"/>
        <v>1</v>
      </c>
      <c r="N2637" s="460">
        <f t="shared" si="469"/>
        <v>1.9433904386547665E-4</v>
      </c>
      <c r="O2637" s="460">
        <f t="shared" ref="O2637:O2700" si="474">20*LOG10(N2637)</f>
        <v>-74.22879876598887</v>
      </c>
      <c r="P2637" s="460">
        <f t="shared" si="471"/>
        <v>-1</v>
      </c>
      <c r="Q2637" s="460">
        <f t="shared" si="472"/>
        <v>5.2046075695820628E-8</v>
      </c>
      <c r="R2637" s="460">
        <f t="shared" si="473"/>
        <v>-5.2046075695820628E-8</v>
      </c>
      <c r="V2637" s="430"/>
    </row>
    <row r="2638" spans="3:22" x14ac:dyDescent="0.35">
      <c r="C2638" s="460">
        <v>597</v>
      </c>
      <c r="D2638" s="460">
        <f t="shared" si="464"/>
        <v>597</v>
      </c>
      <c r="E2638" s="460">
        <f t="shared" si="470"/>
        <v>0.59699999999999998</v>
      </c>
      <c r="F2638" s="460">
        <f t="shared" si="465"/>
        <v>2.8414094471870547E-2</v>
      </c>
      <c r="G2638" s="460">
        <v>4.7241363187809898E-3</v>
      </c>
      <c r="H2638" s="460">
        <f t="shared" si="466"/>
        <v>1</v>
      </c>
      <c r="I2638" s="460">
        <v>0.68783383581441704</v>
      </c>
      <c r="J2638" s="460">
        <v>0.674332466870733</v>
      </c>
      <c r="K2638" s="460">
        <v>0.78957176250681005</v>
      </c>
      <c r="L2638" s="460" t="str">
        <f t="shared" si="467"/>
        <v>-</v>
      </c>
      <c r="M2638" s="460">
        <f t="shared" si="468"/>
        <v>1</v>
      </c>
      <c r="N2638" s="460">
        <f t="shared" si="469"/>
        <v>1.3423205565983779E-4</v>
      </c>
      <c r="O2638" s="460">
        <f t="shared" si="474"/>
        <v>-77.442875177564645</v>
      </c>
      <c r="P2638" s="460">
        <f t="shared" si="471"/>
        <v>-1</v>
      </c>
      <c r="Q2638" s="460">
        <f t="shared" si="472"/>
        <v>2.6989741860818527E-8</v>
      </c>
      <c r="R2638" s="460">
        <f t="shared" si="473"/>
        <v>-2.6989741860818527E-8</v>
      </c>
      <c r="V2638" s="430"/>
    </row>
    <row r="2639" spans="3:22" x14ac:dyDescent="0.35">
      <c r="C2639" s="460">
        <v>598</v>
      </c>
      <c r="D2639" s="460">
        <f t="shared" si="464"/>
        <v>598</v>
      </c>
      <c r="E2639" s="460">
        <f t="shared" si="470"/>
        <v>0.59799999999999998</v>
      </c>
      <c r="F2639" s="460">
        <f t="shared" si="465"/>
        <v>2.7947075204249092E-2</v>
      </c>
      <c r="G2639" s="460">
        <v>2.9274605197250401E-3</v>
      </c>
      <c r="H2639" s="460">
        <f t="shared" si="466"/>
        <v>1</v>
      </c>
      <c r="I2639" s="460">
        <v>0.68693637796343399</v>
      </c>
      <c r="J2639" s="460">
        <v>0.67340390651688598</v>
      </c>
      <c r="K2639" s="460">
        <v>0.78893107847230703</v>
      </c>
      <c r="L2639" s="460" t="str">
        <f t="shared" si="467"/>
        <v>-</v>
      </c>
      <c r="M2639" s="460">
        <f t="shared" si="468"/>
        <v>1</v>
      </c>
      <c r="N2639" s="460">
        <f t="shared" si="469"/>
        <v>8.1813959302225829E-5</v>
      </c>
      <c r="O2639" s="460">
        <f t="shared" si="474"/>
        <v>-81.743451791927214</v>
      </c>
      <c r="P2639" s="460">
        <f t="shared" si="471"/>
        <v>-1</v>
      </c>
      <c r="Q2639" s="460">
        <f t="shared" si="472"/>
        <v>1.1668970145247053E-8</v>
      </c>
      <c r="R2639" s="460">
        <f t="shared" si="473"/>
        <v>-1.1668970145247053E-8</v>
      </c>
      <c r="V2639" s="430"/>
    </row>
    <row r="2640" spans="3:22" x14ac:dyDescent="0.35">
      <c r="C2640" s="460">
        <v>599</v>
      </c>
      <c r="D2640" s="460">
        <f t="shared" si="464"/>
        <v>599</v>
      </c>
      <c r="E2640" s="460">
        <f t="shared" si="470"/>
        <v>0.59899999999999998</v>
      </c>
      <c r="F2640" s="460">
        <f t="shared" si="465"/>
        <v>2.7485458582991978E-2</v>
      </c>
      <c r="G2640" s="460">
        <v>1.3503051537771199E-3</v>
      </c>
      <c r="H2640" s="460">
        <f t="shared" si="466"/>
        <v>1</v>
      </c>
      <c r="I2640" s="460">
        <v>0.68603833649727597</v>
      </c>
      <c r="J2640" s="460">
        <v>0.67247479316641501</v>
      </c>
      <c r="K2640" s="460">
        <v>0.78828973414027403</v>
      </c>
      <c r="L2640" s="460" t="str">
        <f t="shared" si="467"/>
        <v>-</v>
      </c>
      <c r="M2640" s="460">
        <f t="shared" si="468"/>
        <v>1</v>
      </c>
      <c r="N2640" s="460">
        <f t="shared" si="469"/>
        <v>3.7113756378541643E-5</v>
      </c>
      <c r="O2640" s="460">
        <f t="shared" si="474"/>
        <v>-88.60930174734824</v>
      </c>
      <c r="P2640" s="460">
        <f t="shared" si="471"/>
        <v>-1</v>
      </c>
      <c r="Q2640" s="460">
        <f t="shared" si="472"/>
        <v>3.5359503892613669E-9</v>
      </c>
      <c r="R2640" s="460">
        <f t="shared" si="473"/>
        <v>-3.5359503892613669E-9</v>
      </c>
      <c r="V2640" s="430"/>
    </row>
    <row r="2641" spans="3:22" x14ac:dyDescent="0.35">
      <c r="C2641" s="460">
        <v>600</v>
      </c>
      <c r="D2641" s="460">
        <f t="shared" si="464"/>
        <v>600</v>
      </c>
      <c r="E2641" s="460">
        <f t="shared" si="470"/>
        <v>0.6</v>
      </c>
      <c r="F2641" s="460">
        <f t="shared" si="465"/>
        <v>2.7029211151451443E-2</v>
      </c>
      <c r="G2641" s="460">
        <v>1.05367120893203E-8</v>
      </c>
      <c r="H2641" s="460">
        <f t="shared" si="466"/>
        <v>1</v>
      </c>
      <c r="I2641" s="460">
        <v>0.68513971525022699</v>
      </c>
      <c r="J2641" s="460">
        <v>0.67154513095441704</v>
      </c>
      <c r="K2641" s="460">
        <v>0.78764773135829502</v>
      </c>
      <c r="L2641" s="460" t="str">
        <f t="shared" si="467"/>
        <v>-</v>
      </c>
      <c r="M2641" s="460">
        <f t="shared" si="468"/>
        <v>1</v>
      </c>
      <c r="N2641" s="460">
        <f t="shared" si="469"/>
        <v>2.8479901590428951E-10</v>
      </c>
      <c r="O2641" s="460">
        <f t="shared" si="474"/>
        <v>-190.90923031391114</v>
      </c>
      <c r="P2641" s="460">
        <f t="shared" si="471"/>
        <v>-1</v>
      </c>
      <c r="Q2641" s="460">
        <f t="shared" si="472"/>
        <v>3.4436301313235933E-10</v>
      </c>
      <c r="R2641" s="460">
        <f t="shared" si="473"/>
        <v>-3.4436301313235933E-10</v>
      </c>
      <c r="V2641" s="430"/>
    </row>
    <row r="2642" spans="3:22" x14ac:dyDescent="0.35">
      <c r="C2642" s="460">
        <v>601</v>
      </c>
      <c r="D2642" s="460">
        <f t="shared" si="464"/>
        <v>601</v>
      </c>
      <c r="E2642" s="460">
        <f t="shared" si="470"/>
        <v>0.60099999999999998</v>
      </c>
      <c r="F2642" s="460">
        <f t="shared" si="465"/>
        <v>2.6578299387630816E-2</v>
      </c>
      <c r="G2642" s="460">
        <v>1.1214250581763399E-3</v>
      </c>
      <c r="H2642" s="460">
        <f t="shared" si="466"/>
        <v>1</v>
      </c>
      <c r="I2642" s="460">
        <v>0.68424051805707797</v>
      </c>
      <c r="J2642" s="460">
        <v>0.67061492401615896</v>
      </c>
      <c r="K2642" s="460">
        <v>0.78700507197531699</v>
      </c>
      <c r="L2642" s="460" t="str">
        <f t="shared" si="467"/>
        <v>-</v>
      </c>
      <c r="M2642" s="460">
        <f t="shared" si="468"/>
        <v>1</v>
      </c>
      <c r="N2642" s="460">
        <f t="shared" si="469"/>
        <v>2.9805570937002069E-5</v>
      </c>
      <c r="O2642" s="460">
        <f t="shared" si="474"/>
        <v>-90.514051093590155</v>
      </c>
      <c r="P2642" s="460">
        <f t="shared" si="471"/>
        <v>-1</v>
      </c>
      <c r="Q2642" s="460">
        <f t="shared" si="472"/>
        <v>2.2209725903907887E-10</v>
      </c>
      <c r="R2642" s="460">
        <f t="shared" si="473"/>
        <v>-2.2209725903907887E-10</v>
      </c>
      <c r="V2642" s="430"/>
    </row>
    <row r="2643" spans="3:22" x14ac:dyDescent="0.35">
      <c r="C2643" s="460">
        <v>602</v>
      </c>
      <c r="D2643" s="460">
        <f t="shared" si="464"/>
        <v>602</v>
      </c>
      <c r="E2643" s="460">
        <f t="shared" si="470"/>
        <v>0.60199999999999998</v>
      </c>
      <c r="F2643" s="460">
        <f t="shared" si="465"/>
        <v>2.6132689706762077E-2</v>
      </c>
      <c r="G2643" s="460">
        <v>2.0169244004690202E-3</v>
      </c>
      <c r="H2643" s="460">
        <f t="shared" si="466"/>
        <v>1</v>
      </c>
      <c r="I2643" s="460">
        <v>0.68334074875306505</v>
      </c>
      <c r="J2643" s="460">
        <v>0.66968417648701795</v>
      </c>
      <c r="K2643" s="460">
        <v>0.786361757841608</v>
      </c>
      <c r="L2643" s="460" t="str">
        <f t="shared" si="467"/>
        <v>-</v>
      </c>
      <c r="M2643" s="460">
        <f t="shared" si="468"/>
        <v>1</v>
      </c>
      <c r="N2643" s="460">
        <f t="shared" si="469"/>
        <v>5.2707659519454032E-5</v>
      </c>
      <c r="O2643" s="460">
        <f t="shared" si="474"/>
        <v>-85.562525363560326</v>
      </c>
      <c r="P2643" s="460">
        <f t="shared" si="471"/>
        <v>-1</v>
      </c>
      <c r="Q2643" s="460">
        <f t="shared" si="472"/>
        <v>1.7021083000900586E-9</v>
      </c>
      <c r="R2643" s="460">
        <f t="shared" si="473"/>
        <v>-1.7021083000900586E-9</v>
      </c>
      <c r="V2643" s="430"/>
    </row>
    <row r="2644" spans="3:22" x14ac:dyDescent="0.35">
      <c r="C2644" s="460">
        <v>603</v>
      </c>
      <c r="D2644" s="460">
        <f t="shared" si="464"/>
        <v>603</v>
      </c>
      <c r="E2644" s="460">
        <f t="shared" si="470"/>
        <v>0.60299999999999998</v>
      </c>
      <c r="F2644" s="460">
        <f t="shared" si="465"/>
        <v>2.5692348463877385E-2</v>
      </c>
      <c r="G2644" s="460">
        <v>2.6942200748809098E-3</v>
      </c>
      <c r="H2644" s="460">
        <f t="shared" si="466"/>
        <v>1</v>
      </c>
      <c r="I2644" s="460">
        <v>0.68244041117389898</v>
      </c>
      <c r="J2644" s="460">
        <v>0.66875289250250303</v>
      </c>
      <c r="K2644" s="460">
        <v>0.785717790808793</v>
      </c>
      <c r="L2644" s="460" t="str">
        <f t="shared" si="467"/>
        <v>-</v>
      </c>
      <c r="M2644" s="460">
        <f t="shared" si="468"/>
        <v>1</v>
      </c>
      <c r="N2644" s="460">
        <f t="shared" si="469"/>
        <v>6.9220841002214163E-5</v>
      </c>
      <c r="O2644" s="460">
        <f t="shared" si="474"/>
        <v>-83.195262570528058</v>
      </c>
      <c r="P2644" s="460">
        <f t="shared" si="471"/>
        <v>-1</v>
      </c>
      <c r="Q2644" s="460">
        <f t="shared" si="472"/>
        <v>3.7166398098656103E-9</v>
      </c>
      <c r="R2644" s="460">
        <f t="shared" si="473"/>
        <v>-3.7166398098656103E-9</v>
      </c>
      <c r="V2644" s="430"/>
    </row>
    <row r="2645" spans="3:22" x14ac:dyDescent="0.35">
      <c r="C2645" s="460">
        <v>604</v>
      </c>
      <c r="D2645" s="460">
        <f t="shared" si="464"/>
        <v>604</v>
      </c>
      <c r="E2645" s="460">
        <f t="shared" si="470"/>
        <v>0.60399999999999998</v>
      </c>
      <c r="F2645" s="460">
        <f t="shared" si="465"/>
        <v>2.5257241956372665E-2</v>
      </c>
      <c r="G2645" s="460">
        <v>3.16532646776171E-3</v>
      </c>
      <c r="H2645" s="460">
        <f t="shared" si="466"/>
        <v>1</v>
      </c>
      <c r="I2645" s="460">
        <v>0.68153950915575001</v>
      </c>
      <c r="J2645" s="460">
        <v>0.66782107619823805</v>
      </c>
      <c r="K2645" s="460">
        <v>0.785073172729855</v>
      </c>
      <c r="L2645" s="460" t="str">
        <f t="shared" si="467"/>
        <v>-</v>
      </c>
      <c r="M2645" s="460">
        <f t="shared" si="468"/>
        <v>1</v>
      </c>
      <c r="N2645" s="460">
        <f t="shared" si="469"/>
        <v>7.9947416467167947E-5</v>
      </c>
      <c r="O2645" s="460">
        <f t="shared" si="474"/>
        <v>-81.943911321827528</v>
      </c>
      <c r="P2645" s="460">
        <f t="shared" si="471"/>
        <v>-1</v>
      </c>
      <c r="Q2645" s="460">
        <f t="shared" si="472"/>
        <v>5.5627922591129676E-9</v>
      </c>
      <c r="R2645" s="460">
        <f t="shared" si="473"/>
        <v>-5.5627922591129676E-9</v>
      </c>
      <c r="V2645" s="430"/>
    </row>
    <row r="2646" spans="3:22" x14ac:dyDescent="0.35">
      <c r="C2646" s="460">
        <v>605</v>
      </c>
      <c r="D2646" s="460">
        <f t="shared" si="464"/>
        <v>605</v>
      </c>
      <c r="E2646" s="460">
        <f t="shared" si="470"/>
        <v>0.60499999999999998</v>
      </c>
      <c r="F2646" s="460">
        <f t="shared" si="465"/>
        <v>2.4827336426564244E-2</v>
      </c>
      <c r="G2646" s="460">
        <v>3.44605072833376E-3</v>
      </c>
      <c r="H2646" s="460">
        <f t="shared" si="466"/>
        <v>1</v>
      </c>
      <c r="I2646" s="460">
        <v>0.68063804653514104</v>
      </c>
      <c r="J2646" s="460">
        <v>0.66688873170985796</v>
      </c>
      <c r="K2646" s="460">
        <v>0.78442790545905705</v>
      </c>
      <c r="L2646" s="460" t="str">
        <f t="shared" si="467"/>
        <v>-</v>
      </c>
      <c r="M2646" s="460">
        <f t="shared" si="468"/>
        <v>1</v>
      </c>
      <c r="N2646" s="460">
        <f t="shared" si="469"/>
        <v>8.5556260775349006E-5</v>
      </c>
      <c r="O2646" s="460">
        <f t="shared" si="474"/>
        <v>-81.354964089331077</v>
      </c>
      <c r="P2646" s="460">
        <f t="shared" si="471"/>
        <v>-1</v>
      </c>
      <c r="Q2646" s="460">
        <f t="shared" si="472"/>
        <v>6.8478667951988064E-9</v>
      </c>
      <c r="R2646" s="460">
        <f t="shared" si="473"/>
        <v>-6.8478667951988064E-9</v>
      </c>
      <c r="V2646" s="430"/>
    </row>
    <row r="2647" spans="3:22" x14ac:dyDescent="0.35">
      <c r="C2647" s="460">
        <v>606</v>
      </c>
      <c r="D2647" s="460">
        <f t="shared" si="464"/>
        <v>606</v>
      </c>
      <c r="E2647" s="460">
        <f t="shared" si="470"/>
        <v>0.60599999999999998</v>
      </c>
      <c r="F2647" s="460">
        <f t="shared" si="465"/>
        <v>2.4402598064238456E-2</v>
      </c>
      <c r="G2647" s="460">
        <v>3.5554102531353301E-3</v>
      </c>
      <c r="H2647" s="460">
        <f t="shared" si="466"/>
        <v>1</v>
      </c>
      <c r="I2647" s="460">
        <v>0.67973602714903103</v>
      </c>
      <c r="J2647" s="460">
        <v>0.66595586317307998</v>
      </c>
      <c r="K2647" s="460">
        <v>0.78378199085202105</v>
      </c>
      <c r="L2647" s="460" t="str">
        <f t="shared" si="467"/>
        <v>-</v>
      </c>
      <c r="M2647" s="460">
        <f t="shared" si="468"/>
        <v>1</v>
      </c>
      <c r="N2647" s="460">
        <f t="shared" si="469"/>
        <v>8.6761247360733762E-5</v>
      </c>
      <c r="O2647" s="460">
        <f t="shared" si="474"/>
        <v>-81.233484255796483</v>
      </c>
      <c r="P2647" s="460">
        <f t="shared" si="471"/>
        <v>-1</v>
      </c>
      <c r="Q2647" s="460">
        <f t="shared" si="472"/>
        <v>7.4233309025572364E-9</v>
      </c>
      <c r="R2647" s="460">
        <f t="shared" si="473"/>
        <v>-7.4233309025572364E-9</v>
      </c>
      <c r="V2647" s="430"/>
    </row>
    <row r="2648" spans="3:22" x14ac:dyDescent="0.35">
      <c r="C2648" s="460">
        <v>607</v>
      </c>
      <c r="D2648" s="460">
        <f t="shared" si="464"/>
        <v>607</v>
      </c>
      <c r="E2648" s="460">
        <f t="shared" si="470"/>
        <v>0.60699999999999998</v>
      </c>
      <c r="F2648" s="460">
        <f t="shared" si="465"/>
        <v>2.3982993009192877E-2</v>
      </c>
      <c r="G2648" s="460">
        <v>3.51499427086078E-3</v>
      </c>
      <c r="H2648" s="460">
        <f t="shared" si="466"/>
        <v>1</v>
      </c>
      <c r="I2648" s="460">
        <v>0.67883345483468704</v>
      </c>
      <c r="J2648" s="460">
        <v>0.665022474723579</v>
      </c>
      <c r="K2648" s="460">
        <v>0.78313543076563896</v>
      </c>
      <c r="L2648" s="460" t="str">
        <f t="shared" si="467"/>
        <v>-</v>
      </c>
      <c r="M2648" s="460">
        <f t="shared" si="468"/>
        <v>1</v>
      </c>
      <c r="N2648" s="460">
        <f t="shared" si="469"/>
        <v>8.4300083025407095E-5</v>
      </c>
      <c r="O2648" s="460">
        <f t="shared" si="474"/>
        <v>-81.483439952948004</v>
      </c>
      <c r="P2648" s="460">
        <f t="shared" si="471"/>
        <v>-1</v>
      </c>
      <c r="Q2648" s="460">
        <f t="shared" si="472"/>
        <v>7.3154946883691096E-9</v>
      </c>
      <c r="R2648" s="460">
        <f t="shared" si="473"/>
        <v>-7.3154946883691096E-9</v>
      </c>
      <c r="V2648" s="430"/>
    </row>
    <row r="2649" spans="3:22" x14ac:dyDescent="0.35">
      <c r="C2649" s="460">
        <v>608</v>
      </c>
      <c r="D2649" s="460">
        <f t="shared" si="464"/>
        <v>608</v>
      </c>
      <c r="E2649" s="460">
        <f t="shared" si="470"/>
        <v>0.60799999999999998</v>
      </c>
      <c r="F2649" s="460">
        <f t="shared" si="465"/>
        <v>2.3568487353770456E-2</v>
      </c>
      <c r="G2649" s="460">
        <v>3.3482870404064002E-3</v>
      </c>
      <c r="H2649" s="460">
        <f t="shared" si="466"/>
        <v>1</v>
      </c>
      <c r="I2649" s="460">
        <v>0.67793033342974096</v>
      </c>
      <c r="J2649" s="460">
        <v>0.66408857049703796</v>
      </c>
      <c r="K2649" s="460">
        <v>0.78248822705812404</v>
      </c>
      <c r="L2649" s="460" t="str">
        <f t="shared" si="467"/>
        <v>-</v>
      </c>
      <c r="M2649" s="460">
        <f t="shared" si="468"/>
        <v>1</v>
      </c>
      <c r="N2649" s="460">
        <f t="shared" si="469"/>
        <v>7.8914060768611751E-5</v>
      </c>
      <c r="O2649" s="460">
        <f t="shared" si="474"/>
        <v>-82.056912161372267</v>
      </c>
      <c r="P2649" s="460">
        <f t="shared" si="471"/>
        <v>-1</v>
      </c>
      <c r="Q2649" s="460">
        <f t="shared" si="472"/>
        <v>6.6597141836036661E-9</v>
      </c>
      <c r="R2649" s="460">
        <f t="shared" si="473"/>
        <v>-6.6597141836036661E-9</v>
      </c>
      <c r="V2649" s="430"/>
    </row>
    <row r="2650" spans="3:22" x14ac:dyDescent="0.35">
      <c r="C2650" s="460">
        <v>609</v>
      </c>
      <c r="D2650" s="460">
        <f t="shared" si="464"/>
        <v>609</v>
      </c>
      <c r="E2650" s="460">
        <f t="shared" si="470"/>
        <v>0.60899999999999999</v>
      </c>
      <c r="F2650" s="460">
        <f t="shared" si="465"/>
        <v>2.3159047145385452E-2</v>
      </c>
      <c r="G2650" s="460">
        <v>3.0799707328472898E-3</v>
      </c>
      <c r="H2650" s="460">
        <f t="shared" si="466"/>
        <v>1</v>
      </c>
      <c r="I2650" s="460">
        <v>0.67702666677216095</v>
      </c>
      <c r="J2650" s="460">
        <v>0.66315415462911897</v>
      </c>
      <c r="K2650" s="460">
        <v>0.78184038158900804</v>
      </c>
      <c r="L2650" s="460" t="str">
        <f t="shared" si="467"/>
        <v>-</v>
      </c>
      <c r="M2650" s="460">
        <f t="shared" si="468"/>
        <v>1</v>
      </c>
      <c r="N2650" s="460">
        <f t="shared" si="469"/>
        <v>7.1329187408417772E-5</v>
      </c>
      <c r="O2650" s="460">
        <f t="shared" si="474"/>
        <v>-82.93465446983177</v>
      </c>
      <c r="P2650" s="460">
        <f t="shared" si="471"/>
        <v>-1</v>
      </c>
      <c r="Q2650" s="460">
        <f t="shared" si="472"/>
        <v>5.6432584056961222E-9</v>
      </c>
      <c r="R2650" s="460">
        <f t="shared" si="473"/>
        <v>-5.6432584056961222E-9</v>
      </c>
      <c r="V2650" s="430"/>
    </row>
    <row r="2651" spans="3:22" x14ac:dyDescent="0.35">
      <c r="C2651" s="460">
        <v>610</v>
      </c>
      <c r="D2651" s="460">
        <f t="shared" si="464"/>
        <v>610</v>
      </c>
      <c r="E2651" s="460">
        <f t="shared" si="470"/>
        <v>0.61</v>
      </c>
      <c r="F2651" s="460">
        <f t="shared" si="465"/>
        <v>2.2754638389041067E-2</v>
      </c>
      <c r="G2651" s="460">
        <v>2.7352261672853998E-3</v>
      </c>
      <c r="H2651" s="460">
        <f t="shared" si="466"/>
        <v>1</v>
      </c>
      <c r="I2651" s="460">
        <v>0.67612245870015297</v>
      </c>
      <c r="J2651" s="460">
        <v>0.66221923125536297</v>
      </c>
      <c r="K2651" s="460">
        <v>0.78119189621906504</v>
      </c>
      <c r="L2651" s="460" t="str">
        <f t="shared" si="467"/>
        <v>-</v>
      </c>
      <c r="M2651" s="460">
        <f t="shared" si="468"/>
        <v>1</v>
      </c>
      <c r="N2651" s="460">
        <f t="shared" si="469"/>
        <v>6.2239082348822028E-5</v>
      </c>
      <c r="O2651" s="460">
        <f t="shared" si="474"/>
        <v>-84.1187363839216</v>
      </c>
      <c r="P2651" s="460">
        <f t="shared" si="471"/>
        <v>-1</v>
      </c>
      <c r="Q2651" s="460">
        <f t="shared" si="472"/>
        <v>4.4601206714856949E-9</v>
      </c>
      <c r="R2651" s="460">
        <f t="shared" si="473"/>
        <v>-4.4601206714856949E-9</v>
      </c>
      <c r="V2651" s="430"/>
    </row>
    <row r="2652" spans="3:22" x14ac:dyDescent="0.35">
      <c r="C2652" s="460">
        <v>611</v>
      </c>
      <c r="D2652" s="460">
        <f t="shared" si="464"/>
        <v>611</v>
      </c>
      <c r="E2652" s="460">
        <f t="shared" si="470"/>
        <v>0.61099999999999999</v>
      </c>
      <c r="F2652" s="460">
        <f t="shared" si="465"/>
        <v>2.2355227049839381E-2</v>
      </c>
      <c r="G2652" s="460">
        <v>2.33904921480787E-3</v>
      </c>
      <c r="H2652" s="460">
        <f t="shared" si="466"/>
        <v>1</v>
      </c>
      <c r="I2652" s="460">
        <v>0.67521771305223</v>
      </c>
      <c r="J2652" s="460">
        <v>0.66128380451125301</v>
      </c>
      <c r="K2652" s="460">
        <v>0.78054277281038298</v>
      </c>
      <c r="L2652" s="460" t="str">
        <f t="shared" si="467"/>
        <v>-</v>
      </c>
      <c r="M2652" s="460">
        <f t="shared" si="468"/>
        <v>1</v>
      </c>
      <c r="N2652" s="460">
        <f t="shared" si="469"/>
        <v>5.2289976277778462E-5</v>
      </c>
      <c r="O2652" s="460">
        <f t="shared" si="474"/>
        <v>-85.631631103904979</v>
      </c>
      <c r="P2652" s="460">
        <f t="shared" si="471"/>
        <v>-1</v>
      </c>
      <c r="Q2652" s="460">
        <f t="shared" si="472"/>
        <v>3.2792263174738233E-9</v>
      </c>
      <c r="R2652" s="460">
        <f t="shared" si="473"/>
        <v>-3.2792263174738233E-9</v>
      </c>
      <c r="V2652" s="430"/>
    </row>
    <row r="2653" spans="3:22" x14ac:dyDescent="0.35">
      <c r="C2653" s="460">
        <v>612</v>
      </c>
      <c r="D2653" s="460">
        <f t="shared" si="464"/>
        <v>612</v>
      </c>
      <c r="E2653" s="460">
        <f t="shared" si="470"/>
        <v>0.61199999999999999</v>
      </c>
      <c r="F2653" s="460">
        <f t="shared" si="465"/>
        <v>2.196077905548223E-2</v>
      </c>
      <c r="G2653" s="460">
        <v>1.9155998891376999E-3</v>
      </c>
      <c r="H2653" s="460">
        <f t="shared" si="466"/>
        <v>1</v>
      </c>
      <c r="I2653" s="460">
        <v>0.67431243366712301</v>
      </c>
      <c r="J2653" s="460">
        <v>0.66034787853211896</v>
      </c>
      <c r="K2653" s="460">
        <v>0.779893013226297</v>
      </c>
      <c r="L2653" s="460" t="str">
        <f t="shared" si="467"/>
        <v>-</v>
      </c>
      <c r="M2653" s="460">
        <f t="shared" si="468"/>
        <v>1</v>
      </c>
      <c r="N2653" s="460">
        <f t="shared" si="469"/>
        <v>4.206806592405928E-5</v>
      </c>
      <c r="O2653" s="460">
        <f t="shared" si="474"/>
        <v>-87.520949083556843</v>
      </c>
      <c r="P2653" s="460">
        <f t="shared" si="471"/>
        <v>-1</v>
      </c>
      <c r="Q2653" s="460">
        <f t="shared" si="472"/>
        <v>2.2258600320409477E-9</v>
      </c>
      <c r="R2653" s="460">
        <f t="shared" si="473"/>
        <v>-2.2258600320409477E-9</v>
      </c>
      <c r="V2653" s="430"/>
    </row>
    <row r="2654" spans="3:22" x14ac:dyDescent="0.35">
      <c r="C2654" s="460">
        <v>613</v>
      </c>
      <c r="D2654" s="460">
        <f t="shared" si="464"/>
        <v>613</v>
      </c>
      <c r="E2654" s="460">
        <f t="shared" si="470"/>
        <v>0.61299999999999999</v>
      </c>
      <c r="F2654" s="460">
        <f t="shared" si="465"/>
        <v>2.1571260298763887E-2</v>
      </c>
      <c r="G2654" s="460">
        <v>1.48759993261491E-3</v>
      </c>
      <c r="H2654" s="460">
        <f t="shared" si="466"/>
        <v>1</v>
      </c>
      <c r="I2654" s="460">
        <v>0.67340662438380505</v>
      </c>
      <c r="J2654" s="460">
        <v>0.65941145745316998</v>
      </c>
      <c r="K2654" s="460">
        <v>0.77924261933143202</v>
      </c>
      <c r="L2654" s="460" t="str">
        <f t="shared" si="467"/>
        <v>-</v>
      </c>
      <c r="M2654" s="460">
        <f t="shared" si="468"/>
        <v>1</v>
      </c>
      <c r="N2654" s="460">
        <f t="shared" si="469"/>
        <v>3.2089405366859841E-5</v>
      </c>
      <c r="O2654" s="460">
        <f t="shared" si="474"/>
        <v>-89.872766610588656</v>
      </c>
      <c r="P2654" s="460">
        <f t="shared" si="471"/>
        <v>-1</v>
      </c>
      <c r="Q2654" s="460">
        <f t="shared" si="472"/>
        <v>1.3748326370658734E-9</v>
      </c>
      <c r="R2654" s="460">
        <f t="shared" si="473"/>
        <v>-1.3748326370658734E-9</v>
      </c>
      <c r="V2654" s="430"/>
    </row>
    <row r="2655" spans="3:22" x14ac:dyDescent="0.35">
      <c r="C2655" s="460">
        <v>614</v>
      </c>
      <c r="D2655" s="460">
        <f t="shared" si="464"/>
        <v>614</v>
      </c>
      <c r="E2655" s="460">
        <f t="shared" si="470"/>
        <v>0.61399999999999999</v>
      </c>
      <c r="F2655" s="460">
        <f t="shared" si="465"/>
        <v>2.1186636640055077E-2</v>
      </c>
      <c r="G2655" s="460">
        <v>1.07579311757394E-3</v>
      </c>
      <c r="H2655" s="460">
        <f t="shared" si="466"/>
        <v>1</v>
      </c>
      <c r="I2655" s="460">
        <v>0.672500289041434</v>
      </c>
      <c r="J2655" s="460">
        <v>0.65847454540942196</v>
      </c>
      <c r="K2655" s="460">
        <v>0.77859159299165703</v>
      </c>
      <c r="L2655" s="460" t="str">
        <f t="shared" si="467"/>
        <v>-</v>
      </c>
      <c r="M2655" s="460">
        <f t="shared" si="468"/>
        <v>1</v>
      </c>
      <c r="N2655" s="460">
        <f t="shared" si="469"/>
        <v>2.2792437881911115E-5</v>
      </c>
      <c r="O2655" s="460">
        <f t="shared" si="474"/>
        <v>-92.844184402897952</v>
      </c>
      <c r="P2655" s="460">
        <f t="shared" si="471"/>
        <v>-1</v>
      </c>
      <c r="Q2655" s="460">
        <f t="shared" si="472"/>
        <v>7.5300417959566667E-10</v>
      </c>
      <c r="R2655" s="460">
        <f t="shared" si="473"/>
        <v>-7.5300417959566667E-10</v>
      </c>
      <c r="V2655" s="430"/>
    </row>
    <row r="2656" spans="3:22" x14ac:dyDescent="0.35">
      <c r="C2656" s="460">
        <v>615</v>
      </c>
      <c r="D2656" s="460">
        <f t="shared" si="464"/>
        <v>615</v>
      </c>
      <c r="E2656" s="460">
        <f t="shared" si="470"/>
        <v>0.61499999999999999</v>
      </c>
      <c r="F2656" s="460">
        <f t="shared" si="465"/>
        <v>2.0806873909777618E-2</v>
      </c>
      <c r="G2656" s="460">
        <v>6.98480560684842E-4</v>
      </c>
      <c r="H2656" s="460">
        <f t="shared" si="466"/>
        <v>1</v>
      </c>
      <c r="I2656" s="460">
        <v>0.67159343147934003</v>
      </c>
      <c r="J2656" s="460">
        <v>0.65753714653569295</v>
      </c>
      <c r="K2656" s="460">
        <v>0.77793993607408896</v>
      </c>
      <c r="L2656" s="460" t="str">
        <f t="shared" si="467"/>
        <v>-</v>
      </c>
      <c r="M2656" s="460">
        <f t="shared" si="468"/>
        <v>1</v>
      </c>
      <c r="N2656" s="460">
        <f t="shared" si="469"/>
        <v>1.4533196954600281E-5</v>
      </c>
      <c r="O2656" s="460">
        <f t="shared" si="474"/>
        <v>-96.752776816557002</v>
      </c>
      <c r="P2656" s="460">
        <f t="shared" si="471"/>
        <v>-1</v>
      </c>
      <c r="Q2656" s="460">
        <f t="shared" si="472"/>
        <v>3.4830075398714829E-10</v>
      </c>
      <c r="R2656" s="460">
        <f t="shared" si="473"/>
        <v>-3.4830075398714829E-10</v>
      </c>
      <c r="V2656" s="430"/>
    </row>
    <row r="2657" spans="3:22" x14ac:dyDescent="0.35">
      <c r="C2657" s="460">
        <v>616</v>
      </c>
      <c r="D2657" s="460">
        <f t="shared" si="464"/>
        <v>616</v>
      </c>
      <c r="E2657" s="460">
        <f t="shared" si="470"/>
        <v>0.61599999999999999</v>
      </c>
      <c r="F2657" s="460">
        <f t="shared" si="465"/>
        <v>2.0431937910870616E-2</v>
      </c>
      <c r="G2657" s="460">
        <v>3.7114114394591499E-4</v>
      </c>
      <c r="H2657" s="460">
        <f t="shared" si="466"/>
        <v>1</v>
      </c>
      <c r="I2657" s="460">
        <v>0.67068605553699701</v>
      </c>
      <c r="J2657" s="460">
        <v>0.65659926496655696</v>
      </c>
      <c r="K2657" s="460">
        <v>0.77728765044707904</v>
      </c>
      <c r="L2657" s="460" t="str">
        <f t="shared" si="467"/>
        <v>-</v>
      </c>
      <c r="M2657" s="460">
        <f t="shared" si="468"/>
        <v>1</v>
      </c>
      <c r="N2657" s="460">
        <f t="shared" si="469"/>
        <v>7.5831328092724289E-6</v>
      </c>
      <c r="O2657" s="460">
        <f t="shared" si="474"/>
        <v>-102.40302675623057</v>
      </c>
      <c r="P2657" s="460">
        <f t="shared" si="471"/>
        <v>-1</v>
      </c>
      <c r="Q2657" s="460">
        <f t="shared" si="472"/>
        <v>1.2228301055609048E-10</v>
      </c>
      <c r="R2657" s="460">
        <f t="shared" si="473"/>
        <v>-1.2228301055609048E-10</v>
      </c>
      <c r="V2657" s="430"/>
    </row>
    <row r="2658" spans="3:22" x14ac:dyDescent="0.35">
      <c r="C2658" s="460">
        <v>617</v>
      </c>
      <c r="D2658" s="460">
        <f t="shared" si="464"/>
        <v>617</v>
      </c>
      <c r="E2658" s="460">
        <f t="shared" si="470"/>
        <v>0.61699999999999999</v>
      </c>
      <c r="F2658" s="460">
        <f t="shared" si="465"/>
        <v>2.0061794421247028E-2</v>
      </c>
      <c r="G2658" s="460">
        <v>1.061447098218E-4</v>
      </c>
      <c r="H2658" s="460">
        <f t="shared" si="466"/>
        <v>1</v>
      </c>
      <c r="I2658" s="460">
        <v>0.66977816505401699</v>
      </c>
      <c r="J2658" s="460">
        <v>0.65566090483635697</v>
      </c>
      <c r="K2658" s="460">
        <v>0.77663473798022997</v>
      </c>
      <c r="L2658" s="460" t="str">
        <f t="shared" si="467"/>
        <v>-</v>
      </c>
      <c r="M2658" s="460">
        <f t="shared" si="468"/>
        <v>1</v>
      </c>
      <c r="N2658" s="460">
        <f t="shared" si="469"/>
        <v>2.1294533473478717E-6</v>
      </c>
      <c r="O2658" s="460">
        <f t="shared" si="474"/>
        <v>-113.43463740258957</v>
      </c>
      <c r="P2658" s="460">
        <f t="shared" si="471"/>
        <v>-1</v>
      </c>
      <c r="Q2658" s="460">
        <f t="shared" si="472"/>
        <v>2.3583582462443077E-11</v>
      </c>
      <c r="R2658" s="460">
        <f t="shared" si="473"/>
        <v>-2.3583582462443077E-11</v>
      </c>
      <c r="V2658" s="430"/>
    </row>
    <row r="2659" spans="3:22" x14ac:dyDescent="0.35">
      <c r="C2659" s="460">
        <v>618</v>
      </c>
      <c r="D2659" s="460">
        <f t="shared" si="464"/>
        <v>618</v>
      </c>
      <c r="E2659" s="460">
        <f t="shared" si="470"/>
        <v>0.61799999999999999</v>
      </c>
      <c r="F2659" s="460">
        <f t="shared" si="465"/>
        <v>1.9696409196240838E-2</v>
      </c>
      <c r="G2659" s="460">
        <v>8.74368864563214E-5</v>
      </c>
      <c r="H2659" s="460">
        <f t="shared" si="466"/>
        <v>1</v>
      </c>
      <c r="I2659" s="460">
        <v>0.668869763870103</v>
      </c>
      <c r="J2659" s="460">
        <v>0.65472207027913198</v>
      </c>
      <c r="K2659" s="460">
        <v>0.77598120054435504</v>
      </c>
      <c r="L2659" s="460" t="str">
        <f t="shared" si="467"/>
        <v>-</v>
      </c>
      <c r="M2659" s="460">
        <f t="shared" si="468"/>
        <v>1</v>
      </c>
      <c r="N2659" s="460">
        <f t="shared" si="469"/>
        <v>1.7221926944889548E-6</v>
      </c>
      <c r="O2659" s="460">
        <f t="shared" si="474"/>
        <v>-115.27836514741162</v>
      </c>
      <c r="P2659" s="460">
        <f t="shared" si="471"/>
        <v>-1</v>
      </c>
      <c r="Q2659" s="460">
        <f t="shared" si="472"/>
        <v>3.7087943078993225E-12</v>
      </c>
      <c r="R2659" s="460">
        <f t="shared" si="473"/>
        <v>-3.7087943078993225E-12</v>
      </c>
      <c r="V2659" s="430"/>
    </row>
    <row r="2660" spans="3:22" x14ac:dyDescent="0.35">
      <c r="C2660" s="460">
        <v>619</v>
      </c>
      <c r="D2660" s="460">
        <f t="shared" si="464"/>
        <v>619</v>
      </c>
      <c r="E2660" s="460">
        <f t="shared" si="470"/>
        <v>0.61899999999999999</v>
      </c>
      <c r="F2660" s="460">
        <f t="shared" si="465"/>
        <v>1.9335747971045088E-2</v>
      </c>
      <c r="G2660" s="460">
        <v>2.03918459753207E-4</v>
      </c>
      <c r="H2660" s="460">
        <f t="shared" si="466"/>
        <v>1</v>
      </c>
      <c r="I2660" s="460">
        <v>0.66796085582506703</v>
      </c>
      <c r="J2660" s="460">
        <v>0.65378276542865099</v>
      </c>
      <c r="K2660" s="460">
        <v>0.77532704001151098</v>
      </c>
      <c r="L2660" s="460" t="str">
        <f t="shared" si="467"/>
        <v>-</v>
      </c>
      <c r="M2660" s="460">
        <f t="shared" si="468"/>
        <v>1</v>
      </c>
      <c r="N2660" s="460">
        <f t="shared" si="469"/>
        <v>3.9429159444317117E-6</v>
      </c>
      <c r="O2660" s="460">
        <f t="shared" si="474"/>
        <v>-108.08364962342819</v>
      </c>
      <c r="P2660" s="460">
        <f t="shared" si="471"/>
        <v>-1</v>
      </c>
      <c r="Q2660" s="460">
        <f t="shared" si="472"/>
        <v>8.0233639726933916E-12</v>
      </c>
      <c r="R2660" s="460">
        <f t="shared" si="473"/>
        <v>-8.0233639726933916E-12</v>
      </c>
      <c r="V2660" s="430"/>
    </row>
    <row r="2661" spans="3:22" x14ac:dyDescent="0.35">
      <c r="C2661" s="460">
        <v>620</v>
      </c>
      <c r="D2661" s="460">
        <f t="shared" si="464"/>
        <v>620</v>
      </c>
      <c r="E2661" s="460">
        <f t="shared" si="470"/>
        <v>0.62</v>
      </c>
      <c r="F2661" s="460">
        <f t="shared" si="465"/>
        <v>1.8979776463139919E-2</v>
      </c>
      <c r="G2661" s="460">
        <v>2.4099020252154899E-4</v>
      </c>
      <c r="H2661" s="460">
        <f t="shared" si="466"/>
        <v>1</v>
      </c>
      <c r="I2661" s="460">
        <v>0.66705144475873102</v>
      </c>
      <c r="J2661" s="460">
        <v>0.65284299441829696</v>
      </c>
      <c r="K2661" s="460">
        <v>0.77467225825492902</v>
      </c>
      <c r="L2661" s="460" t="str">
        <f t="shared" si="467"/>
        <v>-</v>
      </c>
      <c r="M2661" s="460">
        <f t="shared" si="468"/>
        <v>1</v>
      </c>
      <c r="N2661" s="460">
        <f t="shared" si="469"/>
        <v>4.5739401736658182E-6</v>
      </c>
      <c r="O2661" s="460">
        <f t="shared" si="474"/>
        <v>-106.79419040375343</v>
      </c>
      <c r="P2661" s="460">
        <f t="shared" si="471"/>
        <v>-1</v>
      </c>
      <c r="Q2661" s="460">
        <f t="shared" si="472"/>
        <v>1.8134209534093835E-11</v>
      </c>
      <c r="R2661" s="460">
        <f t="shared" si="473"/>
        <v>-1.8134209534093835E-11</v>
      </c>
      <c r="V2661" s="430"/>
    </row>
    <row r="2662" spans="3:22" x14ac:dyDescent="0.35">
      <c r="C2662" s="460">
        <v>621</v>
      </c>
      <c r="D2662" s="460">
        <f t="shared" si="464"/>
        <v>621</v>
      </c>
      <c r="E2662" s="460">
        <f t="shared" si="470"/>
        <v>0.621</v>
      </c>
      <c r="F2662" s="460">
        <f t="shared" si="465"/>
        <v>1.862846037471072E-2</v>
      </c>
      <c r="G2662" s="460">
        <v>1.99609356320568E-4</v>
      </c>
      <c r="H2662" s="460">
        <f t="shared" si="466"/>
        <v>1</v>
      </c>
      <c r="I2662" s="460">
        <v>0.66614153451098501</v>
      </c>
      <c r="J2662" s="460">
        <v>0.65190276138113701</v>
      </c>
      <c r="K2662" s="460">
        <v>0.77401685714907498</v>
      </c>
      <c r="L2662" s="460" t="str">
        <f t="shared" si="467"/>
        <v>-</v>
      </c>
      <c r="M2662" s="460">
        <f t="shared" si="468"/>
        <v>1</v>
      </c>
      <c r="N2662" s="460">
        <f t="shared" si="469"/>
        <v>3.7184149846392138E-6</v>
      </c>
      <c r="O2662" s="460">
        <f t="shared" si="474"/>
        <v>-108.59284286964876</v>
      </c>
      <c r="P2662" s="460">
        <f t="shared" si="471"/>
        <v>-1</v>
      </c>
      <c r="Q2662" s="460">
        <f t="shared" si="472"/>
        <v>1.7190788517867021E-11</v>
      </c>
      <c r="R2662" s="460">
        <f t="shared" si="473"/>
        <v>-1.7190788517867021E-11</v>
      </c>
      <c r="V2662" s="430"/>
    </row>
    <row r="2663" spans="3:22" x14ac:dyDescent="0.35">
      <c r="C2663" s="460">
        <v>622</v>
      </c>
      <c r="D2663" s="460">
        <f t="shared" si="464"/>
        <v>622</v>
      </c>
      <c r="E2663" s="460">
        <f t="shared" si="470"/>
        <v>0.622</v>
      </c>
      <c r="F2663" s="460">
        <f t="shared" si="465"/>
        <v>1.8281765395056708E-2</v>
      </c>
      <c r="G2663" s="460">
        <v>8.3800322257391403E-5</v>
      </c>
      <c r="H2663" s="460">
        <f t="shared" si="466"/>
        <v>1</v>
      </c>
      <c r="I2663" s="460">
        <v>0.66523112892171998</v>
      </c>
      <c r="J2663" s="460">
        <v>0.65096207044982801</v>
      </c>
      <c r="K2663" s="460">
        <v>0.77336083856959703</v>
      </c>
      <c r="L2663" s="460" t="str">
        <f t="shared" si="467"/>
        <v>-</v>
      </c>
      <c r="M2663" s="460">
        <f t="shared" si="468"/>
        <v>1</v>
      </c>
      <c r="N2663" s="460">
        <f t="shared" si="469"/>
        <v>1.5320178315397786E-6</v>
      </c>
      <c r="O2663" s="460">
        <f t="shared" si="474"/>
        <v>-116.29472359623199</v>
      </c>
      <c r="P2663" s="460">
        <f t="shared" si="471"/>
        <v>-1</v>
      </c>
      <c r="Q2663" s="460">
        <f t="shared" si="472"/>
        <v>6.8917611893023167E-12</v>
      </c>
      <c r="R2663" s="460">
        <f t="shared" si="473"/>
        <v>-6.8917611893023167E-12</v>
      </c>
      <c r="V2663" s="430"/>
    </row>
    <row r="2664" spans="3:22" x14ac:dyDescent="0.35">
      <c r="C2664" s="460">
        <v>623</v>
      </c>
      <c r="D2664" s="460">
        <f t="shared" si="464"/>
        <v>623</v>
      </c>
      <c r="E2664" s="460">
        <f t="shared" si="470"/>
        <v>0.623</v>
      </c>
      <c r="F2664" s="460">
        <f t="shared" si="465"/>
        <v>1.793965720298888E-2</v>
      </c>
      <c r="G2664" s="460">
        <v>9.9628957458214101E-5</v>
      </c>
      <c r="H2664" s="460">
        <f t="shared" si="466"/>
        <v>1</v>
      </c>
      <c r="I2664" s="460">
        <v>0.66432023183080602</v>
      </c>
      <c r="J2664" s="460">
        <v>0.65002092575662695</v>
      </c>
      <c r="K2664" s="460">
        <v>0.77270420439333398</v>
      </c>
      <c r="L2664" s="460" t="str">
        <f t="shared" si="467"/>
        <v>-</v>
      </c>
      <c r="M2664" s="460">
        <f t="shared" si="468"/>
        <v>1</v>
      </c>
      <c r="N2664" s="460">
        <f t="shared" si="469"/>
        <v>1.7873093442915234E-6</v>
      </c>
      <c r="O2664" s="460">
        <f t="shared" si="474"/>
        <v>-114.9560054815948</v>
      </c>
      <c r="P2664" s="460">
        <f t="shared" si="471"/>
        <v>-1</v>
      </c>
      <c r="Q2664" s="460">
        <f t="shared" si="472"/>
        <v>2.7544832250530519E-12</v>
      </c>
      <c r="R2664" s="460">
        <f t="shared" si="473"/>
        <v>-2.7544832250530519E-12</v>
      </c>
      <c r="V2664" s="430"/>
    </row>
    <row r="2665" spans="3:22" x14ac:dyDescent="0.35">
      <c r="C2665" s="460">
        <v>624</v>
      </c>
      <c r="D2665" s="460">
        <f t="shared" si="464"/>
        <v>624</v>
      </c>
      <c r="E2665" s="460">
        <f t="shared" si="470"/>
        <v>0.624</v>
      </c>
      <c r="F2665" s="460">
        <f t="shared" si="465"/>
        <v>1.7602101469218114E-2</v>
      </c>
      <c r="G2665" s="460">
        <v>3.4144439430933198E-4</v>
      </c>
      <c r="H2665" s="460">
        <f t="shared" si="466"/>
        <v>1</v>
      </c>
      <c r="I2665" s="460">
        <v>0.66340884707807402</v>
      </c>
      <c r="J2665" s="460">
        <v>0.64907933143333396</v>
      </c>
      <c r="K2665" s="460">
        <v>0.77204695649829502</v>
      </c>
      <c r="L2665" s="460" t="str">
        <f t="shared" si="467"/>
        <v>-</v>
      </c>
      <c r="M2665" s="460">
        <f t="shared" si="468"/>
        <v>1</v>
      </c>
      <c r="N2665" s="460">
        <f t="shared" si="469"/>
        <v>6.0101388747285818E-6</v>
      </c>
      <c r="O2665" s="460">
        <f t="shared" si="474"/>
        <v>-104.42230985501516</v>
      </c>
      <c r="P2665" s="460">
        <f t="shared" si="471"/>
        <v>-1</v>
      </c>
      <c r="Q2665" s="460">
        <f t="shared" si="472"/>
        <v>1.520004968207495E-11</v>
      </c>
      <c r="R2665" s="460">
        <f t="shared" si="473"/>
        <v>-1.520004968207495E-11</v>
      </c>
      <c r="V2665" s="430"/>
    </row>
    <row r="2666" spans="3:22" x14ac:dyDescent="0.35">
      <c r="C2666" s="460">
        <v>625</v>
      </c>
      <c r="D2666" s="460">
        <f t="shared" si="464"/>
        <v>625</v>
      </c>
      <c r="E2666" s="460">
        <f t="shared" si="470"/>
        <v>0.625</v>
      </c>
      <c r="F2666" s="460">
        <f t="shared" si="465"/>
        <v>1.726906385873259E-2</v>
      </c>
      <c r="G2666" s="460">
        <v>6.3040514096996401E-4</v>
      </c>
      <c r="H2666" s="460">
        <f t="shared" si="466"/>
        <v>1</v>
      </c>
      <c r="I2666" s="460">
        <v>0.66249697850332501</v>
      </c>
      <c r="J2666" s="460">
        <v>0.64813729161132405</v>
      </c>
      <c r="K2666" s="460">
        <v>0.77138909676369505</v>
      </c>
      <c r="L2666" s="460" t="str">
        <f t="shared" si="467"/>
        <v>-</v>
      </c>
      <c r="M2666" s="460">
        <f t="shared" si="468"/>
        <v>1</v>
      </c>
      <c r="N2666" s="460">
        <f t="shared" si="469"/>
        <v>1.088650663628363E-5</v>
      </c>
      <c r="O2666" s="460">
        <f t="shared" si="474"/>
        <v>-99.262229167010588</v>
      </c>
      <c r="P2666" s="460">
        <f t="shared" si="471"/>
        <v>-1</v>
      </c>
      <c r="Q2666" s="460">
        <f t="shared" si="472"/>
        <v>7.1374157381202292E-11</v>
      </c>
      <c r="R2666" s="460">
        <f t="shared" si="473"/>
        <v>-7.1374157381202292E-11</v>
      </c>
      <c r="V2666" s="430"/>
    </row>
    <row r="2667" spans="3:22" x14ac:dyDescent="0.35">
      <c r="C2667" s="460">
        <v>626</v>
      </c>
      <c r="D2667" s="460">
        <f t="shared" si="464"/>
        <v>626</v>
      </c>
      <c r="E2667" s="460">
        <f t="shared" si="470"/>
        <v>0.626</v>
      </c>
      <c r="F2667" s="460">
        <f t="shared" si="465"/>
        <v>1.6940510033164838E-2</v>
      </c>
      <c r="G2667" s="460">
        <v>9.5373169052334898E-4</v>
      </c>
      <c r="H2667" s="460">
        <f t="shared" si="466"/>
        <v>1</v>
      </c>
      <c r="I2667" s="460">
        <v>0.66158462994622902</v>
      </c>
      <c r="J2667" s="460">
        <v>0.64719481042142901</v>
      </c>
      <c r="K2667" s="460">
        <v>0.77073062706986595</v>
      </c>
      <c r="L2667" s="460" t="str">
        <f t="shared" si="467"/>
        <v>-</v>
      </c>
      <c r="M2667" s="460">
        <f t="shared" si="468"/>
        <v>1</v>
      </c>
      <c r="N2667" s="460">
        <f t="shared" si="469"/>
        <v>1.6156701272258056E-5</v>
      </c>
      <c r="O2667" s="460">
        <f t="shared" si="474"/>
        <v>-95.832946095851469</v>
      </c>
      <c r="P2667" s="460">
        <f t="shared" si="471"/>
        <v>-1</v>
      </c>
      <c r="Q2667" s="460">
        <f t="shared" si="472"/>
        <v>1.8283377349615289E-10</v>
      </c>
      <c r="R2667" s="460">
        <f t="shared" si="473"/>
        <v>-1.8283377349615289E-10</v>
      </c>
      <c r="V2667" s="430"/>
    </row>
    <row r="2668" spans="3:22" x14ac:dyDescent="0.35">
      <c r="C2668" s="460">
        <v>627</v>
      </c>
      <c r="D2668" s="460">
        <f t="shared" si="464"/>
        <v>627</v>
      </c>
      <c r="E2668" s="460">
        <f t="shared" si="470"/>
        <v>0.627</v>
      </c>
      <c r="F2668" s="460">
        <f t="shared" si="465"/>
        <v>1.6616405653147835E-2</v>
      </c>
      <c r="G2668" s="460">
        <v>1.29760827859325E-3</v>
      </c>
      <c r="H2668" s="460">
        <f t="shared" si="466"/>
        <v>1</v>
      </c>
      <c r="I2668" s="460">
        <v>0.66067180524639801</v>
      </c>
      <c r="J2668" s="460">
        <v>0.646251891994019</v>
      </c>
      <c r="K2668" s="460">
        <v>0.77007154929834898</v>
      </c>
      <c r="L2668" s="460" t="str">
        <f t="shared" si="467"/>
        <v>-</v>
      </c>
      <c r="M2668" s="460">
        <f t="shared" si="468"/>
        <v>1</v>
      </c>
      <c r="N2668" s="460">
        <f t="shared" si="469"/>
        <v>2.156158553598831E-5</v>
      </c>
      <c r="O2668" s="460">
        <f t="shared" si="474"/>
        <v>-93.326386127394144</v>
      </c>
      <c r="P2668" s="460">
        <f t="shared" si="471"/>
        <v>-1</v>
      </c>
      <c r="Q2668" s="460">
        <f t="shared" si="472"/>
        <v>3.5566728993728291E-10</v>
      </c>
      <c r="R2668" s="460">
        <f t="shared" si="473"/>
        <v>-3.5566728993728291E-10</v>
      </c>
      <c r="V2668" s="430"/>
    </row>
    <row r="2669" spans="3:22" x14ac:dyDescent="0.35">
      <c r="C2669" s="460">
        <v>628</v>
      </c>
      <c r="D2669" s="460">
        <f t="shared" si="464"/>
        <v>628</v>
      </c>
      <c r="E2669" s="460">
        <f t="shared" si="470"/>
        <v>0.628</v>
      </c>
      <c r="F2669" s="460">
        <f t="shared" si="465"/>
        <v>1.6296716380660624E-2</v>
      </c>
      <c r="G2669" s="460">
        <v>1.6477044473303701E-3</v>
      </c>
      <c r="H2669" s="460">
        <f t="shared" si="466"/>
        <v>1</v>
      </c>
      <c r="I2669" s="460">
        <v>0.65975850824326598</v>
      </c>
      <c r="J2669" s="460">
        <v>0.64530854045886799</v>
      </c>
      <c r="K2669" s="460">
        <v>0.76941186533178596</v>
      </c>
      <c r="L2669" s="460" t="str">
        <f t="shared" si="467"/>
        <v>-</v>
      </c>
      <c r="M2669" s="460">
        <f t="shared" si="468"/>
        <v>1</v>
      </c>
      <c r="N2669" s="460">
        <f t="shared" si="469"/>
        <v>2.6852172057296202E-5</v>
      </c>
      <c r="O2669" s="460">
        <f t="shared" si="474"/>
        <v>-91.420411574078031</v>
      </c>
      <c r="P2669" s="460">
        <f t="shared" si="471"/>
        <v>-1</v>
      </c>
      <c r="Q2669" s="460">
        <f t="shared" si="472"/>
        <v>5.8597298107532842E-10</v>
      </c>
      <c r="R2669" s="460">
        <f t="shared" si="473"/>
        <v>-5.8597298107532842E-10</v>
      </c>
      <c r="V2669" s="430"/>
    </row>
    <row r="2670" spans="3:22" x14ac:dyDescent="0.35">
      <c r="C2670" s="460">
        <v>629</v>
      </c>
      <c r="D2670" s="460">
        <f t="shared" si="464"/>
        <v>629</v>
      </c>
      <c r="E2670" s="460">
        <f t="shared" si="470"/>
        <v>0.629</v>
      </c>
      <c r="F2670" s="460">
        <f t="shared" si="465"/>
        <v>1.5981407881362431E-2</v>
      </c>
      <c r="G2670" s="460">
        <v>1.98970030931496E-3</v>
      </c>
      <c r="H2670" s="460">
        <f t="shared" si="466"/>
        <v>1</v>
      </c>
      <c r="I2670" s="460">
        <v>0.65884474277616301</v>
      </c>
      <c r="J2670" s="460">
        <v>0.64436475994523401</v>
      </c>
      <c r="K2670" s="460">
        <v>0.76875157705400798</v>
      </c>
      <c r="L2670" s="460" t="str">
        <f t="shared" si="467"/>
        <v>-</v>
      </c>
      <c r="M2670" s="460">
        <f t="shared" si="468"/>
        <v>1</v>
      </c>
      <c r="N2670" s="460">
        <f t="shared" si="469"/>
        <v>3.1798212204835365E-5</v>
      </c>
      <c r="O2670" s="460">
        <f t="shared" si="474"/>
        <v>-89.951945934525824</v>
      </c>
      <c r="P2670" s="460">
        <f t="shared" si="471"/>
        <v>-1</v>
      </c>
      <c r="Q2670" s="460">
        <f t="shared" si="472"/>
        <v>8.5996689352392267E-10</v>
      </c>
      <c r="R2670" s="460">
        <f t="shared" si="473"/>
        <v>-8.5996689352392267E-10</v>
      </c>
      <c r="V2670" s="430"/>
    </row>
    <row r="2671" spans="3:22" x14ac:dyDescent="0.35">
      <c r="C2671" s="460">
        <v>630</v>
      </c>
      <c r="D2671" s="460">
        <f t="shared" si="464"/>
        <v>630</v>
      </c>
      <c r="E2671" s="460">
        <f t="shared" si="470"/>
        <v>0.63</v>
      </c>
      <c r="F2671" s="460">
        <f t="shared" si="465"/>
        <v>1.5670445826916315E-2</v>
      </c>
      <c r="G2671" s="460">
        <v>2.30980014509523E-3</v>
      </c>
      <c r="H2671" s="460">
        <f t="shared" si="466"/>
        <v>1</v>
      </c>
      <c r="I2671" s="460">
        <v>0.65793051268420599</v>
      </c>
      <c r="J2671" s="460">
        <v>0.64342055458173997</v>
      </c>
      <c r="K2671" s="460">
        <v>0.76809068634994704</v>
      </c>
      <c r="L2671" s="460" t="str">
        <f t="shared" si="467"/>
        <v>-</v>
      </c>
      <c r="M2671" s="460">
        <f t="shared" si="468"/>
        <v>1</v>
      </c>
      <c r="N2671" s="460">
        <f t="shared" si="469"/>
        <v>3.6195598044718248E-5</v>
      </c>
      <c r="O2671" s="460">
        <f t="shared" si="474"/>
        <v>-88.826884866205688</v>
      </c>
      <c r="P2671" s="460">
        <f t="shared" si="471"/>
        <v>-1</v>
      </c>
      <c r="Q2671" s="460">
        <f t="shared" si="472"/>
        <v>1.1557895580630756E-9</v>
      </c>
      <c r="R2671" s="460">
        <f t="shared" si="473"/>
        <v>-1.1557895580630756E-9</v>
      </c>
      <c r="V2671" s="430"/>
    </row>
    <row r="2672" spans="3:22" x14ac:dyDescent="0.35">
      <c r="C2672" s="460">
        <v>631</v>
      </c>
      <c r="D2672" s="460">
        <f t="shared" si="464"/>
        <v>631</v>
      </c>
      <c r="E2672" s="460">
        <f t="shared" si="470"/>
        <v>0.63100000000000001</v>
      </c>
      <c r="F2672" s="460">
        <f t="shared" si="465"/>
        <v>1.5363795897300921E-2</v>
      </c>
      <c r="G2672" s="460">
        <v>2.5952194747486698E-3</v>
      </c>
      <c r="H2672" s="460">
        <f t="shared" si="466"/>
        <v>1</v>
      </c>
      <c r="I2672" s="460">
        <v>0.65701582180632501</v>
      </c>
      <c r="J2672" s="460">
        <v>0.642475928496404</v>
      </c>
      <c r="K2672" s="460">
        <v>0.76742919510567398</v>
      </c>
      <c r="L2672" s="460" t="str">
        <f t="shared" si="467"/>
        <v>-</v>
      </c>
      <c r="M2672" s="460">
        <f t="shared" si="468"/>
        <v>1</v>
      </c>
      <c r="N2672" s="460">
        <f t="shared" si="469"/>
        <v>3.9872422318739062E-5</v>
      </c>
      <c r="O2672" s="460">
        <f t="shared" si="474"/>
        <v>-87.986547587877908</v>
      </c>
      <c r="P2672" s="460">
        <f t="shared" si="471"/>
        <v>-1</v>
      </c>
      <c r="Q2672" s="460">
        <f t="shared" si="472"/>
        <v>1.4465859305038387E-9</v>
      </c>
      <c r="R2672" s="460">
        <f t="shared" si="473"/>
        <v>-1.4465859305038387E-9</v>
      </c>
      <c r="V2672" s="430"/>
    </row>
    <row r="2673" spans="3:22" x14ac:dyDescent="0.35">
      <c r="C2673" s="460">
        <v>632</v>
      </c>
      <c r="D2673" s="460">
        <f t="shared" si="464"/>
        <v>632</v>
      </c>
      <c r="E2673" s="460">
        <f t="shared" si="470"/>
        <v>0.63200000000000001</v>
      </c>
      <c r="F2673" s="460">
        <f t="shared" si="465"/>
        <v>1.5061423783111172E-2</v>
      </c>
      <c r="G2673" s="460">
        <v>2.8346316454752698E-3</v>
      </c>
      <c r="H2673" s="460">
        <f t="shared" si="466"/>
        <v>1</v>
      </c>
      <c r="I2673" s="460">
        <v>0.65610067398122496</v>
      </c>
      <c r="J2673" s="460">
        <v>0.64153088581659801</v>
      </c>
      <c r="K2673" s="460">
        <v>0.76676710520837699</v>
      </c>
      <c r="L2673" s="460" t="str">
        <f t="shared" si="467"/>
        <v>-</v>
      </c>
      <c r="M2673" s="460">
        <f t="shared" si="468"/>
        <v>1</v>
      </c>
      <c r="N2673" s="460">
        <f t="shared" si="469"/>
        <v>4.2693588481520783E-5</v>
      </c>
      <c r="O2673" s="460">
        <f t="shared" si="474"/>
        <v>-87.392746806837295</v>
      </c>
      <c r="P2673" s="460">
        <f t="shared" si="471"/>
        <v>-1</v>
      </c>
      <c r="Q2673" s="460">
        <f t="shared" si="472"/>
        <v>1.7042865348671561E-9</v>
      </c>
      <c r="R2673" s="460">
        <f t="shared" si="473"/>
        <v>-1.7042865348671561E-9</v>
      </c>
      <c r="V2673" s="430"/>
    </row>
    <row r="2674" spans="3:22" x14ac:dyDescent="0.35">
      <c r="C2674" s="460">
        <v>633</v>
      </c>
      <c r="D2674" s="460">
        <f t="shared" si="464"/>
        <v>633</v>
      </c>
      <c r="E2674" s="460">
        <f t="shared" si="470"/>
        <v>0.63300000000000001</v>
      </c>
      <c r="F2674" s="460">
        <f t="shared" si="465"/>
        <v>1.4763295187847499E-2</v>
      </c>
      <c r="G2674" s="460">
        <v>3.0185612476864901E-3</v>
      </c>
      <c r="H2674" s="460">
        <f t="shared" si="466"/>
        <v>1</v>
      </c>
      <c r="I2674" s="460">
        <v>0.65518507304738205</v>
      </c>
      <c r="J2674" s="460">
        <v>0.64058543066902895</v>
      </c>
      <c r="K2674" s="460">
        <v>0.76610441854637201</v>
      </c>
      <c r="L2674" s="460" t="str">
        <f t="shared" si="467"/>
        <v>-</v>
      </c>
      <c r="M2674" s="460">
        <f t="shared" si="468"/>
        <v>1</v>
      </c>
      <c r="N2674" s="460">
        <f t="shared" si="469"/>
        <v>4.4563910742192904E-5</v>
      </c>
      <c r="O2674" s="460">
        <f t="shared" si="474"/>
        <v>-87.020334085937222</v>
      </c>
      <c r="P2674" s="460">
        <f t="shared" si="471"/>
        <v>-1</v>
      </c>
      <c r="Q2674" s="460">
        <f t="shared" si="472"/>
        <v>1.9034677926940988E-9</v>
      </c>
      <c r="R2674" s="460">
        <f t="shared" si="473"/>
        <v>-1.9034677926940988E-9</v>
      </c>
      <c r="V2674" s="430"/>
    </row>
    <row r="2675" spans="3:22" x14ac:dyDescent="0.35">
      <c r="C2675" s="460">
        <v>634</v>
      </c>
      <c r="D2675" s="460">
        <f t="shared" si="464"/>
        <v>634</v>
      </c>
      <c r="E2675" s="460">
        <f t="shared" si="470"/>
        <v>0.63400000000000001</v>
      </c>
      <c r="F2675" s="460">
        <f t="shared" si="465"/>
        <v>1.446937583019303E-2</v>
      </c>
      <c r="G2675" s="460">
        <v>3.13971327584352E-3</v>
      </c>
      <c r="H2675" s="460">
        <f t="shared" si="466"/>
        <v>1</v>
      </c>
      <c r="I2675" s="460">
        <v>0.65426902284297594</v>
      </c>
      <c r="J2675" s="460">
        <v>0.63963956717968296</v>
      </c>
      <c r="K2675" s="460">
        <v>0.76544113700905103</v>
      </c>
      <c r="L2675" s="460" t="str">
        <f t="shared" si="467"/>
        <v>-</v>
      </c>
      <c r="M2675" s="460">
        <f t="shared" si="468"/>
        <v>1</v>
      </c>
      <c r="N2675" s="460">
        <f t="shared" si="469"/>
        <v>4.5429691387226409E-5</v>
      </c>
      <c r="O2675" s="460">
        <f t="shared" si="474"/>
        <v>-86.853204268453169</v>
      </c>
      <c r="P2675" s="460">
        <f t="shared" si="471"/>
        <v>-1</v>
      </c>
      <c r="Q2675" s="460">
        <f t="shared" si="472"/>
        <v>2.0247121060570561E-9</v>
      </c>
      <c r="R2675" s="460">
        <f t="shared" si="473"/>
        <v>-2.0247121060570561E-9</v>
      </c>
      <c r="V2675" s="430"/>
    </row>
    <row r="2676" spans="3:22" x14ac:dyDescent="0.35">
      <c r="C2676" s="460">
        <v>635</v>
      </c>
      <c r="D2676" s="460">
        <f t="shared" si="464"/>
        <v>635</v>
      </c>
      <c r="E2676" s="460">
        <f t="shared" si="470"/>
        <v>0.63500000000000001</v>
      </c>
      <c r="F2676" s="460">
        <f t="shared" si="465"/>
        <v>1.4179631446279373E-2</v>
      </c>
      <c r="G2676" s="460">
        <v>3.19322884348277E-3</v>
      </c>
      <c r="H2676" s="460">
        <f t="shared" si="466"/>
        <v>1</v>
      </c>
      <c r="I2676" s="460">
        <v>0.65335252720590498</v>
      </c>
      <c r="J2676" s="460">
        <v>0.63869329947384001</v>
      </c>
      <c r="K2676" s="460">
        <v>0.76477726248692002</v>
      </c>
      <c r="L2676" s="460" t="str">
        <f t="shared" si="467"/>
        <v>-</v>
      </c>
      <c r="M2676" s="460">
        <f t="shared" si="468"/>
        <v>1</v>
      </c>
      <c r="N2676" s="460">
        <f t="shared" si="469"/>
        <v>4.5278808124214596E-5</v>
      </c>
      <c r="O2676" s="460">
        <f t="shared" si="474"/>
        <v>-86.882100272389238</v>
      </c>
      <c r="P2676" s="460">
        <f t="shared" si="471"/>
        <v>-1</v>
      </c>
      <c r="Q2676" s="460">
        <f t="shared" si="472"/>
        <v>2.057007970904273E-9</v>
      </c>
      <c r="R2676" s="460">
        <f t="shared" si="473"/>
        <v>-2.057007970904273E-9</v>
      </c>
      <c r="V2676" s="430"/>
    </row>
    <row r="2677" spans="3:22" x14ac:dyDescent="0.35">
      <c r="C2677" s="460">
        <v>636</v>
      </c>
      <c r="D2677" s="460">
        <f t="shared" si="464"/>
        <v>636</v>
      </c>
      <c r="E2677" s="460">
        <f t="shared" si="470"/>
        <v>0.63600000000000001</v>
      </c>
      <c r="F2677" s="460">
        <f t="shared" si="465"/>
        <v>1.3894027791940307E-2</v>
      </c>
      <c r="G2677" s="460">
        <v>3.17686039320976E-3</v>
      </c>
      <c r="H2677" s="460">
        <f t="shared" si="466"/>
        <v>1</v>
      </c>
      <c r="I2677" s="460">
        <v>0.65243558997377005</v>
      </c>
      <c r="J2677" s="460">
        <v>0.63774663167603296</v>
      </c>
      <c r="K2677" s="460">
        <v>0.76411279687158096</v>
      </c>
      <c r="L2677" s="460" t="str">
        <f t="shared" si="467"/>
        <v>-</v>
      </c>
      <c r="M2677" s="460">
        <f t="shared" si="468"/>
        <v>1</v>
      </c>
      <c r="N2677" s="460">
        <f t="shared" si="469"/>
        <v>4.4139386594370813E-5</v>
      </c>
      <c r="O2677" s="460">
        <f t="shared" si="474"/>
        <v>-87.103474130569737</v>
      </c>
      <c r="P2677" s="460">
        <f t="shared" si="471"/>
        <v>-1</v>
      </c>
      <c r="Q2677" s="460">
        <f t="shared" si="472"/>
        <v>1.9989033866827135E-9</v>
      </c>
      <c r="R2677" s="460">
        <f t="shared" si="473"/>
        <v>-1.9989033866827135E-9</v>
      </c>
      <c r="V2677" s="430"/>
    </row>
    <row r="2678" spans="3:22" x14ac:dyDescent="0.35">
      <c r="C2678" s="460">
        <v>637</v>
      </c>
      <c r="D2678" s="460">
        <f t="shared" si="464"/>
        <v>637</v>
      </c>
      <c r="E2678" s="460">
        <f t="shared" si="470"/>
        <v>0.63700000000000001</v>
      </c>
      <c r="F2678" s="460">
        <f t="shared" si="465"/>
        <v>1.3612530644953262E-2</v>
      </c>
      <c r="G2678" s="460">
        <v>3.0910616547216801E-3</v>
      </c>
      <c r="H2678" s="460">
        <f t="shared" si="466"/>
        <v>1</v>
      </c>
      <c r="I2678" s="460">
        <v>0.65151821498381401</v>
      </c>
      <c r="J2678" s="460">
        <v>0.63679956791001202</v>
      </c>
      <c r="K2678" s="460">
        <v>0.76344774205570598</v>
      </c>
      <c r="L2678" s="460" t="str">
        <f t="shared" si="467"/>
        <v>-</v>
      </c>
      <c r="M2678" s="460">
        <f t="shared" si="468"/>
        <v>1</v>
      </c>
      <c r="N2678" s="460">
        <f t="shared" si="469"/>
        <v>4.2077171500338809E-5</v>
      </c>
      <c r="O2678" s="460">
        <f t="shared" si="474"/>
        <v>-87.519069237866603</v>
      </c>
      <c r="P2678" s="460">
        <f t="shared" si="471"/>
        <v>-1</v>
      </c>
      <c r="Q2678" s="460">
        <f t="shared" si="472"/>
        <v>1.8583237224246098E-9</v>
      </c>
      <c r="R2678" s="460">
        <f t="shared" si="473"/>
        <v>-1.8583237224246098E-9</v>
      </c>
      <c r="V2678" s="430"/>
    </row>
    <row r="2679" spans="3:22" x14ac:dyDescent="0.35">
      <c r="C2679" s="460">
        <v>638</v>
      </c>
      <c r="D2679" s="460">
        <f t="shared" si="464"/>
        <v>638</v>
      </c>
      <c r="E2679" s="460">
        <f t="shared" si="470"/>
        <v>0.63800000000000001</v>
      </c>
      <c r="F2679" s="460">
        <f t="shared" si="465"/>
        <v>1.3335105807268934E-2</v>
      </c>
      <c r="G2679" s="460">
        <v>2.9389900354127702E-3</v>
      </c>
      <c r="H2679" s="460">
        <f t="shared" si="466"/>
        <v>1</v>
      </c>
      <c r="I2679" s="460">
        <v>0.65060040607292402</v>
      </c>
      <c r="J2679" s="460">
        <v>0.63585211229872196</v>
      </c>
      <c r="K2679" s="460">
        <v>0.76278209993304202</v>
      </c>
      <c r="L2679" s="460" t="str">
        <f t="shared" si="467"/>
        <v>-</v>
      </c>
      <c r="M2679" s="460">
        <f t="shared" si="468"/>
        <v>1</v>
      </c>
      <c r="N2679" s="460">
        <f t="shared" si="469"/>
        <v>3.919174308873836E-5</v>
      </c>
      <c r="O2679" s="460">
        <f t="shared" si="474"/>
        <v>-88.136108408934589</v>
      </c>
      <c r="P2679" s="460">
        <f t="shared" si="471"/>
        <v>-1</v>
      </c>
      <c r="Q2679" s="460">
        <f t="shared" si="472"/>
        <v>1.65115911962168E-9</v>
      </c>
      <c r="R2679" s="460">
        <f t="shared" si="473"/>
        <v>-1.65115911962168E-9</v>
      </c>
      <c r="V2679" s="430"/>
    </row>
    <row r="2680" spans="3:22" x14ac:dyDescent="0.35">
      <c r="C2680" s="460">
        <v>639</v>
      </c>
      <c r="D2680" s="460">
        <f t="shared" si="464"/>
        <v>639</v>
      </c>
      <c r="E2680" s="460">
        <f t="shared" si="470"/>
        <v>0.63900000000000001</v>
      </c>
      <c r="F2680" s="460">
        <f t="shared" si="465"/>
        <v>1.3061719107228285E-2</v>
      </c>
      <c r="G2680" s="460">
        <v>2.7264216141661799E-3</v>
      </c>
      <c r="H2680" s="460">
        <f t="shared" si="466"/>
        <v>1</v>
      </c>
      <c r="I2680" s="460">
        <v>0.64968216707759197</v>
      </c>
      <c r="J2680" s="460">
        <v>0.63490426896426999</v>
      </c>
      <c r="K2680" s="460">
        <v>0.76211587239839196</v>
      </c>
      <c r="L2680" s="460" t="str">
        <f t="shared" si="467"/>
        <v>-</v>
      </c>
      <c r="M2680" s="460">
        <f t="shared" si="468"/>
        <v>1</v>
      </c>
      <c r="N2680" s="460">
        <f t="shared" si="469"/>
        <v>3.5611753292114574E-5</v>
      </c>
      <c r="O2680" s="460">
        <f t="shared" si="474"/>
        <v>-88.968132879030563</v>
      </c>
      <c r="P2680" s="460">
        <f t="shared" si="471"/>
        <v>-1</v>
      </c>
      <c r="Q2680" s="460">
        <f t="shared" si="472"/>
        <v>1.3988907677000694E-9</v>
      </c>
      <c r="R2680" s="460">
        <f t="shared" si="473"/>
        <v>-1.3988907677000694E-9</v>
      </c>
      <c r="V2680" s="430"/>
    </row>
    <row r="2681" spans="3:22" x14ac:dyDescent="0.35">
      <c r="C2681" s="460">
        <v>640</v>
      </c>
      <c r="D2681" s="460">
        <f t="shared" si="464"/>
        <v>640</v>
      </c>
      <c r="E2681" s="460">
        <f t="shared" si="470"/>
        <v>0.64</v>
      </c>
      <c r="F2681" s="460">
        <f t="shared" si="465"/>
        <v>1.2792336401767164E-2</v>
      </c>
      <c r="G2681" s="460">
        <v>2.4615813836121499E-3</v>
      </c>
      <c r="H2681" s="460">
        <f t="shared" si="466"/>
        <v>1</v>
      </c>
      <c r="I2681" s="460">
        <v>0.64876350183391995</v>
      </c>
      <c r="J2681" s="460">
        <v>0.63395604202793199</v>
      </c>
      <c r="K2681" s="460">
        <v>0.76144906134763901</v>
      </c>
      <c r="L2681" s="460" t="str">
        <f t="shared" si="467"/>
        <v>-</v>
      </c>
      <c r="M2681" s="460">
        <f t="shared" si="468"/>
        <v>1</v>
      </c>
      <c r="N2681" s="460">
        <f t="shared" si="469"/>
        <v>3.1489377139494089E-5</v>
      </c>
      <c r="O2681" s="460">
        <f t="shared" si="474"/>
        <v>-90.036718592639716</v>
      </c>
      <c r="P2681" s="460">
        <f t="shared" si="471"/>
        <v>-1</v>
      </c>
      <c r="Q2681" s="460">
        <f t="shared" si="472"/>
        <v>1.1256404262999395E-9</v>
      </c>
      <c r="R2681" s="460">
        <f t="shared" si="473"/>
        <v>-1.1256404262999395E-9</v>
      </c>
      <c r="V2681" s="430"/>
    </row>
    <row r="2682" spans="3:22" x14ac:dyDescent="0.35">
      <c r="C2682" s="460">
        <v>641</v>
      </c>
      <c r="D2682" s="460">
        <f t="shared" si="464"/>
        <v>641</v>
      </c>
      <c r="E2682" s="460">
        <f t="shared" si="470"/>
        <v>0.64100000000000001</v>
      </c>
      <c r="F2682" s="460">
        <f t="shared" si="465"/>
        <v>1.2526923578608564E-2</v>
      </c>
      <c r="G2682" s="460">
        <v>2.1548937839162398E-3</v>
      </c>
      <c r="H2682" s="460">
        <f t="shared" si="466"/>
        <v>1</v>
      </c>
      <c r="I2682" s="460">
        <v>0.64784441417757299</v>
      </c>
      <c r="J2682" s="460">
        <v>0.63300743561009598</v>
      </c>
      <c r="K2682" s="460">
        <v>0.76078166867770403</v>
      </c>
      <c r="L2682" s="460" t="str">
        <f t="shared" si="467"/>
        <v>-</v>
      </c>
      <c r="M2682" s="460">
        <f t="shared" si="468"/>
        <v>1</v>
      </c>
      <c r="N2682" s="460">
        <f t="shared" si="469"/>
        <v>2.6994189751137372E-5</v>
      </c>
      <c r="O2682" s="460">
        <f t="shared" si="474"/>
        <v>-91.374594072794224</v>
      </c>
      <c r="P2682" s="460">
        <f t="shared" si="471"/>
        <v>-1</v>
      </c>
      <c r="Q2682" s="460">
        <f t="shared" si="472"/>
        <v>8.5508189906274108E-10</v>
      </c>
      <c r="R2682" s="460">
        <f t="shared" si="473"/>
        <v>-8.5508189906274108E-10</v>
      </c>
      <c r="V2682" s="430"/>
    </row>
    <row r="2683" spans="3:22" x14ac:dyDescent="0.35">
      <c r="C2683" s="460">
        <v>642</v>
      </c>
      <c r="D2683" s="460">
        <f t="shared" si="464"/>
        <v>642</v>
      </c>
      <c r="E2683" s="460">
        <f t="shared" si="470"/>
        <v>0.64200000000000002</v>
      </c>
      <c r="F2683" s="460">
        <f t="shared" si="465"/>
        <v>1.2265446558441903E-2</v>
      </c>
      <c r="G2683" s="460">
        <v>1.8186608286013201E-3</v>
      </c>
      <c r="H2683" s="460">
        <f t="shared" si="466"/>
        <v>1</v>
      </c>
      <c r="I2683" s="460">
        <v>0.64692490794375701</v>
      </c>
      <c r="J2683" s="460">
        <v>0.63205845383023995</v>
      </c>
      <c r="K2683" s="460">
        <v>0.76011369628655201</v>
      </c>
      <c r="L2683" s="460" t="str">
        <f t="shared" si="467"/>
        <v>-</v>
      </c>
      <c r="M2683" s="460">
        <f t="shared" si="468"/>
        <v>1</v>
      </c>
      <c r="N2683" s="460">
        <f t="shared" si="469"/>
        <v>2.2306687201141162E-5</v>
      </c>
      <c r="O2683" s="460">
        <f t="shared" si="474"/>
        <v>-93.031298452765853</v>
      </c>
      <c r="P2683" s="460">
        <f t="shared" si="471"/>
        <v>-1</v>
      </c>
      <c r="Q2683" s="460">
        <f t="shared" si="472"/>
        <v>6.0764411706592723E-10</v>
      </c>
      <c r="R2683" s="460">
        <f t="shared" si="473"/>
        <v>-6.0764411706592723E-10</v>
      </c>
      <c r="V2683" s="430"/>
    </row>
    <row r="2684" spans="3:22" x14ac:dyDescent="0.35">
      <c r="C2684" s="460">
        <v>643</v>
      </c>
      <c r="D2684" s="460">
        <f t="shared" si="464"/>
        <v>643</v>
      </c>
      <c r="E2684" s="460">
        <f t="shared" si="470"/>
        <v>0.64300000000000002</v>
      </c>
      <c r="F2684" s="460">
        <f t="shared" si="465"/>
        <v>1.2007871297089613E-2</v>
      </c>
      <c r="G2684" s="460">
        <v>1.4666771802639899E-3</v>
      </c>
      <c r="H2684" s="460">
        <f t="shared" si="466"/>
        <v>1</v>
      </c>
      <c r="I2684" s="460">
        <v>0.64600498696722097</v>
      </c>
      <c r="J2684" s="460">
        <v>0.63110910080692395</v>
      </c>
      <c r="K2684" s="460">
        <v>0.75944514607319202</v>
      </c>
      <c r="L2684" s="460" t="str">
        <f t="shared" si="467"/>
        <v>-</v>
      </c>
      <c r="M2684" s="460">
        <f t="shared" si="468"/>
        <v>1</v>
      </c>
      <c r="N2684" s="460">
        <f t="shared" si="469"/>
        <v>1.7611670814988292E-5</v>
      </c>
      <c r="O2684" s="460">
        <f t="shared" si="474"/>
        <v>-95.083988813296557</v>
      </c>
      <c r="P2684" s="460">
        <f t="shared" si="471"/>
        <v>-1</v>
      </c>
      <c r="Q2684" s="460">
        <f t="shared" si="472"/>
        <v>3.9836882667597176E-10</v>
      </c>
      <c r="R2684" s="460">
        <f t="shared" si="473"/>
        <v>-3.9836882667597176E-10</v>
      </c>
      <c r="V2684" s="430"/>
    </row>
    <row r="2685" spans="3:22" x14ac:dyDescent="0.35">
      <c r="C2685" s="460">
        <v>644</v>
      </c>
      <c r="D2685" s="460">
        <f t="shared" si="464"/>
        <v>644</v>
      </c>
      <c r="E2685" s="460">
        <f t="shared" si="470"/>
        <v>0.64400000000000002</v>
      </c>
      <c r="F2685" s="460">
        <f t="shared" si="465"/>
        <v>1.1754163787660919E-2</v>
      </c>
      <c r="G2685" s="460">
        <v>1.11379333678975E-3</v>
      </c>
      <c r="H2685" s="460">
        <f t="shared" si="466"/>
        <v>1</v>
      </c>
      <c r="I2685" s="460">
        <v>0.64508465508217305</v>
      </c>
      <c r="J2685" s="460">
        <v>0.63015938065771604</v>
      </c>
      <c r="K2685" s="460">
        <v>0.75877601993763399</v>
      </c>
      <c r="L2685" s="460" t="str">
        <f t="shared" si="467"/>
        <v>-</v>
      </c>
      <c r="M2685" s="460">
        <f t="shared" si="468"/>
        <v>1</v>
      </c>
      <c r="N2685" s="460">
        <f t="shared" si="469"/>
        <v>1.3091709306232102E-5</v>
      </c>
      <c r="O2685" s="460">
        <f t="shared" si="474"/>
        <v>-97.660072930251829</v>
      </c>
      <c r="P2685" s="460">
        <f t="shared" si="471"/>
        <v>-1</v>
      </c>
      <c r="Q2685" s="460">
        <f t="shared" si="472"/>
        <v>2.3567438771703795E-10</v>
      </c>
      <c r="R2685" s="460">
        <f t="shared" si="473"/>
        <v>-2.3567438771703795E-10</v>
      </c>
      <c r="V2685" s="430"/>
    </row>
    <row r="2686" spans="3:22" x14ac:dyDescent="0.35">
      <c r="C2686" s="460">
        <v>645</v>
      </c>
      <c r="D2686" s="460">
        <f t="shared" ref="D2686:D2749" si="475">IF(AND($D$11=$U$86,$D$13&gt;=$U$80),$D$13/$U$80,1)*(f_CLK_MHz/fCLK_NOM_MHz)*$C2686</f>
        <v>645</v>
      </c>
      <c r="E2686" s="460">
        <f t="shared" si="470"/>
        <v>0.64500000000000002</v>
      </c>
      <c r="F2686" s="460">
        <f t="shared" ref="F2686:F2749" si="476">IF(SINC3_Decimation&lt;&gt;0,(ABS(SIN(((MOD_CLK_DIV*PI()*$D2686*SINC3_Decimation)/(f_CLK_MHz*1000000)))/(SINC3_Decimation*SIN(((MOD_CLK_DIV*PI()*$D2686)/(f_CLK_MHz*1000000)))))^First_Stage_Order),"-")</f>
        <v>1.15042900626923E-2</v>
      </c>
      <c r="G2686" s="460">
        <v>7.7543958888957702E-4</v>
      </c>
      <c r="H2686" s="460">
        <f t="shared" ref="H2686:H2749" si="477">IF(SINC1A_Decimation&lt;&gt;0,(ABS(SIN(((MOD_CLK_DIV*SINC3_Decimation*FIR2_Decimation*PI()*$D2686*SINC1A_Decimation)/(f_CLK_MHz*1000000)))/(SINC1A_Decimation*SIN(((MOD_CLK_DIV*SINC3_Decimation*FIR2_Decimation*PI()*$D2686)/(f_CLK_MHz*1000000)))))^1),"-")</f>
        <v>1</v>
      </c>
      <c r="I2686" s="460">
        <v>0.64416391612234303</v>
      </c>
      <c r="J2686" s="460">
        <v>0.62920929749925103</v>
      </c>
      <c r="K2686" s="460">
        <v>0.758106319780945</v>
      </c>
      <c r="L2686" s="460" t="str">
        <f t="shared" ref="L2686:L2749" si="478">IF(SINC1B_Decimation&lt;&gt;0,(ABS(SIN(((MOD_CLK_DIV*FIR1_Decimation*PI()*$D2686*SINC1B_Decimation)/(f_CLK_MHz*1000000)))/(SINC1B_Decimation*SIN(((MOD_CLK_DIV*FIR1_Decimation*PI()*$D2686)/(f_CLK_MHz*1000000)))))^1),"-")</f>
        <v>-</v>
      </c>
      <c r="M2686" s="460">
        <f t="shared" ref="M2686:M2749" si="479">IF($D$14=$Z$85,(ABS(SIN(((Dec_Prior_to_Chop*PI()*$D2686*2)/(f_CLK_MHz*1000000)))/(2*SIN(((Dec_Prior_to_Chop*PI()*$D2686)/(f_CLK_MHz*1000000)))))^1),1)</f>
        <v>1</v>
      </c>
      <c r="N2686" s="460">
        <f t="shared" ref="N2686:N2749" si="480">M2686*IF(FILTER=$U$85,F2686,IF(AND(FILTER=$U$86,$D$13&lt;=$U$73,$D$13&lt;&gt;$U$72),F2686*G2686*H2686,IF(AND(FILTER=$U$86,OR($D$13&gt;=$U$74,$D$13=$U$72),$D$13&lt;=$U$79,$D$13&lt;&gt;$U$75),I2686*L2686,IF(AND(FILTER=$U$86,$D$13=$U$75),J2686*L2686,IF(AND(FILTER=$U$86,$D$13&gt;=$U$80),K2686,"Error")))))</f>
        <v>8.9208819566805636E-6</v>
      </c>
      <c r="O2686" s="460">
        <f t="shared" si="474"/>
        <v>-100.99184414569484</v>
      </c>
      <c r="P2686" s="460">
        <f t="shared" si="471"/>
        <v>-1</v>
      </c>
      <c r="Q2686" s="460">
        <f t="shared" si="472"/>
        <v>1.2113854352701476E-10</v>
      </c>
      <c r="R2686" s="460">
        <f t="shared" si="473"/>
        <v>-1.2113854352701476E-10</v>
      </c>
      <c r="V2686" s="430"/>
    </row>
    <row r="2687" spans="3:22" x14ac:dyDescent="0.35">
      <c r="C2687" s="460">
        <v>646</v>
      </c>
      <c r="D2687" s="460">
        <f t="shared" si="475"/>
        <v>646</v>
      </c>
      <c r="E2687" s="460">
        <f t="shared" ref="E2687:E2750" si="481">D2687/1000</f>
        <v>0.64600000000000002</v>
      </c>
      <c r="F2687" s="460">
        <f t="shared" si="476"/>
        <v>1.12582161962751E-2</v>
      </c>
      <c r="G2687" s="460">
        <v>4.6712456740951398E-4</v>
      </c>
      <c r="H2687" s="460">
        <f t="shared" si="477"/>
        <v>1</v>
      </c>
      <c r="I2687" s="460">
        <v>0.64324277392090101</v>
      </c>
      <c r="J2687" s="460">
        <v>0.62825885544712601</v>
      </c>
      <c r="K2687" s="460">
        <v>0.75743604750518601</v>
      </c>
      <c r="L2687" s="460" t="str">
        <f t="shared" si="478"/>
        <v>-</v>
      </c>
      <c r="M2687" s="460">
        <f t="shared" si="479"/>
        <v>1</v>
      </c>
      <c r="N2687" s="460">
        <f t="shared" si="480"/>
        <v>5.2589893704877903E-6</v>
      </c>
      <c r="O2687" s="460">
        <f t="shared" si="474"/>
        <v>-105.5819541397041</v>
      </c>
      <c r="P2687" s="460">
        <f t="shared" si="471"/>
        <v>-1</v>
      </c>
      <c r="Q2687" s="460">
        <f t="shared" si="472"/>
        <v>5.0267187713762799E-11</v>
      </c>
      <c r="R2687" s="460">
        <f t="shared" si="473"/>
        <v>-5.0267187713762799E-11</v>
      </c>
      <c r="V2687" s="430"/>
    </row>
    <row r="2688" spans="3:22" x14ac:dyDescent="0.35">
      <c r="C2688" s="460">
        <v>647</v>
      </c>
      <c r="D2688" s="460">
        <f t="shared" si="475"/>
        <v>647</v>
      </c>
      <c r="E2688" s="460">
        <f t="shared" si="481"/>
        <v>0.64700000000000002</v>
      </c>
      <c r="F2688" s="460">
        <f t="shared" si="476"/>
        <v>1.1015908306169471E-2</v>
      </c>
      <c r="G2688" s="460">
        <v>2.0392298269545901E-4</v>
      </c>
      <c r="H2688" s="460">
        <f t="shared" si="477"/>
        <v>1</v>
      </c>
      <c r="I2688" s="460">
        <v>0.64232123231042704</v>
      </c>
      <c r="J2688" s="460">
        <v>0.627308058615898</v>
      </c>
      <c r="K2688" s="460">
        <v>0.75676520501341005</v>
      </c>
      <c r="L2688" s="460" t="str">
        <f t="shared" si="478"/>
        <v>-</v>
      </c>
      <c r="M2688" s="460">
        <f t="shared" si="479"/>
        <v>1</v>
      </c>
      <c r="N2688" s="460">
        <f t="shared" si="480"/>
        <v>2.2463968788937605E-6</v>
      </c>
      <c r="O2688" s="460">
        <f t="shared" si="474"/>
        <v>-112.97027025902713</v>
      </c>
      <c r="P2688" s="460">
        <f t="shared" si="471"/>
        <v>-1</v>
      </c>
      <c r="Q2688" s="460">
        <f t="shared" si="472"/>
        <v>1.4082705688101415E-11</v>
      </c>
      <c r="R2688" s="460">
        <f t="shared" si="473"/>
        <v>-1.4082705688101415E-11</v>
      </c>
      <c r="V2688" s="430"/>
    </row>
    <row r="2689" spans="3:22" x14ac:dyDescent="0.35">
      <c r="C2689" s="460">
        <v>648</v>
      </c>
      <c r="D2689" s="460">
        <f t="shared" si="475"/>
        <v>648</v>
      </c>
      <c r="E2689" s="460">
        <f t="shared" si="481"/>
        <v>0.64800000000000002</v>
      </c>
      <c r="F2689" s="460">
        <f t="shared" si="476"/>
        <v>1.0777332555905414E-2</v>
      </c>
      <c r="G2689" s="460">
        <v>3.2453183777910997E-8</v>
      </c>
      <c r="H2689" s="460">
        <f t="shared" si="477"/>
        <v>1</v>
      </c>
      <c r="I2689" s="460">
        <v>0.64139929512293903</v>
      </c>
      <c r="J2689" s="460">
        <v>0.62635691111908298</v>
      </c>
      <c r="K2689" s="460">
        <v>0.75609379420969203</v>
      </c>
      <c r="L2689" s="460" t="str">
        <f t="shared" si="478"/>
        <v>-</v>
      </c>
      <c r="M2689" s="460">
        <f t="shared" si="479"/>
        <v>1</v>
      </c>
      <c r="N2689" s="460">
        <f t="shared" si="480"/>
        <v>3.4975875407246167E-10</v>
      </c>
      <c r="O2689" s="460">
        <f t="shared" si="474"/>
        <v>-189.12462813584858</v>
      </c>
      <c r="P2689" s="460">
        <f t="shared" si="471"/>
        <v>-1</v>
      </c>
      <c r="Q2689" s="460">
        <f t="shared" si="472"/>
        <v>1.2619676134454607E-12</v>
      </c>
      <c r="R2689" s="460">
        <f t="shared" si="473"/>
        <v>-1.2619676134454607E-12</v>
      </c>
      <c r="V2689" s="430"/>
    </row>
    <row r="2690" spans="3:22" x14ac:dyDescent="0.35">
      <c r="C2690" s="460">
        <v>649</v>
      </c>
      <c r="D2690" s="460">
        <f t="shared" si="475"/>
        <v>649</v>
      </c>
      <c r="E2690" s="460">
        <f t="shared" si="481"/>
        <v>0.64900000000000002</v>
      </c>
      <c r="F2690" s="460">
        <f t="shared" si="476"/>
        <v>1.0542455156869737E-2</v>
      </c>
      <c r="G2690" s="460">
        <v>1.32039948633542E-4</v>
      </c>
      <c r="H2690" s="460">
        <f t="shared" si="477"/>
        <v>1</v>
      </c>
      <c r="I2690" s="460">
        <v>0.64047696618981398</v>
      </c>
      <c r="J2690" s="460">
        <v>0.62540541706909403</v>
      </c>
      <c r="K2690" s="460">
        <v>0.75542181699906796</v>
      </c>
      <c r="L2690" s="460" t="str">
        <f t="shared" si="478"/>
        <v>-</v>
      </c>
      <c r="M2690" s="460">
        <f t="shared" si="479"/>
        <v>1</v>
      </c>
      <c r="N2690" s="460">
        <f t="shared" si="480"/>
        <v>1.3920252373845E-6</v>
      </c>
      <c r="O2690" s="460">
        <f t="shared" si="474"/>
        <v>-117.12705781810871</v>
      </c>
      <c r="P2690" s="460">
        <f t="shared" si="471"/>
        <v>-1</v>
      </c>
      <c r="Q2690" s="460">
        <f t="shared" si="472"/>
        <v>4.8467703246797237E-13</v>
      </c>
      <c r="R2690" s="460">
        <f t="shared" si="473"/>
        <v>-4.8467703246797237E-13</v>
      </c>
      <c r="V2690" s="430"/>
    </row>
    <row r="2691" spans="3:22" x14ac:dyDescent="0.35">
      <c r="C2691" s="460">
        <v>650</v>
      </c>
      <c r="D2691" s="460">
        <f t="shared" si="475"/>
        <v>650</v>
      </c>
      <c r="E2691" s="460">
        <f t="shared" si="481"/>
        <v>0.65</v>
      </c>
      <c r="F2691" s="460">
        <f t="shared" si="476"/>
        <v>1.0311242370379963E-2</v>
      </c>
      <c r="G2691" s="460">
        <v>1.8128385184051099E-4</v>
      </c>
      <c r="H2691" s="460">
        <f t="shared" si="477"/>
        <v>1</v>
      </c>
      <c r="I2691" s="460">
        <v>0.63955424934183003</v>
      </c>
      <c r="J2691" s="460">
        <v>0.62445358057726097</v>
      </c>
      <c r="K2691" s="460">
        <v>0.75474927528759495</v>
      </c>
      <c r="L2691" s="460" t="str">
        <f t="shared" si="478"/>
        <v>-</v>
      </c>
      <c r="M2691" s="460">
        <f t="shared" si="479"/>
        <v>1</v>
      </c>
      <c r="N2691" s="460">
        <f t="shared" si="480"/>
        <v>1.8692617341635605E-6</v>
      </c>
      <c r="O2691" s="460">
        <f t="shared" si="474"/>
        <v>-114.56659768837234</v>
      </c>
      <c r="P2691" s="460">
        <f t="shared" ref="P2691:P2754" si="482">D2690-D2691</f>
        <v>-1</v>
      </c>
      <c r="Q2691" s="460">
        <f t="shared" ref="Q2691:Q2754" si="483">((N2691+N2690)/2)^2</f>
        <v>2.6589981776972801E-12</v>
      </c>
      <c r="R2691" s="460">
        <f t="shared" ref="R2691:R2754" si="484">P2691*Q2691</f>
        <v>-2.6589981776972801E-12</v>
      </c>
      <c r="V2691" s="430"/>
    </row>
    <row r="2692" spans="3:22" x14ac:dyDescent="0.35">
      <c r="C2692" s="460">
        <v>651</v>
      </c>
      <c r="D2692" s="460">
        <f t="shared" si="475"/>
        <v>651</v>
      </c>
      <c r="E2692" s="460">
        <f t="shared" si="481"/>
        <v>0.65100000000000002</v>
      </c>
      <c r="F2692" s="460">
        <f t="shared" si="476"/>
        <v>1.0083660509743967E-2</v>
      </c>
      <c r="G2692" s="460">
        <v>1.3924244278048099E-4</v>
      </c>
      <c r="H2692" s="460">
        <f t="shared" si="477"/>
        <v>1</v>
      </c>
      <c r="I2692" s="460">
        <v>0.638631148409052</v>
      </c>
      <c r="J2692" s="460">
        <v>0.62350140575373603</v>
      </c>
      <c r="K2692" s="460">
        <v>0.75407617098225699</v>
      </c>
      <c r="L2692" s="460" t="str">
        <f t="shared" si="478"/>
        <v>-</v>
      </c>
      <c r="M2692" s="460">
        <f t="shared" si="479"/>
        <v>1</v>
      </c>
      <c r="N2692" s="460">
        <f t="shared" si="480"/>
        <v>1.40407352154582E-6</v>
      </c>
      <c r="O2692" s="460">
        <f t="shared" si="474"/>
        <v>-117.05220301270461</v>
      </c>
      <c r="P2692" s="460">
        <f t="shared" si="482"/>
        <v>-1</v>
      </c>
      <c r="Q2692" s="460">
        <f t="shared" si="483"/>
        <v>2.678680924067499E-12</v>
      </c>
      <c r="R2692" s="460">
        <f t="shared" si="484"/>
        <v>-2.678680924067499E-12</v>
      </c>
      <c r="V2692" s="430"/>
    </row>
    <row r="2693" spans="3:22" x14ac:dyDescent="0.35">
      <c r="C2693" s="460">
        <v>652</v>
      </c>
      <c r="D2693" s="460">
        <f t="shared" si="475"/>
        <v>652</v>
      </c>
      <c r="E2693" s="460">
        <f t="shared" si="481"/>
        <v>0.65200000000000002</v>
      </c>
      <c r="F2693" s="460">
        <f t="shared" si="476"/>
        <v>9.8596759423062608E-3</v>
      </c>
      <c r="G2693" s="460">
        <v>3.5773694746924699E-8</v>
      </c>
      <c r="H2693" s="460">
        <f t="shared" si="477"/>
        <v>1</v>
      </c>
      <c r="I2693" s="460">
        <v>0.63770766722091099</v>
      </c>
      <c r="J2693" s="460">
        <v>0.62254889670755298</v>
      </c>
      <c r="K2693" s="460">
        <v>0.75340250599104697</v>
      </c>
      <c r="L2693" s="460" t="str">
        <f t="shared" si="478"/>
        <v>-</v>
      </c>
      <c r="M2693" s="460">
        <f t="shared" si="479"/>
        <v>1</v>
      </c>
      <c r="N2693" s="460">
        <f t="shared" si="480"/>
        <v>3.5271703746366132E-10</v>
      </c>
      <c r="O2693" s="460">
        <f t="shared" si="474"/>
        <v>-189.05147123773924</v>
      </c>
      <c r="P2693" s="460">
        <f t="shared" si="482"/>
        <v>-1</v>
      </c>
      <c r="Q2693" s="460">
        <f t="shared" si="483"/>
        <v>4.9310326490529749E-13</v>
      </c>
      <c r="R2693" s="460">
        <f t="shared" si="484"/>
        <v>-4.9310326490529749E-13</v>
      </c>
      <c r="V2693" s="430"/>
    </row>
    <row r="2694" spans="3:22" x14ac:dyDescent="0.35">
      <c r="C2694" s="460">
        <v>653</v>
      </c>
      <c r="D2694" s="460">
        <f t="shared" si="475"/>
        <v>653</v>
      </c>
      <c r="E2694" s="460">
        <f t="shared" si="481"/>
        <v>0.65300000000000002</v>
      </c>
      <c r="F2694" s="460">
        <f t="shared" si="476"/>
        <v>9.6392550914800035E-3</v>
      </c>
      <c r="G2694" s="460">
        <v>2.39297418809626E-4</v>
      </c>
      <c r="H2694" s="460">
        <f t="shared" si="477"/>
        <v>1</v>
      </c>
      <c r="I2694" s="460">
        <v>0.63678380960610104</v>
      </c>
      <c r="J2694" s="460">
        <v>0.62159605754652303</v>
      </c>
      <c r="K2694" s="460">
        <v>0.75272828222288601</v>
      </c>
      <c r="L2694" s="460" t="str">
        <f t="shared" si="478"/>
        <v>-</v>
      </c>
      <c r="M2694" s="460">
        <f t="shared" si="479"/>
        <v>1</v>
      </c>
      <c r="N2694" s="460">
        <f t="shared" si="480"/>
        <v>2.3066488626387104E-6</v>
      </c>
      <c r="O2694" s="460">
        <f t="shared" si="474"/>
        <v>-112.74037024763616</v>
      </c>
      <c r="P2694" s="460">
        <f t="shared" si="482"/>
        <v>-1</v>
      </c>
      <c r="Q2694" s="460">
        <f t="shared" si="483"/>
        <v>1.3305640721570908E-12</v>
      </c>
      <c r="R2694" s="460">
        <f t="shared" si="484"/>
        <v>-1.3305640721570908E-12</v>
      </c>
      <c r="V2694" s="430"/>
    </row>
    <row r="2695" spans="3:22" x14ac:dyDescent="0.35">
      <c r="C2695" s="460">
        <v>654</v>
      </c>
      <c r="D2695" s="460">
        <f t="shared" si="475"/>
        <v>654</v>
      </c>
      <c r="E2695" s="460">
        <f t="shared" si="481"/>
        <v>0.65400000000000003</v>
      </c>
      <c r="F2695" s="460">
        <f t="shared" si="476"/>
        <v>9.4223644387650494E-3</v>
      </c>
      <c r="G2695" s="460">
        <v>5.7860285148811103E-4</v>
      </c>
      <c r="H2695" s="460">
        <f t="shared" si="477"/>
        <v>1</v>
      </c>
      <c r="I2695" s="460">
        <v>0.63585957939260396</v>
      </c>
      <c r="J2695" s="460">
        <v>0.620642892377266</v>
      </c>
      <c r="K2695" s="460">
        <v>0.75205350158766704</v>
      </c>
      <c r="L2695" s="460" t="str">
        <f t="shared" si="478"/>
        <v>-</v>
      </c>
      <c r="M2695" s="460">
        <f t="shared" si="479"/>
        <v>1</v>
      </c>
      <c r="N2695" s="460">
        <f t="shared" si="480"/>
        <v>5.4518069320296328E-6</v>
      </c>
      <c r="O2695" s="460">
        <f t="shared" si="474"/>
        <v>-105.26919064969971</v>
      </c>
      <c r="P2695" s="460">
        <f t="shared" si="482"/>
        <v>-1</v>
      </c>
      <c r="Q2695" s="460">
        <f t="shared" si="483"/>
        <v>1.5048409079455698E-11</v>
      </c>
      <c r="R2695" s="460">
        <f t="shared" si="484"/>
        <v>-1.5048409079455698E-11</v>
      </c>
      <c r="V2695" s="430"/>
    </row>
    <row r="2696" spans="3:22" x14ac:dyDescent="0.35">
      <c r="C2696" s="460">
        <v>655</v>
      </c>
      <c r="D2696" s="460">
        <f t="shared" si="475"/>
        <v>655</v>
      </c>
      <c r="E2696" s="460">
        <f t="shared" si="481"/>
        <v>0.65500000000000003</v>
      </c>
      <c r="F2696" s="460">
        <f t="shared" si="476"/>
        <v>9.2089705257519371E-3</v>
      </c>
      <c r="G2696" s="460">
        <v>1.0145008874237801E-3</v>
      </c>
      <c r="H2696" s="460">
        <f t="shared" si="477"/>
        <v>1</v>
      </c>
      <c r="I2696" s="460">
        <v>0.63493498040762997</v>
      </c>
      <c r="J2696" s="460">
        <v>0.61968940530514205</v>
      </c>
      <c r="K2696" s="460">
        <v>0.751378165996201</v>
      </c>
      <c r="L2696" s="460" t="str">
        <f t="shared" si="478"/>
        <v>-</v>
      </c>
      <c r="M2696" s="460">
        <f t="shared" si="479"/>
        <v>1</v>
      </c>
      <c r="N2696" s="460">
        <f t="shared" si="480"/>
        <v>9.3425087706347743E-6</v>
      </c>
      <c r="O2696" s="460">
        <f t="shared" si="474"/>
        <v>-100.59072971535403</v>
      </c>
      <c r="P2696" s="460">
        <f t="shared" si="482"/>
        <v>-1</v>
      </c>
      <c r="Q2696" s="460">
        <f t="shared" si="483"/>
        <v>5.4717944277525663E-11</v>
      </c>
      <c r="R2696" s="460">
        <f t="shared" si="484"/>
        <v>-5.4717944277525663E-11</v>
      </c>
      <c r="V2696" s="430"/>
    </row>
    <row r="2697" spans="3:22" x14ac:dyDescent="0.35">
      <c r="C2697" s="460">
        <v>656</v>
      </c>
      <c r="D2697" s="460">
        <f t="shared" si="475"/>
        <v>656</v>
      </c>
      <c r="E2697" s="460">
        <f t="shared" si="481"/>
        <v>0.65600000000000003</v>
      </c>
      <c r="F2697" s="460">
        <f t="shared" si="476"/>
        <v>8.99903995611143E-3</v>
      </c>
      <c r="G2697" s="460">
        <v>1.5403684672644601E-3</v>
      </c>
      <c r="H2697" s="460">
        <f t="shared" si="477"/>
        <v>1</v>
      </c>
      <c r="I2697" s="460">
        <v>0.63401001647763899</v>
      </c>
      <c r="J2697" s="460">
        <v>0.61873560043426901</v>
      </c>
      <c r="K2697" s="460">
        <v>0.75070227736026096</v>
      </c>
      <c r="L2697" s="460" t="str">
        <f t="shared" si="478"/>
        <v>-</v>
      </c>
      <c r="M2697" s="460">
        <f t="shared" si="479"/>
        <v>1</v>
      </c>
      <c r="N2697" s="460">
        <f t="shared" si="480"/>
        <v>1.3861837384046998E-5</v>
      </c>
      <c r="O2697" s="460">
        <f t="shared" si="474"/>
        <v>-97.163584005068216</v>
      </c>
      <c r="P2697" s="460">
        <f t="shared" si="482"/>
        <v>-1</v>
      </c>
      <c r="Q2697" s="460">
        <f t="shared" si="483"/>
        <v>1.3461042011657368E-10</v>
      </c>
      <c r="R2697" s="460">
        <f t="shared" si="484"/>
        <v>-1.3461042011657368E-10</v>
      </c>
      <c r="V2697" s="430"/>
    </row>
    <row r="2698" spans="3:22" x14ac:dyDescent="0.35">
      <c r="C2698" s="460">
        <v>657</v>
      </c>
      <c r="D2698" s="460">
        <f t="shared" si="475"/>
        <v>657</v>
      </c>
      <c r="E2698" s="460">
        <f t="shared" si="481"/>
        <v>0.65700000000000003</v>
      </c>
      <c r="F2698" s="460">
        <f t="shared" si="476"/>
        <v>8.7925393975699321E-3</v>
      </c>
      <c r="G2698" s="460">
        <v>2.14641499300946E-3</v>
      </c>
      <c r="H2698" s="460">
        <f t="shared" si="477"/>
        <v>1</v>
      </c>
      <c r="I2698" s="460">
        <v>0.63308469142826596</v>
      </c>
      <c r="J2698" s="460">
        <v>0.61778148186744997</v>
      </c>
      <c r="K2698" s="460">
        <v>0.75002583759252395</v>
      </c>
      <c r="L2698" s="460" t="str">
        <f t="shared" si="478"/>
        <v>-</v>
      </c>
      <c r="M2698" s="460">
        <f t="shared" si="479"/>
        <v>1</v>
      </c>
      <c r="N2698" s="460">
        <f t="shared" si="480"/>
        <v>1.8872438389570466E-5</v>
      </c>
      <c r="O2698" s="460">
        <f t="shared" si="474"/>
        <v>-94.483439674793374</v>
      </c>
      <c r="P2698" s="460">
        <f t="shared" si="482"/>
        <v>-1</v>
      </c>
      <c r="Q2698" s="460">
        <f t="shared" si="483"/>
        <v>2.6788320260580985E-10</v>
      </c>
      <c r="R2698" s="460">
        <f t="shared" si="484"/>
        <v>-2.6788320260580985E-10</v>
      </c>
      <c r="V2698" s="430"/>
    </row>
    <row r="2699" spans="3:22" x14ac:dyDescent="0.35">
      <c r="C2699" s="460">
        <v>658</v>
      </c>
      <c r="D2699" s="460">
        <f t="shared" si="475"/>
        <v>658</v>
      </c>
      <c r="E2699" s="460">
        <f t="shared" si="481"/>
        <v>0.65800000000000003</v>
      </c>
      <c r="F2699" s="460">
        <f t="shared" si="476"/>
        <v>8.5894355838703213E-3</v>
      </c>
      <c r="G2699" s="460">
        <v>2.8198518275157698E-3</v>
      </c>
      <c r="H2699" s="460">
        <f t="shared" si="477"/>
        <v>1</v>
      </c>
      <c r="I2699" s="460">
        <v>0.63215900908435896</v>
      </c>
      <c r="J2699" s="460">
        <v>0.61682705370621005</v>
      </c>
      <c r="K2699" s="460">
        <v>0.74934884860661799</v>
      </c>
      <c r="L2699" s="460" t="str">
        <f t="shared" si="478"/>
        <v>-</v>
      </c>
      <c r="M2699" s="460">
        <f t="shared" si="479"/>
        <v>1</v>
      </c>
      <c r="N2699" s="460">
        <f t="shared" si="480"/>
        <v>2.4220935628505711E-5</v>
      </c>
      <c r="O2699" s="460">
        <f t="shared" si="474"/>
        <v>-92.316181690871019</v>
      </c>
      <c r="P2699" s="460">
        <f t="shared" si="482"/>
        <v>-1</v>
      </c>
      <c r="Q2699" s="460">
        <f t="shared" si="483"/>
        <v>4.6425972106545071E-10</v>
      </c>
      <c r="R2699" s="460">
        <f t="shared" si="484"/>
        <v>-4.6425972106545071E-10</v>
      </c>
      <c r="V2699" s="430"/>
    </row>
    <row r="2700" spans="3:22" x14ac:dyDescent="0.35">
      <c r="C2700" s="460">
        <v>659</v>
      </c>
      <c r="D2700" s="460">
        <f t="shared" si="475"/>
        <v>659</v>
      </c>
      <c r="E2700" s="460">
        <f t="shared" si="481"/>
        <v>0.65900000000000003</v>
      </c>
      <c r="F2700" s="460">
        <f t="shared" si="476"/>
        <v>8.3896953167180519E-3</v>
      </c>
      <c r="G2700" s="460">
        <v>3.5451525059654902E-3</v>
      </c>
      <c r="H2700" s="460">
        <f t="shared" si="477"/>
        <v>1</v>
      </c>
      <c r="I2700" s="460">
        <v>0.63123297326989902</v>
      </c>
      <c r="J2700" s="460">
        <v>0.61587232005069503</v>
      </c>
      <c r="K2700" s="460">
        <v>0.74867131231705097</v>
      </c>
      <c r="L2700" s="460" t="str">
        <f t="shared" si="478"/>
        <v>-</v>
      </c>
      <c r="M2700" s="460">
        <f t="shared" si="479"/>
        <v>1</v>
      </c>
      <c r="N2700" s="460">
        <f t="shared" si="480"/>
        <v>2.9742749376349938E-5</v>
      </c>
      <c r="O2700" s="460">
        <f t="shared" si="474"/>
        <v>-90.532377768205876</v>
      </c>
      <c r="P2700" s="460">
        <f t="shared" si="482"/>
        <v>-1</v>
      </c>
      <c r="Q2700" s="460">
        <f t="shared" si="483"/>
        <v>7.2801982482582066E-10</v>
      </c>
      <c r="R2700" s="460">
        <f t="shared" si="484"/>
        <v>-7.2801982482582066E-10</v>
      </c>
      <c r="V2700" s="430"/>
    </row>
    <row r="2701" spans="3:22" x14ac:dyDescent="0.35">
      <c r="C2701" s="460">
        <v>660</v>
      </c>
      <c r="D2701" s="460">
        <f t="shared" si="475"/>
        <v>660</v>
      </c>
      <c r="E2701" s="460">
        <f t="shared" si="481"/>
        <v>0.66</v>
      </c>
      <c r="F2701" s="460">
        <f t="shared" si="476"/>
        <v>8.193285467713066E-3</v>
      </c>
      <c r="G2701" s="460">
        <v>4.3043982401052101E-3</v>
      </c>
      <c r="H2701" s="460">
        <f t="shared" si="477"/>
        <v>1</v>
      </c>
      <c r="I2701" s="460">
        <v>0.63030658780799897</v>
      </c>
      <c r="J2701" s="460">
        <v>0.614917284999699</v>
      </c>
      <c r="K2701" s="460">
        <v>0.74799323063925105</v>
      </c>
      <c r="L2701" s="460" t="str">
        <f t="shared" si="478"/>
        <v>-</v>
      </c>
      <c r="M2701" s="460">
        <f t="shared" si="479"/>
        <v>1</v>
      </c>
      <c r="N2701" s="460">
        <f t="shared" si="480"/>
        <v>3.5267163547903715E-5</v>
      </c>
      <c r="O2701" s="460">
        <f t="shared" ref="O2701:O2764" si="485">20*LOG10(N2701)</f>
        <v>-89.052589363514301</v>
      </c>
      <c r="P2701" s="460">
        <f t="shared" si="482"/>
        <v>-1</v>
      </c>
      <c r="Q2701" s="460">
        <f t="shared" si="483"/>
        <v>1.0565721946047604E-9</v>
      </c>
      <c r="R2701" s="460">
        <f t="shared" si="484"/>
        <v>-1.0565721946047604E-9</v>
      </c>
      <c r="V2701" s="430"/>
    </row>
    <row r="2702" spans="3:22" x14ac:dyDescent="0.35">
      <c r="C2702" s="460">
        <v>661</v>
      </c>
      <c r="D2702" s="460">
        <f t="shared" si="475"/>
        <v>661</v>
      </c>
      <c r="E2702" s="460">
        <f t="shared" si="481"/>
        <v>0.66100000000000003</v>
      </c>
      <c r="F2702" s="460">
        <f t="shared" si="476"/>
        <v>8.0001729802664321E-3</v>
      </c>
      <c r="G2702" s="460">
        <v>5.0777008985540802E-3</v>
      </c>
      <c r="H2702" s="460">
        <f t="shared" si="477"/>
        <v>1</v>
      </c>
      <c r="I2702" s="460">
        <v>0.629379856520903</v>
      </c>
      <c r="J2702" s="460">
        <v>0.61396195265063302</v>
      </c>
      <c r="K2702" s="460">
        <v>0.74731460548954498</v>
      </c>
      <c r="L2702" s="460" t="str">
        <f t="shared" si="478"/>
        <v>-</v>
      </c>
      <c r="M2702" s="460">
        <f t="shared" si="479"/>
        <v>1</v>
      </c>
      <c r="N2702" s="460">
        <f t="shared" si="480"/>
        <v>4.0622485530486935E-5</v>
      </c>
      <c r="O2702" s="460">
        <f t="shared" si="485"/>
        <v>-87.824670146861223</v>
      </c>
      <c r="P2702" s="460">
        <f t="shared" si="482"/>
        <v>-1</v>
      </c>
      <c r="Q2702" s="460">
        <f t="shared" si="483"/>
        <v>1.4398097093103197E-9</v>
      </c>
      <c r="R2702" s="460">
        <f t="shared" si="484"/>
        <v>-1.4398097093103197E-9</v>
      </c>
      <c r="V2702" s="430"/>
    </row>
    <row r="2703" spans="3:22" x14ac:dyDescent="0.35">
      <c r="C2703" s="460">
        <v>662</v>
      </c>
      <c r="D2703" s="460">
        <f t="shared" si="475"/>
        <v>662</v>
      </c>
      <c r="E2703" s="460">
        <f t="shared" si="481"/>
        <v>0.66200000000000003</v>
      </c>
      <c r="F2703" s="460">
        <f t="shared" si="476"/>
        <v>7.8103248715026491E-3</v>
      </c>
      <c r="G2703" s="460">
        <v>5.8436934306608703E-3</v>
      </c>
      <c r="H2703" s="460">
        <f t="shared" si="477"/>
        <v>1</v>
      </c>
      <c r="I2703" s="460">
        <v>0.62845278322992004</v>
      </c>
      <c r="J2703" s="460">
        <v>0.613006327099471</v>
      </c>
      <c r="K2703" s="460">
        <v>0.74663543878513505</v>
      </c>
      <c r="L2703" s="460" t="str">
        <f t="shared" si="478"/>
        <v>-</v>
      </c>
      <c r="M2703" s="460">
        <f t="shared" si="479"/>
        <v>1</v>
      </c>
      <c r="N2703" s="460">
        <f t="shared" si="480"/>
        <v>4.5641144142927234E-5</v>
      </c>
      <c r="O2703" s="460">
        <f t="shared" si="485"/>
        <v>-86.812869542424579</v>
      </c>
      <c r="P2703" s="460">
        <f t="shared" si="482"/>
        <v>-1</v>
      </c>
      <c r="Q2703" s="460">
        <f t="shared" si="483"/>
        <v>1.8603534511079854E-9</v>
      </c>
      <c r="R2703" s="460">
        <f t="shared" si="484"/>
        <v>-1.8603534511079854E-9</v>
      </c>
      <c r="V2703" s="430"/>
    </row>
    <row r="2704" spans="3:22" x14ac:dyDescent="0.35">
      <c r="C2704" s="460">
        <v>663</v>
      </c>
      <c r="D2704" s="460">
        <f t="shared" si="475"/>
        <v>663</v>
      </c>
      <c r="E2704" s="460">
        <f t="shared" si="481"/>
        <v>0.66300000000000003</v>
      </c>
      <c r="F2704" s="460">
        <f t="shared" si="476"/>
        <v>7.6237082341465015E-3</v>
      </c>
      <c r="G2704" s="460">
        <v>6.5800757268275403E-3</v>
      </c>
      <c r="H2704" s="460">
        <f t="shared" si="477"/>
        <v>1</v>
      </c>
      <c r="I2704" s="460">
        <v>0.62752537175544298</v>
      </c>
      <c r="J2704" s="460">
        <v>0.61205041244076697</v>
      </c>
      <c r="K2704" s="460">
        <v>0.74595573244412405</v>
      </c>
      <c r="L2704" s="460" t="str">
        <f t="shared" si="478"/>
        <v>-</v>
      </c>
      <c r="M2704" s="460">
        <f t="shared" si="479"/>
        <v>1</v>
      </c>
      <c r="N2704" s="460">
        <f t="shared" si="480"/>
        <v>5.0164577499922648E-5</v>
      </c>
      <c r="O2704" s="460">
        <f t="shared" si="485"/>
        <v>-85.992056823031163</v>
      </c>
      <c r="P2704" s="460">
        <f t="shared" si="482"/>
        <v>-1</v>
      </c>
      <c r="Q2704" s="460">
        <f t="shared" si="483"/>
        <v>2.2946840748768086E-9</v>
      </c>
      <c r="R2704" s="460">
        <f t="shared" si="484"/>
        <v>-2.2946840748768086E-9</v>
      </c>
      <c r="V2704" s="430"/>
    </row>
    <row r="2705" spans="3:22" x14ac:dyDescent="0.35">
      <c r="C2705" s="460">
        <v>664</v>
      </c>
      <c r="D2705" s="460">
        <f t="shared" si="475"/>
        <v>664</v>
      </c>
      <c r="E2705" s="460">
        <f t="shared" si="481"/>
        <v>0.66400000000000003</v>
      </c>
      <c r="F2705" s="460">
        <f t="shared" si="476"/>
        <v>7.4402902383953091E-3</v>
      </c>
      <c r="G2705" s="460">
        <v>7.2642022286279898E-3</v>
      </c>
      <c r="H2705" s="460">
        <f t="shared" si="477"/>
        <v>1</v>
      </c>
      <c r="I2705" s="460">
        <v>0.62659762591690105</v>
      </c>
      <c r="J2705" s="460">
        <v>0.61109421276759102</v>
      </c>
      <c r="K2705" s="460">
        <v>0.74527548838547497</v>
      </c>
      <c r="L2705" s="460" t="str">
        <f t="shared" si="478"/>
        <v>-</v>
      </c>
      <c r="M2705" s="460">
        <f t="shared" si="479"/>
        <v>1</v>
      </c>
      <c r="N2705" s="460">
        <f t="shared" si="480"/>
        <v>5.4047772931390284E-5</v>
      </c>
      <c r="O2705" s="460">
        <f t="shared" si="485"/>
        <v>-85.34444393376377</v>
      </c>
      <c r="P2705" s="460">
        <f t="shared" si="482"/>
        <v>-1</v>
      </c>
      <c r="Q2705" s="460">
        <f t="shared" si="483"/>
        <v>2.7150534956046926E-9</v>
      </c>
      <c r="R2705" s="460">
        <f t="shared" si="484"/>
        <v>-2.7150534956046926E-9</v>
      </c>
      <c r="V2705" s="430"/>
    </row>
    <row r="2706" spans="3:22" x14ac:dyDescent="0.35">
      <c r="C2706" s="460">
        <v>665</v>
      </c>
      <c r="D2706" s="460">
        <f t="shared" si="475"/>
        <v>665</v>
      </c>
      <c r="E2706" s="460">
        <f t="shared" si="481"/>
        <v>0.66500000000000004</v>
      </c>
      <c r="F2706" s="460">
        <f t="shared" si="476"/>
        <v>7.2600381337760136E-3</v>
      </c>
      <c r="G2706" s="460">
        <v>7.8736962640068194E-3</v>
      </c>
      <c r="H2706" s="460">
        <f t="shared" si="477"/>
        <v>1</v>
      </c>
      <c r="I2706" s="460">
        <v>0.62566954953274301</v>
      </c>
      <c r="J2706" s="460">
        <v>0.610137732171527</v>
      </c>
      <c r="K2706" s="460">
        <v>0.74459470852901999</v>
      </c>
      <c r="L2706" s="460" t="str">
        <f t="shared" si="478"/>
        <v>-</v>
      </c>
      <c r="M2706" s="460">
        <f t="shared" si="479"/>
        <v>1</v>
      </c>
      <c r="N2706" s="460">
        <f t="shared" si="480"/>
        <v>5.716333513045924E-5</v>
      </c>
      <c r="O2706" s="460">
        <f t="shared" si="485"/>
        <v>-84.857648814381122</v>
      </c>
      <c r="P2706" s="460">
        <f t="shared" si="482"/>
        <v>-1</v>
      </c>
      <c r="Q2706" s="460">
        <f t="shared" si="483"/>
        <v>3.091977639086093E-9</v>
      </c>
      <c r="R2706" s="460">
        <f t="shared" si="484"/>
        <v>-3.091977639086093E-9</v>
      </c>
      <c r="V2706" s="430"/>
    </row>
    <row r="2707" spans="3:22" x14ac:dyDescent="0.35">
      <c r="C2707" s="460">
        <v>666</v>
      </c>
      <c r="D2707" s="460">
        <f t="shared" si="475"/>
        <v>666</v>
      </c>
      <c r="E2707" s="460">
        <f t="shared" si="481"/>
        <v>0.66600000000000004</v>
      </c>
      <c r="F2707" s="460">
        <f t="shared" si="476"/>
        <v>7.0829192509867626E-3</v>
      </c>
      <c r="G2707" s="460">
        <v>8.3870751244301198E-3</v>
      </c>
      <c r="H2707" s="460">
        <f t="shared" si="477"/>
        <v>1</v>
      </c>
      <c r="I2707" s="460">
        <v>0.624741146420425</v>
      </c>
      <c r="J2707" s="460">
        <v>0.60918097474264299</v>
      </c>
      <c r="K2707" s="460">
        <v>0.74391339479546004</v>
      </c>
      <c r="L2707" s="460" t="str">
        <f t="shared" si="478"/>
        <v>-</v>
      </c>
      <c r="M2707" s="460">
        <f t="shared" si="479"/>
        <v>1</v>
      </c>
      <c r="N2707" s="460">
        <f t="shared" si="480"/>
        <v>5.9404975858298292E-5</v>
      </c>
      <c r="O2707" s="460">
        <f t="shared" si="485"/>
        <v>-84.523543525529249</v>
      </c>
      <c r="P2707" s="460">
        <f t="shared" si="482"/>
        <v>-1</v>
      </c>
      <c r="Q2707" s="460">
        <f t="shared" si="483"/>
        <v>3.3970427816929224E-9</v>
      </c>
      <c r="R2707" s="460">
        <f t="shared" si="484"/>
        <v>-3.3970427816929224E-9</v>
      </c>
      <c r="V2707" s="430"/>
    </row>
    <row r="2708" spans="3:22" x14ac:dyDescent="0.35">
      <c r="C2708" s="460">
        <v>667</v>
      </c>
      <c r="D2708" s="460">
        <f t="shared" si="475"/>
        <v>667</v>
      </c>
      <c r="E2708" s="460">
        <f t="shared" si="481"/>
        <v>0.66700000000000004</v>
      </c>
      <c r="F2708" s="460">
        <f t="shared" si="476"/>
        <v>6.9089010037235287E-3</v>
      </c>
      <c r="G2708" s="460">
        <v>8.7843693507438994E-3</v>
      </c>
      <c r="H2708" s="460">
        <f t="shared" si="477"/>
        <v>1</v>
      </c>
      <c r="I2708" s="460">
        <v>0.62381242039634599</v>
      </c>
      <c r="J2708" s="460">
        <v>0.60822394456943796</v>
      </c>
      <c r="K2708" s="460">
        <v>0.74323154910631195</v>
      </c>
      <c r="L2708" s="460" t="str">
        <f t="shared" si="478"/>
        <v>-</v>
      </c>
      <c r="M2708" s="460">
        <f t="shared" si="479"/>
        <v>1</v>
      </c>
      <c r="N2708" s="460">
        <f t="shared" si="480"/>
        <v>6.0690338224432731E-5</v>
      </c>
      <c r="O2708" s="460">
        <f t="shared" si="485"/>
        <v>-84.337608843996733</v>
      </c>
      <c r="P2708" s="460">
        <f t="shared" si="482"/>
        <v>-1</v>
      </c>
      <c r="Q2708" s="460">
        <f t="shared" si="483"/>
        <v>3.6057211161574531E-9</v>
      </c>
      <c r="R2708" s="460">
        <f t="shared" si="484"/>
        <v>-3.6057211161574531E-9</v>
      </c>
      <c r="V2708" s="430"/>
    </row>
    <row r="2709" spans="3:22" x14ac:dyDescent="0.35">
      <c r="C2709" s="460">
        <v>668</v>
      </c>
      <c r="D2709" s="460">
        <f t="shared" si="475"/>
        <v>668</v>
      </c>
      <c r="E2709" s="460">
        <f t="shared" si="481"/>
        <v>0.66800000000000004</v>
      </c>
      <c r="F2709" s="460">
        <f t="shared" si="476"/>
        <v>6.7379508904913277E-3</v>
      </c>
      <c r="G2709" s="460">
        <v>9.0477195710899593E-3</v>
      </c>
      <c r="H2709" s="460">
        <f t="shared" si="477"/>
        <v>1</v>
      </c>
      <c r="I2709" s="460">
        <v>0.62288337527591398</v>
      </c>
      <c r="J2709" s="460">
        <v>0.60726664573889499</v>
      </c>
      <c r="K2709" s="460">
        <v>0.74254917338399196</v>
      </c>
      <c r="L2709" s="460" t="str">
        <f t="shared" si="478"/>
        <v>-</v>
      </c>
      <c r="M2709" s="460">
        <f t="shared" si="479"/>
        <v>1</v>
      </c>
      <c r="N2709" s="460">
        <f t="shared" si="480"/>
        <v>6.0963090140941402E-5</v>
      </c>
      <c r="O2709" s="460">
        <f t="shared" si="485"/>
        <v>-84.298660545591673</v>
      </c>
      <c r="P2709" s="460">
        <f t="shared" si="482"/>
        <v>-1</v>
      </c>
      <c r="Q2709" s="460">
        <f t="shared" si="483"/>
        <v>3.6998891582623038E-9</v>
      </c>
      <c r="R2709" s="460">
        <f t="shared" si="484"/>
        <v>-3.6998891582623038E-9</v>
      </c>
      <c r="V2709" s="430"/>
    </row>
    <row r="2710" spans="3:22" x14ac:dyDescent="0.35">
      <c r="C2710" s="460">
        <v>669</v>
      </c>
      <c r="D2710" s="460">
        <f t="shared" si="475"/>
        <v>669</v>
      </c>
      <c r="E2710" s="460">
        <f t="shared" si="481"/>
        <v>0.66900000000000004</v>
      </c>
      <c r="F2710" s="460">
        <f t="shared" si="476"/>
        <v>6.5700364963998626E-3</v>
      </c>
      <c r="G2710" s="460">
        <v>9.1619345451335304E-3</v>
      </c>
      <c r="H2710" s="460">
        <f t="shared" si="477"/>
        <v>1</v>
      </c>
      <c r="I2710" s="460">
        <v>0.62195401487340796</v>
      </c>
      <c r="J2710" s="460">
        <v>0.60630908233634695</v>
      </c>
      <c r="K2710" s="460">
        <v>0.74186626955169599</v>
      </c>
      <c r="L2710" s="460" t="str">
        <f t="shared" si="478"/>
        <v>-</v>
      </c>
      <c r="M2710" s="460">
        <f t="shared" si="479"/>
        <v>1</v>
      </c>
      <c r="N2710" s="460">
        <f t="shared" si="480"/>
        <v>6.0194244339153972E-5</v>
      </c>
      <c r="O2710" s="460">
        <f t="shared" si="485"/>
        <v>-84.408900663629993</v>
      </c>
      <c r="P2710" s="460">
        <f t="shared" si="482"/>
        <v>-1</v>
      </c>
      <c r="Q2710" s="460">
        <f t="shared" si="483"/>
        <v>3.6697749245804269E-9</v>
      </c>
      <c r="R2710" s="460">
        <f t="shared" si="484"/>
        <v>-3.6697749245804269E-9</v>
      </c>
      <c r="V2710" s="430"/>
    </row>
    <row r="2711" spans="3:22" x14ac:dyDescent="0.35">
      <c r="C2711" s="460">
        <v>670</v>
      </c>
      <c r="D2711" s="460">
        <f t="shared" si="475"/>
        <v>670</v>
      </c>
      <c r="E2711" s="460">
        <f t="shared" si="481"/>
        <v>0.67</v>
      </c>
      <c r="F2711" s="460">
        <f t="shared" si="476"/>
        <v>6.4051254949437026E-3</v>
      </c>
      <c r="G2711" s="460">
        <v>9.1149948106465494E-3</v>
      </c>
      <c r="H2711" s="460">
        <f t="shared" si="477"/>
        <v>1</v>
      </c>
      <c r="I2711" s="460">
        <v>0.62102434300206399</v>
      </c>
      <c r="J2711" s="460">
        <v>0.60535125844554705</v>
      </c>
      <c r="K2711" s="460">
        <v>0.74118283953348896</v>
      </c>
      <c r="L2711" s="460" t="str">
        <f t="shared" si="478"/>
        <v>-</v>
      </c>
      <c r="M2711" s="460">
        <f t="shared" si="479"/>
        <v>1</v>
      </c>
      <c r="N2711" s="460">
        <f t="shared" si="480"/>
        <v>5.8382685647951763E-5</v>
      </c>
      <c r="O2711" s="460">
        <f t="shared" si="485"/>
        <v>-84.674318620239092</v>
      </c>
      <c r="P2711" s="460">
        <f t="shared" si="482"/>
        <v>-1</v>
      </c>
      <c r="Q2711" s="460">
        <f t="shared" si="483"/>
        <v>3.5151220812917434E-9</v>
      </c>
      <c r="R2711" s="460">
        <f t="shared" si="484"/>
        <v>-3.5151220812917434E-9</v>
      </c>
      <c r="V2711" s="430"/>
    </row>
    <row r="2712" spans="3:22" x14ac:dyDescent="0.35">
      <c r="C2712" s="460">
        <v>671</v>
      </c>
      <c r="D2712" s="460">
        <f t="shared" si="475"/>
        <v>671</v>
      </c>
      <c r="E2712" s="460">
        <f t="shared" si="481"/>
        <v>0.67100000000000004</v>
      </c>
      <c r="F2712" s="460">
        <f t="shared" si="476"/>
        <v>6.2431856497668324E-3</v>
      </c>
      <c r="G2712" s="460">
        <v>8.8984874866433993E-3</v>
      </c>
      <c r="H2712" s="460">
        <f t="shared" si="477"/>
        <v>1</v>
      </c>
      <c r="I2712" s="460">
        <v>0.62009436347395097</v>
      </c>
      <c r="J2712" s="460">
        <v>0.60439317814856897</v>
      </c>
      <c r="K2712" s="460">
        <v>0.74049888525421803</v>
      </c>
      <c r="L2712" s="460" t="str">
        <f t="shared" si="478"/>
        <v>-</v>
      </c>
      <c r="M2712" s="460">
        <f t="shared" si="479"/>
        <v>1</v>
      </c>
      <c r="N2712" s="460">
        <f t="shared" si="480"/>
        <v>5.5554909381241795E-5</v>
      </c>
      <c r="O2712" s="460">
        <f t="shared" si="485"/>
        <v>-85.105551129431632</v>
      </c>
      <c r="P2712" s="460">
        <f t="shared" si="482"/>
        <v>-1</v>
      </c>
      <c r="Q2712" s="460">
        <f t="shared" si="483"/>
        <v>3.2454438902591276E-9</v>
      </c>
      <c r="R2712" s="460">
        <f t="shared" si="484"/>
        <v>-3.2454438902591276E-9</v>
      </c>
      <c r="V2712" s="430"/>
    </row>
    <row r="2713" spans="3:22" x14ac:dyDescent="0.35">
      <c r="C2713" s="460">
        <v>672</v>
      </c>
      <c r="D2713" s="460">
        <f t="shared" si="475"/>
        <v>672</v>
      </c>
      <c r="E2713" s="460">
        <f t="shared" si="481"/>
        <v>0.67200000000000004</v>
      </c>
      <c r="F2713" s="460">
        <f t="shared" si="476"/>
        <v>6.0841848164115775E-3</v>
      </c>
      <c r="G2713" s="460">
        <v>8.5079593365180693E-3</v>
      </c>
      <c r="H2713" s="460">
        <f t="shared" si="477"/>
        <v>1</v>
      </c>
      <c r="I2713" s="460">
        <v>0.61916408010005197</v>
      </c>
      <c r="J2713" s="460">
        <v>0.60343484552585203</v>
      </c>
      <c r="K2713" s="460">
        <v>0.73981440863957704</v>
      </c>
      <c r="L2713" s="460" t="str">
        <f t="shared" si="478"/>
        <v>-</v>
      </c>
      <c r="M2713" s="460">
        <f t="shared" si="479"/>
        <v>1</v>
      </c>
      <c r="N2713" s="460">
        <f t="shared" si="480"/>
        <v>5.1763997013890357E-5</v>
      </c>
      <c r="O2713" s="460">
        <f t="shared" si="485"/>
        <v>-85.719443930382198</v>
      </c>
      <c r="P2713" s="460">
        <f t="shared" si="482"/>
        <v>-1</v>
      </c>
      <c r="Q2713" s="460">
        <f t="shared" si="483"/>
        <v>2.8793369174617839E-9</v>
      </c>
      <c r="R2713" s="460">
        <f t="shared" si="484"/>
        <v>-2.8793369174617839E-9</v>
      </c>
      <c r="V2713" s="430"/>
    </row>
    <row r="2714" spans="3:22" x14ac:dyDescent="0.35">
      <c r="C2714" s="460">
        <v>673</v>
      </c>
      <c r="D2714" s="460">
        <f t="shared" si="475"/>
        <v>673</v>
      </c>
      <c r="E2714" s="460">
        <f t="shared" si="481"/>
        <v>0.67300000000000004</v>
      </c>
      <c r="F2714" s="460">
        <f t="shared" si="476"/>
        <v>5.9280909440518319E-3</v>
      </c>
      <c r="G2714" s="460">
        <v>7.9431770994700807E-3</v>
      </c>
      <c r="H2714" s="460">
        <f t="shared" si="477"/>
        <v>1</v>
      </c>
      <c r="I2714" s="460">
        <v>0.61823349669016303</v>
      </c>
      <c r="J2714" s="460">
        <v>0.60247626465612403</v>
      </c>
      <c r="K2714" s="460">
        <v>0.73912941161604895</v>
      </c>
      <c r="L2714" s="460" t="str">
        <f t="shared" si="478"/>
        <v>-</v>
      </c>
      <c r="M2714" s="460">
        <f t="shared" si="479"/>
        <v>1</v>
      </c>
      <c r="N2714" s="460">
        <f t="shared" si="480"/>
        <v>4.708787623036848E-5</v>
      </c>
      <c r="O2714" s="460">
        <f t="shared" si="485"/>
        <v>-86.541817935563188</v>
      </c>
      <c r="P2714" s="460">
        <f t="shared" si="482"/>
        <v>-1</v>
      </c>
      <c r="Q2714" s="460">
        <f t="shared" si="483"/>
        <v>2.4429232109747539E-9</v>
      </c>
      <c r="R2714" s="460">
        <f t="shared" si="484"/>
        <v>-2.4429232109747539E-9</v>
      </c>
      <c r="V2714" s="430"/>
    </row>
    <row r="2715" spans="3:22" x14ac:dyDescent="0.35">
      <c r="C2715" s="460">
        <v>674</v>
      </c>
      <c r="D2715" s="460">
        <f t="shared" si="475"/>
        <v>674</v>
      </c>
      <c r="E2715" s="460">
        <f t="shared" si="481"/>
        <v>0.67400000000000004</v>
      </c>
      <c r="F2715" s="460">
        <f t="shared" si="476"/>
        <v>5.7748720772101232E-3</v>
      </c>
      <c r="G2715" s="460">
        <v>7.2082863140160696E-3</v>
      </c>
      <c r="H2715" s="460">
        <f t="shared" si="477"/>
        <v>1</v>
      </c>
      <c r="I2715" s="460">
        <v>0.61730261705288603</v>
      </c>
      <c r="J2715" s="460">
        <v>0.60151743961638005</v>
      </c>
      <c r="K2715" s="460">
        <v>0.7384438961109</v>
      </c>
      <c r="L2715" s="460" t="str">
        <f t="shared" si="478"/>
        <v>-</v>
      </c>
      <c r="M2715" s="460">
        <f t="shared" si="479"/>
        <v>1</v>
      </c>
      <c r="N2715" s="460">
        <f t="shared" si="480"/>
        <v>4.1626931359347281E-5</v>
      </c>
      <c r="O2715" s="460">
        <f t="shared" si="485"/>
        <v>-87.612512062265765</v>
      </c>
      <c r="P2715" s="460">
        <f t="shared" si="482"/>
        <v>-1</v>
      </c>
      <c r="Q2715" s="460">
        <f t="shared" si="483"/>
        <v>1.9675792714200724E-9</v>
      </c>
      <c r="R2715" s="460">
        <f t="shared" si="484"/>
        <v>-1.9675792714200724E-9</v>
      </c>
      <c r="V2715" s="430"/>
    </row>
    <row r="2716" spans="3:22" x14ac:dyDescent="0.35">
      <c r="C2716" s="460">
        <v>675</v>
      </c>
      <c r="D2716" s="460">
        <f t="shared" si="475"/>
        <v>675</v>
      </c>
      <c r="E2716" s="460">
        <f t="shared" si="481"/>
        <v>0.67500000000000004</v>
      </c>
      <c r="F2716" s="460">
        <f t="shared" si="476"/>
        <v>5.6244963574592121E-3</v>
      </c>
      <c r="G2716" s="460">
        <v>6.3118623303082197E-3</v>
      </c>
      <c r="H2716" s="460">
        <f t="shared" si="477"/>
        <v>1</v>
      </c>
      <c r="I2716" s="460">
        <v>0.616371444995641</v>
      </c>
      <c r="J2716" s="460">
        <v>0.60055837448189198</v>
      </c>
      <c r="K2716" s="460">
        <v>0.737757864052207</v>
      </c>
      <c r="L2716" s="460" t="str">
        <f t="shared" si="478"/>
        <v>-</v>
      </c>
      <c r="M2716" s="460">
        <f t="shared" si="479"/>
        <v>1</v>
      </c>
      <c r="N2716" s="460">
        <f t="shared" si="480"/>
        <v>3.5501046685602593E-5</v>
      </c>
      <c r="O2716" s="460">
        <f t="shared" si="485"/>
        <v>-88.995176847021881</v>
      </c>
      <c r="P2716" s="460">
        <f t="shared" si="482"/>
        <v>-1</v>
      </c>
      <c r="Q2716" s="460">
        <f t="shared" si="483"/>
        <v>1.4871812493255674E-9</v>
      </c>
      <c r="R2716" s="460">
        <f t="shared" si="484"/>
        <v>-1.4871812493255674E-9</v>
      </c>
      <c r="V2716" s="430"/>
    </row>
    <row r="2717" spans="3:22" x14ac:dyDescent="0.35">
      <c r="C2717" s="460">
        <v>676</v>
      </c>
      <c r="D2717" s="460">
        <f t="shared" si="475"/>
        <v>676</v>
      </c>
      <c r="E2717" s="460">
        <f t="shared" si="481"/>
        <v>0.67600000000000005</v>
      </c>
      <c r="F2717" s="460">
        <f t="shared" si="476"/>
        <v>5.4769320251073679E-3</v>
      </c>
      <c r="G2717" s="460">
        <v>5.2668498779576602E-3</v>
      </c>
      <c r="H2717" s="460">
        <f t="shared" si="477"/>
        <v>1</v>
      </c>
      <c r="I2717" s="460">
        <v>0.61543998432462099</v>
      </c>
      <c r="J2717" s="460">
        <v>0.59959907332616302</v>
      </c>
      <c r="K2717" s="460">
        <v>0.73707131736882703</v>
      </c>
      <c r="L2717" s="460" t="str">
        <f t="shared" si="478"/>
        <v>-</v>
      </c>
      <c r="M2717" s="460">
        <f t="shared" si="479"/>
        <v>1</v>
      </c>
      <c r="N2717" s="460">
        <f t="shared" si="480"/>
        <v>2.8846178768019141E-5</v>
      </c>
      <c r="O2717" s="460">
        <f t="shared" si="485"/>
        <v>-90.798234187341791</v>
      </c>
      <c r="P2717" s="460">
        <f t="shared" si="482"/>
        <v>-1</v>
      </c>
      <c r="Q2717" s="460">
        <f t="shared" si="483"/>
        <v>1.0351413558948059E-9</v>
      </c>
      <c r="R2717" s="460">
        <f t="shared" si="484"/>
        <v>-1.0351413558948059E-9</v>
      </c>
      <c r="V2717" s="430"/>
    </row>
    <row r="2718" spans="3:22" x14ac:dyDescent="0.35">
      <c r="C2718" s="460">
        <v>677</v>
      </c>
      <c r="D2718" s="460">
        <f t="shared" si="475"/>
        <v>677</v>
      </c>
      <c r="E2718" s="460">
        <f t="shared" si="481"/>
        <v>0.67700000000000005</v>
      </c>
      <c r="F2718" s="460">
        <f t="shared" si="476"/>
        <v>5.3321474208678369E-3</v>
      </c>
      <c r="G2718" s="460">
        <v>4.0903903571263504E-3</v>
      </c>
      <c r="H2718" s="460">
        <f t="shared" si="477"/>
        <v>1</v>
      </c>
      <c r="I2718" s="460">
        <v>0.61450823884474304</v>
      </c>
      <c r="J2718" s="460">
        <v>0.59863954022087495</v>
      </c>
      <c r="K2718" s="460">
        <v>0.73638425799036999</v>
      </c>
      <c r="L2718" s="460" t="str">
        <f t="shared" si="478"/>
        <v>-</v>
      </c>
      <c r="M2718" s="460">
        <f t="shared" si="479"/>
        <v>1</v>
      </c>
      <c r="N2718" s="460">
        <f t="shared" si="480"/>
        <v>2.1810564393093939E-5</v>
      </c>
      <c r="O2718" s="460">
        <f t="shared" si="485"/>
        <v>-93.226661920305958</v>
      </c>
      <c r="P2718" s="460">
        <f t="shared" si="482"/>
        <v>-1</v>
      </c>
      <c r="Q2718" s="460">
        <f t="shared" si="483"/>
        <v>6.4152640692274408E-10</v>
      </c>
      <c r="R2718" s="460">
        <f t="shared" si="484"/>
        <v>-6.4152640692274408E-10</v>
      </c>
      <c r="V2718" s="430"/>
    </row>
    <row r="2719" spans="3:22" x14ac:dyDescent="0.35">
      <c r="C2719" s="460">
        <v>678</v>
      </c>
      <c r="D2719" s="460">
        <f t="shared" si="475"/>
        <v>678</v>
      </c>
      <c r="E2719" s="460">
        <f t="shared" si="481"/>
        <v>0.67800000000000005</v>
      </c>
      <c r="F2719" s="460">
        <f t="shared" si="476"/>
        <v>5.1901109875119554E-3</v>
      </c>
      <c r="G2719" s="460">
        <v>2.8035388828367598E-3</v>
      </c>
      <c r="H2719" s="460">
        <f t="shared" si="477"/>
        <v>1</v>
      </c>
      <c r="I2719" s="460">
        <v>0.61357621235966697</v>
      </c>
      <c r="J2719" s="460">
        <v>0.59767977923590798</v>
      </c>
      <c r="K2719" s="460">
        <v>0.73569668784722098</v>
      </c>
      <c r="L2719" s="460" t="str">
        <f t="shared" si="478"/>
        <v>-</v>
      </c>
      <c r="M2719" s="460">
        <f t="shared" si="479"/>
        <v>1</v>
      </c>
      <c r="N2719" s="460">
        <f t="shared" si="480"/>
        <v>1.455067795972806E-5</v>
      </c>
      <c r="O2719" s="460">
        <f t="shared" si="485"/>
        <v>-96.74233542248318</v>
      </c>
      <c r="P2719" s="460">
        <f t="shared" si="482"/>
        <v>-1</v>
      </c>
      <c r="Q2719" s="460">
        <f t="shared" si="483"/>
        <v>3.3053498636016412E-10</v>
      </c>
      <c r="R2719" s="460">
        <f t="shared" si="484"/>
        <v>-3.3053498636016412E-10</v>
      </c>
      <c r="V2719" s="430"/>
    </row>
    <row r="2720" spans="3:22" x14ac:dyDescent="0.35">
      <c r="C2720" s="460">
        <v>679</v>
      </c>
      <c r="D2720" s="460">
        <f t="shared" si="475"/>
        <v>679</v>
      </c>
      <c r="E2720" s="460">
        <f t="shared" si="481"/>
        <v>0.67900000000000005</v>
      </c>
      <c r="F2720" s="460">
        <f t="shared" si="476"/>
        <v>5.0507912715063276E-3</v>
      </c>
      <c r="G2720" s="460">
        <v>1.43087596347017E-3</v>
      </c>
      <c r="H2720" s="460">
        <f t="shared" si="477"/>
        <v>1</v>
      </c>
      <c r="I2720" s="460">
        <v>0.61264390867176399</v>
      </c>
      <c r="J2720" s="460">
        <v>0.59671979443930101</v>
      </c>
      <c r="K2720" s="460">
        <v>0.73500860887053499</v>
      </c>
      <c r="L2720" s="460" t="str">
        <f t="shared" si="478"/>
        <v>-</v>
      </c>
      <c r="M2720" s="460">
        <f t="shared" si="479"/>
        <v>1</v>
      </c>
      <c r="N2720" s="460">
        <f t="shared" si="480"/>
        <v>7.2270558269033414E-6</v>
      </c>
      <c r="O2720" s="460">
        <f t="shared" si="485"/>
        <v>-102.8207718094107</v>
      </c>
      <c r="P2720" s="460">
        <f t="shared" si="482"/>
        <v>-1</v>
      </c>
      <c r="Q2720" s="460">
        <f t="shared" si="483"/>
        <v>1.1856742222034671E-10</v>
      </c>
      <c r="R2720" s="460">
        <f t="shared" si="484"/>
        <v>-1.1856742222034671E-10</v>
      </c>
      <c r="V2720" s="430"/>
    </row>
    <row r="2721" spans="3:22" x14ac:dyDescent="0.35">
      <c r="C2721" s="460">
        <v>680</v>
      </c>
      <c r="D2721" s="460">
        <f t="shared" si="475"/>
        <v>680</v>
      </c>
      <c r="E2721" s="460">
        <f t="shared" si="481"/>
        <v>0.68</v>
      </c>
      <c r="F2721" s="460">
        <f t="shared" si="476"/>
        <v>4.9141569246335809E-3</v>
      </c>
      <c r="G2721" s="460">
        <v>2.1461560868646901E-8</v>
      </c>
      <c r="H2721" s="460">
        <f t="shared" si="477"/>
        <v>1</v>
      </c>
      <c r="I2721" s="460">
        <v>0.61171133158209001</v>
      </c>
      <c r="J2721" s="460">
        <v>0.59575958989722699</v>
      </c>
      <c r="K2721" s="460">
        <v>0.73432002299221599</v>
      </c>
      <c r="L2721" s="460" t="str">
        <f t="shared" si="478"/>
        <v>-</v>
      </c>
      <c r="M2721" s="460">
        <f t="shared" si="479"/>
        <v>1</v>
      </c>
      <c r="N2721" s="460">
        <f t="shared" si="480"/>
        <v>1.0546547795610625E-10</v>
      </c>
      <c r="O2721" s="460">
        <f t="shared" si="485"/>
        <v>-199.53779349674511</v>
      </c>
      <c r="P2721" s="460">
        <f t="shared" si="482"/>
        <v>-1</v>
      </c>
      <c r="Q2721" s="460">
        <f t="shared" si="483"/>
        <v>1.3057965086523626E-11</v>
      </c>
      <c r="R2721" s="460">
        <f t="shared" si="484"/>
        <v>-1.3057965086523626E-11</v>
      </c>
      <c r="V2721" s="430"/>
    </row>
    <row r="2722" spans="3:22" x14ac:dyDescent="0.35">
      <c r="C2722" s="460">
        <v>681</v>
      </c>
      <c r="D2722" s="460">
        <f t="shared" si="475"/>
        <v>681</v>
      </c>
      <c r="E2722" s="460">
        <f t="shared" si="481"/>
        <v>0.68100000000000005</v>
      </c>
      <c r="F2722" s="460">
        <f t="shared" si="476"/>
        <v>4.7801767055968489E-3</v>
      </c>
      <c r="G2722" s="460">
        <v>1.4589389031882799E-3</v>
      </c>
      <c r="H2722" s="460">
        <f t="shared" si="477"/>
        <v>1</v>
      </c>
      <c r="I2722" s="460">
        <v>0.61077848489032804</v>
      </c>
      <c r="J2722" s="460">
        <v>0.59479916967392898</v>
      </c>
      <c r="K2722" s="460">
        <v>0.73363093214487896</v>
      </c>
      <c r="L2722" s="460" t="str">
        <f t="shared" si="478"/>
        <v>-</v>
      </c>
      <c r="M2722" s="460">
        <f t="shared" si="479"/>
        <v>1</v>
      </c>
      <c r="N2722" s="460">
        <f t="shared" si="480"/>
        <v>6.9739857599096322E-6</v>
      </c>
      <c r="O2722" s="460">
        <f t="shared" si="485"/>
        <v>-103.13037887478727</v>
      </c>
      <c r="P2722" s="460">
        <f t="shared" si="482"/>
        <v>-1</v>
      </c>
      <c r="Q2722" s="460">
        <f t="shared" si="483"/>
        <v>1.2159487105007038E-11</v>
      </c>
      <c r="R2722" s="460">
        <f t="shared" si="484"/>
        <v>-1.2159487105007038E-11</v>
      </c>
      <c r="V2722" s="430"/>
    </row>
    <row r="2723" spans="3:22" x14ac:dyDescent="0.35">
      <c r="C2723" s="460">
        <v>682</v>
      </c>
      <c r="D2723" s="460">
        <f t="shared" si="475"/>
        <v>682</v>
      </c>
      <c r="E2723" s="460">
        <f t="shared" si="481"/>
        <v>0.68200000000000005</v>
      </c>
      <c r="F2723" s="460">
        <f t="shared" si="476"/>
        <v>4.6488194816079161E-3</v>
      </c>
      <c r="G2723" s="460">
        <v>2.9141018604813599E-3</v>
      </c>
      <c r="H2723" s="460">
        <f t="shared" si="477"/>
        <v>1</v>
      </c>
      <c r="I2723" s="460">
        <v>0.60984537239484105</v>
      </c>
      <c r="J2723" s="460">
        <v>0.59383853783177498</v>
      </c>
      <c r="K2723" s="460">
        <v>0.73294133826191399</v>
      </c>
      <c r="L2723" s="460" t="str">
        <f t="shared" si="478"/>
        <v>-</v>
      </c>
      <c r="M2723" s="460">
        <f t="shared" si="479"/>
        <v>1</v>
      </c>
      <c r="N2723" s="460">
        <f t="shared" si="480"/>
        <v>1.354713350039562E-5</v>
      </c>
      <c r="O2723" s="460">
        <f t="shared" si="485"/>
        <v>-97.363051788276863</v>
      </c>
      <c r="P2723" s="460">
        <f t="shared" si="482"/>
        <v>-1</v>
      </c>
      <c r="Q2723" s="460">
        <f t="shared" si="483"/>
        <v>1.0527908392391781E-10</v>
      </c>
      <c r="R2723" s="460">
        <f t="shared" si="484"/>
        <v>-1.0527908392391781E-10</v>
      </c>
      <c r="V2723" s="430"/>
    </row>
    <row r="2724" spans="3:22" x14ac:dyDescent="0.35">
      <c r="C2724" s="460">
        <v>683</v>
      </c>
      <c r="D2724" s="460">
        <f t="shared" si="475"/>
        <v>683</v>
      </c>
      <c r="E2724" s="460">
        <f t="shared" si="481"/>
        <v>0.68300000000000005</v>
      </c>
      <c r="F2724" s="460">
        <f t="shared" si="476"/>
        <v>4.5200542299588765E-3</v>
      </c>
      <c r="G2724" s="460">
        <v>4.33245495610576E-3</v>
      </c>
      <c r="H2724" s="460">
        <f t="shared" si="477"/>
        <v>1</v>
      </c>
      <c r="I2724" s="460">
        <v>0.60891199789258799</v>
      </c>
      <c r="J2724" s="460">
        <v>0.592877698431169</v>
      </c>
      <c r="K2724" s="460">
        <v>0.73225124327741897</v>
      </c>
      <c r="L2724" s="460" t="str">
        <f t="shared" si="478"/>
        <v>-</v>
      </c>
      <c r="M2724" s="460">
        <f t="shared" si="479"/>
        <v>1</v>
      </c>
      <c r="N2724" s="460">
        <f t="shared" si="480"/>
        <v>1.958293135045214E-5</v>
      </c>
      <c r="O2724" s="460">
        <f t="shared" si="485"/>
        <v>-94.162445970740492</v>
      </c>
      <c r="P2724" s="460">
        <f t="shared" si="482"/>
        <v>-1</v>
      </c>
      <c r="Q2724" s="460">
        <f t="shared" si="483"/>
        <v>2.744002992553445E-10</v>
      </c>
      <c r="R2724" s="460">
        <f t="shared" si="484"/>
        <v>-2.744002992553445E-10</v>
      </c>
      <c r="V2724" s="430"/>
    </row>
    <row r="2725" spans="3:22" x14ac:dyDescent="0.35">
      <c r="C2725" s="460">
        <v>684</v>
      </c>
      <c r="D2725" s="460">
        <f t="shared" si="475"/>
        <v>684</v>
      </c>
      <c r="E2725" s="460">
        <f t="shared" si="481"/>
        <v>0.68400000000000005</v>
      </c>
      <c r="F2725" s="460">
        <f t="shared" si="476"/>
        <v>4.3938500395774406E-3</v>
      </c>
      <c r="G2725" s="460">
        <v>5.6806284716917101E-3</v>
      </c>
      <c r="H2725" s="460">
        <f t="shared" si="477"/>
        <v>1</v>
      </c>
      <c r="I2725" s="460">
        <v>0.60797836517911696</v>
      </c>
      <c r="J2725" s="460">
        <v>0.59191665553054196</v>
      </c>
      <c r="K2725" s="460">
        <v>0.73156064912621199</v>
      </c>
      <c r="L2725" s="460" t="str">
        <f t="shared" si="478"/>
        <v>-</v>
      </c>
      <c r="M2725" s="460">
        <f t="shared" si="479"/>
        <v>1</v>
      </c>
      <c r="N2725" s="460">
        <f t="shared" si="480"/>
        <v>2.4959829635167358E-5</v>
      </c>
      <c r="O2725" s="460">
        <f t="shared" si="485"/>
        <v>-92.055167665657052</v>
      </c>
      <c r="P2725" s="460">
        <f t="shared" si="482"/>
        <v>-1</v>
      </c>
      <c r="Q2725" s="460">
        <f t="shared" si="483"/>
        <v>4.9601438905550661E-10</v>
      </c>
      <c r="R2725" s="460">
        <f t="shared" si="484"/>
        <v>-4.9601438905550661E-10</v>
      </c>
      <c r="V2725" s="430"/>
    </row>
    <row r="2726" spans="3:22" x14ac:dyDescent="0.35">
      <c r="C2726" s="460">
        <v>685</v>
      </c>
      <c r="D2726" s="460">
        <f t="shared" si="475"/>
        <v>685</v>
      </c>
      <c r="E2726" s="460">
        <f t="shared" si="481"/>
        <v>0.68500000000000005</v>
      </c>
      <c r="F2726" s="460">
        <f t="shared" si="476"/>
        <v>4.2701761125653959E-3</v>
      </c>
      <c r="G2726" s="460">
        <v>6.9256730256345199E-3</v>
      </c>
      <c r="H2726" s="460">
        <f t="shared" si="477"/>
        <v>1</v>
      </c>
      <c r="I2726" s="460">
        <v>0.60704447804855199</v>
      </c>
      <c r="J2726" s="460">
        <v>0.59095541318633205</v>
      </c>
      <c r="K2726" s="460">
        <v>0.73086955774382101</v>
      </c>
      <c r="L2726" s="460" t="str">
        <f t="shared" si="478"/>
        <v>-</v>
      </c>
      <c r="M2726" s="460">
        <f t="shared" si="479"/>
        <v>1</v>
      </c>
      <c r="N2726" s="460">
        <f t="shared" si="480"/>
        <v>2.9573843517503038E-5</v>
      </c>
      <c r="O2726" s="460">
        <f t="shared" si="485"/>
        <v>-90.581844588294473</v>
      </c>
      <c r="P2726" s="460">
        <f t="shared" si="482"/>
        <v>-1</v>
      </c>
      <c r="Q2726" s="460">
        <f t="shared" si="483"/>
        <v>7.4348037688057094E-10</v>
      </c>
      <c r="R2726" s="460">
        <f t="shared" si="484"/>
        <v>-7.4348037688057094E-10</v>
      </c>
      <c r="V2726" s="430"/>
    </row>
    <row r="2727" spans="3:22" x14ac:dyDescent="0.35">
      <c r="C2727" s="460">
        <v>686</v>
      </c>
      <c r="D2727" s="460">
        <f t="shared" si="475"/>
        <v>686</v>
      </c>
      <c r="E2727" s="460">
        <f t="shared" si="481"/>
        <v>0.68600000000000005</v>
      </c>
      <c r="F2727" s="460">
        <f t="shared" si="476"/>
        <v>4.1490017657207492E-3</v>
      </c>
      <c r="G2727" s="460">
        <v>8.0358440504536693E-3</v>
      </c>
      <c r="H2727" s="460">
        <f t="shared" si="477"/>
        <v>1</v>
      </c>
      <c r="I2727" s="460">
        <v>0.60611034029355804</v>
      </c>
      <c r="J2727" s="460">
        <v>0.58999397545295496</v>
      </c>
      <c r="K2727" s="460">
        <v>0.73017797106647397</v>
      </c>
      <c r="L2727" s="460" t="str">
        <f t="shared" si="478"/>
        <v>-</v>
      </c>
      <c r="M2727" s="460">
        <f t="shared" si="479"/>
        <v>1</v>
      </c>
      <c r="N2727" s="460">
        <f t="shared" si="480"/>
        <v>3.3340731154388853E-5</v>
      </c>
      <c r="O2727" s="460">
        <f t="shared" si="485"/>
        <v>-89.540497608555754</v>
      </c>
      <c r="P2727" s="460">
        <f t="shared" si="482"/>
        <v>-1</v>
      </c>
      <c r="Q2727" s="460">
        <f t="shared" si="483"/>
        <v>9.8956092653626499E-10</v>
      </c>
      <c r="R2727" s="460">
        <f t="shared" si="484"/>
        <v>-9.8956092653626499E-10</v>
      </c>
      <c r="V2727" s="430"/>
    </row>
    <row r="2728" spans="3:22" x14ac:dyDescent="0.35">
      <c r="C2728" s="460">
        <v>687</v>
      </c>
      <c r="D2728" s="460">
        <f t="shared" si="475"/>
        <v>687</v>
      </c>
      <c r="E2728" s="460">
        <f t="shared" si="481"/>
        <v>0.68700000000000006</v>
      </c>
      <c r="F2728" s="460">
        <f t="shared" si="476"/>
        <v>4.0302964320431652E-3</v>
      </c>
      <c r="G2728" s="460">
        <v>8.9813738702739006E-3</v>
      </c>
      <c r="H2728" s="460">
        <f t="shared" si="477"/>
        <v>1</v>
      </c>
      <c r="I2728" s="460">
        <v>0.60517595570534299</v>
      </c>
      <c r="J2728" s="460">
        <v>0.589032346382801</v>
      </c>
      <c r="K2728" s="460">
        <v>0.72948589103111094</v>
      </c>
      <c r="L2728" s="460" t="str">
        <f t="shared" si="478"/>
        <v>-</v>
      </c>
      <c r="M2728" s="460">
        <f t="shared" si="479"/>
        <v>1</v>
      </c>
      <c r="N2728" s="460">
        <f t="shared" si="480"/>
        <v>3.6197599064210618E-5</v>
      </c>
      <c r="O2728" s="460">
        <f t="shared" si="485"/>
        <v>-88.826404693063097</v>
      </c>
      <c r="P2728" s="460">
        <f t="shared" si="482"/>
        <v>-1</v>
      </c>
      <c r="Q2728" s="460">
        <f t="shared" si="483"/>
        <v>1.208894842397746E-9</v>
      </c>
      <c r="R2728" s="460">
        <f t="shared" si="484"/>
        <v>-1.208894842397746E-9</v>
      </c>
      <c r="V2728" s="430"/>
    </row>
    <row r="2729" spans="3:22" x14ac:dyDescent="0.35">
      <c r="C2729" s="460">
        <v>688</v>
      </c>
      <c r="D2729" s="460">
        <f t="shared" si="475"/>
        <v>688</v>
      </c>
      <c r="E2729" s="460">
        <f t="shared" si="481"/>
        <v>0.68799999999999994</v>
      </c>
      <c r="F2729" s="460">
        <f t="shared" si="476"/>
        <v>3.9140296622224742E-3</v>
      </c>
      <c r="G2729" s="460">
        <v>9.7352121095488995E-3</v>
      </c>
      <c r="H2729" s="460">
        <f t="shared" si="477"/>
        <v>1</v>
      </c>
      <c r="I2729" s="460">
        <v>0.60424132807360698</v>
      </c>
      <c r="J2729" s="460">
        <v>0.58807053002617404</v>
      </c>
      <c r="K2729" s="460">
        <v>0.72879331957534799</v>
      </c>
      <c r="L2729" s="460" t="str">
        <f t="shared" si="478"/>
        <v>-</v>
      </c>
      <c r="M2729" s="460">
        <f t="shared" si="479"/>
        <v>1</v>
      </c>
      <c r="N2729" s="460">
        <f t="shared" si="480"/>
        <v>3.8103908964801821E-5</v>
      </c>
      <c r="O2729" s="460">
        <f t="shared" si="485"/>
        <v>-88.380609381625433</v>
      </c>
      <c r="P2729" s="460">
        <f t="shared" si="482"/>
        <v>-1</v>
      </c>
      <c r="Q2729" s="460">
        <f t="shared" si="483"/>
        <v>1.3801785238463503E-9</v>
      </c>
      <c r="R2729" s="460">
        <f t="shared" si="484"/>
        <v>-1.3801785238463503E-9</v>
      </c>
      <c r="V2729" s="430"/>
    </row>
    <row r="2730" spans="3:22" x14ac:dyDescent="0.35">
      <c r="C2730" s="460">
        <v>689</v>
      </c>
      <c r="D2730" s="460">
        <f t="shared" si="475"/>
        <v>689</v>
      </c>
      <c r="E2730" s="460">
        <f t="shared" si="481"/>
        <v>0.68899999999999995</v>
      </c>
      <c r="F2730" s="460">
        <f t="shared" si="476"/>
        <v>3.8001711261106772E-3</v>
      </c>
      <c r="G2730" s="460">
        <v>1.0273715656629901E-2</v>
      </c>
      <c r="H2730" s="460">
        <f t="shared" si="477"/>
        <v>1</v>
      </c>
      <c r="I2730" s="460">
        <v>0.60330646118652898</v>
      </c>
      <c r="J2730" s="460">
        <v>0.58710853043128797</v>
      </c>
      <c r="K2730" s="460">
        <v>0.72810025863747896</v>
      </c>
      <c r="L2730" s="460" t="str">
        <f t="shared" si="478"/>
        <v>-</v>
      </c>
      <c r="M2730" s="460">
        <f t="shared" si="479"/>
        <v>1</v>
      </c>
      <c r="N2730" s="460">
        <f t="shared" si="480"/>
        <v>3.9041877596196148E-5</v>
      </c>
      <c r="O2730" s="460">
        <f t="shared" si="485"/>
        <v>-88.169386089543821</v>
      </c>
      <c r="P2730" s="460">
        <f t="shared" si="482"/>
        <v>-1</v>
      </c>
      <c r="Q2730" s="460">
        <f t="shared" si="483"/>
        <v>1.4878680960287637E-9</v>
      </c>
      <c r="R2730" s="460">
        <f t="shared" si="484"/>
        <v>-1.4878680960287637E-9</v>
      </c>
      <c r="V2730" s="430"/>
    </row>
    <row r="2731" spans="3:22" x14ac:dyDescent="0.35">
      <c r="C2731" s="460">
        <v>690</v>
      </c>
      <c r="D2731" s="460">
        <f t="shared" si="475"/>
        <v>690</v>
      </c>
      <c r="E2731" s="460">
        <f t="shared" si="481"/>
        <v>0.69</v>
      </c>
      <c r="F2731" s="460">
        <f t="shared" si="476"/>
        <v>3.6886906141770214E-3</v>
      </c>
      <c r="G2731" s="460">
        <v>1.0577270377247599E-2</v>
      </c>
      <c r="H2731" s="460">
        <f t="shared" si="477"/>
        <v>1</v>
      </c>
      <c r="I2731" s="460">
        <v>0.60237135883076098</v>
      </c>
      <c r="J2731" s="460">
        <v>0.58614635164425</v>
      </c>
      <c r="K2731" s="460">
        <v>0.72740671015648695</v>
      </c>
      <c r="L2731" s="460" t="str">
        <f t="shared" si="478"/>
        <v>-</v>
      </c>
      <c r="M2731" s="460">
        <f t="shared" si="479"/>
        <v>1</v>
      </c>
      <c r="N2731" s="460">
        <f t="shared" si="480"/>
        <v>3.9016277964165859E-5</v>
      </c>
      <c r="O2731" s="460">
        <f t="shared" si="485"/>
        <v>-88.175083267115241</v>
      </c>
      <c r="P2731" s="460">
        <f t="shared" si="482"/>
        <v>-1</v>
      </c>
      <c r="Q2731" s="460">
        <f t="shared" si="483"/>
        <v>1.5232689123714182E-9</v>
      </c>
      <c r="R2731" s="460">
        <f t="shared" si="484"/>
        <v>-1.5232689123714182E-9</v>
      </c>
      <c r="V2731" s="430"/>
    </row>
    <row r="2732" spans="3:22" x14ac:dyDescent="0.35">
      <c r="C2732" s="460">
        <v>691</v>
      </c>
      <c r="D2732" s="460">
        <f t="shared" si="475"/>
        <v>691</v>
      </c>
      <c r="E2732" s="460">
        <f t="shared" si="481"/>
        <v>0.69099999999999995</v>
      </c>
      <c r="F2732" s="460">
        <f t="shared" si="476"/>
        <v>3.5795580389462131E-3</v>
      </c>
      <c r="G2732" s="460">
        <v>1.06308282052258E-2</v>
      </c>
      <c r="H2732" s="460">
        <f t="shared" si="477"/>
        <v>1</v>
      </c>
      <c r="I2732" s="460">
        <v>0.60143602479136904</v>
      </c>
      <c r="J2732" s="460">
        <v>0.58518399770900098</v>
      </c>
      <c r="K2732" s="460">
        <v>0.72671267607198997</v>
      </c>
      <c r="L2732" s="460" t="str">
        <f t="shared" si="478"/>
        <v>-</v>
      </c>
      <c r="M2732" s="460">
        <f t="shared" si="479"/>
        <v>1</v>
      </c>
      <c r="N2732" s="460">
        <f t="shared" si="480"/>
        <v>3.8053666562672154E-5</v>
      </c>
      <c r="O2732" s="460">
        <f t="shared" si="485"/>
        <v>-88.392069831103726</v>
      </c>
      <c r="P2732" s="460">
        <f t="shared" si="482"/>
        <v>-1</v>
      </c>
      <c r="Q2732" s="460">
        <f t="shared" si="483"/>
        <v>1.484944087342472E-9</v>
      </c>
      <c r="R2732" s="460">
        <f t="shared" si="484"/>
        <v>-1.484944087342472E-9</v>
      </c>
      <c r="V2732" s="430"/>
    </row>
    <row r="2733" spans="3:22" x14ac:dyDescent="0.35">
      <c r="C2733" s="460">
        <v>692</v>
      </c>
      <c r="D2733" s="460">
        <f t="shared" si="475"/>
        <v>692</v>
      </c>
      <c r="E2733" s="460">
        <f t="shared" si="481"/>
        <v>0.69199999999999995</v>
      </c>
      <c r="F2733" s="460">
        <f t="shared" si="476"/>
        <v>3.4727434364197353E-3</v>
      </c>
      <c r="G2733" s="460">
        <v>1.04243451008782E-2</v>
      </c>
      <c r="H2733" s="460">
        <f t="shared" si="477"/>
        <v>1</v>
      </c>
      <c r="I2733" s="460">
        <v>0.60050046285185799</v>
      </c>
      <c r="J2733" s="460">
        <v>0.58422147266733804</v>
      </c>
      <c r="K2733" s="460">
        <v>0.72601815832429195</v>
      </c>
      <c r="L2733" s="460" t="str">
        <f t="shared" si="478"/>
        <v>-</v>
      </c>
      <c r="M2733" s="460">
        <f t="shared" si="479"/>
        <v>1</v>
      </c>
      <c r="N2733" s="460">
        <f t="shared" si="480"/>
        <v>3.620107602804899E-5</v>
      </c>
      <c r="O2733" s="460">
        <f t="shared" si="485"/>
        <v>-88.825570409171576</v>
      </c>
      <c r="P2733" s="460">
        <f t="shared" si="482"/>
        <v>-1</v>
      </c>
      <c r="Q2733" s="460">
        <f t="shared" si="483"/>
        <v>1.3784416993035641E-9</v>
      </c>
      <c r="R2733" s="460">
        <f t="shared" si="484"/>
        <v>-1.3784416993035641E-9</v>
      </c>
      <c r="V2733" s="430"/>
    </row>
    <row r="2734" spans="3:22" x14ac:dyDescent="0.35">
      <c r="C2734" s="460">
        <v>693</v>
      </c>
      <c r="D2734" s="460">
        <f t="shared" si="475"/>
        <v>693</v>
      </c>
      <c r="E2734" s="460">
        <f t="shared" si="481"/>
        <v>0.69299999999999995</v>
      </c>
      <c r="F2734" s="460">
        <f t="shared" si="476"/>
        <v>3.3682169674801566E-3</v>
      </c>
      <c r="G2734" s="460">
        <v>9.9531076204342796E-3</v>
      </c>
      <c r="H2734" s="460">
        <f t="shared" si="477"/>
        <v>1</v>
      </c>
      <c r="I2734" s="460">
        <v>0.59956467679410896</v>
      </c>
      <c r="J2734" s="460">
        <v>0.58325878055885505</v>
      </c>
      <c r="K2734" s="460">
        <v>0.72532315885433496</v>
      </c>
      <c r="L2734" s="460" t="str">
        <f t="shared" si="478"/>
        <v>-</v>
      </c>
      <c r="M2734" s="460">
        <f t="shared" si="479"/>
        <v>1</v>
      </c>
      <c r="N2734" s="460">
        <f t="shared" si="480"/>
        <v>3.3524225966302784E-5</v>
      </c>
      <c r="O2734" s="460">
        <f t="shared" si="485"/>
        <v>-89.492824813863876</v>
      </c>
      <c r="P2734" s="460">
        <f t="shared" si="482"/>
        <v>-1</v>
      </c>
      <c r="Q2734" s="460">
        <f t="shared" si="483"/>
        <v>1.2154044345508891E-9</v>
      </c>
      <c r="R2734" s="460">
        <f t="shared" si="484"/>
        <v>-1.2154044345508891E-9</v>
      </c>
      <c r="V2734" s="430"/>
    </row>
    <row r="2735" spans="3:22" x14ac:dyDescent="0.35">
      <c r="C2735" s="460">
        <v>694</v>
      </c>
      <c r="D2735" s="460">
        <f t="shared" si="475"/>
        <v>694</v>
      </c>
      <c r="E2735" s="460">
        <f t="shared" si="481"/>
        <v>0.69399999999999995</v>
      </c>
      <c r="F2735" s="460">
        <f t="shared" si="476"/>
        <v>3.2659489192786231E-3</v>
      </c>
      <c r="G2735" s="460">
        <v>9.2179384311650604E-3</v>
      </c>
      <c r="H2735" s="460">
        <f t="shared" si="477"/>
        <v>1</v>
      </c>
      <c r="I2735" s="460">
        <v>0.59862867039839396</v>
      </c>
      <c r="J2735" s="460">
        <v>0.582295925420941</v>
      </c>
      <c r="K2735" s="460">
        <v>0.724627679603707</v>
      </c>
      <c r="L2735" s="460" t="str">
        <f t="shared" si="478"/>
        <v>-</v>
      </c>
      <c r="M2735" s="460">
        <f t="shared" si="479"/>
        <v>1</v>
      </c>
      <c r="N2735" s="460">
        <f t="shared" si="480"/>
        <v>3.0105316057240415E-5</v>
      </c>
      <c r="O2735" s="460">
        <f t="shared" si="485"/>
        <v>-90.42713618083242</v>
      </c>
      <c r="P2735" s="460">
        <f t="shared" si="482"/>
        <v>-1</v>
      </c>
      <c r="Q2735" s="460">
        <f t="shared" si="483"/>
        <v>1.0121796545314627E-9</v>
      </c>
      <c r="R2735" s="460">
        <f t="shared" si="484"/>
        <v>-1.0121796545314627E-9</v>
      </c>
      <c r="V2735" s="430"/>
    </row>
    <row r="2736" spans="3:22" x14ac:dyDescent="0.35">
      <c r="C2736" s="460">
        <v>695</v>
      </c>
      <c r="D2736" s="460">
        <f t="shared" si="475"/>
        <v>695</v>
      </c>
      <c r="E2736" s="460">
        <f t="shared" si="481"/>
        <v>0.69499999999999995</v>
      </c>
      <c r="F2736" s="460">
        <f t="shared" si="476"/>
        <v>3.1659097066051114E-3</v>
      </c>
      <c r="G2736" s="460">
        <v>8.2252739761394592E-3</v>
      </c>
      <c r="H2736" s="460">
        <f t="shared" si="477"/>
        <v>1</v>
      </c>
      <c r="I2736" s="460">
        <v>0.59769244744330496</v>
      </c>
      <c r="J2736" s="460">
        <v>0.581332911288723</v>
      </c>
      <c r="K2736" s="460">
        <v>0.72393172251461602</v>
      </c>
      <c r="L2736" s="460" t="str">
        <f t="shared" si="478"/>
        <v>-</v>
      </c>
      <c r="M2736" s="460">
        <f t="shared" si="479"/>
        <v>1</v>
      </c>
      <c r="N2736" s="460">
        <f t="shared" si="480"/>
        <v>2.6040474720546332E-5</v>
      </c>
      <c r="O2736" s="460">
        <f t="shared" si="485"/>
        <v>-91.687022055967475</v>
      </c>
      <c r="P2736" s="460">
        <f t="shared" si="482"/>
        <v>-1</v>
      </c>
      <c r="Q2736" s="460">
        <f t="shared" si="483"/>
        <v>7.8808745551575068E-10</v>
      </c>
      <c r="R2736" s="460">
        <f t="shared" si="484"/>
        <v>-7.8808745551575068E-10</v>
      </c>
      <c r="V2736" s="430"/>
    </row>
    <row r="2737" spans="3:22" x14ac:dyDescent="0.35">
      <c r="C2737" s="460">
        <v>696</v>
      </c>
      <c r="D2737" s="460">
        <f t="shared" si="475"/>
        <v>696</v>
      </c>
      <c r="E2737" s="460">
        <f t="shared" si="481"/>
        <v>0.69599999999999995</v>
      </c>
      <c r="F2737" s="460">
        <f t="shared" si="476"/>
        <v>3.0680698732416718E-3</v>
      </c>
      <c r="G2737" s="460">
        <v>6.9871105715658697E-3</v>
      </c>
      <c r="H2737" s="460">
        <f t="shared" si="477"/>
        <v>1</v>
      </c>
      <c r="I2737" s="460">
        <v>0.59675601170578496</v>
      </c>
      <c r="J2737" s="460">
        <v>0.58036974219508097</v>
      </c>
      <c r="K2737" s="460">
        <v>0.723235289529914</v>
      </c>
      <c r="L2737" s="460" t="str">
        <f t="shared" si="478"/>
        <v>-</v>
      </c>
      <c r="M2737" s="460">
        <f t="shared" si="479"/>
        <v>1</v>
      </c>
      <c r="N2737" s="460">
        <f t="shared" si="480"/>
        <v>2.1436943445629643E-5</v>
      </c>
      <c r="O2737" s="460">
        <f t="shared" si="485"/>
        <v>-93.376742755824182</v>
      </c>
      <c r="P2737" s="460">
        <f t="shared" si="482"/>
        <v>-1</v>
      </c>
      <c r="Q2737" s="460">
        <f t="shared" si="483"/>
        <v>5.6352630893148409E-10</v>
      </c>
      <c r="R2737" s="460">
        <f t="shared" si="484"/>
        <v>-5.6352630893148409E-10</v>
      </c>
      <c r="V2737" s="430"/>
    </row>
    <row r="2738" spans="3:22" x14ac:dyDescent="0.35">
      <c r="C2738" s="460">
        <v>697</v>
      </c>
      <c r="D2738" s="460">
        <f t="shared" si="475"/>
        <v>697</v>
      </c>
      <c r="E2738" s="460">
        <f t="shared" si="481"/>
        <v>0.69699999999999995</v>
      </c>
      <c r="F2738" s="460">
        <f t="shared" si="476"/>
        <v>2.972400093298644E-3</v>
      </c>
      <c r="G2738" s="460">
        <v>5.5208184341433899E-3</v>
      </c>
      <c r="H2738" s="460">
        <f t="shared" si="477"/>
        <v>1</v>
      </c>
      <c r="I2738" s="460">
        <v>0.59581936696108095</v>
      </c>
      <c r="J2738" s="460">
        <v>0.57940642217061</v>
      </c>
      <c r="K2738" s="460">
        <v>0.72253838259307102</v>
      </c>
      <c r="L2738" s="460" t="str">
        <f t="shared" si="478"/>
        <v>-</v>
      </c>
      <c r="M2738" s="460">
        <f t="shared" si="479"/>
        <v>1</v>
      </c>
      <c r="N2738" s="460">
        <f t="shared" si="480"/>
        <v>1.6410081228732688E-5</v>
      </c>
      <c r="O2738" s="460">
        <f t="shared" si="485"/>
        <v>-95.697785384296992</v>
      </c>
      <c r="P2738" s="460">
        <f t="shared" si="482"/>
        <v>-1</v>
      </c>
      <c r="Q2738" s="460">
        <f t="shared" si="483"/>
        <v>3.5809931917544776E-10</v>
      </c>
      <c r="R2738" s="460">
        <f t="shared" si="484"/>
        <v>-3.5809931917544776E-10</v>
      </c>
      <c r="V2738" s="430"/>
    </row>
    <row r="2739" spans="3:22" x14ac:dyDescent="0.35">
      <c r="C2739" s="460">
        <v>698</v>
      </c>
      <c r="D2739" s="460">
        <f t="shared" si="475"/>
        <v>698</v>
      </c>
      <c r="E2739" s="460">
        <f t="shared" si="481"/>
        <v>0.69799999999999995</v>
      </c>
      <c r="F2739" s="460">
        <f t="shared" si="476"/>
        <v>2.8788711725335615E-3</v>
      </c>
      <c r="G2739" s="460">
        <v>3.8488264071010201E-3</v>
      </c>
      <c r="H2739" s="460">
        <f t="shared" si="477"/>
        <v>1</v>
      </c>
      <c r="I2739" s="460">
        <v>0.594882516982701</v>
      </c>
      <c r="J2739" s="460">
        <v>0.57844295524356704</v>
      </c>
      <c r="K2739" s="460">
        <v>0.72184100364814996</v>
      </c>
      <c r="L2739" s="460" t="str">
        <f t="shared" si="478"/>
        <v>-</v>
      </c>
      <c r="M2739" s="460">
        <f t="shared" si="479"/>
        <v>1</v>
      </c>
      <c r="N2739" s="460">
        <f t="shared" si="480"/>
        <v>1.1080275391489048E-5</v>
      </c>
      <c r="O2739" s="460">
        <f t="shared" si="485"/>
        <v>-99.10898890854574</v>
      </c>
      <c r="P2739" s="460">
        <f t="shared" si="482"/>
        <v>-1</v>
      </c>
      <c r="Q2739" s="460">
        <f t="shared" si="483"/>
        <v>1.8892992677674225E-10</v>
      </c>
      <c r="R2739" s="460">
        <f t="shared" si="484"/>
        <v>-1.8892992677674225E-10</v>
      </c>
      <c r="V2739" s="430"/>
    </row>
    <row r="2740" spans="3:22" x14ac:dyDescent="0.35">
      <c r="C2740" s="460">
        <v>699</v>
      </c>
      <c r="D2740" s="460">
        <f t="shared" si="475"/>
        <v>699</v>
      </c>
      <c r="E2740" s="460">
        <f t="shared" si="481"/>
        <v>0.69899999999999995</v>
      </c>
      <c r="F2740" s="460">
        <f t="shared" si="476"/>
        <v>2.7874540496530442E-3</v>
      </c>
      <c r="G2740" s="460">
        <v>1.9981834005096499E-3</v>
      </c>
      <c r="H2740" s="460">
        <f t="shared" si="477"/>
        <v>1</v>
      </c>
      <c r="I2740" s="460">
        <v>0.593945465542426</v>
      </c>
      <c r="J2740" s="460">
        <v>0.57747934543988</v>
      </c>
      <c r="K2740" s="460">
        <v>0.72114315463982204</v>
      </c>
      <c r="L2740" s="460" t="str">
        <f t="shared" si="478"/>
        <v>-</v>
      </c>
      <c r="M2740" s="460">
        <f t="shared" si="479"/>
        <v>1</v>
      </c>
      <c r="N2740" s="460">
        <f t="shared" si="480"/>
        <v>5.5698444117001141E-6</v>
      </c>
      <c r="O2740" s="460">
        <f t="shared" si="485"/>
        <v>-105.08313872519274</v>
      </c>
      <c r="P2740" s="460">
        <f t="shared" si="482"/>
        <v>-1</v>
      </c>
      <c r="Q2740" s="460">
        <f t="shared" si="483"/>
        <v>6.9306622365137988E-11</v>
      </c>
      <c r="R2740" s="460">
        <f t="shared" si="484"/>
        <v>-6.9306622365137988E-11</v>
      </c>
      <c r="V2740" s="430"/>
    </row>
    <row r="2741" spans="3:22" x14ac:dyDescent="0.35">
      <c r="C2741" s="460">
        <v>700</v>
      </c>
      <c r="D2741" s="460">
        <f t="shared" si="475"/>
        <v>700</v>
      </c>
      <c r="E2741" s="460">
        <f t="shared" si="481"/>
        <v>0.7</v>
      </c>
      <c r="F2741" s="460">
        <f t="shared" si="476"/>
        <v>2.6981197975972991E-3</v>
      </c>
      <c r="G2741" s="460">
        <v>5.7024277879456701E-9</v>
      </c>
      <c r="H2741" s="460">
        <f t="shared" si="477"/>
        <v>1</v>
      </c>
      <c r="I2741" s="460">
        <v>0.593008216410296</v>
      </c>
      <c r="J2741" s="460">
        <v>0.57651559678314102</v>
      </c>
      <c r="K2741" s="460">
        <v>0.72044483751338095</v>
      </c>
      <c r="L2741" s="460" t="str">
        <f t="shared" si="478"/>
        <v>-</v>
      </c>
      <c r="M2741" s="460">
        <f t="shared" si="479"/>
        <v>1</v>
      </c>
      <c r="N2741" s="460">
        <f t="shared" si="480"/>
        <v>1.5385833309025187E-11</v>
      </c>
      <c r="O2741" s="460">
        <f t="shared" si="485"/>
        <v>-216.25757954086768</v>
      </c>
      <c r="P2741" s="460">
        <f t="shared" si="482"/>
        <v>-1</v>
      </c>
      <c r="Q2741" s="460">
        <f t="shared" si="483"/>
        <v>7.7558345410447653E-12</v>
      </c>
      <c r="R2741" s="460">
        <f t="shared" si="484"/>
        <v>-7.7558345410447653E-12</v>
      </c>
      <c r="V2741" s="430"/>
    </row>
    <row r="2742" spans="3:22" x14ac:dyDescent="0.35">
      <c r="C2742" s="460">
        <v>701</v>
      </c>
      <c r="D2742" s="460">
        <f t="shared" si="475"/>
        <v>701</v>
      </c>
      <c r="E2742" s="460">
        <f t="shared" si="481"/>
        <v>0.70099999999999996</v>
      </c>
      <c r="F2742" s="460">
        <f t="shared" si="476"/>
        <v>2.6108396248075288E-3</v>
      </c>
      <c r="G2742" s="460">
        <v>2.1111777276308901E-3</v>
      </c>
      <c r="H2742" s="460">
        <f t="shared" si="477"/>
        <v>1</v>
      </c>
      <c r="I2742" s="460">
        <v>0.59207077335454295</v>
      </c>
      <c r="J2742" s="460">
        <v>0.57555171329452304</v>
      </c>
      <c r="K2742" s="460">
        <v>0.71974605421468196</v>
      </c>
      <c r="L2742" s="460" t="str">
        <f t="shared" si="478"/>
        <v>-</v>
      </c>
      <c r="M2742" s="460">
        <f t="shared" si="479"/>
        <v>1</v>
      </c>
      <c r="N2742" s="460">
        <f t="shared" si="480"/>
        <v>5.5119464663098441E-6</v>
      </c>
      <c r="O2742" s="460">
        <f t="shared" si="485"/>
        <v>-105.17390018158457</v>
      </c>
      <c r="P2742" s="460">
        <f t="shared" si="482"/>
        <v>-1</v>
      </c>
      <c r="Q2742" s="460">
        <f t="shared" si="483"/>
        <v>7.5954308648703444E-12</v>
      </c>
      <c r="R2742" s="460">
        <f t="shared" si="484"/>
        <v>-7.5954308648703444E-12</v>
      </c>
      <c r="V2742" s="430"/>
    </row>
    <row r="2743" spans="3:22" x14ac:dyDescent="0.35">
      <c r="C2743" s="460">
        <v>702</v>
      </c>
      <c r="D2743" s="460">
        <f t="shared" si="475"/>
        <v>702</v>
      </c>
      <c r="E2743" s="460">
        <f t="shared" si="481"/>
        <v>0.70199999999999996</v>
      </c>
      <c r="F2743" s="460">
        <f t="shared" si="476"/>
        <v>2.5255848764759482E-3</v>
      </c>
      <c r="G2743" s="460">
        <v>4.2981671790488498E-3</v>
      </c>
      <c r="H2743" s="460">
        <f t="shared" si="477"/>
        <v>1</v>
      </c>
      <c r="I2743" s="460">
        <v>0.59113314014158103</v>
      </c>
      <c r="J2743" s="460">
        <v>0.57458769899277695</v>
      </c>
      <c r="K2743" s="460">
        <v>0.71904680669014198</v>
      </c>
      <c r="L2743" s="460" t="str">
        <f t="shared" si="478"/>
        <v>-</v>
      </c>
      <c r="M2743" s="460">
        <f t="shared" si="479"/>
        <v>1</v>
      </c>
      <c r="N2743" s="460">
        <f t="shared" si="480"/>
        <v>1.0855386023971064E-5</v>
      </c>
      <c r="O2743" s="460">
        <f t="shared" si="485"/>
        <v>-99.287094563307491</v>
      </c>
      <c r="P2743" s="460">
        <f t="shared" si="482"/>
        <v>-1</v>
      </c>
      <c r="Q2743" s="460">
        <f t="shared" si="483"/>
        <v>6.697239321185125E-11</v>
      </c>
      <c r="R2743" s="460">
        <f t="shared" si="484"/>
        <v>-6.697239321185125E-11</v>
      </c>
      <c r="V2743" s="430"/>
    </row>
    <row r="2744" spans="3:22" x14ac:dyDescent="0.35">
      <c r="C2744" s="460">
        <v>703</v>
      </c>
      <c r="D2744" s="460">
        <f t="shared" si="475"/>
        <v>703</v>
      </c>
      <c r="E2744" s="460">
        <f t="shared" si="481"/>
        <v>0.70299999999999996</v>
      </c>
      <c r="F2744" s="460">
        <f t="shared" si="476"/>
        <v>2.4423270357785015E-3</v>
      </c>
      <c r="G2744" s="460">
        <v>6.5219041617356503E-3</v>
      </c>
      <c r="H2744" s="460">
        <f t="shared" si="477"/>
        <v>1</v>
      </c>
      <c r="I2744" s="460">
        <v>0.59019532053604096</v>
      </c>
      <c r="J2744" s="460">
        <v>0.573623557894264</v>
      </c>
      <c r="K2744" s="460">
        <v>0.71834709688679699</v>
      </c>
      <c r="L2744" s="460" t="str">
        <f t="shared" si="478"/>
        <v>-</v>
      </c>
      <c r="M2744" s="460">
        <f t="shared" si="479"/>
        <v>1</v>
      </c>
      <c r="N2744" s="460">
        <f t="shared" si="480"/>
        <v>1.5928622858963303E-5</v>
      </c>
      <c r="O2744" s="460">
        <f t="shared" si="485"/>
        <v>-95.956435407526158</v>
      </c>
      <c r="P2744" s="460">
        <f t="shared" si="482"/>
        <v>-1</v>
      </c>
      <c r="Q2744" s="460">
        <f t="shared" si="483"/>
        <v>1.7934578296027675E-10</v>
      </c>
      <c r="R2744" s="460">
        <f t="shared" si="484"/>
        <v>-1.7934578296027675E-10</v>
      </c>
      <c r="V2744" s="430"/>
    </row>
    <row r="2745" spans="3:22" x14ac:dyDescent="0.35">
      <c r="C2745" s="460">
        <v>704</v>
      </c>
      <c r="D2745" s="460">
        <f t="shared" si="475"/>
        <v>704</v>
      </c>
      <c r="E2745" s="460">
        <f t="shared" si="481"/>
        <v>0.70399999999999996</v>
      </c>
      <c r="F2745" s="460">
        <f t="shared" si="476"/>
        <v>2.3610377250902824E-3</v>
      </c>
      <c r="G2745" s="460">
        <v>8.7423343052568207E-3</v>
      </c>
      <c r="H2745" s="460">
        <f t="shared" si="477"/>
        <v>1</v>
      </c>
      <c r="I2745" s="460">
        <v>0.58925731830066796</v>
      </c>
      <c r="J2745" s="460">
        <v>0.57265929401284699</v>
      </c>
      <c r="K2745" s="460">
        <v>0.71764692675221597</v>
      </c>
      <c r="L2745" s="460" t="str">
        <f t="shared" si="478"/>
        <v>-</v>
      </c>
      <c r="M2745" s="460">
        <f t="shared" si="479"/>
        <v>1</v>
      </c>
      <c r="N2745" s="460">
        <f t="shared" si="480"/>
        <v>2.0640981100062298E-5</v>
      </c>
      <c r="O2745" s="460">
        <f t="shared" si="485"/>
        <v>-93.705393276345376</v>
      </c>
      <c r="P2745" s="460">
        <f t="shared" si="482"/>
        <v>-1</v>
      </c>
      <c r="Q2745" s="460">
        <f t="shared" si="483"/>
        <v>3.3433398342999526E-10</v>
      </c>
      <c r="R2745" s="460">
        <f t="shared" si="484"/>
        <v>-3.3433398342999526E-10</v>
      </c>
      <c r="V2745" s="430"/>
    </row>
    <row r="2746" spans="3:22" x14ac:dyDescent="0.35">
      <c r="C2746" s="460">
        <v>705</v>
      </c>
      <c r="D2746" s="460">
        <f t="shared" si="475"/>
        <v>705</v>
      </c>
      <c r="E2746" s="460">
        <f t="shared" si="481"/>
        <v>0.70499999999999996</v>
      </c>
      <c r="F2746" s="460">
        <f t="shared" si="476"/>
        <v>2.2816887071835908E-3</v>
      </c>
      <c r="G2746" s="460">
        <v>1.0919300552783701E-2</v>
      </c>
      <c r="H2746" s="460">
        <f t="shared" si="477"/>
        <v>1</v>
      </c>
      <c r="I2746" s="460">
        <v>0.58831913719635798</v>
      </c>
      <c r="J2746" s="460">
        <v>0.57169491135992301</v>
      </c>
      <c r="K2746" s="460">
        <v>0.71694629823453504</v>
      </c>
      <c r="L2746" s="460" t="str">
        <f t="shared" si="478"/>
        <v>-</v>
      </c>
      <c r="M2746" s="460">
        <f t="shared" si="479"/>
        <v>1</v>
      </c>
      <c r="N2746" s="460">
        <f t="shared" si="480"/>
        <v>2.4914444761630109E-5</v>
      </c>
      <c r="O2746" s="460">
        <f t="shared" si="485"/>
        <v>-92.070975739713688</v>
      </c>
      <c r="P2746" s="460">
        <f t="shared" si="482"/>
        <v>-1</v>
      </c>
      <c r="Q2746" s="460">
        <f t="shared" si="483"/>
        <v>5.1882420636003836E-10</v>
      </c>
      <c r="R2746" s="460">
        <f t="shared" si="484"/>
        <v>-5.1882420636003836E-10</v>
      </c>
      <c r="V2746" s="430"/>
    </row>
    <row r="2747" spans="3:22" x14ac:dyDescent="0.35">
      <c r="C2747" s="460">
        <v>706</v>
      </c>
      <c r="D2747" s="460">
        <f t="shared" si="475"/>
        <v>706</v>
      </c>
      <c r="E2747" s="460">
        <f t="shared" si="481"/>
        <v>0.70599999999999996</v>
      </c>
      <c r="F2747" s="460">
        <f t="shared" si="476"/>
        <v>2.2042518864085546E-3</v>
      </c>
      <c r="G2747" s="460">
        <v>1.30134450049929E-2</v>
      </c>
      <c r="H2747" s="460">
        <f t="shared" si="477"/>
        <v>1</v>
      </c>
      <c r="I2747" s="460">
        <v>0.58738078098208701</v>
      </c>
      <c r="J2747" s="460">
        <v>0.57073041394435997</v>
      </c>
      <c r="K2747" s="460">
        <v>0.71624521328242097</v>
      </c>
      <c r="L2747" s="460" t="str">
        <f t="shared" si="478"/>
        <v>-</v>
      </c>
      <c r="M2747" s="460">
        <f t="shared" si="479"/>
        <v>1</v>
      </c>
      <c r="N2747" s="460">
        <f t="shared" si="480"/>
        <v>2.8684910700929584E-5</v>
      </c>
      <c r="O2747" s="460">
        <f t="shared" si="485"/>
        <v>-90.846929955654446</v>
      </c>
      <c r="P2747" s="460">
        <f t="shared" si="482"/>
        <v>-1</v>
      </c>
      <c r="Q2747" s="460">
        <f t="shared" si="483"/>
        <v>7.18222726500457E-10</v>
      </c>
      <c r="R2747" s="460">
        <f t="shared" si="484"/>
        <v>-7.18222726500457E-10</v>
      </c>
      <c r="V2747" s="430"/>
    </row>
    <row r="2748" spans="3:22" x14ac:dyDescent="0.35">
      <c r="C2748" s="460">
        <v>707</v>
      </c>
      <c r="D2748" s="460">
        <f t="shared" si="475"/>
        <v>707</v>
      </c>
      <c r="E2748" s="460">
        <f t="shared" si="481"/>
        <v>0.70699999999999996</v>
      </c>
      <c r="F2748" s="460">
        <f t="shared" si="476"/>
        <v>2.1286993098563541E-3</v>
      </c>
      <c r="G2748" s="460">
        <v>1.4987097286328899E-2</v>
      </c>
      <c r="H2748" s="460">
        <f t="shared" si="477"/>
        <v>1</v>
      </c>
      <c r="I2748" s="460">
        <v>0.58644225341495304</v>
      </c>
      <c r="J2748" s="460">
        <v>0.569765805772524</v>
      </c>
      <c r="K2748" s="460">
        <v>0.71554367384511697</v>
      </c>
      <c r="L2748" s="460" t="str">
        <f t="shared" si="478"/>
        <v>-</v>
      </c>
      <c r="M2748" s="460">
        <f t="shared" si="479"/>
        <v>1</v>
      </c>
      <c r="N2748" s="460">
        <f t="shared" si="480"/>
        <v>3.1903023650158366E-5</v>
      </c>
      <c r="O2748" s="460">
        <f t="shared" si="485"/>
        <v>-89.923363083465105</v>
      </c>
      <c r="P2748" s="460">
        <f t="shared" si="482"/>
        <v>-1</v>
      </c>
      <c r="Q2748" s="460">
        <f t="shared" si="483"/>
        <v>9.1772444723293577E-10</v>
      </c>
      <c r="R2748" s="460">
        <f t="shared" si="484"/>
        <v>-9.1772444723293577E-10</v>
      </c>
      <c r="V2748" s="430"/>
    </row>
    <row r="2749" spans="3:22" x14ac:dyDescent="0.35">
      <c r="C2749" s="460">
        <v>708</v>
      </c>
      <c r="D2749" s="460">
        <f t="shared" si="475"/>
        <v>708</v>
      </c>
      <c r="E2749" s="460">
        <f t="shared" si="481"/>
        <v>0.70799999999999996</v>
      </c>
      <c r="F2749" s="460">
        <f t="shared" si="476"/>
        <v>2.0550031685050217E-3</v>
      </c>
      <c r="G2749" s="460">
        <v>1.68051273729138E-2</v>
      </c>
      <c r="H2749" s="460">
        <f t="shared" si="477"/>
        <v>1</v>
      </c>
      <c r="I2749" s="460">
        <v>0.58550355825008804</v>
      </c>
      <c r="J2749" s="460">
        <v>0.56880109084819597</v>
      </c>
      <c r="K2749" s="460">
        <v>0.71484168187236397</v>
      </c>
      <c r="L2749" s="460" t="str">
        <f t="shared" si="478"/>
        <v>-</v>
      </c>
      <c r="M2749" s="460">
        <f t="shared" si="479"/>
        <v>1</v>
      </c>
      <c r="N2749" s="460">
        <f t="shared" si="480"/>
        <v>3.4534589998468333E-5</v>
      </c>
      <c r="O2749" s="460">
        <f t="shared" si="485"/>
        <v>-89.234913913156532</v>
      </c>
      <c r="P2749" s="460">
        <f t="shared" si="482"/>
        <v>-1</v>
      </c>
      <c r="Q2749" s="460">
        <f t="shared" si="483"/>
        <v>1.1034891268310474E-9</v>
      </c>
      <c r="R2749" s="460">
        <f t="shared" si="484"/>
        <v>-1.1034891268310474E-9</v>
      </c>
      <c r="V2749" s="430"/>
    </row>
    <row r="2750" spans="3:22" x14ac:dyDescent="0.35">
      <c r="C2750" s="460">
        <v>709</v>
      </c>
      <c r="D2750" s="460">
        <f t="shared" ref="D2750:D2813" si="486">IF(AND($D$11=$U$86,$D$13&gt;=$U$80),$D$13/$U$80,1)*(f_CLK_MHz/fCLK_NOM_MHz)*$C2750</f>
        <v>709</v>
      </c>
      <c r="E2750" s="460">
        <f t="shared" si="481"/>
        <v>0.70899999999999996</v>
      </c>
      <c r="F2750" s="460">
        <f t="shared" ref="F2750:F2813" si="487">IF(SINC3_Decimation&lt;&gt;0,(ABS(SIN(((MOD_CLK_DIV*PI()*$D2750*SINC3_Decimation)/(f_CLK_MHz*1000000)))/(SINC3_Decimation*SIN(((MOD_CLK_DIV*PI()*$D2750)/(f_CLK_MHz*1000000)))))^First_Stage_Order),"-")</f>
        <v>1.9831357983478497E-3</v>
      </c>
      <c r="G2750" s="460">
        <v>1.8435741444648001E-2</v>
      </c>
      <c r="H2750" s="460">
        <f t="shared" ref="H2750:H2813" si="488">IF(SINC1A_Decimation&lt;&gt;0,(ABS(SIN(((MOD_CLK_DIV*SINC3_Decimation*FIR2_Decimation*PI()*$D2750*SINC1A_Decimation)/(f_CLK_MHz*1000000)))/(SINC1A_Decimation*SIN(((MOD_CLK_DIV*SINC3_Decimation*FIR2_Decimation*PI()*$D2750)/(f_CLK_MHz*1000000)))))^1),"-")</f>
        <v>1</v>
      </c>
      <c r="I2750" s="460">
        <v>0.58456469924068399</v>
      </c>
      <c r="J2750" s="460">
        <v>0.567836273172594</v>
      </c>
      <c r="K2750" s="460">
        <v>0.714139239314451</v>
      </c>
      <c r="L2750" s="460" t="str">
        <f t="shared" ref="L2750:L2813" si="489">IF(SINC1B_Decimation&lt;&gt;0,(ABS(SIN(((MOD_CLK_DIV*FIR1_Decimation*PI()*$D2750*SINC1B_Decimation)/(f_CLK_MHz*1000000)))/(SINC1B_Decimation*SIN(((MOD_CLK_DIV*FIR1_Decimation*PI()*$D2750)/(f_CLK_MHz*1000000)))))^1),"-")</f>
        <v>-</v>
      </c>
      <c r="M2750" s="460">
        <f t="shared" ref="M2750:M2813" si="490">IF($D$14=$Z$85,(ABS(SIN(((Dec_Prior_to_Chop*PI()*$D2750*2)/(f_CLK_MHz*1000000)))/(2*SIN(((Dec_Prior_to_Chop*PI()*$D2750)/(f_CLK_MHz*1000000)))))^1),1)</f>
        <v>1</v>
      </c>
      <c r="N2750" s="460">
        <f t="shared" ref="N2750:N2813" si="491">M2750*IF(FILTER=$U$85,F2750,IF(AND(FILTER=$U$86,$D$13&lt;=$U$73,$D$13&lt;&gt;$U$72),F2750*G2750*H2750,IF(AND(FILTER=$U$86,OR($D$13&gt;=$U$74,$D$13=$U$72),$D$13&lt;=$U$79,$D$13&lt;&gt;$U$75),I2750*L2750,IF(AND(FILTER=$U$86,$D$13=$U$75),J2750*L2750,IF(AND(FILTER=$U$86,$D$13&gt;=$U$80),K2750,"Error")))))</f>
        <v>3.6560578827966551E-5</v>
      </c>
      <c r="O2750" s="460">
        <f t="shared" si="485"/>
        <v>-88.739738742461114</v>
      </c>
      <c r="P2750" s="460">
        <f t="shared" si="482"/>
        <v>-1</v>
      </c>
      <c r="Q2750" s="460">
        <f t="shared" si="483"/>
        <v>1.2636307576148197E-9</v>
      </c>
      <c r="R2750" s="460">
        <f t="shared" si="484"/>
        <v>-1.2636307576148197E-9</v>
      </c>
      <c r="V2750" s="430"/>
    </row>
    <row r="2751" spans="3:22" x14ac:dyDescent="0.35">
      <c r="C2751" s="460">
        <v>710</v>
      </c>
      <c r="D2751" s="460">
        <f t="shared" si="486"/>
        <v>710</v>
      </c>
      <c r="E2751" s="460">
        <f t="shared" ref="E2751:E2814" si="492">D2751/1000</f>
        <v>0.71</v>
      </c>
      <c r="F2751" s="460">
        <f t="shared" si="487"/>
        <v>1.9130696815041794E-3</v>
      </c>
      <c r="G2751" s="460">
        <v>1.9851200496851799E-2</v>
      </c>
      <c r="H2751" s="460">
        <f t="shared" si="488"/>
        <v>1</v>
      </c>
      <c r="I2751" s="460">
        <v>0.58362568013794303</v>
      </c>
      <c r="J2751" s="460">
        <v>0.56687135674432199</v>
      </c>
      <c r="K2751" s="460">
        <v>0.71343634812217305</v>
      </c>
      <c r="L2751" s="460" t="str">
        <f t="shared" si="489"/>
        <v>-</v>
      </c>
      <c r="M2751" s="460">
        <f t="shared" si="490"/>
        <v>1</v>
      </c>
      <c r="N2751" s="460">
        <f t="shared" si="491"/>
        <v>3.7976729811987878E-5</v>
      </c>
      <c r="O2751" s="460">
        <f t="shared" si="485"/>
        <v>-88.409648704436421</v>
      </c>
      <c r="P2751" s="460">
        <f t="shared" si="482"/>
        <v>-1</v>
      </c>
      <c r="Q2751" s="460">
        <f t="shared" si="483"/>
        <v>1.3889525948219561E-9</v>
      </c>
      <c r="R2751" s="460">
        <f t="shared" si="484"/>
        <v>-1.3889525948219561E-9</v>
      </c>
      <c r="V2751" s="430"/>
    </row>
    <row r="2752" spans="3:22" x14ac:dyDescent="0.35">
      <c r="C2752" s="460">
        <v>711</v>
      </c>
      <c r="D2752" s="460">
        <f t="shared" si="486"/>
        <v>711</v>
      </c>
      <c r="E2752" s="460">
        <f t="shared" si="492"/>
        <v>0.71099999999999997</v>
      </c>
      <c r="F2752" s="460">
        <f t="shared" si="487"/>
        <v>1.8447774473128356E-3</v>
      </c>
      <c r="G2752" s="460">
        <v>2.1028443148563201E-2</v>
      </c>
      <c r="H2752" s="460">
        <f t="shared" si="488"/>
        <v>1</v>
      </c>
      <c r="I2752" s="460">
        <v>0.58268650469106498</v>
      </c>
      <c r="J2752" s="460">
        <v>0.56590634555935404</v>
      </c>
      <c r="K2752" s="460">
        <v>0.712733010246836</v>
      </c>
      <c r="L2752" s="460" t="str">
        <f t="shared" si="489"/>
        <v>-</v>
      </c>
      <c r="M2752" s="460">
        <f t="shared" si="490"/>
        <v>1</v>
      </c>
      <c r="N2752" s="460">
        <f t="shared" si="491"/>
        <v>3.8792797672569508E-5</v>
      </c>
      <c r="O2752" s="460">
        <f t="shared" si="485"/>
        <v>-88.22497797337877</v>
      </c>
      <c r="P2752" s="460">
        <f t="shared" si="482"/>
        <v>-1</v>
      </c>
      <c r="Q2752" s="460">
        <f t="shared" si="483"/>
        <v>1.473390087550553E-9</v>
      </c>
      <c r="R2752" s="460">
        <f t="shared" si="484"/>
        <v>-1.473390087550553E-9</v>
      </c>
      <c r="V2752" s="430"/>
    </row>
    <row r="2753" spans="3:22" x14ac:dyDescent="0.35">
      <c r="C2753" s="460">
        <v>712</v>
      </c>
      <c r="D2753" s="460">
        <f t="shared" si="486"/>
        <v>712</v>
      </c>
      <c r="E2753" s="460">
        <f t="shared" si="492"/>
        <v>0.71199999999999997</v>
      </c>
      <c r="F2753" s="460">
        <f t="shared" si="487"/>
        <v>1.7782318734080264E-3</v>
      </c>
      <c r="G2753" s="460">
        <v>2.1949596281449799E-2</v>
      </c>
      <c r="H2753" s="460">
        <f t="shared" si="488"/>
        <v>1</v>
      </c>
      <c r="I2753" s="460">
        <v>0.58174717664723996</v>
      </c>
      <c r="J2753" s="460">
        <v>0.56494124361102005</v>
      </c>
      <c r="K2753" s="460">
        <v>0.71202922764026</v>
      </c>
      <c r="L2753" s="460" t="str">
        <f t="shared" si="489"/>
        <v>-</v>
      </c>
      <c r="M2753" s="460">
        <f t="shared" si="490"/>
        <v>1</v>
      </c>
      <c r="N2753" s="460">
        <f t="shared" si="491"/>
        <v>3.9031471716112324E-5</v>
      </c>
      <c r="O2753" s="460">
        <f t="shared" si="485"/>
        <v>-88.171701459060472</v>
      </c>
      <c r="P2753" s="460">
        <f t="shared" si="482"/>
        <v>-1</v>
      </c>
      <c r="Q2753" s="460">
        <f t="shared" si="483"/>
        <v>1.5141542264705299E-9</v>
      </c>
      <c r="R2753" s="460">
        <f t="shared" si="484"/>
        <v>-1.5141542264705299E-9</v>
      </c>
      <c r="V2753" s="430"/>
    </row>
    <row r="2754" spans="3:22" x14ac:dyDescent="0.35">
      <c r="C2754" s="460">
        <v>713</v>
      </c>
      <c r="D2754" s="460">
        <f t="shared" si="486"/>
        <v>713</v>
      </c>
      <c r="E2754" s="460">
        <f t="shared" si="492"/>
        <v>0.71299999999999997</v>
      </c>
      <c r="F2754" s="460">
        <f t="shared" si="487"/>
        <v>1.7134058867776998E-3</v>
      </c>
      <c r="G2754" s="460">
        <v>2.2602359788454901E-2</v>
      </c>
      <c r="H2754" s="460">
        <f t="shared" si="488"/>
        <v>1</v>
      </c>
      <c r="I2754" s="460">
        <v>0.58080769975161195</v>
      </c>
      <c r="J2754" s="460">
        <v>0.56397605488997904</v>
      </c>
      <c r="K2754" s="460">
        <v>0.71132500225475703</v>
      </c>
      <c r="L2754" s="460" t="str">
        <f t="shared" si="489"/>
        <v>-</v>
      </c>
      <c r="M2754" s="460">
        <f t="shared" si="490"/>
        <v>1</v>
      </c>
      <c r="N2754" s="460">
        <f t="shared" si="491"/>
        <v>3.8727016316606192E-5</v>
      </c>
      <c r="O2754" s="460">
        <f t="shared" si="485"/>
        <v>-88.23971922999128</v>
      </c>
      <c r="P2754" s="460">
        <f t="shared" si="482"/>
        <v>-1</v>
      </c>
      <c r="Q2754" s="460">
        <f t="shared" si="483"/>
        <v>1.5115956152836074E-9</v>
      </c>
      <c r="R2754" s="460">
        <f t="shared" si="484"/>
        <v>-1.5115956152836074E-9</v>
      </c>
      <c r="V2754" s="430"/>
    </row>
    <row r="2755" spans="3:22" x14ac:dyDescent="0.35">
      <c r="C2755" s="460">
        <v>714</v>
      </c>
      <c r="D2755" s="460">
        <f t="shared" si="486"/>
        <v>714</v>
      </c>
      <c r="E2755" s="460">
        <f t="shared" si="492"/>
        <v>0.71399999999999997</v>
      </c>
      <c r="F2755" s="460">
        <f t="shared" si="487"/>
        <v>1.6502725648043976E-3</v>
      </c>
      <c r="G2755" s="460">
        <v>2.29802547462933E-2</v>
      </c>
      <c r="H2755" s="460">
        <f t="shared" si="488"/>
        <v>1</v>
      </c>
      <c r="I2755" s="460">
        <v>0.57986807774722504</v>
      </c>
      <c r="J2755" s="460">
        <v>0.56301078338414901</v>
      </c>
      <c r="K2755" s="460">
        <v>0.71062033604309705</v>
      </c>
      <c r="L2755" s="460" t="str">
        <f t="shared" si="489"/>
        <v>-</v>
      </c>
      <c r="M2755" s="460">
        <f t="shared" si="490"/>
        <v>1</v>
      </c>
      <c r="N2755" s="460">
        <f t="shared" si="491"/>
        <v>3.7923683940023874E-5</v>
      </c>
      <c r="O2755" s="460">
        <f t="shared" si="485"/>
        <v>-88.421789630733784</v>
      </c>
      <c r="P2755" s="460">
        <f t="shared" ref="P2755:P2818" si="493">D2754-D2755</f>
        <v>-1</v>
      </c>
      <c r="Q2755" s="460">
        <f t="shared" ref="Q2755:Q2818" si="494">((N2755+N2754)/2)^2</f>
        <v>1.4688324624579374E-9</v>
      </c>
      <c r="R2755" s="460">
        <f t="shared" ref="R2755:R2818" si="495">P2755*Q2755</f>
        <v>-1.4688324624579374E-9</v>
      </c>
      <c r="V2755" s="430"/>
    </row>
    <row r="2756" spans="3:22" x14ac:dyDescent="0.35">
      <c r="C2756" s="460">
        <v>715</v>
      </c>
      <c r="D2756" s="460">
        <f t="shared" si="486"/>
        <v>715</v>
      </c>
      <c r="E2756" s="460">
        <f t="shared" si="492"/>
        <v>0.71499999999999997</v>
      </c>
      <c r="F2756" s="460">
        <f t="shared" si="487"/>
        <v>1.5888051362885082E-3</v>
      </c>
      <c r="G2756" s="460">
        <v>2.30827276816543E-2</v>
      </c>
      <c r="H2756" s="460">
        <f t="shared" si="488"/>
        <v>1</v>
      </c>
      <c r="I2756" s="460">
        <v>0.57892831437507997</v>
      </c>
      <c r="J2756" s="460">
        <v>0.56204543307877297</v>
      </c>
      <c r="K2756" s="460">
        <v>0.70991523095857001</v>
      </c>
      <c r="L2756" s="460" t="str">
        <f t="shared" si="489"/>
        <v>-</v>
      </c>
      <c r="M2756" s="460">
        <f t="shared" si="490"/>
        <v>1</v>
      </c>
      <c r="N2756" s="460">
        <f t="shared" si="491"/>
        <v>3.6673956300161285E-5</v>
      </c>
      <c r="O2756" s="460">
        <f t="shared" si="485"/>
        <v>-88.712844736894937</v>
      </c>
      <c r="P2756" s="460">
        <f t="shared" si="493"/>
        <v>-1</v>
      </c>
      <c r="Q2756" s="460">
        <f t="shared" si="494"/>
        <v>1.3912019823510229E-9</v>
      </c>
      <c r="R2756" s="460">
        <f t="shared" si="495"/>
        <v>-1.3912019823510229E-9</v>
      </c>
      <c r="V2756" s="430"/>
    </row>
    <row r="2757" spans="3:22" x14ac:dyDescent="0.35">
      <c r="C2757" s="460">
        <v>716</v>
      </c>
      <c r="D2757" s="460">
        <f t="shared" si="486"/>
        <v>716</v>
      </c>
      <c r="E2757" s="460">
        <f t="shared" si="492"/>
        <v>0.71599999999999997</v>
      </c>
      <c r="F2757" s="460">
        <f t="shared" si="487"/>
        <v>1.5289769824541398E-3</v>
      </c>
      <c r="G2757" s="460">
        <v>2.2915107199335202E-2</v>
      </c>
      <c r="H2757" s="460">
        <f t="shared" si="488"/>
        <v>1</v>
      </c>
      <c r="I2757" s="460">
        <v>0.57798841337405704</v>
      </c>
      <c r="J2757" s="460">
        <v>0.56108000795633095</v>
      </c>
      <c r="K2757" s="460">
        <v>0.70920968895492498</v>
      </c>
      <c r="L2757" s="460" t="str">
        <f t="shared" si="489"/>
        <v>-</v>
      </c>
      <c r="M2757" s="460">
        <f t="shared" si="490"/>
        <v>1</v>
      </c>
      <c r="N2757" s="460">
        <f t="shared" si="491"/>
        <v>3.5036671458252668E-5</v>
      </c>
      <c r="O2757" s="460">
        <f t="shared" si="485"/>
        <v>-89.109543184769265</v>
      </c>
      <c r="P2757" s="460">
        <f t="shared" si="493"/>
        <v>-1</v>
      </c>
      <c r="Q2757" s="460">
        <f t="shared" si="494"/>
        <v>1.2856035333764524E-9</v>
      </c>
      <c r="R2757" s="460">
        <f t="shared" si="495"/>
        <v>-1.2856035333764524E-9</v>
      </c>
      <c r="V2757" s="430"/>
    </row>
    <row r="2758" spans="3:22" x14ac:dyDescent="0.35">
      <c r="C2758" s="460">
        <v>717</v>
      </c>
      <c r="D2758" s="460">
        <f t="shared" si="486"/>
        <v>717</v>
      </c>
      <c r="E2758" s="460">
        <f t="shared" si="492"/>
        <v>0.71699999999999997</v>
      </c>
      <c r="F2758" s="460">
        <f t="shared" si="487"/>
        <v>1.470761637937206E-3</v>
      </c>
      <c r="G2758" s="460">
        <v>2.2488412996090199E-2</v>
      </c>
      <c r="H2758" s="460">
        <f t="shared" si="488"/>
        <v>1</v>
      </c>
      <c r="I2758" s="460">
        <v>0.57704837848087298</v>
      </c>
      <c r="J2758" s="460">
        <v>0.56011451199649798</v>
      </c>
      <c r="K2758" s="460">
        <v>0.70850371198634698</v>
      </c>
      <c r="L2758" s="460" t="str">
        <f t="shared" si="489"/>
        <v>-</v>
      </c>
      <c r="M2758" s="460">
        <f t="shared" si="490"/>
        <v>1</v>
      </c>
      <c r="N2758" s="460">
        <f t="shared" si="491"/>
        <v>3.3075095132737968E-5</v>
      </c>
      <c r="O2758" s="460">
        <f t="shared" si="485"/>
        <v>-89.609977959853083</v>
      </c>
      <c r="P2758" s="460">
        <f t="shared" si="493"/>
        <v>-1</v>
      </c>
      <c r="Q2758" s="460">
        <f t="shared" si="494"/>
        <v>1.159803187036397E-9</v>
      </c>
      <c r="R2758" s="460">
        <f t="shared" si="495"/>
        <v>-1.159803187036397E-9</v>
      </c>
      <c r="V2758" s="430"/>
    </row>
    <row r="2759" spans="3:22" x14ac:dyDescent="0.35">
      <c r="C2759" s="460">
        <v>718</v>
      </c>
      <c r="D2759" s="460">
        <f t="shared" si="486"/>
        <v>718</v>
      </c>
      <c r="E2759" s="460">
        <f t="shared" si="492"/>
        <v>0.71799999999999997</v>
      </c>
      <c r="F2759" s="460">
        <f t="shared" si="487"/>
        <v>1.4141327917561552E-3</v>
      </c>
      <c r="G2759" s="460">
        <v>2.1819021106016599E-2</v>
      </c>
      <c r="H2759" s="460">
        <f t="shared" si="488"/>
        <v>1</v>
      </c>
      <c r="I2759" s="460">
        <v>0.57610821343014595</v>
      </c>
      <c r="J2759" s="460">
        <v>0.55914894917621005</v>
      </c>
      <c r="K2759" s="460">
        <v>0.707797302007525</v>
      </c>
      <c r="L2759" s="460" t="str">
        <f t="shared" si="489"/>
        <v>-</v>
      </c>
      <c r="M2759" s="460">
        <f t="shared" si="490"/>
        <v>1</v>
      </c>
      <c r="N2759" s="460">
        <f t="shared" si="491"/>
        <v>3.0854993230037726E-5</v>
      </c>
      <c r="O2759" s="460">
        <f t="shared" si="485"/>
        <v>-90.213490890781927</v>
      </c>
      <c r="P2759" s="460">
        <f t="shared" si="493"/>
        <v>-1</v>
      </c>
      <c r="Q2759" s="460">
        <f t="shared" si="494"/>
        <v>1.021764049518077E-9</v>
      </c>
      <c r="R2759" s="460">
        <f t="shared" si="495"/>
        <v>-1.021764049518077E-9</v>
      </c>
      <c r="V2759" s="430"/>
    </row>
    <row r="2760" spans="3:22" x14ac:dyDescent="0.35">
      <c r="C2760" s="460">
        <v>719</v>
      </c>
      <c r="D2760" s="460">
        <f t="shared" si="486"/>
        <v>719</v>
      </c>
      <c r="E2760" s="460">
        <f t="shared" si="492"/>
        <v>0.71899999999999997</v>
      </c>
      <c r="F2760" s="460">
        <f t="shared" si="487"/>
        <v>1.3590642882650049E-3</v>
      </c>
      <c r="G2760" s="460">
        <v>2.09281930178449E-2</v>
      </c>
      <c r="H2760" s="460">
        <f t="shared" si="488"/>
        <v>1</v>
      </c>
      <c r="I2760" s="460">
        <v>0.57516792195426503</v>
      </c>
      <c r="J2760" s="460">
        <v>0.55818332346952504</v>
      </c>
      <c r="K2760" s="460">
        <v>0.707090460973547</v>
      </c>
      <c r="L2760" s="460" t="str">
        <f t="shared" si="489"/>
        <v>-</v>
      </c>
      <c r="M2760" s="460">
        <f t="shared" si="490"/>
        <v>1</v>
      </c>
      <c r="N2760" s="460">
        <f t="shared" si="491"/>
        <v>2.8442759748470024E-5</v>
      </c>
      <c r="O2760" s="460">
        <f t="shared" si="485"/>
        <v>-90.920565342119787</v>
      </c>
      <c r="P2760" s="460">
        <f t="shared" si="493"/>
        <v>-1</v>
      </c>
      <c r="Q2760" s="460">
        <f t="shared" si="494"/>
        <v>8.7905587707503115E-10</v>
      </c>
      <c r="R2760" s="460">
        <f t="shared" si="495"/>
        <v>-8.7905587707503115E-10</v>
      </c>
      <c r="V2760" s="430"/>
    </row>
    <row r="2761" spans="3:22" x14ac:dyDescent="0.35">
      <c r="C2761" s="460">
        <v>720</v>
      </c>
      <c r="D2761" s="460">
        <f t="shared" si="486"/>
        <v>720</v>
      </c>
      <c r="E2761" s="460">
        <f t="shared" si="492"/>
        <v>0.72</v>
      </c>
      <c r="F2761" s="460">
        <f t="shared" si="487"/>
        <v>1.3055301280888718E-3</v>
      </c>
      <c r="G2761" s="460">
        <v>1.9841479976615901E-2</v>
      </c>
      <c r="H2761" s="460">
        <f t="shared" si="488"/>
        <v>1</v>
      </c>
      <c r="I2761" s="460">
        <v>0.57422750778346998</v>
      </c>
      <c r="J2761" s="460">
        <v>0.55721763884770104</v>
      </c>
      <c r="K2761" s="460">
        <v>0.70638319083998202</v>
      </c>
      <c r="L2761" s="460" t="str">
        <f t="shared" si="489"/>
        <v>-</v>
      </c>
      <c r="M2761" s="460">
        <f t="shared" si="490"/>
        <v>1</v>
      </c>
      <c r="N2761" s="460">
        <f t="shared" si="491"/>
        <v>2.5903649895344143E-5</v>
      </c>
      <c r="O2761" s="460">
        <f t="shared" si="485"/>
        <v>-91.732780766461687</v>
      </c>
      <c r="P2761" s="460">
        <f t="shared" si="493"/>
        <v>-1</v>
      </c>
      <c r="Q2761" s="460">
        <f t="shared" si="494"/>
        <v>7.3838306029331439E-10</v>
      </c>
      <c r="R2761" s="460">
        <f t="shared" si="495"/>
        <v>-7.3838306029331439E-10</v>
      </c>
      <c r="V2761" s="430"/>
    </row>
    <row r="2762" spans="3:22" x14ac:dyDescent="0.35">
      <c r="C2762" s="460">
        <v>721</v>
      </c>
      <c r="D2762" s="460">
        <f t="shared" si="486"/>
        <v>721</v>
      </c>
      <c r="E2762" s="460">
        <f t="shared" si="492"/>
        <v>0.72099999999999997</v>
      </c>
      <c r="F2762" s="460">
        <f t="shared" si="487"/>
        <v>1.2535044690419341E-3</v>
      </c>
      <c r="G2762" s="460">
        <v>1.85880172382712E-2</v>
      </c>
      <c r="H2762" s="460">
        <f t="shared" si="488"/>
        <v>1</v>
      </c>
      <c r="I2762" s="460">
        <v>0.57328697464575495</v>
      </c>
      <c r="J2762" s="460">
        <v>0.55625189927910901</v>
      </c>
      <c r="K2762" s="460">
        <v>0.70567549356281201</v>
      </c>
      <c r="L2762" s="460" t="str">
        <f t="shared" si="489"/>
        <v>-</v>
      </c>
      <c r="M2762" s="460">
        <f t="shared" si="490"/>
        <v>1</v>
      </c>
      <c r="N2762" s="460">
        <f t="shared" si="491"/>
        <v>2.3300162678801457E-5</v>
      </c>
      <c r="O2762" s="460">
        <f t="shared" si="485"/>
        <v>-92.652820935480349</v>
      </c>
      <c r="P2762" s="460">
        <f t="shared" si="493"/>
        <v>-1</v>
      </c>
      <c r="Q2762" s="460">
        <f t="shared" si="494"/>
        <v>6.0525379295791214E-10</v>
      </c>
      <c r="R2762" s="460">
        <f t="shared" si="495"/>
        <v>-6.0525379295791214E-10</v>
      </c>
      <c r="V2762" s="430"/>
    </row>
    <row r="2763" spans="3:22" x14ac:dyDescent="0.35">
      <c r="C2763" s="460">
        <v>722</v>
      </c>
      <c r="D2763" s="460">
        <f t="shared" si="486"/>
        <v>722</v>
      </c>
      <c r="E2763" s="460">
        <f t="shared" si="492"/>
        <v>0.72199999999999998</v>
      </c>
      <c r="F2763" s="460">
        <f t="shared" si="487"/>
        <v>1.2029616270277698E-3</v>
      </c>
      <c r="G2763" s="460">
        <v>1.7199726195589599E-2</v>
      </c>
      <c r="H2763" s="460">
        <f t="shared" si="488"/>
        <v>1</v>
      </c>
      <c r="I2763" s="460">
        <v>0.57234632626688597</v>
      </c>
      <c r="J2763" s="460">
        <v>0.55528610872922701</v>
      </c>
      <c r="K2763" s="460">
        <v>0.70496737109843999</v>
      </c>
      <c r="L2763" s="460" t="str">
        <f t="shared" si="489"/>
        <v>-</v>
      </c>
      <c r="M2763" s="460">
        <f t="shared" si="490"/>
        <v>1</v>
      </c>
      <c r="N2763" s="460">
        <f t="shared" si="491"/>
        <v>2.0690610608678617E-5</v>
      </c>
      <c r="O2763" s="460">
        <f t="shared" si="485"/>
        <v>-93.684533850226416</v>
      </c>
      <c r="P2763" s="460">
        <f t="shared" si="493"/>
        <v>-1</v>
      </c>
      <c r="Q2763" s="460">
        <f t="shared" si="494"/>
        <v>4.8379703360761758E-10</v>
      </c>
      <c r="R2763" s="460">
        <f t="shared" si="495"/>
        <v>-4.8379703360761758E-10</v>
      </c>
      <c r="V2763" s="430"/>
    </row>
    <row r="2764" spans="3:22" x14ac:dyDescent="0.35">
      <c r="C2764" s="460">
        <v>723</v>
      </c>
      <c r="D2764" s="460">
        <f t="shared" si="486"/>
        <v>723</v>
      </c>
      <c r="E2764" s="460">
        <f t="shared" si="492"/>
        <v>0.72299999999999998</v>
      </c>
      <c r="F2764" s="460">
        <f t="shared" si="487"/>
        <v>1.1538760769222072E-3</v>
      </c>
      <c r="G2764" s="460">
        <v>1.5710445053373798E-2</v>
      </c>
      <c r="H2764" s="460">
        <f t="shared" si="488"/>
        <v>1</v>
      </c>
      <c r="I2764" s="460">
        <v>0.571405566370359</v>
      </c>
      <c r="J2764" s="460">
        <v>0.55432027116062099</v>
      </c>
      <c r="K2764" s="460">
        <v>0.70425882540369</v>
      </c>
      <c r="L2764" s="460" t="str">
        <f t="shared" si="489"/>
        <v>-</v>
      </c>
      <c r="M2764" s="460">
        <f t="shared" si="490"/>
        <v>1</v>
      </c>
      <c r="N2764" s="460">
        <f t="shared" si="491"/>
        <v>1.8127906704888855E-5</v>
      </c>
      <c r="O2764" s="460">
        <f t="shared" si="485"/>
        <v>-94.833046851352549</v>
      </c>
      <c r="P2764" s="460">
        <f t="shared" si="493"/>
        <v>-1</v>
      </c>
      <c r="Q2764" s="460">
        <f t="shared" si="494"/>
        <v>3.7671932160593439E-10</v>
      </c>
      <c r="R2764" s="460">
        <f t="shared" si="495"/>
        <v>-3.7671932160593439E-10</v>
      </c>
      <c r="V2764" s="430"/>
    </row>
    <row r="2765" spans="3:22" x14ac:dyDescent="0.35">
      <c r="C2765" s="460">
        <v>724</v>
      </c>
      <c r="D2765" s="460">
        <f t="shared" si="486"/>
        <v>724</v>
      </c>
      <c r="E2765" s="460">
        <f t="shared" si="492"/>
        <v>0.72399999999999998</v>
      </c>
      <c r="F2765" s="460">
        <f t="shared" si="487"/>
        <v>1.1062224534385545E-3</v>
      </c>
      <c r="G2765" s="460">
        <v>1.4155011023544099E-2</v>
      </c>
      <c r="H2765" s="460">
        <f t="shared" si="488"/>
        <v>1</v>
      </c>
      <c r="I2765" s="460">
        <v>0.57046469867740501</v>
      </c>
      <c r="J2765" s="460">
        <v>0.55335439053292401</v>
      </c>
      <c r="K2765" s="460">
        <v>0.70354985843580597</v>
      </c>
      <c r="L2765" s="460" t="str">
        <f t="shared" si="489"/>
        <v>-</v>
      </c>
      <c r="M2765" s="460">
        <f t="shared" si="490"/>
        <v>1</v>
      </c>
      <c r="N2765" s="460">
        <f t="shared" si="491"/>
        <v>1.565859102291474E-5</v>
      </c>
      <c r="O2765" s="460">
        <f t="shared" ref="O2765:O2828" si="496">20*LOG10(N2765)</f>
        <v>-96.104946376216219</v>
      </c>
      <c r="P2765" s="460">
        <f t="shared" si="493"/>
        <v>-1</v>
      </c>
      <c r="Q2765" s="460">
        <f t="shared" si="494"/>
        <v>2.8538185717771943E-10</v>
      </c>
      <c r="R2765" s="460">
        <f t="shared" si="495"/>
        <v>-2.8538185717771943E-10</v>
      </c>
      <c r="V2765" s="430"/>
    </row>
    <row r="2766" spans="3:22" x14ac:dyDescent="0.35">
      <c r="C2766" s="460">
        <v>725</v>
      </c>
      <c r="D2766" s="460">
        <f t="shared" si="486"/>
        <v>725</v>
      </c>
      <c r="E2766" s="460">
        <f t="shared" si="492"/>
        <v>0.72499999999999998</v>
      </c>
      <c r="F2766" s="460">
        <f t="shared" si="487"/>
        <v>1.0599755519752781E-3</v>
      </c>
      <c r="G2766" s="460">
        <v>1.2568318770345701E-2</v>
      </c>
      <c r="H2766" s="460">
        <f t="shared" si="488"/>
        <v>1</v>
      </c>
      <c r="I2766" s="460">
        <v>0.56952372690694197</v>
      </c>
      <c r="J2766" s="460">
        <v>0.55238847080280296</v>
      </c>
      <c r="K2766" s="460">
        <v>0.70284047215242196</v>
      </c>
      <c r="L2766" s="460" t="str">
        <f t="shared" si="489"/>
        <v>-</v>
      </c>
      <c r="M2766" s="460">
        <f t="shared" si="490"/>
        <v>1</v>
      </c>
      <c r="N2766" s="460">
        <f t="shared" si="491"/>
        <v>1.3322110625998432E-5</v>
      </c>
      <c r="O2766" s="460">
        <f t="shared" si="496"/>
        <v>-97.508539286183108</v>
      </c>
      <c r="P2766" s="460">
        <f t="shared" si="493"/>
        <v>-1</v>
      </c>
      <c r="Q2766" s="460">
        <f t="shared" si="494"/>
        <v>2.0997026701582966E-10</v>
      </c>
      <c r="R2766" s="460">
        <f t="shared" si="495"/>
        <v>-2.0997026701582966E-10</v>
      </c>
      <c r="V2766" s="430"/>
    </row>
    <row r="2767" spans="3:22" x14ac:dyDescent="0.35">
      <c r="C2767" s="460">
        <v>726</v>
      </c>
      <c r="D2767" s="460">
        <f t="shared" si="486"/>
        <v>726</v>
      </c>
      <c r="E2767" s="460">
        <f t="shared" si="492"/>
        <v>0.72599999999999998</v>
      </c>
      <c r="F2767" s="460">
        <f t="shared" si="487"/>
        <v>1.0151103294461449E-3</v>
      </c>
      <c r="G2767" s="460">
        <v>1.09843810074924E-2</v>
      </c>
      <c r="H2767" s="460">
        <f t="shared" si="488"/>
        <v>1</v>
      </c>
      <c r="I2767" s="460">
        <v>0.56858265477557501</v>
      </c>
      <c r="J2767" s="460">
        <v>0.55142251592394398</v>
      </c>
      <c r="K2767" s="460">
        <v>0.70213066851157402</v>
      </c>
      <c r="L2767" s="460" t="str">
        <f t="shared" si="489"/>
        <v>-</v>
      </c>
      <c r="M2767" s="460">
        <f t="shared" si="490"/>
        <v>1</v>
      </c>
      <c r="N2767" s="460">
        <f t="shared" si="491"/>
        <v>1.1150358623277587E-5</v>
      </c>
      <c r="O2767" s="460">
        <f t="shared" si="496"/>
        <v>-99.054223288000912</v>
      </c>
      <c r="P2767" s="460">
        <f t="shared" si="493"/>
        <v>-1</v>
      </c>
      <c r="Q2767" s="460">
        <f t="shared" si="494"/>
        <v>1.4972543778919007E-10</v>
      </c>
      <c r="R2767" s="460">
        <f t="shared" si="495"/>
        <v>-1.4972543778919007E-10</v>
      </c>
      <c r="V2767" s="430"/>
    </row>
    <row r="2768" spans="3:22" x14ac:dyDescent="0.35">
      <c r="C2768" s="460">
        <v>727</v>
      </c>
      <c r="D2768" s="460">
        <f t="shared" si="486"/>
        <v>727</v>
      </c>
      <c r="E2768" s="460">
        <f t="shared" si="492"/>
        <v>0.72699999999999998</v>
      </c>
      <c r="F2768" s="460">
        <f t="shared" si="487"/>
        <v>9.716019050928467E-4</v>
      </c>
      <c r="G2768" s="460">
        <v>9.4354176911382506E-3</v>
      </c>
      <c r="H2768" s="460">
        <f t="shared" si="488"/>
        <v>1</v>
      </c>
      <c r="I2768" s="460">
        <v>0.56764148599754805</v>
      </c>
      <c r="J2768" s="460">
        <v>0.55045652984701698</v>
      </c>
      <c r="K2768" s="460">
        <v>0.70142044947167903</v>
      </c>
      <c r="L2768" s="460" t="str">
        <f t="shared" si="489"/>
        <v>-</v>
      </c>
      <c r="M2768" s="460">
        <f t="shared" si="490"/>
        <v>1</v>
      </c>
      <c r="N2768" s="460">
        <f t="shared" si="491"/>
        <v>9.1674698040566725E-6</v>
      </c>
      <c r="O2768" s="460">
        <f t="shared" si="496"/>
        <v>-100.75501023700775</v>
      </c>
      <c r="P2768" s="460">
        <f t="shared" si="493"/>
        <v>-1</v>
      </c>
      <c r="Q2768" s="460">
        <f t="shared" si="494"/>
        <v>1.0320353800064806E-10</v>
      </c>
      <c r="R2768" s="460">
        <f t="shared" si="495"/>
        <v>-1.0320353800064806E-10</v>
      </c>
      <c r="V2768" s="430"/>
    </row>
    <row r="2769" spans="3:22" x14ac:dyDescent="0.35">
      <c r="C2769" s="460">
        <v>728</v>
      </c>
      <c r="D2769" s="460">
        <f t="shared" si="486"/>
        <v>728</v>
      </c>
      <c r="E2769" s="460">
        <f t="shared" si="492"/>
        <v>0.72799999999999998</v>
      </c>
      <c r="F2769" s="460">
        <f t="shared" si="487"/>
        <v>9.2942556127998852E-4</v>
      </c>
      <c r="G2769" s="460">
        <v>7.9510001378982099E-3</v>
      </c>
      <c r="H2769" s="460">
        <f t="shared" si="488"/>
        <v>1</v>
      </c>
      <c r="I2769" s="460">
        <v>0.56670022428474498</v>
      </c>
      <c r="J2769" s="460">
        <v>0.54949051651966097</v>
      </c>
      <c r="K2769" s="460">
        <v>0.70070981699152801</v>
      </c>
      <c r="L2769" s="460" t="str">
        <f t="shared" si="489"/>
        <v>-</v>
      </c>
      <c r="M2769" s="460">
        <f t="shared" si="490"/>
        <v>1</v>
      </c>
      <c r="N2769" s="460">
        <f t="shared" si="491"/>
        <v>7.3898627659033103E-6</v>
      </c>
      <c r="O2769" s="460">
        <f t="shared" si="496"/>
        <v>-102.62727253268352</v>
      </c>
      <c r="P2769" s="460">
        <f t="shared" si="493"/>
        <v>-1</v>
      </c>
      <c r="Q2769" s="460">
        <f t="shared" si="494"/>
        <v>6.8536315458064411E-11</v>
      </c>
      <c r="R2769" s="460">
        <f t="shared" si="495"/>
        <v>-6.8536315458064411E-11</v>
      </c>
      <c r="V2769" s="430"/>
    </row>
    <row r="2770" spans="3:22" x14ac:dyDescent="0.35">
      <c r="C2770" s="460">
        <v>729</v>
      </c>
      <c r="D2770" s="460">
        <f t="shared" si="486"/>
        <v>729</v>
      </c>
      <c r="E2770" s="460">
        <f t="shared" si="492"/>
        <v>0.72899999999999998</v>
      </c>
      <c r="F2770" s="460">
        <f t="shared" si="487"/>
        <v>8.8855674427268318E-4</v>
      </c>
      <c r="G2770" s="460">
        <v>6.5572756138704202E-3</v>
      </c>
      <c r="H2770" s="460">
        <f t="shared" si="488"/>
        <v>1</v>
      </c>
      <c r="I2770" s="460">
        <v>0.56575887334667097</v>
      </c>
      <c r="J2770" s="460">
        <v>0.54852447988646302</v>
      </c>
      <c r="K2770" s="460">
        <v>0.69999877303029601</v>
      </c>
      <c r="L2770" s="460" t="str">
        <f t="shared" si="489"/>
        <v>-</v>
      </c>
      <c r="M2770" s="460">
        <f t="shared" si="490"/>
        <v>1</v>
      </c>
      <c r="N2770" s="460">
        <f t="shared" si="491"/>
        <v>5.8265114707593603E-6</v>
      </c>
      <c r="O2770" s="460">
        <f t="shared" si="496"/>
        <v>-104.69182788411366</v>
      </c>
      <c r="P2770" s="460">
        <f t="shared" si="493"/>
        <v>-1</v>
      </c>
      <c r="Q2770" s="460">
        <f t="shared" si="494"/>
        <v>4.3668136990880198E-11</v>
      </c>
      <c r="R2770" s="460">
        <f t="shared" si="495"/>
        <v>-4.3668136990880198E-11</v>
      </c>
      <c r="V2770" s="430"/>
    </row>
    <row r="2771" spans="3:22" x14ac:dyDescent="0.35">
      <c r="C2771" s="460">
        <v>730</v>
      </c>
      <c r="D2771" s="460">
        <f t="shared" si="486"/>
        <v>730</v>
      </c>
      <c r="E2771" s="460">
        <f t="shared" si="492"/>
        <v>0.73</v>
      </c>
      <c r="F2771" s="460">
        <f t="shared" si="487"/>
        <v>8.4897106499650017E-4</v>
      </c>
      <c r="G2771" s="460">
        <v>5.27629649266898E-3</v>
      </c>
      <c r="H2771" s="460">
        <f t="shared" si="488"/>
        <v>1</v>
      </c>
      <c r="I2771" s="460">
        <v>0.56481743689040798</v>
      </c>
      <c r="J2771" s="460">
        <v>0.54755842388892895</v>
      </c>
      <c r="K2771" s="460">
        <v>0.69928731954751</v>
      </c>
      <c r="L2771" s="460" t="str">
        <f t="shared" si="489"/>
        <v>-</v>
      </c>
      <c r="M2771" s="460">
        <f t="shared" si="490"/>
        <v>1</v>
      </c>
      <c r="N2771" s="460">
        <f t="shared" si="491"/>
        <v>4.4794230526184823E-6</v>
      </c>
      <c r="O2771" s="460">
        <f t="shared" si="496"/>
        <v>-106.97555838610754</v>
      </c>
      <c r="P2771" s="460">
        <f t="shared" si="493"/>
        <v>-1</v>
      </c>
      <c r="Q2771" s="460">
        <f t="shared" si="494"/>
        <v>2.6553071600037815E-11</v>
      </c>
      <c r="R2771" s="460">
        <f t="shared" si="495"/>
        <v>-2.6553071600037815E-11</v>
      </c>
      <c r="V2771" s="430"/>
    </row>
    <row r="2772" spans="3:22" x14ac:dyDescent="0.35">
      <c r="C2772" s="460">
        <v>731</v>
      </c>
      <c r="D2772" s="460">
        <f t="shared" si="486"/>
        <v>731</v>
      </c>
      <c r="E2772" s="460">
        <f t="shared" si="492"/>
        <v>0.73099999999999998</v>
      </c>
      <c r="F2772" s="460">
        <f t="shared" si="487"/>
        <v>8.1064429978007675E-4</v>
      </c>
      <c r="G2772" s="460">
        <v>4.1254759879177901E-3</v>
      </c>
      <c r="H2772" s="460">
        <f t="shared" si="488"/>
        <v>1</v>
      </c>
      <c r="I2772" s="460">
        <v>0.56387591862062303</v>
      </c>
      <c r="J2772" s="460">
        <v>0.546592352465466</v>
      </c>
      <c r="K2772" s="460">
        <v>0.69857545850306102</v>
      </c>
      <c r="L2772" s="460" t="str">
        <f t="shared" si="489"/>
        <v>-</v>
      </c>
      <c r="M2772" s="460">
        <f t="shared" si="490"/>
        <v>1</v>
      </c>
      <c r="N2772" s="460">
        <f t="shared" si="491"/>
        <v>3.3442935934851371E-6</v>
      </c>
      <c r="O2772" s="460">
        <f t="shared" si="496"/>
        <v>-109.51391206225901</v>
      </c>
      <c r="P2772" s="460">
        <f t="shared" si="493"/>
        <v>-1</v>
      </c>
      <c r="Q2772" s="460">
        <f t="shared" si="494"/>
        <v>1.530263553962972E-11</v>
      </c>
      <c r="R2772" s="460">
        <f t="shared" si="495"/>
        <v>-1.530263553962972E-11</v>
      </c>
      <c r="V2772" s="430"/>
    </row>
    <row r="2773" spans="3:22" x14ac:dyDescent="0.35">
      <c r="C2773" s="460">
        <v>732</v>
      </c>
      <c r="D2773" s="460">
        <f t="shared" si="486"/>
        <v>732</v>
      </c>
      <c r="E2773" s="460">
        <f t="shared" si="492"/>
        <v>0.73199999999999998</v>
      </c>
      <c r="F2773" s="460">
        <f t="shared" si="487"/>
        <v>7.7355239108003776E-4</v>
      </c>
      <c r="G2773" s="460">
        <v>3.1171897643386898E-3</v>
      </c>
      <c r="H2773" s="460">
        <f t="shared" si="488"/>
        <v>1</v>
      </c>
      <c r="I2773" s="460">
        <v>0.56293432223951001</v>
      </c>
      <c r="J2773" s="460">
        <v>0.54562626955133697</v>
      </c>
      <c r="K2773" s="460">
        <v>0.69786319185716905</v>
      </c>
      <c r="L2773" s="460" t="str">
        <f t="shared" si="489"/>
        <v>-</v>
      </c>
      <c r="M2773" s="460">
        <f t="shared" si="490"/>
        <v>1</v>
      </c>
      <c r="N2773" s="460">
        <f t="shared" si="491"/>
        <v>2.4113095956544129E-6</v>
      </c>
      <c r="O2773" s="460">
        <f t="shared" si="496"/>
        <v>-112.35494051204969</v>
      </c>
      <c r="P2773" s="460">
        <f t="shared" si="493"/>
        <v>-1</v>
      </c>
      <c r="Q2773" s="460">
        <f t="shared" si="494"/>
        <v>8.2817420177083376E-12</v>
      </c>
      <c r="R2773" s="460">
        <f t="shared" si="495"/>
        <v>-8.2817420177083376E-12</v>
      </c>
      <c r="V2773" s="430"/>
    </row>
    <row r="2774" spans="3:22" x14ac:dyDescent="0.35">
      <c r="C2774" s="460">
        <v>733</v>
      </c>
      <c r="D2774" s="460">
        <f t="shared" si="486"/>
        <v>733</v>
      </c>
      <c r="E2774" s="460">
        <f t="shared" si="492"/>
        <v>0.73299999999999998</v>
      </c>
      <c r="F2774" s="460">
        <f t="shared" si="487"/>
        <v>7.3767144818863038E-4</v>
      </c>
      <c r="G2774" s="460">
        <v>2.2585394726809E-3</v>
      </c>
      <c r="H2774" s="460">
        <f t="shared" si="488"/>
        <v>1</v>
      </c>
      <c r="I2774" s="460">
        <v>0.56199265144681998</v>
      </c>
      <c r="J2774" s="460">
        <v>0.54466017907868802</v>
      </c>
      <c r="K2774" s="460">
        <v>0.69715052157042301</v>
      </c>
      <c r="L2774" s="460" t="str">
        <f t="shared" si="489"/>
        <v>-</v>
      </c>
      <c r="M2774" s="460">
        <f t="shared" si="490"/>
        <v>1</v>
      </c>
      <c r="N2774" s="460">
        <f t="shared" si="491"/>
        <v>1.6660600836037051E-6</v>
      </c>
      <c r="O2774" s="460">
        <f t="shared" si="496"/>
        <v>-115.56618681120143</v>
      </c>
      <c r="P2774" s="460">
        <f t="shared" si="493"/>
        <v>-1</v>
      </c>
      <c r="Q2774" s="460">
        <f t="shared" si="494"/>
        <v>4.156235875333362E-12</v>
      </c>
      <c r="R2774" s="460">
        <f t="shared" si="495"/>
        <v>-4.156235875333362E-12</v>
      </c>
      <c r="V2774" s="430"/>
    </row>
    <row r="2775" spans="3:22" x14ac:dyDescent="0.35">
      <c r="C2775" s="460">
        <v>734</v>
      </c>
      <c r="D2775" s="460">
        <f t="shared" si="486"/>
        <v>734</v>
      </c>
      <c r="E2775" s="460">
        <f t="shared" si="492"/>
        <v>0.73399999999999999</v>
      </c>
      <c r="F2775" s="460">
        <f t="shared" si="487"/>
        <v>7.0297774792381959E-4</v>
      </c>
      <c r="G2775" s="460">
        <v>1.5512905028284599E-3</v>
      </c>
      <c r="H2775" s="460">
        <f t="shared" si="488"/>
        <v>1</v>
      </c>
      <c r="I2775" s="460">
        <v>0.56105090993978202</v>
      </c>
      <c r="J2775" s="460">
        <v>0.54369408497645899</v>
      </c>
      <c r="K2775" s="460">
        <v>0.69643744960371501</v>
      </c>
      <c r="L2775" s="460" t="str">
        <f t="shared" si="489"/>
        <v>-</v>
      </c>
      <c r="M2775" s="460">
        <f t="shared" si="490"/>
        <v>1</v>
      </c>
      <c r="N2775" s="460">
        <f t="shared" si="491"/>
        <v>1.0905227040539604E-6</v>
      </c>
      <c r="O2775" s="460">
        <f t="shared" si="496"/>
        <v>-119.24730576460871</v>
      </c>
      <c r="P2775" s="460">
        <f t="shared" si="493"/>
        <v>-1</v>
      </c>
      <c r="Q2775" s="460">
        <f t="shared" si="494"/>
        <v>1.8996871663026268E-12</v>
      </c>
      <c r="R2775" s="460">
        <f t="shared" si="495"/>
        <v>-1.8996871663026268E-12</v>
      </c>
      <c r="V2775" s="430"/>
    </row>
    <row r="2776" spans="3:22" x14ac:dyDescent="0.35">
      <c r="C2776" s="460">
        <v>735</v>
      </c>
      <c r="D2776" s="460">
        <f t="shared" si="486"/>
        <v>735</v>
      </c>
      <c r="E2776" s="460">
        <f t="shared" si="492"/>
        <v>0.73499999999999999</v>
      </c>
      <c r="F2776" s="460">
        <f t="shared" si="487"/>
        <v>6.6944773530195809E-4</v>
      </c>
      <c r="G2776" s="460">
        <v>9.9199208514362102E-4</v>
      </c>
      <c r="H2776" s="460">
        <f t="shared" si="488"/>
        <v>1</v>
      </c>
      <c r="I2776" s="460">
        <v>0.56010910141312897</v>
      </c>
      <c r="J2776" s="460">
        <v>0.54272799117041703</v>
      </c>
      <c r="K2776" s="460">
        <v>0.695723977918282</v>
      </c>
      <c r="L2776" s="460" t="str">
        <f t="shared" si="489"/>
        <v>-</v>
      </c>
      <c r="M2776" s="460">
        <f t="shared" si="490"/>
        <v>1</v>
      </c>
      <c r="N2776" s="460">
        <f t="shared" si="491"/>
        <v>6.640868548368643E-7</v>
      </c>
      <c r="O2776" s="460">
        <f t="shared" si="496"/>
        <v>-123.55550232500221</v>
      </c>
      <c r="P2776" s="460">
        <f t="shared" si="493"/>
        <v>-1</v>
      </c>
      <c r="Q2776" s="460">
        <f t="shared" si="494"/>
        <v>7.6966367603776369E-13</v>
      </c>
      <c r="R2776" s="460">
        <f t="shared" si="495"/>
        <v>-7.6966367603776369E-13</v>
      </c>
      <c r="V2776" s="430"/>
    </row>
    <row r="2777" spans="3:22" x14ac:dyDescent="0.35">
      <c r="C2777" s="460">
        <v>736</v>
      </c>
      <c r="D2777" s="460">
        <f t="shared" si="486"/>
        <v>736</v>
      </c>
      <c r="E2777" s="460">
        <f t="shared" si="492"/>
        <v>0.73599999999999999</v>
      </c>
      <c r="F2777" s="460">
        <f t="shared" si="487"/>
        <v>6.3705802419306565E-4</v>
      </c>
      <c r="G2777" s="460">
        <v>5.7228338258405605E-4</v>
      </c>
      <c r="H2777" s="460">
        <f t="shared" si="488"/>
        <v>1</v>
      </c>
      <c r="I2777" s="460">
        <v>0.55916722955905995</v>
      </c>
      <c r="J2777" s="460">
        <v>0.541761901583109</v>
      </c>
      <c r="K2777" s="460">
        <v>0.69501010847567601</v>
      </c>
      <c r="L2777" s="460" t="str">
        <f t="shared" si="489"/>
        <v>-</v>
      </c>
      <c r="M2777" s="460">
        <f t="shared" si="490"/>
        <v>1</v>
      </c>
      <c r="N2777" s="460">
        <f t="shared" si="491"/>
        <v>3.6457772098752304E-7</v>
      </c>
      <c r="O2777" s="460">
        <f t="shared" si="496"/>
        <v>-128.76419748420835</v>
      </c>
      <c r="P2777" s="460">
        <f t="shared" si="493"/>
        <v>-1</v>
      </c>
      <c r="Q2777" s="460">
        <f t="shared" si="494"/>
        <v>2.6453770238899175E-13</v>
      </c>
      <c r="R2777" s="460">
        <f t="shared" si="495"/>
        <v>-2.6453770238899175E-13</v>
      </c>
      <c r="V2777" s="430"/>
    </row>
    <row r="2778" spans="3:22" x14ac:dyDescent="0.35">
      <c r="C2778" s="460">
        <v>737</v>
      </c>
      <c r="D2778" s="460">
        <f t="shared" si="486"/>
        <v>737</v>
      </c>
      <c r="E2778" s="460">
        <f t="shared" si="492"/>
        <v>0.73699999999999999</v>
      </c>
      <c r="F2778" s="460">
        <f t="shared" si="487"/>
        <v>6.0578539795867769E-4</v>
      </c>
      <c r="G2778" s="460">
        <v>2.79384505095483E-4</v>
      </c>
      <c r="H2778" s="460">
        <f t="shared" si="488"/>
        <v>1</v>
      </c>
      <c r="I2778" s="460">
        <v>0.55822529806719801</v>
      </c>
      <c r="J2778" s="460">
        <v>0.54079582013381999</v>
      </c>
      <c r="K2778" s="460">
        <v>0.69429584323773796</v>
      </c>
      <c r="L2778" s="460" t="str">
        <f t="shared" si="489"/>
        <v>-</v>
      </c>
      <c r="M2778" s="460">
        <f t="shared" si="490"/>
        <v>1</v>
      </c>
      <c r="N2778" s="460">
        <f t="shared" si="491"/>
        <v>1.6924705360275538E-7</v>
      </c>
      <c r="O2778" s="460">
        <f t="shared" si="496"/>
        <v>-135.42957766292466</v>
      </c>
      <c r="P2778" s="460">
        <f t="shared" si="493"/>
        <v>-1</v>
      </c>
      <c r="Q2778" s="460">
        <f t="shared" si="494"/>
        <v>7.1242222491590372E-14</v>
      </c>
      <c r="R2778" s="460">
        <f t="shared" si="495"/>
        <v>-7.1242222491590372E-14</v>
      </c>
      <c r="V2778" s="430"/>
    </row>
    <row r="2779" spans="3:22" x14ac:dyDescent="0.35">
      <c r="C2779" s="460">
        <v>738</v>
      </c>
      <c r="D2779" s="460">
        <f t="shared" si="486"/>
        <v>738</v>
      </c>
      <c r="E2779" s="460">
        <f t="shared" si="492"/>
        <v>0.73799999999999999</v>
      </c>
      <c r="F2779" s="460">
        <f t="shared" si="487"/>
        <v>5.7560681007241506E-4</v>
      </c>
      <c r="G2779" s="460">
        <v>9.6766550384326603E-5</v>
      </c>
      <c r="H2779" s="460">
        <f t="shared" si="488"/>
        <v>1</v>
      </c>
      <c r="I2779" s="460">
        <v>0.557283310624615</v>
      </c>
      <c r="J2779" s="460">
        <v>0.53982975073860195</v>
      </c>
      <c r="K2779" s="460">
        <v>0.69358118416664205</v>
      </c>
      <c r="L2779" s="460" t="str">
        <f t="shared" si="489"/>
        <v>-</v>
      </c>
      <c r="M2779" s="460">
        <f t="shared" si="490"/>
        <v>1</v>
      </c>
      <c r="N2779" s="460">
        <f t="shared" si="491"/>
        <v>5.5699485388433865E-8</v>
      </c>
      <c r="O2779" s="460">
        <f t="shared" si="496"/>
        <v>-145.08297634571608</v>
      </c>
      <c r="P2779" s="460">
        <f t="shared" si="493"/>
        <v>-1</v>
      </c>
      <c r="Q2779" s="460">
        <f t="shared" si="494"/>
        <v>1.2650236351028656E-14</v>
      </c>
      <c r="R2779" s="460">
        <f t="shared" si="495"/>
        <v>-1.2650236351028656E-14</v>
      </c>
      <c r="V2779" s="430"/>
    </row>
    <row r="2780" spans="3:22" x14ac:dyDescent="0.35">
      <c r="C2780" s="460">
        <v>739</v>
      </c>
      <c r="D2780" s="460">
        <f t="shared" si="486"/>
        <v>739</v>
      </c>
      <c r="E2780" s="460">
        <f t="shared" si="492"/>
        <v>0.73899999999999999</v>
      </c>
      <c r="F2780" s="460">
        <f t="shared" si="487"/>
        <v>5.4649938472309636E-4</v>
      </c>
      <c r="G2780" s="460">
        <v>4.9899436560938701E-6</v>
      </c>
      <c r="H2780" s="460">
        <f t="shared" si="488"/>
        <v>1</v>
      </c>
      <c r="I2780" s="460">
        <v>0.55634127091577001</v>
      </c>
      <c r="J2780" s="460">
        <v>0.53886369731019501</v>
      </c>
      <c r="K2780" s="460">
        <v>0.69286613322483204</v>
      </c>
      <c r="L2780" s="460" t="str">
        <f t="shared" si="489"/>
        <v>-</v>
      </c>
      <c r="M2780" s="460">
        <f t="shared" si="490"/>
        <v>1</v>
      </c>
      <c r="N2780" s="460">
        <f t="shared" si="491"/>
        <v>2.727001137858218E-9</v>
      </c>
      <c r="O2780" s="460">
        <f t="shared" si="496"/>
        <v>-171.28629361692506</v>
      </c>
      <c r="P2780" s="460">
        <f t="shared" si="493"/>
        <v>-1</v>
      </c>
      <c r="Q2780" s="460">
        <f t="shared" si="494"/>
        <v>8.5341358195174753E-16</v>
      </c>
      <c r="R2780" s="460">
        <f t="shared" si="495"/>
        <v>-8.5341358195174753E-16</v>
      </c>
      <c r="V2780" s="430"/>
    </row>
    <row r="2781" spans="3:22" x14ac:dyDescent="0.35">
      <c r="C2781" s="460">
        <v>740</v>
      </c>
      <c r="D2781" s="460">
        <f t="shared" si="486"/>
        <v>740</v>
      </c>
      <c r="E2781" s="460">
        <f t="shared" si="492"/>
        <v>0.74</v>
      </c>
      <c r="F2781" s="460">
        <f t="shared" si="487"/>
        <v>5.1844041740063847E-4</v>
      </c>
      <c r="G2781" s="460">
        <v>1.7304371935065001E-5</v>
      </c>
      <c r="H2781" s="460">
        <f t="shared" si="488"/>
        <v>1</v>
      </c>
      <c r="I2781" s="460">
        <v>0.555399182622487</v>
      </c>
      <c r="J2781" s="460">
        <v>0.53789766375802195</v>
      </c>
      <c r="K2781" s="460">
        <v>0.69215069237503302</v>
      </c>
      <c r="L2781" s="460" t="str">
        <f t="shared" si="489"/>
        <v>-</v>
      </c>
      <c r="M2781" s="460">
        <f t="shared" si="490"/>
        <v>1</v>
      </c>
      <c r="N2781" s="460">
        <f t="shared" si="491"/>
        <v>8.9712858088709924E-9</v>
      </c>
      <c r="O2781" s="460">
        <f t="shared" si="496"/>
        <v>-160.94290614541066</v>
      </c>
      <c r="P2781" s="460">
        <f t="shared" si="493"/>
        <v>-1</v>
      </c>
      <c r="Q2781" s="460">
        <f t="shared" si="494"/>
        <v>3.4212479372003755E-17</v>
      </c>
      <c r="R2781" s="460">
        <f t="shared" si="495"/>
        <v>-3.4212479372003755E-17</v>
      </c>
      <c r="V2781" s="430"/>
    </row>
    <row r="2782" spans="3:22" x14ac:dyDescent="0.35">
      <c r="C2782" s="460">
        <v>741</v>
      </c>
      <c r="D2782" s="460">
        <f t="shared" si="486"/>
        <v>741</v>
      </c>
      <c r="E2782" s="460">
        <f t="shared" si="492"/>
        <v>0.74099999999999999</v>
      </c>
      <c r="F2782" s="460">
        <f t="shared" si="487"/>
        <v>4.9140737546460019E-4</v>
      </c>
      <c r="G2782" s="460">
        <v>7.7291621939210899E-6</v>
      </c>
      <c r="H2782" s="460">
        <f t="shared" si="488"/>
        <v>1</v>
      </c>
      <c r="I2782" s="460">
        <v>0.55445704942398599</v>
      </c>
      <c r="J2782" s="460">
        <v>0.53693165398819698</v>
      </c>
      <c r="K2782" s="460">
        <v>0.69143486358027395</v>
      </c>
      <c r="L2782" s="460" t="str">
        <f t="shared" si="489"/>
        <v>-</v>
      </c>
      <c r="M2782" s="460">
        <f t="shared" si="490"/>
        <v>1</v>
      </c>
      <c r="N2782" s="460">
        <f t="shared" si="491"/>
        <v>3.7981673082549737E-9</v>
      </c>
      <c r="O2782" s="460">
        <f t="shared" si="496"/>
        <v>-168.40851817243532</v>
      </c>
      <c r="P2782" s="460">
        <f t="shared" si="493"/>
        <v>-1</v>
      </c>
      <c r="Q2782" s="460">
        <f t="shared" si="494"/>
        <v>4.0764733227619513E-17</v>
      </c>
      <c r="R2782" s="460">
        <f t="shared" si="495"/>
        <v>-4.0764733227619513E-17</v>
      </c>
      <c r="V2782" s="430"/>
    </row>
    <row r="2783" spans="3:22" x14ac:dyDescent="0.35">
      <c r="C2783" s="460">
        <v>742</v>
      </c>
      <c r="D2783" s="460">
        <f t="shared" si="486"/>
        <v>742</v>
      </c>
      <c r="E2783" s="460">
        <f t="shared" si="492"/>
        <v>0.74199999999999999</v>
      </c>
      <c r="F2783" s="460">
        <f t="shared" si="487"/>
        <v>4.6537789869551888E-4</v>
      </c>
      <c r="G2783" s="460">
        <v>5.8373622932003599E-5</v>
      </c>
      <c r="H2783" s="460">
        <f t="shared" si="488"/>
        <v>1</v>
      </c>
      <c r="I2783" s="460">
        <v>0.55351487499679897</v>
      </c>
      <c r="J2783" s="460">
        <v>0.535965671903462</v>
      </c>
      <c r="K2783" s="460">
        <v>0.69071864880383604</v>
      </c>
      <c r="L2783" s="460" t="str">
        <f t="shared" si="489"/>
        <v>-</v>
      </c>
      <c r="M2783" s="460">
        <f t="shared" si="490"/>
        <v>1</v>
      </c>
      <c r="N2783" s="460">
        <f t="shared" si="491"/>
        <v>2.716579397934039E-8</v>
      </c>
      <c r="O2783" s="460">
        <f t="shared" si="496"/>
        <v>-151.31955194490251</v>
      </c>
      <c r="P2783" s="460">
        <f t="shared" si="493"/>
        <v>-1</v>
      </c>
      <c r="Q2783" s="460">
        <f t="shared" si="494"/>
        <v>2.3969172465492605E-16</v>
      </c>
      <c r="R2783" s="460">
        <f t="shared" si="495"/>
        <v>-2.3969172465492605E-16</v>
      </c>
      <c r="V2783" s="430"/>
    </row>
    <row r="2784" spans="3:22" x14ac:dyDescent="0.35">
      <c r="C2784" s="460">
        <v>743</v>
      </c>
      <c r="D2784" s="460">
        <f t="shared" si="486"/>
        <v>743</v>
      </c>
      <c r="E2784" s="460">
        <f t="shared" si="492"/>
        <v>0.74299999999999999</v>
      </c>
      <c r="F2784" s="460">
        <f t="shared" si="487"/>
        <v>4.4032979982897588E-4</v>
      </c>
      <c r="G2784" s="460">
        <v>1.14663498308791E-4</v>
      </c>
      <c r="H2784" s="460">
        <f t="shared" si="488"/>
        <v>1</v>
      </c>
      <c r="I2784" s="460">
        <v>0.55257266301479302</v>
      </c>
      <c r="J2784" s="460">
        <v>0.53499972140318597</v>
      </c>
      <c r="K2784" s="460">
        <v>0.69000205000927195</v>
      </c>
      <c r="L2784" s="460" t="str">
        <f t="shared" si="489"/>
        <v>-</v>
      </c>
      <c r="M2784" s="460">
        <f t="shared" si="490"/>
        <v>1</v>
      </c>
      <c r="N2784" s="460">
        <f t="shared" si="491"/>
        <v>5.0489755258000057E-8</v>
      </c>
      <c r="O2784" s="460">
        <f t="shared" si="496"/>
        <v>-145.93593468961876</v>
      </c>
      <c r="P2784" s="460">
        <f t="shared" si="493"/>
        <v>-1</v>
      </c>
      <c r="Q2784" s="460">
        <f t="shared" si="494"/>
        <v>1.5075960818382518E-15</v>
      </c>
      <c r="R2784" s="460">
        <f t="shared" si="495"/>
        <v>-1.5075960818382518E-15</v>
      </c>
      <c r="V2784" s="430"/>
    </row>
    <row r="2785" spans="3:22" x14ac:dyDescent="0.35">
      <c r="C2785" s="460">
        <v>744</v>
      </c>
      <c r="D2785" s="460">
        <f t="shared" si="486"/>
        <v>744</v>
      </c>
      <c r="E2785" s="460">
        <f t="shared" si="492"/>
        <v>0.74399999999999999</v>
      </c>
      <c r="F2785" s="460">
        <f t="shared" si="487"/>
        <v>4.1624106507249603E-4</v>
      </c>
      <c r="G2785" s="460">
        <v>1.59748584016373E-4</v>
      </c>
      <c r="H2785" s="460">
        <f t="shared" si="488"/>
        <v>1</v>
      </c>
      <c r="I2785" s="460">
        <v>0.55163041714910599</v>
      </c>
      <c r="J2785" s="460">
        <v>0.53403380638331899</v>
      </c>
      <c r="K2785" s="460">
        <v>0.68928506916037002</v>
      </c>
      <c r="L2785" s="460" t="str">
        <f t="shared" si="489"/>
        <v>-</v>
      </c>
      <c r="M2785" s="460">
        <f t="shared" si="490"/>
        <v>1</v>
      </c>
      <c r="N2785" s="460">
        <f t="shared" si="491"/>
        <v>6.6493920754798207E-8</v>
      </c>
      <c r="O2785" s="460">
        <f t="shared" si="496"/>
        <v>-143.5443611701279</v>
      </c>
      <c r="P2785" s="460">
        <f t="shared" si="493"/>
        <v>-1</v>
      </c>
      <c r="Q2785" s="460">
        <f t="shared" si="494"/>
        <v>3.4212951133668385E-15</v>
      </c>
      <c r="R2785" s="460">
        <f t="shared" si="495"/>
        <v>-3.4212951133668385E-15</v>
      </c>
      <c r="V2785" s="430"/>
    </row>
    <row r="2786" spans="3:22" x14ac:dyDescent="0.35">
      <c r="C2786" s="460">
        <v>745</v>
      </c>
      <c r="D2786" s="460">
        <f t="shared" si="486"/>
        <v>745</v>
      </c>
      <c r="E2786" s="460">
        <f t="shared" si="492"/>
        <v>0.745</v>
      </c>
      <c r="F2786" s="460">
        <f t="shared" si="487"/>
        <v>3.9308985460527934E-4</v>
      </c>
      <c r="G2786" s="460">
        <v>1.8127435795624701E-4</v>
      </c>
      <c r="H2786" s="460">
        <f t="shared" si="488"/>
        <v>1</v>
      </c>
      <c r="I2786" s="460">
        <v>0.55068814106817898</v>
      </c>
      <c r="J2786" s="460">
        <v>0.53306793073639702</v>
      </c>
      <c r="K2786" s="460">
        <v>0.68856770822118496</v>
      </c>
      <c r="L2786" s="460" t="str">
        <f t="shared" si="489"/>
        <v>-</v>
      </c>
      <c r="M2786" s="460">
        <f t="shared" si="490"/>
        <v>1</v>
      </c>
      <c r="N2786" s="460">
        <f t="shared" si="491"/>
        <v>7.1257111012686495E-8</v>
      </c>
      <c r="O2786" s="460">
        <f t="shared" si="496"/>
        <v>-142.94343578583602</v>
      </c>
      <c r="P2786" s="460">
        <f t="shared" si="493"/>
        <v>-1</v>
      </c>
      <c r="Q2786" s="460">
        <f t="shared" si="494"/>
        <v>4.7438366882516452E-15</v>
      </c>
      <c r="R2786" s="460">
        <f t="shared" si="495"/>
        <v>-4.7438366882516452E-15</v>
      </c>
      <c r="V2786" s="430"/>
    </row>
    <row r="2787" spans="3:22" x14ac:dyDescent="0.35">
      <c r="C2787" s="460">
        <v>746</v>
      </c>
      <c r="D2787" s="460">
        <f t="shared" si="486"/>
        <v>746</v>
      </c>
      <c r="E2787" s="460">
        <f t="shared" si="492"/>
        <v>0.746</v>
      </c>
      <c r="F2787" s="460">
        <f t="shared" si="487"/>
        <v>3.7085450306079885E-4</v>
      </c>
      <c r="G2787" s="460">
        <v>1.7274347518019201E-4</v>
      </c>
      <c r="H2787" s="460">
        <f t="shared" si="488"/>
        <v>1</v>
      </c>
      <c r="I2787" s="460">
        <v>0.54974583843770297</v>
      </c>
      <c r="J2787" s="460">
        <v>0.53210209835151601</v>
      </c>
      <c r="K2787" s="460">
        <v>0.68784996915601404</v>
      </c>
      <c r="L2787" s="460" t="str">
        <f t="shared" si="489"/>
        <v>-</v>
      </c>
      <c r="M2787" s="460">
        <f t="shared" si="490"/>
        <v>1</v>
      </c>
      <c r="N2787" s="460">
        <f t="shared" si="491"/>
        <v>6.4062695644945552E-8</v>
      </c>
      <c r="O2787" s="460">
        <f t="shared" si="496"/>
        <v>-143.8678958188782</v>
      </c>
      <c r="P2787" s="460">
        <f t="shared" si="493"/>
        <v>-1</v>
      </c>
      <c r="Q2787" s="460">
        <f t="shared" si="494"/>
        <v>4.5778625184647293E-15</v>
      </c>
      <c r="R2787" s="460">
        <f t="shared" si="495"/>
        <v>-4.5778625184647293E-15</v>
      </c>
      <c r="V2787" s="430"/>
    </row>
    <row r="2788" spans="3:22" x14ac:dyDescent="0.35">
      <c r="C2788" s="460">
        <v>747</v>
      </c>
      <c r="D2788" s="460">
        <f t="shared" si="486"/>
        <v>747</v>
      </c>
      <c r="E2788" s="460">
        <f t="shared" si="492"/>
        <v>0.747</v>
      </c>
      <c r="F2788" s="460">
        <f t="shared" si="487"/>
        <v>3.4951351999230066E-4</v>
      </c>
      <c r="G2788" s="460">
        <v>1.3482196249129099E-4</v>
      </c>
      <c r="H2788" s="460">
        <f t="shared" si="488"/>
        <v>1</v>
      </c>
      <c r="I2788" s="460">
        <v>0.54880351292059704</v>
      </c>
      <c r="J2788" s="460">
        <v>0.53113631311428799</v>
      </c>
      <c r="K2788" s="460">
        <v>0.68713185392937104</v>
      </c>
      <c r="L2788" s="460" t="str">
        <f t="shared" si="489"/>
        <v>-</v>
      </c>
      <c r="M2788" s="460">
        <f t="shared" si="490"/>
        <v>1</v>
      </c>
      <c r="N2788" s="460">
        <f t="shared" si="491"/>
        <v>4.7122098682601043E-8</v>
      </c>
      <c r="O2788" s="460">
        <f t="shared" si="496"/>
        <v>-146.53550751128836</v>
      </c>
      <c r="P2788" s="460">
        <f t="shared" si="493"/>
        <v>-1</v>
      </c>
      <c r="Q2788" s="460">
        <f t="shared" si="494"/>
        <v>3.0905146224147097E-15</v>
      </c>
      <c r="R2788" s="460">
        <f t="shared" si="495"/>
        <v>-3.0905146224147097E-15</v>
      </c>
      <c r="V2788" s="430"/>
    </row>
    <row r="2789" spans="3:22" x14ac:dyDescent="0.35">
      <c r="C2789" s="460">
        <v>748</v>
      </c>
      <c r="D2789" s="460">
        <f t="shared" si="486"/>
        <v>748</v>
      </c>
      <c r="E2789" s="460">
        <f t="shared" si="492"/>
        <v>0.748</v>
      </c>
      <c r="F2789" s="460">
        <f t="shared" si="487"/>
        <v>3.2904559032126114E-4</v>
      </c>
      <c r="G2789" s="460">
        <v>7.6553443046522602E-5</v>
      </c>
      <c r="H2789" s="460">
        <f t="shared" si="488"/>
        <v>1</v>
      </c>
      <c r="I2789" s="460">
        <v>0.54786116817699704</v>
      </c>
      <c r="J2789" s="460">
        <v>0.53017057890682895</v>
      </c>
      <c r="K2789" s="460">
        <v>0.68641336450599799</v>
      </c>
      <c r="L2789" s="460" t="str">
        <f t="shared" si="489"/>
        <v>-</v>
      </c>
      <c r="M2789" s="460">
        <f t="shared" si="490"/>
        <v>1</v>
      </c>
      <c r="N2789" s="460">
        <f t="shared" si="491"/>
        <v>2.5189572858368073E-8</v>
      </c>
      <c r="O2789" s="460">
        <f t="shared" si="496"/>
        <v>-151.97558393612471</v>
      </c>
      <c r="P2789" s="460">
        <f t="shared" si="493"/>
        <v>-1</v>
      </c>
      <c r="Q2789" s="460">
        <f t="shared" si="494"/>
        <v>1.307244460262251E-15</v>
      </c>
      <c r="R2789" s="460">
        <f t="shared" si="495"/>
        <v>-1.307244460262251E-15</v>
      </c>
      <c r="V2789" s="430"/>
    </row>
    <row r="2790" spans="3:22" x14ac:dyDescent="0.35">
      <c r="C2790" s="460">
        <v>749</v>
      </c>
      <c r="D2790" s="460">
        <f t="shared" si="486"/>
        <v>749</v>
      </c>
      <c r="E2790" s="460">
        <f t="shared" si="492"/>
        <v>0.749</v>
      </c>
      <c r="F2790" s="460">
        <f t="shared" si="487"/>
        <v>3.0942957476884033E-4</v>
      </c>
      <c r="G2790" s="460">
        <v>1.64453143507915E-5</v>
      </c>
      <c r="H2790" s="460">
        <f t="shared" si="488"/>
        <v>1</v>
      </c>
      <c r="I2790" s="460">
        <v>0.54691880786423497</v>
      </c>
      <c r="J2790" s="460">
        <v>0.52920489960775197</v>
      </c>
      <c r="K2790" s="460">
        <v>0.68569450285086198</v>
      </c>
      <c r="L2790" s="460" t="str">
        <f t="shared" si="489"/>
        <v>-</v>
      </c>
      <c r="M2790" s="460">
        <f t="shared" si="490"/>
        <v>1</v>
      </c>
      <c r="N2790" s="460">
        <f t="shared" si="491"/>
        <v>5.0886666265053216E-9</v>
      </c>
      <c r="O2790" s="460">
        <f t="shared" si="496"/>
        <v>-165.86792000203343</v>
      </c>
      <c r="P2790" s="460">
        <f t="shared" si="493"/>
        <v>-1</v>
      </c>
      <c r="Q2790" s="460">
        <f t="shared" si="494"/>
        <v>2.2919294657583653E-16</v>
      </c>
      <c r="R2790" s="460">
        <f t="shared" si="495"/>
        <v>-2.2919294657583653E-16</v>
      </c>
      <c r="V2790" s="430"/>
    </row>
    <row r="2791" spans="3:22" x14ac:dyDescent="0.35">
      <c r="C2791" s="460">
        <v>750</v>
      </c>
      <c r="D2791" s="460">
        <f t="shared" si="486"/>
        <v>750</v>
      </c>
      <c r="E2791" s="460">
        <f t="shared" si="492"/>
        <v>0.75</v>
      </c>
      <c r="F2791" s="460">
        <f t="shared" si="487"/>
        <v>2.9064451027031315E-4</v>
      </c>
      <c r="G2791" s="460">
        <v>1.6607752592737301E-5</v>
      </c>
      <c r="H2791" s="460">
        <f t="shared" si="488"/>
        <v>1</v>
      </c>
      <c r="I2791" s="460">
        <v>0.54597643563682396</v>
      </c>
      <c r="J2791" s="460">
        <v>0.52823927909212598</v>
      </c>
      <c r="K2791" s="460">
        <v>0.68497527092914001</v>
      </c>
      <c r="L2791" s="460" t="str">
        <f t="shared" si="489"/>
        <v>-</v>
      </c>
      <c r="M2791" s="460">
        <f t="shared" si="490"/>
        <v>1</v>
      </c>
      <c r="N2791" s="460">
        <f t="shared" si="491"/>
        <v>4.8269521190066563E-9</v>
      </c>
      <c r="O2791" s="460">
        <f t="shared" si="496"/>
        <v>-166.32654018295631</v>
      </c>
      <c r="P2791" s="460">
        <f t="shared" si="493"/>
        <v>-1</v>
      </c>
      <c r="Q2791" s="460">
        <f t="shared" si="494"/>
        <v>2.4579873776587128E-17</v>
      </c>
      <c r="R2791" s="460">
        <f t="shared" si="495"/>
        <v>-2.4579873776587128E-17</v>
      </c>
      <c r="V2791" s="430"/>
    </row>
    <row r="2792" spans="3:22" x14ac:dyDescent="0.35">
      <c r="C2792" s="460">
        <v>751</v>
      </c>
      <c r="D2792" s="460">
        <f t="shared" si="486"/>
        <v>751</v>
      </c>
      <c r="E2792" s="460">
        <f t="shared" si="492"/>
        <v>0.751</v>
      </c>
      <c r="F2792" s="460">
        <f t="shared" si="487"/>
        <v>2.7266961037262138E-4</v>
      </c>
      <c r="G2792" s="460">
        <v>1.7404660846575899E-5</v>
      </c>
      <c r="H2792" s="460">
        <f t="shared" si="488"/>
        <v>1</v>
      </c>
      <c r="I2792" s="460">
        <v>0.54503405514641701</v>
      </c>
      <c r="J2792" s="460">
        <v>0.527273721231451</v>
      </c>
      <c r="K2792" s="460">
        <v>0.68425567070619797</v>
      </c>
      <c r="L2792" s="460" t="str">
        <f t="shared" si="489"/>
        <v>-</v>
      </c>
      <c r="M2792" s="460">
        <f t="shared" si="490"/>
        <v>1</v>
      </c>
      <c r="N2792" s="460">
        <f t="shared" si="491"/>
        <v>4.7457220917034693E-9</v>
      </c>
      <c r="O2792" s="460">
        <f t="shared" si="496"/>
        <v>-166.4739539510019</v>
      </c>
      <c r="P2792" s="460">
        <f t="shared" si="493"/>
        <v>-1</v>
      </c>
      <c r="Q2792" s="460">
        <f t="shared" si="494"/>
        <v>2.2909022886098682E-17</v>
      </c>
      <c r="R2792" s="460">
        <f t="shared" si="495"/>
        <v>-2.2909022886098682E-17</v>
      </c>
      <c r="V2792" s="430"/>
    </row>
    <row r="2793" spans="3:22" x14ac:dyDescent="0.35">
      <c r="C2793" s="460">
        <v>752</v>
      </c>
      <c r="D2793" s="460">
        <f t="shared" si="486"/>
        <v>752</v>
      </c>
      <c r="E2793" s="460">
        <f t="shared" si="492"/>
        <v>0.752</v>
      </c>
      <c r="F2793" s="460">
        <f t="shared" si="487"/>
        <v>2.5548426561497744E-4</v>
      </c>
      <c r="G2793" s="460">
        <v>1.7011292281263001E-4</v>
      </c>
      <c r="H2793" s="460">
        <f t="shared" si="488"/>
        <v>1</v>
      </c>
      <c r="I2793" s="460">
        <v>0.54409167004179904</v>
      </c>
      <c r="J2793" s="460">
        <v>0.52630822989364401</v>
      </c>
      <c r="K2793" s="460">
        <v>0.68353570414759601</v>
      </c>
      <c r="L2793" s="460" t="str">
        <f t="shared" si="489"/>
        <v>-</v>
      </c>
      <c r="M2793" s="460">
        <f t="shared" si="490"/>
        <v>1</v>
      </c>
      <c r="N2793" s="460">
        <f t="shared" si="491"/>
        <v>4.346117515640212E-8</v>
      </c>
      <c r="O2793" s="460">
        <f t="shared" si="496"/>
        <v>-147.23797069742869</v>
      </c>
      <c r="P2793" s="460">
        <f t="shared" si="493"/>
        <v>-1</v>
      </c>
      <c r="Q2793" s="460">
        <f t="shared" si="494"/>
        <v>5.8097623557235262E-16</v>
      </c>
      <c r="R2793" s="460">
        <f t="shared" si="495"/>
        <v>-5.8097623557235262E-16</v>
      </c>
      <c r="V2793" s="430"/>
    </row>
    <row r="2794" spans="3:22" x14ac:dyDescent="0.35">
      <c r="C2794" s="460">
        <v>753</v>
      </c>
      <c r="D2794" s="460">
        <f t="shared" si="486"/>
        <v>753</v>
      </c>
      <c r="E2794" s="460">
        <f t="shared" si="492"/>
        <v>0.753</v>
      </c>
      <c r="F2794" s="460">
        <f t="shared" si="487"/>
        <v>2.3906804389269335E-4</v>
      </c>
      <c r="G2794" s="460">
        <v>5.0502189761948799E-4</v>
      </c>
      <c r="H2794" s="460">
        <f t="shared" si="488"/>
        <v>1</v>
      </c>
      <c r="I2794" s="460">
        <v>0.54314928396886497</v>
      </c>
      <c r="J2794" s="460">
        <v>0.525342808943012</v>
      </c>
      <c r="K2794" s="460">
        <v>0.68281537321907804</v>
      </c>
      <c r="L2794" s="460" t="str">
        <f t="shared" si="489"/>
        <v>-</v>
      </c>
      <c r="M2794" s="460">
        <f t="shared" si="490"/>
        <v>1</v>
      </c>
      <c r="N2794" s="460">
        <f t="shared" si="491"/>
        <v>1.2073459718686703E-7</v>
      </c>
      <c r="O2794" s="460">
        <f t="shared" si="496"/>
        <v>-138.36336525019257</v>
      </c>
      <c r="P2794" s="460">
        <f t="shared" si="493"/>
        <v>-1</v>
      </c>
      <c r="Q2794" s="460">
        <f t="shared" si="494"/>
        <v>6.7400629138506671E-15</v>
      </c>
      <c r="R2794" s="460">
        <f t="shared" si="495"/>
        <v>-6.7400629138506671E-15</v>
      </c>
      <c r="V2794" s="430"/>
    </row>
    <row r="2795" spans="3:22" x14ac:dyDescent="0.35">
      <c r="C2795" s="460">
        <v>754</v>
      </c>
      <c r="D2795" s="460">
        <f t="shared" si="486"/>
        <v>754</v>
      </c>
      <c r="E2795" s="460">
        <f t="shared" si="492"/>
        <v>0.754</v>
      </c>
      <c r="F2795" s="460">
        <f t="shared" si="487"/>
        <v>2.2340069080410731E-4</v>
      </c>
      <c r="G2795" s="460">
        <v>1.09749501796889E-3</v>
      </c>
      <c r="H2795" s="460">
        <f t="shared" si="488"/>
        <v>1</v>
      </c>
      <c r="I2795" s="460">
        <v>0.54220690057062204</v>
      </c>
      <c r="J2795" s="460">
        <v>0.52437746224025406</v>
      </c>
      <c r="K2795" s="460">
        <v>0.68209467988658901</v>
      </c>
      <c r="L2795" s="460" t="str">
        <f t="shared" si="489"/>
        <v>-</v>
      </c>
      <c r="M2795" s="460">
        <f t="shared" si="490"/>
        <v>1</v>
      </c>
      <c r="N2795" s="460">
        <f t="shared" si="491"/>
        <v>2.4518114516831619E-7</v>
      </c>
      <c r="O2795" s="460">
        <f t="shared" si="496"/>
        <v>-132.21025861653135</v>
      </c>
      <c r="P2795" s="460">
        <f t="shared" si="493"/>
        <v>-1</v>
      </c>
      <c r="Q2795" s="460">
        <f t="shared" si="494"/>
        <v>3.3473582625836211E-14</v>
      </c>
      <c r="R2795" s="460">
        <f t="shared" si="495"/>
        <v>-3.3473582625836211E-14</v>
      </c>
      <c r="V2795" s="430"/>
    </row>
    <row r="2796" spans="3:22" x14ac:dyDescent="0.35">
      <c r="C2796" s="460">
        <v>755</v>
      </c>
      <c r="D2796" s="460">
        <f t="shared" si="486"/>
        <v>755</v>
      </c>
      <c r="E2796" s="460">
        <f t="shared" si="492"/>
        <v>0.755</v>
      </c>
      <c r="F2796" s="460">
        <f t="shared" si="487"/>
        <v>2.0846212998084198E-4</v>
      </c>
      <c r="G2796" s="460">
        <v>2.0344522441264699E-3</v>
      </c>
      <c r="H2796" s="460">
        <f t="shared" si="488"/>
        <v>1</v>
      </c>
      <c r="I2796" s="460">
        <v>0.54126452348712994</v>
      </c>
      <c r="J2796" s="460">
        <v>0.52341219364239699</v>
      </c>
      <c r="K2796" s="460">
        <v>0.68137362611622498</v>
      </c>
      <c r="L2796" s="460" t="str">
        <f t="shared" si="489"/>
        <v>-</v>
      </c>
      <c r="M2796" s="460">
        <f t="shared" si="490"/>
        <v>1</v>
      </c>
      <c r="N2796" s="460">
        <f t="shared" si="491"/>
        <v>4.2410624815490782E-7</v>
      </c>
      <c r="O2796" s="460">
        <f t="shared" si="496"/>
        <v>-127.45050658479732</v>
      </c>
      <c r="P2796" s="460">
        <f t="shared" si="493"/>
        <v>-1</v>
      </c>
      <c r="Q2796" s="460">
        <f t="shared" si="494"/>
        <v>1.1198640371534897E-13</v>
      </c>
      <c r="R2796" s="460">
        <f t="shared" si="495"/>
        <v>-1.1198640371534897E-13</v>
      </c>
      <c r="V2796" s="430"/>
    </row>
    <row r="2797" spans="3:22" x14ac:dyDescent="0.35">
      <c r="C2797" s="460">
        <v>756</v>
      </c>
      <c r="D2797" s="460">
        <f t="shared" si="486"/>
        <v>756</v>
      </c>
      <c r="E2797" s="460">
        <f t="shared" si="492"/>
        <v>0.75600000000000001</v>
      </c>
      <c r="F2797" s="460">
        <f t="shared" si="487"/>
        <v>1.9423246340130864E-4</v>
      </c>
      <c r="G2797" s="460">
        <v>3.41377197072237E-3</v>
      </c>
      <c r="H2797" s="460">
        <f t="shared" si="488"/>
        <v>1</v>
      </c>
      <c r="I2797" s="460">
        <v>0.54032215635548497</v>
      </c>
      <c r="J2797" s="460">
        <v>0.52244700700278401</v>
      </c>
      <c r="K2797" s="460">
        <v>0.68065221387423003</v>
      </c>
      <c r="L2797" s="460" t="str">
        <f t="shared" si="489"/>
        <v>-</v>
      </c>
      <c r="M2797" s="460">
        <f t="shared" si="490"/>
        <v>1</v>
      </c>
      <c r="N2797" s="460">
        <f t="shared" si="491"/>
        <v>6.6306533936374602E-7</v>
      </c>
      <c r="O2797" s="460">
        <f t="shared" si="496"/>
        <v>-123.56887347030728</v>
      </c>
      <c r="P2797" s="460">
        <f t="shared" si="493"/>
        <v>-1</v>
      </c>
      <c r="Q2797" s="460">
        <f t="shared" si="494"/>
        <v>2.9548551517695752E-13</v>
      </c>
      <c r="R2797" s="460">
        <f t="shared" si="495"/>
        <v>-2.9548551517695752E-13</v>
      </c>
      <c r="V2797" s="430"/>
    </row>
    <row r="2798" spans="3:22" x14ac:dyDescent="0.35">
      <c r="C2798" s="460">
        <v>757</v>
      </c>
      <c r="D2798" s="460">
        <f t="shared" si="486"/>
        <v>757</v>
      </c>
      <c r="E2798" s="460">
        <f t="shared" si="492"/>
        <v>0.75700000000000001</v>
      </c>
      <c r="F2798" s="460">
        <f t="shared" si="487"/>
        <v>1.8069197168755612E-4</v>
      </c>
      <c r="G2798" s="460">
        <v>5.3433930480768898E-3</v>
      </c>
      <c r="H2798" s="460">
        <f t="shared" si="488"/>
        <v>1</v>
      </c>
      <c r="I2798" s="460">
        <v>0.53937980280985598</v>
      </c>
      <c r="J2798" s="460">
        <v>0.52148190617109702</v>
      </c>
      <c r="K2798" s="460">
        <v>0.67993044512704404</v>
      </c>
      <c r="L2798" s="460" t="str">
        <f t="shared" si="489"/>
        <v>-</v>
      </c>
      <c r="M2798" s="460">
        <f t="shared" si="490"/>
        <v>1</v>
      </c>
      <c r="N2798" s="460">
        <f t="shared" si="491"/>
        <v>9.655082253585935E-7</v>
      </c>
      <c r="O2798" s="460">
        <f t="shared" si="496"/>
        <v>-120.30488044053725</v>
      </c>
      <c r="P2798" s="460">
        <f t="shared" si="493"/>
        <v>-1</v>
      </c>
      <c r="Q2798" s="460">
        <f t="shared" si="494"/>
        <v>6.6306296392810703E-13</v>
      </c>
      <c r="R2798" s="460">
        <f t="shared" si="495"/>
        <v>-6.6306296392810703E-13</v>
      </c>
      <c r="V2798" s="430"/>
    </row>
    <row r="2799" spans="3:22" x14ac:dyDescent="0.35">
      <c r="C2799" s="460">
        <v>758</v>
      </c>
      <c r="D2799" s="460">
        <f t="shared" si="486"/>
        <v>758</v>
      </c>
      <c r="E2799" s="460">
        <f t="shared" si="492"/>
        <v>0.75800000000000001</v>
      </c>
      <c r="F2799" s="460">
        <f t="shared" si="487"/>
        <v>1.6782111438551616E-4</v>
      </c>
      <c r="G2799" s="460">
        <v>7.9401194751212E-3</v>
      </c>
      <c r="H2799" s="460">
        <f t="shared" si="488"/>
        <v>1</v>
      </c>
      <c r="I2799" s="460">
        <v>0.53843746648137003</v>
      </c>
      <c r="J2799" s="460">
        <v>0.52051689499326004</v>
      </c>
      <c r="K2799" s="460">
        <v>0.67920832184120705</v>
      </c>
      <c r="L2799" s="460" t="str">
        <f t="shared" si="489"/>
        <v>-</v>
      </c>
      <c r="M2799" s="460">
        <f t="shared" si="490"/>
        <v>1</v>
      </c>
      <c r="N2799" s="460">
        <f t="shared" si="491"/>
        <v>1.3325196986689795E-6</v>
      </c>
      <c r="O2799" s="460">
        <f t="shared" si="496"/>
        <v>-117.50652724137483</v>
      </c>
      <c r="P2799" s="460">
        <f t="shared" si="493"/>
        <v>-1</v>
      </c>
      <c r="Q2799" s="460">
        <f t="shared" si="494"/>
        <v>1.3202330849026192E-12</v>
      </c>
      <c r="R2799" s="460">
        <f t="shared" si="495"/>
        <v>-1.3202330849026192E-12</v>
      </c>
      <c r="V2799" s="430"/>
    </row>
    <row r="2800" spans="3:22" x14ac:dyDescent="0.35">
      <c r="C2800" s="460">
        <v>759</v>
      </c>
      <c r="D2800" s="460">
        <f t="shared" si="486"/>
        <v>759</v>
      </c>
      <c r="E2800" s="460">
        <f t="shared" si="492"/>
        <v>0.75900000000000001</v>
      </c>
      <c r="F2800" s="460">
        <f t="shared" si="487"/>
        <v>1.556005302286743E-4</v>
      </c>
      <c r="G2800" s="460">
        <v>1.13281368632704E-2</v>
      </c>
      <c r="H2800" s="460">
        <f t="shared" si="488"/>
        <v>1</v>
      </c>
      <c r="I2800" s="460">
        <v>0.53749515099818501</v>
      </c>
      <c r="J2800" s="460">
        <v>0.51955197731147995</v>
      </c>
      <c r="K2800" s="460">
        <v>0.67848584598343697</v>
      </c>
      <c r="L2800" s="460" t="str">
        <f t="shared" si="489"/>
        <v>-</v>
      </c>
      <c r="M2800" s="460">
        <f t="shared" si="490"/>
        <v>1</v>
      </c>
      <c r="N2800" s="460">
        <f t="shared" si="491"/>
        <v>1.7626641024278657E-6</v>
      </c>
      <c r="O2800" s="460">
        <f t="shared" si="496"/>
        <v>-115.07660880064608</v>
      </c>
      <c r="P2800" s="460">
        <f t="shared" si="493"/>
        <v>-1</v>
      </c>
      <c r="Q2800" s="460">
        <f t="shared" si="494"/>
        <v>2.3950406906430786E-12</v>
      </c>
      <c r="R2800" s="460">
        <f t="shared" si="495"/>
        <v>-2.3950406906430786E-12</v>
      </c>
      <c r="V2800" s="430"/>
    </row>
    <row r="2801" spans="3:22" x14ac:dyDescent="0.35">
      <c r="C2801" s="460">
        <v>760</v>
      </c>
      <c r="D2801" s="460">
        <f t="shared" si="486"/>
        <v>760</v>
      </c>
      <c r="E2801" s="460">
        <f t="shared" si="492"/>
        <v>0.76</v>
      </c>
      <c r="F2801" s="460">
        <f t="shared" si="487"/>
        <v>1.440110373852681E-4</v>
      </c>
      <c r="G2801" s="460">
        <v>1.5637256327131401E-2</v>
      </c>
      <c r="H2801" s="460">
        <f t="shared" si="488"/>
        <v>1</v>
      </c>
      <c r="I2801" s="460">
        <v>0.53655285998540403</v>
      </c>
      <c r="J2801" s="460">
        <v>0.518587156964194</v>
      </c>
      <c r="K2801" s="460">
        <v>0.67776301952056295</v>
      </c>
      <c r="L2801" s="460" t="str">
        <f t="shared" si="489"/>
        <v>-</v>
      </c>
      <c r="M2801" s="460">
        <f t="shared" si="490"/>
        <v>1</v>
      </c>
      <c r="N2801" s="460">
        <f t="shared" si="491"/>
        <v>2.2519375055295404E-6</v>
      </c>
      <c r="O2801" s="460">
        <f t="shared" si="496"/>
        <v>-112.94887331886736</v>
      </c>
      <c r="P2801" s="460">
        <f t="shared" si="493"/>
        <v>-1</v>
      </c>
      <c r="Q2801" s="460">
        <f t="shared" si="494"/>
        <v>4.0292565176535482E-12</v>
      </c>
      <c r="R2801" s="460">
        <f t="shared" si="495"/>
        <v>-4.0292565176535482E-12</v>
      </c>
      <c r="V2801" s="430"/>
    </row>
    <row r="2802" spans="3:22" x14ac:dyDescent="0.35">
      <c r="C2802" s="460">
        <v>761</v>
      </c>
      <c r="D2802" s="460">
        <f t="shared" si="486"/>
        <v>761</v>
      </c>
      <c r="E2802" s="460">
        <f t="shared" si="492"/>
        <v>0.76100000000000001</v>
      </c>
      <c r="F2802" s="460">
        <f t="shared" si="487"/>
        <v>1.330336336889872E-4</v>
      </c>
      <c r="G2802" s="460">
        <v>2.1000907887648999E-2</v>
      </c>
      <c r="H2802" s="460">
        <f t="shared" si="488"/>
        <v>1</v>
      </c>
      <c r="I2802" s="460">
        <v>0.53561059706508096</v>
      </c>
      <c r="J2802" s="460">
        <v>0.517622437786048</v>
      </c>
      <c r="K2802" s="460">
        <v>0.67703984441953602</v>
      </c>
      <c r="L2802" s="460" t="str">
        <f t="shared" si="489"/>
        <v>-</v>
      </c>
      <c r="M2802" s="460">
        <f t="shared" si="490"/>
        <v>1</v>
      </c>
      <c r="N2802" s="460">
        <f t="shared" si="491"/>
        <v>2.7938270870616589E-6</v>
      </c>
      <c r="O2802" s="460">
        <f t="shared" si="496"/>
        <v>-111.07600952677592</v>
      </c>
      <c r="P2802" s="460">
        <f t="shared" si="493"/>
        <v>-1</v>
      </c>
      <c r="Q2802" s="460">
        <f t="shared" si="494"/>
        <v>6.3649350809617566E-12</v>
      </c>
      <c r="R2802" s="460">
        <f t="shared" si="495"/>
        <v>-6.3649350809617566E-12</v>
      </c>
      <c r="V2802" s="430"/>
    </row>
    <row r="2803" spans="3:22" x14ac:dyDescent="0.35">
      <c r="C2803" s="460">
        <v>762</v>
      </c>
      <c r="D2803" s="460">
        <f t="shared" si="486"/>
        <v>762</v>
      </c>
      <c r="E2803" s="460">
        <f t="shared" si="492"/>
        <v>0.76200000000000001</v>
      </c>
      <c r="F2803" s="460">
        <f t="shared" si="487"/>
        <v>1.2264949685331501E-4</v>
      </c>
      <c r="G2803" s="460">
        <v>2.7553911635080801E-2</v>
      </c>
      <c r="H2803" s="460">
        <f t="shared" si="488"/>
        <v>1</v>
      </c>
      <c r="I2803" s="460">
        <v>0.53466836585621802</v>
      </c>
      <c r="J2803" s="460">
        <v>0.51665782360789703</v>
      </c>
      <c r="K2803" s="460">
        <v>0.67631632264744801</v>
      </c>
      <c r="L2803" s="460" t="str">
        <f t="shared" si="489"/>
        <v>-</v>
      </c>
      <c r="M2803" s="460">
        <f t="shared" si="490"/>
        <v>1</v>
      </c>
      <c r="N2803" s="460">
        <f t="shared" si="491"/>
        <v>3.3794733983833627E-6</v>
      </c>
      <c r="O2803" s="460">
        <f t="shared" si="496"/>
        <v>-109.42301935535684</v>
      </c>
      <c r="P2803" s="460">
        <f t="shared" si="493"/>
        <v>-1</v>
      </c>
      <c r="Q2803" s="460">
        <f t="shared" si="494"/>
        <v>9.5274097208989354E-12</v>
      </c>
      <c r="R2803" s="460">
        <f t="shared" si="495"/>
        <v>-9.5274097208989354E-12</v>
      </c>
      <c r="V2803" s="430"/>
    </row>
    <row r="2804" spans="3:22" x14ac:dyDescent="0.35">
      <c r="C2804" s="460">
        <v>763</v>
      </c>
      <c r="D2804" s="460">
        <f t="shared" si="486"/>
        <v>763</v>
      </c>
      <c r="E2804" s="460">
        <f t="shared" si="492"/>
        <v>0.76300000000000001</v>
      </c>
      <c r="F2804" s="460">
        <f t="shared" si="487"/>
        <v>1.1283998466950409E-4</v>
      </c>
      <c r="G2804" s="460">
        <v>3.5430060654842603E-2</v>
      </c>
      <c r="H2804" s="460">
        <f t="shared" si="488"/>
        <v>1</v>
      </c>
      <c r="I2804" s="460">
        <v>0.53372616997469602</v>
      </c>
      <c r="J2804" s="460">
        <v>0.51569331825674103</v>
      </c>
      <c r="K2804" s="460">
        <v>0.67559245617146901</v>
      </c>
      <c r="L2804" s="460" t="str">
        <f t="shared" si="489"/>
        <v>-</v>
      </c>
      <c r="M2804" s="460">
        <f t="shared" si="490"/>
        <v>1</v>
      </c>
      <c r="N2804" s="460">
        <f t="shared" si="491"/>
        <v>3.9979275011320397E-6</v>
      </c>
      <c r="O2804" s="460">
        <f t="shared" si="496"/>
        <v>-107.96330171383168</v>
      </c>
      <c r="P2804" s="460">
        <f t="shared" si="493"/>
        <v>-1</v>
      </c>
      <c r="Q2804" s="460">
        <f t="shared" si="494"/>
        <v>1.3606511008042667E-11</v>
      </c>
      <c r="R2804" s="460">
        <f t="shared" si="495"/>
        <v>-1.3606511008042667E-11</v>
      </c>
      <c r="V2804" s="430"/>
    </row>
    <row r="2805" spans="3:22" x14ac:dyDescent="0.35">
      <c r="C2805" s="460">
        <v>764</v>
      </c>
      <c r="D2805" s="460">
        <f t="shared" si="486"/>
        <v>764</v>
      </c>
      <c r="E2805" s="460">
        <f t="shared" si="492"/>
        <v>0.76400000000000001</v>
      </c>
      <c r="F2805" s="460">
        <f t="shared" si="487"/>
        <v>1.0358663518828648E-4</v>
      </c>
      <c r="G2805" s="460">
        <v>4.4759554936608499E-2</v>
      </c>
      <c r="H2805" s="460">
        <f t="shared" si="488"/>
        <v>1</v>
      </c>
      <c r="I2805" s="460">
        <v>0.53278401303330303</v>
      </c>
      <c r="J2805" s="460">
        <v>0.51472892555574601</v>
      </c>
      <c r="K2805" s="460">
        <v>0.67486824695888503</v>
      </c>
      <c r="L2805" s="460" t="str">
        <f t="shared" si="489"/>
        <v>-</v>
      </c>
      <c r="M2805" s="460">
        <f t="shared" si="490"/>
        <v>1</v>
      </c>
      <c r="N2805" s="460">
        <f t="shared" si="491"/>
        <v>4.6364916884085324E-6</v>
      </c>
      <c r="O2805" s="460">
        <f t="shared" si="496"/>
        <v>-106.67621028833761</v>
      </c>
      <c r="P2805" s="460">
        <f t="shared" si="493"/>
        <v>-1</v>
      </c>
      <c r="Q2805" s="460">
        <f t="shared" si="494"/>
        <v>1.8638298685176613E-11</v>
      </c>
      <c r="R2805" s="460">
        <f t="shared" si="495"/>
        <v>-1.8638298685176613E-11</v>
      </c>
      <c r="V2805" s="430"/>
    </row>
    <row r="2806" spans="3:22" x14ac:dyDescent="0.35">
      <c r="C2806" s="460">
        <v>765</v>
      </c>
      <c r="D2806" s="460">
        <f t="shared" si="486"/>
        <v>765</v>
      </c>
      <c r="E2806" s="460">
        <f t="shared" si="492"/>
        <v>0.76500000000000001</v>
      </c>
      <c r="F2806" s="460">
        <f t="shared" si="487"/>
        <v>9.4871166885342927E-5</v>
      </c>
      <c r="G2806" s="460">
        <v>5.5666330042815501E-2</v>
      </c>
      <c r="H2806" s="460">
        <f t="shared" si="488"/>
        <v>1</v>
      </c>
      <c r="I2806" s="460">
        <v>0.53184189864168396</v>
      </c>
      <c r="J2806" s="460">
        <v>0.51376464932419197</v>
      </c>
      <c r="K2806" s="460">
        <v>0.67414369697707199</v>
      </c>
      <c r="L2806" s="460" t="str">
        <f t="shared" si="489"/>
        <v>-</v>
      </c>
      <c r="M2806" s="460">
        <f t="shared" si="490"/>
        <v>1</v>
      </c>
      <c r="N2806" s="460">
        <f t="shared" si="491"/>
        <v>5.2811296873865282E-6</v>
      </c>
      <c r="O2806" s="460">
        <f t="shared" si="496"/>
        <v>-105.54546335038239</v>
      </c>
      <c r="P2806" s="460">
        <f t="shared" si="493"/>
        <v>-1</v>
      </c>
      <c r="Q2806" s="460">
        <f t="shared" si="494"/>
        <v>2.4589803438406773E-11</v>
      </c>
      <c r="R2806" s="460">
        <f t="shared" si="495"/>
        <v>-2.4589803438406773E-11</v>
      </c>
      <c r="V2806" s="430"/>
    </row>
    <row r="2807" spans="3:22" x14ac:dyDescent="0.35">
      <c r="C2807" s="460">
        <v>766</v>
      </c>
      <c r="D2807" s="460">
        <f t="shared" si="486"/>
        <v>766</v>
      </c>
      <c r="E2807" s="460">
        <f t="shared" si="492"/>
        <v>0.76600000000000001</v>
      </c>
      <c r="F2807" s="460">
        <f t="shared" si="487"/>
        <v>8.6675478810622789E-5</v>
      </c>
      <c r="G2807" s="460">
        <v>6.8265328095461805E-2</v>
      </c>
      <c r="H2807" s="460">
        <f t="shared" si="488"/>
        <v>1</v>
      </c>
      <c r="I2807" s="460">
        <v>0.53089983040635003</v>
      </c>
      <c r="J2807" s="460">
        <v>0.51280049337748501</v>
      </c>
      <c r="K2807" s="460">
        <v>0.67341880819350697</v>
      </c>
      <c r="L2807" s="460" t="str">
        <f t="shared" si="489"/>
        <v>-</v>
      </c>
      <c r="M2807" s="460">
        <f t="shared" si="490"/>
        <v>1</v>
      </c>
      <c r="N2807" s="460">
        <f t="shared" si="491"/>
        <v>5.9169299988384125E-6</v>
      </c>
      <c r="O2807" s="460">
        <f t="shared" si="496"/>
        <v>-104.55807137362163</v>
      </c>
      <c r="P2807" s="460">
        <f t="shared" si="493"/>
        <v>-1</v>
      </c>
      <c r="Q2807" s="460">
        <f t="shared" si="494"/>
        <v>3.1349135184064048E-11</v>
      </c>
      <c r="R2807" s="460">
        <f t="shared" si="495"/>
        <v>-3.1349135184064048E-11</v>
      </c>
      <c r="V2807" s="430"/>
    </row>
    <row r="2808" spans="3:22" x14ac:dyDescent="0.35">
      <c r="C2808" s="460">
        <v>767</v>
      </c>
      <c r="D2808" s="460">
        <f t="shared" si="486"/>
        <v>767</v>
      </c>
      <c r="E2808" s="460">
        <f t="shared" si="492"/>
        <v>0.76700000000000002</v>
      </c>
      <c r="F2808" s="460">
        <f t="shared" si="487"/>
        <v>7.8981650721547021E-5</v>
      </c>
      <c r="G2808" s="460">
        <v>8.2659761552729499E-2</v>
      </c>
      <c r="H2808" s="460">
        <f t="shared" si="488"/>
        <v>1</v>
      </c>
      <c r="I2808" s="460">
        <v>0.52995781193061597</v>
      </c>
      <c r="J2808" s="460">
        <v>0.51183646152708295</v>
      </c>
      <c r="K2808" s="460">
        <v>0.67269358257571799</v>
      </c>
      <c r="L2808" s="460" t="str">
        <f t="shared" si="489"/>
        <v>-</v>
      </c>
      <c r="M2808" s="460">
        <f t="shared" si="490"/>
        <v>1</v>
      </c>
      <c r="N2808" s="460">
        <f t="shared" si="491"/>
        <v>6.5286044156840427E-6</v>
      </c>
      <c r="O2808" s="460">
        <f t="shared" si="496"/>
        <v>-103.70359291153866</v>
      </c>
      <c r="P2808" s="460">
        <f t="shared" si="493"/>
        <v>-1</v>
      </c>
      <c r="Q2808" s="460">
        <f t="shared" si="494"/>
        <v>3.87228317157657E-11</v>
      </c>
      <c r="R2808" s="460">
        <f t="shared" si="495"/>
        <v>-3.87228317157657E-11</v>
      </c>
      <c r="V2808" s="430"/>
    </row>
    <row r="2809" spans="3:22" x14ac:dyDescent="0.35">
      <c r="C2809" s="460">
        <v>768</v>
      </c>
      <c r="D2809" s="460">
        <f t="shared" si="486"/>
        <v>768</v>
      </c>
      <c r="E2809" s="460">
        <f t="shared" si="492"/>
        <v>0.76800000000000002</v>
      </c>
      <c r="F2809" s="460">
        <f t="shared" si="487"/>
        <v>7.1771943200183078E-5</v>
      </c>
      <c r="G2809" s="460">
        <v>9.8938422208853696E-2</v>
      </c>
      <c r="H2809" s="460">
        <f t="shared" si="488"/>
        <v>1</v>
      </c>
      <c r="I2809" s="460">
        <v>0.529015846814609</v>
      </c>
      <c r="J2809" s="460">
        <v>0.51087255758051198</v>
      </c>
      <c r="K2809" s="460">
        <v>0.67196802209131101</v>
      </c>
      <c r="L2809" s="460" t="str">
        <f t="shared" si="489"/>
        <v>-</v>
      </c>
      <c r="M2809" s="460">
        <f t="shared" si="490"/>
        <v>1</v>
      </c>
      <c r="N2809" s="460">
        <f t="shared" si="491"/>
        <v>7.1010028190895793E-6</v>
      </c>
      <c r="O2809" s="460">
        <f t="shared" si="496"/>
        <v>-102.97360629873667</v>
      </c>
      <c r="P2809" s="460">
        <f t="shared" si="493"/>
        <v>-1</v>
      </c>
      <c r="Q2809" s="460">
        <f t="shared" si="494"/>
        <v>4.644154834354836E-11</v>
      </c>
      <c r="R2809" s="460">
        <f t="shared" si="495"/>
        <v>-4.644154834354836E-11</v>
      </c>
      <c r="V2809" s="430"/>
    </row>
    <row r="2810" spans="3:22" x14ac:dyDescent="0.35">
      <c r="C2810" s="460">
        <v>769</v>
      </c>
      <c r="D2810" s="460">
        <f t="shared" si="486"/>
        <v>769</v>
      </c>
      <c r="E2810" s="460">
        <f t="shared" si="492"/>
        <v>0.76900000000000002</v>
      </c>
      <c r="F2810" s="460">
        <f t="shared" si="487"/>
        <v>6.502879775443013E-5</v>
      </c>
      <c r="G2810" s="460">
        <v>0.117173088800217</v>
      </c>
      <c r="H2810" s="460">
        <f t="shared" si="488"/>
        <v>1</v>
      </c>
      <c r="I2810" s="460">
        <v>0.52807393865527497</v>
      </c>
      <c r="J2810" s="460">
        <v>0.50990878534136697</v>
      </c>
      <c r="K2810" s="460">
        <v>0.67124212870798505</v>
      </c>
      <c r="L2810" s="460" t="str">
        <f t="shared" si="489"/>
        <v>-</v>
      </c>
      <c r="M2810" s="460">
        <f t="shared" si="490"/>
        <v>1</v>
      </c>
      <c r="N2810" s="460">
        <f t="shared" si="491"/>
        <v>7.6196250938511937E-6</v>
      </c>
      <c r="O2810" s="460">
        <f t="shared" si="496"/>
        <v>-102.36132793194074</v>
      </c>
      <c r="P2810" s="460">
        <f t="shared" si="493"/>
        <v>-1</v>
      </c>
      <c r="Q2810" s="460">
        <f t="shared" si="494"/>
        <v>5.4174221537812761E-11</v>
      </c>
      <c r="R2810" s="460">
        <f t="shared" si="495"/>
        <v>-5.4174221537812761E-11</v>
      </c>
      <c r="V2810" s="430"/>
    </row>
    <row r="2811" spans="3:22" x14ac:dyDescent="0.35">
      <c r="C2811" s="460">
        <v>770</v>
      </c>
      <c r="D2811" s="460">
        <f t="shared" si="486"/>
        <v>770</v>
      </c>
      <c r="E2811" s="460">
        <f t="shared" si="492"/>
        <v>0.77</v>
      </c>
      <c r="F2811" s="460">
        <f t="shared" si="487"/>
        <v>5.8734836903299344E-5</v>
      </c>
      <c r="G2811" s="460">
        <v>0.137416086495875</v>
      </c>
      <c r="H2811" s="460">
        <f t="shared" si="488"/>
        <v>1</v>
      </c>
      <c r="I2811" s="460">
        <v>0.52713209104627701</v>
      </c>
      <c r="J2811" s="460">
        <v>0.50894514860921003</v>
      </c>
      <c r="K2811" s="460">
        <v>0.67051590439344599</v>
      </c>
      <c r="L2811" s="460" t="str">
        <f t="shared" si="489"/>
        <v>-</v>
      </c>
      <c r="M2811" s="460">
        <f t="shared" si="490"/>
        <v>1</v>
      </c>
      <c r="N2811" s="460">
        <f t="shared" si="491"/>
        <v>8.0711114282248941E-6</v>
      </c>
      <c r="O2811" s="460">
        <f t="shared" si="496"/>
        <v>-101.8613331372575</v>
      </c>
      <c r="P2811" s="460">
        <f t="shared" si="493"/>
        <v>-1</v>
      </c>
      <c r="Q2811" s="460">
        <f t="shared" si="494"/>
        <v>6.1549803151303114E-11</v>
      </c>
      <c r="R2811" s="460">
        <f t="shared" si="495"/>
        <v>-6.1549803151303114E-11</v>
      </c>
      <c r="V2811" s="430"/>
    </row>
    <row r="2812" spans="3:22" x14ac:dyDescent="0.35">
      <c r="C2812" s="460">
        <v>771</v>
      </c>
      <c r="D2812" s="460">
        <f t="shared" si="486"/>
        <v>771</v>
      </c>
      <c r="E2812" s="460">
        <f t="shared" si="492"/>
        <v>0.77100000000000002</v>
      </c>
      <c r="F2812" s="460">
        <f t="shared" si="487"/>
        <v>5.2872864246349817E-5</v>
      </c>
      <c r="G2812" s="460">
        <v>0.15969805037176399</v>
      </c>
      <c r="H2812" s="460">
        <f t="shared" si="488"/>
        <v>1</v>
      </c>
      <c r="I2812" s="460">
        <v>0.52619030757806895</v>
      </c>
      <c r="J2812" s="460">
        <v>0.50798165117963601</v>
      </c>
      <c r="K2812" s="460">
        <v>0.66978935111548499</v>
      </c>
      <c r="L2812" s="460" t="str">
        <f t="shared" si="489"/>
        <v>-</v>
      </c>
      <c r="M2812" s="460">
        <f t="shared" si="490"/>
        <v>1</v>
      </c>
      <c r="N2812" s="460">
        <f t="shared" si="491"/>
        <v>8.4436933377130129E-6</v>
      </c>
      <c r="O2812" s="460">
        <f t="shared" si="496"/>
        <v>-101.46935096005291</v>
      </c>
      <c r="P2812" s="460">
        <f t="shared" si="493"/>
        <v>-1</v>
      </c>
      <c r="Q2812" s="460">
        <f t="shared" si="494"/>
        <v>6.8184694114261365E-11</v>
      </c>
      <c r="R2812" s="460">
        <f t="shared" si="495"/>
        <v>-6.8184694114261365E-11</v>
      </c>
      <c r="V2812" s="430"/>
    </row>
    <row r="2813" spans="3:22" x14ac:dyDescent="0.35">
      <c r="C2813" s="460">
        <v>772</v>
      </c>
      <c r="D2813" s="460">
        <f t="shared" si="486"/>
        <v>772</v>
      </c>
      <c r="E2813" s="460">
        <f t="shared" si="492"/>
        <v>0.77200000000000002</v>
      </c>
      <c r="F2813" s="460">
        <f t="shared" si="487"/>
        <v>4.7425864517330723E-5</v>
      </c>
      <c r="G2813" s="460">
        <v>0.184025942716152</v>
      </c>
      <c r="H2813" s="460">
        <f t="shared" si="488"/>
        <v>1</v>
      </c>
      <c r="I2813" s="460">
        <v>0.52524859183780703</v>
      </c>
      <c r="J2813" s="460">
        <v>0.50701829684419397</v>
      </c>
      <c r="K2813" s="460">
        <v>0.66906247084191495</v>
      </c>
      <c r="L2813" s="460" t="str">
        <f t="shared" si="489"/>
        <v>-</v>
      </c>
      <c r="M2813" s="460">
        <f t="shared" si="490"/>
        <v>1</v>
      </c>
      <c r="N2813" s="460">
        <f t="shared" si="491"/>
        <v>8.72758942693029E-6</v>
      </c>
      <c r="O2813" s="460">
        <f t="shared" si="496"/>
        <v>-101.1821138501648</v>
      </c>
      <c r="P2813" s="460">
        <f t="shared" si="493"/>
        <v>-1</v>
      </c>
      <c r="Q2813" s="460">
        <f t="shared" si="494"/>
        <v>7.3713237945834034E-11</v>
      </c>
      <c r="R2813" s="460">
        <f t="shared" si="495"/>
        <v>-7.3713237945834034E-11</v>
      </c>
      <c r="V2813" s="430"/>
    </row>
    <row r="2814" spans="3:22" x14ac:dyDescent="0.35">
      <c r="C2814" s="460">
        <v>773</v>
      </c>
      <c r="D2814" s="460">
        <f t="shared" ref="D2814:D2877" si="497">IF(AND($D$11=$U$86,$D$13&gt;=$U$80),$D$13/$U$80,1)*(f_CLK_MHz/fCLK_NOM_MHz)*$C2814</f>
        <v>773</v>
      </c>
      <c r="E2814" s="460">
        <f t="shared" si="492"/>
        <v>0.77300000000000002</v>
      </c>
      <c r="F2814" s="460">
        <f t="shared" ref="F2814:F2877" si="498">IF(SINC3_Decimation&lt;&gt;0,(ABS(SIN(((MOD_CLK_DIV*PI()*$D2814*SINC3_Decimation)/(f_CLK_MHz*1000000)))/(SINC3_Decimation*SIN(((MOD_CLK_DIV*PI()*$D2814)/(f_CLK_MHz*1000000)))))^First_Stage_Order),"-")</f>
        <v>4.2377003622129409E-5</v>
      </c>
      <c r="G2814" s="460">
        <v>0.21038137071410301</v>
      </c>
      <c r="H2814" s="460">
        <f t="shared" ref="H2814:H2877" si="499">IF(SINC1A_Decimation&lt;&gt;0,(ABS(SIN(((MOD_CLK_DIV*SINC3_Decimation*FIR2_Decimation*PI()*$D2814*SINC1A_Decimation)/(f_CLK_MHz*1000000)))/(SINC1A_Decimation*SIN(((MOD_CLK_DIV*SINC3_Decimation*FIR2_Decimation*PI()*$D2814)/(f_CLK_MHz*1000000)))))^1),"-")</f>
        <v>1</v>
      </c>
      <c r="I2814" s="460">
        <v>0.52430694740935901</v>
      </c>
      <c r="J2814" s="460">
        <v>0.50605508939038302</v>
      </c>
      <c r="K2814" s="460">
        <v>0.66833526554057798</v>
      </c>
      <c r="L2814" s="460" t="str">
        <f t="shared" ref="L2814:L2877" si="500">IF(SINC1B_Decimation&lt;&gt;0,(ABS(SIN(((MOD_CLK_DIV*FIR1_Decimation*PI()*$D2814*SINC1B_Decimation)/(f_CLK_MHz*1000000)))/(SINC1B_Decimation*SIN(((MOD_CLK_DIV*FIR1_Decimation*PI()*$D2814)/(f_CLK_MHz*1000000)))))^1),"-")</f>
        <v>-</v>
      </c>
      <c r="M2814" s="460">
        <f t="shared" ref="M2814:M2877" si="501">IF($D$14=$Z$85,(ABS(SIN(((Dec_Prior_to_Chop*PI()*$D2814*2)/(f_CLK_MHz*1000000)))/(2*SIN(((Dec_Prior_to_Chop*PI()*$D2814)/(f_CLK_MHz*1000000)))))^1),1)</f>
        <v>1</v>
      </c>
      <c r="N2814" s="460">
        <f t="shared" ref="N2814:N2877" si="502">M2814*IF(FILTER=$U$85,F2814,IF(AND(FILTER=$U$86,$D$13&lt;=$U$73,$D$13&lt;&gt;$U$72),F2814*G2814*H2814,IF(AND(FILTER=$U$86,OR($D$13&gt;=$U$74,$D$13=$U$72),$D$13&lt;=$U$79,$D$13&lt;&gt;$U$75),I2814*L2814,IF(AND(FILTER=$U$86,$D$13=$U$75),J2814*L2814,IF(AND(FILTER=$U$86,$D$13&gt;=$U$80),K2814,"Error")))))</f>
        <v>8.9153321087800928E-6</v>
      </c>
      <c r="O2814" s="460">
        <f t="shared" si="496"/>
        <v>-100.99724948202353</v>
      </c>
      <c r="P2814" s="460">
        <f t="shared" si="493"/>
        <v>-1</v>
      </c>
      <c r="Q2814" s="460">
        <f t="shared" si="494"/>
        <v>7.7818170078808301E-11</v>
      </c>
      <c r="R2814" s="460">
        <f t="shared" si="495"/>
        <v>-7.7818170078808301E-11</v>
      </c>
      <c r="V2814" s="430"/>
    </row>
    <row r="2815" spans="3:22" x14ac:dyDescent="0.35">
      <c r="C2815" s="460">
        <v>774</v>
      </c>
      <c r="D2815" s="460">
        <f t="shared" si="497"/>
        <v>774</v>
      </c>
      <c r="E2815" s="460">
        <f t="shared" ref="E2815:E2878" si="503">D2815/1000</f>
        <v>0.77400000000000002</v>
      </c>
      <c r="F2815" s="460">
        <f t="shared" si="498"/>
        <v>3.7709628661058955E-5</v>
      </c>
      <c r="G2815" s="460">
        <v>0.23871924675697401</v>
      </c>
      <c r="H2815" s="460">
        <f t="shared" si="499"/>
        <v>1</v>
      </c>
      <c r="I2815" s="460">
        <v>0.52336537787329795</v>
      </c>
      <c r="J2815" s="460">
        <v>0.50509203260165203</v>
      </c>
      <c r="K2815" s="460">
        <v>0.66760773717936395</v>
      </c>
      <c r="L2815" s="460" t="str">
        <f t="shared" si="500"/>
        <v>-</v>
      </c>
      <c r="M2815" s="460">
        <f t="shared" si="501"/>
        <v>1</v>
      </c>
      <c r="N2815" s="460">
        <f t="shared" si="502"/>
        <v>9.0020141494531914E-6</v>
      </c>
      <c r="O2815" s="460">
        <f t="shared" si="496"/>
        <v>-100.91320617537446</v>
      </c>
      <c r="P2815" s="460">
        <f t="shared" si="493"/>
        <v>-1</v>
      </c>
      <c r="Q2815" s="460">
        <f t="shared" si="494"/>
        <v>8.0257824234356579E-11</v>
      </c>
      <c r="R2815" s="460">
        <f t="shared" si="495"/>
        <v>-8.0257824234356579E-11</v>
      </c>
      <c r="V2815" s="430"/>
    </row>
    <row r="2816" spans="3:22" x14ac:dyDescent="0.35">
      <c r="C2816" s="460">
        <v>775</v>
      </c>
      <c r="D2816" s="460">
        <f t="shared" si="497"/>
        <v>775</v>
      </c>
      <c r="E2816" s="460">
        <f t="shared" si="503"/>
        <v>0.77500000000000002</v>
      </c>
      <c r="F2816" s="460">
        <f t="shared" si="498"/>
        <v>3.340726793559522E-5</v>
      </c>
      <c r="G2816" s="460">
        <v>0.26896682838740199</v>
      </c>
      <c r="H2816" s="460">
        <f t="shared" si="499"/>
        <v>1</v>
      </c>
      <c r="I2816" s="460">
        <v>0.52242388680684204</v>
      </c>
      <c r="J2816" s="460">
        <v>0.50412913025732398</v>
      </c>
      <c r="K2816" s="460">
        <v>0.66687988772614804</v>
      </c>
      <c r="L2816" s="460" t="str">
        <f t="shared" si="500"/>
        <v>-</v>
      </c>
      <c r="M2816" s="460">
        <f t="shared" si="501"/>
        <v>1</v>
      </c>
      <c r="N2816" s="460">
        <f t="shared" si="502"/>
        <v>8.9854469017251968E-6</v>
      </c>
      <c r="O2816" s="460">
        <f t="shared" si="496"/>
        <v>-100.92920635746285</v>
      </c>
      <c r="P2816" s="460">
        <f t="shared" si="493"/>
        <v>-1</v>
      </c>
      <c r="Q2816" s="460">
        <f t="shared" si="494"/>
        <v>8.0887188766914879E-11</v>
      </c>
      <c r="R2816" s="460">
        <f t="shared" si="495"/>
        <v>-8.0887188766914879E-11</v>
      </c>
      <c r="V2816" s="430"/>
    </row>
    <row r="2817" spans="3:22" x14ac:dyDescent="0.35">
      <c r="C2817" s="460">
        <v>776</v>
      </c>
      <c r="D2817" s="460">
        <f t="shared" si="497"/>
        <v>776</v>
      </c>
      <c r="E2817" s="460">
        <f t="shared" si="503"/>
        <v>0.77600000000000002</v>
      </c>
      <c r="F2817" s="460">
        <f t="shared" si="498"/>
        <v>2.9453630939585067E-5</v>
      </c>
      <c r="G2817" s="460">
        <v>0.30102316880889401</v>
      </c>
      <c r="H2817" s="460">
        <f t="shared" si="499"/>
        <v>1</v>
      </c>
      <c r="I2817" s="460">
        <v>0.52148247778388002</v>
      </c>
      <c r="J2817" s="460">
        <v>0.50316638613264397</v>
      </c>
      <c r="K2817" s="460">
        <v>0.66615171914884097</v>
      </c>
      <c r="L2817" s="460" t="str">
        <f t="shared" si="500"/>
        <v>-</v>
      </c>
      <c r="M2817" s="460">
        <f t="shared" si="501"/>
        <v>1</v>
      </c>
      <c r="N2817" s="460">
        <f t="shared" si="502"/>
        <v>8.8662253183615785E-6</v>
      </c>
      <c r="O2817" s="460">
        <f t="shared" si="496"/>
        <v>-101.04522472245779</v>
      </c>
      <c r="P2817" s="460">
        <f t="shared" si="493"/>
        <v>-1</v>
      </c>
      <c r="Q2817" s="460">
        <f t="shared" si="494"/>
        <v>7.9670550263354457E-11</v>
      </c>
      <c r="R2817" s="460">
        <f t="shared" si="495"/>
        <v>-7.9670550263354457E-11</v>
      </c>
      <c r="V2817" s="430"/>
    </row>
    <row r="2818" spans="3:22" x14ac:dyDescent="0.35">
      <c r="C2818" s="460">
        <v>777</v>
      </c>
      <c r="D2818" s="460">
        <f t="shared" si="497"/>
        <v>777</v>
      </c>
      <c r="E2818" s="460">
        <f t="shared" si="503"/>
        <v>0.77700000000000002</v>
      </c>
      <c r="F2818" s="460">
        <f t="shared" si="498"/>
        <v>2.5832608335052752E-5</v>
      </c>
      <c r="G2818" s="460">
        <v>0.33475900206907599</v>
      </c>
      <c r="H2818" s="460">
        <f t="shared" si="499"/>
        <v>1</v>
      </c>
      <c r="I2818" s="460">
        <v>0.52054115437490001</v>
      </c>
      <c r="J2818" s="460">
        <v>0.50220380399869002</v>
      </c>
      <c r="K2818" s="460">
        <v>0.66542323341533305</v>
      </c>
      <c r="L2818" s="460" t="str">
        <f t="shared" si="500"/>
        <v>-</v>
      </c>
      <c r="M2818" s="460">
        <f t="shared" si="501"/>
        <v>1</v>
      </c>
      <c r="N2818" s="460">
        <f t="shared" si="502"/>
        <v>8.6476981870835536E-6</v>
      </c>
      <c r="O2818" s="460">
        <f t="shared" si="496"/>
        <v>-101.26198952163952</v>
      </c>
      <c r="P2818" s="460">
        <f t="shared" si="493"/>
        <v>-1</v>
      </c>
      <c r="Q2818" s="460">
        <f t="shared" si="494"/>
        <v>7.6684379138645864E-11</v>
      </c>
      <c r="R2818" s="460">
        <f t="shared" si="495"/>
        <v>-7.6684379138645864E-11</v>
      </c>
      <c r="V2818" s="430"/>
    </row>
    <row r="2819" spans="3:22" x14ac:dyDescent="0.35">
      <c r="C2819" s="460">
        <v>778</v>
      </c>
      <c r="D2819" s="460">
        <f t="shared" si="497"/>
        <v>778</v>
      </c>
      <c r="E2819" s="460">
        <f t="shared" si="503"/>
        <v>0.77800000000000002</v>
      </c>
      <c r="F2819" s="460">
        <f t="shared" si="498"/>
        <v>2.2528271912633155E-5</v>
      </c>
      <c r="G2819" s="460">
        <v>0.37001707959077101</v>
      </c>
      <c r="H2819" s="460">
        <f t="shared" si="499"/>
        <v>1</v>
      </c>
      <c r="I2819" s="460">
        <v>0.51959992014702805</v>
      </c>
      <c r="J2819" s="460">
        <v>0.501241387622399</v>
      </c>
      <c r="K2819" s="460">
        <v>0.664694432493522</v>
      </c>
      <c r="L2819" s="460" t="str">
        <f t="shared" si="500"/>
        <v>-</v>
      </c>
      <c r="M2819" s="460">
        <f t="shared" si="501"/>
        <v>1</v>
      </c>
      <c r="N2819" s="460">
        <f t="shared" si="502"/>
        <v>8.3358453813393138E-6</v>
      </c>
      <c r="O2819" s="460">
        <f t="shared" si="496"/>
        <v>-101.58100699090518</v>
      </c>
      <c r="P2819" s="460">
        <f t="shared" ref="P2819:P2882" si="504">D2818-D2819</f>
        <v>-1</v>
      </c>
      <c r="Q2819" s="460">
        <f t="shared" ref="Q2819:Q2882" si="505">((N2819+N2818)/2)^2</f>
        <v>7.2110188035129432E-11</v>
      </c>
      <c r="R2819" s="460">
        <f t="shared" ref="R2819:R2882" si="506">P2819*Q2819</f>
        <v>-7.2110188035129432E-11</v>
      </c>
      <c r="V2819" s="430"/>
    </row>
    <row r="2820" spans="3:22" x14ac:dyDescent="0.35">
      <c r="C2820" s="460">
        <v>779</v>
      </c>
      <c r="D2820" s="460">
        <f t="shared" si="497"/>
        <v>779</v>
      </c>
      <c r="E2820" s="460">
        <f t="shared" si="503"/>
        <v>0.77900000000000003</v>
      </c>
      <c r="F2820" s="460">
        <f t="shared" si="498"/>
        <v>1.9524874536734718E-5</v>
      </c>
      <c r="G2820" s="460">
        <v>0.40661296681278097</v>
      </c>
      <c r="H2820" s="460">
        <f t="shared" si="499"/>
        <v>1</v>
      </c>
      <c r="I2820" s="460">
        <v>0.51865877866396703</v>
      </c>
      <c r="J2820" s="460">
        <v>0.50027914076653401</v>
      </c>
      <c r="K2820" s="460">
        <v>0.66396531835129102</v>
      </c>
      <c r="L2820" s="460" t="str">
        <f t="shared" si="500"/>
        <v>-</v>
      </c>
      <c r="M2820" s="460">
        <f t="shared" si="501"/>
        <v>1</v>
      </c>
      <c r="N2820" s="460">
        <f t="shared" si="502"/>
        <v>7.939067162029027E-6</v>
      </c>
      <c r="O2820" s="460">
        <f t="shared" si="496"/>
        <v>-102.00461048088752</v>
      </c>
      <c r="P2820" s="460">
        <f t="shared" si="504"/>
        <v>-1</v>
      </c>
      <c r="Q2820" s="460">
        <f t="shared" si="505"/>
        <v>6.6218194573572035E-11</v>
      </c>
      <c r="R2820" s="460">
        <f t="shared" si="506"/>
        <v>-6.6218194573572035E-11</v>
      </c>
      <c r="V2820" s="430"/>
    </row>
    <row r="2821" spans="3:22" x14ac:dyDescent="0.35">
      <c r="C2821" s="460">
        <v>780</v>
      </c>
      <c r="D2821" s="460">
        <f t="shared" si="497"/>
        <v>780</v>
      </c>
      <c r="E2821" s="460">
        <f t="shared" si="503"/>
        <v>0.78</v>
      </c>
      <c r="F2821" s="460">
        <f t="shared" si="498"/>
        <v>1.6806850075493102E-5</v>
      </c>
      <c r="G2821" s="460">
        <v>0.44433630046303302</v>
      </c>
      <c r="H2821" s="460">
        <f t="shared" si="499"/>
        <v>1</v>
      </c>
      <c r="I2821" s="460">
        <v>0.51771773348598804</v>
      </c>
      <c r="J2821" s="460">
        <v>0.49931706718964602</v>
      </c>
      <c r="K2821" s="460">
        <v>0.66323589295649799</v>
      </c>
      <c r="L2821" s="460" t="str">
        <f t="shared" si="500"/>
        <v>-</v>
      </c>
      <c r="M2821" s="460">
        <f t="shared" si="501"/>
        <v>1</v>
      </c>
      <c r="N2821" s="460">
        <f t="shared" si="502"/>
        <v>7.4678935849814525E-6</v>
      </c>
      <c r="O2821" s="460">
        <f t="shared" si="496"/>
        <v>-102.53603758463761</v>
      </c>
      <c r="P2821" s="460">
        <f t="shared" si="504"/>
        <v>-1</v>
      </c>
      <c r="Q2821" s="460">
        <f t="shared" si="505"/>
        <v>5.9343609864980435E-11</v>
      </c>
      <c r="R2821" s="460">
        <f t="shared" si="506"/>
        <v>-5.9343609864980435E-11</v>
      </c>
      <c r="V2821" s="430"/>
    </row>
    <row r="2822" spans="3:22" x14ac:dyDescent="0.35">
      <c r="C2822" s="460">
        <v>781</v>
      </c>
      <c r="D2822" s="460">
        <f t="shared" si="497"/>
        <v>781</v>
      </c>
      <c r="E2822" s="460">
        <f t="shared" si="503"/>
        <v>0.78100000000000003</v>
      </c>
      <c r="F2822" s="460">
        <f t="shared" si="498"/>
        <v>1.4358813315596134E-5</v>
      </c>
      <c r="G2822" s="460">
        <v>0.48295249857780997</v>
      </c>
      <c r="H2822" s="460">
        <f t="shared" si="499"/>
        <v>1</v>
      </c>
      <c r="I2822" s="460">
        <v>0.51677678816992101</v>
      </c>
      <c r="J2822" s="460">
        <v>0.49835517064607499</v>
      </c>
      <c r="K2822" s="460">
        <v>0.66250615827697501</v>
      </c>
      <c r="L2822" s="460" t="str">
        <f t="shared" si="500"/>
        <v>-</v>
      </c>
      <c r="M2822" s="460">
        <f t="shared" si="501"/>
        <v>1</v>
      </c>
      <c r="N2822" s="460">
        <f t="shared" si="502"/>
        <v>6.9346247673794812E-6</v>
      </c>
      <c r="O2822" s="460">
        <f t="shared" si="496"/>
        <v>-103.17954067268016</v>
      </c>
      <c r="P2822" s="460">
        <f t="shared" si="504"/>
        <v>-1</v>
      </c>
      <c r="Q2822" s="460">
        <f t="shared" si="505"/>
        <v>5.1858133722523379E-11</v>
      </c>
      <c r="R2822" s="460">
        <f t="shared" si="506"/>
        <v>-5.1858133722523379E-11</v>
      </c>
      <c r="V2822" s="430"/>
    </row>
    <row r="2823" spans="3:22" x14ac:dyDescent="0.35">
      <c r="C2823" s="460">
        <v>782</v>
      </c>
      <c r="D2823" s="460">
        <f t="shared" si="497"/>
        <v>782</v>
      </c>
      <c r="E2823" s="460">
        <f t="shared" si="503"/>
        <v>0.78200000000000003</v>
      </c>
      <c r="F2823" s="460">
        <f t="shared" si="498"/>
        <v>1.2165559862065716E-5</v>
      </c>
      <c r="G2823" s="460">
        <v>0.522204906966803</v>
      </c>
      <c r="H2823" s="460">
        <f t="shared" si="499"/>
        <v>1</v>
      </c>
      <c r="I2823" s="460">
        <v>0.51583594626912399</v>
      </c>
      <c r="J2823" s="460">
        <v>0.49739345488591802</v>
      </c>
      <c r="K2823" s="460">
        <v>0.66177611628052202</v>
      </c>
      <c r="L2823" s="460" t="str">
        <f t="shared" si="500"/>
        <v>-</v>
      </c>
      <c r="M2823" s="460">
        <f t="shared" si="501"/>
        <v>1</v>
      </c>
      <c r="N2823" s="460">
        <f t="shared" si="502"/>
        <v>6.3529150559690996E-6</v>
      </c>
      <c r="O2823" s="460">
        <f t="shared" si="496"/>
        <v>-103.94053903045995</v>
      </c>
      <c r="P2823" s="460">
        <f t="shared" si="504"/>
        <v>-1</v>
      </c>
      <c r="Q2823" s="460">
        <f t="shared" si="505"/>
        <v>4.4139678639268607E-11</v>
      </c>
      <c r="R2823" s="460">
        <f t="shared" si="506"/>
        <v>-4.4139678639268607E-11</v>
      </c>
      <c r="V2823" s="430"/>
    </row>
    <row r="2824" spans="3:22" x14ac:dyDescent="0.35">
      <c r="C2824" s="460">
        <v>783</v>
      </c>
      <c r="D2824" s="460">
        <f t="shared" si="497"/>
        <v>783</v>
      </c>
      <c r="E2824" s="460">
        <f t="shared" si="503"/>
        <v>0.78300000000000003</v>
      </c>
      <c r="F2824" s="460">
        <f t="shared" si="498"/>
        <v>1.0212066023058428E-5</v>
      </c>
      <c r="G2824" s="460">
        <v>0.56181735756956397</v>
      </c>
      <c r="H2824" s="460">
        <f t="shared" si="499"/>
        <v>1</v>
      </c>
      <c r="I2824" s="460">
        <v>0.51489521133344895</v>
      </c>
      <c r="J2824" s="460">
        <v>0.496431923654991</v>
      </c>
      <c r="K2824" s="460">
        <v>0.66104576893487199</v>
      </c>
      <c r="L2824" s="460" t="str">
        <f t="shared" si="500"/>
        <v>-</v>
      </c>
      <c r="M2824" s="460">
        <f t="shared" si="501"/>
        <v>1</v>
      </c>
      <c r="N2824" s="460">
        <f t="shared" si="502"/>
        <v>5.7373159484006118E-6</v>
      </c>
      <c r="O2824" s="460">
        <f t="shared" si="496"/>
        <v>-104.82582466569878</v>
      </c>
      <c r="P2824" s="460">
        <f t="shared" si="504"/>
        <v>-1</v>
      </c>
      <c r="Q2824" s="460">
        <f t="shared" si="505"/>
        <v>3.6543421434755656E-11</v>
      </c>
      <c r="R2824" s="460">
        <f t="shared" si="506"/>
        <v>-3.6543421434755656E-11</v>
      </c>
      <c r="V2824" s="430"/>
    </row>
    <row r="2825" spans="3:22" x14ac:dyDescent="0.35">
      <c r="C2825" s="460">
        <v>784</v>
      </c>
      <c r="D2825" s="460">
        <f t="shared" si="497"/>
        <v>784</v>
      </c>
      <c r="E2825" s="460">
        <f t="shared" si="503"/>
        <v>0.78400000000000003</v>
      </c>
      <c r="F2825" s="460">
        <f t="shared" si="498"/>
        <v>8.4834886797832339E-6</v>
      </c>
      <c r="G2825" s="460">
        <v>0.60149710621943797</v>
      </c>
      <c r="H2825" s="460">
        <f t="shared" si="499"/>
        <v>1</v>
      </c>
      <c r="I2825" s="460">
        <v>0.51395458690926599</v>
      </c>
      <c r="J2825" s="460">
        <v>0.495470580694852</v>
      </c>
      <c r="K2825" s="460">
        <v>0.66031511820773803</v>
      </c>
      <c r="L2825" s="460" t="str">
        <f t="shared" si="500"/>
        <v>-</v>
      </c>
      <c r="M2825" s="460">
        <f t="shared" si="501"/>
        <v>1</v>
      </c>
      <c r="N2825" s="460">
        <f t="shared" si="502"/>
        <v>5.1027938915349755E-6</v>
      </c>
      <c r="O2825" s="460">
        <f t="shared" si="496"/>
        <v>-105.84383946062074</v>
      </c>
      <c r="P2825" s="460">
        <f t="shared" si="504"/>
        <v>-1</v>
      </c>
      <c r="Q2825" s="460">
        <f t="shared" si="505"/>
        <v>2.9376995335467082E-11</v>
      </c>
      <c r="R2825" s="460">
        <f t="shared" si="506"/>
        <v>-2.9376995335467082E-11</v>
      </c>
      <c r="V2825" s="430"/>
    </row>
    <row r="2826" spans="3:22" x14ac:dyDescent="0.35">
      <c r="C2826" s="460">
        <v>785</v>
      </c>
      <c r="D2826" s="460">
        <f t="shared" si="497"/>
        <v>785</v>
      </c>
      <c r="E2826" s="460">
        <f t="shared" si="503"/>
        <v>0.78500000000000003</v>
      </c>
      <c r="F2826" s="460">
        <f t="shared" si="498"/>
        <v>6.9651651416031725E-6</v>
      </c>
      <c r="G2826" s="460">
        <v>0.64093810988609301</v>
      </c>
      <c r="H2826" s="460">
        <f t="shared" si="499"/>
        <v>1</v>
      </c>
      <c r="I2826" s="460">
        <v>0.51301407653940301</v>
      </c>
      <c r="J2826" s="460">
        <v>0.49450942974273299</v>
      </c>
      <c r="K2826" s="460">
        <v>0.65958416606675296</v>
      </c>
      <c r="L2826" s="460" t="str">
        <f t="shared" si="500"/>
        <v>-</v>
      </c>
      <c r="M2826" s="460">
        <f t="shared" si="501"/>
        <v>1</v>
      </c>
      <c r="N2826" s="460">
        <f t="shared" si="502"/>
        <v>4.4642397809036387E-6</v>
      </c>
      <c r="O2826" s="460">
        <f t="shared" si="496"/>
        <v>-107.0050497369354</v>
      </c>
      <c r="P2826" s="460">
        <f t="shared" si="504"/>
        <v>-1</v>
      </c>
      <c r="Q2826" s="460">
        <f t="shared" si="505"/>
        <v>2.2882033322393573E-11</v>
      </c>
      <c r="R2826" s="460">
        <f t="shared" si="506"/>
        <v>-2.2882033322393573E-11</v>
      </c>
      <c r="V2826" s="430"/>
    </row>
    <row r="2827" spans="3:22" x14ac:dyDescent="0.35">
      <c r="C2827" s="460">
        <v>786</v>
      </c>
      <c r="D2827" s="460">
        <f t="shared" si="497"/>
        <v>786</v>
      </c>
      <c r="E2827" s="460">
        <f t="shared" si="503"/>
        <v>0.78600000000000003</v>
      </c>
      <c r="F2827" s="460">
        <f t="shared" si="498"/>
        <v>5.6426129864117845E-6</v>
      </c>
      <c r="G2827" s="460">
        <v>0.67982459665811601</v>
      </c>
      <c r="H2827" s="460">
        <f t="shared" si="499"/>
        <v>1</v>
      </c>
      <c r="I2827" s="460">
        <v>0.51207368376314499</v>
      </c>
      <c r="J2827" s="460">
        <v>0.49354847453155098</v>
      </c>
      <c r="K2827" s="460">
        <v>0.65885291447949001</v>
      </c>
      <c r="L2827" s="460" t="str">
        <f t="shared" si="500"/>
        <v>-</v>
      </c>
      <c r="M2827" s="460">
        <f t="shared" si="501"/>
        <v>1</v>
      </c>
      <c r="N2827" s="460">
        <f t="shared" si="502"/>
        <v>3.8359870975852391E-6</v>
      </c>
      <c r="O2827" s="460">
        <f t="shared" si="496"/>
        <v>-108.32245724513155</v>
      </c>
      <c r="P2827" s="460">
        <f t="shared" si="504"/>
        <v>-1</v>
      </c>
      <c r="Q2827" s="460">
        <f t="shared" si="505"/>
        <v>1.7223441558597306E-11</v>
      </c>
      <c r="R2827" s="460">
        <f t="shared" si="506"/>
        <v>-1.7223441558597306E-11</v>
      </c>
      <c r="V2827" s="430"/>
    </row>
    <row r="2828" spans="3:22" x14ac:dyDescent="0.35">
      <c r="C2828" s="460">
        <v>787</v>
      </c>
      <c r="D2828" s="460">
        <f t="shared" si="497"/>
        <v>787</v>
      </c>
      <c r="E2828" s="460">
        <f t="shared" si="503"/>
        <v>0.78700000000000003</v>
      </c>
      <c r="F2828" s="460">
        <f t="shared" si="498"/>
        <v>4.5015298863606846E-6</v>
      </c>
      <c r="G2828" s="460">
        <v>0.71783487569438997</v>
      </c>
      <c r="H2828" s="460">
        <f t="shared" si="499"/>
        <v>1</v>
      </c>
      <c r="I2828" s="460">
        <v>0.511133412116201</v>
      </c>
      <c r="J2828" s="460">
        <v>0.49258771878986002</v>
      </c>
      <c r="K2828" s="460">
        <v>0.65812136541344102</v>
      </c>
      <c r="L2828" s="460" t="str">
        <f t="shared" si="500"/>
        <v>-</v>
      </c>
      <c r="M2828" s="460">
        <f t="shared" si="501"/>
        <v>1</v>
      </c>
      <c r="N2828" s="460">
        <f t="shared" si="502"/>
        <v>3.2313551464103034E-6</v>
      </c>
      <c r="O2828" s="460">
        <f t="shared" si="496"/>
        <v>-109.81230615286236</v>
      </c>
      <c r="P2828" s="460">
        <f t="shared" si="504"/>
        <v>-1</v>
      </c>
      <c r="Q2828" s="460">
        <f t="shared" si="505"/>
        <v>1.2486831598440988E-11</v>
      </c>
      <c r="R2828" s="460">
        <f t="shared" si="506"/>
        <v>-1.2486831598440988E-11</v>
      </c>
      <c r="V2828" s="430"/>
    </row>
    <row r="2829" spans="3:22" x14ac:dyDescent="0.35">
      <c r="C2829" s="460">
        <v>788</v>
      </c>
      <c r="D2829" s="460">
        <f t="shared" si="497"/>
        <v>788</v>
      </c>
      <c r="E2829" s="460">
        <f t="shared" si="503"/>
        <v>0.78800000000000003</v>
      </c>
      <c r="F2829" s="460">
        <f t="shared" si="498"/>
        <v>3.5277934190275611E-6</v>
      </c>
      <c r="G2829" s="460">
        <v>0.75464532924183703</v>
      </c>
      <c r="H2829" s="460">
        <f t="shared" si="499"/>
        <v>1</v>
      </c>
      <c r="I2829" s="460">
        <v>0.51019326513070995</v>
      </c>
      <c r="J2829" s="460">
        <v>0.49162716624185998</v>
      </c>
      <c r="K2829" s="460">
        <v>0.65738952083602398</v>
      </c>
      <c r="L2829" s="460" t="str">
        <f t="shared" si="500"/>
        <v>-</v>
      </c>
      <c r="M2829" s="460">
        <f t="shared" si="501"/>
        <v>1</v>
      </c>
      <c r="N2829" s="460">
        <f t="shared" si="502"/>
        <v>2.6622328261992399E-6</v>
      </c>
      <c r="O2829" s="460">
        <f t="shared" ref="O2829:O2892" si="507">20*LOG10(N2829)</f>
        <v>-111.49507931748292</v>
      </c>
      <c r="P2829" s="460">
        <f t="shared" si="504"/>
        <v>-1</v>
      </c>
      <c r="Q2829" s="460">
        <f t="shared" si="505"/>
        <v>8.6835947977219673E-12</v>
      </c>
      <c r="R2829" s="460">
        <f t="shared" si="506"/>
        <v>-8.6835947977219673E-12</v>
      </c>
      <c r="V2829" s="430"/>
    </row>
    <row r="2830" spans="3:22" x14ac:dyDescent="0.35">
      <c r="C2830" s="460">
        <v>789</v>
      </c>
      <c r="D2830" s="460">
        <f t="shared" si="497"/>
        <v>789</v>
      </c>
      <c r="E2830" s="460">
        <f t="shared" si="503"/>
        <v>0.78900000000000003</v>
      </c>
      <c r="F2830" s="460">
        <f t="shared" si="498"/>
        <v>2.7074608641043691E-6</v>
      </c>
      <c r="G2830" s="460">
        <v>0.789934524698237</v>
      </c>
      <c r="H2830" s="460">
        <f t="shared" si="499"/>
        <v>1</v>
      </c>
      <c r="I2830" s="460">
        <v>0.50925324633518798</v>
      </c>
      <c r="J2830" s="460">
        <v>0.49066682060734701</v>
      </c>
      <c r="K2830" s="460">
        <v>0.65665738271455698</v>
      </c>
      <c r="L2830" s="460" t="str">
        <f t="shared" si="500"/>
        <v>-</v>
      </c>
      <c r="M2830" s="460">
        <f t="shared" si="501"/>
        <v>1</v>
      </c>
      <c r="N2830" s="460">
        <f t="shared" si="502"/>
        <v>2.138716810825363E-6</v>
      </c>
      <c r="O2830" s="460">
        <f t="shared" si="507"/>
        <v>-113.39693433790984</v>
      </c>
      <c r="P2830" s="460">
        <f t="shared" si="504"/>
        <v>-1</v>
      </c>
      <c r="Q2830" s="460">
        <f t="shared" si="505"/>
        <v>5.762279354311668E-12</v>
      </c>
      <c r="R2830" s="460">
        <f t="shared" si="506"/>
        <v>-5.762279354311668E-12</v>
      </c>
      <c r="V2830" s="430"/>
    </row>
    <row r="2831" spans="3:22" x14ac:dyDescent="0.35">
      <c r="C2831" s="460">
        <v>790</v>
      </c>
      <c r="D2831" s="460">
        <f t="shared" si="497"/>
        <v>790</v>
      </c>
      <c r="E2831" s="460">
        <f t="shared" si="503"/>
        <v>0.79</v>
      </c>
      <c r="F2831" s="460">
        <f t="shared" si="498"/>
        <v>2.0267689856962347E-6</v>
      </c>
      <c r="G2831" s="460">
        <v>0.823387381680727</v>
      </c>
      <c r="H2831" s="460">
        <f t="shared" si="499"/>
        <v>1</v>
      </c>
      <c r="I2831" s="460">
        <v>0.50831335925454202</v>
      </c>
      <c r="J2831" s="460">
        <v>0.48970668560171798</v>
      </c>
      <c r="K2831" s="460">
        <v>0.65592495301627096</v>
      </c>
      <c r="L2831" s="460" t="str">
        <f t="shared" si="500"/>
        <v>-</v>
      </c>
      <c r="M2831" s="460">
        <f t="shared" si="501"/>
        <v>1</v>
      </c>
      <c r="N2831" s="460">
        <f t="shared" si="502"/>
        <v>1.6688160084041254E-6</v>
      </c>
      <c r="O2831" s="460">
        <f t="shared" si="507"/>
        <v>-115.55183085706338</v>
      </c>
      <c r="P2831" s="460">
        <f t="shared" si="504"/>
        <v>-1</v>
      </c>
      <c r="Q2831" s="460">
        <f t="shared" si="505"/>
        <v>3.6243265423774141E-12</v>
      </c>
      <c r="R2831" s="460">
        <f t="shared" si="506"/>
        <v>-3.6243265423774141E-12</v>
      </c>
      <c r="V2831" s="430"/>
    </row>
    <row r="2832" spans="3:22" x14ac:dyDescent="0.35">
      <c r="C2832" s="460">
        <v>791</v>
      </c>
      <c r="D2832" s="460">
        <f t="shared" si="497"/>
        <v>791</v>
      </c>
      <c r="E2832" s="460">
        <f t="shared" si="503"/>
        <v>0.79100000000000004</v>
      </c>
      <c r="F2832" s="460">
        <f t="shared" si="498"/>
        <v>1.472133800312428E-6</v>
      </c>
      <c r="G2832" s="460">
        <v>0.85469932721319697</v>
      </c>
      <c r="H2832" s="460">
        <f t="shared" si="499"/>
        <v>1</v>
      </c>
      <c r="I2832" s="460">
        <v>0.50737360741002102</v>
      </c>
      <c r="J2832" s="460">
        <v>0.48874676493592301</v>
      </c>
      <c r="K2832" s="460">
        <v>0.65519223370828095</v>
      </c>
      <c r="L2832" s="460" t="str">
        <f t="shared" si="500"/>
        <v>-</v>
      </c>
      <c r="M2832" s="460">
        <f t="shared" si="501"/>
        <v>1</v>
      </c>
      <c r="N2832" s="460">
        <f t="shared" si="502"/>
        <v>1.258231768694839E-6</v>
      </c>
      <c r="O2832" s="460">
        <f t="shared" si="507"/>
        <v>-118.00478707297913</v>
      </c>
      <c r="P2832" s="460">
        <f t="shared" si="504"/>
        <v>-1</v>
      </c>
      <c r="Q2832" s="460">
        <f t="shared" si="505"/>
        <v>2.1419021723549971E-12</v>
      </c>
      <c r="R2832" s="460">
        <f t="shared" si="506"/>
        <v>-2.1419021723549971E-12</v>
      </c>
      <c r="V2832" s="430"/>
    </row>
    <row r="2833" spans="3:22" x14ac:dyDescent="0.35">
      <c r="C2833" s="460">
        <v>792</v>
      </c>
      <c r="D2833" s="460">
        <f t="shared" si="497"/>
        <v>792</v>
      </c>
      <c r="E2833" s="460">
        <f t="shared" si="503"/>
        <v>0.79200000000000004</v>
      </c>
      <c r="F2833" s="460">
        <f t="shared" si="498"/>
        <v>1.0301503306424594E-6</v>
      </c>
      <c r="G2833" s="460">
        <v>0.88358037151393898</v>
      </c>
      <c r="H2833" s="460">
        <f t="shared" si="499"/>
        <v>1</v>
      </c>
      <c r="I2833" s="460">
        <v>0.50643399431923397</v>
      </c>
      <c r="J2833" s="460">
        <v>0.487787062316485</v>
      </c>
      <c r="K2833" s="460">
        <v>0.65445922675760704</v>
      </c>
      <c r="L2833" s="460" t="str">
        <f t="shared" si="500"/>
        <v>-</v>
      </c>
      <c r="M2833" s="460">
        <f t="shared" si="501"/>
        <v>1</v>
      </c>
      <c r="N2833" s="460">
        <f t="shared" si="502"/>
        <v>9.1022061186427134E-7</v>
      </c>
      <c r="O2833" s="460">
        <f t="shared" si="507"/>
        <v>-120.81706668317217</v>
      </c>
      <c r="P2833" s="460">
        <f t="shared" si="504"/>
        <v>-1</v>
      </c>
      <c r="Q2833" s="460">
        <f t="shared" si="505"/>
        <v>1.1755464316881183E-12</v>
      </c>
      <c r="R2833" s="460">
        <f t="shared" si="506"/>
        <v>-1.1755464316881183E-12</v>
      </c>
      <c r="V2833" s="430"/>
    </row>
    <row r="2834" spans="3:22" x14ac:dyDescent="0.35">
      <c r="C2834" s="460">
        <v>793</v>
      </c>
      <c r="D2834" s="460">
        <f t="shared" si="497"/>
        <v>793</v>
      </c>
      <c r="E2834" s="460">
        <f t="shared" si="503"/>
        <v>0.79300000000000004</v>
      </c>
      <c r="F2834" s="460">
        <f t="shared" si="498"/>
        <v>6.8759234520188359E-7</v>
      </c>
      <c r="G2834" s="460">
        <v>0.90975903747140796</v>
      </c>
      <c r="H2834" s="460">
        <f t="shared" si="499"/>
        <v>1</v>
      </c>
      <c r="I2834" s="460">
        <v>0.50549452349607804</v>
      </c>
      <c r="J2834" s="460">
        <v>0.48682758144541599</v>
      </c>
      <c r="K2834" s="460">
        <v>0.65372593413112401</v>
      </c>
      <c r="L2834" s="460" t="str">
        <f t="shared" si="500"/>
        <v>-</v>
      </c>
      <c r="M2834" s="460">
        <f t="shared" si="501"/>
        <v>1</v>
      </c>
      <c r="N2834" s="460">
        <f t="shared" si="502"/>
        <v>6.2554335014357368E-7</v>
      </c>
      <c r="O2834" s="460">
        <f t="shared" si="507"/>
        <v>-124.07485176654846</v>
      </c>
      <c r="P2834" s="460">
        <f t="shared" si="504"/>
        <v>-1</v>
      </c>
      <c r="Q2834" s="460">
        <f t="shared" si="505"/>
        <v>5.8964273675050829E-13</v>
      </c>
      <c r="R2834" s="460">
        <f t="shared" si="506"/>
        <v>-5.8964273675050829E-13</v>
      </c>
      <c r="V2834" s="430"/>
    </row>
    <row r="2835" spans="3:22" x14ac:dyDescent="0.35">
      <c r="C2835" s="460">
        <v>794</v>
      </c>
      <c r="D2835" s="460">
        <f t="shared" si="497"/>
        <v>794</v>
      </c>
      <c r="E2835" s="460">
        <f t="shared" si="503"/>
        <v>0.79400000000000004</v>
      </c>
      <c r="F2835" s="460">
        <f t="shared" si="498"/>
        <v>4.3141208393805316E-7</v>
      </c>
      <c r="G2835" s="460">
        <v>0.93298607873787898</v>
      </c>
      <c r="H2835" s="460">
        <f t="shared" si="499"/>
        <v>1</v>
      </c>
      <c r="I2835" s="460">
        <v>0.50455519845076802</v>
      </c>
      <c r="J2835" s="460">
        <v>0.48586832602025898</v>
      </c>
      <c r="K2835" s="460">
        <v>0.65299235779559495</v>
      </c>
      <c r="L2835" s="460" t="str">
        <f t="shared" si="500"/>
        <v>-</v>
      </c>
      <c r="M2835" s="460">
        <f t="shared" si="501"/>
        <v>1</v>
      </c>
      <c r="N2835" s="460">
        <f t="shared" si="502"/>
        <v>4.025014685135009E-7</v>
      </c>
      <c r="O2835" s="460">
        <f t="shared" si="507"/>
        <v>-127.90465061567895</v>
      </c>
      <c r="P2835" s="460">
        <f t="shared" si="504"/>
        <v>-1</v>
      </c>
      <c r="Q2835" s="460">
        <f t="shared" si="505"/>
        <v>2.6421903729191441E-13</v>
      </c>
      <c r="R2835" s="460">
        <f t="shared" si="506"/>
        <v>-2.6421903729191441E-13</v>
      </c>
      <c r="V2835" s="430"/>
    </row>
    <row r="2836" spans="3:22" x14ac:dyDescent="0.35">
      <c r="C2836" s="460">
        <v>795</v>
      </c>
      <c r="D2836" s="460">
        <f t="shared" si="497"/>
        <v>795</v>
      </c>
      <c r="E2836" s="460">
        <f t="shared" si="503"/>
        <v>0.79500000000000004</v>
      </c>
      <c r="F2836" s="460">
        <f t="shared" si="498"/>
        <v>2.4873996988761925E-7</v>
      </c>
      <c r="G2836" s="460">
        <v>0.95303792442136703</v>
      </c>
      <c r="H2836" s="460">
        <f t="shared" si="499"/>
        <v>1</v>
      </c>
      <c r="I2836" s="460">
        <v>0.50361602268980599</v>
      </c>
      <c r="J2836" s="460">
        <v>0.484909299734049</v>
      </c>
      <c r="K2836" s="460">
        <v>0.65225849971765804</v>
      </c>
      <c r="L2836" s="460" t="str">
        <f t="shared" si="500"/>
        <v>-</v>
      </c>
      <c r="M2836" s="460">
        <f t="shared" si="501"/>
        <v>1</v>
      </c>
      <c r="N2836" s="460">
        <f t="shared" si="502"/>
        <v>2.3705862462233E-7</v>
      </c>
      <c r="O2836" s="460">
        <f t="shared" si="507"/>
        <v>-132.50288479274741</v>
      </c>
      <c r="P2836" s="460">
        <f t="shared" si="504"/>
        <v>-1</v>
      </c>
      <c r="Q2836" s="460">
        <f t="shared" si="505"/>
        <v>1.0225927818297817E-13</v>
      </c>
      <c r="R2836" s="460">
        <f t="shared" si="506"/>
        <v>-1.0225927818297817E-13</v>
      </c>
      <c r="V2836" s="430"/>
    </row>
    <row r="2837" spans="3:22" x14ac:dyDescent="0.35">
      <c r="C2837" s="460">
        <v>796</v>
      </c>
      <c r="D2837" s="460">
        <f t="shared" si="497"/>
        <v>796</v>
      </c>
      <c r="E2837" s="460">
        <f t="shared" si="503"/>
        <v>0.79600000000000004</v>
      </c>
      <c r="F2837" s="460">
        <f t="shared" si="498"/>
        <v>1.268843069749365E-7</v>
      </c>
      <c r="G2837" s="460">
        <v>0.96971979256466601</v>
      </c>
      <c r="H2837" s="460">
        <f t="shared" si="499"/>
        <v>1</v>
      </c>
      <c r="I2837" s="460">
        <v>0.50267699971591995</v>
      </c>
      <c r="J2837" s="460">
        <v>0.483950506275246</v>
      </c>
      <c r="K2837" s="460">
        <v>0.65152436186376805</v>
      </c>
      <c r="L2837" s="460" t="str">
        <f t="shared" si="500"/>
        <v>-</v>
      </c>
      <c r="M2837" s="460">
        <f t="shared" si="501"/>
        <v>1</v>
      </c>
      <c r="N2837" s="460">
        <f t="shared" si="502"/>
        <v>1.2304222383944683E-7</v>
      </c>
      <c r="O2837" s="460">
        <f t="shared" si="507"/>
        <v>-138.19891656247958</v>
      </c>
      <c r="P2837" s="460">
        <f t="shared" si="504"/>
        <v>-1</v>
      </c>
      <c r="Q2837" s="460">
        <f t="shared" si="505"/>
        <v>3.2418155265722886E-14</v>
      </c>
      <c r="R2837" s="460">
        <f t="shared" si="506"/>
        <v>-3.2418155265722886E-14</v>
      </c>
      <c r="V2837" s="430"/>
    </row>
    <row r="2838" spans="3:22" x14ac:dyDescent="0.35">
      <c r="C2838" s="460">
        <v>797</v>
      </c>
      <c r="D2838" s="460">
        <f t="shared" si="497"/>
        <v>797</v>
      </c>
      <c r="E2838" s="460">
        <f t="shared" si="503"/>
        <v>0.79700000000000004</v>
      </c>
      <c r="F2838" s="460">
        <f t="shared" si="498"/>
        <v>5.3330964045145312E-8</v>
      </c>
      <c r="G2838" s="460">
        <v>0.98286841989209195</v>
      </c>
      <c r="H2838" s="460">
        <f t="shared" si="499"/>
        <v>1</v>
      </c>
      <c r="I2838" s="460">
        <v>0.50173813302812598</v>
      </c>
      <c r="J2838" s="460">
        <v>0.48299194932779799</v>
      </c>
      <c r="K2838" s="460">
        <v>0.65078994620027997</v>
      </c>
      <c r="L2838" s="460" t="str">
        <f t="shared" si="500"/>
        <v>-</v>
      </c>
      <c r="M2838" s="460">
        <f t="shared" si="501"/>
        <v>1</v>
      </c>
      <c r="N2838" s="460">
        <f t="shared" si="502"/>
        <v>5.2417320362373945E-8</v>
      </c>
      <c r="O2838" s="460">
        <f t="shared" si="507"/>
        <v>-145.61050368975717</v>
      </c>
      <c r="P2838" s="460">
        <f t="shared" si="504"/>
        <v>-1</v>
      </c>
      <c r="Q2838" s="460">
        <f t="shared" si="505"/>
        <v>7.6965129128776742E-15</v>
      </c>
      <c r="R2838" s="460">
        <f t="shared" si="506"/>
        <v>-7.6965129128776742E-15</v>
      </c>
      <c r="V2838" s="430"/>
    </row>
    <row r="2839" spans="3:22" x14ac:dyDescent="0.35">
      <c r="C2839" s="460">
        <v>798</v>
      </c>
      <c r="D2839" s="460">
        <f t="shared" si="497"/>
        <v>798</v>
      </c>
      <c r="E2839" s="460">
        <f t="shared" si="503"/>
        <v>0.79800000000000004</v>
      </c>
      <c r="F2839" s="460">
        <f t="shared" si="498"/>
        <v>1.5743045223285083E-8</v>
      </c>
      <c r="G2839" s="460">
        <v>0.99235436158432</v>
      </c>
      <c r="H2839" s="460">
        <f t="shared" si="499"/>
        <v>1</v>
      </c>
      <c r="I2839" s="460">
        <v>0.50079942612163098</v>
      </c>
      <c r="J2839" s="460">
        <v>0.48203363257104997</v>
      </c>
      <c r="K2839" s="460">
        <v>0.65005525469335801</v>
      </c>
      <c r="L2839" s="460" t="str">
        <f t="shared" si="500"/>
        <v>-</v>
      </c>
      <c r="M2839" s="460">
        <f t="shared" si="501"/>
        <v>1</v>
      </c>
      <c r="N2839" s="460">
        <f t="shared" si="502"/>
        <v>1.5622679591946147E-8</v>
      </c>
      <c r="O2839" s="460">
        <f t="shared" si="507"/>
        <v>-156.12488948319617</v>
      </c>
      <c r="P2839" s="460">
        <f t="shared" si="504"/>
        <v>-1</v>
      </c>
      <c r="Q2839" s="460">
        <f t="shared" si="505"/>
        <v>1.1573603984459693E-15</v>
      </c>
      <c r="R2839" s="460">
        <f t="shared" si="506"/>
        <v>-1.1573603984459693E-15</v>
      </c>
      <c r="V2839" s="430"/>
    </row>
    <row r="2840" spans="3:22" x14ac:dyDescent="0.35">
      <c r="C2840" s="460">
        <v>799</v>
      </c>
      <c r="D2840" s="460">
        <f t="shared" si="497"/>
        <v>799</v>
      </c>
      <c r="E2840" s="460">
        <f t="shared" si="503"/>
        <v>0.79900000000000004</v>
      </c>
      <c r="F2840" s="460">
        <f t="shared" si="498"/>
        <v>1.9605466946544607E-9</v>
      </c>
      <c r="G2840" s="460">
        <v>0.99808382199316803</v>
      </c>
      <c r="H2840" s="460">
        <f t="shared" si="499"/>
        <v>1</v>
      </c>
      <c r="I2840" s="460">
        <v>0.49986088248784999</v>
      </c>
      <c r="J2840" s="460">
        <v>0.48107555967975002</v>
      </c>
      <c r="K2840" s="460">
        <v>0.64932028930900298</v>
      </c>
      <c r="L2840" s="460" t="str">
        <f t="shared" si="500"/>
        <v>-</v>
      </c>
      <c r="M2840" s="460">
        <f t="shared" si="501"/>
        <v>1</v>
      </c>
      <c r="N2840" s="460">
        <f t="shared" si="502"/>
        <v>1.9567899381967967E-9</v>
      </c>
      <c r="O2840" s="460">
        <f t="shared" si="507"/>
        <v>-174.16911586883816</v>
      </c>
      <c r="P2840" s="460">
        <f t="shared" si="504"/>
        <v>-1</v>
      </c>
      <c r="Q2840" s="460">
        <f t="shared" si="505"/>
        <v>7.7259437240306028E-17</v>
      </c>
      <c r="R2840" s="460">
        <f t="shared" si="506"/>
        <v>-7.7259437240306028E-17</v>
      </c>
      <c r="V2840" s="430"/>
    </row>
    <row r="2841" spans="3:22" x14ac:dyDescent="0.35">
      <c r="C2841" s="460">
        <v>800</v>
      </c>
      <c r="D2841" s="460">
        <f t="shared" si="497"/>
        <v>800</v>
      </c>
      <c r="E2841" s="460">
        <f t="shared" si="503"/>
        <v>0.8</v>
      </c>
      <c r="F2841" s="460">
        <f t="shared" si="498"/>
        <v>1.0725451190854829E-48</v>
      </c>
      <c r="G2841" s="460">
        <v>0.99999998509883903</v>
      </c>
      <c r="H2841" s="460">
        <f t="shared" si="499"/>
        <v>1</v>
      </c>
      <c r="I2841" s="460">
        <v>0.49892250561438101</v>
      </c>
      <c r="J2841" s="460">
        <v>0.48011773432402599</v>
      </c>
      <c r="K2841" s="460">
        <v>0.64858505201304395</v>
      </c>
      <c r="L2841" s="460" t="str">
        <f t="shared" si="500"/>
        <v>-</v>
      </c>
      <c r="M2841" s="460">
        <f t="shared" si="501"/>
        <v>1</v>
      </c>
      <c r="N2841" s="460">
        <f t="shared" si="502"/>
        <v>1.0725451031033154E-48</v>
      </c>
      <c r="O2841" s="460">
        <f t="shared" si="507"/>
        <v>-959.39168871261722</v>
      </c>
      <c r="P2841" s="460">
        <f t="shared" si="504"/>
        <v>-1</v>
      </c>
      <c r="Q2841" s="460">
        <f t="shared" si="505"/>
        <v>9.5725671555705582E-19</v>
      </c>
      <c r="R2841" s="460">
        <f t="shared" si="506"/>
        <v>-9.5725671555705582E-19</v>
      </c>
      <c r="V2841" s="430"/>
    </row>
    <row r="2842" spans="3:22" x14ac:dyDescent="0.35">
      <c r="C2842" s="460">
        <v>801</v>
      </c>
      <c r="D2842" s="460">
        <f t="shared" si="497"/>
        <v>801</v>
      </c>
      <c r="E2842" s="460">
        <f t="shared" si="503"/>
        <v>0.80100000000000005</v>
      </c>
      <c r="F2842" s="460">
        <f t="shared" si="498"/>
        <v>1.9458980585069329E-9</v>
      </c>
      <c r="G2842" s="460">
        <v>0.99808382199316803</v>
      </c>
      <c r="H2842" s="460">
        <f t="shared" si="499"/>
        <v>1</v>
      </c>
      <c r="I2842" s="460">
        <v>0.497984298985017</v>
      </c>
      <c r="J2842" s="460">
        <v>0.479160160169393</v>
      </c>
      <c r="K2842" s="460">
        <v>0.64784954477115297</v>
      </c>
      <c r="L2842" s="460" t="str">
        <f t="shared" si="500"/>
        <v>-</v>
      </c>
      <c r="M2842" s="460">
        <f t="shared" si="501"/>
        <v>1</v>
      </c>
      <c r="N2842" s="460">
        <f t="shared" si="502"/>
        <v>1.942169371443685E-9</v>
      </c>
      <c r="O2842" s="460">
        <f t="shared" si="507"/>
        <v>-174.234257982114</v>
      </c>
      <c r="P2842" s="460">
        <f t="shared" si="504"/>
        <v>-1</v>
      </c>
      <c r="Q2842" s="460">
        <f t="shared" si="505"/>
        <v>9.4300546684348948E-19</v>
      </c>
      <c r="R2842" s="460">
        <f t="shared" si="506"/>
        <v>-9.4300546684348948E-19</v>
      </c>
      <c r="V2842" s="430"/>
    </row>
    <row r="2843" spans="3:22" x14ac:dyDescent="0.35">
      <c r="C2843" s="460">
        <v>802</v>
      </c>
      <c r="D2843" s="460">
        <f t="shared" si="497"/>
        <v>802</v>
      </c>
      <c r="E2843" s="460">
        <f t="shared" si="503"/>
        <v>0.80200000000000005</v>
      </c>
      <c r="F2843" s="460">
        <f t="shared" si="498"/>
        <v>1.5508668804412658E-8</v>
      </c>
      <c r="G2843" s="460">
        <v>0.992354361584321</v>
      </c>
      <c r="H2843" s="460">
        <f t="shared" si="499"/>
        <v>1</v>
      </c>
      <c r="I2843" s="460">
        <v>0.49704626607965002</v>
      </c>
      <c r="J2843" s="460">
        <v>0.47820284087666298</v>
      </c>
      <c r="K2843" s="460">
        <v>0.64711376954876898</v>
      </c>
      <c r="L2843" s="460" t="str">
        <f t="shared" si="500"/>
        <v>-</v>
      </c>
      <c r="M2843" s="460">
        <f t="shared" si="501"/>
        <v>1</v>
      </c>
      <c r="N2843" s="460">
        <f t="shared" si="502"/>
        <v>1.5390095130425599E-8</v>
      </c>
      <c r="O2843" s="460">
        <f t="shared" si="507"/>
        <v>-156.25517391332338</v>
      </c>
      <c r="P2843" s="460">
        <f t="shared" si="504"/>
        <v>-1</v>
      </c>
      <c r="Q2843" s="460">
        <f t="shared" si="505"/>
        <v>7.510184819068951E-17</v>
      </c>
      <c r="R2843" s="460">
        <f t="shared" si="506"/>
        <v>-7.510184819068951E-17</v>
      </c>
      <c r="V2843" s="430"/>
    </row>
    <row r="2844" spans="3:22" x14ac:dyDescent="0.35">
      <c r="C2844" s="460">
        <v>803</v>
      </c>
      <c r="D2844" s="460">
        <f t="shared" si="497"/>
        <v>803</v>
      </c>
      <c r="E2844" s="460">
        <f t="shared" si="503"/>
        <v>0.80300000000000005</v>
      </c>
      <c r="F2844" s="460">
        <f t="shared" si="498"/>
        <v>5.2144448270158152E-8</v>
      </c>
      <c r="G2844" s="460">
        <v>0.98286841989209295</v>
      </c>
      <c r="H2844" s="460">
        <f t="shared" si="499"/>
        <v>1</v>
      </c>
      <c r="I2844" s="460">
        <v>0.496108410374338</v>
      </c>
      <c r="J2844" s="460">
        <v>0.47724578010200402</v>
      </c>
      <c r="K2844" s="460">
        <v>0.64637772831117302</v>
      </c>
      <c r="L2844" s="460" t="str">
        <f t="shared" si="500"/>
        <v>-</v>
      </c>
      <c r="M2844" s="460">
        <f t="shared" si="501"/>
        <v>1</v>
      </c>
      <c r="N2844" s="460">
        <f t="shared" si="502"/>
        <v>5.1251131477435321E-8</v>
      </c>
      <c r="O2844" s="460">
        <f t="shared" si="507"/>
        <v>-145.80593084389011</v>
      </c>
      <c r="P2844" s="460">
        <f t="shared" si="504"/>
        <v>-1</v>
      </c>
      <c r="Q2844" s="460">
        <f t="shared" si="505"/>
        <v>1.1102632709500676E-15</v>
      </c>
      <c r="R2844" s="460">
        <f t="shared" si="506"/>
        <v>-1.1102632709500676E-15</v>
      </c>
      <c r="V2844" s="430"/>
    </row>
    <row r="2845" spans="3:22" x14ac:dyDescent="0.35">
      <c r="C2845" s="460">
        <v>804</v>
      </c>
      <c r="D2845" s="460">
        <f t="shared" si="497"/>
        <v>804</v>
      </c>
      <c r="E2845" s="460">
        <f t="shared" si="503"/>
        <v>0.80400000000000005</v>
      </c>
      <c r="F2845" s="460">
        <f t="shared" si="498"/>
        <v>1.2313439687834768E-7</v>
      </c>
      <c r="G2845" s="460">
        <v>0.96971979256466601</v>
      </c>
      <c r="H2845" s="460">
        <f t="shared" si="499"/>
        <v>1</v>
      </c>
      <c r="I2845" s="460">
        <v>0.49517073534123102</v>
      </c>
      <c r="J2845" s="460">
        <v>0.476288981496862</v>
      </c>
      <c r="K2845" s="460">
        <v>0.64564142302341998</v>
      </c>
      <c r="L2845" s="460" t="str">
        <f t="shared" si="500"/>
        <v>-</v>
      </c>
      <c r="M2845" s="460">
        <f t="shared" si="501"/>
        <v>1</v>
      </c>
      <c r="N2845" s="460">
        <f t="shared" si="502"/>
        <v>1.1940586179844656E-7</v>
      </c>
      <c r="O2845" s="460">
        <f t="shared" si="507"/>
        <v>-138.45948705136394</v>
      </c>
      <c r="P2845" s="460">
        <f t="shared" si="504"/>
        <v>-1</v>
      </c>
      <c r="Q2845" s="460">
        <f t="shared" si="505"/>
        <v>7.2809523384910989E-15</v>
      </c>
      <c r="R2845" s="460">
        <f t="shared" si="506"/>
        <v>-7.2809523384910989E-15</v>
      </c>
      <c r="V2845" s="430"/>
    </row>
    <row r="2846" spans="3:22" x14ac:dyDescent="0.35">
      <c r="C2846" s="460">
        <v>805</v>
      </c>
      <c r="D2846" s="460">
        <f t="shared" si="497"/>
        <v>805</v>
      </c>
      <c r="E2846" s="460">
        <f t="shared" si="503"/>
        <v>0.80500000000000005</v>
      </c>
      <c r="F2846" s="460">
        <f t="shared" si="498"/>
        <v>2.3958512212263097E-7</v>
      </c>
      <c r="G2846" s="460">
        <v>0.95303792442136803</v>
      </c>
      <c r="H2846" s="460">
        <f t="shared" si="499"/>
        <v>1</v>
      </c>
      <c r="I2846" s="460">
        <v>0.49423324444857802</v>
      </c>
      <c r="J2846" s="460">
        <v>0.47533244870797903</v>
      </c>
      <c r="K2846" s="460">
        <v>0.64490485565036604</v>
      </c>
      <c r="L2846" s="460" t="str">
        <f t="shared" si="500"/>
        <v>-</v>
      </c>
      <c r="M2846" s="460">
        <f t="shared" si="501"/>
        <v>1</v>
      </c>
      <c r="N2846" s="460">
        <f t="shared" si="502"/>
        <v>2.2833370750999222E-7</v>
      </c>
      <c r="O2846" s="460">
        <f t="shared" si="507"/>
        <v>-132.82859943072941</v>
      </c>
      <c r="P2846" s="460">
        <f t="shared" si="504"/>
        <v>-1</v>
      </c>
      <c r="Q2846" s="460">
        <f t="shared" si="505"/>
        <v>3.0230702015704625E-14</v>
      </c>
      <c r="R2846" s="460">
        <f t="shared" si="506"/>
        <v>-3.0230702015704625E-14</v>
      </c>
      <c r="V2846" s="430"/>
    </row>
    <row r="2847" spans="3:22" x14ac:dyDescent="0.35">
      <c r="C2847" s="460">
        <v>806</v>
      </c>
      <c r="D2847" s="460">
        <f t="shared" si="497"/>
        <v>806</v>
      </c>
      <c r="E2847" s="460">
        <f t="shared" si="503"/>
        <v>0.80600000000000005</v>
      </c>
      <c r="F2847" s="460">
        <f t="shared" si="498"/>
        <v>4.1242911414851824E-7</v>
      </c>
      <c r="G2847" s="460">
        <v>0.93298607873787998</v>
      </c>
      <c r="H2847" s="460">
        <f t="shared" si="499"/>
        <v>1</v>
      </c>
      <c r="I2847" s="460">
        <v>0.49329594116070102</v>
      </c>
      <c r="J2847" s="460">
        <v>0.47437618537735099</v>
      </c>
      <c r="K2847" s="460">
        <v>0.64416802815664798</v>
      </c>
      <c r="L2847" s="460" t="str">
        <f t="shared" si="500"/>
        <v>-</v>
      </c>
      <c r="M2847" s="460">
        <f t="shared" si="501"/>
        <v>1</v>
      </c>
      <c r="N2847" s="460">
        <f t="shared" si="502"/>
        <v>3.8479062196676351E-7</v>
      </c>
      <c r="O2847" s="460">
        <f t="shared" si="507"/>
        <v>-128.29551042071549</v>
      </c>
      <c r="P2847" s="460">
        <f t="shared" si="504"/>
        <v>-1</v>
      </c>
      <c r="Q2847" s="460">
        <f t="shared" si="505"/>
        <v>9.3980360849080331E-14</v>
      </c>
      <c r="R2847" s="460">
        <f t="shared" si="506"/>
        <v>-9.3980360849080331E-14</v>
      </c>
      <c r="V2847" s="430"/>
    </row>
    <row r="2848" spans="3:22" x14ac:dyDescent="0.35">
      <c r="C2848" s="460">
        <v>807</v>
      </c>
      <c r="D2848" s="460">
        <f t="shared" si="497"/>
        <v>807</v>
      </c>
      <c r="E2848" s="460">
        <f t="shared" si="503"/>
        <v>0.80700000000000005</v>
      </c>
      <c r="F2848" s="460">
        <f t="shared" si="498"/>
        <v>6.5242519413429338E-7</v>
      </c>
      <c r="G2848" s="460">
        <v>0.90975903747140896</v>
      </c>
      <c r="H2848" s="460">
        <f t="shared" si="499"/>
        <v>1</v>
      </c>
      <c r="I2848" s="460">
        <v>0.49235882893796401</v>
      </c>
      <c r="J2848" s="460">
        <v>0.47342019514220401</v>
      </c>
      <c r="K2848" s="460">
        <v>0.64343094250666799</v>
      </c>
      <c r="L2848" s="460" t="str">
        <f t="shared" si="500"/>
        <v>-</v>
      </c>
      <c r="M2848" s="460">
        <f t="shared" si="501"/>
        <v>1</v>
      </c>
      <c r="N2848" s="460">
        <f t="shared" si="502"/>
        <v>5.9354971663771188E-7</v>
      </c>
      <c r="O2848" s="460">
        <f t="shared" si="507"/>
        <v>-124.53085796023274</v>
      </c>
      <c r="P2848" s="460">
        <f t="shared" si="504"/>
        <v>-1</v>
      </c>
      <c r="Q2848" s="460">
        <f t="shared" si="505"/>
        <v>2.3928745453517985E-13</v>
      </c>
      <c r="R2848" s="460">
        <f t="shared" si="506"/>
        <v>-2.3928745453517985E-13</v>
      </c>
      <c r="V2848" s="430"/>
    </row>
    <row r="2849" spans="3:22" x14ac:dyDescent="0.35">
      <c r="C2849" s="460">
        <v>808</v>
      </c>
      <c r="D2849" s="460">
        <f t="shared" si="497"/>
        <v>808</v>
      </c>
      <c r="E2849" s="460">
        <f t="shared" si="503"/>
        <v>0.80800000000000005</v>
      </c>
      <c r="F2849" s="460">
        <f t="shared" si="498"/>
        <v>9.7015897537061671E-7</v>
      </c>
      <c r="G2849" s="460">
        <v>0.88358037151393898</v>
      </c>
      <c r="H2849" s="460">
        <f t="shared" si="499"/>
        <v>1</v>
      </c>
      <c r="I2849" s="460">
        <v>0.49142191123677798</v>
      </c>
      <c r="J2849" s="460">
        <v>0.47246448163499499</v>
      </c>
      <c r="K2849" s="460">
        <v>0.64269360066460102</v>
      </c>
      <c r="L2849" s="460" t="str">
        <f t="shared" si="500"/>
        <v>-</v>
      </c>
      <c r="M2849" s="460">
        <f t="shared" si="501"/>
        <v>1</v>
      </c>
      <c r="N2849" s="460">
        <f t="shared" si="502"/>
        <v>8.572134278855519E-7</v>
      </c>
      <c r="O2849" s="460">
        <f t="shared" si="507"/>
        <v>-121.33822069075343</v>
      </c>
      <c r="P2849" s="460">
        <f t="shared" si="504"/>
        <v>-1</v>
      </c>
      <c r="Q2849" s="460">
        <f t="shared" si="505"/>
        <v>5.2617842537675713E-13</v>
      </c>
      <c r="R2849" s="460">
        <f t="shared" si="506"/>
        <v>-5.2617842537675713E-13</v>
      </c>
      <c r="V2849" s="430"/>
    </row>
    <row r="2850" spans="3:22" x14ac:dyDescent="0.35">
      <c r="C2850" s="460">
        <v>809</v>
      </c>
      <c r="D2850" s="460">
        <f t="shared" si="497"/>
        <v>809</v>
      </c>
      <c r="E2850" s="460">
        <f t="shared" si="503"/>
        <v>0.80900000000000005</v>
      </c>
      <c r="F2850" s="460">
        <f t="shared" si="498"/>
        <v>1.3760433369378151E-6</v>
      </c>
      <c r="G2850" s="460">
        <v>0.85469932721320097</v>
      </c>
      <c r="H2850" s="460">
        <f t="shared" si="499"/>
        <v>1</v>
      </c>
      <c r="I2850" s="460">
        <v>0.49048519150957098</v>
      </c>
      <c r="J2850" s="460">
        <v>0.47150904848337599</v>
      </c>
      <c r="K2850" s="460">
        <v>0.64195600459438296</v>
      </c>
      <c r="L2850" s="460" t="str">
        <f t="shared" si="500"/>
        <v>-</v>
      </c>
      <c r="M2850" s="460">
        <f t="shared" si="501"/>
        <v>1</v>
      </c>
      <c r="N2850" s="460">
        <f t="shared" si="502"/>
        <v>1.1761033142969585E-6</v>
      </c>
      <c r="O2850" s="460">
        <f t="shared" si="507"/>
        <v>-118.59109052339028</v>
      </c>
      <c r="P2850" s="460">
        <f t="shared" si="504"/>
        <v>-1</v>
      </c>
      <c r="Q2850" s="460">
        <f t="shared" si="505"/>
        <v>1.0335942435099246E-12</v>
      </c>
      <c r="R2850" s="460">
        <f t="shared" si="506"/>
        <v>-1.0335942435099246E-12</v>
      </c>
      <c r="V2850" s="430"/>
    </row>
    <row r="2851" spans="3:22" x14ac:dyDescent="0.35">
      <c r="C2851" s="460">
        <v>810</v>
      </c>
      <c r="D2851" s="460">
        <f t="shared" si="497"/>
        <v>810</v>
      </c>
      <c r="E2851" s="460">
        <f t="shared" si="503"/>
        <v>0.81</v>
      </c>
      <c r="F2851" s="460">
        <f t="shared" si="498"/>
        <v>1.8803189098775542E-6</v>
      </c>
      <c r="G2851" s="460">
        <v>0.823387381680733</v>
      </c>
      <c r="H2851" s="460">
        <f t="shared" si="499"/>
        <v>1</v>
      </c>
      <c r="I2851" s="460">
        <v>0.48954867320475798</v>
      </c>
      <c r="J2851" s="460">
        <v>0.470553899310174</v>
      </c>
      <c r="K2851" s="460">
        <v>0.64121815625968803</v>
      </c>
      <c r="L2851" s="460" t="str">
        <f t="shared" si="500"/>
        <v>-</v>
      </c>
      <c r="M2851" s="460">
        <f t="shared" si="501"/>
        <v>1</v>
      </c>
      <c r="N2851" s="460">
        <f t="shared" si="502"/>
        <v>1.5482308639288494E-6</v>
      </c>
      <c r="O2851" s="460">
        <f t="shared" si="507"/>
        <v>-116.20328558295063</v>
      </c>
      <c r="P2851" s="460">
        <f t="shared" si="504"/>
        <v>-1</v>
      </c>
      <c r="Q2851" s="460">
        <f t="shared" si="505"/>
        <v>1.8554991786623222E-12</v>
      </c>
      <c r="R2851" s="460">
        <f t="shared" si="506"/>
        <v>-1.8554991786623222E-12</v>
      </c>
      <c r="V2851" s="430"/>
    </row>
    <row r="2852" spans="3:22" x14ac:dyDescent="0.35">
      <c r="C2852" s="460">
        <v>811</v>
      </c>
      <c r="D2852" s="460">
        <f t="shared" si="497"/>
        <v>811</v>
      </c>
      <c r="E2852" s="460">
        <f t="shared" si="503"/>
        <v>0.81100000000000005</v>
      </c>
      <c r="F2852" s="460">
        <f t="shared" si="498"/>
        <v>2.4930545757570539E-6</v>
      </c>
      <c r="G2852" s="460">
        <v>0.78993452469823799</v>
      </c>
      <c r="H2852" s="460">
        <f t="shared" si="499"/>
        <v>1</v>
      </c>
      <c r="I2852" s="460">
        <v>0.48861235976673201</v>
      </c>
      <c r="J2852" s="460">
        <v>0.46959903773336797</v>
      </c>
      <c r="K2852" s="460">
        <v>0.64048005762393501</v>
      </c>
      <c r="L2852" s="460" t="str">
        <f t="shared" si="500"/>
        <v>-</v>
      </c>
      <c r="M2852" s="460">
        <f t="shared" si="501"/>
        <v>1</v>
      </c>
      <c r="N2852" s="460">
        <f t="shared" si="502"/>
        <v>1.9693498813474156E-6</v>
      </c>
      <c r="O2852" s="460">
        <f t="shared" si="507"/>
        <v>-114.11354237566738</v>
      </c>
      <c r="P2852" s="460">
        <f t="shared" si="504"/>
        <v>-1</v>
      </c>
      <c r="Q2852" s="460">
        <f t="shared" si="505"/>
        <v>3.0933435748845807E-12</v>
      </c>
      <c r="R2852" s="460">
        <f t="shared" si="506"/>
        <v>-3.0933435748845807E-12</v>
      </c>
      <c r="V2852" s="430"/>
    </row>
    <row r="2853" spans="3:22" x14ac:dyDescent="0.35">
      <c r="C2853" s="460">
        <v>812</v>
      </c>
      <c r="D2853" s="460">
        <f t="shared" si="497"/>
        <v>812</v>
      </c>
      <c r="E2853" s="460">
        <f t="shared" si="503"/>
        <v>0.81200000000000006</v>
      </c>
      <c r="F2853" s="460">
        <f t="shared" si="498"/>
        <v>3.2241479775199919E-6</v>
      </c>
      <c r="G2853" s="460">
        <v>0.75464532924183803</v>
      </c>
      <c r="H2853" s="460">
        <f t="shared" si="499"/>
        <v>1</v>
      </c>
      <c r="I2853" s="460">
        <v>0.487676254635868</v>
      </c>
      <c r="J2853" s="460">
        <v>0.46864446736610099</v>
      </c>
      <c r="K2853" s="460">
        <v>0.63974171065030405</v>
      </c>
      <c r="L2853" s="460" t="str">
        <f t="shared" si="500"/>
        <v>-</v>
      </c>
      <c r="M2853" s="460">
        <f t="shared" si="501"/>
        <v>1</v>
      </c>
      <c r="N2853" s="460">
        <f t="shared" si="502"/>
        <v>2.4330882120199803E-6</v>
      </c>
      <c r="O2853" s="460">
        <f t="shared" si="507"/>
        <v>-112.27684290729371</v>
      </c>
      <c r="P2853" s="460">
        <f t="shared" si="504"/>
        <v>-1</v>
      </c>
      <c r="Q2853" s="460">
        <f t="shared" si="505"/>
        <v>4.845365291483088E-12</v>
      </c>
      <c r="R2853" s="460">
        <f t="shared" si="506"/>
        <v>-4.845365291483088E-12</v>
      </c>
      <c r="V2853" s="430"/>
    </row>
    <row r="2854" spans="3:22" x14ac:dyDescent="0.35">
      <c r="C2854" s="460">
        <v>813</v>
      </c>
      <c r="D2854" s="460">
        <f t="shared" si="497"/>
        <v>813</v>
      </c>
      <c r="E2854" s="460">
        <f t="shared" si="503"/>
        <v>0.81299999999999994</v>
      </c>
      <c r="F2854" s="460">
        <f t="shared" si="498"/>
        <v>4.0833260425230536E-6</v>
      </c>
      <c r="G2854" s="460">
        <v>0.71783487569439197</v>
      </c>
      <c r="H2854" s="460">
        <f t="shared" si="499"/>
        <v>1</v>
      </c>
      <c r="I2854" s="460">
        <v>0.48674036124846398</v>
      </c>
      <c r="J2854" s="460">
        <v>0.46769019181661198</v>
      </c>
      <c r="K2854" s="460">
        <v>0.63900311730167503</v>
      </c>
      <c r="L2854" s="460" t="str">
        <f t="shared" si="500"/>
        <v>-</v>
      </c>
      <c r="M2854" s="460">
        <f t="shared" si="501"/>
        <v>1</v>
      </c>
      <c r="N2854" s="460">
        <f t="shared" si="502"/>
        <v>2.9311538421542096E-6</v>
      </c>
      <c r="O2854" s="460">
        <f t="shared" si="507"/>
        <v>-110.65922773873531</v>
      </c>
      <c r="P2854" s="460">
        <f t="shared" si="504"/>
        <v>-1</v>
      </c>
      <c r="Q2854" s="460">
        <f t="shared" si="505"/>
        <v>7.1937732039427323E-12</v>
      </c>
      <c r="R2854" s="460">
        <f t="shared" si="506"/>
        <v>-7.1937732039427323E-12</v>
      </c>
      <c r="V2854" s="430"/>
    </row>
    <row r="2855" spans="3:22" x14ac:dyDescent="0.35">
      <c r="C2855" s="460">
        <v>814</v>
      </c>
      <c r="D2855" s="460">
        <f t="shared" si="497"/>
        <v>814</v>
      </c>
      <c r="E2855" s="460">
        <f t="shared" si="503"/>
        <v>0.81399999999999995</v>
      </c>
      <c r="F2855" s="460">
        <f t="shared" si="498"/>
        <v>5.0801455176481459E-6</v>
      </c>
      <c r="G2855" s="460">
        <v>0.67982459665812001</v>
      </c>
      <c r="H2855" s="460">
        <f t="shared" si="499"/>
        <v>1</v>
      </c>
      <c r="I2855" s="460">
        <v>0.48580468303675201</v>
      </c>
      <c r="J2855" s="460">
        <v>0.46673621468825199</v>
      </c>
      <c r="K2855" s="460">
        <v>0.638264279540663</v>
      </c>
      <c r="L2855" s="460" t="str">
        <f t="shared" si="500"/>
        <v>-</v>
      </c>
      <c r="M2855" s="460">
        <f t="shared" si="501"/>
        <v>1</v>
      </c>
      <c r="N2855" s="460">
        <f t="shared" si="502"/>
        <v>3.453607877499707E-6</v>
      </c>
      <c r="O2855" s="460">
        <f t="shared" si="507"/>
        <v>-109.23453947495128</v>
      </c>
      <c r="P2855" s="460">
        <f t="shared" si="504"/>
        <v>-1</v>
      </c>
      <c r="Q2855" s="460">
        <f t="shared" si="505"/>
        <v>1.0191295554189511E-11</v>
      </c>
      <c r="R2855" s="460">
        <f t="shared" si="506"/>
        <v>-1.0191295554189511E-11</v>
      </c>
      <c r="V2855" s="430"/>
    </row>
    <row r="2856" spans="3:22" x14ac:dyDescent="0.35">
      <c r="C2856" s="460">
        <v>815</v>
      </c>
      <c r="D2856" s="460">
        <f t="shared" si="497"/>
        <v>815</v>
      </c>
      <c r="E2856" s="460">
        <f t="shared" si="503"/>
        <v>0.81499999999999995</v>
      </c>
      <c r="F2856" s="460">
        <f t="shared" si="498"/>
        <v>6.2239935163889692E-6</v>
      </c>
      <c r="G2856" s="460">
        <v>0.64093810988609601</v>
      </c>
      <c r="H2856" s="460">
        <f t="shared" si="499"/>
        <v>1</v>
      </c>
      <c r="I2856" s="460">
        <v>0.48486922342885902</v>
      </c>
      <c r="J2856" s="460">
        <v>0.46578253957943799</v>
      </c>
      <c r="K2856" s="460">
        <v>0.63752519932958696</v>
      </c>
      <c r="L2856" s="460" t="str">
        <f t="shared" si="500"/>
        <v>-</v>
      </c>
      <c r="M2856" s="460">
        <f t="shared" si="501"/>
        <v>1</v>
      </c>
      <c r="N2856" s="460">
        <f t="shared" si="502"/>
        <v>3.989194640337662E-6</v>
      </c>
      <c r="O2856" s="460">
        <f t="shared" si="507"/>
        <v>-107.98229546251039</v>
      </c>
      <c r="P2856" s="460">
        <f t="shared" si="504"/>
        <v>-1</v>
      </c>
      <c r="Q2856" s="460">
        <f t="shared" si="505"/>
        <v>1.3848827329881569E-11</v>
      </c>
      <c r="R2856" s="460">
        <f t="shared" si="506"/>
        <v>-1.3848827329881569E-11</v>
      </c>
      <c r="V2856" s="430"/>
    </row>
    <row r="2857" spans="3:22" x14ac:dyDescent="0.35">
      <c r="C2857" s="460">
        <v>816</v>
      </c>
      <c r="D2857" s="460">
        <f t="shared" si="497"/>
        <v>816</v>
      </c>
      <c r="E2857" s="460">
        <f t="shared" si="503"/>
        <v>0.81599999999999995</v>
      </c>
      <c r="F2857" s="460">
        <f t="shared" si="498"/>
        <v>7.5240880778033095E-6</v>
      </c>
      <c r="G2857" s="460">
        <v>0.60149710621944097</v>
      </c>
      <c r="H2857" s="460">
        <f t="shared" si="499"/>
        <v>1</v>
      </c>
      <c r="I2857" s="460">
        <v>0.48393398584881397</v>
      </c>
      <c r="J2857" s="460">
        <v>0.46482917008366098</v>
      </c>
      <c r="K2857" s="460">
        <v>0.63678587863048097</v>
      </c>
      <c r="L2857" s="460" t="str">
        <f t="shared" si="500"/>
        <v>-</v>
      </c>
      <c r="M2857" s="460">
        <f t="shared" si="501"/>
        <v>1</v>
      </c>
      <c r="N2857" s="460">
        <f t="shared" si="502"/>
        <v>4.5257172057388865E-6</v>
      </c>
      <c r="O2857" s="460">
        <f t="shared" si="507"/>
        <v>-106.88625173773707</v>
      </c>
      <c r="P2857" s="460">
        <f t="shared" si="504"/>
        <v>-1</v>
      </c>
      <c r="Q2857" s="460">
        <f t="shared" si="505"/>
        <v>1.8125930936613679E-11</v>
      </c>
      <c r="R2857" s="460">
        <f t="shared" si="506"/>
        <v>-1.8125930936613679E-11</v>
      </c>
      <c r="V2857" s="430"/>
    </row>
    <row r="2858" spans="3:22" x14ac:dyDescent="0.35">
      <c r="C2858" s="460">
        <v>817</v>
      </c>
      <c r="D2858" s="460">
        <f t="shared" si="497"/>
        <v>817</v>
      </c>
      <c r="E2858" s="460">
        <f t="shared" si="503"/>
        <v>0.81699999999999995</v>
      </c>
      <c r="F2858" s="460">
        <f t="shared" si="498"/>
        <v>8.9894787372226734E-6</v>
      </c>
      <c r="G2858" s="460">
        <v>0.56181735756956597</v>
      </c>
      <c r="H2858" s="460">
        <f t="shared" si="499"/>
        <v>1</v>
      </c>
      <c r="I2858" s="460">
        <v>0.48299897371650702</v>
      </c>
      <c r="J2858" s="460">
        <v>0.46387610978944599</v>
      </c>
      <c r="K2858" s="460">
        <v>0.63604631940507705</v>
      </c>
      <c r="L2858" s="460" t="str">
        <f t="shared" si="500"/>
        <v>-</v>
      </c>
      <c r="M2858" s="460">
        <f t="shared" si="501"/>
        <v>1</v>
      </c>
      <c r="N2858" s="460">
        <f t="shared" si="502"/>
        <v>5.0504451900742414E-6</v>
      </c>
      <c r="O2858" s="460">
        <f t="shared" si="507"/>
        <v>-105.93340675417765</v>
      </c>
      <c r="P2858" s="460">
        <f t="shared" si="504"/>
        <v>-1</v>
      </c>
      <c r="Q2858" s="460">
        <f t="shared" si="505"/>
        <v>2.2925721557746352E-11</v>
      </c>
      <c r="R2858" s="460">
        <f t="shared" si="506"/>
        <v>-2.2925721557746352E-11</v>
      </c>
      <c r="V2858" s="430"/>
    </row>
    <row r="2859" spans="3:22" x14ac:dyDescent="0.35">
      <c r="C2859" s="460">
        <v>818</v>
      </c>
      <c r="D2859" s="460">
        <f t="shared" si="497"/>
        <v>818</v>
      </c>
      <c r="E2859" s="460">
        <f t="shared" si="503"/>
        <v>0.81799999999999995</v>
      </c>
      <c r="F2859" s="460">
        <f t="shared" si="498"/>
        <v>1.0629047108616334E-5</v>
      </c>
      <c r="G2859" s="460">
        <v>0.52220490696680499</v>
      </c>
      <c r="H2859" s="460">
        <f t="shared" si="499"/>
        <v>1</v>
      </c>
      <c r="I2859" s="460">
        <v>0.482064190447684</v>
      </c>
      <c r="J2859" s="460">
        <v>0.46292336228034398</v>
      </c>
      <c r="K2859" s="460">
        <v>0.635306523614797</v>
      </c>
      <c r="L2859" s="460" t="str">
        <f t="shared" si="500"/>
        <v>-</v>
      </c>
      <c r="M2859" s="460">
        <f t="shared" si="501"/>
        <v>1</v>
      </c>
      <c r="N2859" s="460">
        <f t="shared" si="502"/>
        <v>5.5505405565007801E-6</v>
      </c>
      <c r="O2859" s="460">
        <f t="shared" si="507"/>
        <v>-105.11329439421809</v>
      </c>
      <c r="P2859" s="460">
        <f t="shared" si="504"/>
        <v>-1</v>
      </c>
      <c r="Q2859" s="460">
        <f t="shared" si="505"/>
        <v>2.8095224699771687E-11</v>
      </c>
      <c r="R2859" s="460">
        <f t="shared" si="506"/>
        <v>-2.8095224699771687E-11</v>
      </c>
      <c r="V2859" s="430"/>
    </row>
    <row r="2860" spans="3:22" x14ac:dyDescent="0.35">
      <c r="C2860" s="460">
        <v>819</v>
      </c>
      <c r="D2860" s="460">
        <f t="shared" si="497"/>
        <v>819</v>
      </c>
      <c r="E2860" s="460">
        <f t="shared" si="503"/>
        <v>0.81899999999999995</v>
      </c>
      <c r="F2860" s="460">
        <f t="shared" si="498"/>
        <v>1.2451507478491651E-5</v>
      </c>
      <c r="G2860" s="460">
        <v>0.48295249857780798</v>
      </c>
      <c r="H2860" s="460">
        <f t="shared" si="499"/>
        <v>1</v>
      </c>
      <c r="I2860" s="460">
        <v>0.48112963945390902</v>
      </c>
      <c r="J2860" s="460">
        <v>0.46197093113488602</v>
      </c>
      <c r="K2860" s="460">
        <v>0.634566493220731</v>
      </c>
      <c r="L2860" s="460" t="str">
        <f t="shared" si="500"/>
        <v>-</v>
      </c>
      <c r="M2860" s="460">
        <f t="shared" si="501"/>
        <v>1</v>
      </c>
      <c r="N2860" s="460">
        <f t="shared" si="502"/>
        <v>6.0134866477978047E-6</v>
      </c>
      <c r="O2860" s="460">
        <f t="shared" si="507"/>
        <v>-104.41747297979653</v>
      </c>
      <c r="P2860" s="460">
        <f t="shared" si="504"/>
        <v>-1</v>
      </c>
      <c r="Q2860" s="460">
        <f t="shared" si="505"/>
        <v>3.3431681295439429E-11</v>
      </c>
      <c r="R2860" s="460">
        <f t="shared" si="506"/>
        <v>-3.3431681295439429E-11</v>
      </c>
      <c r="V2860" s="430"/>
    </row>
    <row r="2861" spans="3:22" x14ac:dyDescent="0.35">
      <c r="C2861" s="460">
        <v>820</v>
      </c>
      <c r="D2861" s="460">
        <f t="shared" si="497"/>
        <v>820</v>
      </c>
      <c r="E2861" s="460">
        <f t="shared" si="503"/>
        <v>0.82</v>
      </c>
      <c r="F2861" s="460">
        <f t="shared" si="498"/>
        <v>1.4465407411237404E-5</v>
      </c>
      <c r="G2861" s="460">
        <v>0.44433630046303602</v>
      </c>
      <c r="H2861" s="460">
        <f t="shared" si="499"/>
        <v>1</v>
      </c>
      <c r="I2861" s="460">
        <v>0.48019532414258997</v>
      </c>
      <c r="J2861" s="460">
        <v>0.46101881992661897</v>
      </c>
      <c r="K2861" s="460">
        <v>0.63382623018367701</v>
      </c>
      <c r="L2861" s="460" t="str">
        <f t="shared" si="500"/>
        <v>-</v>
      </c>
      <c r="M2861" s="460">
        <f t="shared" si="501"/>
        <v>1</v>
      </c>
      <c r="N2861" s="460">
        <f t="shared" si="502"/>
        <v>6.4275056137998115E-6</v>
      </c>
      <c r="O2861" s="460">
        <f t="shared" si="507"/>
        <v>-103.83915070742054</v>
      </c>
      <c r="P2861" s="460">
        <f t="shared" si="504"/>
        <v>-1</v>
      </c>
      <c r="Q2861" s="460">
        <f t="shared" si="505"/>
        <v>3.8694572113282941E-11</v>
      </c>
      <c r="R2861" s="460">
        <f t="shared" si="506"/>
        <v>-3.8694572113282941E-11</v>
      </c>
      <c r="V2861" s="430"/>
    </row>
    <row r="2862" spans="3:22" x14ac:dyDescent="0.35">
      <c r="C2862" s="460">
        <v>821</v>
      </c>
      <c r="D2862" s="460">
        <f t="shared" si="497"/>
        <v>821</v>
      </c>
      <c r="E2862" s="460">
        <f t="shared" si="503"/>
        <v>0.82099999999999995</v>
      </c>
      <c r="F2862" s="460">
        <f t="shared" si="498"/>
        <v>1.6679128365781343E-5</v>
      </c>
      <c r="G2862" s="460">
        <v>0.40661296681278802</v>
      </c>
      <c r="H2862" s="460">
        <f t="shared" si="499"/>
        <v>1</v>
      </c>
      <c r="I2862" s="460">
        <v>0.47926124791689201</v>
      </c>
      <c r="J2862" s="460">
        <v>0.46006703222400802</v>
      </c>
      <c r="K2862" s="460">
        <v>0.63308573646405897</v>
      </c>
      <c r="L2862" s="460" t="str">
        <f t="shared" si="500"/>
        <v>-</v>
      </c>
      <c r="M2862" s="460">
        <f t="shared" si="501"/>
        <v>1</v>
      </c>
      <c r="N2862" s="460">
        <f t="shared" si="502"/>
        <v>6.7819498686616804E-6</v>
      </c>
      <c r="O2862" s="460">
        <f t="shared" si="507"/>
        <v>-103.37290849594801</v>
      </c>
      <c r="P2862" s="460">
        <f t="shared" si="504"/>
        <v>-1</v>
      </c>
      <c r="Q2862" s="460">
        <f t="shared" si="505"/>
        <v>4.3622428535782996E-11</v>
      </c>
      <c r="R2862" s="460">
        <f t="shared" si="506"/>
        <v>-4.3622428535782996E-11</v>
      </c>
      <c r="V2862" s="430"/>
    </row>
    <row r="2863" spans="3:22" x14ac:dyDescent="0.35">
      <c r="C2863" s="460">
        <v>822</v>
      </c>
      <c r="D2863" s="460">
        <f t="shared" si="497"/>
        <v>822</v>
      </c>
      <c r="E2863" s="460">
        <f t="shared" si="503"/>
        <v>0.82199999999999995</v>
      </c>
      <c r="F2863" s="460">
        <f t="shared" si="498"/>
        <v>1.9100886323469459E-5</v>
      </c>
      <c r="G2863" s="460">
        <v>0.37001707959077301</v>
      </c>
      <c r="H2863" s="460">
        <f t="shared" si="499"/>
        <v>1</v>
      </c>
      <c r="I2863" s="460">
        <v>0.47832741417580299</v>
      </c>
      <c r="J2863" s="460">
        <v>0.45911557159050698</v>
      </c>
      <c r="K2863" s="460">
        <v>0.63234501402200805</v>
      </c>
      <c r="L2863" s="460" t="str">
        <f t="shared" si="500"/>
        <v>-</v>
      </c>
      <c r="M2863" s="460">
        <f t="shared" si="501"/>
        <v>1</v>
      </c>
      <c r="N2863" s="460">
        <f t="shared" si="502"/>
        <v>7.0676541750055061E-6</v>
      </c>
      <c r="O2863" s="460">
        <f t="shared" si="507"/>
        <v>-103.01449417923416</v>
      </c>
      <c r="P2863" s="460">
        <f t="shared" si="504"/>
        <v>-1</v>
      </c>
      <c r="Q2863" s="460">
        <f t="shared" si="505"/>
        <v>4.7952883041590612E-11</v>
      </c>
      <c r="R2863" s="460">
        <f t="shared" si="506"/>
        <v>-4.7952883041590612E-11</v>
      </c>
      <c r="V2863" s="430"/>
    </row>
    <row r="2864" spans="3:22" x14ac:dyDescent="0.35">
      <c r="C2864" s="460">
        <v>823</v>
      </c>
      <c r="D2864" s="460">
        <f t="shared" si="497"/>
        <v>823</v>
      </c>
      <c r="E2864" s="460">
        <f t="shared" si="503"/>
        <v>0.82299999999999995</v>
      </c>
      <c r="F2864" s="460">
        <f t="shared" si="498"/>
        <v>2.173873242704171E-5</v>
      </c>
      <c r="G2864" s="460">
        <v>0.33475900206907799</v>
      </c>
      <c r="H2864" s="460">
        <f t="shared" si="499"/>
        <v>1</v>
      </c>
      <c r="I2864" s="460">
        <v>0.47739382631404098</v>
      </c>
      <c r="J2864" s="460">
        <v>0.45816444158446301</v>
      </c>
      <c r="K2864" s="460">
        <v>0.63160406481728004</v>
      </c>
      <c r="L2864" s="460" t="str">
        <f t="shared" si="500"/>
        <v>-</v>
      </c>
      <c r="M2864" s="460">
        <f t="shared" si="501"/>
        <v>1</v>
      </c>
      <c r="N2864" s="460">
        <f t="shared" si="502"/>
        <v>7.2772363735231886E-6</v>
      </c>
      <c r="O2864" s="460">
        <f t="shared" si="507"/>
        <v>-102.76067036868768</v>
      </c>
      <c r="P2864" s="460">
        <f t="shared" si="504"/>
        <v>-1</v>
      </c>
      <c r="Q2864" s="460">
        <f t="shared" si="505"/>
        <v>5.1443971212316975E-11</v>
      </c>
      <c r="R2864" s="460">
        <f t="shared" si="506"/>
        <v>-5.1443971212316975E-11</v>
      </c>
      <c r="V2864" s="430"/>
    </row>
    <row r="2865" spans="3:22" x14ac:dyDescent="0.35">
      <c r="C2865" s="460">
        <v>824</v>
      </c>
      <c r="D2865" s="460">
        <f t="shared" si="497"/>
        <v>824</v>
      </c>
      <c r="E2865" s="460">
        <f t="shared" si="503"/>
        <v>0.82399999999999995</v>
      </c>
      <c r="F2865" s="460">
        <f t="shared" si="498"/>
        <v>2.4600553630606476E-5</v>
      </c>
      <c r="G2865" s="460">
        <v>0.30102316880889501</v>
      </c>
      <c r="H2865" s="460">
        <f t="shared" si="499"/>
        <v>1</v>
      </c>
      <c r="I2865" s="460">
        <v>0.476460487722073</v>
      </c>
      <c r="J2865" s="460">
        <v>0.45721364575912599</v>
      </c>
      <c r="K2865" s="460">
        <v>0.63086289080927505</v>
      </c>
      <c r="L2865" s="460" t="str">
        <f t="shared" si="500"/>
        <v>-</v>
      </c>
      <c r="M2865" s="460">
        <f t="shared" si="501"/>
        <v>1</v>
      </c>
      <c r="N2865" s="460">
        <f t="shared" si="502"/>
        <v>7.4053366083383286E-6</v>
      </c>
      <c r="O2865" s="460">
        <f t="shared" si="507"/>
        <v>-102.60910391821969</v>
      </c>
      <c r="P2865" s="460">
        <f t="shared" si="504"/>
        <v>-1</v>
      </c>
      <c r="Q2865" s="460">
        <f t="shared" si="505"/>
        <v>5.389448734192246E-11</v>
      </c>
      <c r="R2865" s="460">
        <f t="shared" si="506"/>
        <v>-5.389448734192246E-11</v>
      </c>
      <c r="V2865" s="430"/>
    </row>
    <row r="2866" spans="3:22" x14ac:dyDescent="0.35">
      <c r="C2866" s="460">
        <v>825</v>
      </c>
      <c r="D2866" s="460">
        <f t="shared" si="497"/>
        <v>825</v>
      </c>
      <c r="E2866" s="460">
        <f t="shared" si="503"/>
        <v>0.82499999999999996</v>
      </c>
      <c r="F2866" s="460">
        <f t="shared" si="498"/>
        <v>2.7694073360489547E-5</v>
      </c>
      <c r="G2866" s="460">
        <v>0.26896682838740399</v>
      </c>
      <c r="H2866" s="460">
        <f t="shared" si="499"/>
        <v>1</v>
      </c>
      <c r="I2866" s="460">
        <v>0.47552740178609398</v>
      </c>
      <c r="J2866" s="460">
        <v>0.45626318766264301</v>
      </c>
      <c r="K2866" s="460">
        <v>0.63012149395704398</v>
      </c>
      <c r="L2866" s="460" t="str">
        <f t="shared" si="500"/>
        <v>-</v>
      </c>
      <c r="M2866" s="460">
        <f t="shared" si="501"/>
        <v>1</v>
      </c>
      <c r="N2866" s="460">
        <f t="shared" si="502"/>
        <v>7.4487870768989686E-6</v>
      </c>
      <c r="O2866" s="460">
        <f t="shared" si="507"/>
        <v>-102.55828879656535</v>
      </c>
      <c r="P2866" s="460">
        <f t="shared" si="504"/>
        <v>-1</v>
      </c>
      <c r="Q2866" s="460">
        <f t="shared" si="505"/>
        <v>5.5161247614081919E-11</v>
      </c>
      <c r="R2866" s="460">
        <f t="shared" si="506"/>
        <v>-5.5161247614081919E-11</v>
      </c>
      <c r="V2866" s="430"/>
    </row>
    <row r="2867" spans="3:22" x14ac:dyDescent="0.35">
      <c r="C2867" s="460">
        <v>826</v>
      </c>
      <c r="D2867" s="460">
        <f t="shared" si="497"/>
        <v>826</v>
      </c>
      <c r="E2867" s="460">
        <f t="shared" si="503"/>
        <v>0.82599999999999996</v>
      </c>
      <c r="F2867" s="460">
        <f t="shared" si="498"/>
        <v>3.1026852186851682E-5</v>
      </c>
      <c r="G2867" s="460">
        <v>0.23871924675697601</v>
      </c>
      <c r="H2867" s="460">
        <f t="shared" si="499"/>
        <v>1</v>
      </c>
      <c r="I2867" s="460">
        <v>0.47459457188801002</v>
      </c>
      <c r="J2867" s="460">
        <v>0.45531307083802203</v>
      </c>
      <c r="K2867" s="460">
        <v>0.62937987621926605</v>
      </c>
      <c r="L2867" s="460" t="str">
        <f t="shared" si="500"/>
        <v>-</v>
      </c>
      <c r="M2867" s="460">
        <f t="shared" si="501"/>
        <v>1</v>
      </c>
      <c r="N2867" s="460">
        <f t="shared" si="502"/>
        <v>7.4067067832852675E-6</v>
      </c>
      <c r="O2867" s="460">
        <f t="shared" si="507"/>
        <v>-102.60749695716871</v>
      </c>
      <c r="P2867" s="460">
        <f t="shared" si="504"/>
        <v>-1</v>
      </c>
      <c r="Q2867" s="460">
        <f t="shared" si="505"/>
        <v>5.5171424457492882E-11</v>
      </c>
      <c r="R2867" s="460">
        <f t="shared" si="506"/>
        <v>-5.5171424457492882E-11</v>
      </c>
      <c r="V2867" s="430"/>
    </row>
    <row r="2868" spans="3:22" x14ac:dyDescent="0.35">
      <c r="C2868" s="460">
        <v>827</v>
      </c>
      <c r="D2868" s="460">
        <f t="shared" si="497"/>
        <v>827</v>
      </c>
      <c r="E2868" s="460">
        <f t="shared" si="503"/>
        <v>0.82699999999999996</v>
      </c>
      <c r="F2868" s="460">
        <f t="shared" si="498"/>
        <v>3.4606288505964236E-5</v>
      </c>
      <c r="G2868" s="460">
        <v>0.21038137071410501</v>
      </c>
      <c r="H2868" s="460">
        <f t="shared" si="499"/>
        <v>1</v>
      </c>
      <c r="I2868" s="460">
        <v>0.47366200140541398</v>
      </c>
      <c r="J2868" s="460">
        <v>0.45436329882311799</v>
      </c>
      <c r="K2868" s="460">
        <v>0.62863803955424702</v>
      </c>
      <c r="L2868" s="460" t="str">
        <f t="shared" si="500"/>
        <v>-</v>
      </c>
      <c r="M2868" s="460">
        <f t="shared" si="501"/>
        <v>1</v>
      </c>
      <c r="N2868" s="460">
        <f t="shared" si="502"/>
        <v>7.2805184112125333E-6</v>
      </c>
      <c r="O2868" s="460">
        <f t="shared" si="507"/>
        <v>-102.75675391068134</v>
      </c>
      <c r="P2868" s="460">
        <f t="shared" si="504"/>
        <v>-1</v>
      </c>
      <c r="Q2868" s="460">
        <f t="shared" si="505"/>
        <v>5.3928645978472749E-11</v>
      </c>
      <c r="R2868" s="460">
        <f t="shared" si="506"/>
        <v>-5.3928645978472749E-11</v>
      </c>
      <c r="V2868" s="430"/>
    </row>
    <row r="2869" spans="3:22" x14ac:dyDescent="0.35">
      <c r="C2869" s="460">
        <v>828</v>
      </c>
      <c r="D2869" s="460">
        <f t="shared" si="497"/>
        <v>828</v>
      </c>
      <c r="E2869" s="460">
        <f t="shared" si="503"/>
        <v>0.82799999999999996</v>
      </c>
      <c r="F2869" s="460">
        <f t="shared" si="498"/>
        <v>3.8439619233020189E-5</v>
      </c>
      <c r="G2869" s="460">
        <v>0.18402594271615699</v>
      </c>
      <c r="H2869" s="460">
        <f t="shared" si="499"/>
        <v>1</v>
      </c>
      <c r="I2869" s="460">
        <v>0.47272969371156198</v>
      </c>
      <c r="J2869" s="460">
        <v>0.45341387515060599</v>
      </c>
      <c r="K2869" s="460">
        <v>0.62789598591989504</v>
      </c>
      <c r="L2869" s="460" t="str">
        <f t="shared" si="500"/>
        <v>-</v>
      </c>
      <c r="M2869" s="460">
        <f t="shared" si="501"/>
        <v>1</v>
      </c>
      <c r="N2869" s="460">
        <f t="shared" si="502"/>
        <v>7.0738871670066601E-6</v>
      </c>
      <c r="O2869" s="460">
        <f t="shared" si="507"/>
        <v>-103.00683743477704</v>
      </c>
      <c r="P2869" s="460">
        <f t="shared" si="504"/>
        <v>-1</v>
      </c>
      <c r="Q2869" s="460">
        <f t="shared" si="505"/>
        <v>5.1512239876002581E-11</v>
      </c>
      <c r="R2869" s="460">
        <f t="shared" si="506"/>
        <v>-5.1512239876002581E-11</v>
      </c>
      <c r="V2869" s="430"/>
    </row>
    <row r="2870" spans="3:22" x14ac:dyDescent="0.35">
      <c r="C2870" s="460">
        <v>829</v>
      </c>
      <c r="D2870" s="460">
        <f t="shared" si="497"/>
        <v>829</v>
      </c>
      <c r="E2870" s="460">
        <f t="shared" si="503"/>
        <v>0.82899999999999996</v>
      </c>
      <c r="F2870" s="460">
        <f t="shared" si="498"/>
        <v>4.2533920505379339E-5</v>
      </c>
      <c r="G2870" s="460">
        <v>0.15969805037176499</v>
      </c>
      <c r="H2870" s="460">
        <f t="shared" si="499"/>
        <v>1</v>
      </c>
      <c r="I2870" s="460">
        <v>0.471797652175374</v>
      </c>
      <c r="J2870" s="460">
        <v>0.45246480334797401</v>
      </c>
      <c r="K2870" s="460">
        <v>0.62715371727374203</v>
      </c>
      <c r="L2870" s="460" t="str">
        <f t="shared" si="500"/>
        <v>-</v>
      </c>
      <c r="M2870" s="460">
        <f t="shared" si="501"/>
        <v>1</v>
      </c>
      <c r="N2870" s="460">
        <f t="shared" si="502"/>
        <v>6.7925841793767174E-6</v>
      </c>
      <c r="O2870" s="460">
        <f t="shared" si="507"/>
        <v>-103.35929941473508</v>
      </c>
      <c r="P2870" s="460">
        <f t="shared" si="504"/>
        <v>-1</v>
      </c>
      <c r="Q2870" s="460">
        <f t="shared" si="505"/>
        <v>4.8069756900017811E-11</v>
      </c>
      <c r="R2870" s="460">
        <f t="shared" si="506"/>
        <v>-4.8069756900017811E-11</v>
      </c>
      <c r="V2870" s="430"/>
    </row>
    <row r="2871" spans="3:22" x14ac:dyDescent="0.35">
      <c r="C2871" s="460">
        <v>830</v>
      </c>
      <c r="D2871" s="460">
        <f t="shared" si="497"/>
        <v>830</v>
      </c>
      <c r="E2871" s="460">
        <f t="shared" si="503"/>
        <v>0.83</v>
      </c>
      <c r="F2871" s="460">
        <f t="shared" si="498"/>
        <v>4.6896108396119018E-5</v>
      </c>
      <c r="G2871" s="460">
        <v>0.137416086495874</v>
      </c>
      <c r="H2871" s="460">
        <f t="shared" si="499"/>
        <v>1</v>
      </c>
      <c r="I2871" s="460">
        <v>0.47086588016140202</v>
      </c>
      <c r="J2871" s="460">
        <v>0.45151608693749701</v>
      </c>
      <c r="K2871" s="460">
        <v>0.626411235572915</v>
      </c>
      <c r="L2871" s="460" t="str">
        <f t="shared" si="500"/>
        <v>-</v>
      </c>
      <c r="M2871" s="460">
        <f t="shared" si="501"/>
        <v>1</v>
      </c>
      <c r="N2871" s="460">
        <f t="shared" si="502"/>
        <v>6.4442796876809738E-6</v>
      </c>
      <c r="O2871" s="460">
        <f t="shared" si="507"/>
        <v>-103.81651238125571</v>
      </c>
      <c r="P2871" s="460">
        <f t="shared" si="504"/>
        <v>-1</v>
      </c>
      <c r="Q2871" s="460">
        <f t="shared" si="505"/>
        <v>4.3803641258754376E-11</v>
      </c>
      <c r="R2871" s="460">
        <f t="shared" si="506"/>
        <v>-4.3803641258754376E-11</v>
      </c>
      <c r="V2871" s="430"/>
    </row>
    <row r="2872" spans="3:22" x14ac:dyDescent="0.35">
      <c r="C2872" s="460">
        <v>831</v>
      </c>
      <c r="D2872" s="460">
        <f t="shared" si="497"/>
        <v>831</v>
      </c>
      <c r="E2872" s="460">
        <f t="shared" si="503"/>
        <v>0.83099999999999996</v>
      </c>
      <c r="F2872" s="460">
        <f t="shared" si="498"/>
        <v>5.1532939637790638E-5</v>
      </c>
      <c r="G2872" s="460">
        <v>0.117173088800218</v>
      </c>
      <c r="H2872" s="460">
        <f t="shared" si="499"/>
        <v>1</v>
      </c>
      <c r="I2872" s="460">
        <v>0.469934381029813</v>
      </c>
      <c r="J2872" s="460">
        <v>0.45056772943621698</v>
      </c>
      <c r="K2872" s="460">
        <v>0.62566854277412998</v>
      </c>
      <c r="L2872" s="460" t="str">
        <f t="shared" si="500"/>
        <v>-</v>
      </c>
      <c r="M2872" s="460">
        <f t="shared" si="501"/>
        <v>1</v>
      </c>
      <c r="N2872" s="460">
        <f t="shared" si="502"/>
        <v>6.0382737123151164E-6</v>
      </c>
      <c r="O2872" s="460">
        <f t="shared" si="507"/>
        <v>-104.38174408974355</v>
      </c>
      <c r="P2872" s="460">
        <f t="shared" si="504"/>
        <v>-1</v>
      </c>
      <c r="Q2872" s="460">
        <f t="shared" si="505"/>
        <v>3.895353484593848E-11</v>
      </c>
      <c r="R2872" s="460">
        <f t="shared" si="506"/>
        <v>-3.895353484593848E-11</v>
      </c>
      <c r="V2872" s="430"/>
    </row>
    <row r="2873" spans="3:22" x14ac:dyDescent="0.35">
      <c r="C2873" s="460">
        <v>832</v>
      </c>
      <c r="D2873" s="460">
        <f t="shared" si="497"/>
        <v>832</v>
      </c>
      <c r="E2873" s="460">
        <f t="shared" si="503"/>
        <v>0.83199999999999996</v>
      </c>
      <c r="F2873" s="460">
        <f t="shared" si="498"/>
        <v>5.6451012356251092E-5</v>
      </c>
      <c r="G2873" s="460">
        <v>9.8938422208854807E-2</v>
      </c>
      <c r="H2873" s="460">
        <f t="shared" si="499"/>
        <v>1</v>
      </c>
      <c r="I2873" s="460">
        <v>0.469003158136378</v>
      </c>
      <c r="J2873" s="460">
        <v>0.44961973435593</v>
      </c>
      <c r="K2873" s="460">
        <v>0.62492564083369695</v>
      </c>
      <c r="L2873" s="460" t="str">
        <f t="shared" si="500"/>
        <v>-</v>
      </c>
      <c r="M2873" s="460">
        <f t="shared" si="501"/>
        <v>1</v>
      </c>
      <c r="N2873" s="460">
        <f t="shared" si="502"/>
        <v>5.5851740946200499E-6</v>
      </c>
      <c r="O2873" s="460">
        <f t="shared" si="507"/>
        <v>-105.05926570019065</v>
      </c>
      <c r="P2873" s="460">
        <f t="shared" si="504"/>
        <v>-1</v>
      </c>
      <c r="Q2873" s="460">
        <f t="shared" si="505"/>
        <v>3.3776134730136484E-11</v>
      </c>
      <c r="R2873" s="460">
        <f t="shared" si="506"/>
        <v>-3.3776134730136484E-11</v>
      </c>
      <c r="V2873" s="430"/>
    </row>
    <row r="2874" spans="3:22" x14ac:dyDescent="0.35">
      <c r="C2874" s="460">
        <v>833</v>
      </c>
      <c r="D2874" s="460">
        <f t="shared" si="497"/>
        <v>833</v>
      </c>
      <c r="E2874" s="460">
        <f t="shared" si="503"/>
        <v>0.83299999999999996</v>
      </c>
      <c r="F2874" s="460">
        <f t="shared" si="498"/>
        <v>6.1656766814467359E-5</v>
      </c>
      <c r="G2874" s="460">
        <v>8.2659761552730499E-2</v>
      </c>
      <c r="H2874" s="460">
        <f t="shared" si="499"/>
        <v>1</v>
      </c>
      <c r="I2874" s="460">
        <v>0.46807221483245498</v>
      </c>
      <c r="J2874" s="460">
        <v>0.44867210520316497</v>
      </c>
      <c r="K2874" s="460">
        <v>0.62418253170750504</v>
      </c>
      <c r="L2874" s="460" t="str">
        <f t="shared" si="500"/>
        <v>-</v>
      </c>
      <c r="M2874" s="460">
        <f t="shared" si="501"/>
        <v>1</v>
      </c>
      <c r="N2874" s="460">
        <f t="shared" si="502"/>
        <v>5.0965336429961786E-6</v>
      </c>
      <c r="O2874" s="460">
        <f t="shared" si="507"/>
        <v>-105.85450209196762</v>
      </c>
      <c r="P2874" s="460">
        <f t="shared" si="504"/>
        <v>-1</v>
      </c>
      <c r="Q2874" s="460">
        <f t="shared" si="505"/>
        <v>2.8524720047962601E-11</v>
      </c>
      <c r="R2874" s="460">
        <f t="shared" si="506"/>
        <v>-2.8524720047962601E-11</v>
      </c>
      <c r="V2874" s="430"/>
    </row>
    <row r="2875" spans="3:22" x14ac:dyDescent="0.35">
      <c r="C2875" s="460">
        <v>834</v>
      </c>
      <c r="D2875" s="460">
        <f t="shared" si="497"/>
        <v>834</v>
      </c>
      <c r="E2875" s="460">
        <f t="shared" si="503"/>
        <v>0.83399999999999996</v>
      </c>
      <c r="F2875" s="460">
        <f t="shared" si="498"/>
        <v>6.7156486166166927E-5</v>
      </c>
      <c r="G2875" s="460">
        <v>6.8265328095462596E-2</v>
      </c>
      <c r="H2875" s="460">
        <f t="shared" si="499"/>
        <v>1</v>
      </c>
      <c r="I2875" s="460">
        <v>0.46714155446495598</v>
      </c>
      <c r="J2875" s="460">
        <v>0.44772484547915298</v>
      </c>
      <c r="K2875" s="460">
        <v>0.62343921735100605</v>
      </c>
      <c r="L2875" s="460" t="str">
        <f t="shared" si="500"/>
        <v>-</v>
      </c>
      <c r="M2875" s="460">
        <f t="shared" si="501"/>
        <v>1</v>
      </c>
      <c r="N2875" s="460">
        <f t="shared" si="502"/>
        <v>4.5844595618717799E-6</v>
      </c>
      <c r="O2875" s="460">
        <f t="shared" si="507"/>
        <v>-106.77423707394979</v>
      </c>
      <c r="P2875" s="460">
        <f t="shared" si="504"/>
        <v>-1</v>
      </c>
      <c r="Q2875" s="460">
        <f t="shared" si="505"/>
        <v>2.3430407358174891E-11</v>
      </c>
      <c r="R2875" s="460">
        <f t="shared" si="506"/>
        <v>-2.3430407358174891E-11</v>
      </c>
      <c r="V2875" s="430"/>
    </row>
    <row r="2876" spans="3:22" x14ac:dyDescent="0.35">
      <c r="C2876" s="460">
        <v>835</v>
      </c>
      <c r="D2876" s="460">
        <f t="shared" si="497"/>
        <v>835</v>
      </c>
      <c r="E2876" s="460">
        <f t="shared" si="503"/>
        <v>0.83499999999999996</v>
      </c>
      <c r="F2876" s="460">
        <f t="shared" si="498"/>
        <v>7.295629721923025E-5</v>
      </c>
      <c r="G2876" s="460">
        <v>5.5666330042816202E-2</v>
      </c>
      <c r="H2876" s="460">
        <f t="shared" si="499"/>
        <v>1</v>
      </c>
      <c r="I2876" s="460">
        <v>0.466211180376359</v>
      </c>
      <c r="J2876" s="460">
        <v>0.44677795867984199</v>
      </c>
      <c r="K2876" s="460">
        <v>0.622695699719232</v>
      </c>
      <c r="L2876" s="460" t="str">
        <f t="shared" si="500"/>
        <v>-</v>
      </c>
      <c r="M2876" s="460">
        <f t="shared" si="501"/>
        <v>1</v>
      </c>
      <c r="N2876" s="460">
        <f t="shared" si="502"/>
        <v>4.0612093197074646E-6</v>
      </c>
      <c r="O2876" s="460">
        <f t="shared" si="507"/>
        <v>-107.82689251726082</v>
      </c>
      <c r="P2876" s="460">
        <f t="shared" si="504"/>
        <v>-1</v>
      </c>
      <c r="Q2876" s="460">
        <f t="shared" si="505"/>
        <v>1.8686897602476923E-11</v>
      </c>
      <c r="R2876" s="460">
        <f t="shared" si="506"/>
        <v>-1.8686897602476923E-11</v>
      </c>
      <c r="V2876" s="430"/>
    </row>
    <row r="2877" spans="3:22" x14ac:dyDescent="0.35">
      <c r="C2877" s="460">
        <v>836</v>
      </c>
      <c r="D2877" s="460">
        <f t="shared" si="497"/>
        <v>836</v>
      </c>
      <c r="E2877" s="460">
        <f t="shared" si="503"/>
        <v>0.83599999999999997</v>
      </c>
      <c r="F2877" s="460">
        <f t="shared" si="498"/>
        <v>7.9062171208686384E-5</v>
      </c>
      <c r="G2877" s="460">
        <v>4.47595549366092E-2</v>
      </c>
      <c r="H2877" s="460">
        <f t="shared" si="499"/>
        <v>1</v>
      </c>
      <c r="I2877" s="460">
        <v>0.46528109590465699</v>
      </c>
      <c r="J2877" s="460">
        <v>0.44583144829582999</v>
      </c>
      <c r="K2877" s="460">
        <v>0.62195198076675495</v>
      </c>
      <c r="L2877" s="460" t="str">
        <f t="shared" si="500"/>
        <v>-</v>
      </c>
      <c r="M2877" s="460">
        <f t="shared" si="501"/>
        <v>1</v>
      </c>
      <c r="N2877" s="460">
        <f t="shared" si="502"/>
        <v>3.5387875956228004E-6</v>
      </c>
      <c r="O2877" s="460">
        <f t="shared" si="507"/>
        <v>-109.02291007427587</v>
      </c>
      <c r="P2877" s="460">
        <f t="shared" si="504"/>
        <v>-1</v>
      </c>
      <c r="Q2877" s="460">
        <f t="shared" si="505"/>
        <v>1.4439988278257385E-11</v>
      </c>
      <c r="R2877" s="460">
        <f t="shared" si="506"/>
        <v>-1.4439988278257385E-11</v>
      </c>
      <c r="V2877" s="430"/>
    </row>
    <row r="2878" spans="3:22" x14ac:dyDescent="0.35">
      <c r="C2878" s="460">
        <v>837</v>
      </c>
      <c r="D2878" s="460">
        <f t="shared" ref="D2878:D2941" si="508">IF(AND($D$11=$U$86,$D$13&gt;=$U$80),$D$13/$U$80,1)*(f_CLK_MHz/fCLK_NOM_MHz)*$C2878</f>
        <v>837</v>
      </c>
      <c r="E2878" s="460">
        <f t="shared" si="503"/>
        <v>0.83699999999999997</v>
      </c>
      <c r="F2878" s="460">
        <f t="shared" ref="F2878:F2941" si="509">IF(SINC3_Decimation&lt;&gt;0,(ABS(SIN(((MOD_CLK_DIV*PI()*$D2878*SINC3_Decimation)/(f_CLK_MHz*1000000)))/(SINC3_Decimation*SIN(((MOD_CLK_DIV*PI()*$D2878)/(f_CLK_MHz*1000000)))))^First_Stage_Order),"-")</f>
        <v>8.5479924579221858E-5</v>
      </c>
      <c r="G2878" s="460">
        <v>3.5430060654842201E-2</v>
      </c>
      <c r="H2878" s="460">
        <f t="shared" ref="H2878:H2941" si="510">IF(SINC1A_Decimation&lt;&gt;0,(ABS(SIN(((MOD_CLK_DIV*SINC3_Decimation*FIR2_Decimation*PI()*$D2878*SINC1A_Decimation)/(f_CLK_MHz*1000000)))/(SINC1A_Decimation*SIN(((MOD_CLK_DIV*SINC3_Decimation*FIR2_Decimation*PI()*$D2878)/(f_CLK_MHz*1000000)))))^1),"-")</f>
        <v>1</v>
      </c>
      <c r="I2878" s="460">
        <v>0.46435130438336097</v>
      </c>
      <c r="J2878" s="460">
        <v>0.44488531781238599</v>
      </c>
      <c r="K2878" s="460">
        <v>0.62120806244770699</v>
      </c>
      <c r="L2878" s="460" t="str">
        <f t="shared" ref="L2878:L2941" si="511">IF(SINC1B_Decimation&lt;&gt;0,(ABS(SIN(((MOD_CLK_DIV*FIR1_Decimation*PI()*$D2878*SINC1B_Decimation)/(f_CLK_MHz*1000000)))/(SINC1B_Decimation*SIN(((MOD_CLK_DIV*FIR1_Decimation*PI()*$D2878)/(f_CLK_MHz*1000000)))))^1),"-")</f>
        <v>-</v>
      </c>
      <c r="M2878" s="460">
        <f t="shared" ref="M2878:M2941" si="512">IF($D$14=$Z$85,(ABS(SIN(((Dec_Prior_to_Chop*PI()*$D2878*2)/(f_CLK_MHz*1000000)))/(2*SIN(((Dec_Prior_to_Chop*PI()*$D2878)/(f_CLK_MHz*1000000)))))^1),1)</f>
        <v>1</v>
      </c>
      <c r="N2878" s="460">
        <f t="shared" ref="N2878:N2941" si="513">M2878*IF(FILTER=$U$85,F2878,IF(AND(FILTER=$U$86,$D$13&lt;=$U$73,$D$13&lt;&gt;$U$72),F2878*G2878*H2878,IF(AND(FILTER=$U$86,OR($D$13&gt;=$U$74,$D$13=$U$72),$D$13&lt;=$U$79,$D$13&lt;&gt;$U$75),I2878*L2878,IF(AND(FILTER=$U$86,$D$13=$U$75),J2878*L2878,IF(AND(FILTER=$U$86,$D$13&gt;=$U$80),K2878,"Error")))))</f>
        <v>3.0285589126131673E-6</v>
      </c>
      <c r="O2878" s="460">
        <f t="shared" si="507"/>
        <v>-110.37527947733264</v>
      </c>
      <c r="P2878" s="460">
        <f t="shared" si="504"/>
        <v>-1</v>
      </c>
      <c r="Q2878" s="460">
        <f t="shared" si="505"/>
        <v>1.0782510039809789E-11</v>
      </c>
      <c r="R2878" s="460">
        <f t="shared" si="506"/>
        <v>-1.0782510039809789E-11</v>
      </c>
      <c r="V2878" s="430"/>
    </row>
    <row r="2879" spans="3:22" x14ac:dyDescent="0.35">
      <c r="C2879" s="460">
        <v>838</v>
      </c>
      <c r="D2879" s="460">
        <f t="shared" si="508"/>
        <v>838</v>
      </c>
      <c r="E2879" s="460">
        <f t="shared" ref="E2879:E2942" si="514">D2879/1000</f>
        <v>0.83799999999999997</v>
      </c>
      <c r="F2879" s="460">
        <f t="shared" si="509"/>
        <v>9.2215219777062648E-5</v>
      </c>
      <c r="G2879" s="460">
        <v>2.75539116350813E-2</v>
      </c>
      <c r="H2879" s="460">
        <f t="shared" si="510"/>
        <v>1</v>
      </c>
      <c r="I2879" s="460">
        <v>0.46342180914147302</v>
      </c>
      <c r="J2879" s="460">
        <v>0.44393957070940698</v>
      </c>
      <c r="K2879" s="460">
        <v>0.620463946715749</v>
      </c>
      <c r="L2879" s="460" t="str">
        <f t="shared" si="511"/>
        <v>-</v>
      </c>
      <c r="M2879" s="460">
        <f t="shared" si="512"/>
        <v>1</v>
      </c>
      <c r="N2879" s="460">
        <f t="shared" si="513"/>
        <v>2.5408900171467859E-6</v>
      </c>
      <c r="O2879" s="460">
        <f t="shared" si="507"/>
        <v>-111.90028266105477</v>
      </c>
      <c r="P2879" s="460">
        <f t="shared" si="504"/>
        <v>-1</v>
      </c>
      <c r="Q2879" s="460">
        <f t="shared" si="505"/>
        <v>7.7546903453010718E-12</v>
      </c>
      <c r="R2879" s="460">
        <f t="shared" si="506"/>
        <v>-7.7546903453010718E-12</v>
      </c>
      <c r="V2879" s="430"/>
    </row>
    <row r="2880" spans="3:22" x14ac:dyDescent="0.35">
      <c r="C2880" s="460">
        <v>839</v>
      </c>
      <c r="D2880" s="460">
        <f t="shared" si="508"/>
        <v>839</v>
      </c>
      <c r="E2880" s="460">
        <f t="shared" si="514"/>
        <v>0.83899999999999997</v>
      </c>
      <c r="F2880" s="460">
        <f t="shared" si="509"/>
        <v>9.9273566051124711E-5</v>
      </c>
      <c r="G2880" s="460">
        <v>2.1000907887650098E-2</v>
      </c>
      <c r="H2880" s="460">
        <f t="shared" si="510"/>
        <v>1</v>
      </c>
      <c r="I2880" s="460">
        <v>0.46249261350347998</v>
      </c>
      <c r="J2880" s="460">
        <v>0.44299421046141602</v>
      </c>
      <c r="K2880" s="460">
        <v>0.61971963552408804</v>
      </c>
      <c r="L2880" s="460" t="str">
        <f t="shared" si="511"/>
        <v>-</v>
      </c>
      <c r="M2880" s="460">
        <f t="shared" si="512"/>
        <v>1</v>
      </c>
      <c r="N2880" s="460">
        <f t="shared" si="513"/>
        <v>2.0848350163182179E-6</v>
      </c>
      <c r="O2880" s="460">
        <f t="shared" si="507"/>
        <v>-113.61856614558005</v>
      </c>
      <c r="P2880" s="460">
        <f t="shared" si="504"/>
        <v>-1</v>
      </c>
      <c r="Q2880" s="460">
        <f t="shared" si="505"/>
        <v>5.3493330213062015E-12</v>
      </c>
      <c r="R2880" s="460">
        <f t="shared" si="506"/>
        <v>-5.3493330213062015E-12</v>
      </c>
      <c r="V2880" s="430"/>
    </row>
    <row r="2881" spans="3:22" x14ac:dyDescent="0.35">
      <c r="C2881" s="460">
        <v>840</v>
      </c>
      <c r="D2881" s="460">
        <f t="shared" si="508"/>
        <v>840</v>
      </c>
      <c r="E2881" s="460">
        <f t="shared" si="514"/>
        <v>0.84</v>
      </c>
      <c r="F2881" s="460">
        <f t="shared" si="509"/>
        <v>1.0666032026331053E-4</v>
      </c>
      <c r="G2881" s="460">
        <v>1.5637256327131699E-2</v>
      </c>
      <c r="H2881" s="460">
        <f t="shared" si="510"/>
        <v>1</v>
      </c>
      <c r="I2881" s="460">
        <v>0.46156372078933</v>
      </c>
      <c r="J2881" s="460">
        <v>0.44204924053753702</v>
      </c>
      <c r="K2881" s="460">
        <v>0.61897513082545597</v>
      </c>
      <c r="L2881" s="460" t="str">
        <f t="shared" si="511"/>
        <v>-</v>
      </c>
      <c r="M2881" s="460">
        <f t="shared" si="512"/>
        <v>1</v>
      </c>
      <c r="N2881" s="460">
        <f t="shared" si="513"/>
        <v>1.6678747678913459E-6</v>
      </c>
      <c r="O2881" s="460">
        <f t="shared" si="507"/>
        <v>-115.55673122810873</v>
      </c>
      <c r="P2881" s="460">
        <f t="shared" si="504"/>
        <v>-1</v>
      </c>
      <c r="Q2881" s="460">
        <f t="shared" si="505"/>
        <v>3.520707681125548E-12</v>
      </c>
      <c r="R2881" s="460">
        <f t="shared" si="506"/>
        <v>-3.520707681125548E-12</v>
      </c>
      <c r="V2881" s="430"/>
    </row>
    <row r="2882" spans="3:22" x14ac:dyDescent="0.35">
      <c r="C2882" s="460">
        <v>841</v>
      </c>
      <c r="D2882" s="460">
        <f t="shared" si="508"/>
        <v>841</v>
      </c>
      <c r="E2882" s="460">
        <f t="shared" si="514"/>
        <v>0.84099999999999997</v>
      </c>
      <c r="F2882" s="460">
        <f t="shared" si="509"/>
        <v>1.143806877078123E-4</v>
      </c>
      <c r="G2882" s="460">
        <v>1.13281368632703E-2</v>
      </c>
      <c r="H2882" s="460">
        <f t="shared" si="510"/>
        <v>1</v>
      </c>
      <c r="I2882" s="460">
        <v>0.460635134314414</v>
      </c>
      <c r="J2882" s="460">
        <v>0.441104664401479</v>
      </c>
      <c r="K2882" s="460">
        <v>0.61823043457210902</v>
      </c>
      <c r="L2882" s="460" t="str">
        <f t="shared" si="511"/>
        <v>-</v>
      </c>
      <c r="M2882" s="460">
        <f t="shared" si="512"/>
        <v>1</v>
      </c>
      <c r="N2882" s="460">
        <f t="shared" si="513"/>
        <v>1.2957200848690765E-6</v>
      </c>
      <c r="O2882" s="460">
        <f t="shared" si="507"/>
        <v>-117.74977618422761</v>
      </c>
      <c r="P2882" s="460">
        <f t="shared" si="504"/>
        <v>-1</v>
      </c>
      <c r="Q2882" s="460">
        <f t="shared" si="505"/>
        <v>2.1957236128270174E-12</v>
      </c>
      <c r="R2882" s="460">
        <f t="shared" si="506"/>
        <v>-2.1957236128270174E-12</v>
      </c>
      <c r="V2882" s="430"/>
    </row>
    <row r="2883" spans="3:22" x14ac:dyDescent="0.35">
      <c r="C2883" s="460">
        <v>842</v>
      </c>
      <c r="D2883" s="460">
        <f t="shared" si="508"/>
        <v>842</v>
      </c>
      <c r="E2883" s="460">
        <f t="shared" si="514"/>
        <v>0.84199999999999997</v>
      </c>
      <c r="F2883" s="460">
        <f t="shared" si="509"/>
        <v>1.2243972293936078E-4</v>
      </c>
      <c r="G2883" s="460">
        <v>7.94011947512137E-3</v>
      </c>
      <c r="H2883" s="460">
        <f t="shared" si="510"/>
        <v>1</v>
      </c>
      <c r="I2883" s="460">
        <v>0.45970685738954298</v>
      </c>
      <c r="J2883" s="460">
        <v>0.440160485511503</v>
      </c>
      <c r="K2883" s="460">
        <v>0.61748554871579897</v>
      </c>
      <c r="L2883" s="460" t="str">
        <f t="shared" si="511"/>
        <v>-</v>
      </c>
      <c r="M2883" s="460">
        <f t="shared" si="512"/>
        <v>1</v>
      </c>
      <c r="N2883" s="460">
        <f t="shared" si="513"/>
        <v>9.7218602863928342E-7</v>
      </c>
      <c r="O2883" s="460">
        <f t="shared" si="507"/>
        <v>-120.24501248992534</v>
      </c>
      <c r="P2883" s="460">
        <f t="shared" ref="P2883:P2946" si="515">D2882-D2883</f>
        <v>-1</v>
      </c>
      <c r="Q2883" s="460">
        <f t="shared" ref="Q2883:Q2946" si="516">((N2883+N2882)/2)^2</f>
        <v>1.2858495349221485E-12</v>
      </c>
      <c r="R2883" s="460">
        <f t="shared" ref="R2883:R2946" si="517">P2883*Q2883</f>
        <v>-1.2858495349221485E-12</v>
      </c>
      <c r="V2883" s="430"/>
    </row>
    <row r="2884" spans="3:22" x14ac:dyDescent="0.35">
      <c r="C2884" s="460">
        <v>843</v>
      </c>
      <c r="D2884" s="460">
        <f t="shared" si="508"/>
        <v>843</v>
      </c>
      <c r="E2884" s="460">
        <f t="shared" si="514"/>
        <v>0.84299999999999997</v>
      </c>
      <c r="F2884" s="460">
        <f t="shared" si="509"/>
        <v>1.3084233061021907E-4</v>
      </c>
      <c r="G2884" s="460">
        <v>5.3433930480770303E-3</v>
      </c>
      <c r="H2884" s="460">
        <f t="shared" si="510"/>
        <v>1</v>
      </c>
      <c r="I2884" s="460">
        <v>0.45877889332095301</v>
      </c>
      <c r="J2884" s="460">
        <v>0.439216707320432</v>
      </c>
      <c r="K2884" s="460">
        <v>0.61674047520780995</v>
      </c>
      <c r="L2884" s="460" t="str">
        <f t="shared" si="511"/>
        <v>-</v>
      </c>
      <c r="M2884" s="460">
        <f t="shared" si="512"/>
        <v>1</v>
      </c>
      <c r="N2884" s="460">
        <f t="shared" si="513"/>
        <v>6.9914199977684102E-7</v>
      </c>
      <c r="O2884" s="460">
        <f t="shared" si="507"/>
        <v>-123.10869215157132</v>
      </c>
      <c r="P2884" s="460">
        <f t="shared" si="515"/>
        <v>-1</v>
      </c>
      <c r="Q2884" s="460">
        <f t="shared" si="516"/>
        <v>6.9833434464233239E-13</v>
      </c>
      <c r="R2884" s="460">
        <f t="shared" si="517"/>
        <v>-6.9833434464233239E-13</v>
      </c>
      <c r="V2884" s="430"/>
    </row>
    <row r="2885" spans="3:22" x14ac:dyDescent="0.35">
      <c r="C2885" s="460">
        <v>844</v>
      </c>
      <c r="D2885" s="460">
        <f t="shared" si="508"/>
        <v>844</v>
      </c>
      <c r="E2885" s="460">
        <f t="shared" si="514"/>
        <v>0.84399999999999997</v>
      </c>
      <c r="F2885" s="460">
        <f t="shared" si="509"/>
        <v>1.3959326631587005E-4</v>
      </c>
      <c r="G2885" s="460">
        <v>3.4137719707224702E-3</v>
      </c>
      <c r="H2885" s="460">
        <f t="shared" si="510"/>
        <v>1</v>
      </c>
      <c r="I2885" s="460">
        <v>0.45785124541024802</v>
      </c>
      <c r="J2885" s="460">
        <v>0.43827333327559498</v>
      </c>
      <c r="K2885" s="460">
        <v>0.61599521599888696</v>
      </c>
      <c r="L2885" s="460" t="str">
        <f t="shared" si="511"/>
        <v>-</v>
      </c>
      <c r="M2885" s="460">
        <f t="shared" si="512"/>
        <v>1</v>
      </c>
      <c r="N2885" s="460">
        <f t="shared" si="513"/>
        <v>4.7653957985071432E-7</v>
      </c>
      <c r="O2885" s="460">
        <f t="shared" si="507"/>
        <v>-126.43802044838736</v>
      </c>
      <c r="P2885" s="460">
        <f t="shared" si="515"/>
        <v>-1</v>
      </c>
      <c r="Q2885" s="460">
        <f t="shared" si="516"/>
        <v>3.4555679416888591E-13</v>
      </c>
      <c r="R2885" s="460">
        <f t="shared" si="517"/>
        <v>-3.4555679416888591E-13</v>
      </c>
      <c r="V2885" s="430"/>
    </row>
    <row r="2886" spans="3:22" x14ac:dyDescent="0.35">
      <c r="C2886" s="460">
        <v>845</v>
      </c>
      <c r="D2886" s="460">
        <f t="shared" si="508"/>
        <v>845</v>
      </c>
      <c r="E2886" s="460">
        <f t="shared" si="514"/>
        <v>0.84499999999999997</v>
      </c>
      <c r="F2886" s="460">
        <f t="shared" si="509"/>
        <v>1.4869713744924113E-4</v>
      </c>
      <c r="G2886" s="460">
        <v>2.0344522441265501E-3</v>
      </c>
      <c r="H2886" s="460">
        <f t="shared" si="510"/>
        <v>1</v>
      </c>
      <c r="I2886" s="460">
        <v>0.45692391695442902</v>
      </c>
      <c r="J2886" s="460">
        <v>0.43733036681885001</v>
      </c>
      <c r="K2886" s="460">
        <v>0.61524977303929695</v>
      </c>
      <c r="L2886" s="460" t="str">
        <f t="shared" si="511"/>
        <v>-</v>
      </c>
      <c r="M2886" s="460">
        <f t="shared" si="512"/>
        <v>1</v>
      </c>
      <c r="N2886" s="460">
        <f t="shared" si="513"/>
        <v>3.0251722497880271E-7</v>
      </c>
      <c r="O2886" s="460">
        <f t="shared" si="507"/>
        <v>-130.38499784170003</v>
      </c>
      <c r="P2886" s="460">
        <f t="shared" si="515"/>
        <v>-1</v>
      </c>
      <c r="Q2886" s="460">
        <f t="shared" si="516"/>
        <v>1.5173237628779406E-13</v>
      </c>
      <c r="R2886" s="460">
        <f t="shared" si="517"/>
        <v>-1.5173237628779406E-13</v>
      </c>
      <c r="V2886" s="430"/>
    </row>
    <row r="2887" spans="3:22" x14ac:dyDescent="0.35">
      <c r="C2887" s="460">
        <v>846</v>
      </c>
      <c r="D2887" s="460">
        <f t="shared" si="508"/>
        <v>846</v>
      </c>
      <c r="E2887" s="460">
        <f t="shared" si="514"/>
        <v>0.84599999999999997</v>
      </c>
      <c r="F2887" s="460">
        <f t="shared" si="509"/>
        <v>1.5815840406335877E-4</v>
      </c>
      <c r="G2887" s="460">
        <v>1.0974950179690199E-3</v>
      </c>
      <c r="H2887" s="460">
        <f t="shared" si="510"/>
        <v>1</v>
      </c>
      <c r="I2887" s="460">
        <v>0.45599691124585401</v>
      </c>
      <c r="J2887" s="460">
        <v>0.43638781138654098</v>
      </c>
      <c r="K2887" s="460">
        <v>0.61450414827878297</v>
      </c>
      <c r="L2887" s="460" t="str">
        <f t="shared" si="511"/>
        <v>-</v>
      </c>
      <c r="M2887" s="460">
        <f t="shared" si="512"/>
        <v>1</v>
      </c>
      <c r="N2887" s="460">
        <f t="shared" si="513"/>
        <v>1.7357806050946745E-7</v>
      </c>
      <c r="O2887" s="460">
        <f t="shared" si="507"/>
        <v>-135.21010337141743</v>
      </c>
      <c r="P2887" s="460">
        <f t="shared" si="515"/>
        <v>-1</v>
      </c>
      <c r="Q2887" s="460">
        <f t="shared" si="516"/>
        <v>5.6666680216039364E-14</v>
      </c>
      <c r="R2887" s="460">
        <f t="shared" si="517"/>
        <v>-5.6666680216039364E-14</v>
      </c>
      <c r="V2887" s="430"/>
    </row>
    <row r="2888" spans="3:22" x14ac:dyDescent="0.35">
      <c r="C2888" s="460">
        <v>847</v>
      </c>
      <c r="D2888" s="460">
        <f t="shared" si="508"/>
        <v>847</v>
      </c>
      <c r="E2888" s="460">
        <f t="shared" si="514"/>
        <v>0.84699999999999998</v>
      </c>
      <c r="F2888" s="460">
        <f t="shared" si="509"/>
        <v>1.6798137974230543E-4</v>
      </c>
      <c r="G2888" s="460">
        <v>5.0502189761954903E-4</v>
      </c>
      <c r="H2888" s="460">
        <f t="shared" si="510"/>
        <v>1</v>
      </c>
      <c r="I2888" s="460">
        <v>0.455070231572205</v>
      </c>
      <c r="J2888" s="460">
        <v>0.43544567040947402</v>
      </c>
      <c r="K2888" s="460">
        <v>0.61375834366654802</v>
      </c>
      <c r="L2888" s="460" t="str">
        <f t="shared" si="511"/>
        <v>-</v>
      </c>
      <c r="M2888" s="460">
        <f t="shared" si="512"/>
        <v>1</v>
      </c>
      <c r="N2888" s="460">
        <f t="shared" si="513"/>
        <v>8.4834275162209161E-8</v>
      </c>
      <c r="O2888" s="460">
        <f t="shared" si="507"/>
        <v>-141.42857292978331</v>
      </c>
      <c r="P2888" s="460">
        <f t="shared" si="515"/>
        <v>-1</v>
      </c>
      <c r="Q2888" s="460">
        <f t="shared" si="516"/>
        <v>1.6694233806822815E-14</v>
      </c>
      <c r="R2888" s="460">
        <f t="shared" si="517"/>
        <v>-1.6694233806822815E-14</v>
      </c>
      <c r="V2888" s="430"/>
    </row>
    <row r="2889" spans="3:22" x14ac:dyDescent="0.35">
      <c r="C2889" s="460">
        <v>848</v>
      </c>
      <c r="D2889" s="460">
        <f t="shared" si="508"/>
        <v>848</v>
      </c>
      <c r="E2889" s="460">
        <f t="shared" si="514"/>
        <v>0.84799999999999998</v>
      </c>
      <c r="F2889" s="460">
        <f t="shared" si="509"/>
        <v>1.7817023248035979E-4</v>
      </c>
      <c r="G2889" s="460">
        <v>1.7011292281261001E-4</v>
      </c>
      <c r="H2889" s="460">
        <f t="shared" si="510"/>
        <v>1</v>
      </c>
      <c r="I2889" s="460">
        <v>0.45414388121650301</v>
      </c>
      <c r="J2889" s="460">
        <v>0.43450394731291703</v>
      </c>
      <c r="K2889" s="460">
        <v>0.613012361151278</v>
      </c>
      <c r="L2889" s="460" t="str">
        <f t="shared" si="511"/>
        <v>-</v>
      </c>
      <c r="M2889" s="460">
        <f t="shared" si="512"/>
        <v>1</v>
      </c>
      <c r="N2889" s="460">
        <f t="shared" si="513"/>
        <v>3.0309059005436224E-8</v>
      </c>
      <c r="O2889" s="460">
        <f t="shared" si="507"/>
        <v>-150.36855093618459</v>
      </c>
      <c r="P2889" s="460">
        <f t="shared" si="515"/>
        <v>-1</v>
      </c>
      <c r="Q2889" s="460">
        <f t="shared" si="516"/>
        <v>3.3144968508105131E-15</v>
      </c>
      <c r="R2889" s="460">
        <f t="shared" si="517"/>
        <v>-3.3144968508105131E-15</v>
      </c>
      <c r="V2889" s="430"/>
    </row>
    <row r="2890" spans="3:22" x14ac:dyDescent="0.35">
      <c r="C2890" s="460">
        <v>849</v>
      </c>
      <c r="D2890" s="460">
        <f t="shared" si="508"/>
        <v>849</v>
      </c>
      <c r="E2890" s="460">
        <f t="shared" si="514"/>
        <v>0.84899999999999998</v>
      </c>
      <c r="F2890" s="460">
        <f t="shared" si="509"/>
        <v>1.887289855692039E-4</v>
      </c>
      <c r="G2890" s="460">
        <v>1.74046608465836E-5</v>
      </c>
      <c r="H2890" s="460">
        <f t="shared" si="510"/>
        <v>1</v>
      </c>
      <c r="I2890" s="460">
        <v>0.45321786345706599</v>
      </c>
      <c r="J2890" s="460">
        <v>0.43356264551656698</v>
      </c>
      <c r="K2890" s="460">
        <v>0.61226620268110699</v>
      </c>
      <c r="L2890" s="460" t="str">
        <f t="shared" si="511"/>
        <v>-</v>
      </c>
      <c r="M2890" s="460">
        <f t="shared" si="512"/>
        <v>1</v>
      </c>
      <c r="N2890" s="460">
        <f t="shared" si="513"/>
        <v>3.2847639857517645E-9</v>
      </c>
      <c r="O2890" s="460">
        <f t="shared" si="507"/>
        <v>-169.66991659129519</v>
      </c>
      <c r="P2890" s="460">
        <f t="shared" si="515"/>
        <v>-1</v>
      </c>
      <c r="Q2890" s="460">
        <f t="shared" si="516"/>
        <v>2.8213623579081765E-16</v>
      </c>
      <c r="R2890" s="460">
        <f t="shared" si="517"/>
        <v>-2.8213623579081765E-16</v>
      </c>
      <c r="V2890" s="430"/>
    </row>
    <row r="2891" spans="3:22" x14ac:dyDescent="0.35">
      <c r="C2891" s="460">
        <v>850</v>
      </c>
      <c r="D2891" s="460">
        <f t="shared" si="508"/>
        <v>850</v>
      </c>
      <c r="E2891" s="460">
        <f t="shared" si="514"/>
        <v>0.85</v>
      </c>
      <c r="F2891" s="460">
        <f t="shared" si="509"/>
        <v>1.9966151849307366E-4</v>
      </c>
      <c r="G2891" s="460">
        <v>1.6607752592690999E-5</v>
      </c>
      <c r="H2891" s="460">
        <f t="shared" si="510"/>
        <v>1</v>
      </c>
      <c r="I2891" s="460">
        <v>0.45229218156751599</v>
      </c>
      <c r="J2891" s="460">
        <v>0.43262176843455502</v>
      </c>
      <c r="K2891" s="460">
        <v>0.61151987020364096</v>
      </c>
      <c r="L2891" s="460" t="str">
        <f t="shared" si="511"/>
        <v>-</v>
      </c>
      <c r="M2891" s="460">
        <f t="shared" si="512"/>
        <v>1</v>
      </c>
      <c r="N2891" s="460">
        <f t="shared" si="513"/>
        <v>3.3159291014139659E-9</v>
      </c>
      <c r="O2891" s="460">
        <f t="shared" si="507"/>
        <v>-169.58789527530539</v>
      </c>
      <c r="P2891" s="460">
        <f t="shared" si="515"/>
        <v>-1</v>
      </c>
      <c r="Q2891" s="460">
        <f t="shared" si="516"/>
        <v>1.0892287307739367E-17</v>
      </c>
      <c r="R2891" s="460">
        <f t="shared" si="517"/>
        <v>-1.0892287307739367E-17</v>
      </c>
      <c r="V2891" s="430"/>
    </row>
    <row r="2892" spans="3:22" x14ac:dyDescent="0.35">
      <c r="C2892" s="460">
        <v>851</v>
      </c>
      <c r="D2892" s="460">
        <f t="shared" si="508"/>
        <v>851</v>
      </c>
      <c r="E2892" s="460">
        <f t="shared" si="514"/>
        <v>0.85099999999999998</v>
      </c>
      <c r="F2892" s="460">
        <f t="shared" si="509"/>
        <v>2.1097156783172311E-4</v>
      </c>
      <c r="G2892" s="460">
        <v>1.6445314350840699E-5</v>
      </c>
      <c r="H2892" s="460">
        <f t="shared" si="510"/>
        <v>1</v>
      </c>
      <c r="I2892" s="460">
        <v>0.451366838816746</v>
      </c>
      <c r="J2892" s="460">
        <v>0.431681319475405</v>
      </c>
      <c r="K2892" s="460">
        <v>0.610773365665922</v>
      </c>
      <c r="L2892" s="460" t="str">
        <f t="shared" si="511"/>
        <v>-</v>
      </c>
      <c r="M2892" s="460">
        <f t="shared" si="512"/>
        <v>1</v>
      </c>
      <c r="N2892" s="460">
        <f t="shared" si="513"/>
        <v>3.469493752082398E-9</v>
      </c>
      <c r="O2892" s="460">
        <f t="shared" si="507"/>
        <v>-169.19467780514327</v>
      </c>
      <c r="P2892" s="460">
        <f t="shared" si="515"/>
        <v>-1</v>
      </c>
      <c r="Q2892" s="460">
        <f t="shared" si="516"/>
        <v>1.1510490825187686E-17</v>
      </c>
      <c r="R2892" s="460">
        <f t="shared" si="517"/>
        <v>-1.1510490825187686E-17</v>
      </c>
      <c r="V2892" s="430"/>
    </row>
    <row r="2893" spans="3:22" x14ac:dyDescent="0.35">
      <c r="C2893" s="460">
        <v>852</v>
      </c>
      <c r="D2893" s="460">
        <f t="shared" si="508"/>
        <v>852</v>
      </c>
      <c r="E2893" s="460">
        <f t="shared" si="514"/>
        <v>0.85199999999999998</v>
      </c>
      <c r="F2893" s="460">
        <f t="shared" si="509"/>
        <v>2.2266272817108524E-4</v>
      </c>
      <c r="G2893" s="460">
        <v>7.6553443046491703E-5</v>
      </c>
      <c r="H2893" s="460">
        <f t="shared" si="510"/>
        <v>1</v>
      </c>
      <c r="I2893" s="460">
        <v>0.45044183846888503</v>
      </c>
      <c r="J2893" s="460">
        <v>0.430741302042007</v>
      </c>
      <c r="K2893" s="460">
        <v>0.61002669101441498</v>
      </c>
      <c r="L2893" s="460" t="str">
        <f t="shared" si="511"/>
        <v>-</v>
      </c>
      <c r="M2893" s="460">
        <f t="shared" si="512"/>
        <v>1</v>
      </c>
      <c r="N2893" s="460">
        <f t="shared" si="513"/>
        <v>1.7045598479621637E-8</v>
      </c>
      <c r="O2893" s="460">
        <f t="shared" ref="O2893:O2956" si="518">20*LOG10(N2893)</f>
        <v>-155.36775491735037</v>
      </c>
      <c r="P2893" s="460">
        <f t="shared" si="515"/>
        <v>-1</v>
      </c>
      <c r="Q2893" s="460">
        <f t="shared" si="516"/>
        <v>1.0521725231883081E-16</v>
      </c>
      <c r="R2893" s="460">
        <f t="shared" si="517"/>
        <v>-1.0521725231883081E-16</v>
      </c>
      <c r="V2893" s="430"/>
    </row>
    <row r="2894" spans="3:22" x14ac:dyDescent="0.35">
      <c r="C2894" s="460">
        <v>853</v>
      </c>
      <c r="D2894" s="460">
        <f t="shared" si="508"/>
        <v>853</v>
      </c>
      <c r="E2894" s="460">
        <f t="shared" si="514"/>
        <v>0.85299999999999998</v>
      </c>
      <c r="F2894" s="460">
        <f t="shared" si="509"/>
        <v>2.3473845302152168E-4</v>
      </c>
      <c r="G2894" s="460">
        <v>1.34821962491324E-4</v>
      </c>
      <c r="H2894" s="460">
        <f t="shared" si="510"/>
        <v>1</v>
      </c>
      <c r="I2894" s="460">
        <v>0.449517183783329</v>
      </c>
      <c r="J2894" s="460">
        <v>0.42980171953163798</v>
      </c>
      <c r="K2894" s="460">
        <v>0.60927984819504399</v>
      </c>
      <c r="L2894" s="460" t="str">
        <f t="shared" si="511"/>
        <v>-</v>
      </c>
      <c r="M2894" s="460">
        <f t="shared" si="512"/>
        <v>1</v>
      </c>
      <c r="N2894" s="460">
        <f t="shared" si="513"/>
        <v>3.1647898908539014E-8</v>
      </c>
      <c r="O2894" s="460">
        <f t="shared" si="518"/>
        <v>-149.99310234656085</v>
      </c>
      <c r="P2894" s="460">
        <f t="shared" si="515"/>
        <v>-1</v>
      </c>
      <c r="Q2894" s="460">
        <f t="shared" si="516"/>
        <v>5.9276417197270203E-16</v>
      </c>
      <c r="R2894" s="460">
        <f t="shared" si="517"/>
        <v>-5.9276417197270203E-16</v>
      </c>
      <c r="V2894" s="430"/>
    </row>
    <row r="2895" spans="3:22" x14ac:dyDescent="0.35">
      <c r="C2895" s="460">
        <v>854</v>
      </c>
      <c r="D2895" s="460">
        <f t="shared" si="508"/>
        <v>854</v>
      </c>
      <c r="E2895" s="460">
        <f t="shared" si="514"/>
        <v>0.85399999999999998</v>
      </c>
      <c r="F2895" s="460">
        <f t="shared" si="509"/>
        <v>2.4720205574350581E-4</v>
      </c>
      <c r="G2895" s="460">
        <v>1.7274347518021001E-4</v>
      </c>
      <c r="H2895" s="460">
        <f t="shared" si="510"/>
        <v>1</v>
      </c>
      <c r="I2895" s="460">
        <v>0.448592878014687</v>
      </c>
      <c r="J2895" s="460">
        <v>0.42886257533591399</v>
      </c>
      <c r="K2895" s="460">
        <v>0.60853283915314405</v>
      </c>
      <c r="L2895" s="460" t="str">
        <f t="shared" si="511"/>
        <v>-</v>
      </c>
      <c r="M2895" s="460">
        <f t="shared" si="512"/>
        <v>1</v>
      </c>
      <c r="N2895" s="460">
        <f t="shared" si="513"/>
        <v>4.2702542180825184E-8</v>
      </c>
      <c r="O2895" s="460">
        <f t="shared" si="518"/>
        <v>-147.39092539306381</v>
      </c>
      <c r="P2895" s="460">
        <f t="shared" si="515"/>
        <v>-1</v>
      </c>
      <c r="Q2895" s="460">
        <f t="shared" si="516"/>
        <v>1.381997022545754E-15</v>
      </c>
      <c r="R2895" s="460">
        <f t="shared" si="517"/>
        <v>-1.381997022545754E-15</v>
      </c>
      <c r="V2895" s="430"/>
    </row>
    <row r="2896" spans="3:22" x14ac:dyDescent="0.35">
      <c r="C2896" s="460">
        <v>855</v>
      </c>
      <c r="D2896" s="460">
        <f t="shared" si="508"/>
        <v>855</v>
      </c>
      <c r="E2896" s="460">
        <f t="shared" si="514"/>
        <v>0.85499999999999998</v>
      </c>
      <c r="F2896" s="460">
        <f t="shared" si="509"/>
        <v>2.6005671048065368E-4</v>
      </c>
      <c r="G2896" s="460">
        <v>1.8127435795623799E-4</v>
      </c>
      <c r="H2896" s="460">
        <f t="shared" si="510"/>
        <v>1</v>
      </c>
      <c r="I2896" s="460">
        <v>0.447668924412776</v>
      </c>
      <c r="J2896" s="460">
        <v>0.42792387284078198</v>
      </c>
      <c r="K2896" s="460">
        <v>0.60778566583346505</v>
      </c>
      <c r="L2896" s="460" t="str">
        <f t="shared" si="511"/>
        <v>-</v>
      </c>
      <c r="M2896" s="460">
        <f t="shared" si="512"/>
        <v>1</v>
      </c>
      <c r="N2896" s="460">
        <f t="shared" si="513"/>
        <v>4.7141613224591764E-8</v>
      </c>
      <c r="O2896" s="460">
        <f t="shared" si="518"/>
        <v>-146.53191119289477</v>
      </c>
      <c r="P2896" s="460">
        <f t="shared" si="515"/>
        <v>-1</v>
      </c>
      <c r="Q2896" s="460">
        <f t="shared" si="516"/>
        <v>2.0179930651281774E-15</v>
      </c>
      <c r="R2896" s="460">
        <f t="shared" si="517"/>
        <v>-2.0179930651281774E-15</v>
      </c>
      <c r="V2896" s="430"/>
    </row>
    <row r="2897" spans="3:22" x14ac:dyDescent="0.35">
      <c r="C2897" s="460">
        <v>856</v>
      </c>
      <c r="D2897" s="460">
        <f t="shared" si="508"/>
        <v>856</v>
      </c>
      <c r="E2897" s="460">
        <f t="shared" si="514"/>
        <v>0.85599999999999998</v>
      </c>
      <c r="F2897" s="460">
        <f t="shared" si="509"/>
        <v>2.733054530999497E-4</v>
      </c>
      <c r="G2897" s="460">
        <v>1.5974858401639999E-4</v>
      </c>
      <c r="H2897" s="460">
        <f t="shared" si="510"/>
        <v>1</v>
      </c>
      <c r="I2897" s="460">
        <v>0.446745326222595</v>
      </c>
      <c r="J2897" s="460">
        <v>0.426985615426489</v>
      </c>
      <c r="K2897" s="460">
        <v>0.60703833018016595</v>
      </c>
      <c r="L2897" s="460" t="str">
        <f t="shared" si="511"/>
        <v>-</v>
      </c>
      <c r="M2897" s="460">
        <f t="shared" si="512"/>
        <v>1</v>
      </c>
      <c r="N2897" s="460">
        <f t="shared" si="513"/>
        <v>4.3660159136677583E-8</v>
      </c>
      <c r="O2897" s="460">
        <f t="shared" si="518"/>
        <v>-147.19829371332779</v>
      </c>
      <c r="P2897" s="460">
        <f t="shared" si="515"/>
        <v>-1</v>
      </c>
      <c r="Q2897" s="460">
        <f t="shared" si="516"/>
        <v>2.0612404659869445E-15</v>
      </c>
      <c r="R2897" s="460">
        <f t="shared" si="517"/>
        <v>-2.0612404659869445E-15</v>
      </c>
      <c r="V2897" s="430"/>
    </row>
    <row r="2898" spans="3:22" x14ac:dyDescent="0.35">
      <c r="C2898" s="460">
        <v>857</v>
      </c>
      <c r="D2898" s="460">
        <f t="shared" si="508"/>
        <v>857</v>
      </c>
      <c r="E2898" s="460">
        <f t="shared" si="514"/>
        <v>0.85699999999999998</v>
      </c>
      <c r="F2898" s="460">
        <f t="shared" si="509"/>
        <v>2.8695118213907647E-4</v>
      </c>
      <c r="G2898" s="460">
        <v>1.14663498308847E-4</v>
      </c>
      <c r="H2898" s="460">
        <f t="shared" si="510"/>
        <v>1</v>
      </c>
      <c r="I2898" s="460">
        <v>0.445822086684318</v>
      </c>
      <c r="J2898" s="460">
        <v>0.426047806467579</v>
      </c>
      <c r="K2898" s="460">
        <v>0.60629083413680096</v>
      </c>
      <c r="L2898" s="460" t="str">
        <f t="shared" si="511"/>
        <v>-</v>
      </c>
      <c r="M2898" s="460">
        <f t="shared" si="512"/>
        <v>1</v>
      </c>
      <c r="N2898" s="460">
        <f t="shared" si="513"/>
        <v>3.2902826387925642E-8</v>
      </c>
      <c r="O2898" s="460">
        <f t="shared" si="518"/>
        <v>-149.655335881756</v>
      </c>
      <c r="P2898" s="460">
        <f t="shared" si="515"/>
        <v>-1</v>
      </c>
      <c r="Q2898" s="460">
        <f t="shared" si="516"/>
        <v>1.465472688110151E-15</v>
      </c>
      <c r="R2898" s="460">
        <f t="shared" si="517"/>
        <v>-1.465472688110151E-15</v>
      </c>
      <c r="V2898" s="430"/>
    </row>
    <row r="2899" spans="3:22" x14ac:dyDescent="0.35">
      <c r="C2899" s="460">
        <v>858</v>
      </c>
      <c r="D2899" s="460">
        <f t="shared" si="508"/>
        <v>858</v>
      </c>
      <c r="E2899" s="460">
        <f t="shared" si="514"/>
        <v>0.85799999999999998</v>
      </c>
      <c r="F2899" s="460">
        <f t="shared" si="509"/>
        <v>3.0099665976067447E-4</v>
      </c>
      <c r="G2899" s="460">
        <v>5.8373622931979903E-5</v>
      </c>
      <c r="H2899" s="460">
        <f t="shared" si="510"/>
        <v>1</v>
      </c>
      <c r="I2899" s="460">
        <v>0.44489920903329699</v>
      </c>
      <c r="J2899" s="460">
        <v>0.42511044933289199</v>
      </c>
      <c r="K2899" s="460">
        <v>0.60554317964634596</v>
      </c>
      <c r="L2899" s="460" t="str">
        <f t="shared" si="511"/>
        <v>-</v>
      </c>
      <c r="M2899" s="460">
        <f t="shared" si="512"/>
        <v>1</v>
      </c>
      <c r="N2899" s="460">
        <f t="shared" si="513"/>
        <v>1.7570265520655059E-8</v>
      </c>
      <c r="O2899" s="460">
        <f t="shared" si="518"/>
        <v>-155.10443350853006</v>
      </c>
      <c r="P2899" s="460">
        <f t="shared" si="515"/>
        <v>-1</v>
      </c>
      <c r="Q2899" s="460">
        <f t="shared" si="516"/>
        <v>6.3688325170300861E-16</v>
      </c>
      <c r="R2899" s="460">
        <f t="shared" si="517"/>
        <v>-6.3688325170300861E-16</v>
      </c>
      <c r="V2899" s="430"/>
    </row>
    <row r="2900" spans="3:22" x14ac:dyDescent="0.35">
      <c r="C2900" s="460">
        <v>859</v>
      </c>
      <c r="D2900" s="460">
        <f t="shared" si="508"/>
        <v>859</v>
      </c>
      <c r="E2900" s="460">
        <f t="shared" si="514"/>
        <v>0.85899999999999999</v>
      </c>
      <c r="F2900" s="460">
        <f t="shared" si="509"/>
        <v>3.1544451271347114E-4</v>
      </c>
      <c r="G2900" s="460">
        <v>7.7291621938905798E-6</v>
      </c>
      <c r="H2900" s="460">
        <f t="shared" si="510"/>
        <v>1</v>
      </c>
      <c r="I2900" s="460">
        <v>0.44397669649999399</v>
      </c>
      <c r="J2900" s="460">
        <v>0.42417354738549701</v>
      </c>
      <c r="K2900" s="460">
        <v>0.60479536865113304</v>
      </c>
      <c r="L2900" s="460" t="str">
        <f t="shared" si="511"/>
        <v>-</v>
      </c>
      <c r="M2900" s="460">
        <f t="shared" si="512"/>
        <v>1</v>
      </c>
      <c r="N2900" s="460">
        <f t="shared" si="513"/>
        <v>2.4381218019351973E-9</v>
      </c>
      <c r="O2900" s="460">
        <f t="shared" si="518"/>
        <v>-172.25889204008695</v>
      </c>
      <c r="P2900" s="460">
        <f t="shared" si="515"/>
        <v>-1</v>
      </c>
      <c r="Q2900" s="460">
        <f t="shared" si="516"/>
        <v>1.0008389081269761E-16</v>
      </c>
      <c r="R2900" s="460">
        <f t="shared" si="517"/>
        <v>-1.0008389081269761E-16</v>
      </c>
      <c r="V2900" s="430"/>
    </row>
    <row r="2901" spans="3:22" x14ac:dyDescent="0.35">
      <c r="C2901" s="460">
        <v>860</v>
      </c>
      <c r="D2901" s="460">
        <f t="shared" si="508"/>
        <v>860</v>
      </c>
      <c r="E2901" s="460">
        <f t="shared" si="514"/>
        <v>0.86</v>
      </c>
      <c r="F2901" s="460">
        <f t="shared" si="509"/>
        <v>3.3029723330010836E-4</v>
      </c>
      <c r="G2901" s="460">
        <v>1.7304371935081501E-5</v>
      </c>
      <c r="H2901" s="460">
        <f t="shared" si="510"/>
        <v>1</v>
      </c>
      <c r="I2901" s="460">
        <v>0.443054552310021</v>
      </c>
      <c r="J2901" s="460">
        <v>0.42323710398272701</v>
      </c>
      <c r="K2901" s="460">
        <v>0.60404740309289595</v>
      </c>
      <c r="L2901" s="460" t="str">
        <f t="shared" si="511"/>
        <v>-</v>
      </c>
      <c r="M2901" s="460">
        <f t="shared" si="512"/>
        <v>1</v>
      </c>
      <c r="N2901" s="460">
        <f t="shared" si="513"/>
        <v>5.7155861741534623E-9</v>
      </c>
      <c r="O2901" s="460">
        <f t="shared" si="518"/>
        <v>-164.8587844597196</v>
      </c>
      <c r="P2901" s="460">
        <f t="shared" si="515"/>
        <v>-1</v>
      </c>
      <c r="Q2901" s="460">
        <f t="shared" si="516"/>
        <v>1.6620738439832956E-17</v>
      </c>
      <c r="R2901" s="460">
        <f t="shared" si="517"/>
        <v>-1.6620738439832956E-17</v>
      </c>
      <c r="V2901" s="430"/>
    </row>
    <row r="2902" spans="3:22" x14ac:dyDescent="0.35">
      <c r="C2902" s="460">
        <v>861</v>
      </c>
      <c r="D2902" s="460">
        <f t="shared" si="508"/>
        <v>861</v>
      </c>
      <c r="E2902" s="460">
        <f t="shared" si="514"/>
        <v>0.86099999999999999</v>
      </c>
      <c r="F2902" s="460">
        <f t="shared" si="509"/>
        <v>3.4555718035157008E-4</v>
      </c>
      <c r="G2902" s="460">
        <v>4.9899436561363404E-6</v>
      </c>
      <c r="H2902" s="460">
        <f t="shared" si="510"/>
        <v>1</v>
      </c>
      <c r="I2902" s="460">
        <v>0.442132779684069</v>
      </c>
      <c r="J2902" s="460">
        <v>0.42230112247611701</v>
      </c>
      <c r="K2902" s="460">
        <v>0.603299284912717</v>
      </c>
      <c r="L2902" s="460" t="str">
        <f t="shared" si="511"/>
        <v>-</v>
      </c>
      <c r="M2902" s="460">
        <f t="shared" si="512"/>
        <v>1</v>
      </c>
      <c r="N2902" s="460">
        <f t="shared" si="513"/>
        <v>1.7243108599276783E-9</v>
      </c>
      <c r="O2902" s="460">
        <f t="shared" si="518"/>
        <v>-175.2676887310019</v>
      </c>
      <c r="P2902" s="460">
        <f t="shared" si="515"/>
        <v>-1</v>
      </c>
      <c r="Q2902" s="460">
        <f t="shared" si="516"/>
        <v>1.3838016969432339E-17</v>
      </c>
      <c r="R2902" s="460">
        <f t="shared" si="517"/>
        <v>-1.3838016969432339E-17</v>
      </c>
      <c r="V2902" s="430"/>
    </row>
    <row r="2903" spans="3:22" x14ac:dyDescent="0.35">
      <c r="C2903" s="460">
        <v>862</v>
      </c>
      <c r="D2903" s="460">
        <f t="shared" si="508"/>
        <v>862</v>
      </c>
      <c r="E2903" s="460">
        <f t="shared" si="514"/>
        <v>0.86199999999999999</v>
      </c>
      <c r="F2903" s="460">
        <f t="shared" si="509"/>
        <v>3.6122658020808197E-4</v>
      </c>
      <c r="G2903" s="460">
        <v>9.6766550384275402E-5</v>
      </c>
      <c r="H2903" s="460">
        <f t="shared" si="510"/>
        <v>1</v>
      </c>
      <c r="I2903" s="460">
        <v>0.44121138183795799</v>
      </c>
      <c r="J2903" s="460">
        <v>0.42136560621143598</v>
      </c>
      <c r="K2903" s="460">
        <v>0.60255101605107597</v>
      </c>
      <c r="L2903" s="460" t="str">
        <f t="shared" si="511"/>
        <v>-</v>
      </c>
      <c r="M2903" s="460">
        <f t="shared" si="512"/>
        <v>1</v>
      </c>
      <c r="N2903" s="460">
        <f t="shared" si="513"/>
        <v>3.495465007384486E-8</v>
      </c>
      <c r="O2903" s="460">
        <f t="shared" si="518"/>
        <v>-149.12990082350103</v>
      </c>
      <c r="P2903" s="460">
        <f t="shared" si="515"/>
        <v>-1</v>
      </c>
      <c r="Q2903" s="460">
        <f t="shared" si="516"/>
        <v>3.3633654379530299E-16</v>
      </c>
      <c r="R2903" s="460">
        <f t="shared" si="517"/>
        <v>-3.3633654379530299E-16</v>
      </c>
      <c r="V2903" s="430"/>
    </row>
    <row r="2904" spans="3:22" x14ac:dyDescent="0.35">
      <c r="C2904" s="460">
        <v>863</v>
      </c>
      <c r="D2904" s="460">
        <f t="shared" si="508"/>
        <v>863</v>
      </c>
      <c r="E2904" s="460">
        <f t="shared" si="514"/>
        <v>0.86299999999999999</v>
      </c>
      <c r="F2904" s="460">
        <f t="shared" si="509"/>
        <v>3.7730752770631637E-4</v>
      </c>
      <c r="G2904" s="460">
        <v>2.7938450509552197E-4</v>
      </c>
      <c r="H2904" s="460">
        <f t="shared" si="510"/>
        <v>1</v>
      </c>
      <c r="I2904" s="460">
        <v>0.440290361982557</v>
      </c>
      <c r="J2904" s="460">
        <v>0.42043055852861999</v>
      </c>
      <c r="K2904" s="460">
        <v>0.60180259844779205</v>
      </c>
      <c r="L2904" s="460" t="str">
        <f t="shared" si="511"/>
        <v>-</v>
      </c>
      <c r="M2904" s="460">
        <f t="shared" si="512"/>
        <v>1</v>
      </c>
      <c r="N2904" s="460">
        <f t="shared" si="513"/>
        <v>1.0541387689704415E-7</v>
      </c>
      <c r="O2904" s="460">
        <f t="shared" si="518"/>
        <v>-139.54204427903227</v>
      </c>
      <c r="P2904" s="460">
        <f t="shared" si="515"/>
        <v>-1</v>
      </c>
      <c r="Q2904" s="460">
        <f t="shared" si="516"/>
        <v>4.9258308409942981E-15</v>
      </c>
      <c r="R2904" s="460">
        <f t="shared" si="517"/>
        <v>-4.9258308409942981E-15</v>
      </c>
      <c r="V2904" s="430"/>
    </row>
    <row r="2905" spans="3:22" x14ac:dyDescent="0.35">
      <c r="C2905" s="460">
        <v>864</v>
      </c>
      <c r="D2905" s="460">
        <f t="shared" si="508"/>
        <v>864</v>
      </c>
      <c r="E2905" s="460">
        <f t="shared" si="514"/>
        <v>0.86399999999999999</v>
      </c>
      <c r="F2905" s="460">
        <f t="shared" si="509"/>
        <v>3.9380198717289924E-4</v>
      </c>
      <c r="G2905" s="460">
        <v>5.7228338258398395E-4</v>
      </c>
      <c r="H2905" s="460">
        <f t="shared" si="510"/>
        <v>1</v>
      </c>
      <c r="I2905" s="460">
        <v>0.43936972332380098</v>
      </c>
      <c r="J2905" s="460">
        <v>0.41949598276178202</v>
      </c>
      <c r="K2905" s="460">
        <v>0.60105403404203805</v>
      </c>
      <c r="L2905" s="460" t="str">
        <f t="shared" si="511"/>
        <v>-</v>
      </c>
      <c r="M2905" s="460">
        <f t="shared" si="512"/>
        <v>1</v>
      </c>
      <c r="N2905" s="460">
        <f t="shared" si="513"/>
        <v>2.2536633328760143E-7</v>
      </c>
      <c r="O2905" s="460">
        <f t="shared" si="518"/>
        <v>-132.94221922449168</v>
      </c>
      <c r="P2905" s="460">
        <f t="shared" si="515"/>
        <v>-1</v>
      </c>
      <c r="Q2905" s="460">
        <f t="shared" si="516"/>
        <v>2.7353886862449576E-14</v>
      </c>
      <c r="R2905" s="460">
        <f t="shared" si="517"/>
        <v>-2.7353886862449576E-14</v>
      </c>
      <c r="V2905" s="430"/>
    </row>
    <row r="2906" spans="3:22" x14ac:dyDescent="0.35">
      <c r="C2906" s="460">
        <v>865</v>
      </c>
      <c r="D2906" s="460">
        <f t="shared" si="508"/>
        <v>865</v>
      </c>
      <c r="E2906" s="460">
        <f t="shared" si="514"/>
        <v>0.86499999999999999</v>
      </c>
      <c r="F2906" s="460">
        <f t="shared" si="509"/>
        <v>4.1071179342392581E-4</v>
      </c>
      <c r="G2906" s="460">
        <v>9.9199208514363598E-4</v>
      </c>
      <c r="H2906" s="460">
        <f t="shared" si="510"/>
        <v>1</v>
      </c>
      <c r="I2906" s="460">
        <v>0.43844946906265803</v>
      </c>
      <c r="J2906" s="460">
        <v>0.418561882239187</v>
      </c>
      <c r="K2906" s="460">
        <v>0.60030532477232101</v>
      </c>
      <c r="L2906" s="460" t="str">
        <f t="shared" si="511"/>
        <v>-</v>
      </c>
      <c r="M2906" s="460">
        <f t="shared" si="512"/>
        <v>1</v>
      </c>
      <c r="N2906" s="460">
        <f t="shared" si="513"/>
        <v>4.0742284835168245E-7</v>
      </c>
      <c r="O2906" s="460">
        <f t="shared" si="518"/>
        <v>-127.79909238669688</v>
      </c>
      <c r="P2906" s="460">
        <f t="shared" si="515"/>
        <v>-1</v>
      </c>
      <c r="Q2906" s="460">
        <f t="shared" si="516"/>
        <v>1.0010553709992865E-13</v>
      </c>
      <c r="R2906" s="460">
        <f t="shared" si="517"/>
        <v>-1.0010553709992865E-13</v>
      </c>
      <c r="V2906" s="430"/>
    </row>
    <row r="2907" spans="3:22" x14ac:dyDescent="0.35">
      <c r="C2907" s="460">
        <v>866</v>
      </c>
      <c r="D2907" s="460">
        <f t="shared" si="508"/>
        <v>866</v>
      </c>
      <c r="E2907" s="460">
        <f t="shared" si="514"/>
        <v>0.86599999999999999</v>
      </c>
      <c r="F2907" s="460">
        <f t="shared" si="509"/>
        <v>4.2803865277050681E-4</v>
      </c>
      <c r="G2907" s="460">
        <v>1.5512905028285001E-3</v>
      </c>
      <c r="H2907" s="460">
        <f t="shared" si="510"/>
        <v>1</v>
      </c>
      <c r="I2907" s="460">
        <v>0.437529602395135</v>
      </c>
      <c r="J2907" s="460">
        <v>0.41762826028324102</v>
      </c>
      <c r="K2907" s="460">
        <v>0.59955647257649702</v>
      </c>
      <c r="L2907" s="460" t="str">
        <f t="shared" si="511"/>
        <v>-</v>
      </c>
      <c r="M2907" s="460">
        <f t="shared" si="512"/>
        <v>1</v>
      </c>
      <c r="N2907" s="460">
        <f t="shared" si="513"/>
        <v>6.6401229688639324E-7</v>
      </c>
      <c r="O2907" s="460">
        <f t="shared" si="518"/>
        <v>-123.55647755660186</v>
      </c>
      <c r="P2907" s="460">
        <f t="shared" si="515"/>
        <v>-1</v>
      </c>
      <c r="Q2907" s="460">
        <f t="shared" si="516"/>
        <v>2.8699331761283408E-13</v>
      </c>
      <c r="R2907" s="460">
        <f t="shared" si="517"/>
        <v>-2.8699331761283408E-13</v>
      </c>
      <c r="V2907" s="430"/>
    </row>
    <row r="2908" spans="3:22" x14ac:dyDescent="0.35">
      <c r="C2908" s="460">
        <v>867</v>
      </c>
      <c r="D2908" s="460">
        <f t="shared" si="508"/>
        <v>867</v>
      </c>
      <c r="E2908" s="460">
        <f t="shared" si="514"/>
        <v>0.86699999999999999</v>
      </c>
      <c r="F2908" s="460">
        <f t="shared" si="509"/>
        <v>4.457841440301421E-4</v>
      </c>
      <c r="G2908" s="460">
        <v>2.2585394726808098E-3</v>
      </c>
      <c r="H2908" s="460">
        <f t="shared" si="510"/>
        <v>1</v>
      </c>
      <c r="I2908" s="460">
        <v>0.43661012651224501</v>
      </c>
      <c r="J2908" s="460">
        <v>0.41669512021046901</v>
      </c>
      <c r="K2908" s="460">
        <v>0.59880747939175105</v>
      </c>
      <c r="L2908" s="460" t="str">
        <f t="shared" si="511"/>
        <v>-</v>
      </c>
      <c r="M2908" s="460">
        <f t="shared" si="512"/>
        <v>1</v>
      </c>
      <c r="N2908" s="460">
        <f t="shared" si="513"/>
        <v>1.0068210855873034E-6</v>
      </c>
      <c r="O2908" s="460">
        <f t="shared" si="518"/>
        <v>-119.94095395428273</v>
      </c>
      <c r="P2908" s="460">
        <f t="shared" si="515"/>
        <v>-1</v>
      </c>
      <c r="Q2908" s="460">
        <f t="shared" si="516"/>
        <v>6.9792104799712363E-13</v>
      </c>
      <c r="R2908" s="460">
        <f t="shared" si="517"/>
        <v>-6.9792104799712363E-13</v>
      </c>
      <c r="V2908" s="430"/>
    </row>
    <row r="2909" spans="3:22" x14ac:dyDescent="0.35">
      <c r="C2909" s="460">
        <v>868</v>
      </c>
      <c r="D2909" s="460">
        <f t="shared" si="508"/>
        <v>868</v>
      </c>
      <c r="E2909" s="460">
        <f t="shared" si="514"/>
        <v>0.86799999999999999</v>
      </c>
      <c r="F2909" s="460">
        <f t="shared" si="509"/>
        <v>4.6394971954383154E-4</v>
      </c>
      <c r="G2909" s="460">
        <v>3.1171897643385198E-3</v>
      </c>
      <c r="H2909" s="460">
        <f t="shared" si="510"/>
        <v>1</v>
      </c>
      <c r="I2909" s="460">
        <v>0.43569104460000802</v>
      </c>
      <c r="J2909" s="460">
        <v>0.41576246533151001</v>
      </c>
      <c r="K2909" s="460">
        <v>0.59805834715459505</v>
      </c>
      <c r="L2909" s="460" t="str">
        <f t="shared" si="511"/>
        <v>-</v>
      </c>
      <c r="M2909" s="460">
        <f t="shared" si="512"/>
        <v>1</v>
      </c>
      <c r="N2909" s="460">
        <f t="shared" si="513"/>
        <v>1.4462193169297586E-6</v>
      </c>
      <c r="O2909" s="460">
        <f t="shared" si="518"/>
        <v>-116.79531683917139</v>
      </c>
      <c r="P2909" s="460">
        <f t="shared" si="515"/>
        <v>-1</v>
      </c>
      <c r="Q2909" s="460">
        <f t="shared" si="516"/>
        <v>1.5043518040952672E-12</v>
      </c>
      <c r="R2909" s="460">
        <f t="shared" si="517"/>
        <v>-1.5043518040952672E-12</v>
      </c>
      <c r="V2909" s="430"/>
    </row>
    <row r="2910" spans="3:22" x14ac:dyDescent="0.35">
      <c r="C2910" s="460">
        <v>869</v>
      </c>
      <c r="D2910" s="460">
        <f t="shared" si="508"/>
        <v>869</v>
      </c>
      <c r="E2910" s="460">
        <f t="shared" si="514"/>
        <v>0.86899999999999999</v>
      </c>
      <c r="F2910" s="460">
        <f t="shared" si="509"/>
        <v>4.8253670619877826E-4</v>
      </c>
      <c r="G2910" s="460">
        <v>4.1254759879177103E-3</v>
      </c>
      <c r="H2910" s="460">
        <f t="shared" si="510"/>
        <v>1</v>
      </c>
      <c r="I2910" s="460">
        <v>0.434772359839393</v>
      </c>
      <c r="J2910" s="460">
        <v>0.41483029895106299</v>
      </c>
      <c r="K2910" s="460">
        <v>0.59730907780083098</v>
      </c>
      <c r="L2910" s="460" t="str">
        <f t="shared" si="511"/>
        <v>-</v>
      </c>
      <c r="M2910" s="460">
        <f t="shared" si="512"/>
        <v>1</v>
      </c>
      <c r="N2910" s="460">
        <f t="shared" si="513"/>
        <v>1.9906935947119626E-6</v>
      </c>
      <c r="O2910" s="460">
        <f t="shared" si="518"/>
        <v>-114.01991161880184</v>
      </c>
      <c r="P2910" s="460">
        <f t="shared" si="515"/>
        <v>-1</v>
      </c>
      <c r="Q2910" s="460">
        <f t="shared" si="516"/>
        <v>2.953092590552394E-12</v>
      </c>
      <c r="R2910" s="460">
        <f t="shared" si="517"/>
        <v>-2.953092590552394E-12</v>
      </c>
      <c r="V2910" s="430"/>
    </row>
    <row r="2911" spans="3:22" x14ac:dyDescent="0.35">
      <c r="C2911" s="460">
        <v>870</v>
      </c>
      <c r="D2911" s="460">
        <f t="shared" si="508"/>
        <v>870</v>
      </c>
      <c r="E2911" s="460">
        <f t="shared" si="514"/>
        <v>0.87</v>
      </c>
      <c r="F2911" s="460">
        <f t="shared" si="509"/>
        <v>5.0154630645656559E-4</v>
      </c>
      <c r="G2911" s="460">
        <v>5.2762964926690598E-3</v>
      </c>
      <c r="H2911" s="460">
        <f t="shared" si="510"/>
        <v>1</v>
      </c>
      <c r="I2911" s="460">
        <v>0.43385407540636001</v>
      </c>
      <c r="J2911" s="460">
        <v>0.41389862436792202</v>
      </c>
      <c r="K2911" s="460">
        <v>0.596559673265597</v>
      </c>
      <c r="L2911" s="460" t="str">
        <f t="shared" si="511"/>
        <v>-</v>
      </c>
      <c r="M2911" s="460">
        <f t="shared" si="512"/>
        <v>1</v>
      </c>
      <c r="N2911" s="460">
        <f t="shared" si="513"/>
        <v>2.6463070176678985E-6</v>
      </c>
      <c r="O2911" s="460">
        <f t="shared" si="518"/>
        <v>-111.54719543015054</v>
      </c>
      <c r="P2911" s="460">
        <f t="shared" si="515"/>
        <v>-1</v>
      </c>
      <c r="Q2911" s="460">
        <f t="shared" si="516"/>
        <v>5.3754436698028017E-12</v>
      </c>
      <c r="R2911" s="460">
        <f t="shared" si="517"/>
        <v>-5.3754436698028017E-12</v>
      </c>
      <c r="V2911" s="430"/>
    </row>
    <row r="2912" spans="3:22" x14ac:dyDescent="0.35">
      <c r="C2912" s="460">
        <v>871</v>
      </c>
      <c r="D2912" s="460">
        <f t="shared" si="508"/>
        <v>871</v>
      </c>
      <c r="E2912" s="460">
        <f t="shared" si="514"/>
        <v>0.871</v>
      </c>
      <c r="F2912" s="460">
        <f t="shared" si="509"/>
        <v>5.2097959938670355E-4</v>
      </c>
      <c r="G2912" s="460">
        <v>6.5572756138703196E-3</v>
      </c>
      <c r="H2912" s="460">
        <f t="shared" si="510"/>
        <v>1</v>
      </c>
      <c r="I2912" s="460">
        <v>0.43293619447180298</v>
      </c>
      <c r="J2912" s="460">
        <v>0.41296744487492199</v>
      </c>
      <c r="K2912" s="460">
        <v>0.59581013548332096</v>
      </c>
      <c r="L2912" s="460" t="str">
        <f t="shared" si="511"/>
        <v>-</v>
      </c>
      <c r="M2912" s="460">
        <f t="shared" si="512"/>
        <v>1</v>
      </c>
      <c r="N2912" s="460">
        <f t="shared" si="513"/>
        <v>3.4162068223823595E-6</v>
      </c>
      <c r="O2912" s="460">
        <f t="shared" si="518"/>
        <v>-109.32911688670771</v>
      </c>
      <c r="P2912" s="460">
        <f t="shared" si="515"/>
        <v>-1</v>
      </c>
      <c r="Q2912" s="460">
        <f t="shared" si="516"/>
        <v>9.188518515200231E-12</v>
      </c>
      <c r="R2912" s="460">
        <f t="shared" si="517"/>
        <v>-9.188518515200231E-12</v>
      </c>
      <c r="V2912" s="430"/>
    </row>
    <row r="2913" spans="3:22" x14ac:dyDescent="0.35">
      <c r="C2913" s="460">
        <v>872</v>
      </c>
      <c r="D2913" s="460">
        <f t="shared" si="508"/>
        <v>872</v>
      </c>
      <c r="E2913" s="460">
        <f t="shared" si="514"/>
        <v>0.872</v>
      </c>
      <c r="F2913" s="460">
        <f t="shared" si="509"/>
        <v>5.4083754170540055E-4</v>
      </c>
      <c r="G2913" s="460">
        <v>7.9510001378980209E-3</v>
      </c>
      <c r="H2913" s="460">
        <f t="shared" si="510"/>
        <v>1</v>
      </c>
      <c r="I2913" s="460">
        <v>0.43201872020154403</v>
      </c>
      <c r="J2913" s="460">
        <v>0.41203676375893</v>
      </c>
      <c r="K2913" s="460">
        <v>0.59506046638771604</v>
      </c>
      <c r="L2913" s="460" t="str">
        <f t="shared" si="511"/>
        <v>-</v>
      </c>
      <c r="M2913" s="460">
        <f t="shared" si="512"/>
        <v>1</v>
      </c>
      <c r="N2913" s="460">
        <f t="shared" si="513"/>
        <v>4.300199368680066E-6</v>
      </c>
      <c r="O2913" s="460">
        <f t="shared" si="518"/>
        <v>-107.33022817812717</v>
      </c>
      <c r="P2913" s="460">
        <f t="shared" si="515"/>
        <v>-1</v>
      </c>
      <c r="Q2913" s="460">
        <f t="shared" si="516"/>
        <v>1.4885731126366635E-11</v>
      </c>
      <c r="R2913" s="460">
        <f t="shared" si="517"/>
        <v>-1.4885731126366635E-11</v>
      </c>
      <c r="V2913" s="430"/>
    </row>
    <row r="2914" spans="3:22" x14ac:dyDescent="0.35">
      <c r="C2914" s="460">
        <v>873</v>
      </c>
      <c r="D2914" s="460">
        <f t="shared" si="508"/>
        <v>873</v>
      </c>
      <c r="E2914" s="460">
        <f t="shared" si="514"/>
        <v>0.873</v>
      </c>
      <c r="F2914" s="460">
        <f t="shared" si="509"/>
        <v>5.6112096881942661E-4</v>
      </c>
      <c r="G2914" s="460">
        <v>9.4354176911383304E-3</v>
      </c>
      <c r="H2914" s="460">
        <f t="shared" si="510"/>
        <v>1</v>
      </c>
      <c r="I2914" s="460">
        <v>0.43110165575632098</v>
      </c>
      <c r="J2914" s="460">
        <v>0.41110658430083502</v>
      </c>
      <c r="K2914" s="460">
        <v>0.594310667911785</v>
      </c>
      <c r="L2914" s="460" t="str">
        <f t="shared" si="511"/>
        <v>-</v>
      </c>
      <c r="M2914" s="460">
        <f t="shared" si="512"/>
        <v>1</v>
      </c>
      <c r="N2914" s="460">
        <f t="shared" si="513"/>
        <v>5.2944107160674975E-6</v>
      </c>
      <c r="O2914" s="460">
        <f t="shared" si="518"/>
        <v>-105.52364742313038</v>
      </c>
      <c r="P2914" s="460">
        <f t="shared" si="515"/>
        <v>-1</v>
      </c>
      <c r="Q2914" s="460">
        <f t="shared" si="516"/>
        <v>2.3014135669584908E-11</v>
      </c>
      <c r="R2914" s="460">
        <f t="shared" si="517"/>
        <v>-2.3014135669584908E-11</v>
      </c>
      <c r="V2914" s="430"/>
    </row>
    <row r="2915" spans="3:22" x14ac:dyDescent="0.35">
      <c r="C2915" s="460">
        <v>874</v>
      </c>
      <c r="D2915" s="460">
        <f t="shared" si="508"/>
        <v>874</v>
      </c>
      <c r="E2915" s="460">
        <f t="shared" si="514"/>
        <v>0.874</v>
      </c>
      <c r="F2915" s="460">
        <f t="shared" si="509"/>
        <v>5.8183059587498497E-4</v>
      </c>
      <c r="G2915" s="460">
        <v>1.0984381007492499E-2</v>
      </c>
      <c r="H2915" s="460">
        <f t="shared" si="510"/>
        <v>1</v>
      </c>
      <c r="I2915" s="460">
        <v>0.43018500429177797</v>
      </c>
      <c r="J2915" s="460">
        <v>0.41017690977553201</v>
      </c>
      <c r="K2915" s="460">
        <v>0.59356074198781605</v>
      </c>
      <c r="L2915" s="460" t="str">
        <f t="shared" si="511"/>
        <v>-</v>
      </c>
      <c r="M2915" s="460">
        <f t="shared" si="512"/>
        <v>1</v>
      </c>
      <c r="N2915" s="460">
        <f t="shared" si="513"/>
        <v>6.3910489469072288E-6</v>
      </c>
      <c r="O2915" s="460">
        <f t="shared" si="518"/>
        <v>-103.88855712644927</v>
      </c>
      <c r="P2915" s="460">
        <f t="shared" si="515"/>
        <v>-1</v>
      </c>
      <c r="Q2915" s="460">
        <f t="shared" si="516"/>
        <v>3.4137491883752358E-11</v>
      </c>
      <c r="R2915" s="460">
        <f t="shared" si="517"/>
        <v>-3.4137491883752358E-11</v>
      </c>
      <c r="V2915" s="430"/>
    </row>
    <row r="2916" spans="3:22" x14ac:dyDescent="0.35">
      <c r="C2916" s="460">
        <v>875</v>
      </c>
      <c r="D2916" s="460">
        <f t="shared" si="508"/>
        <v>875</v>
      </c>
      <c r="E2916" s="460">
        <f t="shared" si="514"/>
        <v>0.875</v>
      </c>
      <c r="F2916" s="460">
        <f t="shared" si="509"/>
        <v>6.0296701881142512E-4</v>
      </c>
      <c r="G2916" s="460">
        <v>1.2568318770345401E-2</v>
      </c>
      <c r="H2916" s="460">
        <f t="shared" si="510"/>
        <v>1</v>
      </c>
      <c r="I2916" s="460">
        <v>0.42926876895843502</v>
      </c>
      <c r="J2916" s="460">
        <v>0.40924774345189602</v>
      </c>
      <c r="K2916" s="460">
        <v>0.59281069054736601</v>
      </c>
      <c r="L2916" s="460" t="str">
        <f t="shared" si="511"/>
        <v>-</v>
      </c>
      <c r="M2916" s="460">
        <f t="shared" si="512"/>
        <v>1</v>
      </c>
      <c r="N2916" s="460">
        <f t="shared" si="513"/>
        <v>7.5782817004268428E-6</v>
      </c>
      <c r="O2916" s="460">
        <f t="shared" si="518"/>
        <v>-102.4085851027115</v>
      </c>
      <c r="P2916" s="460">
        <f t="shared" si="515"/>
        <v>-1</v>
      </c>
      <c r="Q2916" s="460">
        <f t="shared" si="516"/>
        <v>4.8785549683636739E-11</v>
      </c>
      <c r="R2916" s="460">
        <f t="shared" si="517"/>
        <v>-4.8785549683636739E-11</v>
      </c>
      <c r="V2916" s="430"/>
    </row>
    <row r="2917" spans="3:22" x14ac:dyDescent="0.35">
      <c r="C2917" s="460">
        <v>876</v>
      </c>
      <c r="D2917" s="460">
        <f t="shared" si="508"/>
        <v>876</v>
      </c>
      <c r="E2917" s="460">
        <f t="shared" si="514"/>
        <v>0.876</v>
      </c>
      <c r="F2917" s="460">
        <f t="shared" si="509"/>
        <v>6.2453071541968474E-4</v>
      </c>
      <c r="G2917" s="460">
        <v>1.4155011023544099E-2</v>
      </c>
      <c r="H2917" s="460">
        <f t="shared" si="510"/>
        <v>1</v>
      </c>
      <c r="I2917" s="460">
        <v>0.42835295290168501</v>
      </c>
      <c r="J2917" s="460">
        <v>0.40831908859277699</v>
      </c>
      <c r="K2917" s="460">
        <v>0.59206051552125405</v>
      </c>
      <c r="L2917" s="460" t="str">
        <f t="shared" si="511"/>
        <v>-</v>
      </c>
      <c r="M2917" s="460">
        <f t="shared" si="512"/>
        <v>1</v>
      </c>
      <c r="N2917" s="460">
        <f t="shared" si="513"/>
        <v>8.8402391613075201E-6</v>
      </c>
      <c r="O2917" s="460">
        <f t="shared" si="518"/>
        <v>-101.0707197109803</v>
      </c>
      <c r="P2917" s="460">
        <f t="shared" si="515"/>
        <v>-1</v>
      </c>
      <c r="Q2917" s="460">
        <f t="shared" si="516"/>
        <v>6.7391956821801616E-11</v>
      </c>
      <c r="R2917" s="460">
        <f t="shared" si="517"/>
        <v>-6.7391956821801616E-11</v>
      </c>
      <c r="V2917" s="430"/>
    </row>
    <row r="2918" spans="3:22" x14ac:dyDescent="0.35">
      <c r="C2918" s="460">
        <v>877</v>
      </c>
      <c r="D2918" s="460">
        <f t="shared" si="508"/>
        <v>877</v>
      </c>
      <c r="E2918" s="460">
        <f t="shared" si="514"/>
        <v>0.877</v>
      </c>
      <c r="F2918" s="460">
        <f t="shared" si="509"/>
        <v>6.4652204640536801E-4</v>
      </c>
      <c r="G2918" s="460">
        <v>1.5710445053373899E-2</v>
      </c>
      <c r="H2918" s="460">
        <f t="shared" si="510"/>
        <v>1</v>
      </c>
      <c r="I2918" s="460">
        <v>0.42743755926177102</v>
      </c>
      <c r="J2918" s="460">
        <v>0.40739094845497198</v>
      </c>
      <c r="K2918" s="460">
        <v>0.59131021883955803</v>
      </c>
      <c r="L2918" s="460" t="str">
        <f t="shared" si="511"/>
        <v>-</v>
      </c>
      <c r="M2918" s="460">
        <f t="shared" si="512"/>
        <v>1</v>
      </c>
      <c r="N2918" s="460">
        <f t="shared" si="513"/>
        <v>1.0157149085846385E-5</v>
      </c>
      <c r="O2918" s="460">
        <f t="shared" si="518"/>
        <v>-99.864563459210146</v>
      </c>
      <c r="P2918" s="460">
        <f t="shared" si="515"/>
        <v>-1</v>
      </c>
      <c r="Q2918" s="460">
        <f t="shared" si="516"/>
        <v>9.0225190053275314E-11</v>
      </c>
      <c r="R2918" s="460">
        <f t="shared" si="517"/>
        <v>-9.0225190053275314E-11</v>
      </c>
      <c r="V2918" s="430"/>
    </row>
    <row r="2919" spans="3:22" x14ac:dyDescent="0.35">
      <c r="C2919" s="460">
        <v>878</v>
      </c>
      <c r="D2919" s="460">
        <f t="shared" si="508"/>
        <v>878</v>
      </c>
      <c r="E2919" s="460">
        <f t="shared" si="514"/>
        <v>0.878</v>
      </c>
      <c r="F2919" s="460">
        <f t="shared" si="509"/>
        <v>6.6894125645628366E-4</v>
      </c>
      <c r="G2919" s="460">
        <v>1.7199726195589501E-2</v>
      </c>
      <c r="H2919" s="460">
        <f t="shared" si="510"/>
        <v>1</v>
      </c>
      <c r="I2919" s="460">
        <v>0.42652259117376301</v>
      </c>
      <c r="J2919" s="460">
        <v>0.406463326289208</v>
      </c>
      <c r="K2919" s="460">
        <v>0.590559802431597</v>
      </c>
      <c r="L2919" s="460" t="str">
        <f t="shared" si="511"/>
        <v>-</v>
      </c>
      <c r="M2919" s="460">
        <f t="shared" si="512"/>
        <v>1</v>
      </c>
      <c r="N2919" s="460">
        <f t="shared" si="513"/>
        <v>1.1505606451981697E-5</v>
      </c>
      <c r="O2919" s="460">
        <f t="shared" si="518"/>
        <v>-98.781809701040487</v>
      </c>
      <c r="P2919" s="460">
        <f t="shared" si="515"/>
        <v>-1</v>
      </c>
      <c r="Q2919" s="460">
        <f t="shared" si="516"/>
        <v>1.1731874437292529E-10</v>
      </c>
      <c r="R2919" s="460">
        <f t="shared" si="517"/>
        <v>-1.1731874437292529E-10</v>
      </c>
      <c r="V2919" s="430"/>
    </row>
    <row r="2920" spans="3:22" x14ac:dyDescent="0.35">
      <c r="C2920" s="460">
        <v>879</v>
      </c>
      <c r="D2920" s="460">
        <f t="shared" si="508"/>
        <v>879</v>
      </c>
      <c r="E2920" s="460">
        <f t="shared" si="514"/>
        <v>0.879</v>
      </c>
      <c r="F2920" s="460">
        <f t="shared" si="509"/>
        <v>6.9178847531438901E-4</v>
      </c>
      <c r="G2920" s="460">
        <v>1.8588017238270998E-2</v>
      </c>
      <c r="H2920" s="460">
        <f t="shared" si="510"/>
        <v>1</v>
      </c>
      <c r="I2920" s="460">
        <v>0.42560805176756</v>
      </c>
      <c r="J2920" s="460">
        <v>0.405536225340141</v>
      </c>
      <c r="K2920" s="460">
        <v>0.58980926822594104</v>
      </c>
      <c r="L2920" s="460" t="str">
        <f t="shared" si="511"/>
        <v>-</v>
      </c>
      <c r="M2920" s="460">
        <f t="shared" si="512"/>
        <v>1</v>
      </c>
      <c r="N2920" s="460">
        <f t="shared" si="513"/>
        <v>1.2858976104381074E-5</v>
      </c>
      <c r="O2920" s="460">
        <f t="shared" si="518"/>
        <v>-97.815872214426264</v>
      </c>
      <c r="P2920" s="460">
        <f t="shared" si="515"/>
        <v>-1</v>
      </c>
      <c r="Q2920" s="460">
        <f t="shared" si="516"/>
        <v>1.4840822078645426E-10</v>
      </c>
      <c r="R2920" s="460">
        <f t="shared" si="517"/>
        <v>-1.4840822078645426E-10</v>
      </c>
      <c r="V2920" s="430"/>
    </row>
    <row r="2921" spans="3:22" x14ac:dyDescent="0.35">
      <c r="C2921" s="460">
        <v>880</v>
      </c>
      <c r="D2921" s="460">
        <f t="shared" si="508"/>
        <v>880</v>
      </c>
      <c r="E2921" s="460">
        <f t="shared" si="514"/>
        <v>0.88</v>
      </c>
      <c r="F2921" s="460">
        <f t="shared" si="509"/>
        <v>7.1506371885191218E-4</v>
      </c>
      <c r="G2921" s="460">
        <v>1.98414799766157E-2</v>
      </c>
      <c r="H2921" s="460">
        <f t="shared" si="510"/>
        <v>1</v>
      </c>
      <c r="I2921" s="460">
        <v>0.42469394416787498</v>
      </c>
      <c r="J2921" s="460">
        <v>0.40460964884632999</v>
      </c>
      <c r="K2921" s="460">
        <v>0.58905861815040395</v>
      </c>
      <c r="L2921" s="460" t="str">
        <f t="shared" si="511"/>
        <v>-</v>
      </c>
      <c r="M2921" s="460">
        <f t="shared" si="512"/>
        <v>1</v>
      </c>
      <c r="N2921" s="460">
        <f t="shared" si="513"/>
        <v>1.4187922459604574E-5</v>
      </c>
      <c r="O2921" s="460">
        <f t="shared" si="518"/>
        <v>-96.961623874340034</v>
      </c>
      <c r="P2921" s="460">
        <f t="shared" si="515"/>
        <v>-1</v>
      </c>
      <c r="Q2921" s="460">
        <f t="shared" si="516"/>
        <v>1.8288368048263223E-10</v>
      </c>
      <c r="R2921" s="460">
        <f t="shared" si="517"/>
        <v>-1.8288368048263223E-10</v>
      </c>
      <c r="V2921" s="430"/>
    </row>
    <row r="2922" spans="3:22" x14ac:dyDescent="0.35">
      <c r="C2922" s="460">
        <v>881</v>
      </c>
      <c r="D2922" s="460">
        <f t="shared" si="508"/>
        <v>881</v>
      </c>
      <c r="E2922" s="460">
        <f t="shared" si="514"/>
        <v>0.88100000000000001</v>
      </c>
      <c r="F2922" s="460">
        <f t="shared" si="509"/>
        <v>7.3876689015165483E-4</v>
      </c>
      <c r="G2922" s="460">
        <v>2.0928193017845001E-2</v>
      </c>
      <c r="H2922" s="460">
        <f t="shared" si="510"/>
        <v>1</v>
      </c>
      <c r="I2922" s="460">
        <v>0.42378027149419401</v>
      </c>
      <c r="J2922" s="460">
        <v>0.40368360004021497</v>
      </c>
      <c r="K2922" s="460">
        <v>0.58830785413201203</v>
      </c>
      <c r="L2922" s="460" t="str">
        <f t="shared" si="511"/>
        <v>-</v>
      </c>
      <c r="M2922" s="460">
        <f t="shared" si="512"/>
        <v>1</v>
      </c>
      <c r="N2922" s="460">
        <f t="shared" si="513"/>
        <v>1.5461056072286926E-5</v>
      </c>
      <c r="O2922" s="460">
        <f t="shared" si="518"/>
        <v>-96.215216895672953</v>
      </c>
      <c r="P2922" s="460">
        <f t="shared" si="515"/>
        <v>-1</v>
      </c>
      <c r="Q2922" s="460">
        <f t="shared" si="516"/>
        <v>2.1976548199614076E-10</v>
      </c>
      <c r="R2922" s="460">
        <f t="shared" si="517"/>
        <v>-2.1976548199614076E-10</v>
      </c>
      <c r="V2922" s="430"/>
    </row>
    <row r="2923" spans="3:22" x14ac:dyDescent="0.35">
      <c r="C2923" s="460">
        <v>882</v>
      </c>
      <c r="D2923" s="460">
        <f t="shared" si="508"/>
        <v>882</v>
      </c>
      <c r="E2923" s="460">
        <f t="shared" si="514"/>
        <v>0.88200000000000001</v>
      </c>
      <c r="F2923" s="460">
        <f t="shared" si="509"/>
        <v>7.6289778059125235E-4</v>
      </c>
      <c r="G2923" s="460">
        <v>2.1819021106016499E-2</v>
      </c>
      <c r="H2923" s="460">
        <f t="shared" si="510"/>
        <v>1</v>
      </c>
      <c r="I2923" s="460">
        <v>0.42286703686077798</v>
      </c>
      <c r="J2923" s="460">
        <v>0.40275808214809899</v>
      </c>
      <c r="K2923" s="460">
        <v>0.58755697809701102</v>
      </c>
      <c r="L2923" s="460" t="str">
        <f t="shared" si="511"/>
        <v>-</v>
      </c>
      <c r="M2923" s="460">
        <f t="shared" si="512"/>
        <v>1</v>
      </c>
      <c r="N2923" s="460">
        <f t="shared" si="513"/>
        <v>1.6645682776453679E-5</v>
      </c>
      <c r="O2923" s="460">
        <f t="shared" si="518"/>
        <v>-95.573967723015443</v>
      </c>
      <c r="P2923" s="460">
        <f t="shared" si="515"/>
        <v>-1</v>
      </c>
      <c r="Q2923" s="460">
        <f t="shared" si="516"/>
        <v>2.577106698753073E-10</v>
      </c>
      <c r="R2923" s="460">
        <f t="shared" si="517"/>
        <v>-2.577106698753073E-10</v>
      </c>
      <c r="V2923" s="430"/>
    </row>
    <row r="2924" spans="3:22" x14ac:dyDescent="0.35">
      <c r="C2924" s="460">
        <v>883</v>
      </c>
      <c r="D2924" s="460">
        <f t="shared" si="508"/>
        <v>883</v>
      </c>
      <c r="E2924" s="460">
        <f t="shared" si="514"/>
        <v>0.88300000000000001</v>
      </c>
      <c r="F2924" s="460">
        <f t="shared" si="509"/>
        <v>7.8745607093132957E-4</v>
      </c>
      <c r="G2924" s="460">
        <v>2.2488412996090099E-2</v>
      </c>
      <c r="H2924" s="460">
        <f t="shared" si="510"/>
        <v>1</v>
      </c>
      <c r="I2924" s="460">
        <v>0.42195424337666898</v>
      </c>
      <c r="J2924" s="460">
        <v>0.40183309839016501</v>
      </c>
      <c r="K2924" s="460">
        <v>0.58680599197088501</v>
      </c>
      <c r="L2924" s="460" t="str">
        <f t="shared" si="511"/>
        <v>-</v>
      </c>
      <c r="M2924" s="460">
        <f t="shared" si="512"/>
        <v>1</v>
      </c>
      <c r="N2924" s="460">
        <f t="shared" si="513"/>
        <v>1.7708637339382158E-5</v>
      </c>
      <c r="O2924" s="460">
        <f t="shared" si="518"/>
        <v>-95.036297120360558</v>
      </c>
      <c r="P2924" s="460">
        <f t="shared" si="515"/>
        <v>-1</v>
      </c>
      <c r="Q2924" s="460">
        <f t="shared" si="516"/>
        <v>2.9505482765533064E-10</v>
      </c>
      <c r="R2924" s="460">
        <f t="shared" si="517"/>
        <v>-2.9505482765533064E-10</v>
      </c>
      <c r="V2924" s="430"/>
    </row>
    <row r="2925" spans="3:22" x14ac:dyDescent="0.35">
      <c r="C2925" s="460">
        <v>884</v>
      </c>
      <c r="D2925" s="460">
        <f t="shared" si="508"/>
        <v>884</v>
      </c>
      <c r="E2925" s="460">
        <f t="shared" si="514"/>
        <v>0.88400000000000001</v>
      </c>
      <c r="F2925" s="460">
        <f t="shared" si="509"/>
        <v>8.1244133240739329E-4</v>
      </c>
      <c r="G2925" s="460">
        <v>2.2915107199335299E-2</v>
      </c>
      <c r="H2925" s="460">
        <f t="shared" si="510"/>
        <v>1</v>
      </c>
      <c r="I2925" s="460">
        <v>0.42104189414562898</v>
      </c>
      <c r="J2925" s="460">
        <v>0.40090865198041098</v>
      </c>
      <c r="K2925" s="460">
        <v>0.58605489767830299</v>
      </c>
      <c r="L2925" s="460" t="str">
        <f t="shared" si="511"/>
        <v>-</v>
      </c>
      <c r="M2925" s="460">
        <f t="shared" si="512"/>
        <v>1</v>
      </c>
      <c r="N2925" s="460">
        <f t="shared" si="513"/>
        <v>1.8617180225286221E-5</v>
      </c>
      <c r="O2925" s="460">
        <f t="shared" si="518"/>
        <v>-94.601721940062561</v>
      </c>
      <c r="P2925" s="460">
        <f t="shared" si="515"/>
        <v>-1</v>
      </c>
      <c r="Q2925" s="460">
        <f t="shared" si="516"/>
        <v>3.298912554353924E-10</v>
      </c>
      <c r="R2925" s="460">
        <f t="shared" si="517"/>
        <v>-3.298912554353924E-10</v>
      </c>
      <c r="V2925" s="430"/>
    </row>
    <row r="2926" spans="3:22" x14ac:dyDescent="0.35">
      <c r="C2926" s="460">
        <v>885</v>
      </c>
      <c r="D2926" s="460">
        <f t="shared" si="508"/>
        <v>885</v>
      </c>
      <c r="E2926" s="460">
        <f t="shared" si="514"/>
        <v>0.88500000000000001</v>
      </c>
      <c r="F2926" s="460">
        <f t="shared" si="509"/>
        <v>8.3785302782533172E-4</v>
      </c>
      <c r="G2926" s="460">
        <v>2.30827276816544E-2</v>
      </c>
      <c r="H2926" s="460">
        <f t="shared" si="510"/>
        <v>1</v>
      </c>
      <c r="I2926" s="460">
        <v>0.42012999226615</v>
      </c>
      <c r="J2926" s="460">
        <v>0.39998474612665602</v>
      </c>
      <c r="K2926" s="460">
        <v>0.58530369714313002</v>
      </c>
      <c r="L2926" s="460" t="str">
        <f t="shared" si="511"/>
        <v>-</v>
      </c>
      <c r="M2926" s="460">
        <f t="shared" si="512"/>
        <v>1</v>
      </c>
      <c r="N2926" s="460">
        <f t="shared" si="513"/>
        <v>1.9339933278541738E-5</v>
      </c>
      <c r="O2926" s="460">
        <f t="shared" si="518"/>
        <v>-94.27090057073886</v>
      </c>
      <c r="P2926" s="460">
        <f t="shared" si="515"/>
        <v>-1</v>
      </c>
      <c r="Q2926" s="460">
        <f t="shared" si="516"/>
        <v>3.6018561638561974E-10</v>
      </c>
      <c r="R2926" s="460">
        <f t="shared" si="517"/>
        <v>-3.6018561638561974E-10</v>
      </c>
      <c r="V2926" s="430"/>
    </row>
    <row r="2927" spans="3:22" x14ac:dyDescent="0.35">
      <c r="C2927" s="460">
        <v>886</v>
      </c>
      <c r="D2927" s="460">
        <f t="shared" si="508"/>
        <v>886</v>
      </c>
      <c r="E2927" s="460">
        <f t="shared" si="514"/>
        <v>0.88600000000000001</v>
      </c>
      <c r="F2927" s="460">
        <f t="shared" si="509"/>
        <v>8.6369051266047914E-4</v>
      </c>
      <c r="G2927" s="460">
        <v>2.29802547462933E-2</v>
      </c>
      <c r="H2927" s="460">
        <f t="shared" si="510"/>
        <v>1</v>
      </c>
      <c r="I2927" s="460">
        <v>0.419218540831445</v>
      </c>
      <c r="J2927" s="460">
        <v>0.39906138403053099</v>
      </c>
      <c r="K2927" s="460">
        <v>0.58455239228843703</v>
      </c>
      <c r="L2927" s="460" t="str">
        <f t="shared" si="511"/>
        <v>-</v>
      </c>
      <c r="M2927" s="460">
        <f t="shared" si="512"/>
        <v>1</v>
      </c>
      <c r="N2927" s="460">
        <f t="shared" si="513"/>
        <v>1.9847828002894471E-5</v>
      </c>
      <c r="O2927" s="460">
        <f t="shared" si="518"/>
        <v>-94.045740244484662</v>
      </c>
      <c r="P2927" s="460">
        <f t="shared" si="515"/>
        <v>-1</v>
      </c>
      <c r="Q2927" s="460">
        <f t="shared" si="516"/>
        <v>3.8392015856270771E-10</v>
      </c>
      <c r="R2927" s="460">
        <f t="shared" si="517"/>
        <v>-3.8392015856270771E-10</v>
      </c>
      <c r="V2927" s="430"/>
    </row>
    <row r="2928" spans="3:22" x14ac:dyDescent="0.35">
      <c r="C2928" s="460">
        <v>887</v>
      </c>
      <c r="D2928" s="460">
        <f t="shared" si="508"/>
        <v>887</v>
      </c>
      <c r="E2928" s="460">
        <f t="shared" si="514"/>
        <v>0.88700000000000001</v>
      </c>
      <c r="F2928" s="460">
        <f t="shared" si="509"/>
        <v>8.8995303616000204E-4</v>
      </c>
      <c r="G2928" s="460">
        <v>2.2602359788454901E-2</v>
      </c>
      <c r="H2928" s="460">
        <f t="shared" si="510"/>
        <v>1</v>
      </c>
      <c r="I2928" s="460">
        <v>0.41830754292942801</v>
      </c>
      <c r="J2928" s="460">
        <v>0.39813856888746701</v>
      </c>
      <c r="K2928" s="460">
        <v>0.58380098503648203</v>
      </c>
      <c r="L2928" s="460" t="str">
        <f t="shared" si="511"/>
        <v>-</v>
      </c>
      <c r="M2928" s="460">
        <f t="shared" si="512"/>
        <v>1</v>
      </c>
      <c r="N2928" s="460">
        <f t="shared" si="513"/>
        <v>2.011503871811618E-5</v>
      </c>
      <c r="O2928" s="460">
        <f t="shared" si="518"/>
        <v>-93.929582542940139</v>
      </c>
      <c r="P2928" s="460">
        <f t="shared" si="515"/>
        <v>-1</v>
      </c>
      <c r="Q2928" s="460">
        <f t="shared" si="516"/>
        <v>3.9925767914031515E-10</v>
      </c>
      <c r="R2928" s="460">
        <f t="shared" si="517"/>
        <v>-3.9925767914031515E-10</v>
      </c>
      <c r="V2928" s="430"/>
    </row>
    <row r="2929" spans="3:22" x14ac:dyDescent="0.35">
      <c r="C2929" s="460">
        <v>888</v>
      </c>
      <c r="D2929" s="460">
        <f t="shared" si="508"/>
        <v>888</v>
      </c>
      <c r="E2929" s="460">
        <f t="shared" si="514"/>
        <v>0.88800000000000001</v>
      </c>
      <c r="F2929" s="460">
        <f t="shared" si="509"/>
        <v>9.1663974244856825E-4</v>
      </c>
      <c r="G2929" s="460">
        <v>2.1949596281449699E-2</v>
      </c>
      <c r="H2929" s="460">
        <f t="shared" si="510"/>
        <v>1</v>
      </c>
      <c r="I2929" s="460">
        <v>0.417397001642693</v>
      </c>
      <c r="J2929" s="460">
        <v>0.39721630388665902</v>
      </c>
      <c r="K2929" s="460">
        <v>0.58304947730869705</v>
      </c>
      <c r="L2929" s="460" t="str">
        <f t="shared" si="511"/>
        <v>-</v>
      </c>
      <c r="M2929" s="460">
        <f t="shared" si="512"/>
        <v>1</v>
      </c>
      <c r="N2929" s="460">
        <f t="shared" si="513"/>
        <v>2.0119872282278104E-5</v>
      </c>
      <c r="O2929" s="460">
        <f t="shared" si="518"/>
        <v>-93.927495608781356</v>
      </c>
      <c r="P2929" s="460">
        <f t="shared" si="515"/>
        <v>-1</v>
      </c>
      <c r="Q2929" s="460">
        <f t="shared" si="516"/>
        <v>4.0471201580241221E-10</v>
      </c>
      <c r="R2929" s="460">
        <f t="shared" si="517"/>
        <v>-4.0471201580241221E-10</v>
      </c>
      <c r="V2929" s="430"/>
    </row>
    <row r="2930" spans="3:22" x14ac:dyDescent="0.35">
      <c r="C2930" s="460">
        <v>889</v>
      </c>
      <c r="D2930" s="460">
        <f t="shared" si="508"/>
        <v>889</v>
      </c>
      <c r="E2930" s="460">
        <f t="shared" si="514"/>
        <v>0.88900000000000001</v>
      </c>
      <c r="F2930" s="460">
        <f t="shared" si="509"/>
        <v>9.4374967163715975E-4</v>
      </c>
      <c r="G2930" s="460">
        <v>2.1028443148563301E-2</v>
      </c>
      <c r="H2930" s="460">
        <f t="shared" si="510"/>
        <v>1</v>
      </c>
      <c r="I2930" s="460">
        <v>0.41648692004848298</v>
      </c>
      <c r="J2930" s="460">
        <v>0.39629459221104701</v>
      </c>
      <c r="K2930" s="460">
        <v>0.58229787102566899</v>
      </c>
      <c r="L2930" s="460" t="str">
        <f t="shared" si="511"/>
        <v>-</v>
      </c>
      <c r="M2930" s="460">
        <f t="shared" si="512"/>
        <v>1</v>
      </c>
      <c r="N2930" s="460">
        <f t="shared" si="513"/>
        <v>1.9845586316497297E-5</v>
      </c>
      <c r="O2930" s="460">
        <f t="shared" si="518"/>
        <v>-94.046721316080735</v>
      </c>
      <c r="P2930" s="460">
        <f t="shared" si="515"/>
        <v>-1</v>
      </c>
      <c r="Q2930" s="460">
        <f t="shared" si="516"/>
        <v>3.9930947025260758E-10</v>
      </c>
      <c r="R2930" s="460">
        <f t="shared" si="517"/>
        <v>-3.9930947025260758E-10</v>
      </c>
      <c r="V2930" s="430"/>
    </row>
    <row r="2931" spans="3:22" x14ac:dyDescent="0.35">
      <c r="C2931" s="460">
        <v>890</v>
      </c>
      <c r="D2931" s="460">
        <f t="shared" si="508"/>
        <v>890</v>
      </c>
      <c r="E2931" s="460">
        <f t="shared" si="514"/>
        <v>0.89</v>
      </c>
      <c r="F2931" s="460">
        <f t="shared" si="509"/>
        <v>9.7128176093490618E-4</v>
      </c>
      <c r="G2931" s="460">
        <v>1.9851200496852E-2</v>
      </c>
      <c r="H2931" s="460">
        <f t="shared" si="510"/>
        <v>1</v>
      </c>
      <c r="I2931" s="460">
        <v>0.41557730121872599</v>
      </c>
      <c r="J2931" s="460">
        <v>0.39537343703734001</v>
      </c>
      <c r="K2931" s="460">
        <v>0.58154616810718096</v>
      </c>
      <c r="L2931" s="460" t="str">
        <f t="shared" si="511"/>
        <v>-</v>
      </c>
      <c r="M2931" s="460">
        <f t="shared" si="512"/>
        <v>1</v>
      </c>
      <c r="N2931" s="460">
        <f t="shared" si="513"/>
        <v>1.9281108975254294E-5</v>
      </c>
      <c r="O2931" s="460">
        <f t="shared" si="518"/>
        <v>-94.297359815320689</v>
      </c>
      <c r="P2931" s="460">
        <f t="shared" si="515"/>
        <v>-1</v>
      </c>
      <c r="Q2931" s="460">
        <f t="shared" si="516"/>
        <v>3.8272457111339393E-10</v>
      </c>
      <c r="R2931" s="460">
        <f t="shared" si="517"/>
        <v>-3.8272457111339393E-10</v>
      </c>
      <c r="V2931" s="430"/>
    </row>
    <row r="2932" spans="3:22" x14ac:dyDescent="0.35">
      <c r="C2932" s="460">
        <v>891</v>
      </c>
      <c r="D2932" s="460">
        <f t="shared" si="508"/>
        <v>891</v>
      </c>
      <c r="E2932" s="460">
        <f t="shared" si="514"/>
        <v>0.89100000000000001</v>
      </c>
      <c r="F2932" s="460">
        <f t="shared" si="509"/>
        <v>9.9923484576380198E-4</v>
      </c>
      <c r="G2932" s="460">
        <v>1.84357414446479E-2</v>
      </c>
      <c r="H2932" s="460">
        <f t="shared" si="510"/>
        <v>1</v>
      </c>
      <c r="I2932" s="460">
        <v>0.41466814821996401</v>
      </c>
      <c r="J2932" s="460">
        <v>0.394452841535956</v>
      </c>
      <c r="K2932" s="460">
        <v>0.58079437047214799</v>
      </c>
      <c r="L2932" s="460" t="str">
        <f t="shared" si="511"/>
        <v>-</v>
      </c>
      <c r="M2932" s="460">
        <f t="shared" si="512"/>
        <v>1</v>
      </c>
      <c r="N2932" s="460">
        <f t="shared" si="513"/>
        <v>1.8421635258984077E-5</v>
      </c>
      <c r="O2932" s="460">
        <f t="shared" si="518"/>
        <v>-94.693436416082648</v>
      </c>
      <c r="P2932" s="460">
        <f t="shared" si="515"/>
        <v>-1</v>
      </c>
      <c r="Q2932" s="460">
        <f t="shared" si="516"/>
        <v>3.5537423069809867E-10</v>
      </c>
      <c r="R2932" s="460">
        <f t="shared" si="517"/>
        <v>-3.5537423069809867E-10</v>
      </c>
      <c r="V2932" s="430"/>
    </row>
    <row r="2933" spans="3:22" x14ac:dyDescent="0.35">
      <c r="C2933" s="460">
        <v>892</v>
      </c>
      <c r="D2933" s="460">
        <f t="shared" si="508"/>
        <v>892</v>
      </c>
      <c r="E2933" s="460">
        <f t="shared" si="514"/>
        <v>0.89200000000000002</v>
      </c>
      <c r="F2933" s="460">
        <f t="shared" si="509"/>
        <v>1.027607660876193E-3</v>
      </c>
      <c r="G2933" s="460">
        <v>1.6805127372913699E-2</v>
      </c>
      <c r="H2933" s="460">
        <f t="shared" si="510"/>
        <v>1</v>
      </c>
      <c r="I2933" s="460">
        <v>0.41375946411336101</v>
      </c>
      <c r="J2933" s="460">
        <v>0.39353280887101799</v>
      </c>
      <c r="K2933" s="460">
        <v>0.58004248003863401</v>
      </c>
      <c r="L2933" s="460" t="str">
        <f t="shared" si="511"/>
        <v>-</v>
      </c>
      <c r="M2933" s="460">
        <f t="shared" si="512"/>
        <v>1</v>
      </c>
      <c r="N2933" s="460">
        <f t="shared" si="513"/>
        <v>1.7269077630406328E-5</v>
      </c>
      <c r="O2933" s="460">
        <f t="shared" si="518"/>
        <v>-95.254617163789717</v>
      </c>
      <c r="P2933" s="460">
        <f t="shared" si="515"/>
        <v>-1</v>
      </c>
      <c r="Q2933" s="460">
        <f t="shared" si="516"/>
        <v>3.1845674663822451E-10</v>
      </c>
      <c r="R2933" s="460">
        <f t="shared" si="517"/>
        <v>-3.1845674663822451E-10</v>
      </c>
      <c r="V2933" s="430"/>
    </row>
    <row r="2934" spans="3:22" x14ac:dyDescent="0.35">
      <c r="C2934" s="460">
        <v>893</v>
      </c>
      <c r="D2934" s="460">
        <f t="shared" si="508"/>
        <v>893</v>
      </c>
      <c r="E2934" s="460">
        <f t="shared" si="514"/>
        <v>0.89300000000000002</v>
      </c>
      <c r="F2934" s="460">
        <f t="shared" si="509"/>
        <v>1.0563988414749393E-3</v>
      </c>
      <c r="G2934" s="460">
        <v>1.49870972863293E-2</v>
      </c>
      <c r="H2934" s="460">
        <f t="shared" si="510"/>
        <v>1</v>
      </c>
      <c r="I2934" s="460">
        <v>0.41285125195471101</v>
      </c>
      <c r="J2934" s="460">
        <v>0.39261334220036898</v>
      </c>
      <c r="K2934" s="460">
        <v>0.57929049872387295</v>
      </c>
      <c r="L2934" s="460" t="str">
        <f t="shared" si="511"/>
        <v>-</v>
      </c>
      <c r="M2934" s="460">
        <f t="shared" si="512"/>
        <v>1</v>
      </c>
      <c r="N2934" s="460">
        <f t="shared" si="513"/>
        <v>1.5832352210350478E-5</v>
      </c>
      <c r="O2934" s="460">
        <f t="shared" si="518"/>
        <v>-96.009091145474542</v>
      </c>
      <c r="P2934" s="460">
        <f t="shared" si="515"/>
        <v>-1</v>
      </c>
      <c r="Q2934" s="460">
        <f t="shared" si="516"/>
        <v>2.739261643756363E-10</v>
      </c>
      <c r="R2934" s="460">
        <f t="shared" si="517"/>
        <v>-2.739261643756363E-10</v>
      </c>
      <c r="V2934" s="430"/>
    </row>
    <row r="2935" spans="3:22" x14ac:dyDescent="0.35">
      <c r="C2935" s="460">
        <v>894</v>
      </c>
      <c r="D2935" s="460">
        <f t="shared" si="508"/>
        <v>894</v>
      </c>
      <c r="E2935" s="460">
        <f t="shared" si="514"/>
        <v>0.89400000000000002</v>
      </c>
      <c r="F2935" s="460">
        <f t="shared" si="509"/>
        <v>1.0856069243361038E-3</v>
      </c>
      <c r="G2935" s="460">
        <v>1.3013445004993299E-2</v>
      </c>
      <c r="H2935" s="460">
        <f t="shared" si="510"/>
        <v>1</v>
      </c>
      <c r="I2935" s="460">
        <v>0.41194351479437402</v>
      </c>
      <c r="J2935" s="460">
        <v>0.39169444467550302</v>
      </c>
      <c r="K2935" s="460">
        <v>0.578538428444199</v>
      </c>
      <c r="L2935" s="460" t="str">
        <f t="shared" si="511"/>
        <v>-</v>
      </c>
      <c r="M2935" s="460">
        <f t="shared" si="512"/>
        <v>1</v>
      </c>
      <c r="N2935" s="460">
        <f t="shared" si="513"/>
        <v>1.4127486006887809E-5</v>
      </c>
      <c r="O2935" s="460">
        <f t="shared" si="518"/>
        <v>-96.998702283870685</v>
      </c>
      <c r="P2935" s="460">
        <f t="shared" si="515"/>
        <v>-1</v>
      </c>
      <c r="Q2935" s="460">
        <f t="shared" si="516"/>
        <v>2.2439797650077296E-10</v>
      </c>
      <c r="R2935" s="460">
        <f t="shared" si="517"/>
        <v>-2.2439797650077296E-10</v>
      </c>
      <c r="V2935" s="430"/>
    </row>
    <row r="2936" spans="3:22" x14ac:dyDescent="0.35">
      <c r="C2936" s="460">
        <v>895</v>
      </c>
      <c r="D2936" s="460">
        <f t="shared" si="508"/>
        <v>895</v>
      </c>
      <c r="E2936" s="460">
        <f t="shared" si="514"/>
        <v>0.89500000000000002</v>
      </c>
      <c r="F2936" s="460">
        <f t="shared" si="509"/>
        <v>1.1152303489340295E-3</v>
      </c>
      <c r="G2936" s="460">
        <v>1.09193005527836E-2</v>
      </c>
      <c r="H2936" s="460">
        <f t="shared" si="510"/>
        <v>1</v>
      </c>
      <c r="I2936" s="460">
        <v>0.41103625567730301</v>
      </c>
      <c r="J2936" s="460">
        <v>0.39077611944159801</v>
      </c>
      <c r="K2936" s="460">
        <v>0.57778627111510095</v>
      </c>
      <c r="L2936" s="460" t="str">
        <f t="shared" si="511"/>
        <v>-</v>
      </c>
      <c r="M2936" s="460">
        <f t="shared" si="512"/>
        <v>1</v>
      </c>
      <c r="N2936" s="460">
        <f t="shared" si="513"/>
        <v>1.2177535365596395E-5</v>
      </c>
      <c r="O2936" s="460">
        <f t="shared" si="518"/>
        <v>-98.288812009813142</v>
      </c>
      <c r="P2936" s="460">
        <f t="shared" si="515"/>
        <v>-1</v>
      </c>
      <c r="Q2936" s="460">
        <f t="shared" si="516"/>
        <v>1.7298853735171272E-10</v>
      </c>
      <c r="R2936" s="460">
        <f t="shared" si="517"/>
        <v>-1.7298853735171272E-10</v>
      </c>
      <c r="V2936" s="430"/>
    </row>
    <row r="2937" spans="3:22" x14ac:dyDescent="0.35">
      <c r="C2937" s="460">
        <v>896</v>
      </c>
      <c r="D2937" s="460">
        <f t="shared" si="508"/>
        <v>896</v>
      </c>
      <c r="E2937" s="460">
        <f t="shared" si="514"/>
        <v>0.89600000000000002</v>
      </c>
      <c r="F2937" s="460">
        <f t="shared" si="509"/>
        <v>1.1452674585687593E-3</v>
      </c>
      <c r="G2937" s="460">
        <v>8.7423343052569508E-3</v>
      </c>
      <c r="H2937" s="460">
        <f t="shared" si="510"/>
        <v>1</v>
      </c>
      <c r="I2937" s="460">
        <v>0.41012947764301599</v>
      </c>
      <c r="J2937" s="460">
        <v>0.389858369637474</v>
      </c>
      <c r="K2937" s="460">
        <v>0.57703402865118103</v>
      </c>
      <c r="L2937" s="460" t="str">
        <f t="shared" si="511"/>
        <v>-</v>
      </c>
      <c r="M2937" s="460">
        <f t="shared" si="512"/>
        <v>1</v>
      </c>
      <c r="N2937" s="460">
        <f t="shared" si="513"/>
        <v>1.0012310991740108E-5</v>
      </c>
      <c r="O2937" s="460">
        <f t="shared" si="518"/>
        <v>-99.98931338523343</v>
      </c>
      <c r="P2937" s="460">
        <f t="shared" si="515"/>
        <v>-1</v>
      </c>
      <c r="Q2937" s="460">
        <f t="shared" si="516"/>
        <v>1.2309732034055002E-10</v>
      </c>
      <c r="R2937" s="460">
        <f t="shared" si="517"/>
        <v>-1.2309732034055002E-10</v>
      </c>
      <c r="V2937" s="430"/>
    </row>
    <row r="2938" spans="3:22" x14ac:dyDescent="0.35">
      <c r="C2938" s="460">
        <v>897</v>
      </c>
      <c r="D2938" s="460">
        <f t="shared" si="508"/>
        <v>897</v>
      </c>
      <c r="E2938" s="460">
        <f t="shared" si="514"/>
        <v>0.89700000000000002</v>
      </c>
      <c r="F2938" s="460">
        <f t="shared" si="509"/>
        <v>1.1757165014955667E-3</v>
      </c>
      <c r="G2938" s="460">
        <v>6.5219041617360501E-3</v>
      </c>
      <c r="H2938" s="460">
        <f t="shared" si="510"/>
        <v>1</v>
      </c>
      <c r="I2938" s="460">
        <v>0.40922318372556499</v>
      </c>
      <c r="J2938" s="460">
        <v>0.388941198395577</v>
      </c>
      <c r="K2938" s="460">
        <v>0.576281702966147</v>
      </c>
      <c r="L2938" s="460" t="str">
        <f t="shared" si="511"/>
        <v>-</v>
      </c>
      <c r="M2938" s="460">
        <f t="shared" si="512"/>
        <v>1</v>
      </c>
      <c r="N2938" s="460">
        <f t="shared" si="513"/>
        <v>7.6679103441256854E-6</v>
      </c>
      <c r="O2938" s="460">
        <f t="shared" si="518"/>
        <v>-102.306459473728</v>
      </c>
      <c r="P2938" s="460">
        <f t="shared" si="515"/>
        <v>-1</v>
      </c>
      <c r="Q2938" s="460">
        <f t="shared" si="516"/>
        <v>7.8147556621301001E-11</v>
      </c>
      <c r="R2938" s="460">
        <f t="shared" si="517"/>
        <v>-7.8147556621301001E-11</v>
      </c>
      <c r="V2938" s="430"/>
    </row>
    <row r="2939" spans="3:22" x14ac:dyDescent="0.35">
      <c r="C2939" s="460">
        <v>898</v>
      </c>
      <c r="D2939" s="460">
        <f t="shared" si="508"/>
        <v>898</v>
      </c>
      <c r="E2939" s="460">
        <f t="shared" si="514"/>
        <v>0.89800000000000002</v>
      </c>
      <c r="F2939" s="460">
        <f t="shared" si="509"/>
        <v>1.2065756320566046E-3</v>
      </c>
      <c r="G2939" s="460">
        <v>4.2981671790489799E-3</v>
      </c>
      <c r="H2939" s="460">
        <f t="shared" si="510"/>
        <v>1</v>
      </c>
      <c r="I2939" s="460">
        <v>0.40831737695355402</v>
      </c>
      <c r="J2939" s="460">
        <v>0.38802460884198398</v>
      </c>
      <c r="K2939" s="460">
        <v>0.57552929597283198</v>
      </c>
      <c r="L2939" s="460" t="str">
        <f t="shared" si="511"/>
        <v>-</v>
      </c>
      <c r="M2939" s="460">
        <f t="shared" si="512"/>
        <v>1</v>
      </c>
      <c r="N2939" s="460">
        <f t="shared" si="513"/>
        <v>5.1860637807459765E-6</v>
      </c>
      <c r="O2939" s="460">
        <f t="shared" si="518"/>
        <v>-105.70324292736228</v>
      </c>
      <c r="P2939" s="460">
        <f t="shared" si="515"/>
        <v>-1</v>
      </c>
      <c r="Q2939" s="460">
        <f t="shared" si="516"/>
        <v>4.1306162700717549E-11</v>
      </c>
      <c r="R2939" s="460">
        <f t="shared" si="517"/>
        <v>-4.1306162700717549E-11</v>
      </c>
      <c r="V2939" s="430"/>
    </row>
    <row r="2940" spans="3:22" x14ac:dyDescent="0.35">
      <c r="C2940" s="460">
        <v>899</v>
      </c>
      <c r="D2940" s="460">
        <f t="shared" si="508"/>
        <v>899</v>
      </c>
      <c r="E2940" s="460">
        <f t="shared" si="514"/>
        <v>0.89900000000000002</v>
      </c>
      <c r="F2940" s="460">
        <f t="shared" si="509"/>
        <v>1.2378429118144393E-3</v>
      </c>
      <c r="G2940" s="460">
        <v>2.1111777276307401E-3</v>
      </c>
      <c r="H2940" s="460">
        <f t="shared" si="510"/>
        <v>1</v>
      </c>
      <c r="I2940" s="460">
        <v>0.40741206035008998</v>
      </c>
      <c r="J2940" s="460">
        <v>0.387108604096363</v>
      </c>
      <c r="K2940" s="460">
        <v>0.57477680958315003</v>
      </c>
      <c r="L2940" s="460" t="str">
        <f t="shared" si="511"/>
        <v>-</v>
      </c>
      <c r="M2940" s="460">
        <f t="shared" si="512"/>
        <v>1</v>
      </c>
      <c r="N2940" s="460">
        <f t="shared" si="513"/>
        <v>2.6133063857282266E-6</v>
      </c>
      <c r="O2940" s="460">
        <f t="shared" si="518"/>
        <v>-111.65619340644328</v>
      </c>
      <c r="P2940" s="460">
        <f t="shared" si="515"/>
        <v>-1</v>
      </c>
      <c r="Q2940" s="460">
        <f t="shared" si="516"/>
        <v>1.5207543748421963E-11</v>
      </c>
      <c r="R2940" s="460">
        <f t="shared" si="517"/>
        <v>-1.5207543748421963E-11</v>
      </c>
      <c r="V2940" s="430"/>
    </row>
    <row r="2941" spans="3:22" x14ac:dyDescent="0.35">
      <c r="C2941" s="460">
        <v>900</v>
      </c>
      <c r="D2941" s="460">
        <f t="shared" si="508"/>
        <v>900</v>
      </c>
      <c r="E2941" s="460">
        <f t="shared" si="514"/>
        <v>0.9</v>
      </c>
      <c r="F2941" s="460">
        <f t="shared" si="509"/>
        <v>1.2695163106874125E-3</v>
      </c>
      <c r="G2941" s="460">
        <v>5.7024274508272999E-9</v>
      </c>
      <c r="H2941" s="460">
        <f t="shared" si="510"/>
        <v>1</v>
      </c>
      <c r="I2941" s="460">
        <v>0.406507236932793</v>
      </c>
      <c r="J2941" s="460">
        <v>0.38619318727197099</v>
      </c>
      <c r="K2941" s="460">
        <v>0.57402424570811905</v>
      </c>
      <c r="L2941" s="460" t="str">
        <f t="shared" si="511"/>
        <v>-</v>
      </c>
      <c r="M2941" s="460">
        <f t="shared" si="512"/>
        <v>1</v>
      </c>
      <c r="N2941" s="460">
        <f t="shared" si="513"/>
        <v>7.2393246593368999E-12</v>
      </c>
      <c r="O2941" s="460">
        <f t="shared" si="518"/>
        <v>-222.8060389257904</v>
      </c>
      <c r="P2941" s="460">
        <f t="shared" si="515"/>
        <v>-1</v>
      </c>
      <c r="Q2941" s="460">
        <f t="shared" si="516"/>
        <v>1.7073520257217641E-12</v>
      </c>
      <c r="R2941" s="460">
        <f t="shared" si="517"/>
        <v>-1.7073520257217641E-12</v>
      </c>
      <c r="V2941" s="430"/>
    </row>
    <row r="2942" spans="3:22" x14ac:dyDescent="0.35">
      <c r="C2942" s="460">
        <v>901</v>
      </c>
      <c r="D2942" s="460">
        <f t="shared" ref="D2942:D3005" si="519">IF(AND($D$11=$U$86,$D$13&gt;=$U$80),$D$13/$U$80,1)*(f_CLK_MHz/fCLK_NOM_MHz)*$C2942</f>
        <v>901</v>
      </c>
      <c r="E2942" s="460">
        <f t="shared" si="514"/>
        <v>0.90100000000000002</v>
      </c>
      <c r="F2942" s="460">
        <f t="shared" ref="F2942:F3005" si="520">IF(SINC3_Decimation&lt;&gt;0,(ABS(SIN(((MOD_CLK_DIV*PI()*$D2942*SINC3_Decimation)/(f_CLK_MHz*1000000)))/(SINC3_Decimation*SIN(((MOD_CLK_DIV*PI()*$D2942)/(f_CLK_MHz*1000000)))))^First_Stage_Order),"-")</f>
        <v>1.3015937080867502E-3</v>
      </c>
      <c r="G2942" s="460">
        <v>1.9981834005093199E-3</v>
      </c>
      <c r="H2942" s="460">
        <f t="shared" ref="H2942:H3005" si="521">IF(SINC1A_Decimation&lt;&gt;0,(ABS(SIN(((MOD_CLK_DIV*SINC3_Decimation*FIR2_Decimation*PI()*$D2942*SINC1A_Decimation)/(f_CLK_MHz*1000000)))/(SINC1A_Decimation*SIN(((MOD_CLK_DIV*SINC3_Decimation*FIR2_Decimation*PI()*$D2942)/(f_CLK_MHz*1000000)))))^1),"-")</f>
        <v>1</v>
      </c>
      <c r="I2942" s="460">
        <v>0.40560290971377999</v>
      </c>
      <c r="J2942" s="460">
        <v>0.38527836147564998</v>
      </c>
      <c r="K2942" s="460">
        <v>0.57327160625785301</v>
      </c>
      <c r="L2942" s="460" t="str">
        <f t="shared" ref="L2942:L3005" si="522">IF(SINC1B_Decimation&lt;&gt;0,(ABS(SIN(((MOD_CLK_DIV*FIR1_Decimation*PI()*$D2942*SINC1B_Decimation)/(f_CLK_MHz*1000000)))/(SINC1B_Decimation*SIN(((MOD_CLK_DIV*FIR1_Decimation*PI()*$D2942)/(f_CLK_MHz*1000000)))))^1),"-")</f>
        <v>-</v>
      </c>
      <c r="M2942" s="460">
        <f t="shared" ref="M2942:M3005" si="523">IF($D$14=$Z$85,(ABS(SIN(((Dec_Prior_to_Chop*PI()*$D2942*2)/(f_CLK_MHz*1000000)))/(2*SIN(((Dec_Prior_to_Chop*PI()*$D2942)/(f_CLK_MHz*1000000)))))^1),1)</f>
        <v>1</v>
      </c>
      <c r="N2942" s="460">
        <f t="shared" ref="N2942:N3005" si="524">M2942*IF(FILTER=$U$85,F2942,IF(AND(FILTER=$U$86,$D$13&lt;=$U$73,$D$13&lt;&gt;$U$72),F2942*G2942*H2942,IF(AND(FILTER=$U$86,OR($D$13&gt;=$U$74,$D$13=$U$72),$D$13&lt;=$U$79,$D$13&lt;&gt;$U$75),I2942*L2942,IF(AND(FILTER=$U$86,$D$13=$U$75),J2942*L2942,IF(AND(FILTER=$U$86,$D$13&gt;=$U$80),K2942,"Error")))))</f>
        <v>2.6008229417063177E-6</v>
      </c>
      <c r="O2942" s="460">
        <f t="shared" si="518"/>
        <v>-111.69778425217865</v>
      </c>
      <c r="P2942" s="460">
        <f t="shared" si="515"/>
        <v>-1</v>
      </c>
      <c r="Q2942" s="460">
        <f t="shared" si="516"/>
        <v>1.6910794076404064E-12</v>
      </c>
      <c r="R2942" s="460">
        <f t="shared" si="517"/>
        <v>-1.6910794076404064E-12</v>
      </c>
      <c r="V2942" s="430"/>
    </row>
    <row r="2943" spans="3:22" x14ac:dyDescent="0.35">
      <c r="C2943" s="460">
        <v>902</v>
      </c>
      <c r="D2943" s="460">
        <f t="shared" si="519"/>
        <v>902</v>
      </c>
      <c r="E2943" s="460">
        <f t="shared" ref="E2943:E3006" si="525">D2943/1000</f>
        <v>0.90200000000000002</v>
      </c>
      <c r="F2943" s="460">
        <f t="shared" si="520"/>
        <v>1.3340728940551491E-3</v>
      </c>
      <c r="G2943" s="460">
        <v>3.8488264071010999E-3</v>
      </c>
      <c r="H2943" s="460">
        <f t="shared" si="521"/>
        <v>1</v>
      </c>
      <c r="I2943" s="460">
        <v>0.40469908169962898</v>
      </c>
      <c r="J2943" s="460">
        <v>0.38436412980778201</v>
      </c>
      <c r="K2943" s="460">
        <v>0.57251889314152304</v>
      </c>
      <c r="L2943" s="460" t="str">
        <f t="shared" si="522"/>
        <v>-</v>
      </c>
      <c r="M2943" s="460">
        <f t="shared" si="523"/>
        <v>1</v>
      </c>
      <c r="N2943" s="460">
        <f t="shared" si="524"/>
        <v>5.1346149836372455E-6</v>
      </c>
      <c r="O2943" s="460">
        <f t="shared" si="518"/>
        <v>-105.78984232371272</v>
      </c>
      <c r="P2943" s="460">
        <f t="shared" si="515"/>
        <v>-1</v>
      </c>
      <c r="Q2943" s="460">
        <f t="shared" si="516"/>
        <v>1.4959249974210886E-11</v>
      </c>
      <c r="R2943" s="460">
        <f t="shared" si="517"/>
        <v>-1.4959249974210886E-11</v>
      </c>
      <c r="V2943" s="430"/>
    </row>
    <row r="2944" spans="3:22" x14ac:dyDescent="0.35">
      <c r="C2944" s="460">
        <v>903</v>
      </c>
      <c r="D2944" s="460">
        <f t="shared" si="519"/>
        <v>903</v>
      </c>
      <c r="E2944" s="460">
        <f t="shared" si="525"/>
        <v>0.90300000000000002</v>
      </c>
      <c r="F2944" s="460">
        <f t="shared" si="520"/>
        <v>1.3669515704069284E-3</v>
      </c>
      <c r="G2944" s="460">
        <v>5.5208184341435E-3</v>
      </c>
      <c r="H2944" s="460">
        <f t="shared" si="521"/>
        <v>1</v>
      </c>
      <c r="I2944" s="460">
        <v>0.403795755891386</v>
      </c>
      <c r="J2944" s="460">
        <v>0.38345049536229803</v>
      </c>
      <c r="K2944" s="460">
        <v>0.57176610826738505</v>
      </c>
      <c r="L2944" s="460" t="str">
        <f t="shared" si="522"/>
        <v>-</v>
      </c>
      <c r="M2944" s="460">
        <f t="shared" si="523"/>
        <v>1</v>
      </c>
      <c r="N2944" s="460">
        <f t="shared" si="524"/>
        <v>7.5466914284839768E-6</v>
      </c>
      <c r="O2944" s="460">
        <f t="shared" si="518"/>
        <v>-102.4448681443257</v>
      </c>
      <c r="P2944" s="460">
        <f t="shared" si="515"/>
        <v>-1</v>
      </c>
      <c r="Q2944" s="460">
        <f t="shared" si="516"/>
        <v>4.0203883079526708E-11</v>
      </c>
      <c r="R2944" s="460">
        <f t="shared" si="517"/>
        <v>-4.0203883079526708E-11</v>
      </c>
      <c r="V2944" s="430"/>
    </row>
    <row r="2945" spans="3:22" x14ac:dyDescent="0.35">
      <c r="C2945" s="460">
        <v>904</v>
      </c>
      <c r="D2945" s="460">
        <f t="shared" si="519"/>
        <v>904</v>
      </c>
      <c r="E2945" s="460">
        <f t="shared" si="525"/>
        <v>0.90400000000000003</v>
      </c>
      <c r="F2945" s="460">
        <f t="shared" si="520"/>
        <v>1.400227351869458E-3</v>
      </c>
      <c r="G2945" s="460">
        <v>6.9871105715656398E-3</v>
      </c>
      <c r="H2945" s="460">
        <f t="shared" si="521"/>
        <v>1</v>
      </c>
      <c r="I2945" s="460">
        <v>0.402892935284551</v>
      </c>
      <c r="J2945" s="460">
        <v>0.38253746122665999</v>
      </c>
      <c r="K2945" s="460">
        <v>0.57101325354276999</v>
      </c>
      <c r="L2945" s="460" t="str">
        <f t="shared" si="522"/>
        <v>-</v>
      </c>
      <c r="M2945" s="460">
        <f t="shared" si="523"/>
        <v>1</v>
      </c>
      <c r="N2945" s="460">
        <f t="shared" si="524"/>
        <v>9.7835433328424518E-6</v>
      </c>
      <c r="O2945" s="460">
        <f t="shared" si="518"/>
        <v>-100.19007654187043</v>
      </c>
      <c r="P2945" s="460">
        <f t="shared" si="515"/>
        <v>-1</v>
      </c>
      <c r="Q2945" s="460">
        <f t="shared" si="516"/>
        <v>7.5084259220671725E-11</v>
      </c>
      <c r="R2945" s="460">
        <f t="shared" si="517"/>
        <v>-7.5084259220671725E-11</v>
      </c>
      <c r="V2945" s="430"/>
    </row>
    <row r="2946" spans="3:22" x14ac:dyDescent="0.35">
      <c r="C2946" s="460">
        <v>905</v>
      </c>
      <c r="D2946" s="460">
        <f t="shared" si="519"/>
        <v>905</v>
      </c>
      <c r="E2946" s="460">
        <f t="shared" si="525"/>
        <v>0.90500000000000003</v>
      </c>
      <c r="F2946" s="460">
        <f t="shared" si="520"/>
        <v>1.4338977672258611E-3</v>
      </c>
      <c r="G2946" s="460">
        <v>8.2252739761392597E-3</v>
      </c>
      <c r="H2946" s="460">
        <f t="shared" si="521"/>
        <v>1</v>
      </c>
      <c r="I2946" s="460">
        <v>0.40199062286903697</v>
      </c>
      <c r="J2946" s="460">
        <v>0.381625030481827</v>
      </c>
      <c r="K2946" s="460">
        <v>0.57026033087403805</v>
      </c>
      <c r="L2946" s="460" t="str">
        <f t="shared" si="522"/>
        <v>-</v>
      </c>
      <c r="M2946" s="460">
        <f t="shared" si="523"/>
        <v>1</v>
      </c>
      <c r="N2946" s="460">
        <f t="shared" si="524"/>
        <v>1.1794201989207066E-5</v>
      </c>
      <c r="O2946" s="460">
        <f t="shared" si="518"/>
        <v>-98.566628774089708</v>
      </c>
      <c r="P2946" s="460">
        <f t="shared" si="515"/>
        <v>-1</v>
      </c>
      <c r="Q2946" s="460">
        <f t="shared" si="516"/>
        <v>1.1639977329580746E-10</v>
      </c>
      <c r="R2946" s="460">
        <f t="shared" si="517"/>
        <v>-1.1639977329580746E-10</v>
      </c>
      <c r="V2946" s="430"/>
    </row>
    <row r="2947" spans="3:22" x14ac:dyDescent="0.35">
      <c r="C2947" s="460">
        <v>906</v>
      </c>
      <c r="D2947" s="460">
        <f t="shared" si="519"/>
        <v>906</v>
      </c>
      <c r="E2947" s="460">
        <f t="shared" si="525"/>
        <v>0.90600000000000003</v>
      </c>
      <c r="F2947" s="460">
        <f t="shared" si="520"/>
        <v>1.4679602604587929E-3</v>
      </c>
      <c r="G2947" s="460">
        <v>9.2179384311650899E-3</v>
      </c>
      <c r="H2947" s="460">
        <f t="shared" si="521"/>
        <v>1</v>
      </c>
      <c r="I2947" s="460">
        <v>0.40108882162920101</v>
      </c>
      <c r="J2947" s="460">
        <v>0.380713206202279</v>
      </c>
      <c r="K2947" s="460">
        <v>0.56950734216663601</v>
      </c>
      <c r="L2947" s="460" t="str">
        <f t="shared" si="522"/>
        <v>-</v>
      </c>
      <c r="M2947" s="460">
        <f t="shared" si="523"/>
        <v>1</v>
      </c>
      <c r="N2947" s="460">
        <f t="shared" si="524"/>
        <v>1.3531567300306222E-5</v>
      </c>
      <c r="O2947" s="460">
        <f t="shared" si="518"/>
        <v>-97.373037962425229</v>
      </c>
      <c r="P2947" s="460">
        <f t="shared" ref="P2947:P3010" si="526">D2946-D2947</f>
        <v>-1</v>
      </c>
      <c r="Q2947" s="460">
        <f t="shared" ref="Q2947:Q3010" si="527">((N2947+N2946)/2)^2</f>
        <v>1.603486475264136E-10</v>
      </c>
      <c r="R2947" s="460">
        <f t="shared" ref="R2947:R3010" si="528">P2947*Q2947</f>
        <v>-1.603486475264136E-10</v>
      </c>
      <c r="V2947" s="430"/>
    </row>
    <row r="2948" spans="3:22" x14ac:dyDescent="0.35">
      <c r="C2948" s="460">
        <v>907</v>
      </c>
      <c r="D2948" s="460">
        <f t="shared" si="519"/>
        <v>907</v>
      </c>
      <c r="E2948" s="460">
        <f t="shared" si="525"/>
        <v>0.90700000000000003</v>
      </c>
      <c r="F2948" s="460">
        <f t="shared" si="520"/>
        <v>1.5024121918952057E-3</v>
      </c>
      <c r="G2948" s="460">
        <v>9.9531076204342102E-3</v>
      </c>
      <c r="H2948" s="460">
        <f t="shared" si="521"/>
        <v>1</v>
      </c>
      <c r="I2948" s="460">
        <v>0.40018753454377798</v>
      </c>
      <c r="J2948" s="460">
        <v>0.379801991455951</v>
      </c>
      <c r="K2948" s="460">
        <v>0.56875428932502103</v>
      </c>
      <c r="L2948" s="460" t="str">
        <f t="shared" si="522"/>
        <v>-</v>
      </c>
      <c r="M2948" s="460">
        <f t="shared" si="523"/>
        <v>1</v>
      </c>
      <c r="N2948" s="460">
        <f t="shared" si="524"/>
        <v>1.4953670236185437E-5</v>
      </c>
      <c r="O2948" s="460">
        <f t="shared" si="518"/>
        <v>-96.505044016095326</v>
      </c>
      <c r="P2948" s="460">
        <f t="shared" si="526"/>
        <v>-1</v>
      </c>
      <c r="Q2948" s="460">
        <f t="shared" si="527"/>
        <v>2.0285218937758835E-10</v>
      </c>
      <c r="R2948" s="460">
        <f t="shared" si="528"/>
        <v>-2.0285218937758835E-10</v>
      </c>
      <c r="V2948" s="430"/>
    </row>
    <row r="2949" spans="3:22" x14ac:dyDescent="0.35">
      <c r="C2949" s="460">
        <v>908</v>
      </c>
      <c r="D2949" s="460">
        <f t="shared" si="519"/>
        <v>908</v>
      </c>
      <c r="E2949" s="460">
        <f t="shared" si="525"/>
        <v>0.90800000000000003</v>
      </c>
      <c r="F2949" s="460">
        <f t="shared" si="520"/>
        <v>1.5372508393520527E-3</v>
      </c>
      <c r="G2949" s="460">
        <v>1.0424345100878101E-2</v>
      </c>
      <c r="H2949" s="460">
        <f t="shared" si="521"/>
        <v>1</v>
      </c>
      <c r="I2949" s="460">
        <v>0.399286764585911</v>
      </c>
      <c r="J2949" s="460">
        <v>0.37889138930426502</v>
      </c>
      <c r="K2949" s="460">
        <v>0.56800117425271501</v>
      </c>
      <c r="L2949" s="460" t="str">
        <f t="shared" si="522"/>
        <v>-</v>
      </c>
      <c r="M2949" s="460">
        <f t="shared" si="523"/>
        <v>1</v>
      </c>
      <c r="N2949" s="460">
        <f t="shared" si="524"/>
        <v>1.6024833256020319E-5</v>
      </c>
      <c r="O2949" s="460">
        <f t="shared" si="518"/>
        <v>-95.904129615424111</v>
      </c>
      <c r="P2949" s="460">
        <f t="shared" si="526"/>
        <v>-1</v>
      </c>
      <c r="Q2949" s="460">
        <f t="shared" si="527"/>
        <v>2.399169196541511E-10</v>
      </c>
      <c r="R2949" s="460">
        <f t="shared" si="528"/>
        <v>-2.399169196541511E-10</v>
      </c>
      <c r="V2949" s="430"/>
    </row>
    <row r="2950" spans="3:22" x14ac:dyDescent="0.35">
      <c r="C2950" s="460">
        <v>909</v>
      </c>
      <c r="D2950" s="460">
        <f t="shared" si="519"/>
        <v>909</v>
      </c>
      <c r="E2950" s="460">
        <f t="shared" si="525"/>
        <v>0.90900000000000003</v>
      </c>
      <c r="F2950" s="460">
        <f t="shared" si="520"/>
        <v>1.5724733992826989E-3</v>
      </c>
      <c r="G2950" s="460">
        <v>1.06308282052258E-2</v>
      </c>
      <c r="H2950" s="460">
        <f t="shared" si="521"/>
        <v>1</v>
      </c>
      <c r="I2950" s="460">
        <v>0.39838651472312198</v>
      </c>
      <c r="J2950" s="460">
        <v>0.37798140280209802</v>
      </c>
      <c r="K2950" s="460">
        <v>0.56724799885226396</v>
      </c>
      <c r="L2950" s="460" t="str">
        <f t="shared" si="522"/>
        <v>-</v>
      </c>
      <c r="M2950" s="460">
        <f t="shared" si="523"/>
        <v>1</v>
      </c>
      <c r="N2950" s="460">
        <f t="shared" si="524"/>
        <v>1.6716694565061807E-5</v>
      </c>
      <c r="O2950" s="460">
        <f t="shared" si="518"/>
        <v>-95.536991851421291</v>
      </c>
      <c r="P2950" s="460">
        <f t="shared" si="526"/>
        <v>-1</v>
      </c>
      <c r="Q2950" s="460">
        <f t="shared" si="527"/>
        <v>2.6800191101467375E-10</v>
      </c>
      <c r="R2950" s="460">
        <f t="shared" si="528"/>
        <v>-2.6800191101467375E-10</v>
      </c>
      <c r="V2950" s="430"/>
    </row>
    <row r="2951" spans="3:22" x14ac:dyDescent="0.35">
      <c r="C2951" s="460">
        <v>910</v>
      </c>
      <c r="D2951" s="460">
        <f t="shared" si="519"/>
        <v>910</v>
      </c>
      <c r="E2951" s="460">
        <f t="shared" si="525"/>
        <v>0.91</v>
      </c>
      <c r="F2951" s="460">
        <f t="shared" si="520"/>
        <v>1.6080769879239663E-3</v>
      </c>
      <c r="G2951" s="460">
        <v>1.0577270377247599E-2</v>
      </c>
      <c r="H2951" s="460">
        <f t="shared" si="521"/>
        <v>1</v>
      </c>
      <c r="I2951" s="460">
        <v>0.39748678791727199</v>
      </c>
      <c r="J2951" s="460">
        <v>0.377072034997743</v>
      </c>
      <c r="K2951" s="460">
        <v>0.56649476502521801</v>
      </c>
      <c r="L2951" s="460" t="str">
        <f t="shared" si="522"/>
        <v>-</v>
      </c>
      <c r="M2951" s="460">
        <f t="shared" si="523"/>
        <v>1</v>
      </c>
      <c r="N2951" s="460">
        <f t="shared" si="524"/>
        <v>1.7009065088701714E-5</v>
      </c>
      <c r="O2951" s="460">
        <f t="shared" si="518"/>
        <v>-95.386391138655654</v>
      </c>
      <c r="P2951" s="460">
        <f t="shared" si="526"/>
        <v>-1</v>
      </c>
      <c r="Q2951" s="460">
        <f t="shared" si="527"/>
        <v>2.8435671605585592E-10</v>
      </c>
      <c r="R2951" s="460">
        <f t="shared" si="528"/>
        <v>-2.8435671605585592E-10</v>
      </c>
      <c r="V2951" s="430"/>
    </row>
    <row r="2952" spans="3:22" x14ac:dyDescent="0.35">
      <c r="C2952" s="460">
        <v>911</v>
      </c>
      <c r="D2952" s="460">
        <f t="shared" si="519"/>
        <v>911</v>
      </c>
      <c r="E2952" s="460">
        <f t="shared" si="525"/>
        <v>0.91100000000000003</v>
      </c>
      <c r="F2952" s="460">
        <f t="shared" si="520"/>
        <v>1.6440586424437997E-3</v>
      </c>
      <c r="G2952" s="460">
        <v>1.027371565663E-2</v>
      </c>
      <c r="H2952" s="460">
        <f t="shared" si="521"/>
        <v>1</v>
      </c>
      <c r="I2952" s="460">
        <v>0.39658758712459102</v>
      </c>
      <c r="J2952" s="460">
        <v>0.37616328893293899</v>
      </c>
      <c r="K2952" s="460">
        <v>0.56574147467216795</v>
      </c>
      <c r="L2952" s="460" t="str">
        <f t="shared" si="522"/>
        <v>-</v>
      </c>
      <c r="M2952" s="460">
        <f t="shared" si="523"/>
        <v>1</v>
      </c>
      <c r="N2952" s="460">
        <f t="shared" si="524"/>
        <v>1.6890591015292728E-5</v>
      </c>
      <c r="O2952" s="460">
        <f t="shared" si="518"/>
        <v>-95.44710307703491</v>
      </c>
      <c r="P2952" s="460">
        <f t="shared" si="526"/>
        <v>-1</v>
      </c>
      <c r="Q2952" s="460">
        <f t="shared" si="527"/>
        <v>2.8729667099227184E-10</v>
      </c>
      <c r="R2952" s="460">
        <f t="shared" si="528"/>
        <v>-2.8729667099227184E-10</v>
      </c>
      <c r="V2952" s="430"/>
    </row>
    <row r="2953" spans="3:22" x14ac:dyDescent="0.35">
      <c r="C2953" s="460">
        <v>912</v>
      </c>
      <c r="D2953" s="460">
        <f t="shared" si="519"/>
        <v>912</v>
      </c>
      <c r="E2953" s="460">
        <f t="shared" si="525"/>
        <v>0.91200000000000003</v>
      </c>
      <c r="F2953" s="460">
        <f t="shared" si="520"/>
        <v>1.6804153220892593E-3</v>
      </c>
      <c r="G2953" s="460">
        <v>9.7352121095489897E-3</v>
      </c>
      <c r="H2953" s="460">
        <f t="shared" si="521"/>
        <v>1</v>
      </c>
      <c r="I2953" s="460">
        <v>0.39568891529563499</v>
      </c>
      <c r="J2953" s="460">
        <v>0.37525516764282302</v>
      </c>
      <c r="K2953" s="460">
        <v>0.56498812969270196</v>
      </c>
      <c r="L2953" s="460" t="str">
        <f t="shared" si="522"/>
        <v>-</v>
      </c>
      <c r="M2953" s="460">
        <f t="shared" si="523"/>
        <v>1</v>
      </c>
      <c r="N2953" s="460">
        <f t="shared" si="524"/>
        <v>1.6359199592675023E-5</v>
      </c>
      <c r="O2953" s="460">
        <f t="shared" si="518"/>
        <v>-95.724758977827165</v>
      </c>
      <c r="P2953" s="460">
        <f t="shared" si="526"/>
        <v>-1</v>
      </c>
      <c r="Q2953" s="460">
        <f t="shared" si="527"/>
        <v>2.763871438684251E-10</v>
      </c>
      <c r="R2953" s="460">
        <f t="shared" si="528"/>
        <v>-2.763871438684251E-10</v>
      </c>
      <c r="V2953" s="430"/>
    </row>
    <row r="2954" spans="3:22" x14ac:dyDescent="0.35">
      <c r="C2954" s="460">
        <v>913</v>
      </c>
      <c r="D2954" s="460">
        <f t="shared" si="519"/>
        <v>913</v>
      </c>
      <c r="E2954" s="460">
        <f t="shared" si="525"/>
        <v>0.91300000000000003</v>
      </c>
      <c r="F2954" s="460">
        <f t="shared" si="520"/>
        <v>1.71714390933487E-3</v>
      </c>
      <c r="G2954" s="460">
        <v>8.9813738702738503E-3</v>
      </c>
      <c r="H2954" s="460">
        <f t="shared" si="521"/>
        <v>1</v>
      </c>
      <c r="I2954" s="460">
        <v>0.39479077537528001</v>
      </c>
      <c r="J2954" s="460">
        <v>0.37434767415593001</v>
      </c>
      <c r="K2954" s="460">
        <v>0.56423473198541396</v>
      </c>
      <c r="L2954" s="460" t="str">
        <f t="shared" si="522"/>
        <v>-</v>
      </c>
      <c r="M2954" s="460">
        <f t="shared" si="523"/>
        <v>1</v>
      </c>
      <c r="N2954" s="460">
        <f t="shared" si="524"/>
        <v>1.5422311438800092E-5</v>
      </c>
      <c r="O2954" s="460">
        <f t="shared" si="518"/>
        <v>-96.237010619234198</v>
      </c>
      <c r="P2954" s="460">
        <f t="shared" si="526"/>
        <v>-1</v>
      </c>
      <c r="Q2954" s="460">
        <f t="shared" si="527"/>
        <v>2.5251611086094355E-10</v>
      </c>
      <c r="R2954" s="460">
        <f t="shared" si="528"/>
        <v>-2.5251611086094355E-10</v>
      </c>
      <c r="V2954" s="430"/>
    </row>
    <row r="2955" spans="3:22" x14ac:dyDescent="0.35">
      <c r="C2955" s="460">
        <v>914</v>
      </c>
      <c r="D2955" s="460">
        <f t="shared" si="519"/>
        <v>914</v>
      </c>
      <c r="E2955" s="460">
        <f t="shared" si="525"/>
        <v>0.91400000000000003</v>
      </c>
      <c r="F2955" s="460">
        <f t="shared" si="520"/>
        <v>1.7542412110311382E-3</v>
      </c>
      <c r="G2955" s="460">
        <v>8.0358440504536104E-3</v>
      </c>
      <c r="H2955" s="460">
        <f t="shared" si="521"/>
        <v>1</v>
      </c>
      <c r="I2955" s="460">
        <v>0.39389317030269999</v>
      </c>
      <c r="J2955" s="460">
        <v>0.37344081149416802</v>
      </c>
      <c r="K2955" s="460">
        <v>0.56348128344788495</v>
      </c>
      <c r="L2955" s="460" t="str">
        <f t="shared" si="522"/>
        <v>-</v>
      </c>
      <c r="M2955" s="460">
        <f t="shared" si="523"/>
        <v>1</v>
      </c>
      <c r="N2955" s="460">
        <f t="shared" si="524"/>
        <v>1.4096808798725109E-5</v>
      </c>
      <c r="O2955" s="460">
        <f t="shared" si="518"/>
        <v>-97.017583814925331</v>
      </c>
      <c r="P2955" s="460">
        <f t="shared" si="526"/>
        <v>-1</v>
      </c>
      <c r="Q2955" s="460">
        <f t="shared" si="527"/>
        <v>2.1784461489936746E-10</v>
      </c>
      <c r="R2955" s="460">
        <f t="shared" si="528"/>
        <v>-2.1784461489936746E-10</v>
      </c>
      <c r="V2955" s="430"/>
    </row>
    <row r="2956" spans="3:22" x14ac:dyDescent="0.35">
      <c r="C2956" s="460">
        <v>915</v>
      </c>
      <c r="D2956" s="460">
        <f t="shared" si="519"/>
        <v>915</v>
      </c>
      <c r="E2956" s="460">
        <f t="shared" si="525"/>
        <v>0.91500000000000004</v>
      </c>
      <c r="F2956" s="460">
        <f t="shared" si="520"/>
        <v>1.7917039595531674E-3</v>
      </c>
      <c r="G2956" s="460">
        <v>6.9256730256347402E-3</v>
      </c>
      <c r="H2956" s="460">
        <f t="shared" si="521"/>
        <v>1</v>
      </c>
      <c r="I2956" s="460">
        <v>0.39299610301138299</v>
      </c>
      <c r="J2956" s="460">
        <v>0.37253458267283002</v>
      </c>
      <c r="K2956" s="460">
        <v>0.56272778597670703</v>
      </c>
      <c r="L2956" s="460" t="str">
        <f t="shared" si="522"/>
        <v>-</v>
      </c>
      <c r="M2956" s="460">
        <f t="shared" si="523"/>
        <v>1</v>
      </c>
      <c r="N2956" s="460">
        <f t="shared" si="524"/>
        <v>1.2408755782600329E-5</v>
      </c>
      <c r="O2956" s="460">
        <f t="shared" si="518"/>
        <v>-98.125435254538957</v>
      </c>
      <c r="P2956" s="460">
        <f t="shared" si="526"/>
        <v>-1</v>
      </c>
      <c r="Q2956" s="460">
        <f t="shared" si="527"/>
        <v>1.7563623844370339E-10</v>
      </c>
      <c r="R2956" s="460">
        <f t="shared" si="528"/>
        <v>-1.7563623844370339E-10</v>
      </c>
      <c r="V2956" s="430"/>
    </row>
    <row r="2957" spans="3:22" x14ac:dyDescent="0.35">
      <c r="C2957" s="460">
        <v>916</v>
      </c>
      <c r="D2957" s="460">
        <f t="shared" si="519"/>
        <v>916</v>
      </c>
      <c r="E2957" s="460">
        <f t="shared" si="525"/>
        <v>0.91600000000000004</v>
      </c>
      <c r="F2957" s="460">
        <f t="shared" si="520"/>
        <v>1.8295288139492517E-3</v>
      </c>
      <c r="G2957" s="460">
        <v>5.6806284716919703E-3</v>
      </c>
      <c r="H2957" s="460">
        <f t="shared" si="521"/>
        <v>1</v>
      </c>
      <c r="I2957" s="460">
        <v>0.39209957642906801</v>
      </c>
      <c r="J2957" s="460">
        <v>0.37162899070053401</v>
      </c>
      <c r="K2957" s="460">
        <v>0.56197424146742403</v>
      </c>
      <c r="L2957" s="460" t="str">
        <f t="shared" si="522"/>
        <v>-</v>
      </c>
      <c r="M2957" s="460">
        <f t="shared" si="523"/>
        <v>1</v>
      </c>
      <c r="N2957" s="460">
        <f t="shared" si="524"/>
        <v>1.0392873470300961E-5</v>
      </c>
      <c r="O2957" s="460">
        <f t="shared" ref="O2957:O3020" si="529">20*LOG10(N2957)</f>
        <v>-99.665287201382654</v>
      </c>
      <c r="P2957" s="460">
        <f t="shared" si="526"/>
        <v>-1</v>
      </c>
      <c r="Q2957" s="460">
        <f t="shared" si="527"/>
        <v>1.2997857414669099E-10</v>
      </c>
      <c r="R2957" s="460">
        <f t="shared" si="528"/>
        <v>-1.2997857414669099E-10</v>
      </c>
      <c r="V2957" s="430"/>
    </row>
    <row r="2958" spans="3:22" x14ac:dyDescent="0.35">
      <c r="C2958" s="460">
        <v>917</v>
      </c>
      <c r="D2958" s="460">
        <f t="shared" si="519"/>
        <v>917</v>
      </c>
      <c r="E2958" s="460">
        <f t="shared" si="525"/>
        <v>0.91700000000000004</v>
      </c>
      <c r="F2958" s="460">
        <f t="shared" si="520"/>
        <v>1.8677123610892756E-3</v>
      </c>
      <c r="G2958" s="460">
        <v>4.3324549561057002E-3</v>
      </c>
      <c r="H2958" s="460">
        <f t="shared" si="521"/>
        <v>1</v>
      </c>
      <c r="I2958" s="460">
        <v>0.391203593477777</v>
      </c>
      <c r="J2958" s="460">
        <v>0.37072403857925301</v>
      </c>
      <c r="K2958" s="460">
        <v>0.56122065181457403</v>
      </c>
      <c r="L2958" s="460" t="str">
        <f t="shared" si="522"/>
        <v>-</v>
      </c>
      <c r="M2958" s="460">
        <f t="shared" si="523"/>
        <v>1</v>
      </c>
      <c r="N2958" s="460">
        <f t="shared" si="524"/>
        <v>8.0917796753811109E-6</v>
      </c>
      <c r="O2958" s="460">
        <f t="shared" si="529"/>
        <v>-101.83911901597045</v>
      </c>
      <c r="P2958" s="460">
        <f t="shared" si="526"/>
        <v>-1</v>
      </c>
      <c r="Q2958" s="460">
        <f t="shared" si="527"/>
        <v>8.5420600479043529E-11</v>
      </c>
      <c r="R2958" s="460">
        <f t="shared" si="528"/>
        <v>-8.5420600479043529E-11</v>
      </c>
      <c r="V2958" s="430"/>
    </row>
    <row r="2959" spans="3:22" x14ac:dyDescent="0.35">
      <c r="C2959" s="460">
        <v>918</v>
      </c>
      <c r="D2959" s="460">
        <f t="shared" si="519"/>
        <v>918</v>
      </c>
      <c r="E2959" s="460">
        <f t="shared" si="525"/>
        <v>0.91800000000000004</v>
      </c>
      <c r="F2959" s="460">
        <f t="shared" si="520"/>
        <v>1.9062511168129331E-3</v>
      </c>
      <c r="G2959" s="460">
        <v>2.9141018604815802E-3</v>
      </c>
      <c r="H2959" s="460">
        <f t="shared" si="521"/>
        <v>1</v>
      </c>
      <c r="I2959" s="460">
        <v>0.39030815707376998</v>
      </c>
      <c r="J2959" s="460">
        <v>0.36981972930427498</v>
      </c>
      <c r="K2959" s="460">
        <v>0.56046701891165496</v>
      </c>
      <c r="L2959" s="460" t="str">
        <f t="shared" si="522"/>
        <v>-</v>
      </c>
      <c r="M2959" s="460">
        <f t="shared" si="523"/>
        <v>1</v>
      </c>
      <c r="N2959" s="460">
        <f t="shared" si="524"/>
        <v>5.5550099260496581E-6</v>
      </c>
      <c r="O2959" s="460">
        <f t="shared" si="529"/>
        <v>-105.10630321394115</v>
      </c>
      <c r="P2959" s="460">
        <f t="shared" si="526"/>
        <v>-1</v>
      </c>
      <c r="Q2959" s="460">
        <f t="shared" si="527"/>
        <v>4.6558716606429747E-11</v>
      </c>
      <c r="R2959" s="460">
        <f t="shared" si="528"/>
        <v>-4.6558716606429747E-11</v>
      </c>
      <c r="V2959" s="430"/>
    </row>
    <row r="2960" spans="3:22" x14ac:dyDescent="0.35">
      <c r="C2960" s="460">
        <v>919</v>
      </c>
      <c r="D2960" s="460">
        <f t="shared" si="519"/>
        <v>919</v>
      </c>
      <c r="E2960" s="460">
        <f t="shared" si="525"/>
        <v>0.91900000000000004</v>
      </c>
      <c r="F2960" s="460">
        <f t="shared" si="520"/>
        <v>1.9451415270774954E-3</v>
      </c>
      <c r="G2960" s="460">
        <v>1.4589389031885399E-3</v>
      </c>
      <c r="H2960" s="460">
        <f t="shared" si="521"/>
        <v>1</v>
      </c>
      <c r="I2960" s="460">
        <v>0.38941327012756599</v>
      </c>
      <c r="J2960" s="460">
        <v>0.368916065864211</v>
      </c>
      <c r="K2960" s="460">
        <v>0.55971334465114098</v>
      </c>
      <c r="L2960" s="460" t="str">
        <f t="shared" si="522"/>
        <v>-</v>
      </c>
      <c r="M2960" s="460">
        <f t="shared" si="523"/>
        <v>1</v>
      </c>
      <c r="N2960" s="460">
        <f t="shared" si="524"/>
        <v>2.8378426460609229E-6</v>
      </c>
      <c r="O2960" s="460">
        <f t="shared" si="529"/>
        <v>-110.94023378322296</v>
      </c>
      <c r="P2960" s="460">
        <f t="shared" si="526"/>
        <v>-1</v>
      </c>
      <c r="Q2960" s="460">
        <f t="shared" si="527"/>
        <v>1.7609993574295796E-11</v>
      </c>
      <c r="R2960" s="460">
        <f t="shared" si="528"/>
        <v>-1.7609993574295796E-11</v>
      </c>
      <c r="V2960" s="430"/>
    </row>
    <row r="2961" spans="3:22" x14ac:dyDescent="0.35">
      <c r="C2961" s="460">
        <v>920</v>
      </c>
      <c r="D2961" s="460">
        <f t="shared" si="519"/>
        <v>920</v>
      </c>
      <c r="E2961" s="460">
        <f t="shared" si="525"/>
        <v>0.92</v>
      </c>
      <c r="F2961" s="460">
        <f t="shared" si="520"/>
        <v>1.9843799691051972E-3</v>
      </c>
      <c r="G2961" s="460">
        <v>2.1461560921011401E-8</v>
      </c>
      <c r="H2961" s="460">
        <f t="shared" si="521"/>
        <v>1</v>
      </c>
      <c r="I2961" s="460">
        <v>0.38851893554387701</v>
      </c>
      <c r="J2961" s="460">
        <v>0.36801305124094502</v>
      </c>
      <c r="K2961" s="460">
        <v>0.55895963092443501</v>
      </c>
      <c r="L2961" s="460" t="str">
        <f t="shared" si="522"/>
        <v>-</v>
      </c>
      <c r="M2961" s="460">
        <f t="shared" si="523"/>
        <v>1</v>
      </c>
      <c r="N2961" s="460">
        <f t="shared" si="524"/>
        <v>4.2587891597385912E-11</v>
      </c>
      <c r="O2961" s="460">
        <f t="shared" si="529"/>
        <v>-207.41427720100756</v>
      </c>
      <c r="P2961" s="460">
        <f t="shared" si="526"/>
        <v>-1</v>
      </c>
      <c r="Q2961" s="460">
        <f t="shared" si="527"/>
        <v>2.0133981502714381E-12</v>
      </c>
      <c r="R2961" s="460">
        <f t="shared" si="528"/>
        <v>-2.0133981502714381E-12</v>
      </c>
      <c r="V2961" s="430"/>
    </row>
    <row r="2962" spans="3:22" x14ac:dyDescent="0.35">
      <c r="C2962" s="460">
        <v>921</v>
      </c>
      <c r="D2962" s="460">
        <f t="shared" si="519"/>
        <v>921</v>
      </c>
      <c r="E2962" s="460">
        <f t="shared" si="525"/>
        <v>0.92100000000000004</v>
      </c>
      <c r="F2962" s="460">
        <f t="shared" si="520"/>
        <v>2.0239627525299292E-3</v>
      </c>
      <c r="G2962" s="460">
        <v>1.43087596347026E-3</v>
      </c>
      <c r="H2962" s="460">
        <f t="shared" si="521"/>
        <v>1</v>
      </c>
      <c r="I2962" s="460">
        <v>0.38762515622165</v>
      </c>
      <c r="J2962" s="460">
        <v>0.36711068840965799</v>
      </c>
      <c r="K2962" s="460">
        <v>0.55820587962190504</v>
      </c>
      <c r="L2962" s="460" t="str">
        <f t="shared" si="522"/>
        <v>-</v>
      </c>
      <c r="M2962" s="460">
        <f t="shared" si="523"/>
        <v>1</v>
      </c>
      <c r="N2962" s="460">
        <f t="shared" si="524"/>
        <v>2.8960396535541819E-6</v>
      </c>
      <c r="O2962" s="460">
        <f t="shared" si="529"/>
        <v>-110.76390991854568</v>
      </c>
      <c r="P2962" s="460">
        <f t="shared" si="526"/>
        <v>-1</v>
      </c>
      <c r="Q2962" s="460">
        <f t="shared" si="527"/>
        <v>2.0968230873044026E-12</v>
      </c>
      <c r="R2962" s="460">
        <f t="shared" si="528"/>
        <v>-2.0968230873044026E-12</v>
      </c>
      <c r="V2962" s="430"/>
    </row>
    <row r="2963" spans="3:22" x14ac:dyDescent="0.35">
      <c r="C2963" s="460">
        <v>922</v>
      </c>
      <c r="D2963" s="460">
        <f t="shared" si="519"/>
        <v>922</v>
      </c>
      <c r="E2963" s="460">
        <f t="shared" si="525"/>
        <v>0.92200000000000004</v>
      </c>
      <c r="F2963" s="460">
        <f t="shared" si="520"/>
        <v>2.0638861205433501E-3</v>
      </c>
      <c r="G2963" s="460">
        <v>2.8035388828365699E-3</v>
      </c>
      <c r="H2963" s="460">
        <f t="shared" si="521"/>
        <v>1</v>
      </c>
      <c r="I2963" s="460">
        <v>0.38673193505401599</v>
      </c>
      <c r="J2963" s="460">
        <v>0.36620898033879301</v>
      </c>
      <c r="K2963" s="460">
        <v>0.557452092632857</v>
      </c>
      <c r="L2963" s="460" t="str">
        <f t="shared" si="522"/>
        <v>-</v>
      </c>
      <c r="M2963" s="460">
        <f t="shared" si="523"/>
        <v>1</v>
      </c>
      <c r="N2963" s="460">
        <f t="shared" si="524"/>
        <v>5.7861849886900057E-6</v>
      </c>
      <c r="O2963" s="460">
        <f t="shared" si="529"/>
        <v>-104.75215371489099</v>
      </c>
      <c r="P2963" s="460">
        <f t="shared" si="526"/>
        <v>-1</v>
      </c>
      <c r="Q2963" s="460">
        <f t="shared" si="527"/>
        <v>1.8845256184598052E-11</v>
      </c>
      <c r="R2963" s="460">
        <f t="shared" si="528"/>
        <v>-1.8845256184598052E-11</v>
      </c>
      <c r="V2963" s="430"/>
    </row>
    <row r="2964" spans="3:22" x14ac:dyDescent="0.35">
      <c r="C2964" s="460">
        <v>923</v>
      </c>
      <c r="D2964" s="460">
        <f t="shared" si="519"/>
        <v>923</v>
      </c>
      <c r="E2964" s="460">
        <f t="shared" si="525"/>
        <v>0.92300000000000004</v>
      </c>
      <c r="F2964" s="460">
        <f t="shared" si="520"/>
        <v>2.1041462510401304E-3</v>
      </c>
      <c r="G2964" s="460">
        <v>4.0903903571261396E-3</v>
      </c>
      <c r="H2964" s="460">
        <f t="shared" si="521"/>
        <v>1</v>
      </c>
      <c r="I2964" s="460">
        <v>0.38583927492828801</v>
      </c>
      <c r="J2964" s="460">
        <v>0.36530792999004102</v>
      </c>
      <c r="K2964" s="460">
        <v>0.55669827184551901</v>
      </c>
      <c r="L2964" s="460" t="str">
        <f t="shared" si="522"/>
        <v>-</v>
      </c>
      <c r="M2964" s="460">
        <f t="shared" si="523"/>
        <v>1</v>
      </c>
      <c r="N2964" s="460">
        <f t="shared" si="524"/>
        <v>8.6067795352376676E-6</v>
      </c>
      <c r="O2964" s="460">
        <f t="shared" si="529"/>
        <v>-101.30318642902421</v>
      </c>
      <c r="P2964" s="460">
        <f t="shared" si="526"/>
        <v>-1</v>
      </c>
      <c r="Q2964" s="460">
        <f t="shared" si="527"/>
        <v>5.1789356946760136E-11</v>
      </c>
      <c r="R2964" s="460">
        <f t="shared" si="528"/>
        <v>-5.1789356946760136E-11</v>
      </c>
      <c r="V2964" s="430"/>
    </row>
    <row r="2965" spans="3:22" x14ac:dyDescent="0.35">
      <c r="C2965" s="460">
        <v>924</v>
      </c>
      <c r="D2965" s="460">
        <f t="shared" si="519"/>
        <v>924</v>
      </c>
      <c r="E2965" s="460">
        <f t="shared" si="525"/>
        <v>0.92400000000000004</v>
      </c>
      <c r="F2965" s="460">
        <f t="shared" si="520"/>
        <v>2.1447392577622466E-3</v>
      </c>
      <c r="G2965" s="460">
        <v>5.2668498779577097E-3</v>
      </c>
      <c r="H2965" s="460">
        <f t="shared" si="521"/>
        <v>1</v>
      </c>
      <c r="I2965" s="460">
        <v>0.38494717872596601</v>
      </c>
      <c r="J2965" s="460">
        <v>0.36440754031834899</v>
      </c>
      <c r="K2965" s="460">
        <v>0.55594441914706905</v>
      </c>
      <c r="L2965" s="460" t="str">
        <f t="shared" si="522"/>
        <v>-</v>
      </c>
      <c r="M2965" s="460">
        <f t="shared" si="523"/>
        <v>1</v>
      </c>
      <c r="N2965" s="460">
        <f t="shared" si="524"/>
        <v>1.1296019697996198E-5</v>
      </c>
      <c r="O2965" s="460">
        <f t="shared" si="529"/>
        <v>-98.941491179380137</v>
      </c>
      <c r="P2965" s="460">
        <f t="shared" si="526"/>
        <v>-1</v>
      </c>
      <c r="Q2965" s="460">
        <f t="shared" si="527"/>
        <v>9.9030354329603638E-11</v>
      </c>
      <c r="R2965" s="460">
        <f t="shared" si="528"/>
        <v>-9.9030354329603638E-11</v>
      </c>
      <c r="V2965" s="430"/>
    </row>
    <row r="2966" spans="3:22" x14ac:dyDescent="0.35">
      <c r="C2966" s="460">
        <v>925</v>
      </c>
      <c r="D2966" s="460">
        <f t="shared" si="519"/>
        <v>925</v>
      </c>
      <c r="E2966" s="460">
        <f t="shared" si="525"/>
        <v>0.92500000000000004</v>
      </c>
      <c r="F2966" s="460">
        <f t="shared" si="520"/>
        <v>2.1856611914423561E-3</v>
      </c>
      <c r="G2966" s="460">
        <v>6.3118623303082804E-3</v>
      </c>
      <c r="H2966" s="460">
        <f t="shared" si="521"/>
        <v>1</v>
      </c>
      <c r="I2966" s="460">
        <v>0.38405564932267899</v>
      </c>
      <c r="J2966" s="460">
        <v>0.36350781427186502</v>
      </c>
      <c r="K2966" s="460">
        <v>0.55519053642357497</v>
      </c>
      <c r="L2966" s="460" t="str">
        <f t="shared" si="522"/>
        <v>-</v>
      </c>
      <c r="M2966" s="460">
        <f t="shared" si="523"/>
        <v>1</v>
      </c>
      <c r="N2966" s="460">
        <f t="shared" si="524"/>
        <v>1.3795592541081723E-5</v>
      </c>
      <c r="O2966" s="460">
        <f t="shared" si="529"/>
        <v>-97.205192823890911</v>
      </c>
      <c r="P2966" s="460">
        <f t="shared" si="526"/>
        <v>-1</v>
      </c>
      <c r="Q2966" s="460">
        <f t="shared" si="527"/>
        <v>1.5739725118906122E-10</v>
      </c>
      <c r="R2966" s="460">
        <f t="shared" si="528"/>
        <v>-1.5739725118906122E-10</v>
      </c>
      <c r="V2966" s="430"/>
    </row>
    <row r="2967" spans="3:22" x14ac:dyDescent="0.35">
      <c r="C2967" s="460">
        <v>926</v>
      </c>
      <c r="D2967" s="460">
        <f t="shared" si="519"/>
        <v>926</v>
      </c>
      <c r="E2967" s="460">
        <f t="shared" si="525"/>
        <v>0.92600000000000005</v>
      </c>
      <c r="F2967" s="460">
        <f t="shared" si="520"/>
        <v>2.2269080409459646E-3</v>
      </c>
      <c r="G2967" s="460">
        <v>7.20828631401593E-3</v>
      </c>
      <c r="H2967" s="460">
        <f t="shared" si="521"/>
        <v>1</v>
      </c>
      <c r="I2967" s="460">
        <v>0.38316468958821998</v>
      </c>
      <c r="J2967" s="460">
        <v>0.36260875479196802</v>
      </c>
      <c r="K2967" s="460">
        <v>0.55443662556004103</v>
      </c>
      <c r="L2967" s="460" t="str">
        <f t="shared" si="522"/>
        <v>-</v>
      </c>
      <c r="M2967" s="460">
        <f t="shared" si="523"/>
        <v>1</v>
      </c>
      <c r="N2967" s="460">
        <f t="shared" si="524"/>
        <v>1.6052190754122823E-5</v>
      </c>
      <c r="O2967" s="460">
        <f t="shared" si="529"/>
        <v>-95.889313760509921</v>
      </c>
      <c r="P2967" s="460">
        <f t="shared" si="526"/>
        <v>-1</v>
      </c>
      <c r="Q2967" s="460">
        <f t="shared" si="527"/>
        <v>2.2272254190937287E-10</v>
      </c>
      <c r="R2967" s="460">
        <f t="shared" si="528"/>
        <v>-2.2272254190937287E-10</v>
      </c>
      <c r="V2967" s="430"/>
    </row>
    <row r="2968" spans="3:22" x14ac:dyDescent="0.35">
      <c r="C2968" s="460">
        <v>927</v>
      </c>
      <c r="D2968" s="460">
        <f t="shared" si="519"/>
        <v>927</v>
      </c>
      <c r="E2968" s="460">
        <f t="shared" si="525"/>
        <v>0.92700000000000005</v>
      </c>
      <c r="F2968" s="460">
        <f t="shared" si="520"/>
        <v>2.2684757344124092E-3</v>
      </c>
      <c r="G2968" s="460">
        <v>7.94317709946998E-3</v>
      </c>
      <c r="H2968" s="460">
        <f t="shared" si="521"/>
        <v>1</v>
      </c>
      <c r="I2968" s="460">
        <v>0.38227430238650401</v>
      </c>
      <c r="J2968" s="460">
        <v>0.36171036481322799</v>
      </c>
      <c r="K2968" s="460">
        <v>0.55368268844036705</v>
      </c>
      <c r="L2968" s="460" t="str">
        <f t="shared" si="522"/>
        <v>-</v>
      </c>
      <c r="M2968" s="460">
        <f t="shared" si="523"/>
        <v>1</v>
      </c>
      <c r="N2968" s="460">
        <f t="shared" si="524"/>
        <v>1.8018904504287993E-5</v>
      </c>
      <c r="O2968" s="460">
        <f t="shared" si="529"/>
        <v>-94.885432327300066</v>
      </c>
      <c r="P2968" s="460">
        <f t="shared" si="526"/>
        <v>-1</v>
      </c>
      <c r="Q2968" s="460">
        <f t="shared" si="527"/>
        <v>2.9020988302692591E-10</v>
      </c>
      <c r="R2968" s="460">
        <f t="shared" si="528"/>
        <v>-2.9020988302692591E-10</v>
      </c>
      <c r="V2968" s="430"/>
    </row>
    <row r="2969" spans="3:22" x14ac:dyDescent="0.35">
      <c r="C2969" s="460">
        <v>928</v>
      </c>
      <c r="D2969" s="460">
        <f t="shared" si="519"/>
        <v>928</v>
      </c>
      <c r="E2969" s="460">
        <f t="shared" si="525"/>
        <v>0.92800000000000005</v>
      </c>
      <c r="F2969" s="460">
        <f t="shared" si="520"/>
        <v>2.3103601403944812E-3</v>
      </c>
      <c r="G2969" s="460">
        <v>8.5079593365180901E-3</v>
      </c>
      <c r="H2969" s="460">
        <f t="shared" si="521"/>
        <v>1</v>
      </c>
      <c r="I2969" s="460">
        <v>0.381384490575566</v>
      </c>
      <c r="J2969" s="460">
        <v>0.36081264726340201</v>
      </c>
      <c r="K2969" s="460">
        <v>0.55292872694735695</v>
      </c>
      <c r="L2969" s="460" t="str">
        <f t="shared" si="522"/>
        <v>-</v>
      </c>
      <c r="M2969" s="460">
        <f t="shared" si="523"/>
        <v>1</v>
      </c>
      <c r="N2969" s="460">
        <f t="shared" si="524"/>
        <v>1.9656450127188472E-5</v>
      </c>
      <c r="O2969" s="460">
        <f t="shared" si="529"/>
        <v>-94.129898223848301</v>
      </c>
      <c r="P2969" s="460">
        <f t="shared" si="526"/>
        <v>-1</v>
      </c>
      <c r="Q2969" s="460">
        <f t="shared" si="527"/>
        <v>3.5485808665187886E-10</v>
      </c>
      <c r="R2969" s="460">
        <f t="shared" si="528"/>
        <v>-3.5485808665187886E-10</v>
      </c>
      <c r="V2969" s="430"/>
    </row>
    <row r="2970" spans="3:22" x14ac:dyDescent="0.35">
      <c r="C2970" s="460">
        <v>929</v>
      </c>
      <c r="D2970" s="460">
        <f t="shared" si="519"/>
        <v>929</v>
      </c>
      <c r="E2970" s="460">
        <f t="shared" si="525"/>
        <v>0.92900000000000005</v>
      </c>
      <c r="F2970" s="460">
        <f t="shared" si="520"/>
        <v>2.3525570689965718E-3</v>
      </c>
      <c r="G2970" s="460">
        <v>8.8984874866433403E-3</v>
      </c>
      <c r="H2970" s="460">
        <f t="shared" si="521"/>
        <v>1</v>
      </c>
      <c r="I2970" s="460">
        <v>0.38049525700753301</v>
      </c>
      <c r="J2970" s="460">
        <v>0.35991560506340797</v>
      </c>
      <c r="K2970" s="460">
        <v>0.55217474296269098</v>
      </c>
      <c r="L2970" s="460" t="str">
        <f t="shared" si="522"/>
        <v>-</v>
      </c>
      <c r="M2970" s="460">
        <f t="shared" si="523"/>
        <v>1</v>
      </c>
      <c r="N2970" s="460">
        <f t="shared" si="524"/>
        <v>2.0934199640080329E-5</v>
      </c>
      <c r="O2970" s="460">
        <f t="shared" si="529"/>
        <v>-93.58287276953304</v>
      </c>
      <c r="P2970" s="460">
        <f t="shared" si="526"/>
        <v>-1</v>
      </c>
      <c r="Q2970" s="460">
        <f t="shared" si="527"/>
        <v>4.1190021213226968E-10</v>
      </c>
      <c r="R2970" s="460">
        <f t="shared" si="528"/>
        <v>-4.1190021213226968E-10</v>
      </c>
      <c r="V2970" s="430"/>
    </row>
    <row r="2971" spans="3:22" x14ac:dyDescent="0.35">
      <c r="C2971" s="460">
        <v>930</v>
      </c>
      <c r="D2971" s="460">
        <f t="shared" si="519"/>
        <v>930</v>
      </c>
      <c r="E2971" s="460">
        <f t="shared" si="525"/>
        <v>0.93</v>
      </c>
      <c r="F2971" s="460">
        <f t="shared" si="520"/>
        <v>2.3950622730113664E-3</v>
      </c>
      <c r="G2971" s="460">
        <v>9.1149948106465407E-3</v>
      </c>
      <c r="H2971" s="460">
        <f t="shared" si="521"/>
        <v>1</v>
      </c>
      <c r="I2971" s="460">
        <v>0.37960660452864597</v>
      </c>
      <c r="J2971" s="460">
        <v>0.35901924112734401</v>
      </c>
      <c r="K2971" s="460">
        <v>0.55142073836696703</v>
      </c>
      <c r="L2971" s="460" t="str">
        <f t="shared" si="522"/>
        <v>-</v>
      </c>
      <c r="M2971" s="460">
        <f t="shared" si="523"/>
        <v>1</v>
      </c>
      <c r="N2971" s="460">
        <f t="shared" si="524"/>
        <v>2.1830980189673913E-5</v>
      </c>
      <c r="O2971" s="460">
        <f t="shared" si="529"/>
        <v>-93.218535289106356</v>
      </c>
      <c r="P2971" s="460">
        <f t="shared" si="526"/>
        <v>-1</v>
      </c>
      <c r="Q2971" s="460">
        <f t="shared" si="527"/>
        <v>4.572151514678047E-10</v>
      </c>
      <c r="R2971" s="460">
        <f t="shared" si="528"/>
        <v>-4.572151514678047E-10</v>
      </c>
      <c r="V2971" s="430"/>
    </row>
    <row r="2972" spans="3:22" x14ac:dyDescent="0.35">
      <c r="C2972" s="460">
        <v>931</v>
      </c>
      <c r="D2972" s="460">
        <f t="shared" si="519"/>
        <v>931</v>
      </c>
      <c r="E2972" s="460">
        <f t="shared" si="525"/>
        <v>0.93100000000000005</v>
      </c>
      <c r="F2972" s="460">
        <f t="shared" si="520"/>
        <v>2.4378714490547954E-3</v>
      </c>
      <c r="G2972" s="460">
        <v>9.1619345451334801E-3</v>
      </c>
      <c r="H2972" s="460">
        <f t="shared" si="521"/>
        <v>1</v>
      </c>
      <c r="I2972" s="460">
        <v>0.37871853597920302</v>
      </c>
      <c r="J2972" s="460">
        <v>0.35812355836243198</v>
      </c>
      <c r="K2972" s="460">
        <v>0.55066671503963505</v>
      </c>
      <c r="L2972" s="460" t="str">
        <f t="shared" si="522"/>
        <v>-</v>
      </c>
      <c r="M2972" s="460">
        <f t="shared" si="523"/>
        <v>1</v>
      </c>
      <c r="N2972" s="460">
        <f t="shared" si="524"/>
        <v>2.2335618645689746E-5</v>
      </c>
      <c r="O2972" s="460">
        <f t="shared" si="529"/>
        <v>-93.020040281180272</v>
      </c>
      <c r="P2972" s="460">
        <f t="shared" si="526"/>
        <v>-1</v>
      </c>
      <c r="Q2972" s="460">
        <f t="shared" si="527"/>
        <v>4.8767211317098667E-10</v>
      </c>
      <c r="R2972" s="460">
        <f t="shared" si="528"/>
        <v>-4.8767211317098667E-10</v>
      </c>
      <c r="V2972" s="430"/>
    </row>
    <row r="2973" spans="3:22" x14ac:dyDescent="0.35">
      <c r="C2973" s="460">
        <v>932</v>
      </c>
      <c r="D2973" s="460">
        <f t="shared" si="519"/>
        <v>932</v>
      </c>
      <c r="E2973" s="460">
        <f t="shared" si="525"/>
        <v>0.93200000000000005</v>
      </c>
      <c r="F2973" s="460">
        <f t="shared" si="520"/>
        <v>2.4809802386992286E-3</v>
      </c>
      <c r="G2973" s="460">
        <v>9.0477195710899298E-3</v>
      </c>
      <c r="H2973" s="460">
        <f t="shared" si="521"/>
        <v>1</v>
      </c>
      <c r="I2973" s="460">
        <v>0.37783105419357199</v>
      </c>
      <c r="J2973" s="460">
        <v>0.35722855966903</v>
      </c>
      <c r="K2973" s="460">
        <v>0.54991267485902096</v>
      </c>
      <c r="L2973" s="460" t="str">
        <f t="shared" si="522"/>
        <v>-</v>
      </c>
      <c r="M2973" s="460">
        <f t="shared" si="523"/>
        <v>1</v>
      </c>
      <c r="N2973" s="460">
        <f t="shared" si="524"/>
        <v>2.2447213461166376E-5</v>
      </c>
      <c r="O2973" s="460">
        <f t="shared" si="529"/>
        <v>-92.976751270095249</v>
      </c>
      <c r="P2973" s="460">
        <f t="shared" si="526"/>
        <v>-1</v>
      </c>
      <c r="Q2973" s="460">
        <f t="shared" si="527"/>
        <v>5.0137551287771589E-10</v>
      </c>
      <c r="R2973" s="460">
        <f t="shared" si="528"/>
        <v>-5.0137551287771589E-10</v>
      </c>
      <c r="V2973" s="430"/>
    </row>
    <row r="2974" spans="3:22" x14ac:dyDescent="0.35">
      <c r="C2974" s="460">
        <v>933</v>
      </c>
      <c r="D2974" s="460">
        <f t="shared" si="519"/>
        <v>933</v>
      </c>
      <c r="E2974" s="460">
        <f t="shared" si="525"/>
        <v>0.93300000000000005</v>
      </c>
      <c r="F2974" s="460">
        <f t="shared" si="520"/>
        <v>2.5243842296049229E-3</v>
      </c>
      <c r="G2974" s="460">
        <v>8.7843693507439601E-3</v>
      </c>
      <c r="H2974" s="460">
        <f t="shared" si="521"/>
        <v>1</v>
      </c>
      <c r="I2974" s="460">
        <v>0.37694416200016501</v>
      </c>
      <c r="J2974" s="460">
        <v>0.35633424794060897</v>
      </c>
      <c r="K2974" s="460">
        <v>0.54915861970231195</v>
      </c>
      <c r="L2974" s="460" t="str">
        <f t="shared" si="522"/>
        <v>-</v>
      </c>
      <c r="M2974" s="460">
        <f t="shared" si="523"/>
        <v>1</v>
      </c>
      <c r="N2974" s="460">
        <f t="shared" si="524"/>
        <v>2.2175123456042888E-5</v>
      </c>
      <c r="O2974" s="460">
        <f t="shared" si="529"/>
        <v>-93.082679072649469</v>
      </c>
      <c r="P2974" s="460">
        <f t="shared" si="526"/>
        <v>-1</v>
      </c>
      <c r="Q2974" s="460">
        <f t="shared" si="527"/>
        <v>4.9778823798823431E-10</v>
      </c>
      <c r="R2974" s="460">
        <f t="shared" si="528"/>
        <v>-4.9778823798823431E-10</v>
      </c>
      <c r="V2974" s="430"/>
    </row>
    <row r="2975" spans="3:22" x14ac:dyDescent="0.35">
      <c r="C2975" s="460">
        <v>934</v>
      </c>
      <c r="D2975" s="460">
        <f t="shared" si="519"/>
        <v>934</v>
      </c>
      <c r="E2975" s="460">
        <f t="shared" si="525"/>
        <v>0.93400000000000005</v>
      </c>
      <c r="F2975" s="460">
        <f t="shared" si="520"/>
        <v>2.5680789566493376E-3</v>
      </c>
      <c r="G2975" s="460">
        <v>8.3870751244301701E-3</v>
      </c>
      <c r="H2975" s="460">
        <f t="shared" si="521"/>
        <v>1</v>
      </c>
      <c r="I2975" s="460">
        <v>0.37605786222145499</v>
      </c>
      <c r="J2975" s="460">
        <v>0.35544062606376198</v>
      </c>
      <c r="K2975" s="460">
        <v>0.54840455144557598</v>
      </c>
      <c r="L2975" s="460" t="str">
        <f t="shared" si="522"/>
        <v>-</v>
      </c>
      <c r="M2975" s="460">
        <f t="shared" si="523"/>
        <v>1</v>
      </c>
      <c r="N2975" s="460">
        <f t="shared" si="524"/>
        <v>2.1538671134886244E-5</v>
      </c>
      <c r="O2975" s="460">
        <f t="shared" si="529"/>
        <v>-93.33562189503084</v>
      </c>
      <c r="P2975" s="460">
        <f t="shared" si="526"/>
        <v>-1</v>
      </c>
      <c r="Q2975" s="460">
        <f t="shared" si="527"/>
        <v>4.7772395938448626E-10</v>
      </c>
      <c r="R2975" s="460">
        <f t="shared" si="528"/>
        <v>-4.7772395938448626E-10</v>
      </c>
      <c r="V2975" s="430"/>
    </row>
    <row r="2976" spans="3:22" x14ac:dyDescent="0.35">
      <c r="C2976" s="460">
        <v>935</v>
      </c>
      <c r="D2976" s="460">
        <f t="shared" si="519"/>
        <v>935</v>
      </c>
      <c r="E2976" s="460">
        <f t="shared" si="525"/>
        <v>0.93500000000000005</v>
      </c>
      <c r="F2976" s="460">
        <f t="shared" si="520"/>
        <v>2.6120599030545802E-3</v>
      </c>
      <c r="G2976" s="460">
        <v>7.8736962640068003E-3</v>
      </c>
      <c r="H2976" s="460">
        <f t="shared" si="521"/>
        <v>1</v>
      </c>
      <c r="I2976" s="460">
        <v>0.37517215767392598</v>
      </c>
      <c r="J2976" s="460">
        <v>0.35454769691816401</v>
      </c>
      <c r="K2976" s="460">
        <v>0.54765047196371797</v>
      </c>
      <c r="L2976" s="460" t="str">
        <f t="shared" si="522"/>
        <v>-</v>
      </c>
      <c r="M2976" s="460">
        <f t="shared" si="523"/>
        <v>1</v>
      </c>
      <c r="N2976" s="460">
        <f t="shared" si="524"/>
        <v>2.0566566300042815E-5</v>
      </c>
      <c r="O2976" s="460">
        <f t="shared" si="529"/>
        <v>-93.736764201518298</v>
      </c>
      <c r="P2976" s="460">
        <f t="shared" si="526"/>
        <v>-1</v>
      </c>
      <c r="Q2976" s="460">
        <f t="shared" si="527"/>
        <v>4.4321275486293791E-10</v>
      </c>
      <c r="R2976" s="460">
        <f t="shared" si="528"/>
        <v>-4.4321275486293791E-10</v>
      </c>
      <c r="V2976" s="430"/>
    </row>
    <row r="2977" spans="3:22" x14ac:dyDescent="0.35">
      <c r="C2977" s="460">
        <v>936</v>
      </c>
      <c r="D2977" s="460">
        <f t="shared" si="519"/>
        <v>936</v>
      </c>
      <c r="E2977" s="460">
        <f t="shared" si="525"/>
        <v>0.93600000000000005</v>
      </c>
      <c r="F2977" s="460">
        <f t="shared" si="520"/>
        <v>2.6563225015124995E-3</v>
      </c>
      <c r="G2977" s="460">
        <v>7.2642022286279603E-3</v>
      </c>
      <c r="H2977" s="460">
        <f t="shared" si="521"/>
        <v>1</v>
      </c>
      <c r="I2977" s="460">
        <v>0.37428705116806299</v>
      </c>
      <c r="J2977" s="460">
        <v>0.35365546337655002</v>
      </c>
      <c r="K2977" s="460">
        <v>0.54689638313046995</v>
      </c>
      <c r="L2977" s="460" t="str">
        <f t="shared" si="522"/>
        <v>-</v>
      </c>
      <c r="M2977" s="460">
        <f t="shared" si="523"/>
        <v>1</v>
      </c>
      <c r="N2977" s="460">
        <f t="shared" si="524"/>
        <v>1.9296063835441696E-5</v>
      </c>
      <c r="O2977" s="460">
        <f t="shared" si="529"/>
        <v>-94.290625455999702</v>
      </c>
      <c r="P2977" s="460">
        <f t="shared" si="526"/>
        <v>-1</v>
      </c>
      <c r="Q2977" s="460">
        <f t="shared" si="527"/>
        <v>3.9725732032960954E-10</v>
      </c>
      <c r="R2977" s="460">
        <f t="shared" si="528"/>
        <v>-3.9725732032960954E-10</v>
      </c>
      <c r="V2977" s="430"/>
    </row>
    <row r="2978" spans="3:22" x14ac:dyDescent="0.35">
      <c r="C2978" s="460">
        <v>937</v>
      </c>
      <c r="D2978" s="460">
        <f t="shared" si="519"/>
        <v>937</v>
      </c>
      <c r="E2978" s="460">
        <f t="shared" si="525"/>
        <v>0.93700000000000006</v>
      </c>
      <c r="F2978" s="460">
        <f t="shared" si="520"/>
        <v>2.7008621353076475E-3</v>
      </c>
      <c r="G2978" s="460">
        <v>6.5800757268276496E-3</v>
      </c>
      <c r="H2978" s="460">
        <f t="shared" si="521"/>
        <v>1</v>
      </c>
      <c r="I2978" s="460">
        <v>0.37340254550837398</v>
      </c>
      <c r="J2978" s="460">
        <v>0.35276392830475001</v>
      </c>
      <c r="K2978" s="460">
        <v>0.54614228681843402</v>
      </c>
      <c r="L2978" s="460" t="str">
        <f t="shared" si="522"/>
        <v>-</v>
      </c>
      <c r="M2978" s="460">
        <f t="shared" si="523"/>
        <v>1</v>
      </c>
      <c r="N2978" s="460">
        <f t="shared" si="524"/>
        <v>1.7771877378045745E-5</v>
      </c>
      <c r="O2978" s="460">
        <f t="shared" si="529"/>
        <v>-95.005333839100274</v>
      </c>
      <c r="P2978" s="460">
        <f t="shared" si="526"/>
        <v>-1</v>
      </c>
      <c r="Q2978" s="460">
        <f t="shared" si="527"/>
        <v>3.4350806645164019E-10</v>
      </c>
      <c r="R2978" s="460">
        <f t="shared" si="528"/>
        <v>-3.4350806645164019E-10</v>
      </c>
      <c r="V2978" s="430"/>
    </row>
    <row r="2979" spans="3:22" x14ac:dyDescent="0.35">
      <c r="C2979" s="460">
        <v>938</v>
      </c>
      <c r="D2979" s="460">
        <f t="shared" si="519"/>
        <v>938</v>
      </c>
      <c r="E2979" s="460">
        <f t="shared" si="525"/>
        <v>0.93799999999999994</v>
      </c>
      <c r="F2979" s="460">
        <f t="shared" si="520"/>
        <v>2.7456741394378571E-3</v>
      </c>
      <c r="G2979" s="460">
        <v>5.84369343066101E-3</v>
      </c>
      <c r="H2979" s="460">
        <f t="shared" si="521"/>
        <v>1</v>
      </c>
      <c r="I2979" s="460">
        <v>0.37251864349334002</v>
      </c>
      <c r="J2979" s="460">
        <v>0.35187309456162502</v>
      </c>
      <c r="K2979" s="460">
        <v>0.54538818489901997</v>
      </c>
      <c r="L2979" s="460" t="str">
        <f t="shared" si="522"/>
        <v>-</v>
      </c>
      <c r="M2979" s="460">
        <f t="shared" si="523"/>
        <v>1</v>
      </c>
      <c r="N2979" s="460">
        <f t="shared" si="524"/>
        <v>1.6044877931368826E-5</v>
      </c>
      <c r="O2979" s="460">
        <f t="shared" si="529"/>
        <v>-95.893271652933393</v>
      </c>
      <c r="P2979" s="460">
        <f t="shared" si="526"/>
        <v>-1</v>
      </c>
      <c r="Q2979" s="460">
        <f t="shared" si="527"/>
        <v>2.8589323491420464E-10</v>
      </c>
      <c r="R2979" s="460">
        <f t="shared" si="528"/>
        <v>-2.8589323491420464E-10</v>
      </c>
      <c r="V2979" s="430"/>
    </row>
    <row r="2980" spans="3:22" x14ac:dyDescent="0.35">
      <c r="C2980" s="460">
        <v>939</v>
      </c>
      <c r="D2980" s="460">
        <f t="shared" si="519"/>
        <v>939</v>
      </c>
      <c r="E2980" s="460">
        <f t="shared" si="525"/>
        <v>0.93899999999999995</v>
      </c>
      <c r="F2980" s="460">
        <f t="shared" si="520"/>
        <v>2.7907538017322791E-3</v>
      </c>
      <c r="G2980" s="460">
        <v>5.0777008985540203E-3</v>
      </c>
      <c r="H2980" s="460">
        <f t="shared" si="521"/>
        <v>1</v>
      </c>
      <c r="I2980" s="460">
        <v>0.37163534791541902</v>
      </c>
      <c r="J2980" s="460">
        <v>0.35098296499908399</v>
      </c>
      <c r="K2980" s="460">
        <v>0.54463407924246898</v>
      </c>
      <c r="L2980" s="460" t="str">
        <f t="shared" si="522"/>
        <v>-</v>
      </c>
      <c r="M2980" s="460">
        <f t="shared" si="523"/>
        <v>1</v>
      </c>
      <c r="N2980" s="460">
        <f t="shared" si="524"/>
        <v>1.4170613086699042E-5</v>
      </c>
      <c r="O2980" s="460">
        <f t="shared" si="529"/>
        <v>-96.972227194894955</v>
      </c>
      <c r="P2980" s="460">
        <f t="shared" si="526"/>
        <v>-1</v>
      </c>
      <c r="Q2980" s="460">
        <f t="shared" si="527"/>
        <v>2.28243974365735E-10</v>
      </c>
      <c r="R2980" s="460">
        <f t="shared" si="528"/>
        <v>-2.28243974365735E-10</v>
      </c>
      <c r="V2980" s="430"/>
    </row>
    <row r="2981" spans="3:22" x14ac:dyDescent="0.35">
      <c r="C2981" s="460">
        <v>940</v>
      </c>
      <c r="D2981" s="460">
        <f t="shared" si="519"/>
        <v>940</v>
      </c>
      <c r="E2981" s="460">
        <f t="shared" si="525"/>
        <v>0.94</v>
      </c>
      <c r="F2981" s="460">
        <f t="shared" si="520"/>
        <v>2.8360963639669978E-3</v>
      </c>
      <c r="G2981" s="460">
        <v>4.3043982401053497E-3</v>
      </c>
      <c r="H2981" s="460">
        <f t="shared" si="521"/>
        <v>1</v>
      </c>
      <c r="I2981" s="460">
        <v>0.37075266156104197</v>
      </c>
      <c r="J2981" s="460">
        <v>0.35009354246206498</v>
      </c>
      <c r="K2981" s="460">
        <v>0.54387997171784996</v>
      </c>
      <c r="L2981" s="460" t="str">
        <f t="shared" si="522"/>
        <v>-</v>
      </c>
      <c r="M2981" s="460">
        <f t="shared" si="523"/>
        <v>1</v>
      </c>
      <c r="N2981" s="460">
        <f t="shared" si="524"/>
        <v>1.2207688197828726E-5</v>
      </c>
      <c r="O2981" s="460">
        <f t="shared" si="529"/>
        <v>-98.267331435247456</v>
      </c>
      <c r="P2981" s="460">
        <f t="shared" si="526"/>
        <v>-1</v>
      </c>
      <c r="Q2981" s="460">
        <f t="shared" si="527"/>
        <v>1.739536946643298E-10</v>
      </c>
      <c r="R2981" s="460">
        <f t="shared" si="528"/>
        <v>-1.739536946643298E-10</v>
      </c>
      <c r="V2981" s="430"/>
    </row>
    <row r="2982" spans="3:22" x14ac:dyDescent="0.35">
      <c r="C2982" s="460">
        <v>941</v>
      </c>
      <c r="D2982" s="460">
        <f t="shared" si="519"/>
        <v>941</v>
      </c>
      <c r="E2982" s="460">
        <f t="shared" si="525"/>
        <v>0.94099999999999995</v>
      </c>
      <c r="F2982" s="460">
        <f t="shared" si="520"/>
        <v>2.8816970229778387E-3</v>
      </c>
      <c r="G2982" s="460">
        <v>3.5451525059656099E-3</v>
      </c>
      <c r="H2982" s="460">
        <f t="shared" si="521"/>
        <v>1</v>
      </c>
      <c r="I2982" s="460">
        <v>0.36987058721058003</v>
      </c>
      <c r="J2982" s="460">
        <v>0.34920482978851602</v>
      </c>
      <c r="K2982" s="460">
        <v>0.54312586419303399</v>
      </c>
      <c r="L2982" s="460" t="str">
        <f t="shared" si="522"/>
        <v>-</v>
      </c>
      <c r="M2982" s="460">
        <f t="shared" si="523"/>
        <v>1</v>
      </c>
      <c r="N2982" s="460">
        <f t="shared" si="524"/>
        <v>1.0216055422443522E-5</v>
      </c>
      <c r="O2982" s="460">
        <f t="shared" si="529"/>
        <v>-99.814335193522211</v>
      </c>
      <c r="P2982" s="460">
        <f t="shared" si="526"/>
        <v>-1</v>
      </c>
      <c r="Q2982" s="460">
        <f t="shared" si="527"/>
        <v>1.2570606948692511E-10</v>
      </c>
      <c r="R2982" s="460">
        <f t="shared" si="528"/>
        <v>-1.2570606948692511E-10</v>
      </c>
      <c r="V2982" s="430"/>
    </row>
    <row r="2983" spans="3:22" x14ac:dyDescent="0.35">
      <c r="C2983" s="460">
        <v>942</v>
      </c>
      <c r="D2983" s="460">
        <f t="shared" si="519"/>
        <v>942</v>
      </c>
      <c r="E2983" s="460">
        <f t="shared" si="525"/>
        <v>0.94199999999999995</v>
      </c>
      <c r="F2983" s="460">
        <f t="shared" si="520"/>
        <v>2.9275509317705541E-3</v>
      </c>
      <c r="G2983" s="460">
        <v>2.8198518275157299E-3</v>
      </c>
      <c r="H2983" s="460">
        <f t="shared" si="521"/>
        <v>1</v>
      </c>
      <c r="I2983" s="460">
        <v>0.36898912763833602</v>
      </c>
      <c r="J2983" s="460">
        <v>0.348316829809379</v>
      </c>
      <c r="K2983" s="460">
        <v>0.542371758534689</v>
      </c>
      <c r="L2983" s="460" t="str">
        <f t="shared" si="522"/>
        <v>-</v>
      </c>
      <c r="M2983" s="460">
        <f t="shared" si="523"/>
        <v>1</v>
      </c>
      <c r="N2983" s="460">
        <f t="shared" si="524"/>
        <v>8.2552598450985746E-6</v>
      </c>
      <c r="O2983" s="460">
        <f t="shared" si="529"/>
        <v>-101.66538504398643</v>
      </c>
      <c r="P2983" s="460">
        <f t="shared" si="526"/>
        <v>-1</v>
      </c>
      <c r="Q2983" s="460">
        <f t="shared" si="527"/>
        <v>8.5297371928233436E-11</v>
      </c>
      <c r="R2983" s="460">
        <f t="shared" si="528"/>
        <v>-8.5297371928233436E-11</v>
      </c>
      <c r="V2983" s="430"/>
    </row>
    <row r="2984" spans="3:22" x14ac:dyDescent="0.35">
      <c r="C2984" s="460">
        <v>943</v>
      </c>
      <c r="D2984" s="460">
        <f t="shared" si="519"/>
        <v>943</v>
      </c>
      <c r="E2984" s="460">
        <f t="shared" si="525"/>
        <v>0.94299999999999995</v>
      </c>
      <c r="F2984" s="460">
        <f t="shared" si="520"/>
        <v>2.973653200628036E-3</v>
      </c>
      <c r="G2984" s="460">
        <v>2.14641499300943E-3</v>
      </c>
      <c r="H2984" s="460">
        <f t="shared" si="521"/>
        <v>1</v>
      </c>
      <c r="I2984" s="460">
        <v>0.36810828561255299</v>
      </c>
      <c r="J2984" s="460">
        <v>0.34742954534859799</v>
      </c>
      <c r="K2984" s="460">
        <v>0.54161765660829297</v>
      </c>
      <c r="L2984" s="460" t="str">
        <f t="shared" si="522"/>
        <v>-</v>
      </c>
      <c r="M2984" s="460">
        <f t="shared" si="523"/>
        <v>1</v>
      </c>
      <c r="N2984" s="460">
        <f t="shared" si="524"/>
        <v>6.3826938138384951E-6</v>
      </c>
      <c r="O2984" s="460">
        <f t="shared" si="529"/>
        <v>-103.89991977488444</v>
      </c>
      <c r="P2984" s="460">
        <f t="shared" si="526"/>
        <v>-1</v>
      </c>
      <c r="Q2984" s="460">
        <f t="shared" si="527"/>
        <v>5.3567421830297287E-11</v>
      </c>
      <c r="R2984" s="460">
        <f t="shared" si="528"/>
        <v>-5.3567421830297287E-11</v>
      </c>
      <c r="V2984" s="430"/>
    </row>
    <row r="2985" spans="3:22" x14ac:dyDescent="0.35">
      <c r="C2985" s="460">
        <v>944</v>
      </c>
      <c r="D2985" s="460">
        <f t="shared" si="519"/>
        <v>944</v>
      </c>
      <c r="E2985" s="460">
        <f t="shared" si="525"/>
        <v>0.94399999999999995</v>
      </c>
      <c r="F2985" s="460">
        <f t="shared" si="520"/>
        <v>3.0199988982147073E-3</v>
      </c>
      <c r="G2985" s="460">
        <v>1.5403684672645401E-3</v>
      </c>
      <c r="H2985" s="460">
        <f t="shared" si="521"/>
        <v>1</v>
      </c>
      <c r="I2985" s="460">
        <v>0.36722806389537699</v>
      </c>
      <c r="J2985" s="460">
        <v>0.34654297922308502</v>
      </c>
      <c r="K2985" s="460">
        <v>0.540863560278112</v>
      </c>
      <c r="L2985" s="460" t="str">
        <f t="shared" si="522"/>
        <v>-</v>
      </c>
      <c r="M2985" s="460">
        <f t="shared" si="523"/>
        <v>1</v>
      </c>
      <c r="N2985" s="460">
        <f t="shared" si="524"/>
        <v>4.6519110739835883E-6</v>
      </c>
      <c r="O2985" s="460">
        <f t="shared" si="529"/>
        <v>-106.64737191690855</v>
      </c>
      <c r="P2985" s="460">
        <f t="shared" si="526"/>
        <v>-1</v>
      </c>
      <c r="Q2985" s="460">
        <f t="shared" si="527"/>
        <v>3.044062625758675E-11</v>
      </c>
      <c r="R2985" s="460">
        <f t="shared" si="528"/>
        <v>-3.044062625758675E-11</v>
      </c>
      <c r="V2985" s="430"/>
    </row>
    <row r="2986" spans="3:22" x14ac:dyDescent="0.35">
      <c r="C2986" s="460">
        <v>945</v>
      </c>
      <c r="D2986" s="460">
        <f t="shared" si="519"/>
        <v>945</v>
      </c>
      <c r="E2986" s="460">
        <f t="shared" si="525"/>
        <v>0.94499999999999995</v>
      </c>
      <c r="F2986" s="460">
        <f t="shared" si="520"/>
        <v>3.0665830526777839E-3</v>
      </c>
      <c r="G2986" s="460">
        <v>1.0145008874238601E-3</v>
      </c>
      <c r="H2986" s="460">
        <f t="shared" si="521"/>
        <v>1</v>
      </c>
      <c r="I2986" s="460">
        <v>0.36634846524284997</v>
      </c>
      <c r="J2986" s="460">
        <v>0.345657134242709</v>
      </c>
      <c r="K2986" s="460">
        <v>0.54010947140718601</v>
      </c>
      <c r="L2986" s="460" t="str">
        <f t="shared" si="522"/>
        <v>-</v>
      </c>
      <c r="M2986" s="460">
        <f t="shared" si="523"/>
        <v>1</v>
      </c>
      <c r="N2986" s="460">
        <f t="shared" si="524"/>
        <v>3.1110512283005818E-6</v>
      </c>
      <c r="O2986" s="460">
        <f t="shared" si="529"/>
        <v>-110.14185674995653</v>
      </c>
      <c r="P2986" s="460">
        <f t="shared" si="526"/>
        <v>-1</v>
      </c>
      <c r="Q2986" s="460">
        <f t="shared" si="527"/>
        <v>1.506589592667129E-11</v>
      </c>
      <c r="R2986" s="460">
        <f t="shared" si="528"/>
        <v>-1.506589592667129E-11</v>
      </c>
      <c r="V2986" s="430"/>
    </row>
    <row r="2987" spans="3:22" x14ac:dyDescent="0.35">
      <c r="C2987" s="460">
        <v>946</v>
      </c>
      <c r="D2987" s="460">
        <f t="shared" si="519"/>
        <v>946</v>
      </c>
      <c r="E2987" s="460">
        <f t="shared" si="525"/>
        <v>0.94599999999999995</v>
      </c>
      <c r="F2987" s="460">
        <f t="shared" si="520"/>
        <v>3.1134006527454338E-3</v>
      </c>
      <c r="G2987" s="460">
        <v>5.7860285148806105E-4</v>
      </c>
      <c r="H2987" s="460">
        <f t="shared" si="521"/>
        <v>1</v>
      </c>
      <c r="I2987" s="460">
        <v>0.36546949240491799</v>
      </c>
      <c r="J2987" s="460">
        <v>0.34477201321030998</v>
      </c>
      <c r="K2987" s="460">
        <v>0.53935539185735304</v>
      </c>
      <c r="L2987" s="460" t="str">
        <f t="shared" si="522"/>
        <v>-</v>
      </c>
      <c r="M2987" s="460">
        <f t="shared" si="523"/>
        <v>1</v>
      </c>
      <c r="N2987" s="460">
        <f t="shared" si="524"/>
        <v>1.8014224955032985E-6</v>
      </c>
      <c r="O2987" s="460">
        <f t="shared" si="529"/>
        <v>-114.88768836496448</v>
      </c>
      <c r="P2987" s="460">
        <f t="shared" si="526"/>
        <v>-1</v>
      </c>
      <c r="Q2987" s="460">
        <f t="shared" si="527"/>
        <v>6.033099521765891E-12</v>
      </c>
      <c r="R2987" s="460">
        <f t="shared" si="528"/>
        <v>-6.033099521765891E-12</v>
      </c>
      <c r="V2987" s="430"/>
    </row>
    <row r="2988" spans="3:22" x14ac:dyDescent="0.35">
      <c r="C2988" s="460">
        <v>947</v>
      </c>
      <c r="D2988" s="460">
        <f t="shared" si="519"/>
        <v>947</v>
      </c>
      <c r="E2988" s="460">
        <f t="shared" si="525"/>
        <v>0.94699999999999995</v>
      </c>
      <c r="F2988" s="460">
        <f t="shared" si="520"/>
        <v>3.1604466488217003E-3</v>
      </c>
      <c r="G2988" s="460">
        <v>2.3929741880961901E-4</v>
      </c>
      <c r="H2988" s="460">
        <f t="shared" si="521"/>
        <v>1</v>
      </c>
      <c r="I2988" s="460">
        <v>0.36459114812538301</v>
      </c>
      <c r="J2988" s="460">
        <v>0.34388761892163699</v>
      </c>
      <c r="K2988" s="460">
        <v>0.53860132348919498</v>
      </c>
      <c r="L2988" s="460" t="str">
        <f t="shared" si="522"/>
        <v>-</v>
      </c>
      <c r="M2988" s="460">
        <f t="shared" si="523"/>
        <v>1</v>
      </c>
      <c r="N2988" s="460">
        <f t="shared" si="524"/>
        <v>7.5628672534854335E-7</v>
      </c>
      <c r="O2988" s="460">
        <f t="shared" si="529"/>
        <v>-122.42627044899896</v>
      </c>
      <c r="P2988" s="460">
        <f t="shared" si="526"/>
        <v>-1</v>
      </c>
      <c r="Q2988" s="460">
        <f t="shared" si="527"/>
        <v>1.6354691146076338E-12</v>
      </c>
      <c r="R2988" s="460">
        <f t="shared" si="528"/>
        <v>-1.6354691146076338E-12</v>
      </c>
      <c r="V2988" s="430"/>
    </row>
    <row r="2989" spans="3:22" x14ac:dyDescent="0.35">
      <c r="C2989" s="460">
        <v>948</v>
      </c>
      <c r="D2989" s="460">
        <f t="shared" si="519"/>
        <v>948</v>
      </c>
      <c r="E2989" s="460">
        <f t="shared" si="525"/>
        <v>0.94799999999999995</v>
      </c>
      <c r="F2989" s="460">
        <f t="shared" si="520"/>
        <v>3.2077159540781089E-3</v>
      </c>
      <c r="G2989" s="460">
        <v>3.5773694708997998E-8</v>
      </c>
      <c r="H2989" s="460">
        <f t="shared" si="521"/>
        <v>1</v>
      </c>
      <c r="I2989" s="460">
        <v>0.363713435141931</v>
      </c>
      <c r="J2989" s="460">
        <v>0.34300395416539697</v>
      </c>
      <c r="K2989" s="460">
        <v>0.53784726816208905</v>
      </c>
      <c r="L2989" s="460" t="str">
        <f t="shared" si="522"/>
        <v>-</v>
      </c>
      <c r="M2989" s="460">
        <f t="shared" si="523"/>
        <v>1</v>
      </c>
      <c r="N2989" s="460">
        <f t="shared" si="524"/>
        <v>1.1475185125437251E-10</v>
      </c>
      <c r="O2989" s="460">
        <f t="shared" si="529"/>
        <v>-198.80480598804525</v>
      </c>
      <c r="P2989" s="460">
        <f t="shared" si="526"/>
        <v>-1</v>
      </c>
      <c r="Q2989" s="460">
        <f t="shared" si="527"/>
        <v>1.4303579867750904E-13</v>
      </c>
      <c r="R2989" s="460">
        <f t="shared" si="528"/>
        <v>-1.4303579867750904E-13</v>
      </c>
      <c r="V2989" s="430"/>
    </row>
    <row r="2990" spans="3:22" x14ac:dyDescent="0.35">
      <c r="C2990" s="460">
        <v>949</v>
      </c>
      <c r="D2990" s="460">
        <f t="shared" si="519"/>
        <v>949</v>
      </c>
      <c r="E2990" s="460">
        <f t="shared" si="525"/>
        <v>0.94899999999999995</v>
      </c>
      <c r="F2990" s="460">
        <f t="shared" si="520"/>
        <v>3.2552034455418885E-3</v>
      </c>
      <c r="G2990" s="460">
        <v>1.39242442780475E-4</v>
      </c>
      <c r="H2990" s="460">
        <f t="shared" si="521"/>
        <v>1</v>
      </c>
      <c r="I2990" s="460">
        <v>0.36283635618608501</v>
      </c>
      <c r="J2990" s="460">
        <v>0.34212102172318598</v>
      </c>
      <c r="K2990" s="460">
        <v>0.53709322773414403</v>
      </c>
      <c r="L2990" s="460" t="str">
        <f t="shared" si="522"/>
        <v>-</v>
      </c>
      <c r="M2990" s="460">
        <f t="shared" si="523"/>
        <v>1</v>
      </c>
      <c r="N2990" s="460">
        <f t="shared" si="524"/>
        <v>4.5326247950467146E-7</v>
      </c>
      <c r="O2990" s="460">
        <f t="shared" si="529"/>
        <v>-126.87300459603773</v>
      </c>
      <c r="P2990" s="460">
        <f t="shared" si="526"/>
        <v>-1</v>
      </c>
      <c r="Q2990" s="460">
        <f t="shared" si="527"/>
        <v>5.1387728477991176E-14</v>
      </c>
      <c r="R2990" s="460">
        <f t="shared" si="528"/>
        <v>-5.1387728477991176E-14</v>
      </c>
      <c r="V2990" s="430"/>
    </row>
    <row r="2991" spans="3:22" x14ac:dyDescent="0.35">
      <c r="C2991" s="460">
        <v>950</v>
      </c>
      <c r="D2991" s="460">
        <f t="shared" si="519"/>
        <v>950</v>
      </c>
      <c r="E2991" s="460">
        <f t="shared" si="525"/>
        <v>0.95</v>
      </c>
      <c r="F2991" s="460">
        <f t="shared" si="520"/>
        <v>3.302903965180647E-3</v>
      </c>
      <c r="G2991" s="460">
        <v>1.8128385184052601E-4</v>
      </c>
      <c r="H2991" s="460">
        <f t="shared" si="521"/>
        <v>1</v>
      </c>
      <c r="I2991" s="460">
        <v>0.36195991398320798</v>
      </c>
      <c r="J2991" s="460">
        <v>0.34123882436950898</v>
      </c>
      <c r="K2991" s="460">
        <v>0.53633920406222801</v>
      </c>
      <c r="L2991" s="460" t="str">
        <f t="shared" si="522"/>
        <v>-</v>
      </c>
      <c r="M2991" s="460">
        <f t="shared" si="523"/>
        <v>1</v>
      </c>
      <c r="N2991" s="460">
        <f t="shared" si="524"/>
        <v>5.9876315306729428E-7</v>
      </c>
      <c r="O2991" s="460">
        <f t="shared" si="529"/>
        <v>-124.45489866597585</v>
      </c>
      <c r="P2991" s="460">
        <f t="shared" si="526"/>
        <v>-1</v>
      </c>
      <c r="Q2991" s="460">
        <f t="shared" si="527"/>
        <v>2.7668948289711124E-13</v>
      </c>
      <c r="R2991" s="460">
        <f t="shared" si="528"/>
        <v>-2.7668948289711124E-13</v>
      </c>
      <c r="V2991" s="430"/>
    </row>
    <row r="2992" spans="3:22" x14ac:dyDescent="0.35">
      <c r="C2992" s="460">
        <v>951</v>
      </c>
      <c r="D2992" s="460">
        <f t="shared" si="519"/>
        <v>951</v>
      </c>
      <c r="E2992" s="460">
        <f t="shared" si="525"/>
        <v>0.95099999999999996</v>
      </c>
      <c r="F2992" s="460">
        <f t="shared" si="520"/>
        <v>3.3508123209834398E-3</v>
      </c>
      <c r="G2992" s="460">
        <v>1.32039948633552E-4</v>
      </c>
      <c r="H2992" s="460">
        <f t="shared" si="521"/>
        <v>1</v>
      </c>
      <c r="I2992" s="460">
        <v>0.361084111252502</v>
      </c>
      <c r="J2992" s="460">
        <v>0.34035736487176899</v>
      </c>
      <c r="K2992" s="460">
        <v>0.53558519900196</v>
      </c>
      <c r="L2992" s="460" t="str">
        <f t="shared" si="522"/>
        <v>-</v>
      </c>
      <c r="M2992" s="460">
        <f t="shared" si="523"/>
        <v>1</v>
      </c>
      <c r="N2992" s="460">
        <f t="shared" si="524"/>
        <v>4.4244108674332658E-7</v>
      </c>
      <c r="O2992" s="460">
        <f t="shared" si="529"/>
        <v>-127.08289099223344</v>
      </c>
      <c r="P2992" s="460">
        <f t="shared" si="526"/>
        <v>-1</v>
      </c>
      <c r="Q2992" s="460">
        <f t="shared" si="527"/>
        <v>2.7102656724990321E-13</v>
      </c>
      <c r="R2992" s="460">
        <f t="shared" si="528"/>
        <v>-2.7102656724990321E-13</v>
      </c>
      <c r="V2992" s="430"/>
    </row>
    <row r="2993" spans="3:22" x14ac:dyDescent="0.35">
      <c r="C2993" s="460">
        <v>952</v>
      </c>
      <c r="D2993" s="460">
        <f t="shared" si="519"/>
        <v>952</v>
      </c>
      <c r="E2993" s="460">
        <f t="shared" si="525"/>
        <v>0.95199999999999996</v>
      </c>
      <c r="F2993" s="460">
        <f t="shared" si="520"/>
        <v>3.3989232880382433E-3</v>
      </c>
      <c r="G2993" s="460">
        <v>3.2453183804204197E-8</v>
      </c>
      <c r="H2993" s="460">
        <f t="shared" si="521"/>
        <v>1</v>
      </c>
      <c r="I2993" s="460">
        <v>0.36020895070697601</v>
      </c>
      <c r="J2993" s="460">
        <v>0.33947664599023702</v>
      </c>
      <c r="K2993" s="460">
        <v>0.53483121440769299</v>
      </c>
      <c r="L2993" s="460" t="str">
        <f t="shared" si="522"/>
        <v>-</v>
      </c>
      <c r="M2993" s="460">
        <f t="shared" si="523"/>
        <v>1</v>
      </c>
      <c r="N2993" s="460">
        <f t="shared" si="524"/>
        <v>1.1030588220309519E-10</v>
      </c>
      <c r="O2993" s="460">
        <f t="shared" si="529"/>
        <v>-199.14802655260499</v>
      </c>
      <c r="P2993" s="460">
        <f t="shared" si="526"/>
        <v>-1</v>
      </c>
      <c r="Q2993" s="460">
        <f t="shared" si="527"/>
        <v>4.8962933778698928E-14</v>
      </c>
      <c r="R2993" s="460">
        <f t="shared" si="528"/>
        <v>-4.8962933778698928E-14</v>
      </c>
      <c r="V2993" s="430"/>
    </row>
    <row r="2994" spans="3:22" x14ac:dyDescent="0.35">
      <c r="C2994" s="460">
        <v>953</v>
      </c>
      <c r="D2994" s="460">
        <f t="shared" si="519"/>
        <v>953</v>
      </c>
      <c r="E2994" s="460">
        <f t="shared" si="525"/>
        <v>0.95299999999999996</v>
      </c>
      <c r="F2994" s="460">
        <f t="shared" si="520"/>
        <v>3.4472316096055876E-3</v>
      </c>
      <c r="G2994" s="460">
        <v>2.0392298269546801E-4</v>
      </c>
      <c r="H2994" s="460">
        <f t="shared" si="521"/>
        <v>1</v>
      </c>
      <c r="I2994" s="460">
        <v>0.35933443505343599</v>
      </c>
      <c r="J2994" s="460">
        <v>0.33859667047804398</v>
      </c>
      <c r="K2994" s="460">
        <v>0.53407725213249901</v>
      </c>
      <c r="L2994" s="460" t="str">
        <f t="shared" si="522"/>
        <v>-</v>
      </c>
      <c r="M2994" s="460">
        <f t="shared" si="523"/>
        <v>1</v>
      </c>
      <c r="N2994" s="460">
        <f t="shared" si="524"/>
        <v>7.0296975187287057E-7</v>
      </c>
      <c r="O2994" s="460">
        <f t="shared" si="529"/>
        <v>-123.06126723722298</v>
      </c>
      <c r="P2994" s="460">
        <f t="shared" si="526"/>
        <v>-1</v>
      </c>
      <c r="Q2994" s="460">
        <f t="shared" si="527"/>
        <v>1.2358039190321946E-13</v>
      </c>
      <c r="R2994" s="460">
        <f t="shared" si="528"/>
        <v>-1.2358039190321946E-13</v>
      </c>
      <c r="V2994" s="430"/>
    </row>
    <row r="2995" spans="3:22" x14ac:dyDescent="0.35">
      <c r="C2995" s="460">
        <v>954</v>
      </c>
      <c r="D2995" s="460">
        <f t="shared" si="519"/>
        <v>954</v>
      </c>
      <c r="E2995" s="460">
        <f t="shared" si="525"/>
        <v>0.95399999999999996</v>
      </c>
      <c r="F2995" s="460">
        <f t="shared" si="520"/>
        <v>3.4957319981882822E-3</v>
      </c>
      <c r="G2995" s="460">
        <v>4.67124567409502E-4</v>
      </c>
      <c r="H2995" s="460">
        <f t="shared" si="521"/>
        <v>1</v>
      </c>
      <c r="I2995" s="460">
        <v>0.35846056699248802</v>
      </c>
      <c r="J2995" s="460">
        <v>0.33771744108117902</v>
      </c>
      <c r="K2995" s="460">
        <v>0.53332331402818201</v>
      </c>
      <c r="L2995" s="460" t="str">
        <f t="shared" si="522"/>
        <v>-</v>
      </c>
      <c r="M2995" s="460">
        <f t="shared" si="523"/>
        <v>1</v>
      </c>
      <c r="N2995" s="460">
        <f t="shared" si="524"/>
        <v>1.6329422974332553E-6</v>
      </c>
      <c r="O2995" s="460">
        <f t="shared" si="529"/>
        <v>-115.74058322932162</v>
      </c>
      <c r="P2995" s="460">
        <f t="shared" si="526"/>
        <v>-1</v>
      </c>
      <c r="Q2995" s="460">
        <f t="shared" si="527"/>
        <v>1.3641212755233864E-12</v>
      </c>
      <c r="R2995" s="460">
        <f t="shared" si="528"/>
        <v>-1.3641212755233864E-12</v>
      </c>
      <c r="V2995" s="430"/>
    </row>
    <row r="2996" spans="3:22" x14ac:dyDescent="0.35">
      <c r="C2996" s="460">
        <v>955</v>
      </c>
      <c r="D2996" s="460">
        <f t="shared" si="519"/>
        <v>955</v>
      </c>
      <c r="E2996" s="460">
        <f t="shared" si="525"/>
        <v>0.95499999999999996</v>
      </c>
      <c r="F2996" s="460">
        <f t="shared" si="520"/>
        <v>3.5444191365973437E-3</v>
      </c>
      <c r="G2996" s="460">
        <v>7.7543958888954797E-4</v>
      </c>
      <c r="H2996" s="460">
        <f t="shared" si="521"/>
        <v>1</v>
      </c>
      <c r="I2996" s="460">
        <v>0.35758734921852903</v>
      </c>
      <c r="J2996" s="460">
        <v>0.33683896053849</v>
      </c>
      <c r="K2996" s="460">
        <v>0.53256940194528202</v>
      </c>
      <c r="L2996" s="460" t="str">
        <f t="shared" si="522"/>
        <v>-</v>
      </c>
      <c r="M2996" s="460">
        <f t="shared" si="523"/>
        <v>1</v>
      </c>
      <c r="N2996" s="460">
        <f t="shared" si="524"/>
        <v>2.7484829181352908E-6</v>
      </c>
      <c r="O2996" s="460">
        <f t="shared" si="529"/>
        <v>-111.21813915673843</v>
      </c>
      <c r="P2996" s="460">
        <f t="shared" si="526"/>
        <v>-1</v>
      </c>
      <c r="Q2996" s="460">
        <f t="shared" si="527"/>
        <v>4.7992217299049698E-12</v>
      </c>
      <c r="R2996" s="460">
        <f t="shared" si="528"/>
        <v>-4.7992217299049698E-12</v>
      </c>
      <c r="V2996" s="430"/>
    </row>
    <row r="2997" spans="3:22" x14ac:dyDescent="0.35">
      <c r="C2997" s="460">
        <v>956</v>
      </c>
      <c r="D2997" s="460">
        <f t="shared" si="519"/>
        <v>956</v>
      </c>
      <c r="E2997" s="460">
        <f t="shared" si="525"/>
        <v>0.95599999999999996</v>
      </c>
      <c r="F2997" s="460">
        <f t="shared" si="520"/>
        <v>3.5932876790137108E-3</v>
      </c>
      <c r="G2997" s="460">
        <v>1.11379333678969E-3</v>
      </c>
      <c r="H2997" s="460">
        <f t="shared" si="521"/>
        <v>1</v>
      </c>
      <c r="I2997" s="460">
        <v>0.356714784419708</v>
      </c>
      <c r="J2997" s="460">
        <v>0.335961231581627</v>
      </c>
      <c r="K2997" s="460">
        <v>0.53181551773302405</v>
      </c>
      <c r="L2997" s="460" t="str">
        <f t="shared" si="522"/>
        <v>-</v>
      </c>
      <c r="M2997" s="460">
        <f t="shared" si="523"/>
        <v>1</v>
      </c>
      <c r="N2997" s="460">
        <f t="shared" si="524"/>
        <v>4.0021798740539611E-6</v>
      </c>
      <c r="O2997" s="460">
        <f t="shared" si="529"/>
        <v>-107.95406792642208</v>
      </c>
      <c r="P2997" s="460">
        <f t="shared" si="526"/>
        <v>-1</v>
      </c>
      <c r="Q2997" s="460">
        <f t="shared" si="527"/>
        <v>1.1392862033462097E-11</v>
      </c>
      <c r="R2997" s="460">
        <f t="shared" si="528"/>
        <v>-1.1392862033462097E-11</v>
      </c>
      <c r="V2997" s="430"/>
    </row>
    <row r="2998" spans="3:22" x14ac:dyDescent="0.35">
      <c r="C2998" s="460">
        <v>957</v>
      </c>
      <c r="D2998" s="460">
        <f t="shared" si="519"/>
        <v>957</v>
      </c>
      <c r="E2998" s="460">
        <f t="shared" si="525"/>
        <v>0.95699999999999996</v>
      </c>
      <c r="F2998" s="460">
        <f t="shared" si="520"/>
        <v>3.6423322520460315E-3</v>
      </c>
      <c r="G2998" s="460">
        <v>1.4666771802640101E-3</v>
      </c>
      <c r="H2998" s="460">
        <f t="shared" si="521"/>
        <v>1</v>
      </c>
      <c r="I2998" s="460">
        <v>0.35584287527792502</v>
      </c>
      <c r="J2998" s="460">
        <v>0.33508425693506699</v>
      </c>
      <c r="K2998" s="460">
        <v>0.53106166323934001</v>
      </c>
      <c r="L2998" s="460" t="str">
        <f t="shared" si="522"/>
        <v>-</v>
      </c>
      <c r="M2998" s="460">
        <f t="shared" si="523"/>
        <v>1</v>
      </c>
      <c r="N2998" s="460">
        <f t="shared" si="524"/>
        <v>5.3421255970155351E-6</v>
      </c>
      <c r="O2998" s="460">
        <f t="shared" si="529"/>
        <v>-105.44571811270409</v>
      </c>
      <c r="P2998" s="460">
        <f t="shared" si="526"/>
        <v>-1</v>
      </c>
      <c r="Q2998" s="460">
        <f t="shared" si="527"/>
        <v>2.1829011184164831E-11</v>
      </c>
      <c r="R2998" s="460">
        <f t="shared" si="528"/>
        <v>-2.1829011184164831E-11</v>
      </c>
      <c r="V2998" s="430"/>
    </row>
    <row r="2999" spans="3:22" x14ac:dyDescent="0.35">
      <c r="C2999" s="460">
        <v>958</v>
      </c>
      <c r="D2999" s="460">
        <f t="shared" si="519"/>
        <v>958</v>
      </c>
      <c r="E2999" s="460">
        <f t="shared" si="525"/>
        <v>0.95799999999999996</v>
      </c>
      <c r="F2999" s="460">
        <f t="shared" si="520"/>
        <v>3.6915474557840141E-3</v>
      </c>
      <c r="G2999" s="460">
        <v>1.81866082860129E-3</v>
      </c>
      <c r="H2999" s="460">
        <f t="shared" si="521"/>
        <v>1</v>
      </c>
      <c r="I2999" s="460">
        <v>0.354971624468856</v>
      </c>
      <c r="J2999" s="460">
        <v>0.33420803931610998</v>
      </c>
      <c r="K2999" s="460">
        <v>0.53030784031088796</v>
      </c>
      <c r="L2999" s="460" t="str">
        <f t="shared" si="522"/>
        <v>-</v>
      </c>
      <c r="M2999" s="460">
        <f t="shared" si="523"/>
        <v>1</v>
      </c>
      <c r="N2999" s="460">
        <f t="shared" si="524"/>
        <v>6.7136727547571389E-6</v>
      </c>
      <c r="O2999" s="460">
        <f t="shared" si="529"/>
        <v>-103.46079662865571</v>
      </c>
      <c r="P2999" s="460">
        <f t="shared" si="526"/>
        <v>-1</v>
      </c>
      <c r="Q2999" s="460">
        <f t="shared" si="527"/>
        <v>3.6335568474651178E-11</v>
      </c>
      <c r="R2999" s="460">
        <f t="shared" si="528"/>
        <v>-3.6335568474651178E-11</v>
      </c>
      <c r="V2999" s="430"/>
    </row>
    <row r="3000" spans="3:22" x14ac:dyDescent="0.35">
      <c r="C3000" s="460">
        <v>959</v>
      </c>
      <c r="D3000" s="460">
        <f t="shared" si="519"/>
        <v>959</v>
      </c>
      <c r="E3000" s="460">
        <f t="shared" si="525"/>
        <v>0.95899999999999996</v>
      </c>
      <c r="F3000" s="460">
        <f t="shared" si="520"/>
        <v>3.7409278648477366E-3</v>
      </c>
      <c r="G3000" s="460">
        <v>2.1548937839162298E-3</v>
      </c>
      <c r="H3000" s="460">
        <f t="shared" si="521"/>
        <v>1</v>
      </c>
      <c r="I3000" s="460">
        <v>0.35410103466186998</v>
      </c>
      <c r="J3000" s="460">
        <v>0.33333258143481698</v>
      </c>
      <c r="K3000" s="460">
        <v>0.52955405079297402</v>
      </c>
      <c r="L3000" s="460" t="str">
        <f t="shared" si="522"/>
        <v>-</v>
      </c>
      <c r="M3000" s="460">
        <f t="shared" si="523"/>
        <v>1</v>
      </c>
      <c r="N3000" s="460">
        <f t="shared" si="524"/>
        <v>8.0613022020394018E-6</v>
      </c>
      <c r="O3000" s="460">
        <f t="shared" si="529"/>
        <v>-101.87189595427112</v>
      </c>
      <c r="P3000" s="460">
        <f t="shared" si="526"/>
        <v>-1</v>
      </c>
      <c r="Q3000" s="460">
        <f t="shared" si="527"/>
        <v>5.4574971243491236E-11</v>
      </c>
      <c r="R3000" s="460">
        <f t="shared" si="528"/>
        <v>-5.4574971243491236E-11</v>
      </c>
      <c r="V3000" s="430"/>
    </row>
    <row r="3001" spans="3:22" x14ac:dyDescent="0.35">
      <c r="C3001" s="460">
        <v>960</v>
      </c>
      <c r="D3001" s="460">
        <f t="shared" si="519"/>
        <v>960</v>
      </c>
      <c r="E3001" s="460">
        <f t="shared" si="525"/>
        <v>0.96</v>
      </c>
      <c r="F3001" s="460">
        <f t="shared" si="520"/>
        <v>3.7904680294323975E-3</v>
      </c>
      <c r="G3001" s="460">
        <v>2.4615813836121E-3</v>
      </c>
      <c r="H3001" s="460">
        <f t="shared" si="521"/>
        <v>1</v>
      </c>
      <c r="I3001" s="460">
        <v>0.35323110852008899</v>
      </c>
      <c r="J3001" s="460">
        <v>0.33245788599406101</v>
      </c>
      <c r="K3001" s="460">
        <v>0.52880029652962701</v>
      </c>
      <c r="L3001" s="460" t="str">
        <f t="shared" si="522"/>
        <v>-</v>
      </c>
      <c r="M3001" s="460">
        <f t="shared" si="523"/>
        <v>1</v>
      </c>
      <c r="N3001" s="460">
        <f t="shared" si="524"/>
        <v>9.3305455364276304E-6</v>
      </c>
      <c r="O3001" s="460">
        <f t="shared" si="529"/>
        <v>-100.6018592654047</v>
      </c>
      <c r="P3001" s="460">
        <f t="shared" si="526"/>
        <v>-1</v>
      </c>
      <c r="Q3001" s="460">
        <f t="shared" si="527"/>
        <v>7.5619091939505218E-11</v>
      </c>
      <c r="R3001" s="460">
        <f t="shared" si="528"/>
        <v>-7.5619091939505218E-11</v>
      </c>
      <c r="V3001" s="430"/>
    </row>
    <row r="3002" spans="3:22" x14ac:dyDescent="0.35">
      <c r="C3002" s="460">
        <v>961</v>
      </c>
      <c r="D3002" s="460">
        <f t="shared" si="519"/>
        <v>961</v>
      </c>
      <c r="E3002" s="460">
        <f t="shared" si="525"/>
        <v>0.96099999999999997</v>
      </c>
      <c r="F3002" s="460">
        <f t="shared" si="520"/>
        <v>3.8401624763486839E-3</v>
      </c>
      <c r="G3002" s="460">
        <v>2.7264216141661499E-3</v>
      </c>
      <c r="H3002" s="460">
        <f t="shared" si="521"/>
        <v>1</v>
      </c>
      <c r="I3002" s="460">
        <v>0.35236184870033299</v>
      </c>
      <c r="J3002" s="460">
        <v>0.33158395568947502</v>
      </c>
      <c r="K3002" s="460">
        <v>0.52804657936353305</v>
      </c>
      <c r="L3002" s="460" t="str">
        <f t="shared" si="522"/>
        <v>-</v>
      </c>
      <c r="M3002" s="460">
        <f t="shared" si="523"/>
        <v>1</v>
      </c>
      <c r="N3002" s="460">
        <f t="shared" si="524"/>
        <v>1.0469901977426858E-5</v>
      </c>
      <c r="O3002" s="460">
        <f t="shared" si="529"/>
        <v>-99.601147686121138</v>
      </c>
      <c r="P3002" s="460">
        <f t="shared" si="526"/>
        <v>-1</v>
      </c>
      <c r="Q3002" s="460">
        <f t="shared" si="527"/>
        <v>9.8014430437226596E-11</v>
      </c>
      <c r="R3002" s="460">
        <f t="shared" si="528"/>
        <v>-9.8014430437226596E-11</v>
      </c>
      <c r="V3002" s="430"/>
    </row>
    <row r="3003" spans="3:22" x14ac:dyDescent="0.35">
      <c r="C3003" s="460">
        <v>962</v>
      </c>
      <c r="D3003" s="460">
        <f t="shared" si="519"/>
        <v>962</v>
      </c>
      <c r="E3003" s="460">
        <f t="shared" si="525"/>
        <v>0.96199999999999997</v>
      </c>
      <c r="F3003" s="460">
        <f t="shared" si="520"/>
        <v>3.8900057100586436E-3</v>
      </c>
      <c r="G3003" s="460">
        <v>2.9389900354127802E-3</v>
      </c>
      <c r="H3003" s="460">
        <f t="shared" si="521"/>
        <v>1</v>
      </c>
      <c r="I3003" s="460">
        <v>0.35149325785311603</v>
      </c>
      <c r="J3003" s="460">
        <v>0.33071079320944502</v>
      </c>
      <c r="K3003" s="460">
        <v>0.52729290113605098</v>
      </c>
      <c r="L3003" s="460" t="str">
        <f t="shared" si="522"/>
        <v>-</v>
      </c>
      <c r="M3003" s="460">
        <f t="shared" si="523"/>
        <v>1</v>
      </c>
      <c r="N3003" s="460">
        <f t="shared" si="524"/>
        <v>1.1432688019561171E-5</v>
      </c>
      <c r="O3003" s="460">
        <f t="shared" si="529"/>
        <v>-98.837032951473134</v>
      </c>
      <c r="P3003" s="460">
        <f t="shared" si="526"/>
        <v>-1</v>
      </c>
      <c r="Q3003" s="460">
        <f t="shared" si="527"/>
        <v>1.1993086214404E-10</v>
      </c>
      <c r="R3003" s="460">
        <f t="shared" si="528"/>
        <v>-1.1993086214404E-10</v>
      </c>
      <c r="V3003" s="430"/>
    </row>
    <row r="3004" spans="3:22" x14ac:dyDescent="0.35">
      <c r="C3004" s="460">
        <v>963</v>
      </c>
      <c r="D3004" s="460">
        <f t="shared" si="519"/>
        <v>963</v>
      </c>
      <c r="E3004" s="460">
        <f t="shared" si="525"/>
        <v>0.96299999999999997</v>
      </c>
      <c r="F3004" s="460">
        <f t="shared" si="520"/>
        <v>3.9399922137068246E-3</v>
      </c>
      <c r="G3004" s="460">
        <v>3.0910616547216302E-3</v>
      </c>
      <c r="H3004" s="460">
        <f t="shared" si="521"/>
        <v>1</v>
      </c>
      <c r="I3004" s="460">
        <v>0.35062533862265099</v>
      </c>
      <c r="J3004" s="460">
        <v>0.32983840123511698</v>
      </c>
      <c r="K3004" s="460">
        <v>0.52653926368721404</v>
      </c>
      <c r="L3004" s="460" t="str">
        <f t="shared" si="522"/>
        <v>-</v>
      </c>
      <c r="M3004" s="460">
        <f t="shared" si="523"/>
        <v>1</v>
      </c>
      <c r="N3004" s="460">
        <f t="shared" si="524"/>
        <v>1.2178758851690955E-5</v>
      </c>
      <c r="O3004" s="460">
        <f t="shared" si="529"/>
        <v>-98.2879393758151</v>
      </c>
      <c r="P3004" s="460">
        <f t="shared" si="526"/>
        <v>-1</v>
      </c>
      <c r="Q3004" s="460">
        <f t="shared" si="527"/>
        <v>1.3937510583849047E-10</v>
      </c>
      <c r="R3004" s="460">
        <f t="shared" si="528"/>
        <v>-1.3937510583849047E-10</v>
      </c>
      <c r="V3004" s="430"/>
    </row>
    <row r="3005" spans="3:22" x14ac:dyDescent="0.35">
      <c r="C3005" s="460">
        <v>964</v>
      </c>
      <c r="D3005" s="460">
        <f t="shared" si="519"/>
        <v>964</v>
      </c>
      <c r="E3005" s="460">
        <f t="shared" si="525"/>
        <v>0.96399999999999997</v>
      </c>
      <c r="F3005" s="460">
        <f t="shared" si="520"/>
        <v>3.9901164501468696E-3</v>
      </c>
      <c r="G3005" s="460">
        <v>3.17686039320975E-3</v>
      </c>
      <c r="H3005" s="460">
        <f t="shared" si="521"/>
        <v>1</v>
      </c>
      <c r="I3005" s="460">
        <v>0.34975809364682697</v>
      </c>
      <c r="J3005" s="460">
        <v>0.32896678244037397</v>
      </c>
      <c r="K3005" s="460">
        <v>0.52578566885571598</v>
      </c>
      <c r="L3005" s="460" t="str">
        <f t="shared" si="522"/>
        <v>-</v>
      </c>
      <c r="M3005" s="460">
        <f t="shared" si="523"/>
        <v>1</v>
      </c>
      <c r="N3005" s="460">
        <f t="shared" si="524"/>
        <v>1.2676042914766276E-5</v>
      </c>
      <c r="O3005" s="460">
        <f t="shared" si="529"/>
        <v>-97.940325983489842</v>
      </c>
      <c r="P3005" s="460">
        <f t="shared" si="526"/>
        <v>-1</v>
      </c>
      <c r="Q3005" s="460">
        <f t="shared" si="527"/>
        <v>1.5444029271247137E-10</v>
      </c>
      <c r="R3005" s="460">
        <f t="shared" si="528"/>
        <v>-1.5444029271247137E-10</v>
      </c>
      <c r="V3005" s="430"/>
    </row>
    <row r="3006" spans="3:22" x14ac:dyDescent="0.35">
      <c r="C3006" s="460">
        <v>965</v>
      </c>
      <c r="D3006" s="460">
        <f t="shared" ref="D3006:D3069" si="530">IF(AND($D$11=$U$86,$D$13&gt;=$U$80),$D$13/$U$80,1)*(f_CLK_MHz/fCLK_NOM_MHz)*$C3006</f>
        <v>965</v>
      </c>
      <c r="E3006" s="460">
        <f t="shared" si="525"/>
        <v>0.96499999999999997</v>
      </c>
      <c r="F3006" s="460">
        <f t="shared" ref="F3006:F3069" si="531">IF(SINC3_Decimation&lt;&gt;0,(ABS(SIN(((MOD_CLK_DIV*PI()*$D3006*SINC3_Decimation)/(f_CLK_MHz*1000000)))/(SINC3_Decimation*SIN(((MOD_CLK_DIV*PI()*$D3006)/(f_CLK_MHz*1000000)))))^First_Stage_Order),"-")</f>
        <v>4.0403728629631545E-3</v>
      </c>
      <c r="G3006" s="460">
        <v>3.1932288434827999E-3</v>
      </c>
      <c r="H3006" s="460">
        <f t="shared" ref="H3006:H3069" si="532">IF(SINC1A_Decimation&lt;&gt;0,(ABS(SIN(((MOD_CLK_DIV*SINC3_Decimation*FIR2_Decimation*PI()*$D3006*SINC1A_Decimation)/(f_CLK_MHz*1000000)))/(SINC1A_Decimation*SIN(((MOD_CLK_DIV*SINC3_Decimation*FIR2_Decimation*PI()*$D3006)/(f_CLK_MHz*1000000)))))^1),"-")</f>
        <v>1</v>
      </c>
      <c r="I3006" s="460">
        <v>0.348891525557187</v>
      </c>
      <c r="J3006" s="460">
        <v>0.32809593949181198</v>
      </c>
      <c r="K3006" s="460">
        <v>0.52503211847888698</v>
      </c>
      <c r="L3006" s="460" t="str">
        <f t="shared" ref="L3006:L3069" si="533">IF(SINC1B_Decimation&lt;&gt;0,(ABS(SIN(((MOD_CLK_DIV*FIR1_Decimation*PI()*$D3006*SINC1B_Decimation)/(f_CLK_MHz*1000000)))/(SINC1B_Decimation*SIN(((MOD_CLK_DIV*FIR1_Decimation*PI()*$D3006)/(f_CLK_MHz*1000000)))))^1),"-")</f>
        <v>-</v>
      </c>
      <c r="M3006" s="460">
        <f t="shared" ref="M3006:M3069" si="534">IF($D$14=$Z$85,(ABS(SIN(((Dec_Prior_to_Chop*PI()*$D3006*2)/(f_CLK_MHz*1000000)))/(2*SIN(((Dec_Prior_to_Chop*PI()*$D3006)/(f_CLK_MHz*1000000)))))^1),1)</f>
        <v>1</v>
      </c>
      <c r="N3006" s="460">
        <f t="shared" ref="N3006:N3069" si="535">M3006*IF(FILTER=$U$85,F3006,IF(AND(FILTER=$U$86,$D$13&lt;=$U$73,$D$13&lt;&gt;$U$72),F3006*G3006*H3006,IF(AND(FILTER=$U$86,OR($D$13&gt;=$U$74,$D$13=$U$72),$D$13&lt;=$U$79,$D$13&lt;&gt;$U$75),I3006*L3006,IF(AND(FILTER=$U$86,$D$13=$U$75),J3006*L3006,IF(AND(FILTER=$U$86,$D$13&gt;=$U$80),K3006,"Error")))))</f>
        <v>1.2901835164439122E-5</v>
      </c>
      <c r="O3006" s="460">
        <f t="shared" si="529"/>
        <v>-97.786970220210975</v>
      </c>
      <c r="P3006" s="460">
        <f t="shared" si="526"/>
        <v>-1</v>
      </c>
      <c r="Q3006" s="460">
        <f t="shared" si="527"/>
        <v>1.63556961758674E-10</v>
      </c>
      <c r="R3006" s="460">
        <f t="shared" si="528"/>
        <v>-1.63556961758674E-10</v>
      </c>
      <c r="V3006" s="430"/>
    </row>
    <row r="3007" spans="3:22" x14ac:dyDescent="0.35">
      <c r="C3007" s="460">
        <v>966</v>
      </c>
      <c r="D3007" s="460">
        <f t="shared" si="530"/>
        <v>966</v>
      </c>
      <c r="E3007" s="460">
        <f t="shared" ref="E3007:E3070" si="536">D3007/1000</f>
        <v>0.96599999999999997</v>
      </c>
      <c r="F3007" s="460">
        <f t="shared" si="531"/>
        <v>4.0907558774877549E-3</v>
      </c>
      <c r="G3007" s="460">
        <v>3.1397132758435101E-3</v>
      </c>
      <c r="H3007" s="460">
        <f t="shared" si="532"/>
        <v>1</v>
      </c>
      <c r="I3007" s="460">
        <v>0.34802563697893102</v>
      </c>
      <c r="J3007" s="460">
        <v>0.327225875048749</v>
      </c>
      <c r="K3007" s="460">
        <v>0.52427861439270995</v>
      </c>
      <c r="L3007" s="460" t="str">
        <f t="shared" si="533"/>
        <v>-</v>
      </c>
      <c r="M3007" s="460">
        <f t="shared" si="534"/>
        <v>1</v>
      </c>
      <c r="N3007" s="460">
        <f t="shared" si="535"/>
        <v>1.2843800536783172E-5</v>
      </c>
      <c r="O3007" s="460">
        <f t="shared" si="529"/>
        <v>-97.826128952249363</v>
      </c>
      <c r="P3007" s="460">
        <f t="shared" si="526"/>
        <v>-1</v>
      </c>
      <c r="Q3007" s="460">
        <f t="shared" si="527"/>
        <v>1.6570943941501296E-10</v>
      </c>
      <c r="R3007" s="460">
        <f t="shared" si="528"/>
        <v>-1.6570943941501296E-10</v>
      </c>
      <c r="V3007" s="430"/>
    </row>
    <row r="3008" spans="3:22" x14ac:dyDescent="0.35">
      <c r="C3008" s="460">
        <v>967</v>
      </c>
      <c r="D3008" s="460">
        <f t="shared" si="530"/>
        <v>967</v>
      </c>
      <c r="E3008" s="460">
        <f t="shared" si="536"/>
        <v>0.96699999999999997</v>
      </c>
      <c r="F3008" s="460">
        <f t="shared" si="531"/>
        <v>4.1412599018123674E-3</v>
      </c>
      <c r="G3008" s="460">
        <v>3.0185612476865201E-3</v>
      </c>
      <c r="H3008" s="460">
        <f t="shared" si="532"/>
        <v>1</v>
      </c>
      <c r="I3008" s="460">
        <v>0.34716043053090501</v>
      </c>
      <c r="J3008" s="460">
        <v>0.32635659176320397</v>
      </c>
      <c r="K3008" s="460">
        <v>0.52352515843180902</v>
      </c>
      <c r="L3008" s="460" t="str">
        <f t="shared" si="533"/>
        <v>-</v>
      </c>
      <c r="M3008" s="460">
        <f t="shared" si="534"/>
        <v>1</v>
      </c>
      <c r="N3008" s="460">
        <f t="shared" si="535"/>
        <v>1.2500646656208895E-5</v>
      </c>
      <c r="O3008" s="460">
        <f t="shared" si="529"/>
        <v>-98.061350408704143</v>
      </c>
      <c r="P3008" s="460">
        <f t="shared" si="526"/>
        <v>-1</v>
      </c>
      <c r="Q3008" s="460">
        <f t="shared" si="527"/>
        <v>1.6058525087959088E-10</v>
      </c>
      <c r="R3008" s="460">
        <f t="shared" si="528"/>
        <v>-1.6058525087959088E-10</v>
      </c>
      <c r="V3008" s="430"/>
    </row>
    <row r="3009" spans="3:22" x14ac:dyDescent="0.35">
      <c r="C3009" s="460">
        <v>968</v>
      </c>
      <c r="D3009" s="460">
        <f t="shared" si="530"/>
        <v>968</v>
      </c>
      <c r="E3009" s="460">
        <f t="shared" si="536"/>
        <v>0.96799999999999997</v>
      </c>
      <c r="F3009" s="460">
        <f t="shared" si="531"/>
        <v>4.1918793277952301E-3</v>
      </c>
      <c r="G3009" s="460">
        <v>2.8346316454752598E-3</v>
      </c>
      <c r="H3009" s="460">
        <f t="shared" si="532"/>
        <v>1</v>
      </c>
      <c r="I3009" s="460">
        <v>0.34629590882559802</v>
      </c>
      <c r="J3009" s="460">
        <v>0.3254880922799</v>
      </c>
      <c r="K3009" s="460">
        <v>0.52277175242945195</v>
      </c>
      <c r="L3009" s="460" t="str">
        <f t="shared" si="533"/>
        <v>-</v>
      </c>
      <c r="M3009" s="460">
        <f t="shared" si="534"/>
        <v>1</v>
      </c>
      <c r="N3009" s="460">
        <f t="shared" si="535"/>
        <v>1.1882433796581919E-5</v>
      </c>
      <c r="O3009" s="460">
        <f t="shared" si="529"/>
        <v>-98.501891934283691</v>
      </c>
      <c r="P3009" s="460">
        <f t="shared" si="526"/>
        <v>-1</v>
      </c>
      <c r="Q3009" s="460">
        <f t="shared" si="527"/>
        <v>1.4863365309181735E-10</v>
      </c>
      <c r="R3009" s="460">
        <f t="shared" si="528"/>
        <v>-1.4863365309181735E-10</v>
      </c>
      <c r="V3009" s="430"/>
    </row>
    <row r="3010" spans="3:22" x14ac:dyDescent="0.35">
      <c r="C3010" s="460">
        <v>969</v>
      </c>
      <c r="D3010" s="460">
        <f t="shared" si="530"/>
        <v>969</v>
      </c>
      <c r="E3010" s="460">
        <f t="shared" si="536"/>
        <v>0.96899999999999997</v>
      </c>
      <c r="F3010" s="460">
        <f t="shared" si="531"/>
        <v>4.2426085320629416E-3</v>
      </c>
      <c r="G3010" s="460">
        <v>2.5952194747486902E-3</v>
      </c>
      <c r="H3010" s="460">
        <f t="shared" si="532"/>
        <v>1</v>
      </c>
      <c r="I3010" s="460">
        <v>0.34543207446909202</v>
      </c>
      <c r="J3010" s="460">
        <v>0.32462037923622</v>
      </c>
      <c r="K3010" s="460">
        <v>0.52201839821750795</v>
      </c>
      <c r="L3010" s="460" t="str">
        <f t="shared" si="533"/>
        <v>-</v>
      </c>
      <c r="M3010" s="460">
        <f t="shared" si="534"/>
        <v>1</v>
      </c>
      <c r="N3010" s="460">
        <f t="shared" si="535"/>
        <v>1.1010500286144698E-5</v>
      </c>
      <c r="O3010" s="460">
        <f t="shared" si="529"/>
        <v>-99.163858949219218</v>
      </c>
      <c r="P3010" s="460">
        <f t="shared" si="526"/>
        <v>-1</v>
      </c>
      <c r="Q3010" s="460">
        <f t="shared" si="527"/>
        <v>1.3102160772901649E-10</v>
      </c>
      <c r="R3010" s="460">
        <f t="shared" si="528"/>
        <v>-1.3102160772901649E-10</v>
      </c>
      <c r="V3010" s="430"/>
    </row>
    <row r="3011" spans="3:22" x14ac:dyDescent="0.35">
      <c r="C3011" s="460">
        <v>970</v>
      </c>
      <c r="D3011" s="460">
        <f t="shared" si="530"/>
        <v>970</v>
      </c>
      <c r="E3011" s="460">
        <f t="shared" si="536"/>
        <v>0.97</v>
      </c>
      <c r="F3011" s="460">
        <f t="shared" si="531"/>
        <v>4.2934418770072449E-3</v>
      </c>
      <c r="G3011" s="460">
        <v>2.3098001450952599E-3</v>
      </c>
      <c r="H3011" s="460">
        <f t="shared" si="532"/>
        <v>1</v>
      </c>
      <c r="I3011" s="460">
        <v>0.34456893006110101</v>
      </c>
      <c r="J3011" s="460">
        <v>0.32375345526223198</v>
      </c>
      <c r="K3011" s="460">
        <v>0.52126509762648199</v>
      </c>
      <c r="L3011" s="460" t="str">
        <f t="shared" si="533"/>
        <v>-</v>
      </c>
      <c r="M3011" s="460">
        <f t="shared" si="534"/>
        <v>1</v>
      </c>
      <c r="N3011" s="460">
        <f t="shared" si="535"/>
        <v>9.9169926704693985E-6</v>
      </c>
      <c r="O3011" s="460">
        <f t="shared" si="529"/>
        <v>-100.0724001549665</v>
      </c>
      <c r="P3011" s="460">
        <f t="shared" ref="P3011:P3074" si="537">D3010-D3011</f>
        <v>-1</v>
      </c>
      <c r="Q3011" s="460">
        <f t="shared" ref="Q3011:Q3074" si="538">((N3011+N3010)/2)^2</f>
        <v>1.0948999036228317E-10</v>
      </c>
      <c r="R3011" s="460">
        <f t="shared" ref="R3011:R3074" si="539">P3011*Q3011</f>
        <v>-1.0948999036228317E-10</v>
      </c>
      <c r="V3011" s="430"/>
    </row>
    <row r="3012" spans="3:22" x14ac:dyDescent="0.35">
      <c r="C3012" s="460">
        <v>971</v>
      </c>
      <c r="D3012" s="460">
        <f t="shared" si="530"/>
        <v>971</v>
      </c>
      <c r="E3012" s="460">
        <f t="shared" si="536"/>
        <v>0.97099999999999997</v>
      </c>
      <c r="F3012" s="460">
        <f t="shared" si="531"/>
        <v>4.3443737117764116E-3</v>
      </c>
      <c r="G3012" s="460">
        <v>1.98970030931494E-3</v>
      </c>
      <c r="H3012" s="460">
        <f t="shared" si="532"/>
        <v>1</v>
      </c>
      <c r="I3012" s="460">
        <v>0.343706478194928</v>
      </c>
      <c r="J3012" s="460">
        <v>0.32288732298065798</v>
      </c>
      <c r="K3012" s="460">
        <v>0.52051185248548903</v>
      </c>
      <c r="L3012" s="460" t="str">
        <f t="shared" si="533"/>
        <v>-</v>
      </c>
      <c r="M3012" s="460">
        <f t="shared" si="534"/>
        <v>1</v>
      </c>
      <c r="N3012" s="460">
        <f t="shared" si="535"/>
        <v>8.6440017181012207E-6</v>
      </c>
      <c r="O3012" s="460">
        <f t="shared" si="529"/>
        <v>-101.26570310934879</v>
      </c>
      <c r="P3012" s="460">
        <f t="shared" si="537"/>
        <v>-1</v>
      </c>
      <c r="Q3012" s="460">
        <f t="shared" si="538"/>
        <v>8.6127628173137502E-11</v>
      </c>
      <c r="R3012" s="460">
        <f t="shared" si="539"/>
        <v>-8.6127628173137502E-11</v>
      </c>
      <c r="V3012" s="430"/>
    </row>
    <row r="3013" spans="3:22" x14ac:dyDescent="0.35">
      <c r="C3013" s="460">
        <v>972</v>
      </c>
      <c r="D3013" s="460">
        <f t="shared" si="530"/>
        <v>972</v>
      </c>
      <c r="E3013" s="460">
        <f t="shared" si="536"/>
        <v>0.97199999999999998</v>
      </c>
      <c r="F3013" s="460">
        <f t="shared" si="531"/>
        <v>4.3953983732613741E-3</v>
      </c>
      <c r="G3013" s="460">
        <v>1.64770444733039E-3</v>
      </c>
      <c r="H3013" s="460">
        <f t="shared" si="532"/>
        <v>1</v>
      </c>
      <c r="I3013" s="460">
        <v>0.34284472145747302</v>
      </c>
      <c r="J3013" s="460">
        <v>0.32202198500687501</v>
      </c>
      <c r="K3013" s="460">
        <v>0.51975866462225695</v>
      </c>
      <c r="L3013" s="460" t="str">
        <f t="shared" si="533"/>
        <v>-</v>
      </c>
      <c r="M3013" s="460">
        <f t="shared" si="534"/>
        <v>1</v>
      </c>
      <c r="N3013" s="460">
        <f t="shared" si="535"/>
        <v>7.242317447411528E-6</v>
      </c>
      <c r="O3013" s="460">
        <f t="shared" si="529"/>
        <v>-102.80244885953897</v>
      </c>
      <c r="P3013" s="460">
        <f t="shared" si="537"/>
        <v>-1</v>
      </c>
      <c r="Q3013" s="460">
        <f t="shared" si="538"/>
        <v>6.3093784157134407E-11</v>
      </c>
      <c r="R3013" s="460">
        <f t="shared" si="539"/>
        <v>-6.3093784157134407E-11</v>
      </c>
      <c r="V3013" s="430"/>
    </row>
    <row r="3014" spans="3:22" x14ac:dyDescent="0.35">
      <c r="C3014" s="460">
        <v>973</v>
      </c>
      <c r="D3014" s="460">
        <f t="shared" si="530"/>
        <v>973</v>
      </c>
      <c r="E3014" s="460">
        <f t="shared" si="536"/>
        <v>0.97299999999999998</v>
      </c>
      <c r="F3014" s="460">
        <f t="shared" si="531"/>
        <v>4.4465101870765486E-3</v>
      </c>
      <c r="G3014" s="460">
        <v>1.29760827859327E-3</v>
      </c>
      <c r="H3014" s="460">
        <f t="shared" si="532"/>
        <v>1</v>
      </c>
      <c r="I3014" s="460">
        <v>0.34198366242920403</v>
      </c>
      <c r="J3014" s="460">
        <v>0.32115744394889101</v>
      </c>
      <c r="K3014" s="460">
        <v>0.51900553586310605</v>
      </c>
      <c r="L3014" s="460" t="str">
        <f t="shared" si="533"/>
        <v>-</v>
      </c>
      <c r="M3014" s="460">
        <f t="shared" si="534"/>
        <v>1</v>
      </c>
      <c r="N3014" s="460">
        <f t="shared" si="535"/>
        <v>5.769828429599839E-6</v>
      </c>
      <c r="O3014" s="460">
        <f t="shared" si="529"/>
        <v>-104.77674201482601</v>
      </c>
      <c r="P3014" s="460">
        <f t="shared" si="537"/>
        <v>-1</v>
      </c>
      <c r="Q3014" s="460">
        <f t="shared" si="538"/>
        <v>4.2328985081155982E-11</v>
      </c>
      <c r="R3014" s="460">
        <f t="shared" si="539"/>
        <v>-4.2328985081155982E-11</v>
      </c>
      <c r="V3014" s="430"/>
    </row>
    <row r="3015" spans="3:22" x14ac:dyDescent="0.35">
      <c r="C3015" s="460">
        <v>974</v>
      </c>
      <c r="D3015" s="460">
        <f t="shared" si="530"/>
        <v>974</v>
      </c>
      <c r="E3015" s="460">
        <f t="shared" si="536"/>
        <v>0.97399999999999998</v>
      </c>
      <c r="F3015" s="460">
        <f t="shared" si="531"/>
        <v>4.4977034685351079E-3</v>
      </c>
      <c r="G3015" s="460">
        <v>9.5373169052339495E-4</v>
      </c>
      <c r="H3015" s="460">
        <f t="shared" si="532"/>
        <v>1</v>
      </c>
      <c r="I3015" s="460">
        <v>0.341123303684148</v>
      </c>
      <c r="J3015" s="460">
        <v>0.32029370240733401</v>
      </c>
      <c r="K3015" s="460">
        <v>0.518252468032943</v>
      </c>
      <c r="L3015" s="460" t="str">
        <f t="shared" si="533"/>
        <v>-</v>
      </c>
      <c r="M3015" s="460">
        <f t="shared" si="534"/>
        <v>1</v>
      </c>
      <c r="N3015" s="460">
        <f t="shared" si="535"/>
        <v>4.2896023325189254E-6</v>
      </c>
      <c r="O3015" s="460">
        <f t="shared" si="529"/>
        <v>-107.35165934417364</v>
      </c>
      <c r="P3015" s="460">
        <f t="shared" si="537"/>
        <v>-1</v>
      </c>
      <c r="Q3015" s="460">
        <f t="shared" si="538"/>
        <v>2.5298036814465328E-11</v>
      </c>
      <c r="R3015" s="460">
        <f t="shared" si="539"/>
        <v>-2.5298036814465328E-11</v>
      </c>
      <c r="V3015" s="430"/>
    </row>
    <row r="3016" spans="3:22" x14ac:dyDescent="0.35">
      <c r="C3016" s="460">
        <v>975</v>
      </c>
      <c r="D3016" s="460">
        <f t="shared" si="530"/>
        <v>975</v>
      </c>
      <c r="E3016" s="460">
        <f t="shared" si="536"/>
        <v>0.97499999999999998</v>
      </c>
      <c r="F3016" s="460">
        <f t="shared" si="531"/>
        <v>4.548972523618783E-3</v>
      </c>
      <c r="G3016" s="460">
        <v>6.3040514096996596E-4</v>
      </c>
      <c r="H3016" s="460">
        <f t="shared" si="532"/>
        <v>1</v>
      </c>
      <c r="I3016" s="460">
        <v>0.34026364778990298</v>
      </c>
      <c r="J3016" s="460">
        <v>0.31943076297546003</v>
      </c>
      <c r="K3016" s="460">
        <v>0.51749946295527705</v>
      </c>
      <c r="L3016" s="460" t="str">
        <f t="shared" si="533"/>
        <v>-</v>
      </c>
      <c r="M3016" s="460">
        <f t="shared" si="534"/>
        <v>1</v>
      </c>
      <c r="N3016" s="460">
        <f t="shared" si="535"/>
        <v>2.8676956650204007E-6</v>
      </c>
      <c r="O3016" s="460">
        <f t="shared" si="529"/>
        <v>-110.84933880356721</v>
      </c>
      <c r="P3016" s="460">
        <f t="shared" si="537"/>
        <v>-1</v>
      </c>
      <c r="Q3016" s="460">
        <f t="shared" si="538"/>
        <v>1.2806728656395113E-11</v>
      </c>
      <c r="R3016" s="460">
        <f t="shared" si="539"/>
        <v>-1.2806728656395113E-11</v>
      </c>
      <c r="V3016" s="430"/>
    </row>
    <row r="3017" spans="3:22" x14ac:dyDescent="0.35">
      <c r="C3017" s="460">
        <v>976</v>
      </c>
      <c r="D3017" s="460">
        <f t="shared" si="530"/>
        <v>976</v>
      </c>
      <c r="E3017" s="460">
        <f t="shared" si="536"/>
        <v>0.97599999999999998</v>
      </c>
      <c r="F3017" s="460">
        <f t="shared" si="531"/>
        <v>4.6003116499420231E-3</v>
      </c>
      <c r="G3017" s="460">
        <v>3.4144439430933003E-4</v>
      </c>
      <c r="H3017" s="460">
        <f t="shared" si="532"/>
        <v>1</v>
      </c>
      <c r="I3017" s="460">
        <v>0.33940469730760398</v>
      </c>
      <c r="J3017" s="460">
        <v>0.31856862823912802</v>
      </c>
      <c r="K3017" s="460">
        <v>0.51674652245218999</v>
      </c>
      <c r="L3017" s="460" t="str">
        <f t="shared" si="533"/>
        <v>-</v>
      </c>
      <c r="M3017" s="460">
        <f t="shared" si="534"/>
        <v>1</v>
      </c>
      <c r="N3017" s="460">
        <f t="shared" si="535"/>
        <v>1.5707506249486088E-6</v>
      </c>
      <c r="O3017" s="460">
        <f t="shared" si="529"/>
        <v>-116.07785517641773</v>
      </c>
      <c r="P3017" s="460">
        <f t="shared" si="537"/>
        <v>-1</v>
      </c>
      <c r="Q3017" s="460">
        <f t="shared" si="538"/>
        <v>4.9249513672349158E-12</v>
      </c>
      <c r="R3017" s="460">
        <f t="shared" si="539"/>
        <v>-4.9249513672349158E-12</v>
      </c>
      <c r="V3017" s="430"/>
    </row>
    <row r="3018" spans="3:22" x14ac:dyDescent="0.35">
      <c r="C3018" s="460">
        <v>977</v>
      </c>
      <c r="D3018" s="460">
        <f t="shared" si="530"/>
        <v>977</v>
      </c>
      <c r="E3018" s="460">
        <f t="shared" si="536"/>
        <v>0.97699999999999998</v>
      </c>
      <c r="F3018" s="460">
        <f t="shared" si="531"/>
        <v>4.6517151377105841E-3</v>
      </c>
      <c r="G3018" s="460">
        <v>9.9628957458231394E-5</v>
      </c>
      <c r="H3018" s="460">
        <f t="shared" si="532"/>
        <v>1</v>
      </c>
      <c r="I3018" s="460">
        <v>0.33854645479191797</v>
      </c>
      <c r="J3018" s="460">
        <v>0.31770730077678599</v>
      </c>
      <c r="K3018" s="460">
        <v>0.51599364834433903</v>
      </c>
      <c r="L3018" s="460" t="str">
        <f t="shared" si="533"/>
        <v>-</v>
      </c>
      <c r="M3018" s="460">
        <f t="shared" si="534"/>
        <v>1</v>
      </c>
      <c r="N3018" s="460">
        <f t="shared" si="535"/>
        <v>4.6344552956277877E-7</v>
      </c>
      <c r="O3018" s="460">
        <f t="shared" si="529"/>
        <v>-126.6800260545734</v>
      </c>
      <c r="P3018" s="460">
        <f t="shared" si="537"/>
        <v>-1</v>
      </c>
      <c r="Q3018" s="460">
        <f t="shared" si="538"/>
        <v>1.0344884987572291E-12</v>
      </c>
      <c r="R3018" s="460">
        <f t="shared" si="539"/>
        <v>-1.0344884987572291E-12</v>
      </c>
      <c r="V3018" s="430"/>
    </row>
    <row r="3019" spans="3:22" x14ac:dyDescent="0.35">
      <c r="C3019" s="460">
        <v>978</v>
      </c>
      <c r="D3019" s="460">
        <f t="shared" si="530"/>
        <v>978</v>
      </c>
      <c r="E3019" s="460">
        <f t="shared" si="536"/>
        <v>0.97799999999999998</v>
      </c>
      <c r="F3019" s="460">
        <f t="shared" si="531"/>
        <v>4.7031772706742532E-3</v>
      </c>
      <c r="G3019" s="460">
        <v>8.3800322257379802E-5</v>
      </c>
      <c r="H3019" s="460">
        <f t="shared" si="532"/>
        <v>1</v>
      </c>
      <c r="I3019" s="460">
        <v>0.33768892279104401</v>
      </c>
      <c r="J3019" s="460">
        <v>0.31684678315947801</v>
      </c>
      <c r="K3019" s="460">
        <v>0.51524084245095803</v>
      </c>
      <c r="L3019" s="460" t="str">
        <f t="shared" si="533"/>
        <v>-</v>
      </c>
      <c r="M3019" s="460">
        <f t="shared" si="534"/>
        <v>1</v>
      </c>
      <c r="N3019" s="460">
        <f t="shared" si="535"/>
        <v>3.9412777091608641E-7</v>
      </c>
      <c r="O3019" s="460">
        <f t="shared" si="529"/>
        <v>-128.08725925850155</v>
      </c>
      <c r="P3019" s="460">
        <f t="shared" si="537"/>
        <v>-1</v>
      </c>
      <c r="Q3019" s="460">
        <f t="shared" si="538"/>
        <v>1.8385799142355351E-13</v>
      </c>
      <c r="R3019" s="460">
        <f t="shared" si="539"/>
        <v>-1.8385799142355351E-13</v>
      </c>
      <c r="V3019" s="430"/>
    </row>
    <row r="3020" spans="3:22" x14ac:dyDescent="0.35">
      <c r="C3020" s="460">
        <v>979</v>
      </c>
      <c r="D3020" s="460">
        <f t="shared" si="530"/>
        <v>979</v>
      </c>
      <c r="E3020" s="460">
        <f t="shared" si="536"/>
        <v>0.97899999999999998</v>
      </c>
      <c r="F3020" s="460">
        <f t="shared" si="531"/>
        <v>4.7546923270739569E-3</v>
      </c>
      <c r="G3020" s="460">
        <v>1.9960935632056399E-4</v>
      </c>
      <c r="H3020" s="460">
        <f t="shared" si="532"/>
        <v>1</v>
      </c>
      <c r="I3020" s="460">
        <v>0.33683210384668</v>
      </c>
      <c r="J3020" s="460">
        <v>0.31598707795080699</v>
      </c>
      <c r="K3020" s="460">
        <v>0.51448810658982402</v>
      </c>
      <c r="L3020" s="460" t="str">
        <f t="shared" si="533"/>
        <v>-</v>
      </c>
      <c r="M3020" s="460">
        <f t="shared" si="534"/>
        <v>1</v>
      </c>
      <c r="N3020" s="460">
        <f t="shared" si="535"/>
        <v>9.4908107490955701E-7</v>
      </c>
      <c r="O3020" s="460">
        <f t="shared" si="529"/>
        <v>-120.45393373076118</v>
      </c>
      <c r="P3020" s="460">
        <f t="shared" si="537"/>
        <v>-1</v>
      </c>
      <c r="Q3020" s="460">
        <f t="shared" si="538"/>
        <v>4.5105250087606425E-13</v>
      </c>
      <c r="R3020" s="460">
        <f t="shared" si="539"/>
        <v>-4.5105250087606425E-13</v>
      </c>
      <c r="V3020" s="430"/>
    </row>
    <row r="3021" spans="3:22" x14ac:dyDescent="0.35">
      <c r="C3021" s="460">
        <v>980</v>
      </c>
      <c r="D3021" s="460">
        <f t="shared" si="530"/>
        <v>980</v>
      </c>
      <c r="E3021" s="460">
        <f t="shared" si="536"/>
        <v>0.98</v>
      </c>
      <c r="F3021" s="460">
        <f t="shared" si="531"/>
        <v>4.8062545805827523E-3</v>
      </c>
      <c r="G3021" s="460">
        <v>2.4099020252153601E-4</v>
      </c>
      <c r="H3021" s="460">
        <f t="shared" si="532"/>
        <v>1</v>
      </c>
      <c r="I3021" s="460">
        <v>0.33597600049403897</v>
      </c>
      <c r="J3021" s="460">
        <v>0.315128187706954</v>
      </c>
      <c r="K3021" s="460">
        <v>0.51373544257728698</v>
      </c>
      <c r="L3021" s="460" t="str">
        <f t="shared" si="533"/>
        <v>-</v>
      </c>
      <c r="M3021" s="460">
        <f t="shared" si="534"/>
        <v>1</v>
      </c>
      <c r="N3021" s="460">
        <f t="shared" si="535"/>
        <v>1.1582602647446977E-6</v>
      </c>
      <c r="O3021" s="460">
        <f t="shared" ref="O3021:O3084" si="540">20*LOG10(N3021)</f>
        <v>-118.72387684598456</v>
      </c>
      <c r="P3021" s="460">
        <f t="shared" si="537"/>
        <v>-1</v>
      </c>
      <c r="Q3021" s="460">
        <f t="shared" si="538"/>
        <v>1.1102218804539469E-12</v>
      </c>
      <c r="R3021" s="460">
        <f t="shared" si="539"/>
        <v>-1.1102218804539469E-12</v>
      </c>
      <c r="V3021" s="430"/>
    </row>
    <row r="3022" spans="3:22" x14ac:dyDescent="0.35">
      <c r="C3022" s="460">
        <v>981</v>
      </c>
      <c r="D3022" s="460">
        <f t="shared" si="530"/>
        <v>981</v>
      </c>
      <c r="E3022" s="460">
        <f t="shared" si="536"/>
        <v>0.98099999999999998</v>
      </c>
      <c r="F3022" s="460">
        <f t="shared" si="531"/>
        <v>4.8578583012411428E-3</v>
      </c>
      <c r="G3022" s="460">
        <v>2.03918459753214E-4</v>
      </c>
      <c r="H3022" s="460">
        <f t="shared" si="532"/>
        <v>1</v>
      </c>
      <c r="I3022" s="460">
        <v>0.33512061526182801</v>
      </c>
      <c r="J3022" s="460">
        <v>0.31427011497664897</v>
      </c>
      <c r="K3022" s="460">
        <v>0.51298285222824602</v>
      </c>
      <c r="L3022" s="460" t="str">
        <f t="shared" si="533"/>
        <v>-</v>
      </c>
      <c r="M3022" s="460">
        <f t="shared" si="534"/>
        <v>1</v>
      </c>
      <c r="N3022" s="460">
        <f t="shared" si="535"/>
        <v>9.906069824884585E-7</v>
      </c>
      <c r="O3022" s="460">
        <f t="shared" si="540"/>
        <v>-120.08197230265131</v>
      </c>
      <c r="P3022" s="460">
        <f t="shared" si="537"/>
        <v>-1</v>
      </c>
      <c r="Q3022" s="460">
        <f t="shared" si="538"/>
        <v>1.1544076115578505E-12</v>
      </c>
      <c r="R3022" s="460">
        <f t="shared" si="539"/>
        <v>-1.1544076115578505E-12</v>
      </c>
      <c r="V3022" s="430"/>
    </row>
    <row r="3023" spans="3:22" x14ac:dyDescent="0.35">
      <c r="C3023" s="460">
        <v>982</v>
      </c>
      <c r="D3023" s="460">
        <f t="shared" si="530"/>
        <v>982</v>
      </c>
      <c r="E3023" s="460">
        <f t="shared" si="536"/>
        <v>0.98199999999999998</v>
      </c>
      <c r="F3023" s="460">
        <f t="shared" si="531"/>
        <v>4.9094977563862675E-3</v>
      </c>
      <c r="G3023" s="460">
        <v>8.7436886456325805E-5</v>
      </c>
      <c r="H3023" s="460">
        <f t="shared" si="532"/>
        <v>1</v>
      </c>
      <c r="I3023" s="460">
        <v>0.33426595067221299</v>
      </c>
      <c r="J3023" s="460">
        <v>0.313412862301154</v>
      </c>
      <c r="K3023" s="460">
        <v>0.512230337356119</v>
      </c>
      <c r="L3023" s="460" t="str">
        <f t="shared" si="533"/>
        <v>-</v>
      </c>
      <c r="M3023" s="460">
        <f t="shared" si="534"/>
        <v>1</v>
      </c>
      <c r="N3023" s="460">
        <f t="shared" si="535"/>
        <v>4.2927119788273235E-7</v>
      </c>
      <c r="O3023" s="460">
        <f t="shared" si="540"/>
        <v>-127.34536499399015</v>
      </c>
      <c r="P3023" s="460">
        <f t="shared" si="537"/>
        <v>-1</v>
      </c>
      <c r="Q3023" s="460">
        <f t="shared" si="538"/>
        <v>5.0401351177355094E-13</v>
      </c>
      <c r="R3023" s="460">
        <f t="shared" si="539"/>
        <v>-5.0401351177355094E-13</v>
      </c>
      <c r="V3023" s="430"/>
    </row>
    <row r="3024" spans="3:22" x14ac:dyDescent="0.35">
      <c r="C3024" s="460">
        <v>983</v>
      </c>
      <c r="D3024" s="460">
        <f t="shared" si="530"/>
        <v>983</v>
      </c>
      <c r="E3024" s="460">
        <f t="shared" si="536"/>
        <v>0.98299999999999998</v>
      </c>
      <c r="F3024" s="460">
        <f t="shared" si="531"/>
        <v>4.9611672115749674E-3</v>
      </c>
      <c r="G3024" s="460">
        <v>1.06144709821804E-4</v>
      </c>
      <c r="H3024" s="460">
        <f t="shared" si="532"/>
        <v>1</v>
      </c>
      <c r="I3024" s="460">
        <v>0.33341200924086001</v>
      </c>
      <c r="J3024" s="460">
        <v>0.31255643221428298</v>
      </c>
      <c r="K3024" s="460">
        <v>0.51147789977288904</v>
      </c>
      <c r="L3024" s="460" t="str">
        <f t="shared" si="533"/>
        <v>-</v>
      </c>
      <c r="M3024" s="460">
        <f t="shared" si="534"/>
        <v>1</v>
      </c>
      <c r="N3024" s="460">
        <f t="shared" si="535"/>
        <v>5.2660165405007345E-7</v>
      </c>
      <c r="O3024" s="460">
        <f t="shared" si="540"/>
        <v>-125.57035562227119</v>
      </c>
      <c r="P3024" s="460">
        <f t="shared" si="537"/>
        <v>-1</v>
      </c>
      <c r="Q3024" s="460">
        <f t="shared" si="538"/>
        <v>2.2842322726553889E-13</v>
      </c>
      <c r="R3024" s="460">
        <f t="shared" si="539"/>
        <v>-2.2842322726553889E-13</v>
      </c>
      <c r="V3024" s="430"/>
    </row>
    <row r="3025" spans="3:22" x14ac:dyDescent="0.35">
      <c r="C3025" s="460">
        <v>984</v>
      </c>
      <c r="D3025" s="460">
        <f t="shared" si="530"/>
        <v>984</v>
      </c>
      <c r="E3025" s="460">
        <f t="shared" si="536"/>
        <v>0.98399999999999999</v>
      </c>
      <c r="F3025" s="460">
        <f t="shared" si="531"/>
        <v>5.0128609315009641E-3</v>
      </c>
      <c r="G3025" s="460">
        <v>3.7114114394588398E-4</v>
      </c>
      <c r="H3025" s="460">
        <f t="shared" si="532"/>
        <v>1</v>
      </c>
      <c r="I3025" s="460">
        <v>0.332558793476881</v>
      </c>
      <c r="J3025" s="460">
        <v>0.31170082724236198</v>
      </c>
      <c r="K3025" s="460">
        <v>0.510725541289058</v>
      </c>
      <c r="L3025" s="460" t="str">
        <f t="shared" si="533"/>
        <v>-</v>
      </c>
      <c r="M3025" s="460">
        <f t="shared" si="534"/>
        <v>1</v>
      </c>
      <c r="N3025" s="460">
        <f t="shared" si="535"/>
        <v>1.8604789405588974E-6</v>
      </c>
      <c r="O3025" s="460">
        <f t="shared" si="540"/>
        <v>-114.60750483105186</v>
      </c>
      <c r="P3025" s="460">
        <f t="shared" si="537"/>
        <v>-1</v>
      </c>
      <c r="Q3025" s="460">
        <f t="shared" si="538"/>
        <v>1.4245384412896797E-12</v>
      </c>
      <c r="R3025" s="460">
        <f t="shared" si="539"/>
        <v>-1.4245384412896797E-12</v>
      </c>
      <c r="V3025" s="430"/>
    </row>
    <row r="3026" spans="3:22" x14ac:dyDescent="0.35">
      <c r="C3026" s="460">
        <v>985</v>
      </c>
      <c r="D3026" s="460">
        <f t="shared" si="530"/>
        <v>985</v>
      </c>
      <c r="E3026" s="460">
        <f t="shared" si="536"/>
        <v>0.98499999999999999</v>
      </c>
      <c r="F3026" s="460">
        <f t="shared" si="531"/>
        <v>5.0645731809055338E-3</v>
      </c>
      <c r="G3026" s="460">
        <v>6.9848056068476199E-4</v>
      </c>
      <c r="H3026" s="460">
        <f t="shared" si="532"/>
        <v>1</v>
      </c>
      <c r="I3026" s="460">
        <v>0.331706305882841</v>
      </c>
      <c r="J3026" s="460">
        <v>0.31084604990423098</v>
      </c>
      <c r="K3026" s="460">
        <v>0.50997326371364804</v>
      </c>
      <c r="L3026" s="460" t="str">
        <f t="shared" si="533"/>
        <v>-</v>
      </c>
      <c r="M3026" s="460">
        <f t="shared" si="534"/>
        <v>1</v>
      </c>
      <c r="N3026" s="460">
        <f t="shared" si="535"/>
        <v>3.5375059150279059E-6</v>
      </c>
      <c r="O3026" s="460">
        <f t="shared" si="540"/>
        <v>-109.02605650575261</v>
      </c>
      <c r="P3026" s="460">
        <f t="shared" si="537"/>
        <v>-1</v>
      </c>
      <c r="Q3026" s="460">
        <f t="shared" si="538"/>
        <v>7.2845601252861216E-12</v>
      </c>
      <c r="R3026" s="460">
        <f t="shared" si="539"/>
        <v>-7.2845601252861216E-12</v>
      </c>
      <c r="V3026" s="430"/>
    </row>
    <row r="3027" spans="3:22" x14ac:dyDescent="0.35">
      <c r="C3027" s="460">
        <v>986</v>
      </c>
      <c r="D3027" s="460">
        <f t="shared" si="530"/>
        <v>986</v>
      </c>
      <c r="E3027" s="460">
        <f t="shared" si="536"/>
        <v>0.98599999999999999</v>
      </c>
      <c r="F3027" s="460">
        <f t="shared" si="531"/>
        <v>5.1162982254822379E-3</v>
      </c>
      <c r="G3027" s="460">
        <v>1.0757931175739699E-3</v>
      </c>
      <c r="H3027" s="460">
        <f t="shared" si="532"/>
        <v>1</v>
      </c>
      <c r="I3027" s="460">
        <v>0.33085454895474298</v>
      </c>
      <c r="J3027" s="460">
        <v>0.30999210271123401</v>
      </c>
      <c r="K3027" s="460">
        <v>0.50922106885419705</v>
      </c>
      <c r="L3027" s="460" t="str">
        <f t="shared" si="533"/>
        <v>-</v>
      </c>
      <c r="M3027" s="460">
        <f t="shared" si="534"/>
        <v>1</v>
      </c>
      <c r="N3027" s="460">
        <f t="shared" si="535"/>
        <v>5.5040784184297064E-6</v>
      </c>
      <c r="O3027" s="460">
        <f t="shared" si="540"/>
        <v>-105.18630774382048</v>
      </c>
      <c r="P3027" s="460">
        <f t="shared" si="537"/>
        <v>-1</v>
      </c>
      <c r="Q3027" s="460">
        <f t="shared" si="538"/>
        <v>2.0437561814756534E-11</v>
      </c>
      <c r="R3027" s="460">
        <f t="shared" si="539"/>
        <v>-2.0437561814756534E-11</v>
      </c>
      <c r="V3027" s="430"/>
    </row>
    <row r="3028" spans="3:22" x14ac:dyDescent="0.35">
      <c r="C3028" s="460">
        <v>987</v>
      </c>
      <c r="D3028" s="460">
        <f t="shared" si="530"/>
        <v>987</v>
      </c>
      <c r="E3028" s="460">
        <f t="shared" si="536"/>
        <v>0.98699999999999999</v>
      </c>
      <c r="F3028" s="460">
        <f t="shared" si="531"/>
        <v>5.1680303327751127E-3</v>
      </c>
      <c r="G3028" s="460">
        <v>1.4875999326148699E-3</v>
      </c>
      <c r="H3028" s="460">
        <f t="shared" si="532"/>
        <v>1</v>
      </c>
      <c r="I3028" s="460">
        <v>0.33000352518202303</v>
      </c>
      <c r="J3028" s="460">
        <v>0.30913898816720597</v>
      </c>
      <c r="K3028" s="460">
        <v>0.508468958516759</v>
      </c>
      <c r="L3028" s="460" t="str">
        <f t="shared" si="533"/>
        <v>-</v>
      </c>
      <c r="M3028" s="460">
        <f t="shared" si="534"/>
        <v>1</v>
      </c>
      <c r="N3028" s="460">
        <f t="shared" si="535"/>
        <v>7.6879615747878606E-6</v>
      </c>
      <c r="O3028" s="460">
        <f t="shared" si="540"/>
        <v>-102.28377591963961</v>
      </c>
      <c r="P3028" s="460">
        <f t="shared" si="537"/>
        <v>-1</v>
      </c>
      <c r="Q3028" s="460">
        <f t="shared" si="538"/>
        <v>4.3507479795662943E-11</v>
      </c>
      <c r="R3028" s="460">
        <f t="shared" si="539"/>
        <v>-4.3507479795662943E-11</v>
      </c>
      <c r="V3028" s="430"/>
    </row>
    <row r="3029" spans="3:22" x14ac:dyDescent="0.35">
      <c r="C3029" s="460">
        <v>988</v>
      </c>
      <c r="D3029" s="460">
        <f t="shared" si="530"/>
        <v>988</v>
      </c>
      <c r="E3029" s="460">
        <f t="shared" si="536"/>
        <v>0.98799999999999999</v>
      </c>
      <c r="F3029" s="460">
        <f t="shared" si="531"/>
        <v>5.2197637730706714E-3</v>
      </c>
      <c r="G3029" s="460">
        <v>1.91559988913768E-3</v>
      </c>
      <c r="H3029" s="460">
        <f t="shared" si="532"/>
        <v>1</v>
      </c>
      <c r="I3029" s="460">
        <v>0.32915323704754301</v>
      </c>
      <c r="J3029" s="460">
        <v>0.30828670876847097</v>
      </c>
      <c r="K3029" s="460">
        <v>0.50771693450589395</v>
      </c>
      <c r="L3029" s="460" t="str">
        <f t="shared" si="533"/>
        <v>-</v>
      </c>
      <c r="M3029" s="460">
        <f t="shared" si="534"/>
        <v>1</v>
      </c>
      <c r="N3029" s="460">
        <f t="shared" si="535"/>
        <v>9.998978905019056E-6</v>
      </c>
      <c r="O3029" s="460">
        <f t="shared" si="540"/>
        <v>-100.0008869571156</v>
      </c>
      <c r="P3029" s="460">
        <f t="shared" si="537"/>
        <v>-1</v>
      </c>
      <c r="Q3029" s="460">
        <f t="shared" si="538"/>
        <v>7.8206965884058126E-11</v>
      </c>
      <c r="R3029" s="460">
        <f t="shared" si="539"/>
        <v>-7.8206965884058126E-11</v>
      </c>
      <c r="V3029" s="430"/>
    </row>
    <row r="3030" spans="3:22" x14ac:dyDescent="0.35">
      <c r="C3030" s="460">
        <v>989</v>
      </c>
      <c r="D3030" s="460">
        <f t="shared" si="530"/>
        <v>989</v>
      </c>
      <c r="E3030" s="460">
        <f t="shared" si="536"/>
        <v>0.98899999999999999</v>
      </c>
      <c r="F3030" s="460">
        <f t="shared" si="531"/>
        <v>5.2714928202833673E-3</v>
      </c>
      <c r="G3030" s="460">
        <v>2.3390492148078002E-3</v>
      </c>
      <c r="H3030" s="460">
        <f t="shared" si="532"/>
        <v>1</v>
      </c>
      <c r="I3030" s="460">
        <v>0.32830368702756302</v>
      </c>
      <c r="J3030" s="460">
        <v>0.30743526700381701</v>
      </c>
      <c r="K3030" s="460">
        <v>0.50696499862465105</v>
      </c>
      <c r="L3030" s="460" t="str">
        <f t="shared" si="533"/>
        <v>-</v>
      </c>
      <c r="M3030" s="460">
        <f t="shared" si="534"/>
        <v>1</v>
      </c>
      <c r="N3030" s="460">
        <f t="shared" si="535"/>
        <v>1.2330281142148767E-5</v>
      </c>
      <c r="O3030" s="460">
        <f t="shared" si="540"/>
        <v>-98.180540419274593</v>
      </c>
      <c r="P3030" s="460">
        <f t="shared" si="537"/>
        <v>-1</v>
      </c>
      <c r="Q3030" s="460">
        <f t="shared" si="538"/>
        <v>1.2464896356351129E-10</v>
      </c>
      <c r="R3030" s="460">
        <f t="shared" si="539"/>
        <v>-1.2464896356351129E-10</v>
      </c>
      <c r="V3030" s="430"/>
    </row>
    <row r="3031" spans="3:22" x14ac:dyDescent="0.35">
      <c r="C3031" s="460">
        <v>990</v>
      </c>
      <c r="D3031" s="460">
        <f t="shared" si="530"/>
        <v>990</v>
      </c>
      <c r="E3031" s="460">
        <f t="shared" si="536"/>
        <v>0.99</v>
      </c>
      <c r="F3031" s="460">
        <f t="shared" si="531"/>
        <v>5.3232117528346405E-3</v>
      </c>
      <c r="G3031" s="460">
        <v>2.7352261672854098E-3</v>
      </c>
      <c r="H3031" s="460">
        <f t="shared" si="532"/>
        <v>1</v>
      </c>
      <c r="I3031" s="460">
        <v>0.32745487759176201</v>
      </c>
      <c r="J3031" s="460">
        <v>0.30658466535451201</v>
      </c>
      <c r="K3031" s="460">
        <v>0.506213152674587</v>
      </c>
      <c r="L3031" s="460" t="str">
        <f t="shared" si="533"/>
        <v>-</v>
      </c>
      <c r="M3031" s="460">
        <f t="shared" si="534"/>
        <v>1</v>
      </c>
      <c r="N3031" s="460">
        <f t="shared" si="535"/>
        <v>1.4560188080354542E-5</v>
      </c>
      <c r="O3031" s="460">
        <f t="shared" si="540"/>
        <v>-96.736660300277535</v>
      </c>
      <c r="P3031" s="460">
        <f t="shared" si="537"/>
        <v>-1</v>
      </c>
      <c r="Q3031" s="460">
        <f t="shared" si="538"/>
        <v>1.8077433375159941E-10</v>
      </c>
      <c r="R3031" s="460">
        <f t="shared" si="539"/>
        <v>-1.8077433375159941E-10</v>
      </c>
      <c r="V3031" s="430"/>
    </row>
    <row r="3032" spans="3:22" x14ac:dyDescent="0.35">
      <c r="C3032" s="460">
        <v>991</v>
      </c>
      <c r="D3032" s="460">
        <f t="shared" si="530"/>
        <v>991</v>
      </c>
      <c r="E3032" s="460">
        <f t="shared" si="536"/>
        <v>0.99099999999999999</v>
      </c>
      <c r="F3032" s="460">
        <f t="shared" si="531"/>
        <v>5.3749148545253287E-3</v>
      </c>
      <c r="G3032" s="460">
        <v>3.0799707328472798E-3</v>
      </c>
      <c r="H3032" s="460">
        <f t="shared" si="532"/>
        <v>1</v>
      </c>
      <c r="I3032" s="460">
        <v>0.32660681120318602</v>
      </c>
      <c r="J3032" s="460">
        <v>0.30573490629425698</v>
      </c>
      <c r="K3032" s="460">
        <v>0.50546139845572302</v>
      </c>
      <c r="L3032" s="460" t="str">
        <f t="shared" si="533"/>
        <v>-</v>
      </c>
      <c r="M3032" s="460">
        <f t="shared" si="534"/>
        <v>1</v>
      </c>
      <c r="N3032" s="460">
        <f t="shared" si="535"/>
        <v>1.6554580443484107E-5</v>
      </c>
      <c r="O3032" s="460">
        <f t="shared" si="540"/>
        <v>-95.621636429181947</v>
      </c>
      <c r="P3032" s="460">
        <f t="shared" si="537"/>
        <v>-1</v>
      </c>
      <c r="Q3032" s="460">
        <f t="shared" si="538"/>
        <v>2.4203220507301512E-10</v>
      </c>
      <c r="R3032" s="460">
        <f t="shared" si="539"/>
        <v>-2.4203220507301512E-10</v>
      </c>
      <c r="V3032" s="430"/>
    </row>
    <row r="3033" spans="3:22" x14ac:dyDescent="0.35">
      <c r="C3033" s="460">
        <v>992</v>
      </c>
      <c r="D3033" s="460">
        <f t="shared" si="530"/>
        <v>992</v>
      </c>
      <c r="E3033" s="460">
        <f t="shared" si="536"/>
        <v>0.99199999999999999</v>
      </c>
      <c r="F3033" s="460">
        <f t="shared" si="531"/>
        <v>5.4265964154016702E-3</v>
      </c>
      <c r="G3033" s="460">
        <v>3.3482870404063698E-3</v>
      </c>
      <c r="H3033" s="460">
        <f t="shared" si="532"/>
        <v>1</v>
      </c>
      <c r="I3033" s="460">
        <v>0.32575949031829299</v>
      </c>
      <c r="J3033" s="460">
        <v>0.30488599228922197</v>
      </c>
      <c r="K3033" s="460">
        <v>0.50470973776658701</v>
      </c>
      <c r="L3033" s="460" t="str">
        <f t="shared" si="533"/>
        <v>-</v>
      </c>
      <c r="M3033" s="460">
        <f t="shared" si="534"/>
        <v>1</v>
      </c>
      <c r="N3033" s="460">
        <f t="shared" si="535"/>
        <v>1.8169802451205075E-5</v>
      </c>
      <c r="O3033" s="460">
        <f t="shared" si="540"/>
        <v>-94.812995889522242</v>
      </c>
      <c r="P3033" s="460">
        <f t="shared" si="537"/>
        <v>-1</v>
      </c>
      <c r="Q3033" s="460">
        <f t="shared" si="538"/>
        <v>3.0144569185424566E-10</v>
      </c>
      <c r="R3033" s="460">
        <f t="shared" si="539"/>
        <v>-3.0144569185424566E-10</v>
      </c>
      <c r="V3033" s="430"/>
    </row>
    <row r="3034" spans="3:22" x14ac:dyDescent="0.35">
      <c r="C3034" s="460">
        <v>993</v>
      </c>
      <c r="D3034" s="460">
        <f t="shared" si="530"/>
        <v>993</v>
      </c>
      <c r="E3034" s="460">
        <f t="shared" si="536"/>
        <v>0.99299999999999999</v>
      </c>
      <c r="F3034" s="460">
        <f t="shared" si="531"/>
        <v>5.4782507326144531E-3</v>
      </c>
      <c r="G3034" s="460">
        <v>3.51499427086079E-3</v>
      </c>
      <c r="H3034" s="460">
        <f t="shared" si="532"/>
        <v>1</v>
      </c>
      <c r="I3034" s="460">
        <v>0.324912917386879</v>
      </c>
      <c r="J3034" s="460">
        <v>0.304037925797988</v>
      </c>
      <c r="K3034" s="460">
        <v>0.50395817240415097</v>
      </c>
      <c r="L3034" s="460" t="str">
        <f t="shared" si="533"/>
        <v>-</v>
      </c>
      <c r="M3034" s="460">
        <f t="shared" si="534"/>
        <v>1</v>
      </c>
      <c r="N3034" s="460">
        <f t="shared" si="535"/>
        <v>1.9256019939478728E-5</v>
      </c>
      <c r="O3034" s="460">
        <f t="shared" si="540"/>
        <v>-94.308669460475755</v>
      </c>
      <c r="P3034" s="460">
        <f t="shared" si="537"/>
        <v>-1</v>
      </c>
      <c r="Q3034" s="460">
        <f t="shared" si="538"/>
        <v>3.5017304540475236E-10</v>
      </c>
      <c r="R3034" s="460">
        <f t="shared" si="539"/>
        <v>-3.5017304540475236E-10</v>
      </c>
      <c r="V3034" s="430"/>
    </row>
    <row r="3035" spans="3:22" x14ac:dyDescent="0.35">
      <c r="C3035" s="460">
        <v>994</v>
      </c>
      <c r="D3035" s="460">
        <f t="shared" si="530"/>
        <v>994</v>
      </c>
      <c r="E3035" s="460">
        <f t="shared" si="536"/>
        <v>0.99399999999999999</v>
      </c>
      <c r="F3035" s="460">
        <f t="shared" si="531"/>
        <v>5.5298721112715943E-3</v>
      </c>
      <c r="G3035" s="460">
        <v>3.5554102531353501E-3</v>
      </c>
      <c r="H3035" s="460">
        <f t="shared" si="532"/>
        <v>1</v>
      </c>
      <c r="I3035" s="460">
        <v>0.32406709485211699</v>
      </c>
      <c r="J3035" s="460">
        <v>0.30319070927157199</v>
      </c>
      <c r="K3035" s="460">
        <v>0.50320670416386504</v>
      </c>
      <c r="L3035" s="460" t="str">
        <f t="shared" si="533"/>
        <v>-</v>
      </c>
      <c r="M3035" s="460">
        <f t="shared" si="534"/>
        <v>1</v>
      </c>
      <c r="N3035" s="460">
        <f t="shared" si="535"/>
        <v>1.9660964002942252E-5</v>
      </c>
      <c r="O3035" s="460">
        <f t="shared" si="540"/>
        <v>-94.127903839035525</v>
      </c>
      <c r="P3035" s="460">
        <f t="shared" si="537"/>
        <v>-1</v>
      </c>
      <c r="Q3035" s="460">
        <f t="shared" si="538"/>
        <v>3.7863290979366311E-10</v>
      </c>
      <c r="R3035" s="460">
        <f t="shared" si="539"/>
        <v>-3.7863290979366311E-10</v>
      </c>
      <c r="V3035" s="430"/>
    </row>
    <row r="3036" spans="3:22" x14ac:dyDescent="0.35">
      <c r="C3036" s="460">
        <v>995</v>
      </c>
      <c r="D3036" s="460">
        <f t="shared" si="530"/>
        <v>995</v>
      </c>
      <c r="E3036" s="460">
        <f t="shared" si="536"/>
        <v>0.995</v>
      </c>
      <c r="F3036" s="460">
        <f t="shared" si="531"/>
        <v>5.5814548652839335E-3</v>
      </c>
      <c r="G3036" s="460">
        <v>3.44605072833379E-3</v>
      </c>
      <c r="H3036" s="460">
        <f t="shared" si="532"/>
        <v>1</v>
      </c>
      <c r="I3036" s="460">
        <v>0.32322202515054699</v>
      </c>
      <c r="J3036" s="460">
        <v>0.30234434515342201</v>
      </c>
      <c r="K3036" s="460">
        <v>0.50245533483966198</v>
      </c>
      <c r="L3036" s="460" t="str">
        <f t="shared" si="533"/>
        <v>-</v>
      </c>
      <c r="M3036" s="460">
        <f t="shared" si="534"/>
        <v>1</v>
      </c>
      <c r="N3036" s="460">
        <f t="shared" si="535"/>
        <v>1.9233976603673873E-5</v>
      </c>
      <c r="O3036" s="460">
        <f t="shared" si="540"/>
        <v>-94.318618331360895</v>
      </c>
      <c r="P3036" s="460">
        <f t="shared" si="537"/>
        <v>-1</v>
      </c>
      <c r="Q3036" s="460">
        <f t="shared" si="538"/>
        <v>3.7820410119804896E-10</v>
      </c>
      <c r="R3036" s="460">
        <f t="shared" si="539"/>
        <v>-3.7820410119804896E-10</v>
      </c>
      <c r="V3036" s="430"/>
    </row>
    <row r="3037" spans="3:22" x14ac:dyDescent="0.35">
      <c r="C3037" s="460">
        <v>996</v>
      </c>
      <c r="D3037" s="460">
        <f t="shared" si="530"/>
        <v>996</v>
      </c>
      <c r="E3037" s="460">
        <f t="shared" si="536"/>
        <v>0.996</v>
      </c>
      <c r="F3037" s="460">
        <f t="shared" si="531"/>
        <v>5.6329933182041932E-3</v>
      </c>
      <c r="G3037" s="460">
        <v>3.1653264677617698E-3</v>
      </c>
      <c r="H3037" s="460">
        <f t="shared" si="532"/>
        <v>1</v>
      </c>
      <c r="I3037" s="460">
        <v>0.32237771071201798</v>
      </c>
      <c r="J3037" s="460">
        <v>0.30149883587936199</v>
      </c>
      <c r="K3037" s="460">
        <v>0.50170406622388697</v>
      </c>
      <c r="L3037" s="460" t="str">
        <f t="shared" si="533"/>
        <v>-</v>
      </c>
      <c r="M3037" s="460">
        <f t="shared" si="534"/>
        <v>1</v>
      </c>
      <c r="N3037" s="460">
        <f t="shared" si="535"/>
        <v>1.7830262842836929E-5</v>
      </c>
      <c r="O3037" s="460">
        <f t="shared" si="540"/>
        <v>-94.976845093472932</v>
      </c>
      <c r="P3037" s="460">
        <f t="shared" si="537"/>
        <v>-1</v>
      </c>
      <c r="Q3037" s="460">
        <f t="shared" si="538"/>
        <v>3.4343946143707192E-10</v>
      </c>
      <c r="R3037" s="460">
        <f t="shared" si="539"/>
        <v>-3.4343946143707192E-10</v>
      </c>
      <c r="V3037" s="430"/>
    </row>
    <row r="3038" spans="3:22" x14ac:dyDescent="0.35">
      <c r="C3038" s="460">
        <v>997</v>
      </c>
      <c r="D3038" s="460">
        <f t="shared" si="530"/>
        <v>997</v>
      </c>
      <c r="E3038" s="460">
        <f t="shared" si="536"/>
        <v>0.997</v>
      </c>
      <c r="F3038" s="460">
        <f t="shared" si="531"/>
        <v>5.6844818040590996E-3</v>
      </c>
      <c r="G3038" s="460">
        <v>2.6942200748808799E-3</v>
      </c>
      <c r="H3038" s="460">
        <f t="shared" si="532"/>
        <v>1</v>
      </c>
      <c r="I3038" s="460">
        <v>0.32153415395974599</v>
      </c>
      <c r="J3038" s="460">
        <v>0.30065418387764498</v>
      </c>
      <c r="K3038" s="460">
        <v>0.50095290010737403</v>
      </c>
      <c r="L3038" s="460" t="str">
        <f t="shared" si="533"/>
        <v>-</v>
      </c>
      <c r="M3038" s="460">
        <f t="shared" si="534"/>
        <v>1</v>
      </c>
      <c r="N3038" s="460">
        <f t="shared" si="535"/>
        <v>1.5315244991791107E-5</v>
      </c>
      <c r="O3038" s="460">
        <f t="shared" si="540"/>
        <v>-96.297521031366941</v>
      </c>
      <c r="P3038" s="460">
        <f t="shared" si="537"/>
        <v>-1</v>
      </c>
      <c r="Q3038" s="460">
        <f t="shared" si="538"/>
        <v>2.7465617240384715E-10</v>
      </c>
      <c r="R3038" s="460">
        <f t="shared" si="539"/>
        <v>-2.7465617240384715E-10</v>
      </c>
      <c r="V3038" s="430"/>
    </row>
    <row r="3039" spans="3:22" x14ac:dyDescent="0.35">
      <c r="C3039" s="460">
        <v>998</v>
      </c>
      <c r="D3039" s="460">
        <f t="shared" si="530"/>
        <v>998</v>
      </c>
      <c r="E3039" s="460">
        <f t="shared" si="536"/>
        <v>0.998</v>
      </c>
      <c r="F3039" s="460">
        <f t="shared" si="531"/>
        <v>5.7359146681745781E-3</v>
      </c>
      <c r="G3039" s="460">
        <v>2.01692440046907E-3</v>
      </c>
      <c r="H3039" s="460">
        <f t="shared" si="532"/>
        <v>1</v>
      </c>
      <c r="I3039" s="460">
        <v>0.32069135731024101</v>
      </c>
      <c r="J3039" s="460">
        <v>0.299810391568887</v>
      </c>
      <c r="K3039" s="460">
        <v>0.50020183827936604</v>
      </c>
      <c r="L3039" s="460" t="str">
        <f t="shared" si="533"/>
        <v>-</v>
      </c>
      <c r="M3039" s="460">
        <f t="shared" si="534"/>
        <v>1</v>
      </c>
      <c r="N3039" s="460">
        <f t="shared" si="535"/>
        <v>1.1568906253249756E-5</v>
      </c>
      <c r="O3039" s="460">
        <f t="shared" si="540"/>
        <v>-98.734153962938422</v>
      </c>
      <c r="P3039" s="460">
        <f t="shared" si="537"/>
        <v>-1</v>
      </c>
      <c r="Q3039" s="460">
        <f t="shared" si="538"/>
        <v>1.8068939704155805E-10</v>
      </c>
      <c r="R3039" s="460">
        <f t="shared" si="539"/>
        <v>-1.8068939704155805E-10</v>
      </c>
      <c r="V3039" s="430"/>
    </row>
    <row r="3040" spans="3:22" x14ac:dyDescent="0.35">
      <c r="C3040" s="460">
        <v>999</v>
      </c>
      <c r="D3040" s="460">
        <f t="shared" si="530"/>
        <v>999</v>
      </c>
      <c r="E3040" s="460">
        <f t="shared" si="536"/>
        <v>0.999</v>
      </c>
      <c r="F3040" s="460">
        <f t="shared" si="531"/>
        <v>5.7872862679940705E-3</v>
      </c>
      <c r="G3040" s="460">
        <v>1.1214250581764E-3</v>
      </c>
      <c r="H3040" s="460">
        <f t="shared" si="532"/>
        <v>1</v>
      </c>
      <c r="I3040" s="460">
        <v>0.31984932317335002</v>
      </c>
      <c r="J3040" s="460">
        <v>0.29896746136610602</v>
      </c>
      <c r="K3040" s="460">
        <v>0.49945088252756797</v>
      </c>
      <c r="L3040" s="460" t="str">
        <f t="shared" si="533"/>
        <v>-</v>
      </c>
      <c r="M3040" s="460">
        <f t="shared" si="534"/>
        <v>1</v>
      </c>
      <c r="N3040" s="460">
        <f t="shared" si="535"/>
        <v>6.4900078397687314E-6</v>
      </c>
      <c r="O3040" s="460">
        <f t="shared" si="540"/>
        <v>-103.75509557164673</v>
      </c>
      <c r="P3040" s="460">
        <f t="shared" si="537"/>
        <v>-1</v>
      </c>
      <c r="Q3040" s="460">
        <f t="shared" si="538"/>
        <v>8.1531094554755437E-11</v>
      </c>
      <c r="R3040" s="460">
        <f t="shared" si="539"/>
        <v>-8.1531094554755437E-11</v>
      </c>
      <c r="V3040" s="430"/>
    </row>
    <row r="3041" spans="3:22" x14ac:dyDescent="0.35">
      <c r="C3041" s="460">
        <v>1000</v>
      </c>
      <c r="D3041" s="460">
        <f t="shared" si="530"/>
        <v>1000</v>
      </c>
      <c r="E3041" s="460">
        <f t="shared" si="536"/>
        <v>1</v>
      </c>
      <c r="F3041" s="460">
        <f t="shared" si="531"/>
        <v>5.838590973889694E-3</v>
      </c>
      <c r="G3041" s="460">
        <v>1.05367123210712E-8</v>
      </c>
      <c r="H3041" s="460">
        <f t="shared" si="532"/>
        <v>1</v>
      </c>
      <c r="I3041" s="460">
        <v>0.31900805395220599</v>
      </c>
      <c r="J3041" s="460">
        <v>0.298125395674669</v>
      </c>
      <c r="K3041" s="460">
        <v>0.49870003463809398</v>
      </c>
      <c r="L3041" s="460" t="str">
        <f t="shared" si="533"/>
        <v>-</v>
      </c>
      <c r="M3041" s="460">
        <f t="shared" si="534"/>
        <v>1</v>
      </c>
      <c r="N3041" s="460">
        <f t="shared" si="535"/>
        <v>6.1519553452278634E-11</v>
      </c>
      <c r="O3041" s="460">
        <f t="shared" si="540"/>
        <v>-204.21973651156915</v>
      </c>
      <c r="P3041" s="460">
        <f t="shared" si="537"/>
        <v>-1</v>
      </c>
      <c r="Q3041" s="460">
        <f t="shared" si="538"/>
        <v>1.0530250072203165E-11</v>
      </c>
      <c r="R3041" s="460">
        <f t="shared" si="539"/>
        <v>-1.0530250072203165E-11</v>
      </c>
      <c r="V3041" s="430"/>
    </row>
    <row r="3042" spans="3:22" x14ac:dyDescent="0.35">
      <c r="C3042" s="460">
        <v>1010</v>
      </c>
      <c r="D3042" s="460">
        <f t="shared" si="530"/>
        <v>1010</v>
      </c>
      <c r="E3042" s="460">
        <f t="shared" si="536"/>
        <v>1.01</v>
      </c>
      <c r="F3042" s="460">
        <f t="shared" si="531"/>
        <v>6.3467311814707833E-3</v>
      </c>
      <c r="G3042" s="460">
        <v>2.17454466663035E-2</v>
      </c>
      <c r="H3042" s="460">
        <f t="shared" si="532"/>
        <v>1</v>
      </c>
      <c r="I3042" s="460">
        <v>0.31063795599232902</v>
      </c>
      <c r="J3042" s="460">
        <v>0.28975281059448699</v>
      </c>
      <c r="K3042" s="460">
        <v>0.49119787998332698</v>
      </c>
      <c r="L3042" s="460" t="str">
        <f t="shared" si="533"/>
        <v>-</v>
      </c>
      <c r="M3042" s="460">
        <f t="shared" si="534"/>
        <v>1</v>
      </c>
      <c r="N3042" s="460">
        <f t="shared" si="535"/>
        <v>1.3801250441203831E-4</v>
      </c>
      <c r="O3042" s="460">
        <f t="shared" si="540"/>
        <v>-77.20163126456589</v>
      </c>
      <c r="P3042" s="460">
        <f t="shared" si="537"/>
        <v>-10</v>
      </c>
      <c r="Q3042" s="460">
        <f t="shared" si="538"/>
        <v>4.7618670887554901E-9</v>
      </c>
      <c r="R3042" s="460">
        <f t="shared" si="539"/>
        <v>-4.7618670887554903E-8</v>
      </c>
      <c r="V3042" s="430"/>
    </row>
    <row r="3043" spans="3:22" x14ac:dyDescent="0.35">
      <c r="C3043" s="460">
        <v>1020</v>
      </c>
      <c r="D3043" s="460">
        <f t="shared" si="530"/>
        <v>1020</v>
      </c>
      <c r="E3043" s="460">
        <f t="shared" si="536"/>
        <v>1.02</v>
      </c>
      <c r="F3043" s="460">
        <f t="shared" si="531"/>
        <v>6.8421154356680704E-3</v>
      </c>
      <c r="G3043" s="460">
        <v>4.0991733560492703E-2</v>
      </c>
      <c r="H3043" s="460">
        <f t="shared" si="532"/>
        <v>1</v>
      </c>
      <c r="I3043" s="460">
        <v>0.30234694299628201</v>
      </c>
      <c r="J3043" s="460">
        <v>0.28146926557615698</v>
      </c>
      <c r="K3043" s="460">
        <v>0.48370846439986298</v>
      </c>
      <c r="L3043" s="460" t="str">
        <f t="shared" si="533"/>
        <v>-</v>
      </c>
      <c r="M3043" s="460">
        <f t="shared" si="534"/>
        <v>1</v>
      </c>
      <c r="N3043" s="460">
        <f t="shared" si="535"/>
        <v>2.8047017292904001E-4</v>
      </c>
      <c r="O3043" s="460">
        <f t="shared" si="540"/>
        <v>-71.04226635454485</v>
      </c>
      <c r="P3043" s="460">
        <f t="shared" si="537"/>
        <v>-10</v>
      </c>
      <c r="Q3043" s="460">
        <f t="shared" si="538"/>
        <v>4.3781937808639264E-8</v>
      </c>
      <c r="R3043" s="460">
        <f t="shared" si="539"/>
        <v>-4.3781937808639265E-7</v>
      </c>
      <c r="V3043" s="430"/>
    </row>
    <row r="3044" spans="3:22" x14ac:dyDescent="0.35">
      <c r="C3044" s="460">
        <v>1030</v>
      </c>
      <c r="D3044" s="460">
        <f t="shared" si="530"/>
        <v>1030</v>
      </c>
      <c r="E3044" s="460">
        <f t="shared" si="536"/>
        <v>1.03</v>
      </c>
      <c r="F3044" s="460">
        <f t="shared" si="531"/>
        <v>7.3194465617528719E-3</v>
      </c>
      <c r="G3044" s="460">
        <v>2.7848479281676799E-2</v>
      </c>
      <c r="H3044" s="460">
        <f t="shared" si="532"/>
        <v>1</v>
      </c>
      <c r="I3044" s="460">
        <v>0.29413730621836998</v>
      </c>
      <c r="J3044" s="460">
        <v>0.27327703875926601</v>
      </c>
      <c r="K3044" s="460">
        <v>0.476233547139641</v>
      </c>
      <c r="L3044" s="460" t="str">
        <f t="shared" si="533"/>
        <v>-</v>
      </c>
      <c r="M3044" s="460">
        <f t="shared" si="534"/>
        <v>1</v>
      </c>
      <c r="N3044" s="460">
        <f t="shared" si="535"/>
        <v>2.0383545592831534E-4</v>
      </c>
      <c r="O3044" s="460">
        <f t="shared" si="540"/>
        <v>-73.814405417904979</v>
      </c>
      <c r="P3044" s="460">
        <f t="shared" si="537"/>
        <v>-10</v>
      </c>
      <c r="Q3044" s="460">
        <f t="shared" si="538"/>
        <v>5.8637985535729616E-8</v>
      </c>
      <c r="R3044" s="460">
        <f t="shared" si="539"/>
        <v>-5.8637985535729617E-7</v>
      </c>
      <c r="V3044" s="430"/>
    </row>
    <row r="3045" spans="3:22" x14ac:dyDescent="0.35">
      <c r="C3045" s="460">
        <v>1040</v>
      </c>
      <c r="D3045" s="460">
        <f t="shared" si="530"/>
        <v>1040</v>
      </c>
      <c r="E3045" s="460">
        <f t="shared" si="536"/>
        <v>1.04</v>
      </c>
      <c r="F3045" s="460">
        <f t="shared" si="531"/>
        <v>7.7737152673478848E-3</v>
      </c>
      <c r="G3045" s="460">
        <v>2.4968902335100301E-8</v>
      </c>
      <c r="H3045" s="460">
        <f t="shared" si="532"/>
        <v>1</v>
      </c>
      <c r="I3045" s="460">
        <v>0.28601126804103399</v>
      </c>
      <c r="J3045" s="460">
        <v>0.26517833016770898</v>
      </c>
      <c r="K3045" s="460">
        <v>0.46877487041543597</v>
      </c>
      <c r="L3045" s="460" t="str">
        <f t="shared" si="533"/>
        <v>-</v>
      </c>
      <c r="M3045" s="460">
        <f t="shared" si="534"/>
        <v>1</v>
      </c>
      <c r="N3045" s="460">
        <f t="shared" si="535"/>
        <v>1.9410113729128745E-10</v>
      </c>
      <c r="O3045" s="460">
        <f t="shared" si="540"/>
        <v>-194.23943839909691</v>
      </c>
      <c r="P3045" s="460">
        <f t="shared" si="537"/>
        <v>-10</v>
      </c>
      <c r="Q3045" s="460">
        <f t="shared" si="538"/>
        <v>1.0387243055732373E-8</v>
      </c>
      <c r="R3045" s="460">
        <f t="shared" si="539"/>
        <v>-1.0387243055732373E-7</v>
      </c>
      <c r="V3045" s="430"/>
    </row>
    <row r="3046" spans="3:22" x14ac:dyDescent="0.35">
      <c r="C3046" s="460">
        <v>1050</v>
      </c>
      <c r="D3046" s="460">
        <f t="shared" si="530"/>
        <v>1050</v>
      </c>
      <c r="E3046" s="460">
        <f t="shared" si="536"/>
        <v>1.05</v>
      </c>
      <c r="F3046" s="460">
        <f t="shared" si="531"/>
        <v>8.2002604236182247E-3</v>
      </c>
      <c r="G3046" s="460">
        <v>2.1995443136596399E-8</v>
      </c>
      <c r="H3046" s="460">
        <f t="shared" si="532"/>
        <v>1</v>
      </c>
      <c r="I3046" s="460">
        <v>0.27797098118827201</v>
      </c>
      <c r="J3046" s="460">
        <v>0.25717526098155602</v>
      </c>
      <c r="K3046" s="460">
        <v>0.46133415880989398</v>
      </c>
      <c r="L3046" s="460" t="str">
        <f t="shared" si="533"/>
        <v>-</v>
      </c>
      <c r="M3046" s="460">
        <f t="shared" si="534"/>
        <v>1</v>
      </c>
      <c r="N3046" s="460">
        <f t="shared" si="535"/>
        <v>1.8036836185297657E-10</v>
      </c>
      <c r="O3046" s="460">
        <f t="shared" si="540"/>
        <v>-194.87679278130059</v>
      </c>
      <c r="P3046" s="460">
        <f t="shared" si="537"/>
        <v>-10</v>
      </c>
      <c r="Q3046" s="460">
        <f t="shared" si="538"/>
        <v>3.5056851447338986E-20</v>
      </c>
      <c r="R3046" s="460">
        <f t="shared" si="539"/>
        <v>-3.5056851447338988E-19</v>
      </c>
      <c r="V3046" s="430"/>
    </row>
    <row r="3047" spans="3:22" x14ac:dyDescent="0.35">
      <c r="C3047" s="460">
        <v>1060</v>
      </c>
      <c r="D3047" s="460">
        <f t="shared" si="530"/>
        <v>1060</v>
      </c>
      <c r="E3047" s="460">
        <f t="shared" si="536"/>
        <v>1.06</v>
      </c>
      <c r="F3047" s="460">
        <f t="shared" si="531"/>
        <v>8.5948212930128855E-3</v>
      </c>
      <c r="G3047" s="460">
        <v>2.1720059674922201E-2</v>
      </c>
      <c r="H3047" s="460">
        <f t="shared" si="532"/>
        <v>1</v>
      </c>
      <c r="I3047" s="460">
        <v>0.270018527994697</v>
      </c>
      <c r="J3047" s="460">
        <v>0.24926987287395699</v>
      </c>
      <c r="K3047" s="460">
        <v>0.45391311869525403</v>
      </c>
      <c r="L3047" s="460" t="str">
        <f t="shared" si="533"/>
        <v>-</v>
      </c>
      <c r="M3047" s="460">
        <f t="shared" si="534"/>
        <v>1</v>
      </c>
      <c r="N3047" s="460">
        <f t="shared" si="535"/>
        <v>1.8668003137953186E-4</v>
      </c>
      <c r="O3047" s="460">
        <f t="shared" si="540"/>
        <v>-74.578042695703729</v>
      </c>
      <c r="P3047" s="460">
        <f t="shared" si="537"/>
        <v>-10</v>
      </c>
      <c r="Q3047" s="460">
        <f t="shared" si="538"/>
        <v>8.7123753645596082E-9</v>
      </c>
      <c r="R3047" s="460">
        <f t="shared" si="539"/>
        <v>-8.7123753645596082E-8</v>
      </c>
      <c r="V3047" s="430"/>
    </row>
    <row r="3048" spans="3:22" x14ac:dyDescent="0.35">
      <c r="C3048" s="460">
        <v>1070</v>
      </c>
      <c r="D3048" s="460">
        <f t="shared" si="530"/>
        <v>1070</v>
      </c>
      <c r="E3048" s="460">
        <f t="shared" si="536"/>
        <v>1.07</v>
      </c>
      <c r="F3048" s="460">
        <f t="shared" si="531"/>
        <v>8.9535815775570512E-3</v>
      </c>
      <c r="G3048" s="460">
        <v>1.8618288423170402E-2</v>
      </c>
      <c r="H3048" s="460">
        <f t="shared" si="532"/>
        <v>1</v>
      </c>
      <c r="I3048" s="460">
        <v>0.262155919730442</v>
      </c>
      <c r="J3048" s="460">
        <v>0.241464127413238</v>
      </c>
      <c r="K3048" s="460">
        <v>0.44651343766405699</v>
      </c>
      <c r="L3048" s="460" t="str">
        <f t="shared" si="533"/>
        <v>-</v>
      </c>
      <c r="M3048" s="460">
        <f t="shared" si="534"/>
        <v>1</v>
      </c>
      <c r="N3048" s="460">
        <f t="shared" si="535"/>
        <v>1.6670036423134223E-4</v>
      </c>
      <c r="O3048" s="460">
        <f t="shared" si="540"/>
        <v>-75.561269025216831</v>
      </c>
      <c r="P3048" s="460">
        <f t="shared" si="537"/>
        <v>-10</v>
      </c>
      <c r="Q3048" s="460">
        <f t="shared" si="538"/>
        <v>3.1219426000524466E-8</v>
      </c>
      <c r="R3048" s="460">
        <f t="shared" si="539"/>
        <v>-3.1219426000524466E-7</v>
      </c>
      <c r="V3048" s="430"/>
    </row>
    <row r="3049" spans="3:22" x14ac:dyDescent="0.35">
      <c r="C3049" s="460">
        <v>1080</v>
      </c>
      <c r="D3049" s="460">
        <f t="shared" si="530"/>
        <v>1080</v>
      </c>
      <c r="E3049" s="460">
        <f t="shared" si="536"/>
        <v>1.08</v>
      </c>
      <c r="F3049" s="460">
        <f t="shared" si="531"/>
        <v>9.2732052509086581E-3</v>
      </c>
      <c r="G3049" s="460">
        <v>1.3260082158222599E-2</v>
      </c>
      <c r="H3049" s="460">
        <f t="shared" si="532"/>
        <v>1</v>
      </c>
      <c r="I3049" s="460">
        <v>0.25438509598216202</v>
      </c>
      <c r="J3049" s="460">
        <v>0.23375990553026799</v>
      </c>
      <c r="K3049" s="460">
        <v>0.43913678397112899</v>
      </c>
      <c r="L3049" s="460" t="str">
        <f t="shared" si="533"/>
        <v>-</v>
      </c>
      <c r="M3049" s="460">
        <f t="shared" si="534"/>
        <v>1</v>
      </c>
      <c r="N3049" s="460">
        <f t="shared" si="535"/>
        <v>1.2296346349711002E-4</v>
      </c>
      <c r="O3049" s="460">
        <f t="shared" si="540"/>
        <v>-78.20447825231021</v>
      </c>
      <c r="P3049" s="460">
        <f t="shared" si="537"/>
        <v>-10</v>
      </c>
      <c r="Q3049" s="460">
        <f t="shared" si="538"/>
        <v>2.0976283273574615E-8</v>
      </c>
      <c r="R3049" s="460">
        <f t="shared" si="539"/>
        <v>-2.0976283273574616E-7</v>
      </c>
      <c r="V3049" s="430"/>
    </row>
    <row r="3050" spans="3:22" x14ac:dyDescent="0.35">
      <c r="C3050" s="460">
        <v>1090</v>
      </c>
      <c r="D3050" s="460">
        <f t="shared" si="530"/>
        <v>1090</v>
      </c>
      <c r="E3050" s="460">
        <f t="shared" si="536"/>
        <v>1.0900000000000001</v>
      </c>
      <c r="F3050" s="460">
        <f t="shared" si="531"/>
        <v>9.5508642235268715E-3</v>
      </c>
      <c r="G3050" s="460">
        <v>2.5137027618834601E-2</v>
      </c>
      <c r="H3050" s="460">
        <f t="shared" si="532"/>
        <v>1</v>
      </c>
      <c r="I3050" s="460">
        <v>0.246707924090142</v>
      </c>
      <c r="J3050" s="460">
        <v>0.22615900705100001</v>
      </c>
      <c r="K3050" s="460">
        <v>0.43178480598693297</v>
      </c>
      <c r="L3050" s="460" t="str">
        <f t="shared" si="533"/>
        <v>-</v>
      </c>
      <c r="M3050" s="460">
        <f t="shared" si="534"/>
        <v>1</v>
      </c>
      <c r="N3050" s="460">
        <f t="shared" si="535"/>
        <v>2.4008033777053424E-4</v>
      </c>
      <c r="O3050" s="460">
        <f t="shared" si="540"/>
        <v>-72.39286813142283</v>
      </c>
      <c r="P3050" s="460">
        <f t="shared" si="537"/>
        <v>-10</v>
      </c>
      <c r="Q3050" s="460">
        <f t="shared" si="538"/>
        <v>3.2950200409715195E-8</v>
      </c>
      <c r="R3050" s="460">
        <f t="shared" si="539"/>
        <v>-3.2950200409715198E-7</v>
      </c>
      <c r="V3050" s="430"/>
    </row>
    <row r="3051" spans="3:22" x14ac:dyDescent="0.35">
      <c r="C3051" s="460">
        <v>1100</v>
      </c>
      <c r="D3051" s="460">
        <f t="shared" si="530"/>
        <v>1100</v>
      </c>
      <c r="E3051" s="460">
        <f t="shared" si="536"/>
        <v>1.1000000000000001</v>
      </c>
      <c r="F3051" s="460">
        <f t="shared" si="531"/>
        <v>9.7842579725950837E-3</v>
      </c>
      <c r="G3051" s="460">
        <v>1.3766877613401801E-8</v>
      </c>
      <c r="H3051" s="460">
        <f t="shared" si="532"/>
        <v>1</v>
      </c>
      <c r="I3051" s="460">
        <v>0.23912619864165499</v>
      </c>
      <c r="J3051" s="460">
        <v>0.21866315029421701</v>
      </c>
      <c r="K3051" s="460">
        <v>0.42445913166263999</v>
      </c>
      <c r="L3051" s="460" t="str">
        <f t="shared" si="533"/>
        <v>-</v>
      </c>
      <c r="M3051" s="460">
        <f t="shared" si="534"/>
        <v>1</v>
      </c>
      <c r="N3051" s="460">
        <f t="shared" si="535"/>
        <v>1.3469868204666735E-10</v>
      </c>
      <c r="O3051" s="460">
        <f t="shared" si="540"/>
        <v>-197.41273307182982</v>
      </c>
      <c r="P3051" s="460">
        <f t="shared" si="537"/>
        <v>-10</v>
      </c>
      <c r="Q3051" s="460">
        <f t="shared" si="538"/>
        <v>1.4409658315260533E-8</v>
      </c>
      <c r="R3051" s="460">
        <f t="shared" si="539"/>
        <v>-1.4409658315260534E-7</v>
      </c>
      <c r="V3051" s="430"/>
    </row>
    <row r="3052" spans="3:22" x14ac:dyDescent="0.35">
      <c r="C3052" s="460">
        <v>1110</v>
      </c>
      <c r="D3052" s="460">
        <f t="shared" si="530"/>
        <v>1110</v>
      </c>
      <c r="E3052" s="460">
        <f t="shared" si="536"/>
        <v>1.1100000000000001</v>
      </c>
      <c r="F3052" s="460">
        <f t="shared" si="531"/>
        <v>9.971625346094604E-3</v>
      </c>
      <c r="G3052" s="460">
        <v>1.77239668374089E-2</v>
      </c>
      <c r="H3052" s="460">
        <f t="shared" si="532"/>
        <v>1</v>
      </c>
      <c r="I3052" s="460">
        <v>0.23164164102058099</v>
      </c>
      <c r="J3052" s="460">
        <v>0.21127397173429899</v>
      </c>
      <c r="K3052" s="460">
        <v>0.417161368007058</v>
      </c>
      <c r="L3052" s="460" t="str">
        <f t="shared" si="533"/>
        <v>-</v>
      </c>
      <c r="M3052" s="460">
        <f t="shared" si="534"/>
        <v>1</v>
      </c>
      <c r="N3052" s="460">
        <f t="shared" si="535"/>
        <v>1.7673675694924681E-4</v>
      </c>
      <c r="O3052" s="460">
        <f t="shared" si="540"/>
        <v>-75.05346236808532</v>
      </c>
      <c r="P3052" s="460">
        <f t="shared" si="537"/>
        <v>-10</v>
      </c>
      <c r="Q3052" s="460">
        <f t="shared" si="538"/>
        <v>7.8089822173429367E-9</v>
      </c>
      <c r="R3052" s="460">
        <f t="shared" si="539"/>
        <v>-7.808982217342937E-8</v>
      </c>
      <c r="V3052" s="430"/>
    </row>
    <row r="3053" spans="3:22" x14ac:dyDescent="0.35">
      <c r="C3053" s="460">
        <v>1120</v>
      </c>
      <c r="D3053" s="460">
        <f t="shared" si="530"/>
        <v>1120</v>
      </c>
      <c r="E3053" s="460">
        <f t="shared" si="536"/>
        <v>1.1200000000000001</v>
      </c>
      <c r="F3053" s="460">
        <f t="shared" si="531"/>
        <v>1.0111748823002378E-2</v>
      </c>
      <c r="G3053" s="460">
        <v>8.3260134306178805E-4</v>
      </c>
      <c r="H3053" s="460">
        <f t="shared" si="532"/>
        <v>1</v>
      </c>
      <c r="I3053" s="460">
        <v>0.22425589901325599</v>
      </c>
      <c r="J3053" s="460">
        <v>0.20399302572886499</v>
      </c>
      <c r="K3053" s="460">
        <v>0.40989310057567102</v>
      </c>
      <c r="L3053" s="460" t="str">
        <f t="shared" si="533"/>
        <v>-</v>
      </c>
      <c r="M3053" s="460">
        <f t="shared" si="534"/>
        <v>1</v>
      </c>
      <c r="N3053" s="460">
        <f t="shared" si="535"/>
        <v>8.4190556507352342E-6</v>
      </c>
      <c r="O3053" s="460">
        <f t="shared" si="540"/>
        <v>-101.494732394889</v>
      </c>
      <c r="P3053" s="460">
        <f t="shared" si="537"/>
        <v>-10</v>
      </c>
      <c r="Q3053" s="460">
        <f t="shared" si="538"/>
        <v>8.5706687348899171E-9</v>
      </c>
      <c r="R3053" s="460">
        <f t="shared" si="539"/>
        <v>-8.5706687348899175E-8</v>
      </c>
      <c r="V3053" s="430"/>
    </row>
    <row r="3054" spans="3:22" x14ac:dyDescent="0.35">
      <c r="C3054" s="460">
        <v>1130</v>
      </c>
      <c r="D3054" s="460">
        <f t="shared" si="530"/>
        <v>1130</v>
      </c>
      <c r="E3054" s="460">
        <f t="shared" si="536"/>
        <v>1.1299999999999999</v>
      </c>
      <c r="F3054" s="460">
        <f t="shared" si="531"/>
        <v>1.0203951578426377E-2</v>
      </c>
      <c r="G3054" s="460">
        <v>2.3178565229258801E-2</v>
      </c>
      <c r="H3054" s="460">
        <f t="shared" si="532"/>
        <v>1</v>
      </c>
      <c r="I3054" s="460">
        <v>0.216970546470488</v>
      </c>
      <c r="J3054" s="460">
        <v>0.196821784311042</v>
      </c>
      <c r="K3054" s="460">
        <v>0.40265589297196702</v>
      </c>
      <c r="L3054" s="460" t="str">
        <f t="shared" si="533"/>
        <v>-</v>
      </c>
      <c r="M3054" s="460">
        <f t="shared" si="534"/>
        <v>1</v>
      </c>
      <c r="N3054" s="460">
        <f t="shared" si="535"/>
        <v>2.3651295725675409E-4</v>
      </c>
      <c r="O3054" s="460">
        <f t="shared" si="540"/>
        <v>-72.522901232902882</v>
      </c>
      <c r="P3054" s="460">
        <f t="shared" si="537"/>
        <v>-10</v>
      </c>
      <c r="Q3054" s="460">
        <f t="shared" si="538"/>
        <v>1.4997922736728629E-8</v>
      </c>
      <c r="R3054" s="460">
        <f t="shared" si="539"/>
        <v>-1.499792273672863E-7</v>
      </c>
      <c r="V3054" s="430"/>
    </row>
    <row r="3055" spans="3:22" x14ac:dyDescent="0.35">
      <c r="C3055" s="460">
        <v>1140</v>
      </c>
      <c r="D3055" s="460">
        <f t="shared" si="530"/>
        <v>1140</v>
      </c>
      <c r="E3055" s="460">
        <f t="shared" si="536"/>
        <v>1.1399999999999999</v>
      </c>
      <c r="F3055" s="460">
        <f t="shared" si="531"/>
        <v>1.0248087763107821E-2</v>
      </c>
      <c r="G3055" s="460">
        <v>1.6583515073134301E-2</v>
      </c>
      <c r="H3055" s="460">
        <f t="shared" si="532"/>
        <v>1</v>
      </c>
      <c r="I3055" s="460">
        <v>0.20978708302558599</v>
      </c>
      <c r="J3055" s="460">
        <v>0.18976163704603999</v>
      </c>
      <c r="K3055" s="460">
        <v>0.39545128636119797</v>
      </c>
      <c r="L3055" s="460" t="str">
        <f t="shared" si="533"/>
        <v>-</v>
      </c>
      <c r="M3055" s="460">
        <f t="shared" si="534"/>
        <v>1</v>
      </c>
      <c r="N3055" s="460">
        <f t="shared" si="535"/>
        <v>1.6994931789030172E-4</v>
      </c>
      <c r="O3055" s="460">
        <f t="shared" si="540"/>
        <v>-75.393611483292162</v>
      </c>
      <c r="P3055" s="460">
        <f t="shared" si="537"/>
        <v>-10</v>
      </c>
      <c r="Q3055" s="460">
        <f t="shared" si="538"/>
        <v>4.1302895279430226E-8</v>
      </c>
      <c r="R3055" s="460">
        <f t="shared" si="539"/>
        <v>-4.1302895279430228E-7</v>
      </c>
      <c r="V3055" s="430"/>
    </row>
    <row r="3056" spans="3:22" x14ac:dyDescent="0.35">
      <c r="C3056" s="460">
        <v>1150</v>
      </c>
      <c r="D3056" s="460">
        <f t="shared" si="530"/>
        <v>1150</v>
      </c>
      <c r="E3056" s="460">
        <f t="shared" si="536"/>
        <v>1.1499999999999999</v>
      </c>
      <c r="F3056" s="460">
        <f t="shared" si="531"/>
        <v>1.024452646070124E-2</v>
      </c>
      <c r="G3056" s="460">
        <v>1.9382735211083999E-8</v>
      </c>
      <c r="H3056" s="460">
        <f t="shared" si="532"/>
        <v>1</v>
      </c>
      <c r="I3056" s="460">
        <v>0.202706933868327</v>
      </c>
      <c r="J3056" s="460">
        <v>0.182813890951771</v>
      </c>
      <c r="K3056" s="460">
        <v>0.38828079899689999</v>
      </c>
      <c r="L3056" s="460" t="str">
        <f t="shared" si="533"/>
        <v>-</v>
      </c>
      <c r="M3056" s="460">
        <f t="shared" si="534"/>
        <v>1</v>
      </c>
      <c r="N3056" s="460">
        <f t="shared" si="535"/>
        <v>1.9856694375071567E-10</v>
      </c>
      <c r="O3056" s="460">
        <f t="shared" si="540"/>
        <v>-194.04186097195409</v>
      </c>
      <c r="P3056" s="460">
        <f t="shared" si="537"/>
        <v>-10</v>
      </c>
      <c r="Q3056" s="460">
        <f t="shared" si="538"/>
        <v>7.2207095360128885E-9</v>
      </c>
      <c r="R3056" s="460">
        <f t="shared" si="539"/>
        <v>-7.2207095360128889E-8</v>
      </c>
      <c r="V3056" s="430"/>
    </row>
    <row r="3057" spans="3:22" x14ac:dyDescent="0.35">
      <c r="C3057" s="460">
        <v>1160</v>
      </c>
      <c r="D3057" s="460">
        <f t="shared" si="530"/>
        <v>1160</v>
      </c>
      <c r="E3057" s="460">
        <f t="shared" si="536"/>
        <v>1.1599999999999999</v>
      </c>
      <c r="F3057" s="460">
        <f t="shared" si="531"/>
        <v>1.0194129833265409E-2</v>
      </c>
      <c r="G3057" s="460">
        <v>4.6918751654505401E-9</v>
      </c>
      <c r="H3057" s="460">
        <f t="shared" si="532"/>
        <v>1</v>
      </c>
      <c r="I3057" s="460">
        <v>0.19573144957455799</v>
      </c>
      <c r="J3057" s="460">
        <v>0.175979770483016</v>
      </c>
      <c r="K3057" s="460">
        <v>0.38114592576018602</v>
      </c>
      <c r="L3057" s="460" t="str">
        <f t="shared" si="533"/>
        <v>-</v>
      </c>
      <c r="M3057" s="460">
        <f t="shared" si="534"/>
        <v>1</v>
      </c>
      <c r="N3057" s="460">
        <f t="shared" si="535"/>
        <v>4.7829584598076428E-11</v>
      </c>
      <c r="O3057" s="460">
        <f t="shared" si="540"/>
        <v>-206.40606781954446</v>
      </c>
      <c r="P3057" s="460">
        <f t="shared" si="537"/>
        <v>-10</v>
      </c>
      <c r="Q3057" s="460">
        <f t="shared" si="538"/>
        <v>1.5177812295584276E-20</v>
      </c>
      <c r="R3057" s="460">
        <f t="shared" si="539"/>
        <v>-1.5177812295584275E-19</v>
      </c>
      <c r="V3057" s="430"/>
    </row>
    <row r="3058" spans="3:22" x14ac:dyDescent="0.35">
      <c r="C3058" s="460">
        <v>1170</v>
      </c>
      <c r="D3058" s="460">
        <f t="shared" si="530"/>
        <v>1170</v>
      </c>
      <c r="E3058" s="460">
        <f t="shared" si="536"/>
        <v>1.17</v>
      </c>
      <c r="F3058" s="460">
        <f t="shared" si="531"/>
        <v>1.0098226005213758E-2</v>
      </c>
      <c r="G3058" s="460">
        <v>3.7341387401940399E-3</v>
      </c>
      <c r="H3058" s="460">
        <f t="shared" si="532"/>
        <v>1</v>
      </c>
      <c r="I3058" s="460">
        <v>0.188861905991207</v>
      </c>
      <c r="J3058" s="460">
        <v>0.169260417578731</v>
      </c>
      <c r="K3058" s="460">
        <v>0.374048137712085</v>
      </c>
      <c r="L3058" s="460" t="str">
        <f t="shared" si="533"/>
        <v>-</v>
      </c>
      <c r="M3058" s="460">
        <f t="shared" si="534"/>
        <v>1</v>
      </c>
      <c r="N3058" s="460">
        <f t="shared" si="535"/>
        <v>3.7708176933303592E-5</v>
      </c>
      <c r="O3058" s="460">
        <f t="shared" si="540"/>
        <v>-88.47128927601662</v>
      </c>
      <c r="P3058" s="460">
        <f t="shared" si="537"/>
        <v>-10</v>
      </c>
      <c r="Q3058" s="460">
        <f t="shared" si="538"/>
        <v>3.5547755369212355E-10</v>
      </c>
      <c r="R3058" s="460">
        <f t="shared" si="539"/>
        <v>-3.5547755369212354E-9</v>
      </c>
      <c r="V3058" s="430"/>
    </row>
    <row r="3059" spans="3:22" x14ac:dyDescent="0.35">
      <c r="C3059" s="460">
        <v>1180</v>
      </c>
      <c r="D3059" s="460">
        <f t="shared" si="530"/>
        <v>1180</v>
      </c>
      <c r="E3059" s="460">
        <f t="shared" si="536"/>
        <v>1.18</v>
      </c>
      <c r="F3059" s="460">
        <f t="shared" si="531"/>
        <v>9.9585772684177773E-3</v>
      </c>
      <c r="G3059" s="460">
        <v>6.2176988376773596E-3</v>
      </c>
      <c r="H3059" s="460">
        <f t="shared" si="532"/>
        <v>1</v>
      </c>
      <c r="I3059" s="460">
        <v>0.18209950417644</v>
      </c>
      <c r="J3059" s="460">
        <v>0.162656891771989</v>
      </c>
      <c r="K3059" s="460">
        <v>0.36698888165905702</v>
      </c>
      <c r="L3059" s="460" t="str">
        <f t="shared" si="533"/>
        <v>-</v>
      </c>
      <c r="M3059" s="460">
        <f t="shared" si="534"/>
        <v>1</v>
      </c>
      <c r="N3059" s="460">
        <f t="shared" si="535"/>
        <v>6.1919434306761386E-5</v>
      </c>
      <c r="O3059" s="460">
        <f t="shared" si="540"/>
        <v>-84.163460400047938</v>
      </c>
      <c r="P3059" s="460">
        <f t="shared" si="537"/>
        <v>-10</v>
      </c>
      <c r="Q3059" s="460">
        <f t="shared" si="538"/>
        <v>2.4814152303503804E-9</v>
      </c>
      <c r="R3059" s="460">
        <f t="shared" si="539"/>
        <v>-2.4814152303503805E-8</v>
      </c>
      <c r="V3059" s="430"/>
    </row>
    <row r="3060" spans="3:22" x14ac:dyDescent="0.35">
      <c r="C3060" s="460">
        <v>1190</v>
      </c>
      <c r="D3060" s="460">
        <f t="shared" si="530"/>
        <v>1190</v>
      </c>
      <c r="E3060" s="460">
        <f t="shared" si="536"/>
        <v>1.19</v>
      </c>
      <c r="F3060" s="460">
        <f t="shared" si="531"/>
        <v>9.7773442161501901E-3</v>
      </c>
      <c r="G3060" s="460">
        <v>1.29592353194536E-2</v>
      </c>
      <c r="H3060" s="460">
        <f t="shared" si="532"/>
        <v>1</v>
      </c>
      <c r="I3060" s="460">
        <v>0.17544537039455599</v>
      </c>
      <c r="J3060" s="460">
        <v>0.156170170361979</v>
      </c>
      <c r="K3060" s="460">
        <v>0.35996957973183802</v>
      </c>
      <c r="L3060" s="460" t="str">
        <f t="shared" si="533"/>
        <v>-</v>
      </c>
      <c r="M3060" s="460">
        <f t="shared" si="534"/>
        <v>1</v>
      </c>
      <c r="N3060" s="460">
        <f t="shared" si="535"/>
        <v>1.2670690449638892E-4</v>
      </c>
      <c r="O3060" s="460">
        <f t="shared" si="540"/>
        <v>-77.943994379050778</v>
      </c>
      <c r="P3060" s="460">
        <f t="shared" si="537"/>
        <v>-10</v>
      </c>
      <c r="Q3060" s="460">
        <f t="shared" si="538"/>
        <v>8.8949739225702115E-9</v>
      </c>
      <c r="R3060" s="460">
        <f t="shared" si="539"/>
        <v>-8.8949739225702112E-8</v>
      </c>
      <c r="V3060" s="430"/>
    </row>
    <row r="3061" spans="3:22" x14ac:dyDescent="0.35">
      <c r="C3061" s="460">
        <v>1200</v>
      </c>
      <c r="D3061" s="460">
        <f t="shared" si="530"/>
        <v>1200</v>
      </c>
      <c r="E3061" s="460">
        <f t="shared" si="536"/>
        <v>1.2</v>
      </c>
      <c r="F3061" s="460">
        <f t="shared" si="531"/>
        <v>9.557046431092708E-3</v>
      </c>
      <c r="G3061" s="460">
        <v>8.6011616931732703E-17</v>
      </c>
      <c r="H3061" s="460">
        <f t="shared" si="532"/>
        <v>1</v>
      </c>
      <c r="I3061" s="460">
        <v>0.1689005561653</v>
      </c>
      <c r="J3061" s="460">
        <v>0.14980114864746399</v>
      </c>
      <c r="K3061" s="460">
        <v>0.35299162897779901</v>
      </c>
      <c r="L3061" s="460" t="str">
        <f t="shared" si="533"/>
        <v>-</v>
      </c>
      <c r="M3061" s="460">
        <f t="shared" si="534"/>
        <v>1</v>
      </c>
      <c r="N3061" s="460">
        <f t="shared" si="535"/>
        <v>8.2201701662992919E-19</v>
      </c>
      <c r="O3061" s="460">
        <f t="shared" si="540"/>
        <v>-361.70238384014823</v>
      </c>
      <c r="P3061" s="460">
        <f t="shared" si="537"/>
        <v>-10</v>
      </c>
      <c r="Q3061" s="460">
        <f t="shared" si="538"/>
        <v>4.0136599117643078E-9</v>
      </c>
      <c r="R3061" s="460">
        <f t="shared" si="539"/>
        <v>-4.0136599117643081E-8</v>
      </c>
      <c r="V3061" s="430"/>
    </row>
    <row r="3062" spans="3:22" x14ac:dyDescent="0.35">
      <c r="C3062" s="460">
        <v>1210</v>
      </c>
      <c r="D3062" s="460">
        <f t="shared" si="530"/>
        <v>1210</v>
      </c>
      <c r="E3062" s="460">
        <f t="shared" si="536"/>
        <v>1.21</v>
      </c>
      <c r="F3062" s="460">
        <f t="shared" si="531"/>
        <v>9.300520362793812E-3</v>
      </c>
      <c r="G3062" s="460">
        <v>1.29592353194535E-2</v>
      </c>
      <c r="H3062" s="460">
        <f t="shared" si="532"/>
        <v>1</v>
      </c>
      <c r="I3062" s="460">
        <v>0.16246603836708901</v>
      </c>
      <c r="J3062" s="460">
        <v>0.14355064022101899</v>
      </c>
      <c r="K3062" s="460">
        <v>0.346056400966892</v>
      </c>
      <c r="L3062" s="460" t="str">
        <f t="shared" si="533"/>
        <v>-</v>
      </c>
      <c r="M3062" s="460">
        <f t="shared" si="534"/>
        <v>1</v>
      </c>
      <c r="N3062" s="460">
        <f t="shared" si="535"/>
        <v>1.2052763197481404E-4</v>
      </c>
      <c r="O3062" s="460">
        <f t="shared" si="540"/>
        <v>-78.378267520125377</v>
      </c>
      <c r="P3062" s="460">
        <f t="shared" si="537"/>
        <v>-10</v>
      </c>
      <c r="Q3062" s="460">
        <f t="shared" si="538"/>
        <v>3.6317275173641037E-9</v>
      </c>
      <c r="R3062" s="460">
        <f t="shared" si="539"/>
        <v>-3.6317275173641038E-8</v>
      </c>
      <c r="V3062" s="430"/>
    </row>
    <row r="3063" spans="3:22" x14ac:dyDescent="0.35">
      <c r="C3063" s="460">
        <v>1220</v>
      </c>
      <c r="D3063" s="460">
        <f t="shared" si="530"/>
        <v>1220</v>
      </c>
      <c r="E3063" s="460">
        <f t="shared" si="536"/>
        <v>1.22</v>
      </c>
      <c r="F3063" s="460">
        <f t="shared" si="531"/>
        <v>9.0108750328935783E-3</v>
      </c>
      <c r="G3063" s="460">
        <v>6.2176988376772E-3</v>
      </c>
      <c r="H3063" s="460">
        <f t="shared" si="532"/>
        <v>1</v>
      </c>
      <c r="I3063" s="460">
        <v>0.15614271939371499</v>
      </c>
      <c r="J3063" s="460">
        <v>0.137419377323345</v>
      </c>
      <c r="K3063" s="460">
        <v>0.33916524141135401</v>
      </c>
      <c r="L3063" s="460" t="str">
        <f t="shared" si="533"/>
        <v>-</v>
      </c>
      <c r="M3063" s="460">
        <f t="shared" si="534"/>
        <v>1</v>
      </c>
      <c r="N3063" s="460">
        <f t="shared" si="535"/>
        <v>5.6026907218476905E-5</v>
      </c>
      <c r="O3063" s="460">
        <f t="shared" si="540"/>
        <v>-85.032067013444077</v>
      </c>
      <c r="P3063" s="460">
        <f t="shared" si="537"/>
        <v>-10</v>
      </c>
      <c r="Q3063" s="460">
        <f t="shared" si="538"/>
        <v>7.7928763274388276E-9</v>
      </c>
      <c r="R3063" s="460">
        <f t="shared" si="539"/>
        <v>-7.7928763274388273E-8</v>
      </c>
      <c r="V3063" s="430"/>
    </row>
    <row r="3064" spans="3:22" x14ac:dyDescent="0.35">
      <c r="C3064" s="460">
        <v>1230</v>
      </c>
      <c r="D3064" s="460">
        <f t="shared" si="530"/>
        <v>1230</v>
      </c>
      <c r="E3064" s="460">
        <f t="shared" si="536"/>
        <v>1.23</v>
      </c>
      <c r="F3064" s="460">
        <f t="shared" si="531"/>
        <v>8.6914462023601601E-3</v>
      </c>
      <c r="G3064" s="460">
        <v>3.7341387401940199E-3</v>
      </c>
      <c r="H3064" s="460">
        <f t="shared" si="532"/>
        <v>1</v>
      </c>
      <c r="I3064" s="460">
        <v>0.14993142736401399</v>
      </c>
      <c r="J3064" s="460">
        <v>0.131408011256893</v>
      </c>
      <c r="K3064" s="460">
        <v>0.33231946979931698</v>
      </c>
      <c r="L3064" s="460" t="str">
        <f t="shared" si="533"/>
        <v>-</v>
      </c>
      <c r="M3064" s="460">
        <f t="shared" si="534"/>
        <v>1</v>
      </c>
      <c r="N3064" s="460">
        <f t="shared" si="535"/>
        <v>3.2455065972545264E-5</v>
      </c>
      <c r="O3064" s="460">
        <f t="shared" si="540"/>
        <v>-89.774350074528201</v>
      </c>
      <c r="P3064" s="460">
        <f t="shared" si="537"/>
        <v>-10</v>
      </c>
      <c r="Q3064" s="460">
        <f t="shared" si="538"/>
        <v>1.9572648949441913E-9</v>
      </c>
      <c r="R3064" s="460">
        <f t="shared" si="539"/>
        <v>-1.9572648949441914E-8</v>
      </c>
      <c r="V3064" s="430"/>
    </row>
    <row r="3065" spans="3:22" x14ac:dyDescent="0.35">
      <c r="C3065" s="460">
        <v>1240</v>
      </c>
      <c r="D3065" s="460">
        <f t="shared" si="530"/>
        <v>1240</v>
      </c>
      <c r="E3065" s="460">
        <f t="shared" si="536"/>
        <v>1.24</v>
      </c>
      <c r="F3065" s="460">
        <f t="shared" si="531"/>
        <v>8.3457496241926624E-3</v>
      </c>
      <c r="G3065" s="460">
        <v>4.6918751015983899E-9</v>
      </c>
      <c r="H3065" s="460">
        <f t="shared" si="532"/>
        <v>1</v>
      </c>
      <c r="I3065" s="460">
        <v>0.14383291638392401</v>
      </c>
      <c r="J3065" s="460">
        <v>0.12551711285801201</v>
      </c>
      <c r="K3065" s="460">
        <v>0.32552037904240799</v>
      </c>
      <c r="L3065" s="460" t="str">
        <f t="shared" si="533"/>
        <v>-</v>
      </c>
      <c r="M3065" s="460">
        <f t="shared" si="534"/>
        <v>1</v>
      </c>
      <c r="N3065" s="460">
        <f t="shared" si="535"/>
        <v>3.915721486592367E-11</v>
      </c>
      <c r="O3065" s="460">
        <f t="shared" si="540"/>
        <v>-208.1437641164261</v>
      </c>
      <c r="P3065" s="460">
        <f t="shared" si="537"/>
        <v>-10</v>
      </c>
      <c r="Q3065" s="460">
        <f t="shared" si="538"/>
        <v>2.6333346224594556E-10</v>
      </c>
      <c r="R3065" s="460">
        <f t="shared" si="539"/>
        <v>-2.6333346224594556E-9</v>
      </c>
      <c r="V3065" s="430"/>
    </row>
    <row r="3066" spans="3:22" x14ac:dyDescent="0.35">
      <c r="C3066" s="460">
        <v>1250</v>
      </c>
      <c r="D3066" s="460">
        <f t="shared" si="530"/>
        <v>1250</v>
      </c>
      <c r="E3066" s="460">
        <f t="shared" si="536"/>
        <v>1.25</v>
      </c>
      <c r="F3066" s="460">
        <f t="shared" si="531"/>
        <v>7.9774339878908584E-3</v>
      </c>
      <c r="G3066" s="460">
        <v>1.9382735302423701E-8</v>
      </c>
      <c r="H3066" s="460">
        <f t="shared" si="532"/>
        <v>1</v>
      </c>
      <c r="I3066" s="460">
        <v>0.13784786686030701</v>
      </c>
      <c r="J3066" s="460">
        <v>0.119747173026701</v>
      </c>
      <c r="K3066" s="460">
        <v>0.31876923513741701</v>
      </c>
      <c r="L3066" s="460" t="str">
        <f t="shared" si="533"/>
        <v>-</v>
      </c>
      <c r="M3066" s="460">
        <f t="shared" si="534"/>
        <v>1</v>
      </c>
      <c r="N3066" s="460">
        <f t="shared" si="535"/>
        <v>1.5462449137984684E-10</v>
      </c>
      <c r="O3066" s="460">
        <f t="shared" si="540"/>
        <v>-196.21443431848223</v>
      </c>
      <c r="P3066" s="460">
        <f t="shared" si="537"/>
        <v>-10</v>
      </c>
      <c r="Q3066" s="460">
        <f t="shared" si="538"/>
        <v>9.387837418880522E-21</v>
      </c>
      <c r="R3066" s="460">
        <f t="shared" si="539"/>
        <v>-9.3878374188805217E-20</v>
      </c>
      <c r="V3066" s="430"/>
    </row>
    <row r="3067" spans="3:22" x14ac:dyDescent="0.35">
      <c r="C3067" s="460">
        <v>1260</v>
      </c>
      <c r="D3067" s="460">
        <f t="shared" si="530"/>
        <v>1260</v>
      </c>
      <c r="E3067" s="460">
        <f t="shared" si="536"/>
        <v>1.26</v>
      </c>
      <c r="F3067" s="460">
        <f t="shared" si="531"/>
        <v>7.5902341388801621E-3</v>
      </c>
      <c r="G3067" s="460">
        <v>1.6583515073134499E-2</v>
      </c>
      <c r="H3067" s="460">
        <f t="shared" si="532"/>
        <v>1</v>
      </c>
      <c r="I3067" s="460">
        <v>0.13197688586596301</v>
      </c>
      <c r="J3067" s="460">
        <v>0.11409860331315599</v>
      </c>
      <c r="K3067" s="460">
        <v>0.31206727684223401</v>
      </c>
      <c r="L3067" s="460" t="str">
        <f t="shared" si="533"/>
        <v>-</v>
      </c>
      <c r="M3067" s="460">
        <f t="shared" si="534"/>
        <v>1</v>
      </c>
      <c r="N3067" s="460">
        <f t="shared" si="535"/>
        <v>1.2587276225073922E-4</v>
      </c>
      <c r="O3067" s="460">
        <f t="shared" si="540"/>
        <v>-78.001364743987082</v>
      </c>
      <c r="P3067" s="460">
        <f t="shared" si="537"/>
        <v>-10</v>
      </c>
      <c r="Q3067" s="460">
        <f t="shared" si="538"/>
        <v>3.960997800669678E-9</v>
      </c>
      <c r="R3067" s="460">
        <f t="shared" si="539"/>
        <v>-3.9609978006696783E-8</v>
      </c>
      <c r="V3067" s="430"/>
    </row>
    <row r="3068" spans="3:22" x14ac:dyDescent="0.35">
      <c r="C3068" s="460">
        <v>1270</v>
      </c>
      <c r="D3068" s="460">
        <f t="shared" si="530"/>
        <v>1270</v>
      </c>
      <c r="E3068" s="460">
        <f t="shared" si="536"/>
        <v>1.27</v>
      </c>
      <c r="F3068" s="460">
        <f t="shared" si="531"/>
        <v>7.1879251274696247E-3</v>
      </c>
      <c r="G3068" s="460">
        <v>2.3178565229258902E-2</v>
      </c>
      <c r="H3068" s="460">
        <f t="shared" si="532"/>
        <v>1</v>
      </c>
      <c r="I3068" s="460">
        <v>0.12622050755506201</v>
      </c>
      <c r="J3068" s="460">
        <v>0.108571736560049</v>
      </c>
      <c r="K3068" s="460">
        <v>0.30541571536600698</v>
      </c>
      <c r="L3068" s="460" t="str">
        <f t="shared" si="533"/>
        <v>-</v>
      </c>
      <c r="M3068" s="460">
        <f t="shared" si="534"/>
        <v>1</v>
      </c>
      <c r="N3068" s="460">
        <f t="shared" si="535"/>
        <v>1.666057914300838E-4</v>
      </c>
      <c r="O3068" s="460">
        <f t="shared" si="540"/>
        <v>-75.566198120720074</v>
      </c>
      <c r="P3068" s="460">
        <f t="shared" si="537"/>
        <v>-10</v>
      </c>
      <c r="Q3068" s="460">
        <f t="shared" si="538"/>
        <v>2.1385926090806518E-8</v>
      </c>
      <c r="R3068" s="460">
        <f t="shared" si="539"/>
        <v>-2.1385926090806516E-7</v>
      </c>
      <c r="V3068" s="430"/>
    </row>
    <row r="3069" spans="3:22" x14ac:dyDescent="0.35">
      <c r="C3069" s="460">
        <v>1280</v>
      </c>
      <c r="D3069" s="460">
        <f t="shared" si="530"/>
        <v>1280</v>
      </c>
      <c r="E3069" s="460">
        <f t="shared" si="536"/>
        <v>1.28</v>
      </c>
      <c r="F3069" s="460">
        <f t="shared" si="531"/>
        <v>6.7742776083132969E-3</v>
      </c>
      <c r="G3069" s="460">
        <v>8.3260134306204696E-4</v>
      </c>
      <c r="H3069" s="460">
        <f t="shared" si="532"/>
        <v>1</v>
      </c>
      <c r="I3069" s="460">
        <v>0.12057919362837601</v>
      </c>
      <c r="J3069" s="460">
        <v>0.10316682759968</v>
      </c>
      <c r="K3069" s="460">
        <v>0.298815734073762</v>
      </c>
      <c r="L3069" s="460" t="str">
        <f t="shared" si="533"/>
        <v>-</v>
      </c>
      <c r="M3069" s="460">
        <f t="shared" si="534"/>
        <v>1</v>
      </c>
      <c r="N3069" s="460">
        <f t="shared" si="535"/>
        <v>5.6402726349568021E-6</v>
      </c>
      <c r="O3069" s="460">
        <f t="shared" si="540"/>
        <v>-104.97399805864659</v>
      </c>
      <c r="P3069" s="460">
        <f t="shared" si="537"/>
        <v>-10</v>
      </c>
      <c r="Q3069" s="460">
        <f t="shared" si="538"/>
        <v>7.4171766464745178E-9</v>
      </c>
      <c r="R3069" s="460">
        <f t="shared" si="539"/>
        <v>-7.4171766464745176E-8</v>
      </c>
      <c r="V3069" s="430"/>
    </row>
    <row r="3070" spans="3:22" x14ac:dyDescent="0.35">
      <c r="C3070" s="460">
        <v>1290</v>
      </c>
      <c r="D3070" s="460">
        <f t="shared" ref="D3070:D3133" si="541">IF(AND($D$11=$U$86,$D$13&gt;=$U$80),$D$13/$U$80,1)*(f_CLK_MHz/fCLK_NOM_MHz)*$C3070</f>
        <v>1290</v>
      </c>
      <c r="E3070" s="460">
        <f t="shared" si="536"/>
        <v>1.29</v>
      </c>
      <c r="F3070" s="460">
        <f t="shared" ref="F3070:F3133" si="542">IF(SINC3_Decimation&lt;&gt;0,(ABS(SIN(((MOD_CLK_DIV*PI()*$D3070*SINC3_Decimation)/(f_CLK_MHz*1000000)))/(SINC3_Decimation*SIN(((MOD_CLK_DIV*PI()*$D3070)/(f_CLK_MHz*1000000)))))^First_Stage_Order),"-")</f>
        <v>6.3530150732828538E-3</v>
      </c>
      <c r="G3070" s="460">
        <v>1.77239668374089E-2</v>
      </c>
      <c r="H3070" s="460">
        <f t="shared" ref="H3070:H3133" si="543">IF(SINC1A_Decimation&lt;&gt;0,(ABS(SIN(((MOD_CLK_DIV*SINC3_Decimation*FIR2_Decimation*PI()*$D3070*SINC1A_Decimation)/(f_CLK_MHz*1000000)))/(SINC1A_Decimation*SIN(((MOD_CLK_DIV*SINC3_Decimation*FIR2_Decimation*PI()*$D3070)/(f_CLK_MHz*1000000)))))^1),"-")</f>
        <v>1</v>
      </c>
      <c r="I3070" s="460">
        <v>0.11505333384744899</v>
      </c>
      <c r="J3070" s="460">
        <v>9.7884054004833798E-2</v>
      </c>
      <c r="K3070" s="460">
        <v>0.29226848820540202</v>
      </c>
      <c r="L3070" s="460" t="str">
        <f t="shared" ref="L3070:L3133" si="544">IF(SINC1B_Decimation&lt;&gt;0,(ABS(SIN(((MOD_CLK_DIV*FIR1_Decimation*PI()*$D3070*SINC1B_Decimation)/(f_CLK_MHz*1000000)))/(SINC1B_Decimation*SIN(((MOD_CLK_DIV*FIR1_Decimation*PI()*$D3070)/(f_CLK_MHz*1000000)))))^1),"-")</f>
        <v>-</v>
      </c>
      <c r="M3070" s="460">
        <f t="shared" ref="M3070:M3133" si="545">IF($D$14=$Z$85,(ABS(SIN(((Dec_Prior_to_Chop*PI()*$D3070*2)/(f_CLK_MHz*1000000)))/(2*SIN(((Dec_Prior_to_Chop*PI()*$D3070)/(f_CLK_MHz*1000000)))))^1),1)</f>
        <v>1</v>
      </c>
      <c r="N3070" s="460">
        <f t="shared" ref="N3070:N3133" si="546">M3070*IF(FILTER=$U$85,F3070,IF(AND(FILTER=$U$86,$D$13&lt;=$U$73,$D$13&lt;&gt;$U$72),F3070*G3070*H3070,IF(AND(FILTER=$U$86,OR($D$13&gt;=$U$74,$D$13=$U$72),$D$13&lt;=$U$79,$D$13&lt;&gt;$U$75),I3070*L3070,IF(AND(FILTER=$U$86,$D$13=$U$75),J3070*L3070,IF(AND(FILTER=$U$86,$D$13&gt;=$U$80),K3070,"Error")))))</f>
        <v>1.1260062847642417E-4</v>
      </c>
      <c r="O3070" s="460">
        <f t="shared" si="540"/>
        <v>-78.969183709572434</v>
      </c>
      <c r="P3070" s="460">
        <f t="shared" si="537"/>
        <v>-10</v>
      </c>
      <c r="Q3070" s="460">
        <f t="shared" si="538"/>
        <v>3.4952276739078431E-9</v>
      </c>
      <c r="R3070" s="460">
        <f t="shared" si="539"/>
        <v>-3.4952276739078429E-8</v>
      </c>
      <c r="V3070" s="430"/>
    </row>
    <row r="3071" spans="3:22" x14ac:dyDescent="0.35">
      <c r="C3071" s="460">
        <v>1300</v>
      </c>
      <c r="D3071" s="460">
        <f t="shared" si="541"/>
        <v>1300</v>
      </c>
      <c r="E3071" s="460">
        <f t="shared" ref="E3071:E3134" si="547">D3071/1000</f>
        <v>1.3</v>
      </c>
      <c r="F3071" s="460">
        <f t="shared" si="542"/>
        <v>5.9277733587113106E-3</v>
      </c>
      <c r="G3071" s="460">
        <v>1.3766877308408599E-8</v>
      </c>
      <c r="H3071" s="460">
        <f t="shared" si="543"/>
        <v>1</v>
      </c>
      <c r="I3071" s="460">
        <v>0.10964324659701</v>
      </c>
      <c r="J3071" s="460">
        <v>9.2723516892382798E-2</v>
      </c>
      <c r="K3071" s="460">
        <v>0.2857751046093</v>
      </c>
      <c r="L3071" s="460" t="str">
        <f t="shared" si="544"/>
        <v>-</v>
      </c>
      <c r="M3071" s="460">
        <f t="shared" si="545"/>
        <v>1</v>
      </c>
      <c r="N3071" s="460">
        <f t="shared" si="546"/>
        <v>8.1606928541431768E-11</v>
      </c>
      <c r="O3071" s="460">
        <f t="shared" si="540"/>
        <v>-201.76545934953737</v>
      </c>
      <c r="P3071" s="460">
        <f t="shared" si="537"/>
        <v>-10</v>
      </c>
      <c r="Q3071" s="460">
        <f t="shared" si="538"/>
        <v>3.1697299778188123E-9</v>
      </c>
      <c r="R3071" s="460">
        <f t="shared" si="539"/>
        <v>-3.1697299778188123E-8</v>
      </c>
      <c r="V3071" s="430"/>
    </row>
    <row r="3072" spans="3:22" x14ac:dyDescent="0.35">
      <c r="C3072" s="460">
        <v>1310</v>
      </c>
      <c r="D3072" s="460">
        <f t="shared" si="541"/>
        <v>1310</v>
      </c>
      <c r="E3072" s="460">
        <f t="shared" si="547"/>
        <v>1.31</v>
      </c>
      <c r="F3072" s="460">
        <f t="shared" si="542"/>
        <v>5.502062822731163E-3</v>
      </c>
      <c r="G3072" s="460">
        <v>2.51370276188345E-2</v>
      </c>
      <c r="H3072" s="460">
        <f t="shared" si="543"/>
        <v>1</v>
      </c>
      <c r="I3072" s="460">
        <v>0.104349179494725</v>
      </c>
      <c r="J3072" s="460">
        <v>8.7685241778438394E-2</v>
      </c>
      <c r="K3072" s="460">
        <v>0.279336681490431</v>
      </c>
      <c r="L3072" s="460" t="str">
        <f t="shared" si="544"/>
        <v>-</v>
      </c>
      <c r="M3072" s="460">
        <f t="shared" si="545"/>
        <v>1</v>
      </c>
      <c r="N3072" s="460">
        <f t="shared" si="546"/>
        <v>1.3830550513555575E-4</v>
      </c>
      <c r="O3072" s="460">
        <f t="shared" si="540"/>
        <v>-77.183210656322757</v>
      </c>
      <c r="P3072" s="460">
        <f t="shared" si="537"/>
        <v>-10</v>
      </c>
      <c r="Q3072" s="460">
        <f t="shared" si="538"/>
        <v>4.7821088310457115E-9</v>
      </c>
      <c r="R3072" s="460">
        <f t="shared" si="539"/>
        <v>-4.7821088310457113E-8</v>
      </c>
      <c r="V3072" s="430"/>
    </row>
    <row r="3073" spans="3:22" x14ac:dyDescent="0.35">
      <c r="C3073" s="460">
        <v>1320</v>
      </c>
      <c r="D3073" s="460">
        <f t="shared" si="541"/>
        <v>1320</v>
      </c>
      <c r="E3073" s="460">
        <f t="shared" si="547"/>
        <v>1.32</v>
      </c>
      <c r="F3073" s="460">
        <f t="shared" si="542"/>
        <v>5.0792335405154283E-3</v>
      </c>
      <c r="G3073" s="460">
        <v>1.32600821582236E-2</v>
      </c>
      <c r="H3073" s="460">
        <f t="shared" si="543"/>
        <v>1</v>
      </c>
      <c r="I3073" s="460">
        <v>9.9171310047456399E-2</v>
      </c>
      <c r="J3073" s="460">
        <v>8.27691794839404E-2</v>
      </c>
      <c r="K3073" s="460">
        <v>0.27295428817314998</v>
      </c>
      <c r="L3073" s="460" t="str">
        <f t="shared" si="544"/>
        <v>-</v>
      </c>
      <c r="M3073" s="460">
        <f t="shared" si="545"/>
        <v>1</v>
      </c>
      <c r="N3073" s="460">
        <f t="shared" si="546"/>
        <v>6.7351054048039522E-5</v>
      </c>
      <c r="O3073" s="460">
        <f t="shared" si="540"/>
        <v>-83.433112063061884</v>
      </c>
      <c r="P3073" s="460">
        <f t="shared" si="537"/>
        <v>-10</v>
      </c>
      <c r="Q3073" s="460">
        <f t="shared" si="538"/>
        <v>1.0573655083808907E-8</v>
      </c>
      <c r="R3073" s="460">
        <f t="shared" si="539"/>
        <v>-1.0573655083808907E-7</v>
      </c>
      <c r="V3073" s="430"/>
    </row>
    <row r="3074" spans="3:22" x14ac:dyDescent="0.35">
      <c r="C3074" s="460">
        <v>1330</v>
      </c>
      <c r="D3074" s="460">
        <f t="shared" si="541"/>
        <v>1330</v>
      </c>
      <c r="E3074" s="460">
        <f t="shared" si="547"/>
        <v>1.33</v>
      </c>
      <c r="F3074" s="460">
        <f t="shared" si="542"/>
        <v>4.6624438152590899E-3</v>
      </c>
      <c r="G3074" s="460">
        <v>1.86182884231707E-2</v>
      </c>
      <c r="H3074" s="460">
        <f t="shared" si="543"/>
        <v>1</v>
      </c>
      <c r="I3074" s="460">
        <v>9.4109746353139304E-2</v>
      </c>
      <c r="J3074" s="460">
        <v>7.7975207089490198E-2</v>
      </c>
      <c r="K3074" s="460">
        <v>0.26662896487867599</v>
      </c>
      <c r="L3074" s="460" t="str">
        <f t="shared" si="544"/>
        <v>-</v>
      </c>
      <c r="M3074" s="460">
        <f t="shared" si="545"/>
        <v>1</v>
      </c>
      <c r="N3074" s="460">
        <f t="shared" si="546"/>
        <v>8.6806723709322147E-5</v>
      </c>
      <c r="O3074" s="460">
        <f t="shared" si="540"/>
        <v>-81.228932695372237</v>
      </c>
      <c r="P3074" s="460">
        <f t="shared" si="537"/>
        <v>-10</v>
      </c>
      <c r="Q3074" s="460">
        <f t="shared" si="538"/>
        <v>5.9411551107720281E-9</v>
      </c>
      <c r="R3074" s="460">
        <f t="shared" si="539"/>
        <v>-5.9411551107720279E-8</v>
      </c>
      <c r="V3074" s="430"/>
    </row>
    <row r="3075" spans="3:22" x14ac:dyDescent="0.35">
      <c r="C3075" s="460">
        <v>1340</v>
      </c>
      <c r="D3075" s="460">
        <f t="shared" si="541"/>
        <v>1340</v>
      </c>
      <c r="E3075" s="460">
        <f t="shared" si="547"/>
        <v>1.34</v>
      </c>
      <c r="F3075" s="460">
        <f t="shared" si="542"/>
        <v>4.2546322513361302E-3</v>
      </c>
      <c r="G3075" s="460">
        <v>2.1720059674922399E-2</v>
      </c>
      <c r="H3075" s="460">
        <f t="shared" si="543"/>
        <v>1</v>
      </c>
      <c r="I3075" s="460">
        <v>8.9164527847317501E-2</v>
      </c>
      <c r="J3075" s="460">
        <v>7.3303128938188106E-2</v>
      </c>
      <c r="K3075" s="460">
        <v>0.26036172251726802</v>
      </c>
      <c r="L3075" s="460" t="str">
        <f t="shared" si="544"/>
        <v>-</v>
      </c>
      <c r="M3075" s="460">
        <f t="shared" si="545"/>
        <v>1</v>
      </c>
      <c r="N3075" s="460">
        <f t="shared" si="546"/>
        <v>9.2410866393870185E-5</v>
      </c>
      <c r="O3075" s="460">
        <f t="shared" si="540"/>
        <v>-80.685539160571011</v>
      </c>
      <c r="P3075" s="460">
        <f t="shared" ref="P3075:P3138" si="548">D3074-D3075</f>
        <v>-10</v>
      </c>
      <c r="Q3075" s="460">
        <f t="shared" ref="Q3075:Q3138" si="549">((N3075+N3074)/2)^2</f>
        <v>8.0297361505989673E-9</v>
      </c>
      <c r="R3075" s="460">
        <f t="shared" ref="R3075:R3138" si="550">P3075*Q3075</f>
        <v>-8.029736150598967E-8</v>
      </c>
      <c r="V3075" s="430"/>
    </row>
    <row r="3076" spans="3:22" x14ac:dyDescent="0.35">
      <c r="C3076" s="460">
        <v>1350</v>
      </c>
      <c r="D3076" s="460">
        <f t="shared" si="541"/>
        <v>1350</v>
      </c>
      <c r="E3076" s="460">
        <f t="shared" si="547"/>
        <v>1.35</v>
      </c>
      <c r="F3076" s="460">
        <f t="shared" si="542"/>
        <v>3.8584935838514665E-3</v>
      </c>
      <c r="G3076" s="460">
        <v>2.19954433576704E-8</v>
      </c>
      <c r="H3076" s="460">
        <f t="shared" si="543"/>
        <v>1</v>
      </c>
      <c r="I3076" s="460">
        <v>8.4335626093389696E-2</v>
      </c>
      <c r="J3076" s="460">
        <v>6.8752677685214897E-2</v>
      </c>
      <c r="K3076" s="460">
        <v>0.25415354249514099</v>
      </c>
      <c r="L3076" s="460" t="str">
        <f t="shared" si="544"/>
        <v>-</v>
      </c>
      <c r="M3076" s="460">
        <f t="shared" si="545"/>
        <v>1</v>
      </c>
      <c r="N3076" s="460">
        <f t="shared" si="546"/>
        <v>8.4869277069539591E-11</v>
      </c>
      <c r="O3076" s="460">
        <f t="shared" si="540"/>
        <v>-201.42498994398832</v>
      </c>
      <c r="P3076" s="460">
        <f t="shared" si="548"/>
        <v>-10</v>
      </c>
      <c r="Q3076" s="460">
        <f t="shared" si="549"/>
        <v>2.1349459783399443E-9</v>
      </c>
      <c r="R3076" s="460">
        <f t="shared" si="550"/>
        <v>-2.1349459783399444E-8</v>
      </c>
      <c r="V3076" s="430"/>
    </row>
    <row r="3077" spans="3:22" x14ac:dyDescent="0.35">
      <c r="C3077" s="460">
        <v>1360</v>
      </c>
      <c r="D3077" s="460">
        <f t="shared" si="541"/>
        <v>1360</v>
      </c>
      <c r="E3077" s="460">
        <f t="shared" si="547"/>
        <v>1.36</v>
      </c>
      <c r="F3077" s="460">
        <f t="shared" si="542"/>
        <v>3.4764584063904321E-3</v>
      </c>
      <c r="G3077" s="460">
        <v>2.49689024989591E-8</v>
      </c>
      <c r="H3077" s="460">
        <f t="shared" si="543"/>
        <v>1</v>
      </c>
      <c r="I3077" s="460">
        <v>7.9622945615582294E-2</v>
      </c>
      <c r="J3077" s="460">
        <v>6.4323515392887401E-2</v>
      </c>
      <c r="K3077" s="460">
        <v>0.24800537653617499</v>
      </c>
      <c r="L3077" s="460" t="str">
        <f t="shared" si="544"/>
        <v>-</v>
      </c>
      <c r="M3077" s="460">
        <f t="shared" si="545"/>
        <v>1</v>
      </c>
      <c r="N3077" s="460">
        <f t="shared" si="546"/>
        <v>8.6803350990849433E-11</v>
      </c>
      <c r="O3077" s="460">
        <f t="shared" si="540"/>
        <v>-201.22927017648317</v>
      </c>
      <c r="P3077" s="460">
        <f t="shared" si="548"/>
        <v>-10</v>
      </c>
      <c r="Q3077" s="460">
        <f t="shared" si="549"/>
        <v>7.3678728062901667E-21</v>
      </c>
      <c r="R3077" s="460">
        <f t="shared" si="550"/>
        <v>-7.367872806290167E-20</v>
      </c>
      <c r="V3077" s="430"/>
    </row>
    <row r="3078" spans="3:22" x14ac:dyDescent="0.35">
      <c r="C3078" s="460">
        <v>1370</v>
      </c>
      <c r="D3078" s="460">
        <f t="shared" si="541"/>
        <v>1370</v>
      </c>
      <c r="E3078" s="460">
        <f t="shared" si="547"/>
        <v>1.37</v>
      </c>
      <c r="F3078" s="460">
        <f t="shared" si="542"/>
        <v>3.1106768867383691E-3</v>
      </c>
      <c r="G3078" s="460">
        <v>2.78484792816759E-2</v>
      </c>
      <c r="H3078" s="460">
        <f t="shared" si="543"/>
        <v>1</v>
      </c>
      <c r="I3078" s="460">
        <v>7.5026324773601299E-2</v>
      </c>
      <c r="J3078" s="460">
        <v>6.0015234669832399E-2</v>
      </c>
      <c r="K3078" s="460">
        <v>0.24191814651837601</v>
      </c>
      <c r="L3078" s="460" t="str">
        <f t="shared" si="544"/>
        <v>-</v>
      </c>
      <c r="M3078" s="460">
        <f t="shared" si="545"/>
        <v>1</v>
      </c>
      <c r="N3078" s="460">
        <f t="shared" si="546"/>
        <v>8.6627620832321569E-5</v>
      </c>
      <c r="O3078" s="460">
        <f t="shared" si="540"/>
        <v>-81.246872260694261</v>
      </c>
      <c r="P3078" s="460">
        <f t="shared" si="548"/>
        <v>-10</v>
      </c>
      <c r="Q3078" s="460">
        <f t="shared" si="549"/>
        <v>1.8760899325528905E-9</v>
      </c>
      <c r="R3078" s="460">
        <f t="shared" si="550"/>
        <v>-1.8760899325528906E-8</v>
      </c>
      <c r="V3078" s="430"/>
    </row>
    <row r="3079" spans="3:22" x14ac:dyDescent="0.35">
      <c r="C3079" s="460">
        <v>1380</v>
      </c>
      <c r="D3079" s="460">
        <f t="shared" si="541"/>
        <v>1380</v>
      </c>
      <c r="E3079" s="460">
        <f t="shared" si="547"/>
        <v>1.38</v>
      </c>
      <c r="F3079" s="460">
        <f t="shared" si="542"/>
        <v>2.7630065092727552E-3</v>
      </c>
      <c r="G3079" s="460">
        <v>4.0991733560492502E-2</v>
      </c>
      <c r="H3079" s="460">
        <f t="shared" si="543"/>
        <v>1</v>
      </c>
      <c r="I3079" s="460">
        <v>7.0545536677930495E-2</v>
      </c>
      <c r="J3079" s="460">
        <v>5.5827359852936798E-2</v>
      </c>
      <c r="K3079" s="460">
        <v>0.23589274432511401</v>
      </c>
      <c r="L3079" s="460" t="str">
        <f t="shared" si="544"/>
        <v>-</v>
      </c>
      <c r="M3079" s="460">
        <f t="shared" si="545"/>
        <v>1</v>
      </c>
      <c r="N3079" s="460">
        <f t="shared" si="546"/>
        <v>1.1326042665401524E-4</v>
      </c>
      <c r="O3079" s="460">
        <f t="shared" si="540"/>
        <v>-78.918436134229438</v>
      </c>
      <c r="P3079" s="460">
        <f t="shared" si="548"/>
        <v>-10</v>
      </c>
      <c r="Q3079" s="460">
        <f t="shared" si="549"/>
        <v>9.9888078819750091E-9</v>
      </c>
      <c r="R3079" s="460">
        <f t="shared" si="550"/>
        <v>-9.9888078819750088E-8</v>
      </c>
      <c r="V3079" s="430"/>
    </row>
    <row r="3080" spans="3:22" x14ac:dyDescent="0.35">
      <c r="C3080" s="460">
        <v>1390</v>
      </c>
      <c r="D3080" s="460">
        <f t="shared" si="541"/>
        <v>1390</v>
      </c>
      <c r="E3080" s="460">
        <f t="shared" si="547"/>
        <v>1.39</v>
      </c>
      <c r="F3080" s="460">
        <f t="shared" si="542"/>
        <v>2.4350038331570705E-3</v>
      </c>
      <c r="G3080" s="460">
        <v>2.1745446666304E-2</v>
      </c>
      <c r="H3080" s="460">
        <f t="shared" si="543"/>
        <v>1</v>
      </c>
      <c r="I3080" s="460">
        <v>6.6180290144690498E-2</v>
      </c>
      <c r="J3080" s="460">
        <v>5.17593482307016E-2</v>
      </c>
      <c r="K3080" s="460">
        <v>0.229930031711161</v>
      </c>
      <c r="L3080" s="460" t="str">
        <f t="shared" si="544"/>
        <v>-</v>
      </c>
      <c r="M3080" s="460">
        <f t="shared" si="545"/>
        <v>1</v>
      </c>
      <c r="N3080" s="460">
        <f t="shared" si="546"/>
        <v>5.2950245986162882E-5</v>
      </c>
      <c r="O3080" s="460">
        <f t="shared" si="540"/>
        <v>-85.522640359785257</v>
      </c>
      <c r="P3080" s="460">
        <f t="shared" si="548"/>
        <v>-10</v>
      </c>
      <c r="Q3080" s="460">
        <f t="shared" si="549"/>
        <v>6.9064969248751139E-9</v>
      </c>
      <c r="R3080" s="460">
        <f t="shared" si="550"/>
        <v>-6.906496924875114E-8</v>
      </c>
      <c r="V3080" s="430"/>
    </row>
    <row r="3081" spans="3:22" x14ac:dyDescent="0.35">
      <c r="C3081" s="460">
        <v>1400</v>
      </c>
      <c r="D3081" s="460">
        <f t="shared" si="541"/>
        <v>1400</v>
      </c>
      <c r="E3081" s="460">
        <f t="shared" si="547"/>
        <v>1.4</v>
      </c>
      <c r="F3081" s="460">
        <f t="shared" si="542"/>
        <v>2.1279202078969021E-3</v>
      </c>
      <c r="G3081" s="460">
        <v>1.0536711778818E-8</v>
      </c>
      <c r="H3081" s="460">
        <f t="shared" si="543"/>
        <v>1</v>
      </c>
      <c r="I3081" s="460">
        <v>6.1930230688947797E-2</v>
      </c>
      <c r="J3081" s="460">
        <v>4.7810591306563302E-2</v>
      </c>
      <c r="K3081" s="460">
        <v>0.224030840183464</v>
      </c>
      <c r="L3081" s="460" t="str">
        <f t="shared" si="544"/>
        <v>-</v>
      </c>
      <c r="M3081" s="460">
        <f t="shared" si="545"/>
        <v>1</v>
      </c>
      <c r="N3081" s="460">
        <f t="shared" si="546"/>
        <v>2.2421281918932137E-11</v>
      </c>
      <c r="O3081" s="460">
        <f t="shared" si="540"/>
        <v>-212.98679121180322</v>
      </c>
      <c r="P3081" s="460">
        <f t="shared" si="548"/>
        <v>-10</v>
      </c>
      <c r="Q3081" s="460">
        <f t="shared" si="549"/>
        <v>7.0093273110511179E-10</v>
      </c>
      <c r="R3081" s="460">
        <f t="shared" si="550"/>
        <v>-7.0093273110511183E-9</v>
      </c>
      <c r="V3081" s="430"/>
    </row>
    <row r="3082" spans="3:22" x14ac:dyDescent="0.35">
      <c r="C3082" s="460">
        <v>1410</v>
      </c>
      <c r="D3082" s="460">
        <f t="shared" si="541"/>
        <v>1410</v>
      </c>
      <c r="E3082" s="460">
        <f t="shared" si="547"/>
        <v>1.41</v>
      </c>
      <c r="F3082" s="460">
        <f t="shared" si="542"/>
        <v>1.8427013427230923E-3</v>
      </c>
      <c r="G3082" s="460">
        <v>2.7352261672853998E-3</v>
      </c>
      <c r="H3082" s="460">
        <f t="shared" si="543"/>
        <v>1</v>
      </c>
      <c r="I3082" s="460">
        <v>5.7794941555345002E-2</v>
      </c>
      <c r="J3082" s="460">
        <v>4.3980416100767201E-2</v>
      </c>
      <c r="K3082" s="460">
        <v>0.21819597089667001</v>
      </c>
      <c r="L3082" s="460" t="str">
        <f t="shared" si="544"/>
        <v>-</v>
      </c>
      <c r="M3082" s="460">
        <f t="shared" si="545"/>
        <v>1</v>
      </c>
      <c r="N3082" s="460">
        <f t="shared" si="546"/>
        <v>5.0402049311081439E-6</v>
      </c>
      <c r="O3082" s="460">
        <f t="shared" si="540"/>
        <v>-105.95103610188289</v>
      </c>
      <c r="P3082" s="460">
        <f t="shared" si="548"/>
        <v>-10</v>
      </c>
      <c r="Q3082" s="460">
        <f t="shared" si="549"/>
        <v>6.3509729409452356E-12</v>
      </c>
      <c r="R3082" s="460">
        <f t="shared" si="550"/>
        <v>-6.3509729409452349E-11</v>
      </c>
      <c r="V3082" s="430"/>
    </row>
    <row r="3083" spans="3:22" x14ac:dyDescent="0.35">
      <c r="C3083" s="460">
        <v>1420</v>
      </c>
      <c r="D3083" s="460">
        <f t="shared" si="541"/>
        <v>1420</v>
      </c>
      <c r="E3083" s="460">
        <f t="shared" si="547"/>
        <v>1.42</v>
      </c>
      <c r="F3083" s="460">
        <f t="shared" si="542"/>
        <v>1.579990584067956E-3</v>
      </c>
      <c r="G3083" s="460">
        <v>2.4099020252154899E-4</v>
      </c>
      <c r="H3083" s="460">
        <f t="shared" si="543"/>
        <v>1</v>
      </c>
      <c r="I3083" s="460">
        <v>5.3773944784905797E-2</v>
      </c>
      <c r="J3083" s="460">
        <v>4.0268086489324E-2</v>
      </c>
      <c r="K3083" s="460">
        <v>0.212426194563377</v>
      </c>
      <c r="L3083" s="460" t="str">
        <f t="shared" si="544"/>
        <v>-</v>
      </c>
      <c r="M3083" s="460">
        <f t="shared" si="545"/>
        <v>1</v>
      </c>
      <c r="N3083" s="460">
        <f t="shared" si="546"/>
        <v>3.8076225083667721E-7</v>
      </c>
      <c r="O3083" s="460">
        <f t="shared" si="540"/>
        <v>-128.38692229114898</v>
      </c>
      <c r="P3083" s="460">
        <f t="shared" si="548"/>
        <v>-10</v>
      </c>
      <c r="Q3083" s="460">
        <f t="shared" si="549"/>
        <v>7.346721296930693E-12</v>
      </c>
      <c r="R3083" s="460">
        <f t="shared" si="550"/>
        <v>-7.3467212969306927E-11</v>
      </c>
      <c r="V3083" s="430"/>
    </row>
    <row r="3084" spans="3:22" x14ac:dyDescent="0.35">
      <c r="C3084" s="460">
        <v>1430</v>
      </c>
      <c r="D3084" s="460">
        <f t="shared" si="541"/>
        <v>1430</v>
      </c>
      <c r="E3084" s="460">
        <f t="shared" si="547"/>
        <v>1.43</v>
      </c>
      <c r="F3084" s="460">
        <f t="shared" si="542"/>
        <v>1.3401357164799629E-3</v>
      </c>
      <c r="G3084" s="460">
        <v>2.3098001450952699E-3</v>
      </c>
      <c r="H3084" s="460">
        <f t="shared" si="543"/>
        <v>1</v>
      </c>
      <c r="I3084" s="460">
        <v>4.9866702316819098E-2</v>
      </c>
      <c r="J3084" s="460">
        <v>3.6672804578563097E-2</v>
      </c>
      <c r="K3084" s="460">
        <v>0.20672225137903699</v>
      </c>
      <c r="L3084" s="460" t="str">
        <f t="shared" si="544"/>
        <v>-</v>
      </c>
      <c r="M3084" s="460">
        <f t="shared" si="545"/>
        <v>1</v>
      </c>
      <c r="N3084" s="460">
        <f t="shared" si="546"/>
        <v>3.0954456723727717E-6</v>
      </c>
      <c r="O3084" s="460">
        <f t="shared" si="540"/>
        <v>-110.18553627621822</v>
      </c>
      <c r="P3084" s="460">
        <f t="shared" si="548"/>
        <v>-10</v>
      </c>
      <c r="Q3084" s="460">
        <f t="shared" si="549"/>
        <v>3.021005381346038E-12</v>
      </c>
      <c r="R3084" s="460">
        <f t="shared" si="550"/>
        <v>-3.0210053813460378E-11</v>
      </c>
      <c r="V3084" s="430"/>
    </row>
    <row r="3085" spans="3:22" x14ac:dyDescent="0.35">
      <c r="C3085" s="460">
        <v>1440</v>
      </c>
      <c r="D3085" s="460">
        <f t="shared" si="541"/>
        <v>1440</v>
      </c>
      <c r="E3085" s="460">
        <f t="shared" si="547"/>
        <v>1.44</v>
      </c>
      <c r="F3085" s="460">
        <f t="shared" si="542"/>
        <v>1.1231990670095135E-3</v>
      </c>
      <c r="G3085" s="460">
        <v>2.4615813836121499E-3</v>
      </c>
      <c r="H3085" s="460">
        <f t="shared" si="543"/>
        <v>1</v>
      </c>
      <c r="I3085" s="460">
        <v>4.60726171240207E-2</v>
      </c>
      <c r="J3085" s="460">
        <v>3.3193712113784697E-2</v>
      </c>
      <c r="K3085" s="460">
        <v>0.20108485096152301</v>
      </c>
      <c r="L3085" s="460" t="str">
        <f t="shared" si="544"/>
        <v>-</v>
      </c>
      <c r="M3085" s="460">
        <f t="shared" si="545"/>
        <v>1</v>
      </c>
      <c r="N3085" s="460">
        <f t="shared" si="546"/>
        <v>2.764845913441154E-6</v>
      </c>
      <c r="O3085" s="460">
        <f t="shared" ref="O3085:O3148" si="551">20*LOG10(N3085)</f>
        <v>-111.16658134365528</v>
      </c>
      <c r="P3085" s="460">
        <f t="shared" si="548"/>
        <v>-10</v>
      </c>
      <c r="Q3085" s="460">
        <f t="shared" si="549"/>
        <v>8.5857543676903733E-12</v>
      </c>
      <c r="R3085" s="460">
        <f t="shared" si="550"/>
        <v>-8.5857543676903736E-11</v>
      </c>
      <c r="V3085" s="430"/>
    </row>
    <row r="3086" spans="3:22" x14ac:dyDescent="0.35">
      <c r="C3086" s="460">
        <v>1450</v>
      </c>
      <c r="D3086" s="460">
        <f t="shared" si="541"/>
        <v>1450</v>
      </c>
      <c r="E3086" s="460">
        <f t="shared" si="547"/>
        <v>1.45</v>
      </c>
      <c r="F3086" s="460">
        <f t="shared" si="542"/>
        <v>9.2897066167311646E-4</v>
      </c>
      <c r="G3086" s="460">
        <v>1.8128385184053601E-4</v>
      </c>
      <c r="H3086" s="460">
        <f t="shared" si="543"/>
        <v>1</v>
      </c>
      <c r="I3086" s="460">
        <v>4.2391034381341598E-2</v>
      </c>
      <c r="J3086" s="460">
        <v>2.98298919204836E-2</v>
      </c>
      <c r="K3086" s="460">
        <v>0.19551467230526101</v>
      </c>
      <c r="L3086" s="460" t="str">
        <f t="shared" si="544"/>
        <v>-</v>
      </c>
      <c r="M3086" s="460">
        <f t="shared" si="545"/>
        <v>1</v>
      </c>
      <c r="N3086" s="460">
        <f t="shared" si="546"/>
        <v>1.6840737979495395E-7</v>
      </c>
      <c r="O3086" s="460">
        <f t="shared" si="551"/>
        <v>-135.47277762323549</v>
      </c>
      <c r="P3086" s="460">
        <f t="shared" si="548"/>
        <v>-10</v>
      </c>
      <c r="Q3086" s="460">
        <f t="shared" si="549"/>
        <v>2.1509937205701183E-12</v>
      </c>
      <c r="R3086" s="460">
        <f t="shared" si="550"/>
        <v>-2.1509937205701182E-11</v>
      </c>
      <c r="V3086" s="430"/>
    </row>
    <row r="3087" spans="3:22" x14ac:dyDescent="0.35">
      <c r="C3087" s="460">
        <v>1460</v>
      </c>
      <c r="D3087" s="460">
        <f t="shared" si="541"/>
        <v>1460</v>
      </c>
      <c r="E3087" s="460">
        <f t="shared" si="547"/>
        <v>1.46</v>
      </c>
      <c r="F3087" s="460">
        <f t="shared" si="542"/>
        <v>7.5698415529331395E-4</v>
      </c>
      <c r="G3087" s="460">
        <v>4.3043982401053896E-3</v>
      </c>
      <c r="H3087" s="460">
        <f t="shared" si="543"/>
        <v>1</v>
      </c>
      <c r="I3087" s="460">
        <v>3.8821242664984802E-2</v>
      </c>
      <c r="J3087" s="460">
        <v>2.65803693766004E-2</v>
      </c>
      <c r="K3087" s="460">
        <v>0.19001236374988101</v>
      </c>
      <c r="L3087" s="460" t="str">
        <f t="shared" si="544"/>
        <v>-</v>
      </c>
      <c r="M3087" s="460">
        <f t="shared" si="545"/>
        <v>1</v>
      </c>
      <c r="N3087" s="460">
        <f t="shared" si="546"/>
        <v>3.2583612658322056E-6</v>
      </c>
      <c r="O3087" s="460">
        <f t="shared" si="551"/>
        <v>-109.74001531240214</v>
      </c>
      <c r="P3087" s="460">
        <f t="shared" si="548"/>
        <v>-10</v>
      </c>
      <c r="Q3087" s="460">
        <f t="shared" si="549"/>
        <v>2.9356858376633496E-12</v>
      </c>
      <c r="R3087" s="460">
        <f t="shared" si="550"/>
        <v>-2.9356858376633497E-11</v>
      </c>
      <c r="V3087" s="430"/>
    </row>
    <row r="3088" spans="3:22" x14ac:dyDescent="0.35">
      <c r="C3088" s="460">
        <v>1470</v>
      </c>
      <c r="D3088" s="460">
        <f t="shared" si="541"/>
        <v>1470</v>
      </c>
      <c r="E3088" s="460">
        <f t="shared" si="547"/>
        <v>1.47</v>
      </c>
      <c r="F3088" s="460">
        <f t="shared" si="542"/>
        <v>6.0653523298879878E-4</v>
      </c>
      <c r="G3088" s="460">
        <v>9.1149948106465598E-3</v>
      </c>
      <c r="H3088" s="460">
        <f t="shared" si="543"/>
        <v>1</v>
      </c>
      <c r="I3088" s="460">
        <v>3.5362475182078398E-2</v>
      </c>
      <c r="J3088" s="460">
        <v>2.3444113914249599E-2</v>
      </c>
      <c r="K3088" s="460">
        <v>0.184578542963344</v>
      </c>
      <c r="L3088" s="460" t="str">
        <f t="shared" si="544"/>
        <v>-</v>
      </c>
      <c r="M3088" s="460">
        <f t="shared" si="545"/>
        <v>1</v>
      </c>
      <c r="N3088" s="460">
        <f t="shared" si="546"/>
        <v>5.5285655011672026E-6</v>
      </c>
      <c r="O3088" s="460">
        <f t="shared" si="551"/>
        <v>-105.14775081240421</v>
      </c>
      <c r="P3088" s="460">
        <f t="shared" si="548"/>
        <v>-10</v>
      </c>
      <c r="Q3088" s="460">
        <f t="shared" si="549"/>
        <v>1.9302520502152665E-11</v>
      </c>
      <c r="R3088" s="460">
        <f t="shared" si="550"/>
        <v>-1.9302520502152665E-10</v>
      </c>
      <c r="V3088" s="430"/>
    </row>
    <row r="3089" spans="3:22" x14ac:dyDescent="0.35">
      <c r="C3089" s="460">
        <v>1480</v>
      </c>
      <c r="D3089" s="460">
        <f t="shared" si="541"/>
        <v>1480</v>
      </c>
      <c r="E3089" s="460">
        <f t="shared" si="547"/>
        <v>1.48</v>
      </c>
      <c r="F3089" s="460">
        <f t="shared" si="542"/>
        <v>4.767021629734716E-4</v>
      </c>
      <c r="G3089" s="460">
        <v>2.1461560900312599E-8</v>
      </c>
      <c r="H3089" s="460">
        <f t="shared" si="543"/>
        <v>1</v>
      </c>
      <c r="I3089" s="460">
        <v>3.2013911029028799E-2</v>
      </c>
      <c r="J3089" s="460">
        <v>2.0420040549345601E-2</v>
      </c>
      <c r="K3089" s="460">
        <v>0.17921379693943401</v>
      </c>
      <c r="L3089" s="460" t="str">
        <f t="shared" si="544"/>
        <v>-</v>
      </c>
      <c r="M3089" s="460">
        <f t="shared" si="545"/>
        <v>1</v>
      </c>
      <c r="N3089" s="460">
        <f t="shared" si="546"/>
        <v>1.0230772501965903E-11</v>
      </c>
      <c r="O3089" s="460">
        <f t="shared" si="551"/>
        <v>-219.80183144956018</v>
      </c>
      <c r="P3089" s="460">
        <f t="shared" si="548"/>
        <v>-10</v>
      </c>
      <c r="Q3089" s="460">
        <f t="shared" si="549"/>
        <v>7.6412874059481594E-12</v>
      </c>
      <c r="R3089" s="460">
        <f t="shared" si="550"/>
        <v>-7.6412874059481591E-11</v>
      </c>
      <c r="V3089" s="430"/>
    </row>
    <row r="3090" spans="3:22" x14ac:dyDescent="0.35">
      <c r="C3090" s="460">
        <v>1490</v>
      </c>
      <c r="D3090" s="460">
        <f t="shared" si="541"/>
        <v>1490</v>
      </c>
      <c r="E3090" s="460">
        <f t="shared" si="547"/>
        <v>1.49</v>
      </c>
      <c r="F3090" s="460">
        <f t="shared" si="542"/>
        <v>3.6636816617979247E-4</v>
      </c>
      <c r="G3090" s="460">
        <v>1.0577270377247599E-2</v>
      </c>
      <c r="H3090" s="460">
        <f t="shared" si="543"/>
        <v>1</v>
      </c>
      <c r="I3090" s="460">
        <v>2.8774676477385502E-2</v>
      </c>
      <c r="J3090" s="460">
        <v>1.75070114375457E-2</v>
      </c>
      <c r="K3090" s="460">
        <v>0.17391868200956401</v>
      </c>
      <c r="L3090" s="460" t="str">
        <f t="shared" si="544"/>
        <v>-</v>
      </c>
      <c r="M3090" s="460">
        <f t="shared" si="545"/>
        <v>1</v>
      </c>
      <c r="N3090" s="460">
        <f t="shared" si="546"/>
        <v>3.8751751513000444E-6</v>
      </c>
      <c r="O3090" s="460">
        <f t="shared" si="551"/>
        <v>-108.23417326690037</v>
      </c>
      <c r="P3090" s="460">
        <f t="shared" si="548"/>
        <v>-10</v>
      </c>
      <c r="Q3090" s="460">
        <f t="shared" si="549"/>
        <v>3.7542654363571867E-12</v>
      </c>
      <c r="R3090" s="460">
        <f t="shared" si="550"/>
        <v>-3.7542654363571865E-11</v>
      </c>
      <c r="V3090" s="430"/>
    </row>
    <row r="3091" spans="3:22" x14ac:dyDescent="0.35">
      <c r="C3091" s="460">
        <v>1500</v>
      </c>
      <c r="D3091" s="460">
        <f t="shared" si="541"/>
        <v>1500</v>
      </c>
      <c r="E3091" s="460">
        <f t="shared" si="547"/>
        <v>1.5</v>
      </c>
      <c r="F3091" s="460">
        <f t="shared" si="542"/>
        <v>2.7424525856186723E-4</v>
      </c>
      <c r="G3091" s="460">
        <v>5.70242784937858E-9</v>
      </c>
      <c r="H3091" s="460">
        <f t="shared" si="543"/>
        <v>1</v>
      </c>
      <c r="I3091" s="460">
        <v>2.5643846285915501E-2</v>
      </c>
      <c r="J3091" s="460">
        <v>1.4703837454911699E-2</v>
      </c>
      <c r="K3091" s="460">
        <v>0.168693723868789</v>
      </c>
      <c r="L3091" s="460" t="str">
        <f t="shared" si="544"/>
        <v>-</v>
      </c>
      <c r="M3091" s="460">
        <f t="shared" si="545"/>
        <v>1</v>
      </c>
      <c r="N3091" s="460">
        <f t="shared" si="546"/>
        <v>1.5638637999832213E-12</v>
      </c>
      <c r="O3091" s="460">
        <f t="shared" si="551"/>
        <v>-236.11602146403277</v>
      </c>
      <c r="P3091" s="460">
        <f t="shared" si="548"/>
        <v>-10</v>
      </c>
      <c r="Q3091" s="460">
        <f t="shared" si="549"/>
        <v>3.7542486434370102E-12</v>
      </c>
      <c r="R3091" s="460">
        <f t="shared" si="550"/>
        <v>-3.7542486434370099E-11</v>
      </c>
      <c r="V3091" s="430"/>
    </row>
    <row r="3092" spans="3:22" x14ac:dyDescent="0.35">
      <c r="C3092" s="460">
        <v>1510</v>
      </c>
      <c r="D3092" s="460">
        <f t="shared" si="541"/>
        <v>1510</v>
      </c>
      <c r="E3092" s="460">
        <f t="shared" si="547"/>
        <v>1.51</v>
      </c>
      <c r="F3092" s="460">
        <f t="shared" si="542"/>
        <v>1.9889921671896574E-4</v>
      </c>
      <c r="G3092" s="460">
        <v>1.9851200496851799E-2</v>
      </c>
      <c r="H3092" s="460">
        <f t="shared" si="543"/>
        <v>1</v>
      </c>
      <c r="I3092" s="460">
        <v>2.26204450375646E-2</v>
      </c>
      <c r="J3092" s="460">
        <v>1.2009279801681601E-2</v>
      </c>
      <c r="K3092" s="460">
        <v>0.163539417615922</v>
      </c>
      <c r="L3092" s="460" t="str">
        <f t="shared" si="544"/>
        <v>-</v>
      </c>
      <c r="M3092" s="460">
        <f t="shared" si="545"/>
        <v>1</v>
      </c>
      <c r="N3092" s="460">
        <f t="shared" si="546"/>
        <v>3.9483882297549661E-6</v>
      </c>
      <c r="O3092" s="460">
        <f t="shared" si="551"/>
        <v>-108.07160302809851</v>
      </c>
      <c r="P3092" s="460">
        <f t="shared" si="548"/>
        <v>-10</v>
      </c>
      <c r="Q3092" s="460">
        <f t="shared" si="549"/>
        <v>3.8974454905882101E-12</v>
      </c>
      <c r="R3092" s="460">
        <f t="shared" si="550"/>
        <v>-3.8974454905882099E-11</v>
      </c>
      <c r="V3092" s="430"/>
    </row>
    <row r="3093" spans="3:22" x14ac:dyDescent="0.35">
      <c r="C3093" s="460">
        <v>1520</v>
      </c>
      <c r="D3093" s="460">
        <f t="shared" si="541"/>
        <v>1520</v>
      </c>
      <c r="E3093" s="460">
        <f t="shared" si="547"/>
        <v>1.52</v>
      </c>
      <c r="F3093" s="460">
        <f t="shared" si="542"/>
        <v>1.3877531662051027E-4</v>
      </c>
      <c r="G3093" s="460">
        <v>1.9841479976615901E-2</v>
      </c>
      <c r="H3093" s="460">
        <f t="shared" si="543"/>
        <v>1</v>
      </c>
      <c r="I3093" s="460">
        <v>1.97034484999981E-2</v>
      </c>
      <c r="J3093" s="460">
        <v>9.4220516275447704E-3</v>
      </c>
      <c r="K3093" s="460">
        <v>0.158456227807696</v>
      </c>
      <c r="L3093" s="460" t="str">
        <f t="shared" si="544"/>
        <v>-</v>
      </c>
      <c r="M3093" s="460">
        <f t="shared" si="545"/>
        <v>1</v>
      </c>
      <c r="N3093" s="460">
        <f t="shared" si="546"/>
        <v>2.7535076659743866E-6</v>
      </c>
      <c r="O3093" s="460">
        <f t="shared" si="551"/>
        <v>-111.20227420144414</v>
      </c>
      <c r="P3093" s="460">
        <f t="shared" si="548"/>
        <v>-10</v>
      </c>
      <c r="Q3093" s="460">
        <f t="shared" si="549"/>
        <v>1.1228852149298487E-11</v>
      </c>
      <c r="R3093" s="460">
        <f t="shared" si="550"/>
        <v>-1.1228852149298487E-10</v>
      </c>
      <c r="V3093" s="430"/>
    </row>
    <row r="3094" spans="3:22" x14ac:dyDescent="0.35">
      <c r="C3094" s="460">
        <v>1530</v>
      </c>
      <c r="D3094" s="460">
        <f t="shared" si="541"/>
        <v>1530</v>
      </c>
      <c r="E3094" s="460">
        <f t="shared" si="547"/>
        <v>1.53</v>
      </c>
      <c r="F3094" s="460">
        <f t="shared" si="542"/>
        <v>9.2224498572831217E-5</v>
      </c>
      <c r="G3094" s="460">
        <v>5.2762964926690199E-3</v>
      </c>
      <c r="H3094" s="460">
        <f t="shared" si="543"/>
        <v>1</v>
      </c>
      <c r="I3094" s="460">
        <v>1.68917850083589E-2</v>
      </c>
      <c r="J3094" s="460">
        <v>6.9408196767909497E-3</v>
      </c>
      <c r="K3094" s="460">
        <v>0.15344458852680001</v>
      </c>
      <c r="L3094" s="460" t="str">
        <f t="shared" si="544"/>
        <v>-</v>
      </c>
      <c r="M3094" s="460">
        <f t="shared" si="545"/>
        <v>1</v>
      </c>
      <c r="N3094" s="460">
        <f t="shared" si="546"/>
        <v>4.8660379835798835E-7</v>
      </c>
      <c r="O3094" s="460">
        <f t="shared" si="551"/>
        <v>-126.25649010705689</v>
      </c>
      <c r="P3094" s="460">
        <f t="shared" si="548"/>
        <v>-10</v>
      </c>
      <c r="Q3094" s="460">
        <f t="shared" si="549"/>
        <v>2.6245805753245218E-12</v>
      </c>
      <c r="R3094" s="460">
        <f t="shared" si="550"/>
        <v>-2.6245805753245217E-11</v>
      </c>
      <c r="V3094" s="430"/>
    </row>
    <row r="3095" spans="3:22" x14ac:dyDescent="0.35">
      <c r="C3095" s="460">
        <v>1540</v>
      </c>
      <c r="D3095" s="460">
        <f t="shared" si="541"/>
        <v>1540</v>
      </c>
      <c r="E3095" s="460">
        <f t="shared" si="547"/>
        <v>1.54</v>
      </c>
      <c r="F3095" s="460">
        <f t="shared" si="542"/>
        <v>5.7529618965224721E-5</v>
      </c>
      <c r="G3095" s="460">
        <v>1.7304371935061901E-5</v>
      </c>
      <c r="H3095" s="460">
        <f t="shared" si="543"/>
        <v>1</v>
      </c>
      <c r="I3095" s="460">
        <v>1.4184336868913201E-2</v>
      </c>
      <c r="J3095" s="460">
        <v>4.5642059517097397E-3</v>
      </c>
      <c r="K3095" s="460">
        <v>0.14850490346369299</v>
      </c>
      <c r="L3095" s="460" t="str">
        <f t="shared" si="544"/>
        <v>-</v>
      </c>
      <c r="M3095" s="460">
        <f t="shared" si="545"/>
        <v>1</v>
      </c>
      <c r="N3095" s="460">
        <f t="shared" si="546"/>
        <v>9.9551392385663954E-10</v>
      </c>
      <c r="O3095" s="460">
        <f t="shared" si="551"/>
        <v>-180.03905322580394</v>
      </c>
      <c r="P3095" s="460">
        <f t="shared" si="548"/>
        <v>-10</v>
      </c>
      <c r="Q3095" s="460">
        <f t="shared" si="549"/>
        <v>5.9438272334432045E-14</v>
      </c>
      <c r="R3095" s="460">
        <f t="shared" si="550"/>
        <v>-5.9438272334432045E-13</v>
      </c>
      <c r="V3095" s="430"/>
    </row>
    <row r="3096" spans="3:22" x14ac:dyDescent="0.35">
      <c r="C3096" s="460">
        <v>1550</v>
      </c>
      <c r="D3096" s="460">
        <f t="shared" si="541"/>
        <v>1550</v>
      </c>
      <c r="E3096" s="460">
        <f t="shared" si="547"/>
        <v>1.55</v>
      </c>
      <c r="F3096" s="460">
        <f t="shared" si="542"/>
        <v>3.2931460546422667E-5</v>
      </c>
      <c r="G3096" s="460">
        <v>1.6607752592691599E-5</v>
      </c>
      <c r="H3096" s="460">
        <f t="shared" si="543"/>
        <v>1</v>
      </c>
      <c r="I3096" s="460">
        <v>1.15799417822295E-2</v>
      </c>
      <c r="J3096" s="460">
        <v>2.2907893926185099E-3</v>
      </c>
      <c r="K3096" s="460">
        <v>0.14363754601211401</v>
      </c>
      <c r="L3096" s="460" t="str">
        <f t="shared" si="544"/>
        <v>-</v>
      </c>
      <c r="M3096" s="460">
        <f t="shared" si="545"/>
        <v>1</v>
      </c>
      <c r="N3096" s="460">
        <f t="shared" si="546"/>
        <v>5.4691754927097218E-10</v>
      </c>
      <c r="O3096" s="460">
        <f t="shared" si="551"/>
        <v>-185.24156281869244</v>
      </c>
      <c r="P3096" s="460">
        <f t="shared" si="548"/>
        <v>-10</v>
      </c>
      <c r="Q3096" s="460">
        <f t="shared" si="549"/>
        <v>5.9477371232365372E-19</v>
      </c>
      <c r="R3096" s="460">
        <f t="shared" si="550"/>
        <v>-5.947737123236537E-18</v>
      </c>
      <c r="V3096" s="430"/>
    </row>
    <row r="3097" spans="3:22" x14ac:dyDescent="0.35">
      <c r="C3097" s="460">
        <v>1560</v>
      </c>
      <c r="D3097" s="460">
        <f t="shared" si="541"/>
        <v>1560</v>
      </c>
      <c r="E3097" s="460">
        <f t="shared" si="547"/>
        <v>1.56</v>
      </c>
      <c r="F3097" s="460">
        <f t="shared" si="542"/>
        <v>1.6654187753212768E-5</v>
      </c>
      <c r="G3097" s="460">
        <v>1.56372563271313E-2</v>
      </c>
      <c r="H3097" s="460">
        <f t="shared" si="543"/>
        <v>1</v>
      </c>
      <c r="I3097" s="460">
        <v>9.0773942845217698E-3</v>
      </c>
      <c r="J3097" s="460">
        <v>1.19107572876474E-4</v>
      </c>
      <c r="K3097" s="460">
        <v>0.13884285937808899</v>
      </c>
      <c r="L3097" s="460" t="str">
        <f t="shared" si="544"/>
        <v>-</v>
      </c>
      <c r="M3097" s="460">
        <f t="shared" si="545"/>
        <v>1</v>
      </c>
      <c r="N3097" s="460">
        <f t="shared" si="546"/>
        <v>2.6042580281715897E-7</v>
      </c>
      <c r="O3097" s="460">
        <f t="shared" si="551"/>
        <v>-131.68631976721142</v>
      </c>
      <c r="P3097" s="460">
        <f t="shared" si="548"/>
        <v>-10</v>
      </c>
      <c r="Q3097" s="460">
        <f t="shared" si="549"/>
        <v>1.702669019386371E-14</v>
      </c>
      <c r="R3097" s="460">
        <f t="shared" si="550"/>
        <v>-1.702669019386371E-13</v>
      </c>
      <c r="V3097" s="430"/>
    </row>
    <row r="3098" spans="3:22" x14ac:dyDescent="0.35">
      <c r="C3098" s="460">
        <v>1570</v>
      </c>
      <c r="D3098" s="460">
        <f t="shared" si="541"/>
        <v>1570</v>
      </c>
      <c r="E3098" s="460">
        <f t="shared" si="547"/>
        <v>1.57</v>
      </c>
      <c r="F3098" s="460">
        <f t="shared" si="542"/>
        <v>6.9299516485413952E-6</v>
      </c>
      <c r="G3098" s="460">
        <v>0.137416086495874</v>
      </c>
      <c r="H3098" s="460">
        <f t="shared" si="543"/>
        <v>1</v>
      </c>
      <c r="I3098" s="460">
        <v>6.6754472058010899E-3</v>
      </c>
      <c r="J3098" s="460">
        <v>1.9523415927371699E-3</v>
      </c>
      <c r="K3098" s="460">
        <v>0.13412115670232999</v>
      </c>
      <c r="L3098" s="460" t="str">
        <f t="shared" si="544"/>
        <v>-</v>
      </c>
      <c r="M3098" s="460">
        <f t="shared" si="545"/>
        <v>1</v>
      </c>
      <c r="N3098" s="460">
        <f t="shared" si="546"/>
        <v>9.5228683514818902E-7</v>
      </c>
      <c r="O3098" s="460">
        <f t="shared" si="551"/>
        <v>-120.42464439030644</v>
      </c>
      <c r="P3098" s="460">
        <f t="shared" si="548"/>
        <v>-10</v>
      </c>
      <c r="Q3098" s="460">
        <f t="shared" si="549"/>
        <v>3.6766798557021831E-13</v>
      </c>
      <c r="R3098" s="460">
        <f t="shared" si="550"/>
        <v>-3.6766798557021832E-12</v>
      </c>
      <c r="V3098" s="430"/>
    </row>
    <row r="3099" spans="3:22" x14ac:dyDescent="0.35">
      <c r="C3099" s="460">
        <v>1580</v>
      </c>
      <c r="D3099" s="460">
        <f t="shared" si="541"/>
        <v>1580</v>
      </c>
      <c r="E3099" s="460">
        <f t="shared" si="547"/>
        <v>1.58</v>
      </c>
      <c r="F3099" s="460">
        <f t="shared" si="542"/>
        <v>2.0223700056820142E-6</v>
      </c>
      <c r="G3099" s="460">
        <v>0.44433630046302802</v>
      </c>
      <c r="H3099" s="460">
        <f t="shared" si="543"/>
        <v>1</v>
      </c>
      <c r="I3099" s="460">
        <v>4.3728131434660799E-3</v>
      </c>
      <c r="J3099" s="460">
        <v>3.9250981279109103E-3</v>
      </c>
      <c r="K3099" s="460">
        <v>0.129472721195908</v>
      </c>
      <c r="L3099" s="460" t="str">
        <f t="shared" si="544"/>
        <v>-</v>
      </c>
      <c r="M3099" s="460">
        <f t="shared" si="545"/>
        <v>1</v>
      </c>
      <c r="N3099" s="460">
        <f t="shared" si="546"/>
        <v>8.9861240649213913E-7</v>
      </c>
      <c r="O3099" s="460">
        <f t="shared" si="551"/>
        <v>-120.92855179423042</v>
      </c>
      <c r="P3099" s="460">
        <f t="shared" si="548"/>
        <v>-10</v>
      </c>
      <c r="Q3099" s="460">
        <f t="shared" si="549"/>
        <v>8.5645700067618547E-13</v>
      </c>
      <c r="R3099" s="460">
        <f t="shared" si="550"/>
        <v>-8.5645700067618547E-12</v>
      </c>
      <c r="V3099" s="430"/>
    </row>
    <row r="3100" spans="3:22" x14ac:dyDescent="0.35">
      <c r="C3100" s="460">
        <v>1590</v>
      </c>
      <c r="D3100" s="460">
        <f t="shared" si="541"/>
        <v>1590</v>
      </c>
      <c r="E3100" s="460">
        <f t="shared" si="547"/>
        <v>1.59</v>
      </c>
      <c r="F3100" s="460">
        <f t="shared" si="542"/>
        <v>2.4863165247690176E-7</v>
      </c>
      <c r="G3100" s="460">
        <v>0.82338738168072501</v>
      </c>
      <c r="H3100" s="460">
        <f t="shared" si="543"/>
        <v>1</v>
      </c>
      <c r="I3100" s="460">
        <v>2.1681659499538501E-3</v>
      </c>
      <c r="J3100" s="460">
        <v>5.8007382645871696E-3</v>
      </c>
      <c r="K3100" s="460">
        <v>0.124897806288988</v>
      </c>
      <c r="L3100" s="460" t="str">
        <f t="shared" si="544"/>
        <v>-</v>
      </c>
      <c r="M3100" s="460">
        <f t="shared" si="545"/>
        <v>1</v>
      </c>
      <c r="N3100" s="460">
        <f t="shared" si="546"/>
        <v>2.0472016533590808E-7</v>
      </c>
      <c r="O3100" s="460">
        <f t="shared" si="551"/>
        <v>-133.77678752752453</v>
      </c>
      <c r="P3100" s="460">
        <f t="shared" si="548"/>
        <v>-10</v>
      </c>
      <c r="Q3100" s="460">
        <f t="shared" si="549"/>
        <v>3.0433569101417331E-13</v>
      </c>
      <c r="R3100" s="460">
        <f t="shared" si="550"/>
        <v>-3.043356910141733E-12</v>
      </c>
      <c r="V3100" s="430"/>
    </row>
    <row r="3101" spans="3:22" x14ac:dyDescent="0.35">
      <c r="C3101" s="460">
        <v>1600</v>
      </c>
      <c r="D3101" s="460">
        <f t="shared" si="541"/>
        <v>1600</v>
      </c>
      <c r="E3101" s="460">
        <f t="shared" si="547"/>
        <v>1.6</v>
      </c>
      <c r="F3101" s="460">
        <f t="shared" si="542"/>
        <v>1.0727001952281737E-48</v>
      </c>
      <c r="G3101" s="460">
        <v>0.99999998509883903</v>
      </c>
      <c r="H3101" s="460">
        <f t="shared" si="543"/>
        <v>1</v>
      </c>
      <c r="I3101" s="460">
        <v>6.0142233089994003E-5</v>
      </c>
      <c r="J3101" s="460">
        <v>7.5808727042588403E-3</v>
      </c>
      <c r="K3101" s="460">
        <v>0.120396635792519</v>
      </c>
      <c r="L3101" s="460" t="str">
        <f t="shared" si="544"/>
        <v>-</v>
      </c>
      <c r="M3101" s="460">
        <f t="shared" si="545"/>
        <v>1</v>
      </c>
      <c r="N3101" s="460">
        <f t="shared" si="546"/>
        <v>1.0727001792436955E-48</v>
      </c>
      <c r="O3101" s="460">
        <f t="shared" si="551"/>
        <v>-959.39043293617601</v>
      </c>
      <c r="P3101" s="460">
        <f t="shared" si="548"/>
        <v>-10</v>
      </c>
      <c r="Q3101" s="460">
        <f t="shared" si="549"/>
        <v>1.0477586523790386E-14</v>
      </c>
      <c r="R3101" s="460">
        <f t="shared" si="550"/>
        <v>-1.0477586523790385E-13</v>
      </c>
      <c r="V3101" s="430"/>
    </row>
    <row r="3102" spans="3:22" x14ac:dyDescent="0.35">
      <c r="C3102" s="460">
        <v>1610</v>
      </c>
      <c r="D3102" s="460">
        <f t="shared" si="541"/>
        <v>1610</v>
      </c>
      <c r="E3102" s="460">
        <f t="shared" si="547"/>
        <v>1.61</v>
      </c>
      <c r="F3102" s="460">
        <f t="shared" si="542"/>
        <v>2.3948165692100163E-7</v>
      </c>
      <c r="G3102" s="460">
        <v>0.823387381680729</v>
      </c>
      <c r="H3102" s="460">
        <f t="shared" si="543"/>
        <v>1</v>
      </c>
      <c r="I3102" s="460">
        <v>1.95265713224068E-3</v>
      </c>
      <c r="J3102" s="460">
        <v>9.2671448724008596E-3</v>
      </c>
      <c r="K3102" s="460">
        <v>0.115969404072702</v>
      </c>
      <c r="L3102" s="460" t="str">
        <f t="shared" si="544"/>
        <v>-</v>
      </c>
      <c r="M3102" s="460">
        <f t="shared" si="545"/>
        <v>1</v>
      </c>
      <c r="N3102" s="460">
        <f t="shared" si="546"/>
        <v>1.9718617445274618E-7</v>
      </c>
      <c r="O3102" s="460">
        <f t="shared" si="551"/>
        <v>-134.10247077059108</v>
      </c>
      <c r="P3102" s="460">
        <f t="shared" si="548"/>
        <v>-10</v>
      </c>
      <c r="Q3102" s="460">
        <f t="shared" si="549"/>
        <v>9.7205968488272115E-15</v>
      </c>
      <c r="R3102" s="460">
        <f t="shared" si="550"/>
        <v>-9.7205968488272112E-14</v>
      </c>
      <c r="V3102" s="430"/>
    </row>
    <row r="3103" spans="3:22" x14ac:dyDescent="0.35">
      <c r="C3103" s="460">
        <v>1620</v>
      </c>
      <c r="D3103" s="460">
        <f t="shared" si="541"/>
        <v>1620</v>
      </c>
      <c r="E3103" s="460">
        <f t="shared" si="547"/>
        <v>1.62</v>
      </c>
      <c r="F3103" s="460">
        <f t="shared" si="542"/>
        <v>1.8762513542039696E-6</v>
      </c>
      <c r="G3103" s="460">
        <v>0.44433630046304201</v>
      </c>
      <c r="H3103" s="460">
        <f t="shared" si="543"/>
        <v>1</v>
      </c>
      <c r="I3103" s="460">
        <v>3.8716654824747102E-3</v>
      </c>
      <c r="J3103" s="460">
        <v>1.0861229167636899E-2</v>
      </c>
      <c r="K3103" s="460">
        <v>0.111616276238044</v>
      </c>
      <c r="L3103" s="460" t="str">
        <f t="shared" si="544"/>
        <v>-</v>
      </c>
      <c r="M3103" s="460">
        <f t="shared" si="545"/>
        <v>1</v>
      </c>
      <c r="N3103" s="460">
        <f t="shared" si="546"/>
        <v>8.3368658546576446E-7</v>
      </c>
      <c r="O3103" s="460">
        <f t="shared" si="551"/>
        <v>-121.57994373028642</v>
      </c>
      <c r="P3103" s="460">
        <f t="shared" si="548"/>
        <v>-10</v>
      </c>
      <c r="Q3103" s="460">
        <f t="shared" si="549"/>
        <v>2.6567466178550178E-13</v>
      </c>
      <c r="R3103" s="460">
        <f t="shared" si="550"/>
        <v>-2.6567466178550179E-12</v>
      </c>
      <c r="V3103" s="430"/>
    </row>
    <row r="3104" spans="3:22" x14ac:dyDescent="0.35">
      <c r="C3104" s="460">
        <v>1630</v>
      </c>
      <c r="D3104" s="460">
        <f t="shared" si="541"/>
        <v>1630</v>
      </c>
      <c r="E3104" s="460">
        <f t="shared" si="547"/>
        <v>1.63</v>
      </c>
      <c r="F3104" s="460">
        <f t="shared" si="542"/>
        <v>6.192594282139054E-6</v>
      </c>
      <c r="G3104" s="460">
        <v>0.137416086495877</v>
      </c>
      <c r="H3104" s="460">
        <f t="shared" si="543"/>
        <v>1</v>
      </c>
      <c r="I3104" s="460">
        <v>5.6983488351620998E-3</v>
      </c>
      <c r="J3104" s="460">
        <v>1.23648292072465E-2</v>
      </c>
      <c r="K3104" s="460">
        <v>0.10733738833886999</v>
      </c>
      <c r="L3104" s="460" t="str">
        <f t="shared" si="544"/>
        <v>-</v>
      </c>
      <c r="M3104" s="460">
        <f t="shared" si="545"/>
        <v>1</v>
      </c>
      <c r="N3104" s="460">
        <f t="shared" si="546"/>
        <v>8.5096207150829361E-7</v>
      </c>
      <c r="O3104" s="460">
        <f t="shared" si="551"/>
        <v>-121.40179593113415</v>
      </c>
      <c r="P3104" s="460">
        <f t="shared" si="548"/>
        <v>-10</v>
      </c>
      <c r="Q3104" s="460">
        <f t="shared" si="549"/>
        <v>7.0951027436112438E-13</v>
      </c>
      <c r="R3104" s="460">
        <f t="shared" si="550"/>
        <v>-7.0951027436112434E-12</v>
      </c>
      <c r="V3104" s="430"/>
    </row>
    <row r="3105" spans="3:22" x14ac:dyDescent="0.35">
      <c r="C3105" s="460">
        <v>1640</v>
      </c>
      <c r="D3105" s="460">
        <f t="shared" si="541"/>
        <v>1640</v>
      </c>
      <c r="E3105" s="460">
        <f t="shared" si="547"/>
        <v>1.64</v>
      </c>
      <c r="F3105" s="460">
        <f t="shared" si="542"/>
        <v>1.4334220448323889E-5</v>
      </c>
      <c r="G3105" s="460">
        <v>1.56372563271319E-2</v>
      </c>
      <c r="H3105" s="460">
        <f t="shared" si="543"/>
        <v>1</v>
      </c>
      <c r="I3105" s="460">
        <v>7.4342043515426099E-3</v>
      </c>
      <c r="J3105" s="460">
        <v>1.37796760705913E-2</v>
      </c>
      <c r="K3105" s="460">
        <v>0.103132847579047</v>
      </c>
      <c r="L3105" s="460" t="str">
        <f t="shared" si="544"/>
        <v>-</v>
      </c>
      <c r="M3105" s="460">
        <f t="shared" si="545"/>
        <v>1</v>
      </c>
      <c r="N3105" s="460">
        <f t="shared" si="546"/>
        <v>2.2414787940005619E-7</v>
      </c>
      <c r="O3105" s="460">
        <f t="shared" si="551"/>
        <v>-132.98930731033008</v>
      </c>
      <c r="P3105" s="460">
        <f t="shared" si="548"/>
        <v>-10</v>
      </c>
      <c r="Q3105" s="460">
        <f t="shared" si="549"/>
        <v>2.889653516355386E-13</v>
      </c>
      <c r="R3105" s="460">
        <f t="shared" si="550"/>
        <v>-2.8896535163553862E-12</v>
      </c>
      <c r="V3105" s="430"/>
    </row>
    <row r="3106" spans="3:22" x14ac:dyDescent="0.35">
      <c r="C3106" s="460">
        <v>1650</v>
      </c>
      <c r="D3106" s="460">
        <f t="shared" si="541"/>
        <v>1650</v>
      </c>
      <c r="E3106" s="460">
        <f t="shared" si="547"/>
        <v>1.65</v>
      </c>
      <c r="F3106" s="460">
        <f t="shared" si="542"/>
        <v>2.7300130266856837E-5</v>
      </c>
      <c r="G3106" s="460">
        <v>1.6607752592697399E-5</v>
      </c>
      <c r="H3106" s="460">
        <f t="shared" si="543"/>
        <v>1</v>
      </c>
      <c r="I3106" s="460">
        <v>9.08075879325684E-3</v>
      </c>
      <c r="J3106" s="460">
        <v>1.51075265420481E-2</v>
      </c>
      <c r="K3106" s="460">
        <v>9.9002732539797605E-2</v>
      </c>
      <c r="L3106" s="460" t="str">
        <f t="shared" si="544"/>
        <v>-</v>
      </c>
      <c r="M3106" s="460">
        <f t="shared" si="545"/>
        <v>1</v>
      </c>
      <c r="N3106" s="460">
        <f t="shared" si="546"/>
        <v>4.533938092203684E-10</v>
      </c>
      <c r="O3106" s="460">
        <f t="shared" si="551"/>
        <v>-186.87048828321025</v>
      </c>
      <c r="P3106" s="460">
        <f t="shared" si="548"/>
        <v>-10</v>
      </c>
      <c r="Q3106" s="460">
        <f t="shared" si="549"/>
        <v>1.2611432981807023E-14</v>
      </c>
      <c r="R3106" s="460">
        <f t="shared" si="550"/>
        <v>-1.2611432981807024E-13</v>
      </c>
      <c r="V3106" s="430"/>
    </row>
    <row r="3107" spans="3:22" x14ac:dyDescent="0.35">
      <c r="C3107" s="460">
        <v>1660</v>
      </c>
      <c r="D3107" s="460">
        <f t="shared" si="541"/>
        <v>1660</v>
      </c>
      <c r="E3107" s="460">
        <f t="shared" si="547"/>
        <v>1.66</v>
      </c>
      <c r="F3107" s="460">
        <f t="shared" si="542"/>
        <v>4.5934813121450344E-5</v>
      </c>
      <c r="G3107" s="460">
        <v>1.73043719351134E-5</v>
      </c>
      <c r="H3107" s="460">
        <f t="shared" si="543"/>
        <v>1</v>
      </c>
      <c r="I3107" s="460">
        <v>1.0639566974552501E-2</v>
      </c>
      <c r="J3107" s="460">
        <v>1.6350161354998099E-2</v>
      </c>
      <c r="K3107" s="460">
        <v>9.4947093415367903E-2</v>
      </c>
      <c r="L3107" s="460" t="str">
        <f t="shared" si="544"/>
        <v>-</v>
      </c>
      <c r="M3107" s="460">
        <f t="shared" si="545"/>
        <v>1</v>
      </c>
      <c r="N3107" s="460">
        <f t="shared" si="546"/>
        <v>7.9487309102350405E-10</v>
      </c>
      <c r="O3107" s="460">
        <f t="shared" si="551"/>
        <v>-181.99404410027552</v>
      </c>
      <c r="P3107" s="460">
        <f t="shared" si="548"/>
        <v>-10</v>
      </c>
      <c r="Q3107" s="460">
        <f t="shared" si="549"/>
        <v>3.8954256356111142E-19</v>
      </c>
      <c r="R3107" s="460">
        <f t="shared" si="550"/>
        <v>-3.8954256356111145E-18</v>
      </c>
      <c r="V3107" s="430"/>
    </row>
    <row r="3108" spans="3:22" x14ac:dyDescent="0.35">
      <c r="C3108" s="460">
        <v>1670</v>
      </c>
      <c r="D3108" s="460">
        <f t="shared" si="541"/>
        <v>1670</v>
      </c>
      <c r="E3108" s="460">
        <f t="shared" si="547"/>
        <v>1.67</v>
      </c>
      <c r="F3108" s="460">
        <f t="shared" si="542"/>
        <v>7.0922793385223116E-5</v>
      </c>
      <c r="G3108" s="460">
        <v>5.2762964926688499E-3</v>
      </c>
      <c r="H3108" s="460">
        <f t="shared" si="543"/>
        <v>1</v>
      </c>
      <c r="I3108" s="460">
        <v>1.2112210211324199E-2</v>
      </c>
      <c r="J3108" s="460">
        <v>1.7509383438430001E-2</v>
      </c>
      <c r="K3108" s="460">
        <v>9.0965952260361804E-2</v>
      </c>
      <c r="L3108" s="460" t="str">
        <f t="shared" si="544"/>
        <v>-</v>
      </c>
      <c r="M3108" s="460">
        <f t="shared" si="545"/>
        <v>1</v>
      </c>
      <c r="N3108" s="460">
        <f t="shared" si="546"/>
        <v>3.7420968598873021E-7</v>
      </c>
      <c r="O3108" s="460">
        <f t="shared" si="551"/>
        <v>-128.53769950951462</v>
      </c>
      <c r="P3108" s="460">
        <f t="shared" si="548"/>
        <v>-10</v>
      </c>
      <c r="Q3108" s="460">
        <f t="shared" si="549"/>
        <v>3.5157104832650129E-14</v>
      </c>
      <c r="R3108" s="460">
        <f t="shared" si="550"/>
        <v>-3.5157104832650127E-13</v>
      </c>
      <c r="V3108" s="430"/>
    </row>
    <row r="3109" spans="3:22" x14ac:dyDescent="0.35">
      <c r="C3109" s="460">
        <v>1680</v>
      </c>
      <c r="D3109" s="460">
        <f t="shared" si="541"/>
        <v>1680</v>
      </c>
      <c r="E3109" s="460">
        <f t="shared" si="547"/>
        <v>1.68</v>
      </c>
      <c r="F3109" s="460">
        <f t="shared" si="542"/>
        <v>1.0278550864302525E-4</v>
      </c>
      <c r="G3109" s="460">
        <v>1.98414799766157E-2</v>
      </c>
      <c r="H3109" s="460">
        <f t="shared" si="543"/>
        <v>1</v>
      </c>
      <c r="I3109" s="460">
        <v>1.3500294768325E-2</v>
      </c>
      <c r="J3109" s="460">
        <v>1.8587016167678799E-2</v>
      </c>
      <c r="K3109" s="460">
        <v>8.7059303248546299E-2</v>
      </c>
      <c r="L3109" s="460" t="str">
        <f t="shared" si="544"/>
        <v>-</v>
      </c>
      <c r="M3109" s="460">
        <f t="shared" si="545"/>
        <v>1</v>
      </c>
      <c r="N3109" s="460">
        <f t="shared" si="546"/>
        <v>2.0394166116268456E-6</v>
      </c>
      <c r="O3109" s="460">
        <f t="shared" si="551"/>
        <v>-113.80988095134268</v>
      </c>
      <c r="P3109" s="460">
        <f t="shared" si="548"/>
        <v>-10</v>
      </c>
      <c r="Q3109" s="460">
        <f t="shared" si="549"/>
        <v>1.456397976135368E-12</v>
      </c>
      <c r="R3109" s="460">
        <f t="shared" si="550"/>
        <v>-1.4563979761353678E-11</v>
      </c>
      <c r="V3109" s="430"/>
    </row>
    <row r="3110" spans="3:22" x14ac:dyDescent="0.35">
      <c r="C3110" s="460">
        <v>1690</v>
      </c>
      <c r="D3110" s="460">
        <f t="shared" si="541"/>
        <v>1690</v>
      </c>
      <c r="E3110" s="460">
        <f t="shared" si="547"/>
        <v>1.69</v>
      </c>
      <c r="F3110" s="460">
        <f t="shared" si="542"/>
        <v>1.4188047628643552E-4</v>
      </c>
      <c r="G3110" s="460">
        <v>1.9851200496851899E-2</v>
      </c>
      <c r="H3110" s="460">
        <f t="shared" si="543"/>
        <v>1</v>
      </c>
      <c r="I3110" s="460">
        <v>1.4805450305877099E-2</v>
      </c>
      <c r="J3110" s="460">
        <v>1.9584901620818499E-2</v>
      </c>
      <c r="K3110" s="460">
        <v>8.3227112942908701E-2</v>
      </c>
      <c r="L3110" s="460" t="str">
        <f t="shared" si="544"/>
        <v>-</v>
      </c>
      <c r="M3110" s="460">
        <f t="shared" si="545"/>
        <v>1</v>
      </c>
      <c r="N3110" s="460">
        <f t="shared" si="546"/>
        <v>2.8164977813508728E-6</v>
      </c>
      <c r="O3110" s="460">
        <f t="shared" si="551"/>
        <v>-111.00581173073452</v>
      </c>
      <c r="P3110" s="460">
        <f t="shared" si="548"/>
        <v>-10</v>
      </c>
      <c r="Q3110" s="460">
        <f t="shared" si="549"/>
        <v>5.8949761479820406E-12</v>
      </c>
      <c r="R3110" s="460">
        <f t="shared" si="550"/>
        <v>-5.8949761479820407E-11</v>
      </c>
      <c r="V3110" s="430"/>
    </row>
    <row r="3111" spans="3:22" x14ac:dyDescent="0.35">
      <c r="C3111" s="460">
        <v>1700</v>
      </c>
      <c r="D3111" s="460">
        <f t="shared" si="541"/>
        <v>1700</v>
      </c>
      <c r="E3111" s="460">
        <f t="shared" si="547"/>
        <v>1.7</v>
      </c>
      <c r="F3111" s="460">
        <f t="shared" si="542"/>
        <v>1.8840267754635916E-4</v>
      </c>
      <c r="G3111" s="460">
        <v>5.7024271518656397E-9</v>
      </c>
      <c r="H3111" s="460">
        <f t="shared" si="543"/>
        <v>1</v>
      </c>
      <c r="I3111" s="460">
        <v>1.6029328327395499E-2</v>
      </c>
      <c r="J3111" s="460">
        <v>2.0504898842202801E-2</v>
      </c>
      <c r="K3111" s="460">
        <v>7.94693205767633E-2</v>
      </c>
      <c r="L3111" s="460" t="str">
        <f t="shared" si="544"/>
        <v>-</v>
      </c>
      <c r="M3111" s="460">
        <f t="shared" si="545"/>
        <v>1</v>
      </c>
      <c r="N3111" s="460">
        <f t="shared" si="546"/>
        <v>1.0743525439245454E-12</v>
      </c>
      <c r="O3111" s="460">
        <f t="shared" si="551"/>
        <v>-239.37706366961041</v>
      </c>
      <c r="P3111" s="460">
        <f t="shared" si="548"/>
        <v>-10</v>
      </c>
      <c r="Q3111" s="460">
        <f t="shared" si="549"/>
        <v>1.983166451044664E-12</v>
      </c>
      <c r="R3111" s="460">
        <f t="shared" si="550"/>
        <v>-1.9831664510446641E-11</v>
      </c>
      <c r="V3111" s="430"/>
    </row>
    <row r="3112" spans="3:22" x14ac:dyDescent="0.35">
      <c r="C3112" s="460">
        <v>1710</v>
      </c>
      <c r="D3112" s="460">
        <f t="shared" si="541"/>
        <v>1710</v>
      </c>
      <c r="E3112" s="460">
        <f t="shared" si="547"/>
        <v>1.71</v>
      </c>
      <c r="F3112" s="460">
        <f t="shared" si="542"/>
        <v>2.423880626759738E-4</v>
      </c>
      <c r="G3112" s="460">
        <v>1.05772703772475E-2</v>
      </c>
      <c r="H3112" s="460">
        <f t="shared" si="543"/>
        <v>1</v>
      </c>
      <c r="I3112" s="460">
        <v>1.7173600629027001E-2</v>
      </c>
      <c r="J3112" s="460">
        <v>2.1348882114619602E-2</v>
      </c>
      <c r="K3112" s="460">
        <v>7.5785838345669002E-2</v>
      </c>
      <c r="L3112" s="460" t="str">
        <f t="shared" si="544"/>
        <v>-</v>
      </c>
      <c r="M3112" s="460">
        <f t="shared" si="545"/>
        <v>1</v>
      </c>
      <c r="N3112" s="460">
        <f t="shared" si="546"/>
        <v>2.5638040751409882E-6</v>
      </c>
      <c r="O3112" s="460">
        <f t="shared" si="551"/>
        <v>-111.82230332983734</v>
      </c>
      <c r="P3112" s="460">
        <f t="shared" si="548"/>
        <v>-10</v>
      </c>
      <c r="Q3112" s="460">
        <f t="shared" si="549"/>
        <v>1.6432742111423881E-12</v>
      </c>
      <c r="R3112" s="460">
        <f t="shared" si="550"/>
        <v>-1.6432742111423883E-11</v>
      </c>
      <c r="V3112" s="430"/>
    </row>
    <row r="3113" spans="3:22" x14ac:dyDescent="0.35">
      <c r="C3113" s="460">
        <v>1720</v>
      </c>
      <c r="D3113" s="460">
        <f t="shared" si="541"/>
        <v>1720</v>
      </c>
      <c r="E3113" s="460">
        <f t="shared" si="547"/>
        <v>1.72</v>
      </c>
      <c r="F3113" s="460">
        <f t="shared" si="542"/>
        <v>3.0371905765086649E-4</v>
      </c>
      <c r="G3113" s="460">
        <v>2.1461560721580101E-8</v>
      </c>
      <c r="H3113" s="460">
        <f t="shared" si="543"/>
        <v>1</v>
      </c>
      <c r="I3113" s="460">
        <v>1.8239957752694699E-2</v>
      </c>
      <c r="J3113" s="460">
        <v>2.2118739241522498E-2</v>
      </c>
      <c r="K3113" s="460">
        <v>7.2176551709961706E-2</v>
      </c>
      <c r="L3113" s="460" t="str">
        <f t="shared" si="544"/>
        <v>-</v>
      </c>
      <c r="M3113" s="460">
        <f t="shared" si="545"/>
        <v>1</v>
      </c>
      <c r="N3113" s="460">
        <f t="shared" si="546"/>
        <v>6.5182849980751588E-12</v>
      </c>
      <c r="O3113" s="460">
        <f t="shared" si="551"/>
        <v>-223.71733309716126</v>
      </c>
      <c r="P3113" s="460">
        <f t="shared" si="548"/>
        <v>-10</v>
      </c>
      <c r="Q3113" s="460">
        <f t="shared" si="549"/>
        <v>1.6432811897408267E-12</v>
      </c>
      <c r="R3113" s="460">
        <f t="shared" si="550"/>
        <v>-1.6432811897408268E-11</v>
      </c>
      <c r="V3113" s="430"/>
    </row>
    <row r="3114" spans="3:22" x14ac:dyDescent="0.35">
      <c r="C3114" s="460">
        <v>1730</v>
      </c>
      <c r="D3114" s="460">
        <f t="shared" si="541"/>
        <v>1730</v>
      </c>
      <c r="E3114" s="460">
        <f t="shared" si="547"/>
        <v>1.73</v>
      </c>
      <c r="F3114" s="460">
        <f t="shared" si="542"/>
        <v>3.7213193163518121E-4</v>
      </c>
      <c r="G3114" s="460">
        <v>9.1149948106465598E-3</v>
      </c>
      <c r="H3114" s="460">
        <f t="shared" si="543"/>
        <v>1</v>
      </c>
      <c r="I3114" s="460">
        <v>1.9230107443821701E-2</v>
      </c>
      <c r="J3114" s="460">
        <v>2.2816369840753501E-2</v>
      </c>
      <c r="K3114" s="460">
        <v>6.8641319707646503E-2</v>
      </c>
      <c r="L3114" s="460" t="str">
        <f t="shared" si="544"/>
        <v>-</v>
      </c>
      <c r="M3114" s="460">
        <f t="shared" si="545"/>
        <v>1</v>
      </c>
      <c r="N3114" s="460">
        <f t="shared" si="546"/>
        <v>3.3919806257305572E-6</v>
      </c>
      <c r="O3114" s="460">
        <f t="shared" si="551"/>
        <v>-109.39093274011272</v>
      </c>
      <c r="P3114" s="460">
        <f t="shared" si="548"/>
        <v>-10</v>
      </c>
      <c r="Q3114" s="460">
        <f t="shared" si="549"/>
        <v>2.8763941962917005E-12</v>
      </c>
      <c r="R3114" s="460">
        <f t="shared" si="550"/>
        <v>-2.8763941962917005E-11</v>
      </c>
      <c r="V3114" s="430"/>
    </row>
    <row r="3115" spans="3:22" x14ac:dyDescent="0.35">
      <c r="C3115" s="460">
        <v>1740</v>
      </c>
      <c r="D3115" s="460">
        <f t="shared" si="541"/>
        <v>1740</v>
      </c>
      <c r="E3115" s="460">
        <f t="shared" si="547"/>
        <v>1.74</v>
      </c>
      <c r="F3115" s="460">
        <f t="shared" si="542"/>
        <v>4.4722586576066784E-4</v>
      </c>
      <c r="G3115" s="460">
        <v>4.3043982401052899E-3</v>
      </c>
      <c r="H3115" s="460">
        <f t="shared" si="543"/>
        <v>1</v>
      </c>
      <c r="I3115" s="460">
        <v>2.0145773114995599E-2</v>
      </c>
      <c r="J3115" s="460">
        <v>2.3443683651176501E-2</v>
      </c>
      <c r="K3115" s="460">
        <v>6.5179975277436505E-2</v>
      </c>
      <c r="L3115" s="460" t="str">
        <f t="shared" si="544"/>
        <v>-</v>
      </c>
      <c r="M3115" s="460">
        <f t="shared" si="545"/>
        <v>1</v>
      </c>
      <c r="N3115" s="460">
        <f t="shared" si="546"/>
        <v>1.9250382295097833E-6</v>
      </c>
      <c r="O3115" s="460">
        <f t="shared" si="551"/>
        <v>-114.31121282752224</v>
      </c>
      <c r="P3115" s="460">
        <f t="shared" si="548"/>
        <v>-10</v>
      </c>
      <c r="Q3115" s="460">
        <f t="shared" si="549"/>
        <v>7.0676723767453237E-12</v>
      </c>
      <c r="R3115" s="460">
        <f t="shared" si="550"/>
        <v>-7.0676723767453232E-11</v>
      </c>
      <c r="V3115" s="430"/>
    </row>
    <row r="3116" spans="3:22" x14ac:dyDescent="0.35">
      <c r="C3116" s="460">
        <v>1750</v>
      </c>
      <c r="D3116" s="460">
        <f t="shared" si="541"/>
        <v>1750</v>
      </c>
      <c r="E3116" s="460">
        <f t="shared" si="547"/>
        <v>1.75</v>
      </c>
      <c r="F3116" s="460">
        <f t="shared" si="542"/>
        <v>5.2847354763373882E-4</v>
      </c>
      <c r="G3116" s="460">
        <v>1.81283851840513E-4</v>
      </c>
      <c r="H3116" s="460">
        <f t="shared" si="543"/>
        <v>1</v>
      </c>
      <c r="I3116" s="460">
        <v>2.0988692316816202E-2</v>
      </c>
      <c r="J3116" s="460">
        <v>2.4002598853586798E-2</v>
      </c>
      <c r="K3116" s="460">
        <v>6.1792325591697297E-2</v>
      </c>
      <c r="L3116" s="460" t="str">
        <f t="shared" si="544"/>
        <v>-</v>
      </c>
      <c r="M3116" s="460">
        <f t="shared" si="545"/>
        <v>1</v>
      </c>
      <c r="N3116" s="460">
        <f t="shared" si="546"/>
        <v>9.5803720310865001E-8</v>
      </c>
      <c r="O3116" s="460">
        <f t="shared" si="551"/>
        <v>-140.37235251590133</v>
      </c>
      <c r="P3116" s="460">
        <f t="shared" si="548"/>
        <v>-10</v>
      </c>
      <c r="Q3116" s="460">
        <f t="shared" si="549"/>
        <v>1.0209505465387297E-12</v>
      </c>
      <c r="R3116" s="460">
        <f t="shared" si="550"/>
        <v>-1.0209505465387298E-11</v>
      </c>
      <c r="V3116" s="430"/>
    </row>
    <row r="3117" spans="3:22" x14ac:dyDescent="0.35">
      <c r="C3117" s="460">
        <v>1760</v>
      </c>
      <c r="D3117" s="460">
        <f t="shared" si="541"/>
        <v>1760</v>
      </c>
      <c r="E3117" s="460">
        <f t="shared" si="547"/>
        <v>1.76</v>
      </c>
      <c r="F3117" s="460">
        <f t="shared" si="542"/>
        <v>6.1523310254197705E-4</v>
      </c>
      <c r="G3117" s="460">
        <v>2.4615813836121E-3</v>
      </c>
      <c r="H3117" s="460">
        <f t="shared" si="543"/>
        <v>1</v>
      </c>
      <c r="I3117" s="460">
        <v>2.17606152171466E-2</v>
      </c>
      <c r="J3117" s="460">
        <v>2.4495040407254899E-2</v>
      </c>
      <c r="K3117" s="460">
        <v>5.8478152399041403E-2</v>
      </c>
      <c r="L3117" s="460" t="str">
        <f t="shared" si="544"/>
        <v>-</v>
      </c>
      <c r="M3117" s="460">
        <f t="shared" si="545"/>
        <v>1</v>
      </c>
      <c r="N3117" s="460">
        <f t="shared" si="546"/>
        <v>1.5144463517992448E-6</v>
      </c>
      <c r="O3117" s="460">
        <f t="shared" si="551"/>
        <v>-116.39492213272649</v>
      </c>
      <c r="P3117" s="460">
        <f t="shared" si="548"/>
        <v>-10</v>
      </c>
      <c r="Q3117" s="460">
        <f t="shared" si="549"/>
        <v>6.4822632368265344E-13</v>
      </c>
      <c r="R3117" s="460">
        <f t="shared" si="550"/>
        <v>-6.4822632368265342E-12</v>
      </c>
      <c r="V3117" s="430"/>
    </row>
    <row r="3118" spans="3:22" x14ac:dyDescent="0.35">
      <c r="C3118" s="460">
        <v>1770</v>
      </c>
      <c r="D3118" s="460">
        <f t="shared" si="541"/>
        <v>1770</v>
      </c>
      <c r="E3118" s="460">
        <f t="shared" si="547"/>
        <v>1.77</v>
      </c>
      <c r="F3118" s="460">
        <f t="shared" si="542"/>
        <v>7.0676116165857149E-4</v>
      </c>
      <c r="G3118" s="460">
        <v>2.30980014509522E-3</v>
      </c>
      <c r="H3118" s="460">
        <f t="shared" si="543"/>
        <v>1</v>
      </c>
      <c r="I3118" s="460">
        <v>2.2463303089983198E-2</v>
      </c>
      <c r="J3118" s="460">
        <v>2.4922938403432501E-2</v>
      </c>
      <c r="K3118" s="460">
        <v>5.5237212376354199E-2</v>
      </c>
      <c r="L3118" s="460" t="str">
        <f t="shared" si="544"/>
        <v>-</v>
      </c>
      <c r="M3118" s="460">
        <f t="shared" si="545"/>
        <v>1</v>
      </c>
      <c r="N3118" s="460">
        <f t="shared" si="546"/>
        <v>1.6324770337466346E-6</v>
      </c>
      <c r="O3118" s="460">
        <f t="shared" si="551"/>
        <v>-115.74305839630759</v>
      </c>
      <c r="P3118" s="460">
        <f t="shared" si="548"/>
        <v>-10</v>
      </c>
      <c r="Q3118" s="460">
        <f t="shared" si="549"/>
        <v>2.4757816986238852E-12</v>
      </c>
      <c r="R3118" s="460">
        <f t="shared" si="550"/>
        <v>-2.4757816986238852E-11</v>
      </c>
      <c r="V3118" s="430"/>
    </row>
    <row r="3119" spans="3:22" x14ac:dyDescent="0.35">
      <c r="C3119" s="460">
        <v>1780</v>
      </c>
      <c r="D3119" s="460">
        <f t="shared" si="541"/>
        <v>1780</v>
      </c>
      <c r="E3119" s="460">
        <f t="shared" si="547"/>
        <v>1.78</v>
      </c>
      <c r="F3119" s="460">
        <f t="shared" si="542"/>
        <v>8.022268596875249E-4</v>
      </c>
      <c r="G3119" s="460">
        <v>2.4099020252153999E-4</v>
      </c>
      <c r="H3119" s="460">
        <f t="shared" si="543"/>
        <v>1</v>
      </c>
      <c r="I3119" s="460">
        <v>2.3098526815123401E-2</v>
      </c>
      <c r="J3119" s="460">
        <v>2.5288226437107701E-2</v>
      </c>
      <c r="K3119" s="460">
        <v>5.2069237489980602E-2</v>
      </c>
      <c r="L3119" s="460" t="str">
        <f t="shared" si="544"/>
        <v>-</v>
      </c>
      <c r="M3119" s="460">
        <f t="shared" si="545"/>
        <v>1</v>
      </c>
      <c r="N3119" s="460">
        <f t="shared" si="546"/>
        <v>1.9332881338431566E-7</v>
      </c>
      <c r="O3119" s="460">
        <f t="shared" si="551"/>
        <v>-134.2740682933273</v>
      </c>
      <c r="P3119" s="460">
        <f t="shared" si="548"/>
        <v>-10</v>
      </c>
      <c r="Q3119" s="460">
        <f t="shared" si="549"/>
        <v>8.3339174785439179E-13</v>
      </c>
      <c r="R3119" s="460">
        <f t="shared" si="550"/>
        <v>-8.3339174785439187E-12</v>
      </c>
      <c r="V3119" s="430"/>
    </row>
    <row r="3120" spans="3:22" x14ac:dyDescent="0.35">
      <c r="C3120" s="460">
        <v>1790</v>
      </c>
      <c r="D3120" s="460">
        <f t="shared" si="541"/>
        <v>1790</v>
      </c>
      <c r="E3120" s="460">
        <f t="shared" si="547"/>
        <v>1.79</v>
      </c>
      <c r="F3120" s="460">
        <f t="shared" si="542"/>
        <v>9.0072654936505033E-4</v>
      </c>
      <c r="G3120" s="460">
        <v>2.7352261672854402E-3</v>
      </c>
      <c r="H3120" s="460">
        <f t="shared" si="543"/>
        <v>1</v>
      </c>
      <c r="I3120" s="460">
        <v>2.36680653898029E-2</v>
      </c>
      <c r="J3120" s="460">
        <v>2.5592839998285301E-2</v>
      </c>
      <c r="K3120" s="460">
        <v>4.8973935365832499E-2</v>
      </c>
      <c r="L3120" s="460" t="str">
        <f t="shared" si="544"/>
        <v>-</v>
      </c>
      <c r="M3120" s="460">
        <f t="shared" si="545"/>
        <v>1</v>
      </c>
      <c r="N3120" s="460">
        <f t="shared" si="546"/>
        <v>2.4636908273920065E-6</v>
      </c>
      <c r="O3120" s="460">
        <f t="shared" si="551"/>
        <v>-112.16827586831994</v>
      </c>
      <c r="P3120" s="460">
        <f t="shared" si="548"/>
        <v>-10</v>
      </c>
      <c r="Q3120" s="460">
        <f t="shared" si="549"/>
        <v>1.7649383428677838E-12</v>
      </c>
      <c r="R3120" s="460">
        <f t="shared" si="550"/>
        <v>-1.7649383428677839E-11</v>
      </c>
      <c r="V3120" s="430"/>
    </row>
    <row r="3121" spans="3:22" x14ac:dyDescent="0.35">
      <c r="C3121" s="460">
        <v>1800</v>
      </c>
      <c r="D3121" s="460">
        <f t="shared" si="541"/>
        <v>1800</v>
      </c>
      <c r="E3121" s="460">
        <f t="shared" si="547"/>
        <v>1.8</v>
      </c>
      <c r="F3121" s="460">
        <f t="shared" si="542"/>
        <v>1.0012990180100769E-3</v>
      </c>
      <c r="G3121" s="460">
        <v>1.05367122180939E-8</v>
      </c>
      <c r="H3121" s="460">
        <f t="shared" si="543"/>
        <v>1</v>
      </c>
      <c r="I3121" s="460">
        <v>2.41737044534415E-2</v>
      </c>
      <c r="J3121" s="460">
        <v>2.58387148840164E-2</v>
      </c>
      <c r="K3121" s="460">
        <v>4.5950989668152802E-2</v>
      </c>
      <c r="L3121" s="460" t="str">
        <f t="shared" si="544"/>
        <v>-</v>
      </c>
      <c r="M3121" s="460">
        <f t="shared" si="545"/>
        <v>1</v>
      </c>
      <c r="N3121" s="460">
        <f t="shared" si="546"/>
        <v>1.0550399597032202E-11</v>
      </c>
      <c r="O3121" s="460">
        <f t="shared" si="551"/>
        <v>-219.53462182249251</v>
      </c>
      <c r="P3121" s="460">
        <f t="shared" si="548"/>
        <v>-10</v>
      </c>
      <c r="Q3121" s="460">
        <f t="shared" si="549"/>
        <v>1.5174561197330614E-12</v>
      </c>
      <c r="R3121" s="460">
        <f t="shared" si="550"/>
        <v>-1.5174561197330614E-11</v>
      </c>
      <c r="V3121" s="430"/>
    </row>
    <row r="3122" spans="3:22" x14ac:dyDescent="0.35">
      <c r="C3122" s="460">
        <v>1810</v>
      </c>
      <c r="D3122" s="460">
        <f t="shared" si="541"/>
        <v>1810</v>
      </c>
      <c r="E3122" s="460">
        <f t="shared" si="547"/>
        <v>1.81</v>
      </c>
      <c r="F3122" s="460">
        <f t="shared" si="542"/>
        <v>1.1029409918424272E-3</v>
      </c>
      <c r="G3122" s="460">
        <v>2.1745446666303101E-2</v>
      </c>
      <c r="H3122" s="460">
        <f t="shared" si="543"/>
        <v>1</v>
      </c>
      <c r="I3122" s="460">
        <v>2.4617234826627601E-2</v>
      </c>
      <c r="J3122" s="460">
        <v>2.6027785632390901E-2</v>
      </c>
      <c r="K3122" s="460">
        <v>4.3000060486686899E-2</v>
      </c>
      <c r="L3122" s="460" t="str">
        <f t="shared" si="544"/>
        <v>-</v>
      </c>
      <c r="M3122" s="460">
        <f t="shared" si="545"/>
        <v>1</v>
      </c>
      <c r="N3122" s="460">
        <f t="shared" si="546"/>
        <v>2.3983944514188945E-5</v>
      </c>
      <c r="O3122" s="460">
        <f t="shared" si="551"/>
        <v>-92.401587784320043</v>
      </c>
      <c r="P3122" s="460">
        <f t="shared" si="548"/>
        <v>-10</v>
      </c>
      <c r="Q3122" s="460">
        <f t="shared" si="549"/>
        <v>1.438075251350506E-10</v>
      </c>
      <c r="R3122" s="460">
        <f t="shared" si="550"/>
        <v>-1.4380752513505061E-9</v>
      </c>
      <c r="V3122" s="430"/>
    </row>
    <row r="3123" spans="3:22" x14ac:dyDescent="0.35">
      <c r="C3123" s="460">
        <v>1820</v>
      </c>
      <c r="D3123" s="460">
        <f t="shared" si="541"/>
        <v>1820</v>
      </c>
      <c r="E3123" s="460">
        <f t="shared" si="547"/>
        <v>1.82</v>
      </c>
      <c r="F3123" s="460">
        <f t="shared" si="542"/>
        <v>1.2046227169721258E-3</v>
      </c>
      <c r="G3123" s="460">
        <v>4.0991733560492599E-2</v>
      </c>
      <c r="H3123" s="460">
        <f t="shared" si="543"/>
        <v>1</v>
      </c>
      <c r="I3123" s="460">
        <v>2.5000451065435001E-2</v>
      </c>
      <c r="J3123" s="460">
        <v>2.6161983979661199E-2</v>
      </c>
      <c r="K3123" s="460">
        <v>4.0120784731994902E-2</v>
      </c>
      <c r="L3123" s="460" t="str">
        <f t="shared" si="544"/>
        <v>-</v>
      </c>
      <c r="M3123" s="460">
        <f t="shared" si="545"/>
        <v>1</v>
      </c>
      <c r="N3123" s="460">
        <f t="shared" si="546"/>
        <v>4.937957345503807E-5</v>
      </c>
      <c r="O3123" s="460">
        <f t="shared" si="551"/>
        <v>-86.129053317212282</v>
      </c>
      <c r="P3123" s="460">
        <f t="shared" si="548"/>
        <v>-10</v>
      </c>
      <c r="Q3123" s="460">
        <f t="shared" si="549"/>
        <v>1.3455514422052734E-9</v>
      </c>
      <c r="R3123" s="460">
        <f t="shared" si="550"/>
        <v>-1.3455514422052733E-8</v>
      </c>
      <c r="V3123" s="430"/>
    </row>
    <row r="3124" spans="3:22" x14ac:dyDescent="0.35">
      <c r="C3124" s="460">
        <v>1830</v>
      </c>
      <c r="D3124" s="460">
        <f t="shared" si="541"/>
        <v>1830</v>
      </c>
      <c r="E3124" s="460">
        <f t="shared" si="547"/>
        <v>1.83</v>
      </c>
      <c r="F3124" s="460">
        <f t="shared" si="542"/>
        <v>1.3053034116895076E-3</v>
      </c>
      <c r="G3124" s="460">
        <v>2.7848479281676899E-2</v>
      </c>
      <c r="H3124" s="460">
        <f t="shared" si="543"/>
        <v>1</v>
      </c>
      <c r="I3124" s="460">
        <v>2.5325150032143501E-2</v>
      </c>
      <c r="J3124" s="460">
        <v>2.6243237341622101E-2</v>
      </c>
      <c r="K3124" s="460">
        <v>3.7312776538631298E-2</v>
      </c>
      <c r="L3124" s="460" t="str">
        <f t="shared" si="544"/>
        <v>-</v>
      </c>
      <c r="M3124" s="460">
        <f t="shared" si="545"/>
        <v>1</v>
      </c>
      <c r="N3124" s="460">
        <f t="shared" si="546"/>
        <v>3.6350715016737424E-5</v>
      </c>
      <c r="O3124" s="460">
        <f t="shared" si="551"/>
        <v>-88.789740843405895</v>
      </c>
      <c r="P3124" s="460">
        <f t="shared" si="548"/>
        <v>-10</v>
      </c>
      <c r="Q3124" s="460">
        <f t="shared" si="549"/>
        <v>1.8374205903634609E-9</v>
      </c>
      <c r="R3124" s="460">
        <f t="shared" si="550"/>
        <v>-1.8374205903634609E-8</v>
      </c>
      <c r="V3124" s="430"/>
    </row>
    <row r="3125" spans="3:22" x14ac:dyDescent="0.35">
      <c r="C3125" s="460">
        <v>1840</v>
      </c>
      <c r="D3125" s="460">
        <f t="shared" si="541"/>
        <v>1840</v>
      </c>
      <c r="E3125" s="460">
        <f t="shared" si="547"/>
        <v>1.84</v>
      </c>
      <c r="F3125" s="460">
        <f t="shared" si="542"/>
        <v>1.4039463928068776E-3</v>
      </c>
      <c r="G3125" s="460">
        <v>2.4968902688326001E-8</v>
      </c>
      <c r="H3125" s="460">
        <f t="shared" si="543"/>
        <v>1</v>
      </c>
      <c r="I3125" s="460">
        <v>2.5593129483426399E-2</v>
      </c>
      <c r="J3125" s="460">
        <v>2.6273467320372199E-2</v>
      </c>
      <c r="K3125" s="460">
        <v>3.4575627675943001E-2</v>
      </c>
      <c r="L3125" s="460" t="str">
        <f t="shared" si="544"/>
        <v>-</v>
      </c>
      <c r="M3125" s="460">
        <f t="shared" si="545"/>
        <v>1</v>
      </c>
      <c r="N3125" s="460">
        <f t="shared" si="546"/>
        <v>3.5055000861621236E-11</v>
      </c>
      <c r="O3125" s="460">
        <f t="shared" si="551"/>
        <v>-209.1050003575503</v>
      </c>
      <c r="P3125" s="460">
        <f t="shared" si="548"/>
        <v>-10</v>
      </c>
      <c r="Q3125" s="460">
        <f t="shared" si="549"/>
        <v>3.303442576944952E-10</v>
      </c>
      <c r="R3125" s="460">
        <f t="shared" si="550"/>
        <v>-3.3034425769449522E-9</v>
      </c>
      <c r="V3125" s="430"/>
    </row>
    <row r="3126" spans="3:22" x14ac:dyDescent="0.35">
      <c r="C3126" s="460">
        <v>1850</v>
      </c>
      <c r="D3126" s="460">
        <f t="shared" si="541"/>
        <v>1850</v>
      </c>
      <c r="E3126" s="460">
        <f t="shared" si="547"/>
        <v>1.85</v>
      </c>
      <c r="F3126" s="460">
        <f t="shared" si="542"/>
        <v>1.4995336891475742E-3</v>
      </c>
      <c r="G3126" s="460">
        <v>2.1995443181124501E-8</v>
      </c>
      <c r="H3126" s="460">
        <f t="shared" si="543"/>
        <v>1</v>
      </c>
      <c r="I3126" s="460">
        <v>2.5806186677013999E-2</v>
      </c>
      <c r="J3126" s="460">
        <v>2.62545882375038E-2</v>
      </c>
      <c r="K3126" s="460">
        <v>3.1908907966200398E-2</v>
      </c>
      <c r="L3126" s="460" t="str">
        <f t="shared" si="544"/>
        <v>-</v>
      </c>
      <c r="M3126" s="460">
        <f t="shared" si="545"/>
        <v>1</v>
      </c>
      <c r="N3126" s="460">
        <f t="shared" si="546"/>
        <v>3.2982908057827477E-11</v>
      </c>
      <c r="O3126" s="460">
        <f t="shared" si="551"/>
        <v>-209.63422111707473</v>
      </c>
      <c r="P3126" s="460">
        <f t="shared" si="548"/>
        <v>-10</v>
      </c>
      <c r="Q3126" s="460">
        <f t="shared" si="549"/>
        <v>1.1572892625327999E-21</v>
      </c>
      <c r="R3126" s="460">
        <f t="shared" si="550"/>
        <v>-1.1572892625327999E-20</v>
      </c>
      <c r="V3126" s="430"/>
    </row>
    <row r="3127" spans="3:22" x14ac:dyDescent="0.35">
      <c r="C3127" s="460">
        <v>1860</v>
      </c>
      <c r="D3127" s="460">
        <f t="shared" si="541"/>
        <v>1860</v>
      </c>
      <c r="E3127" s="460">
        <f t="shared" si="547"/>
        <v>1.86</v>
      </c>
      <c r="F3127" s="460">
        <f t="shared" si="542"/>
        <v>1.591079967654217E-3</v>
      </c>
      <c r="G3127" s="460">
        <v>2.17200596749219E-2</v>
      </c>
      <c r="H3127" s="460">
        <f t="shared" si="543"/>
        <v>1</v>
      </c>
      <c r="I3127" s="460">
        <v>2.5966116997840499E-2</v>
      </c>
      <c r="J3127" s="460">
        <v>2.61885056947617E-2</v>
      </c>
      <c r="K3127" s="460">
        <v>2.9312165709790901E-2</v>
      </c>
      <c r="L3127" s="460" t="str">
        <f t="shared" si="544"/>
        <v>-</v>
      </c>
      <c r="M3127" s="460">
        <f t="shared" si="545"/>
        <v>1</v>
      </c>
      <c r="N3127" s="460">
        <f t="shared" si="546"/>
        <v>3.45583518450224E-5</v>
      </c>
      <c r="O3127" s="460">
        <f t="shared" si="551"/>
        <v>-89.228939560946458</v>
      </c>
      <c r="P3127" s="460">
        <f t="shared" si="548"/>
        <v>-10</v>
      </c>
      <c r="Q3127" s="460">
        <f t="shared" si="549"/>
        <v>2.985704904788335E-10</v>
      </c>
      <c r="R3127" s="460">
        <f t="shared" si="550"/>
        <v>-2.9857049047883348E-9</v>
      </c>
      <c r="V3127" s="430"/>
    </row>
    <row r="3128" spans="3:22" x14ac:dyDescent="0.35">
      <c r="C3128" s="460">
        <v>1870</v>
      </c>
      <c r="D3128" s="460">
        <f t="shared" si="541"/>
        <v>1870</v>
      </c>
      <c r="E3128" s="460">
        <f t="shared" si="547"/>
        <v>1.87</v>
      </c>
      <c r="F3128" s="460">
        <f t="shared" si="542"/>
        <v>1.6776456117812842E-3</v>
      </c>
      <c r="G3128" s="460">
        <v>1.8618288423170402E-2</v>
      </c>
      <c r="H3128" s="460">
        <f t="shared" si="543"/>
        <v>1</v>
      </c>
      <c r="I3128" s="460">
        <v>2.6074712604638901E-2</v>
      </c>
      <c r="J3128" s="460">
        <v>2.60771151631622E-2</v>
      </c>
      <c r="K3128" s="460">
        <v>2.67849281172057E-2</v>
      </c>
      <c r="L3128" s="460" t="str">
        <f t="shared" si="544"/>
        <v>-</v>
      </c>
      <c r="M3128" s="460">
        <f t="shared" si="545"/>
        <v>1</v>
      </c>
      <c r="N3128" s="460">
        <f t="shared" si="546"/>
        <v>3.123488987201011E-5</v>
      </c>
      <c r="O3128" s="460">
        <f t="shared" si="551"/>
        <v>-90.107200419019108</v>
      </c>
      <c r="P3128" s="460">
        <f t="shared" si="548"/>
        <v>-10</v>
      </c>
      <c r="Q3128" s="460">
        <f t="shared" si="549"/>
        <v>1.0821876639089668E-9</v>
      </c>
      <c r="R3128" s="460">
        <f t="shared" si="550"/>
        <v>-1.0821876639089667E-8</v>
      </c>
      <c r="V3128" s="430"/>
    </row>
    <row r="3129" spans="3:22" x14ac:dyDescent="0.35">
      <c r="C3129" s="460">
        <v>1880</v>
      </c>
      <c r="D3129" s="460">
        <f t="shared" si="541"/>
        <v>1880</v>
      </c>
      <c r="E3129" s="460">
        <f t="shared" si="547"/>
        <v>1.88</v>
      </c>
      <c r="F3129" s="460">
        <f t="shared" si="542"/>
        <v>1.7583488076197108E-3</v>
      </c>
      <c r="G3129" s="460">
        <v>1.32600821582225E-2</v>
      </c>
      <c r="H3129" s="460">
        <f t="shared" si="543"/>
        <v>1</v>
      </c>
      <c r="I3129" s="460">
        <v>2.6133761097936199E-2</v>
      </c>
      <c r="J3129" s="460">
        <v>2.5922300601539699E-2</v>
      </c>
      <c r="K3129" s="460">
        <v>2.4326701747541299E-2</v>
      </c>
      <c r="L3129" s="460" t="str">
        <f t="shared" si="544"/>
        <v>-</v>
      </c>
      <c r="M3129" s="460">
        <f t="shared" si="545"/>
        <v>1</v>
      </c>
      <c r="N3129" s="460">
        <f t="shared" si="546"/>
        <v>2.3315849651849934E-5</v>
      </c>
      <c r="O3129" s="460">
        <f t="shared" si="551"/>
        <v>-92.646975076300834</v>
      </c>
      <c r="P3129" s="460">
        <f t="shared" si="548"/>
        <v>-10</v>
      </c>
      <c r="Q3129" s="460">
        <f t="shared" si="549"/>
        <v>7.4394579565000668E-10</v>
      </c>
      <c r="R3129" s="460">
        <f t="shared" si="550"/>
        <v>-7.4394579565000672E-9</v>
      </c>
      <c r="V3129" s="430"/>
    </row>
    <row r="3130" spans="3:22" x14ac:dyDescent="0.35">
      <c r="C3130" s="460">
        <v>1890</v>
      </c>
      <c r="D3130" s="460">
        <f t="shared" si="541"/>
        <v>1890</v>
      </c>
      <c r="E3130" s="460">
        <f t="shared" si="547"/>
        <v>1.89</v>
      </c>
      <c r="F3130" s="460">
        <f t="shared" si="542"/>
        <v>1.8323765103301379E-3</v>
      </c>
      <c r="G3130" s="460">
        <v>2.5137027618834799E-2</v>
      </c>
      <c r="H3130" s="460">
        <f t="shared" si="543"/>
        <v>1</v>
      </c>
      <c r="I3130" s="460">
        <v>2.6145044210346399E-2</v>
      </c>
      <c r="J3130" s="460">
        <v>2.5725933105418701E-2</v>
      </c>
      <c r="K3130" s="460">
        <v>2.1936972953227801E-2</v>
      </c>
      <c r="L3130" s="460" t="str">
        <f t="shared" si="544"/>
        <v>-</v>
      </c>
      <c r="M3130" s="460">
        <f t="shared" si="545"/>
        <v>1</v>
      </c>
      <c r="N3130" s="460">
        <f t="shared" si="546"/>
        <v>4.6060498948272804E-5</v>
      </c>
      <c r="O3130" s="460">
        <f t="shared" si="551"/>
        <v>-86.733427237419264</v>
      </c>
      <c r="P3130" s="460">
        <f t="shared" si="548"/>
        <v>-10</v>
      </c>
      <c r="Q3130" s="460">
        <f t="shared" si="549"/>
        <v>1.203269436271438E-9</v>
      </c>
      <c r="R3130" s="460">
        <f t="shared" si="550"/>
        <v>-1.203269436271438E-8</v>
      </c>
      <c r="V3130" s="430"/>
    </row>
    <row r="3131" spans="3:22" x14ac:dyDescent="0.35">
      <c r="C3131" s="460">
        <v>1900</v>
      </c>
      <c r="D3131" s="460">
        <f t="shared" si="541"/>
        <v>1900</v>
      </c>
      <c r="E3131" s="460">
        <f t="shared" si="547"/>
        <v>1.9</v>
      </c>
      <c r="F3131" s="460">
        <f t="shared" si="542"/>
        <v>1.8989941816851673E-3</v>
      </c>
      <c r="G3131" s="460">
        <v>1.37668777465809E-8</v>
      </c>
      <c r="H3131" s="460">
        <f t="shared" si="543"/>
        <v>1</v>
      </c>
      <c r="I3131" s="460">
        <v>2.6110336520063799E-2</v>
      </c>
      <c r="J3131" s="460">
        <v>2.5489869587116999E-2</v>
      </c>
      <c r="K3131" s="460">
        <v>1.96152083307185E-2</v>
      </c>
      <c r="L3131" s="460" t="str">
        <f t="shared" si="544"/>
        <v>-</v>
      </c>
      <c r="M3131" s="460">
        <f t="shared" si="545"/>
        <v>1</v>
      </c>
      <c r="N3131" s="460">
        <f t="shared" si="546"/>
        <v>2.6143220740728138E-11</v>
      </c>
      <c r="O3131" s="460">
        <f t="shared" si="551"/>
        <v>-211.65281820216219</v>
      </c>
      <c r="P3131" s="460">
        <f t="shared" si="548"/>
        <v>-10</v>
      </c>
      <c r="Q3131" s="460">
        <f t="shared" si="549"/>
        <v>5.3039299292602656E-10</v>
      </c>
      <c r="R3131" s="460">
        <f t="shared" si="550"/>
        <v>-5.3039299292602658E-9</v>
      </c>
      <c r="V3131" s="430"/>
    </row>
    <row r="3132" spans="3:22" x14ac:dyDescent="0.35">
      <c r="C3132" s="460">
        <v>1910</v>
      </c>
      <c r="D3132" s="460">
        <f t="shared" si="541"/>
        <v>1910</v>
      </c>
      <c r="E3132" s="460">
        <f t="shared" si="547"/>
        <v>1.91</v>
      </c>
      <c r="F3132" s="460">
        <f t="shared" si="542"/>
        <v>1.9575542085811192E-3</v>
      </c>
      <c r="G3132" s="460">
        <v>1.7723966837409001E-2</v>
      </c>
      <c r="H3132" s="460">
        <f t="shared" si="543"/>
        <v>1</v>
      </c>
      <c r="I3132" s="460">
        <v>2.6031404188400699E-2</v>
      </c>
      <c r="J3132" s="460">
        <v>2.5215951487902601E-2</v>
      </c>
      <c r="K3132" s="460">
        <v>1.7360855176847299E-2</v>
      </c>
      <c r="L3132" s="460" t="str">
        <f t="shared" si="544"/>
        <v>-</v>
      </c>
      <c r="M3132" s="460">
        <f t="shared" si="545"/>
        <v>1</v>
      </c>
      <c r="N3132" s="460">
        <f t="shared" si="546"/>
        <v>3.4695625875322176E-5</v>
      </c>
      <c r="O3132" s="460">
        <f t="shared" si="551"/>
        <v>-89.194505477065491</v>
      </c>
      <c r="P3132" s="460">
        <f t="shared" si="548"/>
        <v>-10</v>
      </c>
      <c r="Q3132" s="460">
        <f t="shared" si="549"/>
        <v>3.0094706724795527E-10</v>
      </c>
      <c r="R3132" s="460">
        <f t="shared" si="550"/>
        <v>-3.0094706724795527E-9</v>
      </c>
      <c r="V3132" s="430"/>
    </row>
    <row r="3133" spans="3:22" x14ac:dyDescent="0.35">
      <c r="C3133" s="460">
        <v>1920</v>
      </c>
      <c r="D3133" s="460">
        <f t="shared" si="541"/>
        <v>1920</v>
      </c>
      <c r="E3133" s="460">
        <f t="shared" si="547"/>
        <v>1.92</v>
      </c>
      <c r="F3133" s="460">
        <f t="shared" si="542"/>
        <v>2.0075029320148537E-3</v>
      </c>
      <c r="G3133" s="460">
        <v>8.3260134306103095E-4</v>
      </c>
      <c r="H3133" s="460">
        <f t="shared" si="543"/>
        <v>1</v>
      </c>
      <c r="I3133" s="460">
        <v>2.5910003722194298E-2</v>
      </c>
      <c r="J3133" s="460">
        <v>2.4906003523013E-2</v>
      </c>
      <c r="K3133" s="460">
        <v>1.51733419505713E-2</v>
      </c>
      <c r="L3133" s="460" t="str">
        <f t="shared" si="544"/>
        <v>-</v>
      </c>
      <c r="M3133" s="460">
        <f t="shared" si="545"/>
        <v>1</v>
      </c>
      <c r="N3133" s="460">
        <f t="shared" si="546"/>
        <v>1.6714496373945248E-6</v>
      </c>
      <c r="O3133" s="460">
        <f t="shared" si="551"/>
        <v>-115.53813409283916</v>
      </c>
      <c r="P3133" s="460">
        <f t="shared" si="548"/>
        <v>-10</v>
      </c>
      <c r="Q3133" s="460">
        <f t="shared" si="549"/>
        <v>3.3064104533690964E-10</v>
      </c>
      <c r="R3133" s="460">
        <f t="shared" si="550"/>
        <v>-3.3064104533690964E-9</v>
      </c>
      <c r="V3133" s="430"/>
    </row>
    <row r="3134" spans="3:22" x14ac:dyDescent="0.35">
      <c r="C3134" s="460">
        <v>1930</v>
      </c>
      <c r="D3134" s="460">
        <f t="shared" ref="D3134:D3197" si="552">IF(AND($D$11=$U$86,$D$13&gt;=$U$80),$D$13/$U$80,1)*(f_CLK_MHz/fCLK_NOM_MHz)*$C3134</f>
        <v>1930</v>
      </c>
      <c r="E3134" s="460">
        <f t="shared" si="547"/>
        <v>1.93</v>
      </c>
      <c r="F3134" s="460">
        <f t="shared" ref="F3134:F3197" si="553">IF(SINC3_Decimation&lt;&gt;0,(ABS(SIN(((MOD_CLK_DIV*PI()*$D3134*SINC3_Decimation)/(f_CLK_MHz*1000000)))/(SINC3_Decimation*SIN(((MOD_CLK_DIV*PI()*$D3134)/(f_CLK_MHz*1000000)))))^First_Stage_Order),"-")</f>
        <v>2.0483862359696558E-3</v>
      </c>
      <c r="G3134" s="460">
        <v>2.3178565229258801E-2</v>
      </c>
      <c r="H3134" s="460">
        <f t="shared" ref="H3134:H3197" si="554">IF(SINC1A_Decimation&lt;&gt;0,(ABS(SIN(((MOD_CLK_DIV*SINC3_Decimation*FIR2_Decimation*PI()*$D3134*SINC1A_Decimation)/(f_CLK_MHz*1000000)))/(SINC1A_Decimation*SIN(((MOD_CLK_DIV*SINC3_Decimation*FIR2_Decimation*PI()*$D3134)/(f_CLK_MHz*1000000)))))^1),"-")</f>
        <v>1</v>
      </c>
      <c r="I3134" s="460">
        <v>2.5747880761882499E-2</v>
      </c>
      <c r="J3134" s="460">
        <v>2.4561832460299599E-2</v>
      </c>
      <c r="K3134" s="460">
        <v>1.3052078739818101E-2</v>
      </c>
      <c r="L3134" s="460" t="str">
        <f t="shared" ref="L3134:L3197" si="555">IF(SINC1B_Decimation&lt;&gt;0,(ABS(SIN(((MOD_CLK_DIV*FIR1_Decimation*PI()*$D3134*SINC1B_Decimation)/(f_CLK_MHz*1000000)))/(SINC1B_Decimation*SIN(((MOD_CLK_DIV*FIR1_Decimation*PI()*$D3134)/(f_CLK_MHz*1000000)))))^1),"-")</f>
        <v>-</v>
      </c>
      <c r="M3134" s="460">
        <f t="shared" ref="M3134:M3197" si="556">IF($D$14=$Z$85,(ABS(SIN(((Dec_Prior_to_Chop*PI()*$D3134*2)/(f_CLK_MHz*1000000)))/(2*SIN(((Dec_Prior_to_Chop*PI()*$D3134)/(f_CLK_MHz*1000000)))))^1),1)</f>
        <v>1</v>
      </c>
      <c r="N3134" s="460">
        <f t="shared" ref="N3134:N3197" si="557">M3134*IF(FILTER=$U$85,F3134,IF(AND(FILTER=$U$86,$D$13&lt;=$U$73,$D$13&lt;&gt;$U$72),F3134*G3134*H3134,IF(AND(FILTER=$U$86,OR($D$13&gt;=$U$74,$D$13=$U$72),$D$13&lt;=$U$79,$D$13&lt;&gt;$U$75),I3134*L3134,IF(AND(FILTER=$U$86,$D$13=$U$75),J3134*L3134,IF(AND(FILTER=$U$86,$D$13&gt;=$U$80),K3134,"Error")))))</f>
        <v>4.7478653985138581E-5</v>
      </c>
      <c r="O3134" s="460">
        <f t="shared" si="551"/>
        <v>-86.470032034918844</v>
      </c>
      <c r="P3134" s="460">
        <f t="shared" si="548"/>
        <v>-10</v>
      </c>
      <c r="Q3134" s="460">
        <f t="shared" si="549"/>
        <v>6.0393317152643543E-10</v>
      </c>
      <c r="R3134" s="460">
        <f t="shared" si="550"/>
        <v>-6.0393317152643545E-9</v>
      </c>
      <c r="V3134" s="430"/>
    </row>
    <row r="3135" spans="3:22" x14ac:dyDescent="0.35">
      <c r="C3135" s="460">
        <v>1940</v>
      </c>
      <c r="D3135" s="460">
        <f t="shared" si="552"/>
        <v>1940</v>
      </c>
      <c r="E3135" s="460">
        <f t="shared" ref="E3135:E3198" si="558">D3135/1000</f>
        <v>1.94</v>
      </c>
      <c r="F3135" s="460">
        <f t="shared" si="553"/>
        <v>2.0798536656583518E-3</v>
      </c>
      <c r="G3135" s="460">
        <v>1.65835150731348E-2</v>
      </c>
      <c r="H3135" s="460">
        <f t="shared" si="554"/>
        <v>1</v>
      </c>
      <c r="I3135" s="460">
        <v>2.55467688960083E-2</v>
      </c>
      <c r="J3135" s="460">
        <v>2.4185225933219999E-2</v>
      </c>
      <c r="K3135" s="460">
        <v>1.0996457733152901E-2</v>
      </c>
      <c r="L3135" s="460" t="str">
        <f t="shared" si="555"/>
        <v>-</v>
      </c>
      <c r="M3135" s="460">
        <f t="shared" si="556"/>
        <v>1</v>
      </c>
      <c r="N3135" s="460">
        <f t="shared" si="557"/>
        <v>3.4491284614359945E-5</v>
      </c>
      <c r="O3135" s="460">
        <f t="shared" si="551"/>
        <v>-89.245812604076747</v>
      </c>
      <c r="P3135" s="460">
        <f t="shared" si="548"/>
        <v>-10</v>
      </c>
      <c r="Q3135" s="460">
        <f t="shared" si="549"/>
        <v>1.6797677085013897E-9</v>
      </c>
      <c r="R3135" s="460">
        <f t="shared" si="550"/>
        <v>-1.6797677085013897E-8</v>
      </c>
      <c r="V3135" s="430"/>
    </row>
    <row r="3136" spans="3:22" x14ac:dyDescent="0.35">
      <c r="C3136" s="460">
        <v>1950</v>
      </c>
      <c r="D3136" s="460">
        <f t="shared" si="552"/>
        <v>1950</v>
      </c>
      <c r="E3136" s="460">
        <f t="shared" si="558"/>
        <v>1.95</v>
      </c>
      <c r="F3136" s="460">
        <f t="shared" si="553"/>
        <v>2.1016610643796803E-3</v>
      </c>
      <c r="G3136" s="460">
        <v>1.9382735394717198E-8</v>
      </c>
      <c r="H3136" s="460">
        <f t="shared" si="554"/>
        <v>1</v>
      </c>
      <c r="I3136" s="460">
        <v>2.5308388502875399E-2</v>
      </c>
      <c r="J3136" s="460">
        <v>2.3777951288846001E-2</v>
      </c>
      <c r="K3136" s="460">
        <v>9.0058536959683692E-3</v>
      </c>
      <c r="L3136" s="460" t="str">
        <f t="shared" si="555"/>
        <v>-</v>
      </c>
      <c r="M3136" s="460">
        <f t="shared" si="556"/>
        <v>1</v>
      </c>
      <c r="N3136" s="460">
        <f t="shared" si="557"/>
        <v>4.0735940300251048E-11</v>
      </c>
      <c r="O3136" s="460">
        <f t="shared" si="551"/>
        <v>-207.80044508995263</v>
      </c>
      <c r="P3136" s="460">
        <f t="shared" si="548"/>
        <v>-10</v>
      </c>
      <c r="Q3136" s="460">
        <f t="shared" si="549"/>
        <v>2.9741288110506612E-10</v>
      </c>
      <c r="R3136" s="460">
        <f t="shared" si="550"/>
        <v>-2.9741288110506611E-9</v>
      </c>
      <c r="V3136" s="430"/>
    </row>
    <row r="3137" spans="3:22" x14ac:dyDescent="0.35">
      <c r="C3137" s="460">
        <v>1960</v>
      </c>
      <c r="D3137" s="460">
        <f t="shared" si="552"/>
        <v>1960</v>
      </c>
      <c r="E3137" s="460">
        <f t="shared" si="558"/>
        <v>1.96</v>
      </c>
      <c r="F3137" s="460">
        <f t="shared" si="553"/>
        <v>2.1136717376134084E-3</v>
      </c>
      <c r="G3137" s="460">
        <v>4.69187518407674E-9</v>
      </c>
      <c r="H3137" s="460">
        <f t="shared" si="554"/>
        <v>1</v>
      </c>
      <c r="I3137" s="460">
        <v>2.5034445620069699E-2</v>
      </c>
      <c r="J3137" s="460">
        <v>2.3341754471544601E-2</v>
      </c>
      <c r="K3137" s="460">
        <v>7.0796244509246002E-3</v>
      </c>
      <c r="L3137" s="460" t="str">
        <f t="shared" si="555"/>
        <v>-</v>
      </c>
      <c r="M3137" s="460">
        <f t="shared" si="556"/>
        <v>1</v>
      </c>
      <c r="N3137" s="460">
        <f t="shared" si="557"/>
        <v>9.9170839729927128E-12</v>
      </c>
      <c r="O3137" s="460">
        <f t="shared" si="551"/>
        <v>-220.07232018717619</v>
      </c>
      <c r="P3137" s="460">
        <f t="shared" si="548"/>
        <v>-10</v>
      </c>
      <c r="Q3137" s="460">
        <f t="shared" si="549"/>
        <v>6.4143221700645544E-22</v>
      </c>
      <c r="R3137" s="460">
        <f t="shared" si="550"/>
        <v>-6.4143221700645544E-21</v>
      </c>
      <c r="V3137" s="430"/>
    </row>
    <row r="3138" spans="3:22" x14ac:dyDescent="0.35">
      <c r="C3138" s="460">
        <v>1970</v>
      </c>
      <c r="D3138" s="460">
        <f t="shared" si="552"/>
        <v>1970</v>
      </c>
      <c r="E3138" s="460">
        <f t="shared" si="558"/>
        <v>1.97</v>
      </c>
      <c r="F3138" s="460">
        <f t="shared" si="553"/>
        <v>2.1158561716804604E-3</v>
      </c>
      <c r="G3138" s="460">
        <v>3.7341387401941201E-3</v>
      </c>
      <c r="H3138" s="460">
        <f t="shared" si="554"/>
        <v>1</v>
      </c>
      <c r="I3138" s="460">
        <v>2.4726630842494102E-2</v>
      </c>
      <c r="J3138" s="460">
        <v>2.2878358942915299E-2</v>
      </c>
      <c r="K3138" s="460">
        <v>5.2171113623365496E-3</v>
      </c>
      <c r="L3138" s="460" t="str">
        <f t="shared" si="555"/>
        <v>-</v>
      </c>
      <c r="M3138" s="460">
        <f t="shared" si="556"/>
        <v>1</v>
      </c>
      <c r="N3138" s="460">
        <f t="shared" si="557"/>
        <v>7.9009004993508277E-6</v>
      </c>
      <c r="O3138" s="460">
        <f t="shared" si="551"/>
        <v>-102.04646814985816</v>
      </c>
      <c r="P3138" s="460">
        <f t="shared" si="548"/>
        <v>-10</v>
      </c>
      <c r="Q3138" s="460">
        <f t="shared" si="549"/>
        <v>1.5606096352131982E-11</v>
      </c>
      <c r="R3138" s="460">
        <f t="shared" si="550"/>
        <v>-1.5606096352131982E-10</v>
      </c>
      <c r="V3138" s="430"/>
    </row>
    <row r="3139" spans="3:22" x14ac:dyDescent="0.35">
      <c r="C3139" s="460">
        <v>1980</v>
      </c>
      <c r="D3139" s="460">
        <f t="shared" si="552"/>
        <v>1980</v>
      </c>
      <c r="E3139" s="460">
        <f t="shared" si="558"/>
        <v>1.98</v>
      </c>
      <c r="F3139" s="460">
        <f t="shared" si="553"/>
        <v>2.1082903521103379E-3</v>
      </c>
      <c r="G3139" s="460">
        <v>6.2176988376773197E-3</v>
      </c>
      <c r="H3139" s="460">
        <f t="shared" si="554"/>
        <v>1</v>
      </c>
      <c r="I3139" s="460">
        <v>2.4386618249561801E-2</v>
      </c>
      <c r="J3139" s="460">
        <v>2.2389464638545901E-2</v>
      </c>
      <c r="K3139" s="460">
        <v>3.4176398242356399E-3</v>
      </c>
      <c r="L3139" s="460" t="str">
        <f t="shared" si="555"/>
        <v>-</v>
      </c>
      <c r="M3139" s="460">
        <f t="shared" si="556"/>
        <v>1</v>
      </c>
      <c r="N3139" s="460">
        <f t="shared" si="557"/>
        <v>1.3108714471802754E-5</v>
      </c>
      <c r="O3139" s="460">
        <f t="shared" si="551"/>
        <v>-97.648797920853866</v>
      </c>
      <c r="P3139" s="460">
        <f t="shared" ref="P3139:P3202" si="559">D3138-D3139</f>
        <v>-10</v>
      </c>
      <c r="Q3139" s="460">
        <f t="shared" ref="Q3139:Q3202" si="560">((N3139+N3138)/2)^2</f>
        <v>1.1035098030903019E-10</v>
      </c>
      <c r="R3139" s="460">
        <f t="shared" ref="R3139:R3202" si="561">P3139*Q3139</f>
        <v>-1.1035098030903019E-9</v>
      </c>
      <c r="V3139" s="430"/>
    </row>
    <row r="3140" spans="3:22" x14ac:dyDescent="0.35">
      <c r="C3140" s="460">
        <v>1990</v>
      </c>
      <c r="D3140" s="460">
        <f t="shared" si="552"/>
        <v>1990</v>
      </c>
      <c r="E3140" s="460">
        <f t="shared" si="558"/>
        <v>1.99</v>
      </c>
      <c r="F3140" s="460">
        <f t="shared" si="553"/>
        <v>2.0911527435909841E-3</v>
      </c>
      <c r="G3140" s="460">
        <v>1.29592353194536E-2</v>
      </c>
      <c r="H3140" s="460">
        <f t="shared" si="554"/>
        <v>1</v>
      </c>
      <c r="I3140" s="460">
        <v>2.40160643621431E-2</v>
      </c>
      <c r="J3140" s="460">
        <v>2.1876746962099E-2</v>
      </c>
      <c r="K3140" s="460">
        <v>1.6805197518012199E-3</v>
      </c>
      <c r="L3140" s="460" t="str">
        <f t="shared" si="555"/>
        <v>-</v>
      </c>
      <c r="M3140" s="460">
        <f t="shared" si="556"/>
        <v>1</v>
      </c>
      <c r="N3140" s="460">
        <f t="shared" si="557"/>
        <v>2.7099740493116578E-5</v>
      </c>
      <c r="O3140" s="460">
        <f t="shared" si="551"/>
        <v>-91.340697358118604</v>
      </c>
      <c r="P3140" s="460">
        <f t="shared" si="559"/>
        <v>-10</v>
      </c>
      <c r="Q3140" s="460">
        <f t="shared" si="560"/>
        <v>4.0417996266648657E-10</v>
      </c>
      <c r="R3140" s="460">
        <f t="shared" si="561"/>
        <v>-4.0417996266648657E-9</v>
      </c>
      <c r="V3140" s="430"/>
    </row>
    <row r="3141" spans="3:22" x14ac:dyDescent="0.35">
      <c r="C3141" s="460">
        <v>2000</v>
      </c>
      <c r="D3141" s="460">
        <f t="shared" si="552"/>
        <v>2000</v>
      </c>
      <c r="E3141" s="460">
        <f t="shared" si="558"/>
        <v>2</v>
      </c>
      <c r="F3141" s="460">
        <f t="shared" si="553"/>
        <v>2.0647200088451828E-3</v>
      </c>
      <c r="G3141" s="460">
        <v>5.59220421294996E-16</v>
      </c>
      <c r="H3141" s="460">
        <f t="shared" si="554"/>
        <v>1</v>
      </c>
      <c r="I3141" s="460">
        <v>2.36166071298274E-2</v>
      </c>
      <c r="J3141" s="460">
        <v>2.13418558171985E-2</v>
      </c>
      <c r="K3141" s="460">
        <v>5.0460758876251901E-6</v>
      </c>
      <c r="L3141" s="460" t="str">
        <f t="shared" si="555"/>
        <v>-</v>
      </c>
      <c r="M3141" s="460">
        <f t="shared" si="556"/>
        <v>1</v>
      </c>
      <c r="N3141" s="460">
        <f t="shared" si="557"/>
        <v>1.154633593202611E-18</v>
      </c>
      <c r="O3141" s="460">
        <f t="shared" si="551"/>
        <v>-358.75111622359532</v>
      </c>
      <c r="P3141" s="460">
        <f t="shared" si="559"/>
        <v>-10</v>
      </c>
      <c r="Q3141" s="460">
        <f t="shared" si="560"/>
        <v>1.8359898369858125E-10</v>
      </c>
      <c r="R3141" s="460">
        <f t="shared" si="561"/>
        <v>-1.8359898369858125E-9</v>
      </c>
      <c r="V3141" s="430"/>
    </row>
    <row r="3142" spans="3:22" x14ac:dyDescent="0.35">
      <c r="C3142" s="460">
        <v>2010</v>
      </c>
      <c r="D3142" s="460">
        <f t="shared" si="552"/>
        <v>2010</v>
      </c>
      <c r="E3142" s="460">
        <f t="shared" si="558"/>
        <v>2.0099999999999998</v>
      </c>
      <c r="F3142" s="460">
        <f t="shared" si="553"/>
        <v>2.0293615578235889E-3</v>
      </c>
      <c r="G3142" s="460">
        <v>1.29592353194535E-2</v>
      </c>
      <c r="H3142" s="460">
        <f t="shared" si="554"/>
        <v>1</v>
      </c>
      <c r="I3142" s="460">
        <v>2.3189864949038502E-2</v>
      </c>
      <c r="J3142" s="460">
        <v>2.07864146775514E-2</v>
      </c>
      <c r="K3142" s="460">
        <v>1.60950075965165E-3</v>
      </c>
      <c r="L3142" s="460" t="str">
        <f t="shared" si="555"/>
        <v>-</v>
      </c>
      <c r="M3142" s="460">
        <f t="shared" si="556"/>
        <v>1</v>
      </c>
      <c r="N3142" s="460">
        <f t="shared" si="557"/>
        <v>2.6298973976088628E-5</v>
      </c>
      <c r="O3142" s="460">
        <f t="shared" si="551"/>
        <v>-91.601223893486292</v>
      </c>
      <c r="P3142" s="460">
        <f t="shared" si="559"/>
        <v>-10</v>
      </c>
      <c r="Q3142" s="460">
        <f t="shared" si="560"/>
        <v>1.7290900804876193E-10</v>
      </c>
      <c r="R3142" s="460">
        <f t="shared" si="561"/>
        <v>-1.7290900804876193E-9</v>
      </c>
      <c r="V3142" s="430"/>
    </row>
    <row r="3143" spans="3:22" x14ac:dyDescent="0.35">
      <c r="C3143" s="460">
        <v>2020</v>
      </c>
      <c r="D3143" s="460">
        <f t="shared" si="552"/>
        <v>2020</v>
      </c>
      <c r="E3143" s="460">
        <f t="shared" si="558"/>
        <v>2.02</v>
      </c>
      <c r="F3143" s="460">
        <f t="shared" si="553"/>
        <v>1.985533031089508E-3</v>
      </c>
      <c r="G3143" s="460">
        <v>6.21769883767754E-3</v>
      </c>
      <c r="H3143" s="460">
        <f t="shared" si="554"/>
        <v>1</v>
      </c>
      <c r="I3143" s="460">
        <v>2.2737435712497301E-2</v>
      </c>
      <c r="J3143" s="460">
        <v>2.0212019695689701E-2</v>
      </c>
      <c r="K3143" s="460">
        <v>3.1638542981244199E-3</v>
      </c>
      <c r="L3143" s="460" t="str">
        <f t="shared" si="555"/>
        <v>-</v>
      </c>
      <c r="M3143" s="460">
        <f t="shared" si="556"/>
        <v>1</v>
      </c>
      <c r="N3143" s="460">
        <f t="shared" si="557"/>
        <v>1.2345446419575597E-5</v>
      </c>
      <c r="O3143" s="460">
        <f t="shared" si="551"/>
        <v>-98.169864021400173</v>
      </c>
      <c r="P3143" s="460">
        <f t="shared" si="559"/>
        <v>-10</v>
      </c>
      <c r="Q3143" s="460">
        <f t="shared" si="560"/>
        <v>3.7334780692920724E-10</v>
      </c>
      <c r="R3143" s="460">
        <f t="shared" si="561"/>
        <v>-3.7334780692920725E-9</v>
      </c>
      <c r="V3143" s="430"/>
    </row>
    <row r="3144" spans="3:22" x14ac:dyDescent="0.35">
      <c r="C3144" s="460">
        <v>2030</v>
      </c>
      <c r="D3144" s="460">
        <f t="shared" si="552"/>
        <v>2030</v>
      </c>
      <c r="E3144" s="460">
        <f t="shared" si="558"/>
        <v>2.0299999999999998</v>
      </c>
      <c r="F3144" s="460">
        <f t="shared" si="553"/>
        <v>1.9337688320805746E-3</v>
      </c>
      <c r="G3144" s="460">
        <v>3.7341387401940698E-3</v>
      </c>
      <c r="H3144" s="460">
        <f t="shared" si="554"/>
        <v>1</v>
      </c>
      <c r="I3144" s="460">
        <v>2.2260895890493501E-2</v>
      </c>
      <c r="J3144" s="460">
        <v>1.9620238850672201E-2</v>
      </c>
      <c r="K3144" s="460">
        <v>4.6587615679356898E-3</v>
      </c>
      <c r="L3144" s="460" t="str">
        <f t="shared" si="555"/>
        <v>-</v>
      </c>
      <c r="M3144" s="460">
        <f t="shared" si="556"/>
        <v>1</v>
      </c>
      <c r="N3144" s="460">
        <f t="shared" si="557"/>
        <v>7.2209611104519147E-6</v>
      </c>
      <c r="O3144" s="460">
        <f t="shared" si="551"/>
        <v>-102.82809987911631</v>
      </c>
      <c r="P3144" s="460">
        <f t="shared" si="559"/>
        <v>-10</v>
      </c>
      <c r="Q3144" s="460">
        <f t="shared" si="560"/>
        <v>9.5711075907779326E-11</v>
      </c>
      <c r="R3144" s="460">
        <f t="shared" si="561"/>
        <v>-9.5711075907779318E-10</v>
      </c>
      <c r="V3144" s="430"/>
    </row>
    <row r="3145" spans="3:22" x14ac:dyDescent="0.35">
      <c r="C3145" s="460">
        <v>2040</v>
      </c>
      <c r="D3145" s="460">
        <f t="shared" si="552"/>
        <v>2040</v>
      </c>
      <c r="E3145" s="460">
        <f t="shared" si="558"/>
        <v>2.04</v>
      </c>
      <c r="F3145" s="460">
        <f t="shared" si="553"/>
        <v>1.8746738319764455E-3</v>
      </c>
      <c r="G3145" s="460">
        <v>4.6918752385758804E-9</v>
      </c>
      <c r="H3145" s="460">
        <f t="shared" si="554"/>
        <v>1</v>
      </c>
      <c r="I3145" s="460">
        <v>2.1761799644399699E-2</v>
      </c>
      <c r="J3145" s="460">
        <v>1.9012611135060999E-2</v>
      </c>
      <c r="K3145" s="460">
        <v>6.0949825785824004E-3</v>
      </c>
      <c r="L3145" s="460" t="str">
        <f t="shared" si="555"/>
        <v>-</v>
      </c>
      <c r="M3145" s="460">
        <f t="shared" si="556"/>
        <v>1</v>
      </c>
      <c r="N3145" s="460">
        <f t="shared" si="557"/>
        <v>8.7957357326564445E-12</v>
      </c>
      <c r="O3145" s="460">
        <f t="shared" si="551"/>
        <v>-221.114556549329</v>
      </c>
      <c r="P3145" s="460">
        <f t="shared" si="559"/>
        <v>-10</v>
      </c>
      <c r="Q3145" s="460">
        <f t="shared" si="560"/>
        <v>1.303560159651691E-11</v>
      </c>
      <c r="R3145" s="460">
        <f t="shared" si="561"/>
        <v>-1.3035601596516911E-10</v>
      </c>
      <c r="V3145" s="430"/>
    </row>
    <row r="3146" spans="3:22" x14ac:dyDescent="0.35">
      <c r="C3146" s="460">
        <v>2050</v>
      </c>
      <c r="D3146" s="460">
        <f t="shared" si="552"/>
        <v>2050</v>
      </c>
      <c r="E3146" s="460">
        <f t="shared" si="558"/>
        <v>2.0499999999999998</v>
      </c>
      <c r="F3146" s="460">
        <f t="shared" si="553"/>
        <v>1.8089143781140184E-3</v>
      </c>
      <c r="G3146" s="460">
        <v>1.9382735554263299E-8</v>
      </c>
      <c r="H3146" s="460">
        <f t="shared" si="554"/>
        <v>1</v>
      </c>
      <c r="I3146" s="460">
        <v>2.1241677972817199E-2</v>
      </c>
      <c r="J3146" s="460">
        <v>1.8390645781422101E-2</v>
      </c>
      <c r="K3146" s="460">
        <v>7.4732898149999297E-3</v>
      </c>
      <c r="L3146" s="460" t="str">
        <f t="shared" si="555"/>
        <v>-</v>
      </c>
      <c r="M3146" s="460">
        <f t="shared" si="556"/>
        <v>1</v>
      </c>
      <c r="N3146" s="460">
        <f t="shared" si="557"/>
        <v>3.5061709031288666E-11</v>
      </c>
      <c r="O3146" s="460">
        <f t="shared" si="551"/>
        <v>-209.10333837364738</v>
      </c>
      <c r="P3146" s="460">
        <f t="shared" si="559"/>
        <v>-10</v>
      </c>
      <c r="Q3146" s="460">
        <f t="shared" si="560"/>
        <v>4.8086886530562418E-22</v>
      </c>
      <c r="R3146" s="460">
        <f t="shared" si="561"/>
        <v>-4.8086886530562418E-21</v>
      </c>
      <c r="V3146" s="430"/>
    </row>
    <row r="3147" spans="3:22" x14ac:dyDescent="0.35">
      <c r="C3147" s="460">
        <v>2060</v>
      </c>
      <c r="D3147" s="460">
        <f t="shared" si="552"/>
        <v>2060</v>
      </c>
      <c r="E3147" s="460">
        <f t="shared" si="558"/>
        <v>2.06</v>
      </c>
      <c r="F3147" s="460">
        <f t="shared" si="553"/>
        <v>1.7372087422306329E-3</v>
      </c>
      <c r="G3147" s="460">
        <v>1.65835150731341E-2</v>
      </c>
      <c r="H3147" s="460">
        <f t="shared" si="554"/>
        <v>1</v>
      </c>
      <c r="I3147" s="460">
        <v>2.07020378907188E-2</v>
      </c>
      <c r="J3147" s="460">
        <v>1.77558215285777E-2</v>
      </c>
      <c r="K3147" s="460">
        <v>8.79446773053498E-3</v>
      </c>
      <c r="L3147" s="460" t="str">
        <f t="shared" si="555"/>
        <v>-</v>
      </c>
      <c r="M3147" s="460">
        <f t="shared" si="556"/>
        <v>1</v>
      </c>
      <c r="N3147" s="460">
        <f t="shared" si="557"/>
        <v>2.8809027361962032E-5</v>
      </c>
      <c r="O3147" s="460">
        <f t="shared" si="551"/>
        <v>-90.809428078725887</v>
      </c>
      <c r="P3147" s="460">
        <f t="shared" si="559"/>
        <v>-10</v>
      </c>
      <c r="Q3147" s="460">
        <f t="shared" si="560"/>
        <v>2.0749051943274403E-10</v>
      </c>
      <c r="R3147" s="460">
        <f t="shared" si="561"/>
        <v>-2.0749051943274401E-9</v>
      </c>
      <c r="V3147" s="430"/>
    </row>
    <row r="3148" spans="3:22" x14ac:dyDescent="0.35">
      <c r="C3148" s="460">
        <v>2070</v>
      </c>
      <c r="D3148" s="460">
        <f t="shared" si="552"/>
        <v>2070</v>
      </c>
      <c r="E3148" s="460">
        <f t="shared" si="558"/>
        <v>2.0699999999999998</v>
      </c>
      <c r="F3148" s="460">
        <f t="shared" si="553"/>
        <v>1.6603171482645689E-3</v>
      </c>
      <c r="G3148" s="460">
        <v>2.3178565229258902E-2</v>
      </c>
      <c r="H3148" s="460">
        <f t="shared" si="554"/>
        <v>1</v>
      </c>
      <c r="I3148" s="460">
        <v>2.0144361641905899E-2</v>
      </c>
      <c r="J3148" s="460">
        <v>1.7109585927782198E-2</v>
      </c>
      <c r="K3148" s="460">
        <v>1.00593122388368E-2</v>
      </c>
      <c r="L3148" s="460" t="str">
        <f t="shared" si="555"/>
        <v>-</v>
      </c>
      <c r="M3148" s="460">
        <f t="shared" si="556"/>
        <v>1</v>
      </c>
      <c r="N3148" s="460">
        <f t="shared" si="557"/>
        <v>3.8483769322307435E-5</v>
      </c>
      <c r="O3148" s="460">
        <f t="shared" si="551"/>
        <v>-88.294447944894671</v>
      </c>
      <c r="P3148" s="460">
        <f t="shared" si="559"/>
        <v>-10</v>
      </c>
      <c r="Q3148" s="460">
        <f t="shared" si="560"/>
        <v>1.1320801213976068E-9</v>
      </c>
      <c r="R3148" s="460">
        <f t="shared" si="561"/>
        <v>-1.1320801213976069E-8</v>
      </c>
      <c r="V3148" s="430"/>
    </row>
    <row r="3149" spans="3:22" x14ac:dyDescent="0.35">
      <c r="C3149" s="460">
        <v>2080</v>
      </c>
      <c r="D3149" s="460">
        <f t="shared" si="552"/>
        <v>2080</v>
      </c>
      <c r="E3149" s="460">
        <f t="shared" si="558"/>
        <v>2.08</v>
      </c>
      <c r="F3149" s="460">
        <f t="shared" si="553"/>
        <v>1.5790315210078966E-3</v>
      </c>
      <c r="G3149" s="460">
        <v>8.3260134306214497E-4</v>
      </c>
      <c r="H3149" s="460">
        <f t="shared" si="554"/>
        <v>1</v>
      </c>
      <c r="I3149" s="460">
        <v>1.9570105945081399E-2</v>
      </c>
      <c r="J3149" s="460">
        <v>1.64533546889628E-2</v>
      </c>
      <c r="K3149" s="460">
        <v>1.12686302049473E-2</v>
      </c>
      <c r="L3149" s="460" t="str">
        <f t="shared" si="555"/>
        <v>-</v>
      </c>
      <c r="M3149" s="460">
        <f t="shared" si="556"/>
        <v>1</v>
      </c>
      <c r="N3149" s="460">
        <f t="shared" si="557"/>
        <v>1.3147037651286362E-6</v>
      </c>
      <c r="O3149" s="460">
        <f t="shared" ref="O3149:O3212" si="562">20*LOG10(N3149)</f>
        <v>-117.62344186611934</v>
      </c>
      <c r="P3149" s="460">
        <f t="shared" si="559"/>
        <v>-10</v>
      </c>
      <c r="Q3149" s="460">
        <f t="shared" si="560"/>
        <v>3.9597961502284327E-10</v>
      </c>
      <c r="R3149" s="460">
        <f t="shared" si="561"/>
        <v>-3.9597961502284325E-9</v>
      </c>
      <c r="V3149" s="430"/>
    </row>
    <row r="3150" spans="3:22" x14ac:dyDescent="0.35">
      <c r="C3150" s="460">
        <v>2090</v>
      </c>
      <c r="D3150" s="460">
        <f t="shared" si="552"/>
        <v>2090</v>
      </c>
      <c r="E3150" s="460">
        <f t="shared" si="558"/>
        <v>2.09</v>
      </c>
      <c r="F3150" s="460">
        <f t="shared" si="553"/>
        <v>1.4941650966203924E-3</v>
      </c>
      <c r="G3150" s="460">
        <v>1.77239668374089E-2</v>
      </c>
      <c r="H3150" s="460">
        <f t="shared" si="554"/>
        <v>1</v>
      </c>
      <c r="I3150" s="460">
        <v>1.8980701273781399E-2</v>
      </c>
      <c r="J3150" s="460">
        <v>1.5788511067114E-2</v>
      </c>
      <c r="K3150" s="460">
        <v>1.2423238935867E-2</v>
      </c>
      <c r="L3150" s="460" t="str">
        <f t="shared" si="555"/>
        <v>-</v>
      </c>
      <c r="M3150" s="460">
        <f t="shared" si="556"/>
        <v>1</v>
      </c>
      <c r="N3150" s="460">
        <f t="shared" si="557"/>
        <v>2.6482532622113699E-5</v>
      </c>
      <c r="O3150" s="460">
        <f t="shared" si="562"/>
        <v>-91.54080968131359</v>
      </c>
      <c r="P3150" s="460">
        <f t="shared" si="559"/>
        <v>-10</v>
      </c>
      <c r="Q3150" s="460">
        <f t="shared" si="560"/>
        <v>1.9317158769205733E-10</v>
      </c>
      <c r="R3150" s="460">
        <f t="shared" si="561"/>
        <v>-1.9317158769205731E-9</v>
      </c>
      <c r="V3150" s="430"/>
    </row>
    <row r="3151" spans="3:22" x14ac:dyDescent="0.35">
      <c r="C3151" s="460">
        <v>2100</v>
      </c>
      <c r="D3151" s="460">
        <f t="shared" si="552"/>
        <v>2100</v>
      </c>
      <c r="E3151" s="460">
        <f t="shared" si="558"/>
        <v>2.1</v>
      </c>
      <c r="F3151" s="460">
        <f t="shared" si="553"/>
        <v>1.4065420339273438E-3</v>
      </c>
      <c r="G3151" s="460">
        <v>1.3766877921313701E-8</v>
      </c>
      <c r="H3151" s="460">
        <f t="shared" si="554"/>
        <v>1</v>
      </c>
      <c r="I3151" s="460">
        <v>1.83775511703985E-2</v>
      </c>
      <c r="J3151" s="460">
        <v>1.51164052889033E-2</v>
      </c>
      <c r="K3151" s="460">
        <v>1.3523965670882401E-2</v>
      </c>
      <c r="L3151" s="460" t="str">
        <f t="shared" si="555"/>
        <v>-</v>
      </c>
      <c r="M3151" s="460">
        <f t="shared" si="556"/>
        <v>1</v>
      </c>
      <c r="N3151" s="460">
        <f t="shared" si="557"/>
        <v>1.9363692472274015E-11</v>
      </c>
      <c r="O3151" s="460">
        <f t="shared" si="562"/>
        <v>-214.26023646593899</v>
      </c>
      <c r="P3151" s="460">
        <f t="shared" si="559"/>
        <v>-10</v>
      </c>
      <c r="Q3151" s="460">
        <f t="shared" si="560"/>
        <v>1.753313899202316E-10</v>
      </c>
      <c r="R3151" s="460">
        <f t="shared" si="561"/>
        <v>-1.753313899202316E-9</v>
      </c>
      <c r="V3151" s="430"/>
    </row>
    <row r="3152" spans="3:22" x14ac:dyDescent="0.35">
      <c r="C3152" s="460">
        <v>2110</v>
      </c>
      <c r="D3152" s="460">
        <f t="shared" si="552"/>
        <v>2110</v>
      </c>
      <c r="E3152" s="460">
        <f t="shared" si="558"/>
        <v>2.11</v>
      </c>
      <c r="F3152" s="460">
        <f t="shared" si="553"/>
        <v>1.3169871616134357E-3</v>
      </c>
      <c r="G3152" s="460">
        <v>2.5137027618834198E-2</v>
      </c>
      <c r="H3152" s="460">
        <f t="shared" si="554"/>
        <v>1</v>
      </c>
      <c r="I3152" s="460">
        <v>1.7762031594477701E-2</v>
      </c>
      <c r="J3152" s="460">
        <v>1.44383540195015E-2</v>
      </c>
      <c r="K3152" s="460">
        <v>1.4571647071927299E-2</v>
      </c>
      <c r="L3152" s="460" t="str">
        <f t="shared" si="555"/>
        <v>-</v>
      </c>
      <c r="M3152" s="460">
        <f t="shared" si="556"/>
        <v>1</v>
      </c>
      <c r="N3152" s="460">
        <f t="shared" si="557"/>
        <v>3.3105142655126992E-5</v>
      </c>
      <c r="O3152" s="460">
        <f t="shared" si="562"/>
        <v>-89.602090726744663</v>
      </c>
      <c r="P3152" s="460">
        <f t="shared" si="559"/>
        <v>-10</v>
      </c>
      <c r="Q3152" s="460">
        <f t="shared" si="560"/>
        <v>2.7398793807307173E-10</v>
      </c>
      <c r="R3152" s="460">
        <f t="shared" si="561"/>
        <v>-2.7398793807307173E-9</v>
      </c>
      <c r="V3152" s="430"/>
    </row>
    <row r="3153" spans="3:22" x14ac:dyDescent="0.35">
      <c r="C3153" s="460">
        <v>2120</v>
      </c>
      <c r="D3153" s="460">
        <f t="shared" si="552"/>
        <v>2120</v>
      </c>
      <c r="E3153" s="460">
        <f t="shared" si="558"/>
        <v>2.12</v>
      </c>
      <c r="F3153" s="460">
        <f t="shared" si="553"/>
        <v>1.226315990983326E-3</v>
      </c>
      <c r="G3153" s="460">
        <v>1.3260082158222299E-2</v>
      </c>
      <c r="H3153" s="460">
        <f t="shared" si="554"/>
        <v>1</v>
      </c>
      <c r="I3153" s="460">
        <v>1.7135490305436998E-2</v>
      </c>
      <c r="J3153" s="460">
        <v>1.3755639869607501E-2</v>
      </c>
      <c r="K3153" s="460">
        <v>1.55671287142539E-2</v>
      </c>
      <c r="L3153" s="460" t="str">
        <f t="shared" si="555"/>
        <v>-</v>
      </c>
      <c r="M3153" s="460">
        <f t="shared" si="556"/>
        <v>1</v>
      </c>
      <c r="N3153" s="460">
        <f t="shared" si="557"/>
        <v>1.62610507923807E-5</v>
      </c>
      <c r="O3153" s="460">
        <f t="shared" si="562"/>
        <v>-95.777027872763455</v>
      </c>
      <c r="P3153" s="460">
        <f t="shared" si="559"/>
        <v>-10</v>
      </c>
      <c r="Q3153" s="460">
        <f t="shared" si="560"/>
        <v>6.0925526387418777E-10</v>
      </c>
      <c r="R3153" s="460">
        <f t="shared" si="561"/>
        <v>-6.0925526387418775E-9</v>
      </c>
      <c r="V3153" s="430"/>
    </row>
    <row r="3154" spans="3:22" x14ac:dyDescent="0.35">
      <c r="C3154" s="460">
        <v>2130</v>
      </c>
      <c r="D3154" s="460">
        <f t="shared" si="552"/>
        <v>2130</v>
      </c>
      <c r="E3154" s="460">
        <f t="shared" si="558"/>
        <v>2.13</v>
      </c>
      <c r="F3154" s="460">
        <f t="shared" si="553"/>
        <v>1.1353251169993019E-3</v>
      </c>
      <c r="G3154" s="460">
        <v>1.8618288423169999E-2</v>
      </c>
      <c r="H3154" s="460">
        <f t="shared" si="554"/>
        <v>1</v>
      </c>
      <c r="I3154" s="460">
        <v>1.64992462798382E-2</v>
      </c>
      <c r="J3154" s="460">
        <v>1.30695109426049E-2</v>
      </c>
      <c r="K3154" s="460">
        <v>1.6511264577691899E-2</v>
      </c>
      <c r="L3154" s="460" t="str">
        <f t="shared" si="555"/>
        <v>-</v>
      </c>
      <c r="M3154" s="460">
        <f t="shared" si="556"/>
        <v>1</v>
      </c>
      <c r="N3154" s="460">
        <f t="shared" si="557"/>
        <v>2.1137810482362228E-5</v>
      </c>
      <c r="O3154" s="460">
        <f t="shared" si="562"/>
        <v>-93.498800004407912</v>
      </c>
      <c r="P3154" s="460">
        <f t="shared" si="559"/>
        <v>-10</v>
      </c>
      <c r="Q3154" s="460">
        <f t="shared" si="560"/>
        <v>3.4966870616186654E-10</v>
      </c>
      <c r="R3154" s="460">
        <f t="shared" si="561"/>
        <v>-3.4966870616186655E-9</v>
      </c>
      <c r="V3154" s="430"/>
    </row>
    <row r="3155" spans="3:22" x14ac:dyDescent="0.35">
      <c r="C3155" s="460">
        <v>2140</v>
      </c>
      <c r="D3155" s="460">
        <f t="shared" si="552"/>
        <v>2140</v>
      </c>
      <c r="E3155" s="460">
        <f t="shared" si="558"/>
        <v>2.14</v>
      </c>
      <c r="F3155" s="460">
        <f t="shared" si="553"/>
        <v>1.0447831219557394E-3</v>
      </c>
      <c r="G3155" s="460">
        <v>2.1720059674921698E-2</v>
      </c>
      <c r="H3155" s="460">
        <f t="shared" si="554"/>
        <v>1</v>
      </c>
      <c r="I3155" s="460">
        <v>1.5854589163279201E-2</v>
      </c>
      <c r="J3155" s="460">
        <v>1.23811804217364E-2</v>
      </c>
      <c r="K3155" s="460">
        <v>1.74049165387603E-2</v>
      </c>
      <c r="L3155" s="460" t="str">
        <f t="shared" si="555"/>
        <v>-</v>
      </c>
      <c r="M3155" s="460">
        <f t="shared" si="556"/>
        <v>1</v>
      </c>
      <c r="N3155" s="460">
        <f t="shared" si="557"/>
        <v>2.2692751756229653E-5</v>
      </c>
      <c r="O3155" s="460">
        <f t="shared" si="562"/>
        <v>-92.882256754769301</v>
      </c>
      <c r="P3155" s="460">
        <f t="shared" si="559"/>
        <v>-10</v>
      </c>
      <c r="Q3155" s="460">
        <f t="shared" si="560"/>
        <v>4.8027954653776925E-10</v>
      </c>
      <c r="R3155" s="460">
        <f t="shared" si="561"/>
        <v>-4.8027954653776923E-9</v>
      </c>
      <c r="V3155" s="430"/>
    </row>
    <row r="3156" spans="3:22" x14ac:dyDescent="0.35">
      <c r="C3156" s="460">
        <v>2150</v>
      </c>
      <c r="D3156" s="460">
        <f t="shared" si="552"/>
        <v>2150</v>
      </c>
      <c r="E3156" s="460">
        <f t="shared" si="558"/>
        <v>2.15</v>
      </c>
      <c r="F3156" s="460">
        <f t="shared" si="553"/>
        <v>9.5542208655228524E-4</v>
      </c>
      <c r="G3156" s="460">
        <v>2.1995442921524599E-8</v>
      </c>
      <c r="H3156" s="460">
        <f t="shared" si="554"/>
        <v>1</v>
      </c>
      <c r="I3156" s="460">
        <v>1.52027787569766E-2</v>
      </c>
      <c r="J3156" s="460">
        <v>1.16918261971621E-2</v>
      </c>
      <c r="K3156" s="460">
        <v>1.8248953863902798E-2</v>
      </c>
      <c r="L3156" s="460" t="str">
        <f t="shared" si="555"/>
        <v>-</v>
      </c>
      <c r="M3156" s="460">
        <f t="shared" si="556"/>
        <v>1</v>
      </c>
      <c r="N3156" s="460">
        <f t="shared" si="557"/>
        <v>2.1014931970724725E-11</v>
      </c>
      <c r="O3156" s="460">
        <f t="shared" si="562"/>
        <v>-213.54944023097883</v>
      </c>
      <c r="P3156" s="460">
        <f t="shared" si="559"/>
        <v>-10</v>
      </c>
      <c r="Q3156" s="460">
        <f t="shared" si="560"/>
        <v>1.2874048401089361E-10</v>
      </c>
      <c r="R3156" s="460">
        <f t="shared" si="561"/>
        <v>-1.2874048401089361E-9</v>
      </c>
      <c r="V3156" s="430"/>
    </row>
    <row r="3157" spans="3:22" x14ac:dyDescent="0.35">
      <c r="C3157" s="460">
        <v>2160</v>
      </c>
      <c r="D3157" s="460">
        <f t="shared" si="552"/>
        <v>2160</v>
      </c>
      <c r="E3157" s="460">
        <f t="shared" si="558"/>
        <v>2.16</v>
      </c>
      <c r="F3157" s="460">
        <f t="shared" si="553"/>
        <v>8.6792980243650204E-4</v>
      </c>
      <c r="G3157" s="460">
        <v>2.4968902568680099E-8</v>
      </c>
      <c r="H3157" s="460">
        <f t="shared" si="554"/>
        <v>1</v>
      </c>
      <c r="I3157" s="460">
        <v>1.45450445390399E-2</v>
      </c>
      <c r="J3157" s="460">
        <v>1.10025905327065E-2</v>
      </c>
      <c r="K3157" s="460">
        <v>1.90442527041173E-2</v>
      </c>
      <c r="L3157" s="460" t="str">
        <f t="shared" si="555"/>
        <v>-</v>
      </c>
      <c r="M3157" s="460">
        <f t="shared" si="556"/>
        <v>1</v>
      </c>
      <c r="N3157" s="460">
        <f t="shared" si="557"/>
        <v>2.1671254673490786E-11</v>
      </c>
      <c r="O3157" s="460">
        <f t="shared" si="562"/>
        <v>-213.28231888297171</v>
      </c>
      <c r="P3157" s="460">
        <f t="shared" si="559"/>
        <v>-10</v>
      </c>
      <c r="Q3157" s="460">
        <f t="shared" si="560"/>
        <v>4.555276325562007E-22</v>
      </c>
      <c r="R3157" s="460">
        <f t="shared" si="561"/>
        <v>-4.5552763255620066E-21</v>
      </c>
      <c r="V3157" s="430"/>
    </row>
    <row r="3158" spans="3:22" x14ac:dyDescent="0.35">
      <c r="C3158" s="460">
        <v>2170</v>
      </c>
      <c r="D3158" s="460">
        <f t="shared" si="552"/>
        <v>2170</v>
      </c>
      <c r="E3158" s="460">
        <f t="shared" si="558"/>
        <v>2.17</v>
      </c>
      <c r="F3158" s="460">
        <f t="shared" si="553"/>
        <v>7.8294276866795135E-4</v>
      </c>
      <c r="G3158" s="460">
        <v>2.78484792816764E-2</v>
      </c>
      <c r="H3158" s="460">
        <f t="shared" si="554"/>
        <v>1</v>
      </c>
      <c r="I3158" s="460">
        <v>1.38825852204323E-2</v>
      </c>
      <c r="J3158" s="460">
        <v>1.0314579772081301E-2</v>
      </c>
      <c r="K3158" s="460">
        <v>1.9791695591235201E-2</v>
      </c>
      <c r="L3158" s="460" t="str">
        <f t="shared" si="555"/>
        <v>-</v>
      </c>
      <c r="M3158" s="460">
        <f t="shared" si="556"/>
        <v>1</v>
      </c>
      <c r="N3158" s="460">
        <f t="shared" si="557"/>
        <v>2.1803765471987802E-5</v>
      </c>
      <c r="O3158" s="460">
        <f t="shared" si="562"/>
        <v>-93.22936996048665</v>
      </c>
      <c r="P3158" s="460">
        <f t="shared" si="559"/>
        <v>-10</v>
      </c>
      <c r="Q3158" s="460">
        <f t="shared" si="560"/>
        <v>1.1885128344695645E-10</v>
      </c>
      <c r="R3158" s="460">
        <f t="shared" si="561"/>
        <v>-1.1885128344695646E-9</v>
      </c>
      <c r="V3158" s="430"/>
    </row>
    <row r="3159" spans="3:22" x14ac:dyDescent="0.35">
      <c r="C3159" s="460">
        <v>2180</v>
      </c>
      <c r="D3159" s="460">
        <f t="shared" si="552"/>
        <v>2180</v>
      </c>
      <c r="E3159" s="460">
        <f t="shared" si="558"/>
        <v>2.1800000000000002</v>
      </c>
      <c r="F3159" s="460">
        <f t="shared" si="553"/>
        <v>7.0104004218081201E-4</v>
      </c>
      <c r="G3159" s="460">
        <v>4.0991733560492599E-2</v>
      </c>
      <c r="H3159" s="460">
        <f t="shared" si="554"/>
        <v>1</v>
      </c>
      <c r="I3159" s="460">
        <v>1.3216568335564101E-2</v>
      </c>
      <c r="J3159" s="460">
        <v>9.6288640843196008E-3</v>
      </c>
      <c r="K3159" s="460">
        <v>2.0492170936116199E-2</v>
      </c>
      <c r="L3159" s="460" t="str">
        <f t="shared" si="555"/>
        <v>-</v>
      </c>
      <c r="M3159" s="460">
        <f t="shared" si="556"/>
        <v>1</v>
      </c>
      <c r="N3159" s="460">
        <f t="shared" si="557"/>
        <v>2.873684662431234E-5</v>
      </c>
      <c r="O3159" s="460">
        <f t="shared" si="562"/>
        <v>-90.83121779905116</v>
      </c>
      <c r="P3159" s="460">
        <f t="shared" si="559"/>
        <v>-10</v>
      </c>
      <c r="Q3159" s="460">
        <f t="shared" si="560"/>
        <v>6.3858836776717012E-10</v>
      </c>
      <c r="R3159" s="460">
        <f t="shared" si="561"/>
        <v>-6.3858836776717014E-9</v>
      </c>
      <c r="V3159" s="430"/>
    </row>
    <row r="3160" spans="3:22" x14ac:dyDescent="0.35">
      <c r="C3160" s="460">
        <v>2190</v>
      </c>
      <c r="D3160" s="460">
        <f t="shared" si="552"/>
        <v>2190</v>
      </c>
      <c r="E3160" s="460">
        <f t="shared" si="558"/>
        <v>2.19</v>
      </c>
      <c r="F3160" s="460">
        <f t="shared" si="553"/>
        <v>6.2273799936872249E-4</v>
      </c>
      <c r="G3160" s="460">
        <v>2.1745446666304701E-2</v>
      </c>
      <c r="H3160" s="460">
        <f t="shared" si="554"/>
        <v>1</v>
      </c>
      <c r="I3160" s="460">
        <v>1.25481298674426E-2</v>
      </c>
      <c r="J3160" s="460">
        <v>8.9464772481314698E-3</v>
      </c>
      <c r="K3160" s="460">
        <v>2.11465725290182E-2</v>
      </c>
      <c r="L3160" s="460" t="str">
        <f t="shared" si="555"/>
        <v>-</v>
      </c>
      <c r="M3160" s="460">
        <f t="shared" si="556"/>
        <v>1</v>
      </c>
      <c r="N3160" s="460">
        <f t="shared" si="557"/>
        <v>1.3541715952353844E-5</v>
      </c>
      <c r="O3160" s="460">
        <f t="shared" si="562"/>
        <v>-97.366526001909236</v>
      </c>
      <c r="P3160" s="460">
        <f t="shared" si="559"/>
        <v>-10</v>
      </c>
      <c r="Q3160" s="460">
        <f t="shared" si="560"/>
        <v>4.4686921338726958E-10</v>
      </c>
      <c r="R3160" s="460">
        <f t="shared" si="561"/>
        <v>-4.4686921338726958E-9</v>
      </c>
      <c r="V3160" s="430"/>
    </row>
    <row r="3161" spans="3:22" x14ac:dyDescent="0.35">
      <c r="C3161" s="460">
        <v>2200</v>
      </c>
      <c r="D3161" s="460">
        <f t="shared" si="552"/>
        <v>2200</v>
      </c>
      <c r="E3161" s="460">
        <f t="shared" si="558"/>
        <v>2.2000000000000002</v>
      </c>
      <c r="F3161" s="460">
        <f t="shared" si="553"/>
        <v>5.4848605256441359E-4</v>
      </c>
      <c r="G3161" s="460">
        <v>1.05367123153612E-8</v>
      </c>
      <c r="H3161" s="460">
        <f t="shared" si="554"/>
        <v>1</v>
      </c>
      <c r="I3161" s="460">
        <v>1.18783739072605E-2</v>
      </c>
      <c r="J3161" s="460">
        <v>8.2684164748445393E-3</v>
      </c>
      <c r="K3161" s="460">
        <v>2.1755799042387201E-2</v>
      </c>
      <c r="L3161" s="460" t="str">
        <f t="shared" si="555"/>
        <v>-</v>
      </c>
      <c r="M3161" s="460">
        <f t="shared" si="556"/>
        <v>1</v>
      </c>
      <c r="N3161" s="460">
        <f t="shared" si="557"/>
        <v>5.7792397448593073E-12</v>
      </c>
      <c r="O3161" s="460">
        <f t="shared" si="562"/>
        <v>-224.76258577943929</v>
      </c>
      <c r="P3161" s="460">
        <f t="shared" si="559"/>
        <v>-10</v>
      </c>
      <c r="Q3161" s="460">
        <f t="shared" si="560"/>
        <v>4.5844556863978511E-11</v>
      </c>
      <c r="R3161" s="460">
        <f t="shared" si="561"/>
        <v>-4.584455686397851E-10</v>
      </c>
      <c r="V3161" s="430"/>
    </row>
    <row r="3162" spans="3:22" x14ac:dyDescent="0.35">
      <c r="C3162" s="460">
        <v>2210</v>
      </c>
      <c r="D3162" s="460">
        <f t="shared" si="552"/>
        <v>2210</v>
      </c>
      <c r="E3162" s="460">
        <f t="shared" si="558"/>
        <v>2.21</v>
      </c>
      <c r="F3162" s="460">
        <f t="shared" si="553"/>
        <v>4.7866335161808962E-4</v>
      </c>
      <c r="G3162" s="460">
        <v>2.73522616728551E-3</v>
      </c>
      <c r="H3162" s="460">
        <f t="shared" si="554"/>
        <v>1</v>
      </c>
      <c r="I3162" s="460">
        <v>1.1208372348283299E-2</v>
      </c>
      <c r="J3162" s="460">
        <v>7.5956422695692598E-3</v>
      </c>
      <c r="K3162" s="460">
        <v>2.2320753536330999E-2</v>
      </c>
      <c r="L3162" s="460" t="str">
        <f t="shared" si="555"/>
        <v>-</v>
      </c>
      <c r="M3162" s="460">
        <f t="shared" si="556"/>
        <v>1</v>
      </c>
      <c r="N3162" s="460">
        <f t="shared" si="557"/>
        <v>1.3092525246663837E-6</v>
      </c>
      <c r="O3162" s="460">
        <f t="shared" si="562"/>
        <v>-117.65953159928191</v>
      </c>
      <c r="P3162" s="460">
        <f t="shared" si="559"/>
        <v>-10</v>
      </c>
      <c r="Q3162" s="460">
        <f t="shared" si="560"/>
        <v>4.2853932658678821E-13</v>
      </c>
      <c r="R3162" s="460">
        <f t="shared" si="561"/>
        <v>-4.2853932658678821E-12</v>
      </c>
      <c r="V3162" s="430"/>
    </row>
    <row r="3163" spans="3:22" x14ac:dyDescent="0.35">
      <c r="C3163" s="460">
        <v>2220</v>
      </c>
      <c r="D3163" s="460">
        <f t="shared" si="552"/>
        <v>2220</v>
      </c>
      <c r="E3163" s="460">
        <f t="shared" si="558"/>
        <v>2.2200000000000002</v>
      </c>
      <c r="F3163" s="460">
        <f t="shared" si="553"/>
        <v>4.1357648717180845E-4</v>
      </c>
      <c r="G3163" s="460">
        <v>2.4099020252152999E-4</v>
      </c>
      <c r="H3163" s="460">
        <f t="shared" si="554"/>
        <v>1</v>
      </c>
      <c r="I3163" s="460">
        <v>1.0539164613857401E-2</v>
      </c>
      <c r="J3163" s="460">
        <v>6.9290783301817101E-3</v>
      </c>
      <c r="K3163" s="460">
        <v>2.2842342967014699E-2</v>
      </c>
      <c r="L3163" s="460" t="str">
        <f t="shared" si="555"/>
        <v>-</v>
      </c>
      <c r="M3163" s="460">
        <f t="shared" si="556"/>
        <v>1</v>
      </c>
      <c r="N3163" s="460">
        <f t="shared" si="557"/>
        <v>9.9667881401677074E-8</v>
      </c>
      <c r="O3163" s="460">
        <f t="shared" si="562"/>
        <v>-140.0288954651293</v>
      </c>
      <c r="P3163" s="460">
        <f t="shared" si="559"/>
        <v>-10</v>
      </c>
      <c r="Q3163" s="460">
        <f t="shared" si="560"/>
        <v>4.9626417765874735E-13</v>
      </c>
      <c r="R3163" s="460">
        <f t="shared" si="561"/>
        <v>-4.9626417765874733E-12</v>
      </c>
      <c r="V3163" s="430"/>
    </row>
    <row r="3164" spans="3:22" x14ac:dyDescent="0.35">
      <c r="C3164" s="460">
        <v>2230</v>
      </c>
      <c r="D3164" s="460">
        <f t="shared" si="552"/>
        <v>2230</v>
      </c>
      <c r="E3164" s="460">
        <f t="shared" si="558"/>
        <v>2.23</v>
      </c>
      <c r="F3164" s="460">
        <f t="shared" si="553"/>
        <v>3.534581987578502E-4</v>
      </c>
      <c r="G3164" s="460">
        <v>2.3098001450951801E-3</v>
      </c>
      <c r="H3164" s="460">
        <f t="shared" si="554"/>
        <v>1</v>
      </c>
      <c r="I3164" s="460">
        <v>9.8717574193326607E-3</v>
      </c>
      <c r="J3164" s="460">
        <v>6.2696114836964297E-3</v>
      </c>
      <c r="K3164" s="460">
        <v>2.3321477698228701E-2</v>
      </c>
      <c r="L3164" s="460" t="str">
        <f t="shared" si="555"/>
        <v>-</v>
      </c>
      <c r="M3164" s="460">
        <f t="shared" si="556"/>
        <v>1</v>
      </c>
      <c r="N3164" s="460">
        <f t="shared" si="557"/>
        <v>8.164177987759634E-7</v>
      </c>
      <c r="O3164" s="460">
        <f t="shared" si="562"/>
        <v>-121.76175071542693</v>
      </c>
      <c r="P3164" s="460">
        <f t="shared" si="559"/>
        <v>-10</v>
      </c>
      <c r="Q3164" s="460">
        <f t="shared" si="560"/>
        <v>2.0980324335663253E-13</v>
      </c>
      <c r="R3164" s="460">
        <f t="shared" si="561"/>
        <v>-2.0980324335663255E-12</v>
      </c>
      <c r="V3164" s="430"/>
    </row>
    <row r="3165" spans="3:22" x14ac:dyDescent="0.35">
      <c r="C3165" s="460">
        <v>2240</v>
      </c>
      <c r="D3165" s="460">
        <f t="shared" si="552"/>
        <v>2240</v>
      </c>
      <c r="E3165" s="460">
        <f t="shared" si="558"/>
        <v>2.2400000000000002</v>
      </c>
      <c r="F3165" s="460">
        <f t="shared" si="553"/>
        <v>2.984670776856007E-4</v>
      </c>
      <c r="G3165" s="460">
        <v>2.4615813836121399E-3</v>
      </c>
      <c r="H3165" s="460">
        <f t="shared" si="554"/>
        <v>1</v>
      </c>
      <c r="I3165" s="460">
        <v>9.2071245676648705E-3</v>
      </c>
      <c r="J3165" s="460">
        <v>5.6180916595565504E-3</v>
      </c>
      <c r="K3165" s="460">
        <v>2.3759071016363199E-2</v>
      </c>
      <c r="L3165" s="460" t="str">
        <f t="shared" si="555"/>
        <v>-</v>
      </c>
      <c r="M3165" s="460">
        <f t="shared" si="556"/>
        <v>1</v>
      </c>
      <c r="N3165" s="460">
        <f t="shared" si="557"/>
        <v>7.3470100205199296E-7</v>
      </c>
      <c r="O3165" s="460">
        <f t="shared" si="562"/>
        <v>-122.67778735649877</v>
      </c>
      <c r="P3165" s="460">
        <f t="shared" si="559"/>
        <v>-10</v>
      </c>
      <c r="Q3165" s="460">
        <f t="shared" si="560"/>
        <v>6.0149238357048936E-13</v>
      </c>
      <c r="R3165" s="460">
        <f t="shared" si="561"/>
        <v>-6.0149238357048934E-12</v>
      </c>
      <c r="V3165" s="430"/>
    </row>
    <row r="3166" spans="3:22" x14ac:dyDescent="0.35">
      <c r="C3166" s="460">
        <v>2250</v>
      </c>
      <c r="D3166" s="460">
        <f t="shared" si="552"/>
        <v>2250</v>
      </c>
      <c r="E3166" s="460">
        <f t="shared" si="558"/>
        <v>2.25</v>
      </c>
      <c r="F3166" s="460">
        <f t="shared" si="553"/>
        <v>2.4868824198545403E-4</v>
      </c>
      <c r="G3166" s="460">
        <v>1.8128385184052701E-4</v>
      </c>
      <c r="H3166" s="460">
        <f t="shared" si="554"/>
        <v>1</v>
      </c>
      <c r="I3166" s="460">
        <v>8.5462067784299808E-3</v>
      </c>
      <c r="J3166" s="460">
        <v>4.9753318993455203E-3</v>
      </c>
      <c r="K3166" s="460">
        <v>2.4156038649033901E-2</v>
      </c>
      <c r="L3166" s="460" t="str">
        <f t="shared" si="555"/>
        <v>-</v>
      </c>
      <c r="M3166" s="460">
        <f t="shared" si="556"/>
        <v>1</v>
      </c>
      <c r="N3166" s="460">
        <f t="shared" si="557"/>
        <v>4.5083162414572176E-8</v>
      </c>
      <c r="O3166" s="460">
        <f t="shared" si="562"/>
        <v>-146.91971254860249</v>
      </c>
      <c r="P3166" s="460">
        <f t="shared" si="559"/>
        <v>-10</v>
      </c>
      <c r="Q3166" s="460">
        <f t="shared" si="560"/>
        <v>1.5201583578820477E-13</v>
      </c>
      <c r="R3166" s="460">
        <f t="shared" si="561"/>
        <v>-1.5201583578820477E-12</v>
      </c>
      <c r="V3166" s="430"/>
    </row>
    <row r="3167" spans="3:22" x14ac:dyDescent="0.35">
      <c r="C3167" s="460">
        <v>2260</v>
      </c>
      <c r="D3167" s="460">
        <f t="shared" si="552"/>
        <v>2260</v>
      </c>
      <c r="E3167" s="460">
        <f t="shared" si="558"/>
        <v>2.2599999999999998</v>
      </c>
      <c r="F3167" s="460">
        <f t="shared" si="553"/>
        <v>2.041349486006071E-4</v>
      </c>
      <c r="G3167" s="460">
        <v>4.3043982401053497E-3</v>
      </c>
      <c r="H3167" s="460">
        <f t="shared" si="554"/>
        <v>1</v>
      </c>
      <c r="I3167" s="460">
        <v>7.8899115499560003E-3</v>
      </c>
      <c r="J3167" s="460">
        <v>4.3421084023890898E-3</v>
      </c>
      <c r="K3167" s="460">
        <v>2.4513298287586499E-2</v>
      </c>
      <c r="L3167" s="460" t="str">
        <f t="shared" si="555"/>
        <v>-</v>
      </c>
      <c r="M3167" s="460">
        <f t="shared" si="556"/>
        <v>1</v>
      </c>
      <c r="N3167" s="460">
        <f t="shared" si="557"/>
        <v>8.7867811350044926E-7</v>
      </c>
      <c r="O3167" s="460">
        <f t="shared" si="562"/>
        <v>-121.12340382122622</v>
      </c>
      <c r="P3167" s="460">
        <f t="shared" si="559"/>
        <v>-10</v>
      </c>
      <c r="Q3167" s="460">
        <f t="shared" si="560"/>
        <v>2.1333372372003707E-13</v>
      </c>
      <c r="R3167" s="460">
        <f t="shared" si="561"/>
        <v>-2.1333372372003707E-12</v>
      </c>
      <c r="V3167" s="430"/>
    </row>
    <row r="3168" spans="3:22" x14ac:dyDescent="0.35">
      <c r="C3168" s="460">
        <v>2270</v>
      </c>
      <c r="D3168" s="460">
        <f t="shared" si="552"/>
        <v>2270</v>
      </c>
      <c r="E3168" s="460">
        <f t="shared" si="558"/>
        <v>2.27</v>
      </c>
      <c r="F3168" s="460">
        <f t="shared" si="553"/>
        <v>1.6475109669787392E-4</v>
      </c>
      <c r="G3168" s="460">
        <v>9.1149948106465806E-3</v>
      </c>
      <c r="H3168" s="460">
        <f t="shared" si="554"/>
        <v>1</v>
      </c>
      <c r="I3168" s="460">
        <v>7.23911305424899E-3</v>
      </c>
      <c r="J3168" s="460">
        <v>3.7191606066860499E-3</v>
      </c>
      <c r="K3168" s="460">
        <v>2.4831769113710999E-2</v>
      </c>
      <c r="L3168" s="460" t="str">
        <f t="shared" si="555"/>
        <v>-</v>
      </c>
      <c r="M3168" s="460">
        <f t="shared" si="556"/>
        <v>1</v>
      </c>
      <c r="N3168" s="460">
        <f t="shared" si="557"/>
        <v>1.5017053914494538E-6</v>
      </c>
      <c r="O3168" s="460">
        <f t="shared" si="562"/>
        <v>-116.4683052003984</v>
      </c>
      <c r="P3168" s="460">
        <f t="shared" si="559"/>
        <v>-10</v>
      </c>
      <c r="Q3168" s="460">
        <f t="shared" si="560"/>
        <v>1.4165564076593961E-12</v>
      </c>
      <c r="R3168" s="460">
        <f t="shared" si="561"/>
        <v>-1.4165564076593961E-11</v>
      </c>
      <c r="V3168" s="430"/>
    </row>
    <row r="3169" spans="3:22" x14ac:dyDescent="0.35">
      <c r="C3169" s="460">
        <v>2280</v>
      </c>
      <c r="D3169" s="460">
        <f t="shared" si="552"/>
        <v>2280</v>
      </c>
      <c r="E3169" s="460">
        <f t="shared" si="558"/>
        <v>2.2799999999999998</v>
      </c>
      <c r="F3169" s="460">
        <f t="shared" si="553"/>
        <v>1.3041456553344657E-4</v>
      </c>
      <c r="G3169" s="460">
        <v>2.1461560625957701E-8</v>
      </c>
      <c r="H3169" s="460">
        <f t="shared" si="554"/>
        <v>1</v>
      </c>
      <c r="I3169" s="460">
        <v>6.5946520643594296E-3</v>
      </c>
      <c r="J3169" s="460">
        <v>3.1071913045784701E-3</v>
      </c>
      <c r="K3169" s="460">
        <v>2.5112371330390699E-2</v>
      </c>
      <c r="L3169" s="460" t="str">
        <f t="shared" si="555"/>
        <v>-</v>
      </c>
      <c r="M3169" s="460">
        <f t="shared" si="556"/>
        <v>1</v>
      </c>
      <c r="N3169" s="460">
        <f t="shared" si="557"/>
        <v>2.7989001047039974E-12</v>
      </c>
      <c r="O3169" s="460">
        <f t="shared" si="562"/>
        <v>-231.06025203246327</v>
      </c>
      <c r="P3169" s="460">
        <f t="shared" si="559"/>
        <v>-10</v>
      </c>
      <c r="Q3169" s="460">
        <f t="shared" si="560"/>
        <v>5.6378187224073643E-13</v>
      </c>
      <c r="R3169" s="460">
        <f t="shared" si="561"/>
        <v>-5.6378187224073643E-12</v>
      </c>
      <c r="V3169" s="430"/>
    </row>
    <row r="3170" spans="3:22" x14ac:dyDescent="0.35">
      <c r="C3170" s="460">
        <v>2290</v>
      </c>
      <c r="D3170" s="460">
        <f t="shared" si="552"/>
        <v>2290</v>
      </c>
      <c r="E3170" s="460">
        <f t="shared" si="558"/>
        <v>2.29</v>
      </c>
      <c r="F3170" s="460">
        <f t="shared" si="553"/>
        <v>1.0094132087097577E-4</v>
      </c>
      <c r="G3170" s="460">
        <v>1.05772703772475E-2</v>
      </c>
      <c r="H3170" s="460">
        <f t="shared" si="554"/>
        <v>1</v>
      </c>
      <c r="I3170" s="460">
        <v>5.9573359138133898E-3</v>
      </c>
      <c r="J3170" s="460">
        <v>2.5068667925431699E-3</v>
      </c>
      <c r="K3170" s="460">
        <v>2.5356025697404399E-2</v>
      </c>
      <c r="L3170" s="460" t="str">
        <f t="shared" si="555"/>
        <v>-</v>
      </c>
      <c r="M3170" s="460">
        <f t="shared" si="556"/>
        <v>1</v>
      </c>
      <c r="N3170" s="460">
        <f t="shared" si="557"/>
        <v>1.0676836430888068E-6</v>
      </c>
      <c r="O3170" s="460">
        <f t="shared" si="562"/>
        <v>-119.43114821232174</v>
      </c>
      <c r="P3170" s="460">
        <f t="shared" si="559"/>
        <v>-10</v>
      </c>
      <c r="Q3170" s="460">
        <f t="shared" si="560"/>
        <v>2.8498858460173526E-13</v>
      </c>
      <c r="R3170" s="460">
        <f t="shared" si="561"/>
        <v>-2.8498858460173525E-12</v>
      </c>
      <c r="V3170" s="430"/>
    </row>
    <row r="3171" spans="3:22" x14ac:dyDescent="0.35">
      <c r="C3171" s="460">
        <v>2300</v>
      </c>
      <c r="D3171" s="460">
        <f t="shared" si="552"/>
        <v>2300</v>
      </c>
      <c r="E3171" s="460">
        <f t="shared" si="558"/>
        <v>2.2999999999999998</v>
      </c>
      <c r="F3171" s="460">
        <f t="shared" si="553"/>
        <v>7.6090215604278908E-5</v>
      </c>
      <c r="G3171" s="460">
        <v>5.7024279209685697E-9</v>
      </c>
      <c r="H3171" s="460">
        <f t="shared" si="554"/>
        <v>1</v>
      </c>
      <c r="I3171" s="460">
        <v>5.3279384876997998E-3</v>
      </c>
      <c r="J3171" s="460">
        <v>1.91881705445745E-3</v>
      </c>
      <c r="K3171" s="460">
        <v>2.5563653071604402E-2</v>
      </c>
      <c r="L3171" s="460" t="str">
        <f t="shared" si="555"/>
        <v>-</v>
      </c>
      <c r="M3171" s="460">
        <f t="shared" si="556"/>
        <v>1</v>
      </c>
      <c r="N3171" s="460">
        <f t="shared" si="557"/>
        <v>4.3389896997435838E-13</v>
      </c>
      <c r="O3171" s="460">
        <f t="shared" si="562"/>
        <v>-247.25222761668209</v>
      </c>
      <c r="P3171" s="460">
        <f t="shared" si="559"/>
        <v>-10</v>
      </c>
      <c r="Q3171" s="460">
        <f t="shared" si="560"/>
        <v>2.8498732206331021E-13</v>
      </c>
      <c r="R3171" s="460">
        <f t="shared" si="561"/>
        <v>-2.849873220633102E-12</v>
      </c>
      <c r="V3171" s="430"/>
    </row>
    <row r="3172" spans="3:22" x14ac:dyDescent="0.35">
      <c r="C3172" s="460">
        <v>2310</v>
      </c>
      <c r="D3172" s="460">
        <f t="shared" si="552"/>
        <v>2310</v>
      </c>
      <c r="E3172" s="460">
        <f t="shared" si="558"/>
        <v>2.31</v>
      </c>
      <c r="F3172" s="460">
        <f t="shared" si="553"/>
        <v>5.5568403065683851E-5</v>
      </c>
      <c r="G3172" s="460">
        <v>1.9851200496851702E-2</v>
      </c>
      <c r="H3172" s="460">
        <f t="shared" si="554"/>
        <v>1</v>
      </c>
      <c r="I3172" s="460">
        <v>4.70720024498283E-3</v>
      </c>
      <c r="J3172" s="460">
        <v>1.3436359776659299E-3</v>
      </c>
      <c r="K3172" s="460">
        <v>2.5736173952173098E-2</v>
      </c>
      <c r="L3172" s="460" t="str">
        <f t="shared" si="555"/>
        <v>-</v>
      </c>
      <c r="M3172" s="460">
        <f t="shared" si="556"/>
        <v>1</v>
      </c>
      <c r="N3172" s="460">
        <f t="shared" si="557"/>
        <v>1.1030995105467589E-6</v>
      </c>
      <c r="O3172" s="460">
        <f t="shared" si="562"/>
        <v>-119.14770616222079</v>
      </c>
      <c r="P3172" s="460">
        <f t="shared" si="559"/>
        <v>-10</v>
      </c>
      <c r="Q3172" s="460">
        <f t="shared" si="560"/>
        <v>3.0420737185904256E-13</v>
      </c>
      <c r="R3172" s="460">
        <f t="shared" si="561"/>
        <v>-3.0420737185904257E-12</v>
      </c>
      <c r="V3172" s="430"/>
    </row>
    <row r="3173" spans="3:22" x14ac:dyDescent="0.35">
      <c r="C3173" s="460">
        <v>2320</v>
      </c>
      <c r="D3173" s="460">
        <f t="shared" si="552"/>
        <v>2320</v>
      </c>
      <c r="E3173" s="460">
        <f t="shared" si="558"/>
        <v>2.3199999999999998</v>
      </c>
      <c r="F3173" s="460">
        <f t="shared" si="553"/>
        <v>3.9037275567400339E-5</v>
      </c>
      <c r="G3173" s="460">
        <v>1.9841479976615901E-2</v>
      </c>
      <c r="H3173" s="460">
        <f t="shared" si="554"/>
        <v>1</v>
      </c>
      <c r="I3173" s="460">
        <v>4.0958282715844903E-3</v>
      </c>
      <c r="J3173" s="460">
        <v>7.8188160115275703E-4</v>
      </c>
      <c r="K3173" s="460">
        <v>2.5874508031074699E-2</v>
      </c>
      <c r="L3173" s="460" t="str">
        <f t="shared" si="555"/>
        <v>-</v>
      </c>
      <c r="M3173" s="460">
        <f t="shared" si="556"/>
        <v>1</v>
      </c>
      <c r="N3173" s="460">
        <f t="shared" si="557"/>
        <v>7.7455732151221093E-7</v>
      </c>
      <c r="O3173" s="460">
        <f t="shared" si="562"/>
        <v>-122.21892873058709</v>
      </c>
      <c r="P3173" s="460">
        <f t="shared" si="559"/>
        <v>-10</v>
      </c>
      <c r="Q3173" s="460">
        <f t="shared" si="560"/>
        <v>8.8139879474443172E-13</v>
      </c>
      <c r="R3173" s="460">
        <f t="shared" si="561"/>
        <v>-8.813987947444317E-12</v>
      </c>
      <c r="V3173" s="430"/>
    </row>
    <row r="3174" spans="3:22" x14ac:dyDescent="0.35">
      <c r="C3174" s="460">
        <v>2330</v>
      </c>
      <c r="D3174" s="460">
        <f t="shared" si="552"/>
        <v>2330</v>
      </c>
      <c r="E3174" s="460">
        <f t="shared" si="558"/>
        <v>2.33</v>
      </c>
      <c r="F3174" s="460">
        <f t="shared" si="553"/>
        <v>2.6118836073032373E-5</v>
      </c>
      <c r="G3174" s="460">
        <v>5.2762964926690702E-3</v>
      </c>
      <c r="H3174" s="460">
        <f t="shared" si="554"/>
        <v>1</v>
      </c>
      <c r="I3174" s="460">
        <v>3.4944963637517298E-3</v>
      </c>
      <c r="J3174" s="460">
        <v>2.3407639509261E-4</v>
      </c>
      <c r="K3174" s="460">
        <v>2.59795737488983E-2</v>
      </c>
      <c r="L3174" s="460" t="str">
        <f t="shared" si="555"/>
        <v>-</v>
      </c>
      <c r="M3174" s="460">
        <f t="shared" si="556"/>
        <v>1</v>
      </c>
      <c r="N3174" s="460">
        <f t="shared" si="557"/>
        <v>1.3781072316473911E-7</v>
      </c>
      <c r="O3174" s="460">
        <f t="shared" si="562"/>
        <v>-137.21433976611689</v>
      </c>
      <c r="P3174" s="460">
        <f t="shared" si="559"/>
        <v>-10</v>
      </c>
      <c r="Q3174" s="460">
        <f t="shared" si="560"/>
        <v>2.0810386223691029E-13</v>
      </c>
      <c r="R3174" s="460">
        <f t="shared" si="561"/>
        <v>-2.081038622369103E-12</v>
      </c>
      <c r="V3174" s="430"/>
    </row>
    <row r="3175" spans="3:22" x14ac:dyDescent="0.35">
      <c r="C3175" s="460">
        <v>2340</v>
      </c>
      <c r="D3175" s="460">
        <f t="shared" si="552"/>
        <v>2340</v>
      </c>
      <c r="E3175" s="460">
        <f t="shared" si="558"/>
        <v>2.34</v>
      </c>
      <c r="F3175" s="460">
        <f t="shared" si="553"/>
        <v>1.6402407558726869E-5</v>
      </c>
      <c r="G3175" s="460">
        <v>1.7304371935114102E-5</v>
      </c>
      <c r="H3175" s="460">
        <f t="shared" si="554"/>
        <v>1</v>
      </c>
      <c r="I3175" s="460">
        <v>2.90384514120804E-3</v>
      </c>
      <c r="J3175" s="460">
        <v>2.9929242896208899E-4</v>
      </c>
      <c r="K3175" s="460">
        <v>2.6052287856295001E-2</v>
      </c>
      <c r="L3175" s="460" t="str">
        <f t="shared" si="555"/>
        <v>-</v>
      </c>
      <c r="M3175" s="460">
        <f t="shared" si="556"/>
        <v>1</v>
      </c>
      <c r="N3175" s="460">
        <f t="shared" si="557"/>
        <v>2.8383336102753665E-10</v>
      </c>
      <c r="O3175" s="460">
        <f t="shared" si="562"/>
        <v>-190.93873120092073</v>
      </c>
      <c r="P3175" s="460">
        <f t="shared" si="559"/>
        <v>-10</v>
      </c>
      <c r="Q3175" s="460">
        <f t="shared" si="560"/>
        <v>4.7675266355120388E-15</v>
      </c>
      <c r="R3175" s="460">
        <f t="shared" si="561"/>
        <v>-4.7675266355120389E-14</v>
      </c>
      <c r="V3175" s="430"/>
    </row>
    <row r="3176" spans="3:22" x14ac:dyDescent="0.35">
      <c r="C3176" s="460">
        <v>2350</v>
      </c>
      <c r="D3176" s="460">
        <f t="shared" si="552"/>
        <v>2350</v>
      </c>
      <c r="E3176" s="460">
        <f t="shared" si="558"/>
        <v>2.35</v>
      </c>
      <c r="F3176" s="460">
        <f t="shared" si="553"/>
        <v>9.4515826091531751E-6</v>
      </c>
      <c r="G3176" s="460">
        <v>1.6607752592744301E-5</v>
      </c>
      <c r="H3176" s="460">
        <f t="shared" si="554"/>
        <v>1</v>
      </c>
      <c r="I3176" s="460">
        <v>2.3244821895543701E-3</v>
      </c>
      <c r="J3176" s="460">
        <v>8.1777257803136597E-4</v>
      </c>
      <c r="K3176" s="460">
        <v>2.60935649811984E-2</v>
      </c>
      <c r="L3176" s="460" t="str">
        <f t="shared" si="555"/>
        <v>-</v>
      </c>
      <c r="M3176" s="460">
        <f t="shared" si="556"/>
        <v>1</v>
      </c>
      <c r="N3176" s="460">
        <f t="shared" si="557"/>
        <v>1.569695455827006E-10</v>
      </c>
      <c r="O3176" s="460">
        <f t="shared" si="562"/>
        <v>-196.08369197962904</v>
      </c>
      <c r="P3176" s="460">
        <f t="shared" si="559"/>
        <v>-10</v>
      </c>
      <c r="Q3176" s="460">
        <f t="shared" si="560"/>
        <v>4.8576800619008379E-20</v>
      </c>
      <c r="R3176" s="460">
        <f t="shared" si="561"/>
        <v>-4.8576800619008384E-19</v>
      </c>
      <c r="V3176" s="430"/>
    </row>
    <row r="3177" spans="3:22" x14ac:dyDescent="0.35">
      <c r="C3177" s="460">
        <v>2360</v>
      </c>
      <c r="D3177" s="460">
        <f t="shared" si="552"/>
        <v>2360</v>
      </c>
      <c r="E3177" s="460">
        <f t="shared" si="558"/>
        <v>2.36</v>
      </c>
      <c r="F3177" s="460">
        <f t="shared" si="553"/>
        <v>4.8113150968951119E-6</v>
      </c>
      <c r="G3177" s="460">
        <v>1.5637256327132299E-2</v>
      </c>
      <c r="H3177" s="460">
        <f t="shared" si="554"/>
        <v>1</v>
      </c>
      <c r="I3177" s="460">
        <v>1.7569822313754601E-3</v>
      </c>
      <c r="J3177" s="460">
        <v>1.32094630857992E-3</v>
      </c>
      <c r="K3177" s="460">
        <v>2.6104317202020399E-2</v>
      </c>
      <c r="L3177" s="460" t="str">
        <f t="shared" si="555"/>
        <v>-</v>
      </c>
      <c r="M3177" s="460">
        <f t="shared" si="556"/>
        <v>1</v>
      </c>
      <c r="N3177" s="460">
        <f t="shared" si="557"/>
        <v>7.5235767440750234E-8</v>
      </c>
      <c r="O3177" s="460">
        <f t="shared" si="562"/>
        <v>-142.47151289316974</v>
      </c>
      <c r="P3177" s="460">
        <f t="shared" si="559"/>
        <v>-10</v>
      </c>
      <c r="Q3177" s="460">
        <f t="shared" si="560"/>
        <v>1.4210161975725934E-15</v>
      </c>
      <c r="R3177" s="460">
        <f t="shared" si="561"/>
        <v>-1.4210161975725934E-14</v>
      </c>
      <c r="V3177" s="430"/>
    </row>
    <row r="3178" spans="3:22" x14ac:dyDescent="0.35">
      <c r="C3178" s="460">
        <v>2370</v>
      </c>
      <c r="D3178" s="460">
        <f t="shared" si="552"/>
        <v>2370</v>
      </c>
      <c r="E3178" s="460">
        <f t="shared" si="558"/>
        <v>2.37</v>
      </c>
      <c r="F3178" s="460">
        <f t="shared" si="553"/>
        <v>2.0150563919890197E-6</v>
      </c>
      <c r="G3178" s="460">
        <v>0.13741608649586901</v>
      </c>
      <c r="H3178" s="460">
        <f t="shared" si="554"/>
        <v>1</v>
      </c>
      <c r="I3178" s="460">
        <v>1.2018873254734299E-3</v>
      </c>
      <c r="J3178" s="460">
        <v>1.8084300291282499E-3</v>
      </c>
      <c r="K3178" s="460">
        <v>2.6085453627003999E-2</v>
      </c>
      <c r="L3178" s="460" t="str">
        <f t="shared" si="555"/>
        <v>-</v>
      </c>
      <c r="M3178" s="460">
        <f t="shared" si="556"/>
        <v>1</v>
      </c>
      <c r="N3178" s="460">
        <f t="shared" si="557"/>
        <v>2.7690116345561683E-7</v>
      </c>
      <c r="O3178" s="460">
        <f t="shared" si="562"/>
        <v>-131.15350438950938</v>
      </c>
      <c r="P3178" s="460">
        <f t="shared" si="559"/>
        <v>-10</v>
      </c>
      <c r="Q3178" s="460">
        <f t="shared" si="560"/>
        <v>3.1000104525278199E-14</v>
      </c>
      <c r="R3178" s="460">
        <f t="shared" si="561"/>
        <v>-3.1000104525278198E-13</v>
      </c>
      <c r="V3178" s="430"/>
    </row>
    <row r="3179" spans="3:22" x14ac:dyDescent="0.35">
      <c r="C3179" s="460">
        <v>2380</v>
      </c>
      <c r="D3179" s="460">
        <f t="shared" si="552"/>
        <v>2380</v>
      </c>
      <c r="E3179" s="460">
        <f t="shared" si="558"/>
        <v>2.38</v>
      </c>
      <c r="F3179" s="460">
        <f t="shared" si="553"/>
        <v>5.918404025188673E-7</v>
      </c>
      <c r="G3179" s="460">
        <v>0.44433630046302602</v>
      </c>
      <c r="H3179" s="460">
        <f t="shared" si="554"/>
        <v>1</v>
      </c>
      <c r="I3179" s="460">
        <v>6.59707093637931E-4</v>
      </c>
      <c r="J3179" s="460">
        <v>2.2798738754272298E-3</v>
      </c>
      <c r="K3179" s="460">
        <v>2.6037879979910999E-2</v>
      </c>
      <c r="L3179" s="460" t="str">
        <f t="shared" si="555"/>
        <v>-</v>
      </c>
      <c r="M3179" s="460">
        <f t="shared" si="556"/>
        <v>1</v>
      </c>
      <c r="N3179" s="460">
        <f t="shared" si="557"/>
        <v>2.6297617491978168E-7</v>
      </c>
      <c r="O3179" s="460">
        <f t="shared" si="562"/>
        <v>-131.60167191762446</v>
      </c>
      <c r="P3179" s="460">
        <f t="shared" si="559"/>
        <v>-10</v>
      </c>
      <c r="Q3179" s="460">
        <f t="shared" si="560"/>
        <v>7.2866885122826131E-14</v>
      </c>
      <c r="R3179" s="460">
        <f t="shared" si="561"/>
        <v>-7.2866885122826133E-13</v>
      </c>
      <c r="V3179" s="430"/>
    </row>
    <row r="3180" spans="3:22" x14ac:dyDescent="0.35">
      <c r="C3180" s="460">
        <v>2390</v>
      </c>
      <c r="D3180" s="460">
        <f t="shared" si="552"/>
        <v>2390</v>
      </c>
      <c r="E3180" s="460">
        <f t="shared" si="558"/>
        <v>2.39</v>
      </c>
      <c r="F3180" s="460">
        <f t="shared" si="553"/>
        <v>7.3224803340689313E-8</v>
      </c>
      <c r="G3180" s="460">
        <v>0.82338738168072401</v>
      </c>
      <c r="H3180" s="460">
        <f t="shared" si="554"/>
        <v>1</v>
      </c>
      <c r="I3180" s="460">
        <v>1.3091897433987801E-4</v>
      </c>
      <c r="J3180" s="460">
        <v>2.7349612590496699E-3</v>
      </c>
      <c r="K3180" s="460">
        <v>2.5962498192220702E-2</v>
      </c>
      <c r="L3180" s="460" t="str">
        <f t="shared" si="555"/>
        <v>-</v>
      </c>
      <c r="M3180" s="460">
        <f t="shared" si="556"/>
        <v>1</v>
      </c>
      <c r="N3180" s="460">
        <f t="shared" si="557"/>
        <v>6.0292379096776102E-8</v>
      </c>
      <c r="O3180" s="460">
        <f t="shared" si="562"/>
        <v>-144.39475157656051</v>
      </c>
      <c r="P3180" s="460">
        <f t="shared" si="559"/>
        <v>-10</v>
      </c>
      <c r="Q3180" s="460">
        <f t="shared" si="560"/>
        <v>2.6125639503989037E-14</v>
      </c>
      <c r="R3180" s="460">
        <f t="shared" si="561"/>
        <v>-2.6125639503989035E-13</v>
      </c>
      <c r="V3180" s="430"/>
    </row>
    <row r="3181" spans="3:22" x14ac:dyDescent="0.35">
      <c r="C3181" s="460">
        <v>2400</v>
      </c>
      <c r="D3181" s="460">
        <f t="shared" si="552"/>
        <v>2400</v>
      </c>
      <c r="E3181" s="460">
        <f t="shared" si="558"/>
        <v>2.4</v>
      </c>
      <c r="F3181" s="460">
        <f t="shared" si="553"/>
        <v>5.9334173986120448E-50</v>
      </c>
      <c r="G3181" s="460">
        <v>0.99999998509883903</v>
      </c>
      <c r="H3181" s="460">
        <f t="shared" si="554"/>
        <v>1</v>
      </c>
      <c r="I3181" s="460">
        <v>3.8403149728484699E-4</v>
      </c>
      <c r="J3181" s="460">
        <v>3.17340839026004E-3</v>
      </c>
      <c r="K3181" s="460">
        <v>2.5860206002003901E-2</v>
      </c>
      <c r="L3181" s="460" t="str">
        <f t="shared" si="555"/>
        <v>-</v>
      </c>
      <c r="M3181" s="460">
        <f t="shared" si="556"/>
        <v>1</v>
      </c>
      <c r="N3181" s="460">
        <f t="shared" si="557"/>
        <v>5.9334173101972372E-50</v>
      </c>
      <c r="O3181" s="460">
        <f t="shared" si="562"/>
        <v>-984.53390211417991</v>
      </c>
      <c r="P3181" s="460">
        <f t="shared" si="559"/>
        <v>-10</v>
      </c>
      <c r="Q3181" s="460">
        <f t="shared" si="560"/>
        <v>9.0879274428734091E-16</v>
      </c>
      <c r="R3181" s="460">
        <f t="shared" si="561"/>
        <v>-9.0879274428734099E-15</v>
      </c>
      <c r="V3181" s="430"/>
    </row>
    <row r="3182" spans="3:22" x14ac:dyDescent="0.35">
      <c r="C3182" s="460">
        <v>2410</v>
      </c>
      <c r="D3182" s="460">
        <f t="shared" si="552"/>
        <v>2410</v>
      </c>
      <c r="E3182" s="460">
        <f t="shared" si="558"/>
        <v>2.41</v>
      </c>
      <c r="F3182" s="460">
        <f t="shared" si="553"/>
        <v>7.141738245592171E-8</v>
      </c>
      <c r="G3182" s="460">
        <v>0.82338738168073</v>
      </c>
      <c r="H3182" s="460">
        <f t="shared" si="554"/>
        <v>1</v>
      </c>
      <c r="I3182" s="460">
        <v>8.8473038381225598E-4</v>
      </c>
      <c r="J3182" s="460">
        <v>3.5949637760465999E-3</v>
      </c>
      <c r="K3182" s="460">
        <v>2.5731896559637198E-2</v>
      </c>
      <c r="L3182" s="460" t="str">
        <f t="shared" si="555"/>
        <v>-</v>
      </c>
      <c r="M3182" s="460">
        <f t="shared" si="556"/>
        <v>1</v>
      </c>
      <c r="N3182" s="460">
        <f t="shared" si="557"/>
        <v>5.8804171546872681E-8</v>
      </c>
      <c r="O3182" s="460">
        <f t="shared" si="562"/>
        <v>-144.61183728271999</v>
      </c>
      <c r="P3182" s="460">
        <f t="shared" si="559"/>
        <v>-10</v>
      </c>
      <c r="Q3182" s="460">
        <f t="shared" si="560"/>
        <v>8.6448264782850763E-16</v>
      </c>
      <c r="R3182" s="460">
        <f t="shared" si="561"/>
        <v>-8.6448264782850767E-15</v>
      </c>
      <c r="V3182" s="430"/>
    </row>
    <row r="3183" spans="3:22" x14ac:dyDescent="0.35">
      <c r="C3183" s="460">
        <v>2420</v>
      </c>
      <c r="D3183" s="460">
        <f t="shared" si="552"/>
        <v>2420</v>
      </c>
      <c r="E3183" s="460">
        <f t="shared" si="558"/>
        <v>2.42</v>
      </c>
      <c r="F3183" s="460">
        <f t="shared" si="553"/>
        <v>5.6298349357033004E-7</v>
      </c>
      <c r="G3183" s="460">
        <v>0.44433630046303402</v>
      </c>
      <c r="H3183" s="460">
        <f t="shared" si="554"/>
        <v>1</v>
      </c>
      <c r="I3183" s="460">
        <v>1.37079501493492E-3</v>
      </c>
      <c r="J3183" s="460">
        <v>3.9994076942110003E-3</v>
      </c>
      <c r="K3183" s="460">
        <v>2.5578458040517602E-2</v>
      </c>
      <c r="L3183" s="460" t="str">
        <f t="shared" si="555"/>
        <v>-</v>
      </c>
      <c r="M3183" s="460">
        <f t="shared" si="556"/>
        <v>1</v>
      </c>
      <c r="N3183" s="460">
        <f t="shared" si="557"/>
        <v>2.5015400275479472E-7</v>
      </c>
      <c r="O3183" s="460">
        <f t="shared" si="562"/>
        <v>-132.03585087016978</v>
      </c>
      <c r="P3183" s="460">
        <f t="shared" si="559"/>
        <v>-10</v>
      </c>
      <c r="Q3183" s="460">
        <f t="shared" si="560"/>
        <v>2.3863788366954877E-14</v>
      </c>
      <c r="R3183" s="460">
        <f t="shared" si="561"/>
        <v>-2.3863788366954875E-13</v>
      </c>
      <c r="V3183" s="430"/>
    </row>
    <row r="3184" spans="3:22" x14ac:dyDescent="0.35">
      <c r="C3184" s="460">
        <v>2430</v>
      </c>
      <c r="D3184" s="460">
        <f t="shared" si="552"/>
        <v>2430</v>
      </c>
      <c r="E3184" s="460">
        <f t="shared" si="558"/>
        <v>2.4300000000000002</v>
      </c>
      <c r="F3184" s="460">
        <f t="shared" si="553"/>
        <v>1.8694886829251394E-6</v>
      </c>
      <c r="G3184" s="460">
        <v>0.13741608649588299</v>
      </c>
      <c r="H3184" s="460">
        <f t="shared" si="554"/>
        <v>1</v>
      </c>
      <c r="I3184" s="460">
        <v>1.8418736325799699E-3</v>
      </c>
      <c r="J3184" s="460">
        <v>4.3865516444262101E-3</v>
      </c>
      <c r="K3184" s="460">
        <v>2.54007732649216E-2</v>
      </c>
      <c r="L3184" s="460" t="str">
        <f t="shared" si="555"/>
        <v>-</v>
      </c>
      <c r="M3184" s="460">
        <f t="shared" si="556"/>
        <v>1</v>
      </c>
      <c r="N3184" s="460">
        <f t="shared" si="557"/>
        <v>2.5689781855591535E-7</v>
      </c>
      <c r="O3184" s="460">
        <f t="shared" si="562"/>
        <v>-131.80479167046528</v>
      </c>
      <c r="P3184" s="460">
        <f t="shared" si="559"/>
        <v>-10</v>
      </c>
      <c r="Q3184" s="460">
        <f t="shared" si="560"/>
        <v>6.4275387373627076E-14</v>
      </c>
      <c r="R3184" s="460">
        <f t="shared" si="561"/>
        <v>-6.4275387373627076E-13</v>
      </c>
      <c r="V3184" s="430"/>
    </row>
    <row r="3185" spans="3:22" x14ac:dyDescent="0.35">
      <c r="C3185" s="460">
        <v>2440</v>
      </c>
      <c r="D3185" s="460">
        <f t="shared" si="552"/>
        <v>2440</v>
      </c>
      <c r="E3185" s="460">
        <f t="shared" si="558"/>
        <v>2.44</v>
      </c>
      <c r="F3185" s="460">
        <f t="shared" si="553"/>
        <v>4.3535435008517955E-6</v>
      </c>
      <c r="G3185" s="460">
        <v>1.5637256327130901E-2</v>
      </c>
      <c r="H3185" s="460">
        <f t="shared" si="554"/>
        <v>1</v>
      </c>
      <c r="I3185" s="460">
        <v>2.2976450124419698E-3</v>
      </c>
      <c r="J3185" s="460">
        <v>4.7562377771851998E-3</v>
      </c>
      <c r="K3185" s="460">
        <v>2.5199719325165799E-2</v>
      </c>
      <c r="L3185" s="460" t="str">
        <f t="shared" si="555"/>
        <v>-</v>
      </c>
      <c r="M3185" s="460">
        <f t="shared" si="556"/>
        <v>1</v>
      </c>
      <c r="N3185" s="460">
        <f t="shared" si="557"/>
        <v>6.8077475654134346E-8</v>
      </c>
      <c r="O3185" s="460">
        <f t="shared" si="562"/>
        <v>-143.33993112950506</v>
      </c>
      <c r="P3185" s="460">
        <f t="shared" si="559"/>
        <v>-10</v>
      </c>
      <c r="Q3185" s="460">
        <f t="shared" si="560"/>
        <v>2.6402235461727089E-14</v>
      </c>
      <c r="R3185" s="460">
        <f t="shared" si="561"/>
        <v>-2.640223546172709E-13</v>
      </c>
      <c r="V3185" s="430"/>
    </row>
    <row r="3186" spans="3:22" x14ac:dyDescent="0.35">
      <c r="C3186" s="460">
        <v>2450</v>
      </c>
      <c r="D3186" s="460">
        <f t="shared" si="552"/>
        <v>2450</v>
      </c>
      <c r="E3186" s="460">
        <f t="shared" si="558"/>
        <v>2.4500000000000002</v>
      </c>
      <c r="F3186" s="460">
        <f t="shared" si="553"/>
        <v>8.3411429872579154E-6</v>
      </c>
      <c r="G3186" s="460">
        <v>1.66077525927057E-5</v>
      </c>
      <c r="H3186" s="460">
        <f t="shared" si="554"/>
        <v>1</v>
      </c>
      <c r="I3186" s="460">
        <v>2.73781806264337E-3</v>
      </c>
      <c r="J3186" s="460">
        <v>5.1083383015746902E-3</v>
      </c>
      <c r="K3186" s="460">
        <v>2.4976167220204199E-2</v>
      </c>
      <c r="L3186" s="460" t="str">
        <f t="shared" si="555"/>
        <v>-</v>
      </c>
      <c r="M3186" s="460">
        <f t="shared" si="556"/>
        <v>1</v>
      </c>
      <c r="N3186" s="460">
        <f t="shared" si="557"/>
        <v>1.3852763907276162E-10</v>
      </c>
      <c r="O3186" s="460">
        <f t="shared" si="562"/>
        <v>-197.16927134798556</v>
      </c>
      <c r="P3186" s="460">
        <f t="shared" si="559"/>
        <v>-10</v>
      </c>
      <c r="Q3186" s="460">
        <f t="shared" si="560"/>
        <v>1.1633557763247107E-15</v>
      </c>
      <c r="R3186" s="460">
        <f t="shared" si="561"/>
        <v>-1.1633557763247106E-14</v>
      </c>
      <c r="V3186" s="430"/>
    </row>
    <row r="3187" spans="3:22" x14ac:dyDescent="0.35">
      <c r="C3187" s="460">
        <v>2460</v>
      </c>
      <c r="D3187" s="460">
        <f t="shared" si="552"/>
        <v>2460</v>
      </c>
      <c r="E3187" s="460">
        <f t="shared" si="558"/>
        <v>2.46</v>
      </c>
      <c r="F3187" s="460">
        <f t="shared" si="553"/>
        <v>1.4117854027902712E-5</v>
      </c>
      <c r="G3187" s="460">
        <v>1.7304371935088701E-5</v>
      </c>
      <c r="H3187" s="460">
        <f t="shared" si="554"/>
        <v>1</v>
      </c>
      <c r="I3187" s="460">
        <v>3.1621314002546102E-3</v>
      </c>
      <c r="J3187" s="460">
        <v>5.4427548728187202E-3</v>
      </c>
      <c r="K3187" s="460">
        <v>2.47309814977946E-2</v>
      </c>
      <c r="L3187" s="460" t="str">
        <f t="shared" si="555"/>
        <v>-</v>
      </c>
      <c r="M3187" s="460">
        <f t="shared" si="556"/>
        <v>1</v>
      </c>
      <c r="N3187" s="460">
        <f t="shared" si="557"/>
        <v>2.4430059702411865E-10</v>
      </c>
      <c r="O3187" s="460">
        <f t="shared" si="562"/>
        <v>-192.24150943384575</v>
      </c>
      <c r="P3187" s="460">
        <f t="shared" si="559"/>
        <v>-10</v>
      </c>
      <c r="Q3187" s="460">
        <f t="shared" si="560"/>
        <v>3.6639364588262176E-20</v>
      </c>
      <c r="R3187" s="460">
        <f t="shared" si="561"/>
        <v>-3.6639364588262175E-19</v>
      </c>
      <c r="V3187" s="430"/>
    </row>
    <row r="3188" spans="3:22" x14ac:dyDescent="0.35">
      <c r="C3188" s="460">
        <v>2470</v>
      </c>
      <c r="D3188" s="460">
        <f t="shared" si="552"/>
        <v>2470</v>
      </c>
      <c r="E3188" s="460">
        <f t="shared" si="558"/>
        <v>2.4700000000000002</v>
      </c>
      <c r="F3188" s="460">
        <f t="shared" si="553"/>
        <v>2.1925661249150563E-5</v>
      </c>
      <c r="G3188" s="460">
        <v>5.2762964926688404E-3</v>
      </c>
      <c r="H3188" s="460">
        <f t="shared" si="554"/>
        <v>1</v>
      </c>
      <c r="I3188" s="460">
        <v>3.5703529064155201E-3</v>
      </c>
      <c r="J3188" s="460">
        <v>5.7594179605468896E-3</v>
      </c>
      <c r="K3188" s="460">
        <v>2.4465019904375902E-2</v>
      </c>
      <c r="L3188" s="460" t="str">
        <f t="shared" si="555"/>
        <v>-</v>
      </c>
      <c r="M3188" s="460">
        <f t="shared" si="556"/>
        <v>1</v>
      </c>
      <c r="N3188" s="460">
        <f t="shared" si="557"/>
        <v>1.1568628954833822E-7</v>
      </c>
      <c r="O3188" s="460">
        <f t="shared" si="562"/>
        <v>-138.73436216000141</v>
      </c>
      <c r="P3188" s="460">
        <f t="shared" si="559"/>
        <v>-10</v>
      </c>
      <c r="Q3188" s="460">
        <f t="shared" si="560"/>
        <v>3.3599754328629962E-15</v>
      </c>
      <c r="R3188" s="460">
        <f t="shared" si="561"/>
        <v>-3.3599754328629959E-14</v>
      </c>
      <c r="V3188" s="430"/>
    </row>
    <row r="3189" spans="3:22" x14ac:dyDescent="0.35">
      <c r="C3189" s="460">
        <v>2480</v>
      </c>
      <c r="D3189" s="460">
        <f t="shared" si="552"/>
        <v>2480</v>
      </c>
      <c r="E3189" s="460">
        <f t="shared" si="558"/>
        <v>2.48</v>
      </c>
      <c r="F3189" s="460">
        <f t="shared" si="553"/>
        <v>3.1960497368781637E-5</v>
      </c>
      <c r="G3189" s="460">
        <v>1.98414799766157E-2</v>
      </c>
      <c r="H3189" s="460">
        <f t="shared" si="554"/>
        <v>1</v>
      </c>
      <c r="I3189" s="460">
        <v>3.9622792608115702E-3</v>
      </c>
      <c r="J3189" s="460">
        <v>6.0582861987471598E-3</v>
      </c>
      <c r="K3189" s="460">
        <v>2.4179133042766601E-2</v>
      </c>
      <c r="L3189" s="460" t="str">
        <f t="shared" si="555"/>
        <v>-</v>
      </c>
      <c r="M3189" s="460">
        <f t="shared" si="556"/>
        <v>1</v>
      </c>
      <c r="N3189" s="460">
        <f t="shared" si="557"/>
        <v>6.3414356858535965E-7</v>
      </c>
      <c r="O3189" s="460">
        <f t="shared" si="562"/>
        <v>-123.95624815511613</v>
      </c>
      <c r="P3189" s="460">
        <f t="shared" si="559"/>
        <v>-10</v>
      </c>
      <c r="Q3189" s="460">
        <f t="shared" si="560"/>
        <v>1.4056120403720038E-13</v>
      </c>
      <c r="R3189" s="460">
        <f t="shared" si="561"/>
        <v>-1.4056120403720039E-12</v>
      </c>
      <c r="V3189" s="430"/>
    </row>
    <row r="3190" spans="3:22" x14ac:dyDescent="0.35">
      <c r="C3190" s="460">
        <v>2490</v>
      </c>
      <c r="D3190" s="460">
        <f t="shared" si="552"/>
        <v>2490</v>
      </c>
      <c r="E3190" s="460">
        <f t="shared" si="558"/>
        <v>2.4900000000000002</v>
      </c>
      <c r="F3190" s="460">
        <f t="shared" si="553"/>
        <v>4.4370474251666425E-5</v>
      </c>
      <c r="G3190" s="460">
        <v>1.9851200496851899E-2</v>
      </c>
      <c r="H3190" s="460">
        <f t="shared" si="554"/>
        <v>1</v>
      </c>
      <c r="I3190" s="460">
        <v>4.3377354562729601E-3</v>
      </c>
      <c r="J3190" s="460">
        <v>6.3393457183749703E-3</v>
      </c>
      <c r="K3190" s="460">
        <v>2.38741640378137E-2</v>
      </c>
      <c r="L3190" s="460" t="str">
        <f t="shared" si="555"/>
        <v>-</v>
      </c>
      <c r="M3190" s="460">
        <f t="shared" si="556"/>
        <v>1</v>
      </c>
      <c r="N3190" s="460">
        <f t="shared" si="557"/>
        <v>8.8080718051023496E-7</v>
      </c>
      <c r="O3190" s="460">
        <f t="shared" si="562"/>
        <v>-121.10238307138773</v>
      </c>
      <c r="P3190" s="460">
        <f t="shared" si="559"/>
        <v>-10</v>
      </c>
      <c r="Q3190" s="460">
        <f t="shared" si="560"/>
        <v>5.7376894304632586E-13</v>
      </c>
      <c r="R3190" s="460">
        <f t="shared" si="561"/>
        <v>-5.737689430463259E-12</v>
      </c>
      <c r="V3190" s="430"/>
    </row>
    <row r="3191" spans="3:22" x14ac:dyDescent="0.35">
      <c r="C3191" s="460">
        <v>2500</v>
      </c>
      <c r="D3191" s="460">
        <f t="shared" si="552"/>
        <v>2500</v>
      </c>
      <c r="E3191" s="460">
        <f t="shared" si="558"/>
        <v>2.5</v>
      </c>
      <c r="F3191" s="460">
        <f t="shared" si="553"/>
        <v>5.9254821263445344E-5</v>
      </c>
      <c r="G3191" s="460">
        <v>5.7024275316542302E-9</v>
      </c>
      <c r="H3191" s="460">
        <f t="shared" si="554"/>
        <v>1</v>
      </c>
      <c r="I3191" s="460">
        <v>4.6965742942714399E-3</v>
      </c>
      <c r="J3191" s="460">
        <v>6.6026094635916804E-3</v>
      </c>
      <c r="K3191" s="460">
        <v>2.3550948210100699E-2</v>
      </c>
      <c r="L3191" s="460" t="str">
        <f t="shared" si="555"/>
        <v>-</v>
      </c>
      <c r="M3191" s="460">
        <f t="shared" si="556"/>
        <v>1</v>
      </c>
      <c r="N3191" s="460">
        <f t="shared" si="557"/>
        <v>3.3789632415592121E-13</v>
      </c>
      <c r="O3191" s="460">
        <f t="shared" si="562"/>
        <v>-249.42433065443893</v>
      </c>
      <c r="P3191" s="460">
        <f t="shared" si="559"/>
        <v>-10</v>
      </c>
      <c r="Q3191" s="460">
        <f t="shared" si="560"/>
        <v>1.9395547112038025E-13</v>
      </c>
      <c r="R3191" s="460">
        <f t="shared" si="561"/>
        <v>-1.9395547112038024E-12</v>
      </c>
      <c r="V3191" s="430"/>
    </row>
    <row r="3192" spans="3:22" x14ac:dyDescent="0.35">
      <c r="C3192" s="460">
        <v>2510</v>
      </c>
      <c r="D3192" s="460">
        <f t="shared" si="552"/>
        <v>2510</v>
      </c>
      <c r="E3192" s="460">
        <f t="shared" si="558"/>
        <v>2.5099999999999998</v>
      </c>
      <c r="F3192" s="460">
        <f t="shared" si="553"/>
        <v>7.6663527998127189E-5</v>
      </c>
      <c r="G3192" s="460">
        <v>1.05772703772475E-2</v>
      </c>
      <c r="H3192" s="460">
        <f t="shared" si="554"/>
        <v>1</v>
      </c>
      <c r="I3192" s="460">
        <v>5.0386758621014903E-3</v>
      </c>
      <c r="J3192" s="460">
        <v>6.8481164926122396E-3</v>
      </c>
      <c r="K3192" s="460">
        <v>2.3210312757823499E-2</v>
      </c>
      <c r="L3192" s="460" t="str">
        <f t="shared" si="555"/>
        <v>-</v>
      </c>
      <c r="M3192" s="460">
        <f t="shared" si="556"/>
        <v>1</v>
      </c>
      <c r="N3192" s="460">
        <f t="shared" si="557"/>
        <v>8.1089086370987506E-7</v>
      </c>
      <c r="O3192" s="460">
        <f t="shared" si="562"/>
        <v>-121.82075185481486</v>
      </c>
      <c r="P3192" s="460">
        <f t="shared" si="559"/>
        <v>-10</v>
      </c>
      <c r="Q3192" s="460">
        <f t="shared" si="560"/>
        <v>1.6438613521058642E-13</v>
      </c>
      <c r="R3192" s="460">
        <f t="shared" si="561"/>
        <v>-1.6438613521058643E-12</v>
      </c>
      <c r="V3192" s="430"/>
    </row>
    <row r="3193" spans="3:22" x14ac:dyDescent="0.35">
      <c r="C3193" s="460">
        <v>2520</v>
      </c>
      <c r="D3193" s="460">
        <f t="shared" si="552"/>
        <v>2520</v>
      </c>
      <c r="E3193" s="460">
        <f t="shared" si="558"/>
        <v>2.52</v>
      </c>
      <c r="F3193" s="460">
        <f t="shared" si="553"/>
        <v>9.6597679197490727E-5</v>
      </c>
      <c r="G3193" s="460">
        <v>2.1461561015481899E-8</v>
      </c>
      <c r="H3193" s="460">
        <f t="shared" si="554"/>
        <v>1</v>
      </c>
      <c r="I3193" s="460">
        <v>5.3639469925393897E-3</v>
      </c>
      <c r="J3193" s="460">
        <v>7.0759312641470304E-3</v>
      </c>
      <c r="K3193" s="460">
        <v>2.2853076446932099E-2</v>
      </c>
      <c r="L3193" s="460" t="str">
        <f t="shared" si="555"/>
        <v>-</v>
      </c>
      <c r="M3193" s="460">
        <f t="shared" si="556"/>
        <v>1</v>
      </c>
      <c r="N3193" s="460">
        <f t="shared" si="557"/>
        <v>2.0731369860508939E-12</v>
      </c>
      <c r="O3193" s="460">
        <f t="shared" si="562"/>
        <v>-233.66744000423537</v>
      </c>
      <c r="P3193" s="460">
        <f t="shared" si="559"/>
        <v>-10</v>
      </c>
      <c r="Q3193" s="460">
        <f t="shared" si="560"/>
        <v>1.6438683875703189E-13</v>
      </c>
      <c r="R3193" s="460">
        <f t="shared" si="561"/>
        <v>-1.6438683875703189E-12</v>
      </c>
      <c r="V3193" s="430"/>
    </row>
    <row r="3194" spans="3:22" x14ac:dyDescent="0.35">
      <c r="C3194" s="460">
        <v>2530</v>
      </c>
      <c r="D3194" s="460">
        <f t="shared" si="552"/>
        <v>2530</v>
      </c>
      <c r="E3194" s="460">
        <f t="shared" si="558"/>
        <v>2.5299999999999998</v>
      </c>
      <c r="F3194" s="460">
        <f t="shared" si="553"/>
        <v>1.19010460796002E-4</v>
      </c>
      <c r="G3194" s="460">
        <v>9.1149948106465008E-3</v>
      </c>
      <c r="H3194" s="460">
        <f t="shared" si="554"/>
        <v>1</v>
      </c>
      <c r="I3194" s="460">
        <v>5.6723207067840902E-3</v>
      </c>
      <c r="J3194" s="460">
        <v>7.28614291042105E-3</v>
      </c>
      <c r="K3194" s="460">
        <v>2.2480049309642602E-2</v>
      </c>
      <c r="L3194" s="460" t="str">
        <f t="shared" si="555"/>
        <v>-</v>
      </c>
      <c r="M3194" s="460">
        <f t="shared" si="556"/>
        <v>1</v>
      </c>
      <c r="N3194" s="460">
        <f t="shared" si="557"/>
        <v>1.084779732568207E-6</v>
      </c>
      <c r="O3194" s="460">
        <f t="shared" si="562"/>
        <v>-119.29316875044023</v>
      </c>
      <c r="P3194" s="460">
        <f t="shared" si="559"/>
        <v>-10</v>
      </c>
      <c r="Q3194" s="460">
        <f t="shared" si="560"/>
        <v>2.9418789149725476E-13</v>
      </c>
      <c r="R3194" s="460">
        <f t="shared" si="561"/>
        <v>-2.9418789149725476E-12</v>
      </c>
      <c r="V3194" s="430"/>
    </row>
    <row r="3195" spans="3:22" x14ac:dyDescent="0.35">
      <c r="C3195" s="460">
        <v>2540</v>
      </c>
      <c r="D3195" s="460">
        <f t="shared" si="552"/>
        <v>2540</v>
      </c>
      <c r="E3195" s="460">
        <f t="shared" si="558"/>
        <v>2.54</v>
      </c>
      <c r="F3195" s="460">
        <f t="shared" si="553"/>
        <v>1.4380880762205603E-4</v>
      </c>
      <c r="G3195" s="460">
        <v>4.3043982401055102E-3</v>
      </c>
      <c r="H3195" s="460">
        <f t="shared" si="554"/>
        <v>1</v>
      </c>
      <c r="I3195" s="460">
        <v>5.9637556414874303E-3</v>
      </c>
      <c r="J3195" s="460">
        <v>7.4788644977607198E-3</v>
      </c>
      <c r="K3195" s="460">
        <v>2.20920323513994E-2</v>
      </c>
      <c r="L3195" s="460" t="str">
        <f t="shared" si="555"/>
        <v>-</v>
      </c>
      <c r="M3195" s="460">
        <f t="shared" si="556"/>
        <v>1</v>
      </c>
      <c r="N3195" s="460">
        <f t="shared" si="557"/>
        <v>6.1901037844004979E-7</v>
      </c>
      <c r="O3195" s="460">
        <f t="shared" si="562"/>
        <v>-124.16604138917893</v>
      </c>
      <c r="P3195" s="460">
        <f t="shared" si="559"/>
        <v>-10</v>
      </c>
      <c r="Q3195" s="460">
        <f t="shared" si="560"/>
        <v>7.2572518559238199E-13</v>
      </c>
      <c r="R3195" s="460">
        <f t="shared" si="561"/>
        <v>-7.2572518559238195E-12</v>
      </c>
      <c r="V3195" s="430"/>
    </row>
    <row r="3196" spans="3:22" x14ac:dyDescent="0.35">
      <c r="C3196" s="460">
        <v>2550</v>
      </c>
      <c r="D3196" s="460">
        <f t="shared" si="552"/>
        <v>2550</v>
      </c>
      <c r="E3196" s="460">
        <f t="shared" si="558"/>
        <v>2.5499999999999998</v>
      </c>
      <c r="F3196" s="460">
        <f t="shared" si="553"/>
        <v>1.7085565546319173E-4</v>
      </c>
      <c r="G3196" s="460">
        <v>1.81283851840533E-4</v>
      </c>
      <c r="H3196" s="460">
        <f t="shared" si="554"/>
        <v>1</v>
      </c>
      <c r="I3196" s="460">
        <v>6.2382354606880198E-3</v>
      </c>
      <c r="J3196" s="460">
        <v>7.6542322757312802E-3</v>
      </c>
      <c r="K3196" s="460">
        <v>2.1689817266376799E-2</v>
      </c>
      <c r="L3196" s="460" t="str">
        <f t="shared" si="555"/>
        <v>-</v>
      </c>
      <c r="M3196" s="460">
        <f t="shared" si="556"/>
        <v>1</v>
      </c>
      <c r="N3196" s="460">
        <f t="shared" si="557"/>
        <v>3.0973371331106401E-8</v>
      </c>
      <c r="O3196" s="460">
        <f t="shared" si="562"/>
        <v>-150.18023041607398</v>
      </c>
      <c r="P3196" s="460">
        <f t="shared" si="559"/>
        <v>-10</v>
      </c>
      <c r="Q3196" s="460">
        <f t="shared" si="560"/>
        <v>1.0561971874164325E-13</v>
      </c>
      <c r="R3196" s="460">
        <f t="shared" si="561"/>
        <v>-1.0561971874164324E-12</v>
      </c>
      <c r="V3196" s="430"/>
    </row>
    <row r="3197" spans="3:22" x14ac:dyDescent="0.35">
      <c r="C3197" s="460">
        <v>2560</v>
      </c>
      <c r="D3197" s="460">
        <f t="shared" si="552"/>
        <v>2560</v>
      </c>
      <c r="E3197" s="460">
        <f t="shared" si="558"/>
        <v>2.56</v>
      </c>
      <c r="F3197" s="460">
        <f t="shared" si="553"/>
        <v>1.9997275304880894E-4</v>
      </c>
      <c r="G3197" s="460">
        <v>2.46158138361211E-3</v>
      </c>
      <c r="H3197" s="460">
        <f t="shared" si="554"/>
        <v>1</v>
      </c>
      <c r="I3197" s="460">
        <v>6.49576825347121E-3</v>
      </c>
      <c r="J3197" s="460">
        <v>7.8124049158183198E-3</v>
      </c>
      <c r="K3197" s="460">
        <v>2.12741861616026E-2</v>
      </c>
      <c r="L3197" s="460" t="str">
        <f t="shared" si="555"/>
        <v>-</v>
      </c>
      <c r="M3197" s="460">
        <f t="shared" si="556"/>
        <v>1</v>
      </c>
      <c r="N3197" s="460">
        <f t="shared" si="557"/>
        <v>4.9224920613460985E-7</v>
      </c>
      <c r="O3197" s="460">
        <f t="shared" si="562"/>
        <v>-126.15629951178617</v>
      </c>
      <c r="P3197" s="460">
        <f t="shared" si="559"/>
        <v>-10</v>
      </c>
      <c r="Q3197" s="460">
        <f t="shared" si="560"/>
        <v>6.8440466392466859E-14</v>
      </c>
      <c r="R3197" s="460">
        <f t="shared" si="561"/>
        <v>-6.8440466392466862E-13</v>
      </c>
      <c r="V3197" s="430"/>
    </row>
    <row r="3198" spans="3:22" x14ac:dyDescent="0.35">
      <c r="C3198" s="460">
        <v>2570</v>
      </c>
      <c r="D3198" s="460">
        <f t="shared" ref="D3198:D3261" si="563">IF(AND($D$11=$U$86,$D$13&gt;=$U$80),$D$13/$U$80,1)*(f_CLK_MHz/fCLK_NOM_MHz)*$C3198</f>
        <v>2570</v>
      </c>
      <c r="E3198" s="460">
        <f t="shared" si="558"/>
        <v>2.57</v>
      </c>
      <c r="F3198" s="460">
        <f t="shared" ref="F3198:F3261" si="564">IF(SINC3_Decimation&lt;&gt;0,(ABS(SIN(((MOD_CLK_DIV*PI()*$D3198*SINC3_Decimation)/(f_CLK_MHz*1000000)))/(SINC3_Decimation*SIN(((MOD_CLK_DIV*PI()*$D3198)/(f_CLK_MHz*1000000)))))^First_Stage_Order),"-")</f>
        <v>2.3094398309693437E-4</v>
      </c>
      <c r="G3198" s="460">
        <v>2.3098001450952499E-3</v>
      </c>
      <c r="H3198" s="460">
        <f t="shared" ref="H3198:H3261" si="565">IF(SINC1A_Decimation&lt;&gt;0,(ABS(SIN(((MOD_CLK_DIV*SINC3_Decimation*FIR2_Decimation*PI()*$D3198*SINC1A_Decimation)/(f_CLK_MHz*1000000)))/(SINC1A_Decimation*SIN(((MOD_CLK_DIV*SINC3_Decimation*FIR2_Decimation*PI()*$D3198)/(f_CLK_MHz*1000000)))))^1),"-")</f>
        <v>1</v>
      </c>
      <c r="I3198" s="460">
        <v>6.7363859181755401E-3</v>
      </c>
      <c r="J3198" s="460">
        <v>7.9535627406318102E-3</v>
      </c>
      <c r="K3198" s="460">
        <v>2.0845911289765501E-2</v>
      </c>
      <c r="L3198" s="460" t="str">
        <f t="shared" ref="L3198:L3261" si="566">IF(SINC1B_Decimation&lt;&gt;0,(ABS(SIN(((MOD_CLK_DIV*FIR1_Decimation*PI()*$D3198*SINC1B_Decimation)/(f_CLK_MHz*1000000)))/(SINC1B_Decimation*SIN(((MOD_CLK_DIV*FIR1_Decimation*PI()*$D3198)/(f_CLK_MHz*1000000)))))^1),"-")</f>
        <v>-</v>
      </c>
      <c r="M3198" s="460">
        <f t="shared" ref="M3198:M3261" si="567">IF($D$14=$Z$85,(ABS(SIN(((Dec_Prior_to_Chop*PI()*$D3198*2)/(f_CLK_MHz*1000000)))/(2*SIN(((Dec_Prior_to_Chop*PI()*$D3198)/(f_CLK_MHz*1000000)))))^1),1)</f>
        <v>1</v>
      </c>
      <c r="N3198" s="460">
        <f t="shared" ref="N3198:N3261" si="568">M3198*IF(FILTER=$U$85,F3198,IF(AND(FILTER=$U$86,$D$13&lt;=$U$73,$D$13&lt;&gt;$U$72),F3198*G3198*H3198,IF(AND(FILTER=$U$86,OR($D$13&gt;=$U$74,$D$13=$U$72),$D$13&lt;=$U$79,$D$13&lt;&gt;$U$75),I3198*L3198,IF(AND(FILTER=$U$86,$D$13=$U$75),J3198*L3198,IF(AND(FILTER=$U$86,$D$13&gt;=$U$80),K3198,"Error")))))</f>
        <v>5.3343444566617401E-7</v>
      </c>
      <c r="O3198" s="460">
        <f t="shared" si="562"/>
        <v>-125.45837887754453</v>
      </c>
      <c r="P3198" s="460">
        <f t="shared" si="559"/>
        <v>-10</v>
      </c>
      <c r="Q3198" s="460">
        <f t="shared" si="560"/>
        <v>2.6300673839284796E-13</v>
      </c>
      <c r="R3198" s="460">
        <f t="shared" si="561"/>
        <v>-2.6300673839284797E-12</v>
      </c>
      <c r="V3198" s="430"/>
    </row>
    <row r="3199" spans="3:22" x14ac:dyDescent="0.35">
      <c r="C3199" s="460">
        <v>2580</v>
      </c>
      <c r="D3199" s="460">
        <f t="shared" si="563"/>
        <v>2580</v>
      </c>
      <c r="E3199" s="460">
        <f t="shared" ref="E3199:E3262" si="569">D3199/1000</f>
        <v>2.58</v>
      </c>
      <c r="F3199" s="460">
        <f t="shared" si="564"/>
        <v>2.6351913597879109E-4</v>
      </c>
      <c r="G3199" s="460">
        <v>2.40990202521534E-4</v>
      </c>
      <c r="H3199" s="460">
        <f t="shared" si="565"/>
        <v>1</v>
      </c>
      <c r="I3199" s="460">
        <v>6.9601435339745497E-3</v>
      </c>
      <c r="J3199" s="460">
        <v>8.0779069446175692E-3</v>
      </c>
      <c r="K3199" s="460">
        <v>2.0405754790784901E-2</v>
      </c>
      <c r="L3199" s="460" t="str">
        <f t="shared" si="566"/>
        <v>-</v>
      </c>
      <c r="M3199" s="460">
        <f t="shared" si="567"/>
        <v>1</v>
      </c>
      <c r="N3199" s="460">
        <f t="shared" si="568"/>
        <v>6.3505529947828516E-8</v>
      </c>
      <c r="O3199" s="460">
        <f t="shared" si="562"/>
        <v>-143.94376910951183</v>
      </c>
      <c r="P3199" s="460">
        <f t="shared" si="559"/>
        <v>-10</v>
      </c>
      <c r="Q3199" s="460">
        <f t="shared" si="560"/>
        <v>8.9084333621511492E-14</v>
      </c>
      <c r="R3199" s="460">
        <f t="shared" si="561"/>
        <v>-8.9084333621511495E-13</v>
      </c>
      <c r="V3199" s="430"/>
    </row>
    <row r="3200" spans="3:22" x14ac:dyDescent="0.35">
      <c r="C3200" s="460">
        <v>2590</v>
      </c>
      <c r="D3200" s="460">
        <f t="shared" si="563"/>
        <v>2590</v>
      </c>
      <c r="E3200" s="460">
        <f t="shared" si="569"/>
        <v>2.59</v>
      </c>
      <c r="F3200" s="460">
        <f t="shared" si="564"/>
        <v>2.9741807483137431E-4</v>
      </c>
      <c r="G3200" s="460">
        <v>2.7352261672854302E-3</v>
      </c>
      <c r="H3200" s="460">
        <f t="shared" si="565"/>
        <v>1</v>
      </c>
      <c r="I3200" s="460">
        <v>7.1671187206643798E-3</v>
      </c>
      <c r="J3200" s="460">
        <v>8.1856588072563505E-3</v>
      </c>
      <c r="K3200" s="460">
        <v>1.9954468442195498E-2</v>
      </c>
      <c r="L3200" s="460" t="str">
        <f t="shared" si="566"/>
        <v>-</v>
      </c>
      <c r="M3200" s="460">
        <f t="shared" si="567"/>
        <v>1</v>
      </c>
      <c r="N3200" s="460">
        <f t="shared" si="568"/>
        <v>8.1350570090243118E-7</v>
      </c>
      <c r="O3200" s="460">
        <f t="shared" si="562"/>
        <v>-121.79278798516833</v>
      </c>
      <c r="P3200" s="460">
        <f t="shared" si="559"/>
        <v>-10</v>
      </c>
      <c r="Q3200" s="460">
        <f t="shared" si="560"/>
        <v>1.9228717475937189E-13</v>
      </c>
      <c r="R3200" s="460">
        <f t="shared" si="561"/>
        <v>-1.9228717475937187E-12</v>
      </c>
      <c r="V3200" s="430"/>
    </row>
    <row r="3201" spans="3:22" x14ac:dyDescent="0.35">
      <c r="C3201" s="460">
        <v>2600</v>
      </c>
      <c r="D3201" s="460">
        <f t="shared" si="563"/>
        <v>2600</v>
      </c>
      <c r="E3201" s="460">
        <f t="shared" si="569"/>
        <v>2.6</v>
      </c>
      <c r="F3201" s="460">
        <f t="shared" si="564"/>
        <v>3.3233522713612779E-4</v>
      </c>
      <c r="G3201" s="460">
        <v>1.05367125358026E-8</v>
      </c>
      <c r="H3201" s="460">
        <f t="shared" si="565"/>
        <v>1</v>
      </c>
      <c r="I3201" s="460">
        <v>7.3574109874851197E-3</v>
      </c>
      <c r="J3201" s="460">
        <v>8.2770588997180001E-3</v>
      </c>
      <c r="K3201" s="460">
        <v>1.9492793418405902E-2</v>
      </c>
      <c r="L3201" s="460" t="str">
        <f t="shared" si="566"/>
        <v>-</v>
      </c>
      <c r="M3201" s="460">
        <f t="shared" si="567"/>
        <v>1</v>
      </c>
      <c r="N3201" s="460">
        <f t="shared" si="568"/>
        <v>3.5017207538540423E-12</v>
      </c>
      <c r="O3201" s="460">
        <f t="shared" si="562"/>
        <v>-229.11436979723717</v>
      </c>
      <c r="P3201" s="460">
        <f t="shared" si="559"/>
        <v>-10</v>
      </c>
      <c r="Q3201" s="460">
        <f t="shared" si="560"/>
        <v>1.6544930568815258E-13</v>
      </c>
      <c r="R3201" s="460">
        <f t="shared" si="561"/>
        <v>-1.6544930568815258E-12</v>
      </c>
      <c r="V3201" s="430"/>
    </row>
    <row r="3202" spans="3:22" x14ac:dyDescent="0.35">
      <c r="C3202" s="460">
        <v>2610</v>
      </c>
      <c r="D3202" s="460">
        <f t="shared" si="563"/>
        <v>2610</v>
      </c>
      <c r="E3202" s="460">
        <f t="shared" si="569"/>
        <v>2.61</v>
      </c>
      <c r="F3202" s="460">
        <f t="shared" si="564"/>
        <v>3.6794433491102343E-4</v>
      </c>
      <c r="G3202" s="460">
        <v>2.1745446666303E-2</v>
      </c>
      <c r="H3202" s="460">
        <f t="shared" si="565"/>
        <v>1</v>
      </c>
      <c r="I3202" s="460">
        <v>7.5311410718089397E-3</v>
      </c>
      <c r="J3202" s="460">
        <v>8.3523662859454201E-3</v>
      </c>
      <c r="K3202" s="460">
        <v>1.9021460058880901E-2</v>
      </c>
      <c r="L3202" s="460" t="str">
        <f t="shared" si="566"/>
        <v>-</v>
      </c>
      <c r="M3202" s="460">
        <f t="shared" si="567"/>
        <v>1</v>
      </c>
      <c r="N3202" s="460">
        <f t="shared" si="568"/>
        <v>8.0011139109759888E-6</v>
      </c>
      <c r="O3202" s="460">
        <f t="shared" si="562"/>
        <v>-101.93699093087648</v>
      </c>
      <c r="P3202" s="460">
        <f t="shared" si="559"/>
        <v>-10</v>
      </c>
      <c r="Q3202" s="460">
        <f t="shared" si="560"/>
        <v>1.6004469962939754E-11</v>
      </c>
      <c r="R3202" s="460">
        <f t="shared" si="561"/>
        <v>-1.6004469962939754E-10</v>
      </c>
      <c r="V3202" s="430"/>
    </row>
    <row r="3203" spans="3:22" x14ac:dyDescent="0.35">
      <c r="C3203" s="460">
        <v>2620</v>
      </c>
      <c r="D3203" s="460">
        <f t="shared" si="563"/>
        <v>2620</v>
      </c>
      <c r="E3203" s="460">
        <f t="shared" si="569"/>
        <v>2.62</v>
      </c>
      <c r="F3203" s="460">
        <f t="shared" si="564"/>
        <v>4.0390339375067372E-4</v>
      </c>
      <c r="G3203" s="460">
        <v>4.0991733560492502E-2</v>
      </c>
      <c r="H3203" s="460">
        <f t="shared" si="565"/>
        <v>1</v>
      </c>
      <c r="I3203" s="460">
        <v>7.6884502685257098E-3</v>
      </c>
      <c r="J3203" s="460">
        <v>8.4118577191206103E-3</v>
      </c>
      <c r="K3203" s="460">
        <v>1.85411876452873E-2</v>
      </c>
      <c r="L3203" s="460" t="str">
        <f t="shared" si="566"/>
        <v>-</v>
      </c>
      <c r="M3203" s="460">
        <f t="shared" si="567"/>
        <v>1</v>
      </c>
      <c r="N3203" s="460">
        <f t="shared" si="568"/>
        <v>1.6556700300806309E-5</v>
      </c>
      <c r="O3203" s="460">
        <f t="shared" si="562"/>
        <v>-95.6205242495042</v>
      </c>
      <c r="P3203" s="460">
        <f t="shared" ref="P3203:P3266" si="570">D3202-D3203</f>
        <v>-10</v>
      </c>
      <c r="Q3203" s="460">
        <f t="shared" ref="Q3203:Q3266" si="571">((N3203+N3202)/2)^2</f>
        <v>1.5077155971510414E-10</v>
      </c>
      <c r="R3203" s="460">
        <f t="shared" ref="R3203:R3266" si="572">P3203*Q3203</f>
        <v>-1.5077155971510414E-9</v>
      </c>
      <c r="V3203" s="430"/>
    </row>
    <row r="3204" spans="3:22" x14ac:dyDescent="0.35">
      <c r="C3204" s="460">
        <v>2630</v>
      </c>
      <c r="D3204" s="460">
        <f t="shared" si="563"/>
        <v>2630</v>
      </c>
      <c r="E3204" s="460">
        <f t="shared" si="569"/>
        <v>2.63</v>
      </c>
      <c r="F3204" s="460">
        <f t="shared" si="564"/>
        <v>4.3985970999840899E-4</v>
      </c>
      <c r="G3204" s="460">
        <v>2.7848479281676899E-2</v>
      </c>
      <c r="H3204" s="460">
        <f t="shared" si="565"/>
        <v>1</v>
      </c>
      <c r="I3204" s="460">
        <v>7.8294997509555497E-3</v>
      </c>
      <c r="J3204" s="460">
        <v>8.4558268344718194E-3</v>
      </c>
      <c r="K3204" s="460">
        <v>1.8052684187645999E-2</v>
      </c>
      <c r="L3204" s="460" t="str">
        <f t="shared" si="566"/>
        <v>-</v>
      </c>
      <c r="M3204" s="460">
        <f t="shared" si="567"/>
        <v>1</v>
      </c>
      <c r="N3204" s="460">
        <f t="shared" si="568"/>
        <v>1.2249424020735101E-5</v>
      </c>
      <c r="O3204" s="460">
        <f t="shared" si="562"/>
        <v>-98.237686634964248</v>
      </c>
      <c r="P3204" s="460">
        <f t="shared" si="570"/>
        <v>-10</v>
      </c>
      <c r="Q3204" s="460">
        <f t="shared" si="571"/>
        <v>2.0744819960702493E-10</v>
      </c>
      <c r="R3204" s="460">
        <f t="shared" si="572"/>
        <v>-2.0744819960702492E-9</v>
      </c>
      <c r="V3204" s="430"/>
    </row>
    <row r="3205" spans="3:22" x14ac:dyDescent="0.35">
      <c r="C3205" s="460">
        <v>2640</v>
      </c>
      <c r="D3205" s="460">
        <f t="shared" si="563"/>
        <v>2640</v>
      </c>
      <c r="E3205" s="460">
        <f t="shared" si="569"/>
        <v>2.64</v>
      </c>
      <c r="F3205" s="460">
        <f t="shared" si="564"/>
        <v>4.7545500533712084E-4</v>
      </c>
      <c r="G3205" s="460">
        <v>2.4968901367264799E-8</v>
      </c>
      <c r="H3205" s="460">
        <f t="shared" si="565"/>
        <v>1</v>
      </c>
      <c r="I3205" s="460">
        <v>7.9544698841153404E-3</v>
      </c>
      <c r="J3205" s="460">
        <v>8.4845833393609599E-3</v>
      </c>
      <c r="K3205" s="460">
        <v>1.7556646219518302E-2</v>
      </c>
      <c r="L3205" s="460" t="str">
        <f t="shared" si="566"/>
        <v>-</v>
      </c>
      <c r="M3205" s="460">
        <f t="shared" si="567"/>
        <v>1</v>
      </c>
      <c r="N3205" s="460">
        <f t="shared" si="568"/>
        <v>1.1871589132834929E-11</v>
      </c>
      <c r="O3205" s="460">
        <f t="shared" si="562"/>
        <v>-218.50982284849493</v>
      </c>
      <c r="P3205" s="460">
        <f t="shared" si="570"/>
        <v>-10</v>
      </c>
      <c r="Q3205" s="460">
        <f t="shared" si="571"/>
        <v>3.7512169920040296E-11</v>
      </c>
      <c r="R3205" s="460">
        <f t="shared" si="572"/>
        <v>-3.7512169920040293E-10</v>
      </c>
      <c r="V3205" s="430"/>
    </row>
    <row r="3206" spans="3:22" x14ac:dyDescent="0.35">
      <c r="C3206" s="460">
        <v>2650</v>
      </c>
      <c r="D3206" s="460">
        <f t="shared" si="563"/>
        <v>2650</v>
      </c>
      <c r="E3206" s="460">
        <f t="shared" si="569"/>
        <v>2.65</v>
      </c>
      <c r="F3206" s="460">
        <f t="shared" si="564"/>
        <v>5.1033049902116209E-4</v>
      </c>
      <c r="G3206" s="460">
        <v>2.19954432407714E-8</v>
      </c>
      <c r="H3206" s="460">
        <f t="shared" si="565"/>
        <v>1</v>
      </c>
      <c r="I3206" s="460">
        <v>8.0635595311652104E-3</v>
      </c>
      <c r="J3206" s="460">
        <v>8.4984522015861003E-3</v>
      </c>
      <c r="K3206" s="460">
        <v>1.7053758602254901E-2</v>
      </c>
      <c r="L3206" s="460" t="str">
        <f t="shared" si="566"/>
        <v>-</v>
      </c>
      <c r="M3206" s="460">
        <f t="shared" si="567"/>
        <v>1</v>
      </c>
      <c r="N3206" s="460">
        <f t="shared" si="568"/>
        <v>1.1224945525254515E-11</v>
      </c>
      <c r="O3206" s="460">
        <f t="shared" si="562"/>
        <v>-218.99631515907856</v>
      </c>
      <c r="P3206" s="460">
        <f t="shared" si="570"/>
        <v>-10</v>
      </c>
      <c r="Q3206" s="460">
        <f t="shared" si="571"/>
        <v>1.3336247830308171E-22</v>
      </c>
      <c r="R3206" s="460">
        <f t="shared" si="572"/>
        <v>-1.3336247830308171E-21</v>
      </c>
      <c r="V3206" s="430"/>
    </row>
    <row r="3207" spans="3:22" x14ac:dyDescent="0.35">
      <c r="C3207" s="460">
        <v>2660</v>
      </c>
      <c r="D3207" s="460">
        <f t="shared" si="563"/>
        <v>2660</v>
      </c>
      <c r="E3207" s="460">
        <f t="shared" si="569"/>
        <v>2.66</v>
      </c>
      <c r="F3207" s="460">
        <f t="shared" si="564"/>
        <v>5.4413189980719848E-4</v>
      </c>
      <c r="G3207" s="460">
        <v>2.1720059674922201E-2</v>
      </c>
      <c r="H3207" s="460">
        <f t="shared" si="565"/>
        <v>1</v>
      </c>
      <c r="I3207" s="460">
        <v>8.1569853538548693E-3</v>
      </c>
      <c r="J3207" s="460">
        <v>8.4977728368221695E-3</v>
      </c>
      <c r="K3207" s="460">
        <v>1.65446943383275E-2</v>
      </c>
      <c r="L3207" s="460" t="str">
        <f t="shared" si="566"/>
        <v>-</v>
      </c>
      <c r="M3207" s="460">
        <f t="shared" si="567"/>
        <v>1</v>
      </c>
      <c r="N3207" s="460">
        <f t="shared" si="568"/>
        <v>1.1818577334841139E-5</v>
      </c>
      <c r="O3207" s="460">
        <f t="shared" si="562"/>
        <v>-98.548695973010467</v>
      </c>
      <c r="P3207" s="460">
        <f t="shared" si="570"/>
        <v>-10</v>
      </c>
      <c r="Q3207" s="460">
        <f t="shared" si="571"/>
        <v>3.4919758886380058E-11</v>
      </c>
      <c r="R3207" s="460">
        <f t="shared" si="572"/>
        <v>-3.4919758886380059E-10</v>
      </c>
      <c r="V3207" s="430"/>
    </row>
    <row r="3208" spans="3:22" x14ac:dyDescent="0.35">
      <c r="C3208" s="460">
        <v>2670</v>
      </c>
      <c r="D3208" s="460">
        <f t="shared" si="563"/>
        <v>2670</v>
      </c>
      <c r="E3208" s="460">
        <f t="shared" si="569"/>
        <v>2.67</v>
      </c>
      <c r="F3208" s="460">
        <f t="shared" si="564"/>
        <v>5.7651424233424607E-4</v>
      </c>
      <c r="G3208" s="460">
        <v>1.8618288423170499E-2</v>
      </c>
      <c r="H3208" s="460">
        <f t="shared" si="565"/>
        <v>1</v>
      </c>
      <c r="I3208" s="460">
        <v>8.2349811077861903E-3</v>
      </c>
      <c r="J3208" s="460">
        <v>8.4828982961103003E-3</v>
      </c>
      <c r="K3208" s="460">
        <v>1.60301143937575E-2</v>
      </c>
      <c r="L3208" s="460" t="str">
        <f t="shared" si="566"/>
        <v>-</v>
      </c>
      <c r="M3208" s="460">
        <f t="shared" si="567"/>
        <v>1</v>
      </c>
      <c r="N3208" s="460">
        <f t="shared" si="568"/>
        <v>1.0733708443844606E-5</v>
      </c>
      <c r="O3208" s="460">
        <f t="shared" si="562"/>
        <v>-99.385004109709172</v>
      </c>
      <c r="P3208" s="460">
        <f t="shared" si="570"/>
        <v>-10</v>
      </c>
      <c r="Q3208" s="460">
        <f t="shared" si="571"/>
        <v>1.2715139846087786E-10</v>
      </c>
      <c r="R3208" s="460">
        <f t="shared" si="572"/>
        <v>-1.2715139846087785E-9</v>
      </c>
      <c r="V3208" s="430"/>
    </row>
    <row r="3209" spans="3:22" x14ac:dyDescent="0.35">
      <c r="C3209" s="460">
        <v>2680</v>
      </c>
      <c r="D3209" s="460">
        <f t="shared" si="563"/>
        <v>2680</v>
      </c>
      <c r="E3209" s="460">
        <f t="shared" si="569"/>
        <v>2.68</v>
      </c>
      <c r="F3209" s="460">
        <f t="shared" si="564"/>
        <v>6.0714650619812913E-4</v>
      </c>
      <c r="G3209" s="460">
        <v>1.3260082158221701E-2</v>
      </c>
      <c r="H3209" s="460">
        <f t="shared" si="565"/>
        <v>1</v>
      </c>
      <c r="I3209" s="460">
        <v>8.2977969333046502E-3</v>
      </c>
      <c r="J3209" s="460">
        <v>8.4541944542943503E-3</v>
      </c>
      <c r="K3209" s="460">
        <v>1.55106675296514E-2</v>
      </c>
      <c r="L3209" s="460" t="str">
        <f t="shared" si="566"/>
        <v>-</v>
      </c>
      <c r="M3209" s="460">
        <f t="shared" si="567"/>
        <v>1</v>
      </c>
      <c r="N3209" s="460">
        <f t="shared" si="568"/>
        <v>8.0508125542644527E-6</v>
      </c>
      <c r="O3209" s="460">
        <f t="shared" si="562"/>
        <v>-101.88320569692951</v>
      </c>
      <c r="P3209" s="460">
        <f t="shared" si="570"/>
        <v>-10</v>
      </c>
      <c r="Q3209" s="460">
        <f t="shared" si="571"/>
        <v>8.8214557282100021E-11</v>
      </c>
      <c r="R3209" s="460">
        <f t="shared" si="572"/>
        <v>-8.8214557282100023E-10</v>
      </c>
      <c r="V3209" s="430"/>
    </row>
    <row r="3210" spans="3:22" x14ac:dyDescent="0.35">
      <c r="C3210" s="460">
        <v>2690</v>
      </c>
      <c r="D3210" s="460">
        <f t="shared" si="563"/>
        <v>2690</v>
      </c>
      <c r="E3210" s="460">
        <f t="shared" si="569"/>
        <v>2.69</v>
      </c>
      <c r="F3210" s="460">
        <f t="shared" si="564"/>
        <v>6.3571596020047818E-4</v>
      </c>
      <c r="G3210" s="460">
        <v>2.5137027618834899E-2</v>
      </c>
      <c r="H3210" s="460">
        <f t="shared" si="565"/>
        <v>1</v>
      </c>
      <c r="I3210" s="460">
        <v>8.3456986428217892E-3</v>
      </c>
      <c r="J3210" s="460">
        <v>8.4120392002892692E-3</v>
      </c>
      <c r="K3210" s="460">
        <v>1.4986990142847101E-2</v>
      </c>
      <c r="L3210" s="460" t="str">
        <f t="shared" si="566"/>
        <v>-</v>
      </c>
      <c r="M3210" s="460">
        <f t="shared" si="567"/>
        <v>1</v>
      </c>
      <c r="N3210" s="460">
        <f t="shared" si="568"/>
        <v>1.5980009649293567E-5</v>
      </c>
      <c r="O3210" s="460">
        <f t="shared" si="562"/>
        <v>-95.928459255592387</v>
      </c>
      <c r="P3210" s="460">
        <f t="shared" si="570"/>
        <v>-10</v>
      </c>
      <c r="Q3210" s="460">
        <f t="shared" si="571"/>
        <v>1.4437010394475428E-10</v>
      </c>
      <c r="R3210" s="460">
        <f t="shared" si="572"/>
        <v>-1.4437010394475428E-9</v>
      </c>
      <c r="V3210" s="430"/>
    </row>
    <row r="3211" spans="3:22" x14ac:dyDescent="0.35">
      <c r="C3211" s="460">
        <v>2700</v>
      </c>
      <c r="D3211" s="460">
        <f t="shared" si="563"/>
        <v>2700</v>
      </c>
      <c r="E3211" s="460">
        <f t="shared" si="569"/>
        <v>2.7</v>
      </c>
      <c r="F3211" s="460">
        <f t="shared" si="564"/>
        <v>6.6193217915557748E-4</v>
      </c>
      <c r="G3211" s="460">
        <v>1.37668771347521E-8</v>
      </c>
      <c r="H3211" s="460">
        <f t="shared" si="565"/>
        <v>1</v>
      </c>
      <c r="I3211" s="460">
        <v>8.3789670053701793E-3</v>
      </c>
      <c r="J3211" s="460">
        <v>8.3568216300549392E-3</v>
      </c>
      <c r="K3211" s="460">
        <v>1.44597061156676E-2</v>
      </c>
      <c r="L3211" s="460" t="str">
        <f t="shared" si="566"/>
        <v>-</v>
      </c>
      <c r="M3211" s="460">
        <f t="shared" si="567"/>
        <v>1</v>
      </c>
      <c r="N3211" s="460">
        <f t="shared" si="568"/>
        <v>9.1127389819735494E-12</v>
      </c>
      <c r="O3211" s="460">
        <f t="shared" si="562"/>
        <v>-220.80702138266139</v>
      </c>
      <c r="P3211" s="460">
        <f t="shared" si="570"/>
        <v>-10</v>
      </c>
      <c r="Q3211" s="460">
        <f t="shared" si="571"/>
        <v>6.3840249908728075E-11</v>
      </c>
      <c r="R3211" s="460">
        <f t="shared" si="572"/>
        <v>-6.384024990872808E-10</v>
      </c>
      <c r="V3211" s="430"/>
    </row>
    <row r="3212" spans="3:22" x14ac:dyDescent="0.35">
      <c r="C3212" s="460">
        <v>2710</v>
      </c>
      <c r="D3212" s="460">
        <f t="shared" si="563"/>
        <v>2710</v>
      </c>
      <c r="E3212" s="460">
        <f t="shared" si="569"/>
        <v>2.71</v>
      </c>
      <c r="F3212" s="460">
        <f t="shared" si="564"/>
        <v>6.8553068613123912E-4</v>
      </c>
      <c r="G3212" s="460">
        <v>1.7723966837409001E-2</v>
      </c>
      <c r="H3212" s="460">
        <f t="shared" si="565"/>
        <v>1</v>
      </c>
      <c r="I3212" s="460">
        <v>8.3978970291779999E-3</v>
      </c>
      <c r="J3212" s="460">
        <v>8.2889412431258191E-3</v>
      </c>
      <c r="K3212" s="460">
        <v>1.39294266747756E-2</v>
      </c>
      <c r="L3212" s="460" t="str">
        <f t="shared" si="566"/>
        <v>-</v>
      </c>
      <c r="M3212" s="460">
        <f t="shared" si="567"/>
        <v>1</v>
      </c>
      <c r="N3212" s="460">
        <f t="shared" si="568"/>
        <v>1.2150323147016321E-5</v>
      </c>
      <c r="O3212" s="460">
        <f t="shared" si="562"/>
        <v>-98.308243430449537</v>
      </c>
      <c r="P3212" s="460">
        <f t="shared" si="570"/>
        <v>-10</v>
      </c>
      <c r="Q3212" s="460">
        <f t="shared" si="571"/>
        <v>3.6907643505612606E-11</v>
      </c>
      <c r="R3212" s="460">
        <f t="shared" si="572"/>
        <v>-3.6907643505612604E-10</v>
      </c>
      <c r="V3212" s="430"/>
    </row>
    <row r="3213" spans="3:22" x14ac:dyDescent="0.35">
      <c r="C3213" s="460">
        <v>2720</v>
      </c>
      <c r="D3213" s="460">
        <f t="shared" si="563"/>
        <v>2720</v>
      </c>
      <c r="E3213" s="460">
        <f t="shared" si="569"/>
        <v>2.72</v>
      </c>
      <c r="F3213" s="460">
        <f t="shared" si="564"/>
        <v>7.0627617899780273E-4</v>
      </c>
      <c r="G3213" s="460">
        <v>8.3260134306158595E-4</v>
      </c>
      <c r="H3213" s="460">
        <f t="shared" si="565"/>
        <v>1</v>
      </c>
      <c r="I3213" s="460">
        <v>8.4027972430468292E-3</v>
      </c>
      <c r="J3213" s="460">
        <v>8.2088071435423293E-3</v>
      </c>
      <c r="K3213" s="460">
        <v>1.3396750259116399E-2</v>
      </c>
      <c r="L3213" s="460" t="str">
        <f t="shared" si="566"/>
        <v>-</v>
      </c>
      <c r="M3213" s="460">
        <f t="shared" si="567"/>
        <v>1</v>
      </c>
      <c r="N3213" s="460">
        <f t="shared" si="568"/>
        <v>5.8804649520597567E-7</v>
      </c>
      <c r="O3213" s="460">
        <f t="shared" ref="O3213:O3276" si="573">20*LOG10(N3213)</f>
        <v>-124.61176668211388</v>
      </c>
      <c r="P3213" s="460">
        <f t="shared" si="570"/>
        <v>-10</v>
      </c>
      <c r="Q3213" s="460">
        <f t="shared" si="571"/>
        <v>4.056651528547265E-11</v>
      </c>
      <c r="R3213" s="460">
        <f t="shared" si="572"/>
        <v>-4.056651528547265E-10</v>
      </c>
      <c r="V3213" s="430"/>
    </row>
    <row r="3214" spans="3:22" x14ac:dyDescent="0.35">
      <c r="C3214" s="460">
        <v>2730</v>
      </c>
      <c r="D3214" s="460">
        <f t="shared" si="563"/>
        <v>2730</v>
      </c>
      <c r="E3214" s="460">
        <f t="shared" si="569"/>
        <v>2.73</v>
      </c>
      <c r="F3214" s="460">
        <f t="shared" si="564"/>
        <v>7.2396530657292224E-4</v>
      </c>
      <c r="G3214" s="460">
        <v>2.3178565229258801E-2</v>
      </c>
      <c r="H3214" s="460">
        <f t="shared" si="565"/>
        <v>1</v>
      </c>
      <c r="I3214" s="460">
        <v>8.3939889773059807E-3</v>
      </c>
      <c r="J3214" s="460">
        <v>8.1168372460038701E-3</v>
      </c>
      <c r="K3214" s="460">
        <v>1.28622623969294E-2</v>
      </c>
      <c r="L3214" s="460" t="str">
        <f t="shared" si="566"/>
        <v>-</v>
      </c>
      <c r="M3214" s="460">
        <f t="shared" si="567"/>
        <v>1</v>
      </c>
      <c r="N3214" s="460">
        <f t="shared" si="568"/>
        <v>1.6780477082120824E-5</v>
      </c>
      <c r="O3214" s="460">
        <f t="shared" si="573"/>
        <v>-95.503913919982949</v>
      </c>
      <c r="P3214" s="460">
        <f t="shared" si="570"/>
        <v>-10</v>
      </c>
      <c r="Q3214" s="460">
        <f t="shared" si="571"/>
        <v>7.541640281403922E-11</v>
      </c>
      <c r="R3214" s="460">
        <f t="shared" si="572"/>
        <v>-7.5416402814039218E-10</v>
      </c>
      <c r="V3214" s="430"/>
    </row>
    <row r="3215" spans="3:22" x14ac:dyDescent="0.35">
      <c r="C3215" s="460">
        <v>2740</v>
      </c>
      <c r="D3215" s="460">
        <f t="shared" si="563"/>
        <v>2740</v>
      </c>
      <c r="E3215" s="460">
        <f t="shared" si="569"/>
        <v>2.74</v>
      </c>
      <c r="F3215" s="460">
        <f t="shared" si="564"/>
        <v>7.384289663856918E-4</v>
      </c>
      <c r="G3215" s="460">
        <v>1.6583515073135199E-2</v>
      </c>
      <c r="H3215" s="460">
        <f t="shared" si="565"/>
        <v>1</v>
      </c>
      <c r="I3215" s="460">
        <v>8.3718056451043601E-3</v>
      </c>
      <c r="J3215" s="460">
        <v>8.0134574880497706E-3</v>
      </c>
      <c r="K3215" s="460">
        <v>1.23265355918058E-2</v>
      </c>
      <c r="L3215" s="460" t="str">
        <f t="shared" si="566"/>
        <v>-</v>
      </c>
      <c r="M3215" s="460">
        <f t="shared" si="567"/>
        <v>1</v>
      </c>
      <c r="N3215" s="460">
        <f t="shared" si="568"/>
        <v>1.2245747894496766E-5</v>
      </c>
      <c r="O3215" s="460">
        <f t="shared" si="573"/>
        <v>-98.240293714200277</v>
      </c>
      <c r="P3215" s="460">
        <f t="shared" si="570"/>
        <v>-10</v>
      </c>
      <c r="Q3215" s="460">
        <f t="shared" si="571"/>
        <v>2.1063043409830471E-10</v>
      </c>
      <c r="R3215" s="460">
        <f t="shared" si="572"/>
        <v>-2.106304340983047E-9</v>
      </c>
      <c r="V3215" s="430"/>
    </row>
    <row r="3216" spans="3:22" x14ac:dyDescent="0.35">
      <c r="C3216" s="460">
        <v>2750</v>
      </c>
      <c r="D3216" s="460">
        <f t="shared" si="563"/>
        <v>2750</v>
      </c>
      <c r="E3216" s="460">
        <f t="shared" si="569"/>
        <v>2.75</v>
      </c>
      <c r="F3216" s="460">
        <f t="shared" si="564"/>
        <v>7.495341030469495E-4</v>
      </c>
      <c r="G3216" s="460">
        <v>1.9382734927707102E-8</v>
      </c>
      <c r="H3216" s="460">
        <f t="shared" si="565"/>
        <v>1</v>
      </c>
      <c r="I3216" s="460">
        <v>8.33659202479471E-3</v>
      </c>
      <c r="J3216" s="460">
        <v>7.89910104905861E-3</v>
      </c>
      <c r="K3216" s="460">
        <v>1.17901292177618E-2</v>
      </c>
      <c r="L3216" s="460" t="str">
        <f t="shared" si="566"/>
        <v>-</v>
      </c>
      <c r="M3216" s="460">
        <f t="shared" si="567"/>
        <v>1</v>
      </c>
      <c r="N3216" s="460">
        <f t="shared" si="568"/>
        <v>1.4528020838635721E-11</v>
      </c>
      <c r="O3216" s="460">
        <f t="shared" si="573"/>
        <v>-216.75587091762441</v>
      </c>
      <c r="P3216" s="460">
        <f t="shared" si="570"/>
        <v>-10</v>
      </c>
      <c r="Q3216" s="460">
        <f t="shared" si="571"/>
        <v>3.748967432718606E-11</v>
      </c>
      <c r="R3216" s="460">
        <f t="shared" si="572"/>
        <v>-3.7489674327186062E-10</v>
      </c>
      <c r="V3216" s="430"/>
    </row>
    <row r="3217" spans="3:22" x14ac:dyDescent="0.35">
      <c r="C3217" s="460">
        <v>2760</v>
      </c>
      <c r="D3217" s="460">
        <f t="shared" si="563"/>
        <v>2760</v>
      </c>
      <c r="E3217" s="460">
        <f t="shared" si="569"/>
        <v>2.76</v>
      </c>
      <c r="F3217" s="460">
        <f t="shared" si="564"/>
        <v>7.5718499330651207E-4</v>
      </c>
      <c r="G3217" s="460">
        <v>4.6918750482339601E-9</v>
      </c>
      <c r="H3217" s="460">
        <f t="shared" si="565"/>
        <v>1</v>
      </c>
      <c r="I3217" s="460">
        <v>8.2887035441472096E-3</v>
      </c>
      <c r="J3217" s="460">
        <v>7.77420757683241E-3</v>
      </c>
      <c r="K3217" s="460">
        <v>1.12535894232943E-2</v>
      </c>
      <c r="L3217" s="460" t="str">
        <f t="shared" si="566"/>
        <v>-</v>
      </c>
      <c r="M3217" s="460">
        <f t="shared" si="567"/>
        <v>1</v>
      </c>
      <c r="N3217" s="460">
        <f t="shared" si="568"/>
        <v>3.5526173769920221E-12</v>
      </c>
      <c r="O3217" s="460">
        <f t="shared" si="573"/>
        <v>-228.98903128510875</v>
      </c>
      <c r="P3217" s="460">
        <f t="shared" si="570"/>
        <v>-10</v>
      </c>
      <c r="Q3217" s="460">
        <f t="shared" si="571"/>
        <v>8.1727369571104598E-23</v>
      </c>
      <c r="R3217" s="460">
        <f t="shared" si="572"/>
        <v>-8.17273695711046E-22</v>
      </c>
      <c r="V3217" s="430"/>
    </row>
    <row r="3218" spans="3:22" x14ac:dyDescent="0.35">
      <c r="C3218" s="460">
        <v>2770</v>
      </c>
      <c r="D3218" s="460">
        <f t="shared" si="563"/>
        <v>2770</v>
      </c>
      <c r="E3218" s="460">
        <f t="shared" si="569"/>
        <v>2.77</v>
      </c>
      <c r="F3218" s="460">
        <f t="shared" si="564"/>
        <v>7.6132401100696885E-4</v>
      </c>
      <c r="G3218" s="460">
        <v>3.73413874019399E-3</v>
      </c>
      <c r="H3218" s="460">
        <f t="shared" si="565"/>
        <v>1</v>
      </c>
      <c r="I3218" s="460">
        <v>8.2285055671280395E-3</v>
      </c>
      <c r="J3218" s="460">
        <v>7.6392224225188404E-3</v>
      </c>
      <c r="K3218" s="460">
        <v>1.0717449044378701E-2</v>
      </c>
      <c r="L3218" s="460" t="str">
        <f t="shared" si="566"/>
        <v>-</v>
      </c>
      <c r="M3218" s="460">
        <f t="shared" si="567"/>
        <v>1</v>
      </c>
      <c r="N3218" s="460">
        <f t="shared" si="568"/>
        <v>2.8428894833409981E-6</v>
      </c>
      <c r="O3218" s="460">
        <f t="shared" si="573"/>
        <v>-110.92480046154172</v>
      </c>
      <c r="P3218" s="460">
        <f t="shared" si="570"/>
        <v>-10</v>
      </c>
      <c r="Q3218" s="460">
        <f t="shared" si="571"/>
        <v>2.020510203475157E-12</v>
      </c>
      <c r="R3218" s="460">
        <f t="shared" si="572"/>
        <v>-2.020510203475157E-11</v>
      </c>
      <c r="V3218" s="430"/>
    </row>
    <row r="3219" spans="3:22" x14ac:dyDescent="0.35">
      <c r="C3219" s="460">
        <v>2780</v>
      </c>
      <c r="D3219" s="460">
        <f t="shared" si="563"/>
        <v>2780</v>
      </c>
      <c r="E3219" s="460">
        <f t="shared" si="569"/>
        <v>2.78</v>
      </c>
      <c r="F3219" s="460">
        <f t="shared" si="564"/>
        <v>7.6193187221268183E-4</v>
      </c>
      <c r="G3219" s="460">
        <v>6.2176988376769797E-3</v>
      </c>
      <c r="H3219" s="460">
        <f t="shared" si="565"/>
        <v>1</v>
      </c>
      <c r="I3219" s="460">
        <v>8.1563726839522007E-3</v>
      </c>
      <c r="J3219" s="460">
        <v>7.4945958845982798E-3</v>
      </c>
      <c r="K3219" s="460">
        <v>1.01822275263644E-2</v>
      </c>
      <c r="L3219" s="460" t="str">
        <f t="shared" si="566"/>
        <v>-</v>
      </c>
      <c r="M3219" s="460">
        <f t="shared" si="567"/>
        <v>1</v>
      </c>
      <c r="N3219" s="460">
        <f t="shared" si="568"/>
        <v>4.7374629162458366E-6</v>
      </c>
      <c r="O3219" s="460">
        <f t="shared" si="573"/>
        <v>-106.48908353132845</v>
      </c>
      <c r="P3219" s="460">
        <f t="shared" si="570"/>
        <v>-10</v>
      </c>
      <c r="Q3219" s="460">
        <f t="shared" si="571"/>
        <v>1.4365435625480471E-11</v>
      </c>
      <c r="R3219" s="460">
        <f t="shared" si="572"/>
        <v>-1.4365435625480471E-10</v>
      </c>
      <c r="V3219" s="430"/>
    </row>
    <row r="3220" spans="3:22" x14ac:dyDescent="0.35">
      <c r="C3220" s="460">
        <v>2790</v>
      </c>
      <c r="D3220" s="460">
        <f t="shared" si="563"/>
        <v>2790</v>
      </c>
      <c r="E3220" s="460">
        <f t="shared" si="569"/>
        <v>2.79</v>
      </c>
      <c r="F3220" s="460">
        <f t="shared" si="564"/>
        <v>7.5902736771020507E-4</v>
      </c>
      <c r="G3220" s="460">
        <v>1.29592353194536E-2</v>
      </c>
      <c r="H3220" s="460">
        <f t="shared" si="565"/>
        <v>1</v>
      </c>
      <c r="I3220" s="460">
        <v>8.0726880051210093E-3</v>
      </c>
      <c r="J3220" s="460">
        <v>7.3407824626492797E-3</v>
      </c>
      <c r="K3220" s="460">
        <v>9.6484308547182696E-3</v>
      </c>
      <c r="L3220" s="460" t="str">
        <f t="shared" si="566"/>
        <v>-</v>
      </c>
      <c r="M3220" s="460">
        <f t="shared" si="567"/>
        <v>1</v>
      </c>
      <c r="N3220" s="460">
        <f t="shared" si="568"/>
        <v>9.8364142720619847E-6</v>
      </c>
      <c r="O3220" s="460">
        <f t="shared" si="573"/>
        <v>-100.14326377458795</v>
      </c>
      <c r="P3220" s="460">
        <f t="shared" si="570"/>
        <v>-10</v>
      </c>
      <c r="Q3220" s="460">
        <f t="shared" si="571"/>
        <v>5.3099474074969773E-11</v>
      </c>
      <c r="R3220" s="460">
        <f t="shared" si="572"/>
        <v>-5.3099474074969774E-10</v>
      </c>
      <c r="V3220" s="430"/>
    </row>
    <row r="3221" spans="3:22" x14ac:dyDescent="0.35">
      <c r="C3221" s="460">
        <v>2800</v>
      </c>
      <c r="D3221" s="460">
        <f t="shared" si="563"/>
        <v>2800</v>
      </c>
      <c r="E3221" s="460">
        <f t="shared" si="569"/>
        <v>2.8</v>
      </c>
      <c r="F3221" s="460">
        <f t="shared" si="564"/>
        <v>7.5266659675435235E-4</v>
      </c>
      <c r="G3221" s="460">
        <v>1.0324292256582601E-15</v>
      </c>
      <c r="H3221" s="460">
        <f t="shared" si="565"/>
        <v>1</v>
      </c>
      <c r="I3221" s="460">
        <v>7.9778424601281601E-3</v>
      </c>
      <c r="J3221" s="460">
        <v>7.1782401215778101E-3</v>
      </c>
      <c r="K3221" s="460">
        <v>9.1165514945597808E-3</v>
      </c>
      <c r="L3221" s="460" t="str">
        <f t="shared" si="566"/>
        <v>-</v>
      </c>
      <c r="M3221" s="460">
        <f t="shared" si="567"/>
        <v>1</v>
      </c>
      <c r="N3221" s="460">
        <f t="shared" si="568"/>
        <v>7.7707499166593391E-19</v>
      </c>
      <c r="O3221" s="460">
        <f t="shared" si="573"/>
        <v>-362.19074135126249</v>
      </c>
      <c r="P3221" s="460">
        <f t="shared" si="570"/>
        <v>-10</v>
      </c>
      <c r="Q3221" s="460">
        <f t="shared" si="571"/>
        <v>2.4188761432909999E-11</v>
      </c>
      <c r="R3221" s="460">
        <f t="shared" si="572"/>
        <v>-2.4188761432909997E-10</v>
      </c>
      <c r="V3221" s="430"/>
    </row>
    <row r="3222" spans="3:22" x14ac:dyDescent="0.35">
      <c r="C3222" s="460">
        <v>2810</v>
      </c>
      <c r="D3222" s="460">
        <f t="shared" si="563"/>
        <v>2810</v>
      </c>
      <c r="E3222" s="460">
        <f t="shared" si="569"/>
        <v>2.81</v>
      </c>
      <c r="F3222" s="460">
        <f t="shared" si="564"/>
        <v>7.4294172228966634E-4</v>
      </c>
      <c r="G3222" s="460">
        <v>1.29592353194535E-2</v>
      </c>
      <c r="H3222" s="460">
        <f t="shared" si="565"/>
        <v>1</v>
      </c>
      <c r="I3222" s="460">
        <v>7.8722341015132792E-3</v>
      </c>
      <c r="J3222" s="460">
        <v>7.00742956697923E-3</v>
      </c>
      <c r="K3222" s="460">
        <v>8.5870683389313706E-3</v>
      </c>
      <c r="L3222" s="460" t="str">
        <f t="shared" si="566"/>
        <v>-</v>
      </c>
      <c r="M3222" s="460">
        <f t="shared" si="567"/>
        <v>1</v>
      </c>
      <c r="N3222" s="460">
        <f t="shared" si="568"/>
        <v>9.627956607791857E-6</v>
      </c>
      <c r="O3222" s="460">
        <f t="shared" si="573"/>
        <v>-100.32931751426133</v>
      </c>
      <c r="P3222" s="460">
        <f t="shared" si="570"/>
        <v>-10</v>
      </c>
      <c r="Q3222" s="460">
        <f t="shared" si="571"/>
        <v>2.3174387110384463E-11</v>
      </c>
      <c r="R3222" s="460">
        <f t="shared" si="572"/>
        <v>-2.3174387110384463E-10</v>
      </c>
      <c r="V3222" s="430"/>
    </row>
    <row r="3223" spans="3:22" x14ac:dyDescent="0.35">
      <c r="C3223" s="460">
        <v>2820</v>
      </c>
      <c r="D3223" s="460">
        <f t="shared" si="563"/>
        <v>2820</v>
      </c>
      <c r="E3223" s="460">
        <f t="shared" si="569"/>
        <v>2.82</v>
      </c>
      <c r="F3223" s="460">
        <f t="shared" si="564"/>
        <v>7.2997927383297231E-4</v>
      </c>
      <c r="G3223" s="460">
        <v>6.2176988376772702E-3</v>
      </c>
      <c r="H3223" s="460">
        <f t="shared" si="565"/>
        <v>1</v>
      </c>
      <c r="I3223" s="460">
        <v>7.7562674149241704E-3</v>
      </c>
      <c r="J3223" s="460">
        <v>6.8288135322783902E-3</v>
      </c>
      <c r="K3223" s="460">
        <v>8.0604466657355593E-3</v>
      </c>
      <c r="L3223" s="460" t="str">
        <f t="shared" si="566"/>
        <v>-</v>
      </c>
      <c r="M3223" s="460">
        <f t="shared" si="567"/>
        <v>1</v>
      </c>
      <c r="N3223" s="460">
        <f t="shared" si="568"/>
        <v>4.5387912824397693E-6</v>
      </c>
      <c r="O3223" s="460">
        <f t="shared" si="573"/>
        <v>-106.86119575897345</v>
      </c>
      <c r="P3223" s="460">
        <f t="shared" si="570"/>
        <v>-10</v>
      </c>
      <c r="Q3223" s="460">
        <f t="shared" si="571"/>
        <v>5.0174186446345566E-11</v>
      </c>
      <c r="R3223" s="460">
        <f t="shared" si="572"/>
        <v>-5.017418644634556E-10</v>
      </c>
      <c r="V3223" s="430"/>
    </row>
    <row r="3224" spans="3:22" x14ac:dyDescent="0.35">
      <c r="C3224" s="460">
        <v>2830</v>
      </c>
      <c r="D3224" s="460">
        <f t="shared" si="563"/>
        <v>2830</v>
      </c>
      <c r="E3224" s="460">
        <f t="shared" si="569"/>
        <v>2.83</v>
      </c>
      <c r="F3224" s="460">
        <f t="shared" si="564"/>
        <v>7.1393802968866213E-4</v>
      </c>
      <c r="G3224" s="460">
        <v>3.7341387401940598E-3</v>
      </c>
      <c r="H3224" s="460">
        <f t="shared" si="565"/>
        <v>1</v>
      </c>
      <c r="I3224" s="460">
        <v>7.6303526358285096E-3</v>
      </c>
      <c r="J3224" s="460">
        <v>6.6428560782674203E-3</v>
      </c>
      <c r="K3224" s="460">
        <v>7.5371381032724597E-3</v>
      </c>
      <c r="L3224" s="460" t="str">
        <f t="shared" si="566"/>
        <v>-</v>
      </c>
      <c r="M3224" s="460">
        <f t="shared" si="567"/>
        <v>1</v>
      </c>
      <c r="N3224" s="460">
        <f t="shared" si="568"/>
        <v>2.6659436547582503E-6</v>
      </c>
      <c r="O3224" s="460">
        <f t="shared" si="573"/>
        <v>-111.48298067448344</v>
      </c>
      <c r="P3224" s="460">
        <f t="shared" si="570"/>
        <v>-10</v>
      </c>
      <c r="Q3224" s="460">
        <f t="shared" si="571"/>
        <v>1.2977051378820437E-11</v>
      </c>
      <c r="R3224" s="460">
        <f t="shared" si="572"/>
        <v>-1.2977051378820437E-10</v>
      </c>
      <c r="V3224" s="430"/>
    </row>
    <row r="3225" spans="3:22" x14ac:dyDescent="0.35">
      <c r="C3225" s="460">
        <v>2840</v>
      </c>
      <c r="D3225" s="460">
        <f t="shared" si="563"/>
        <v>2840</v>
      </c>
      <c r="E3225" s="460">
        <f t="shared" si="569"/>
        <v>2.84</v>
      </c>
      <c r="F3225" s="460">
        <f t="shared" si="564"/>
        <v>6.950065151217112E-4</v>
      </c>
      <c r="G3225" s="460">
        <v>4.6918749061948497E-9</v>
      </c>
      <c r="H3225" s="460">
        <f t="shared" si="565"/>
        <v>1</v>
      </c>
      <c r="I3225" s="460">
        <v>7.4949050735099399E-3</v>
      </c>
      <c r="J3225" s="460">
        <v>6.4500219056447296E-3</v>
      </c>
      <c r="K3225" s="460">
        <v>7.0175806043014603E-3</v>
      </c>
      <c r="L3225" s="460" t="str">
        <f t="shared" si="566"/>
        <v>-</v>
      </c>
      <c r="M3225" s="460">
        <f t="shared" si="567"/>
        <v>1</v>
      </c>
      <c r="N3225" s="460">
        <f t="shared" si="568"/>
        <v>3.260883627941488E-12</v>
      </c>
      <c r="O3225" s="460">
        <f t="shared" si="573"/>
        <v>-229.73329399410264</v>
      </c>
      <c r="P3225" s="460">
        <f t="shared" si="570"/>
        <v>-10</v>
      </c>
      <c r="Q3225" s="460">
        <f t="shared" si="571"/>
        <v>1.7768182392551111E-12</v>
      </c>
      <c r="R3225" s="460">
        <f t="shared" si="572"/>
        <v>-1.7768182392551111E-11</v>
      </c>
      <c r="V3225" s="430"/>
    </row>
    <row r="3226" spans="3:22" x14ac:dyDescent="0.35">
      <c r="C3226" s="460">
        <v>2850</v>
      </c>
      <c r="D3226" s="460">
        <f t="shared" si="563"/>
        <v>2850</v>
      </c>
      <c r="E3226" s="460">
        <f t="shared" si="569"/>
        <v>2.85</v>
      </c>
      <c r="F3226" s="460">
        <f t="shared" si="564"/>
        <v>6.7340015747961019E-4</v>
      </c>
      <c r="G3226" s="460">
        <v>1.9382735580982599E-8</v>
      </c>
      <c r="H3226" s="460">
        <f t="shared" si="565"/>
        <v>1</v>
      </c>
      <c r="I3226" s="460">
        <v>7.3503444429563001E-3</v>
      </c>
      <c r="J3226" s="460">
        <v>6.25077568112818E-3</v>
      </c>
      <c r="K3226" s="460">
        <v>6.5021984285506297E-3</v>
      </c>
      <c r="L3226" s="460" t="str">
        <f t="shared" si="566"/>
        <v>-</v>
      </c>
      <c r="M3226" s="460">
        <f t="shared" si="567"/>
        <v>1</v>
      </c>
      <c r="N3226" s="460">
        <f t="shared" si="568"/>
        <v>1.3052337192619326E-11</v>
      </c>
      <c r="O3226" s="460">
        <f t="shared" si="573"/>
        <v>-217.68623430448326</v>
      </c>
      <c r="P3226" s="460">
        <f t="shared" si="570"/>
        <v>-10</v>
      </c>
      <c r="Q3226" s="460">
        <f t="shared" si="571"/>
        <v>6.6530293385094701E-23</v>
      </c>
      <c r="R3226" s="460">
        <f t="shared" si="572"/>
        <v>-6.6530293385094701E-22</v>
      </c>
      <c r="V3226" s="430"/>
    </row>
    <row r="3227" spans="3:22" x14ac:dyDescent="0.35">
      <c r="C3227" s="460">
        <v>2860</v>
      </c>
      <c r="D3227" s="460">
        <f t="shared" si="563"/>
        <v>2860</v>
      </c>
      <c r="E3227" s="460">
        <f t="shared" si="569"/>
        <v>2.86</v>
      </c>
      <c r="F3227" s="460">
        <f t="shared" si="564"/>
        <v>6.4935814298780069E-4</v>
      </c>
      <c r="G3227" s="460">
        <v>1.65835150731348E-2</v>
      </c>
      <c r="H3227" s="460">
        <f t="shared" si="565"/>
        <v>1</v>
      </c>
      <c r="I3227" s="460">
        <v>7.1970942052389996E-3</v>
      </c>
      <c r="J3227" s="460">
        <v>6.0455813776948203E-3</v>
      </c>
      <c r="K3227" s="460">
        <v>5.9914021335883702E-3</v>
      </c>
      <c r="L3227" s="460" t="str">
        <f t="shared" si="566"/>
        <v>-</v>
      </c>
      <c r="M3227" s="460">
        <f t="shared" si="567"/>
        <v>1</v>
      </c>
      <c r="N3227" s="460">
        <f t="shared" si="568"/>
        <v>1.0768640552101015E-5</v>
      </c>
      <c r="O3227" s="460">
        <f t="shared" si="573"/>
        <v>-99.356782383410632</v>
      </c>
      <c r="P3227" s="460">
        <f t="shared" si="570"/>
        <v>-10</v>
      </c>
      <c r="Q3227" s="460">
        <f t="shared" si="571"/>
        <v>2.8990975113094998E-11</v>
      </c>
      <c r="R3227" s="460">
        <f t="shared" si="572"/>
        <v>-2.8990975113094998E-10</v>
      </c>
      <c r="V3227" s="430"/>
    </row>
    <row r="3228" spans="3:22" x14ac:dyDescent="0.35">
      <c r="C3228" s="460">
        <v>2870</v>
      </c>
      <c r="D3228" s="460">
        <f t="shared" si="563"/>
        <v>2870</v>
      </c>
      <c r="E3228" s="460">
        <f t="shared" si="569"/>
        <v>2.87</v>
      </c>
      <c r="F3228" s="460">
        <f t="shared" si="564"/>
        <v>6.2314002300729691E-4</v>
      </c>
      <c r="G3228" s="460">
        <v>2.3178565229258499E-2</v>
      </c>
      <c r="H3228" s="460">
        <f t="shared" si="565"/>
        <v>1</v>
      </c>
      <c r="I3228" s="460">
        <v>7.03558091696128E-3</v>
      </c>
      <c r="J3228" s="460">
        <v>5.8349016294785396E-3</v>
      </c>
      <c r="K3228" s="460">
        <v>5.4855885739717898E-3</v>
      </c>
      <c r="L3228" s="460" t="str">
        <f t="shared" si="566"/>
        <v>-</v>
      </c>
      <c r="M3228" s="460">
        <f t="shared" si="567"/>
        <v>1</v>
      </c>
      <c r="N3228" s="460">
        <f t="shared" si="568"/>
        <v>1.4443491670236273E-5</v>
      </c>
      <c r="O3228" s="460">
        <f t="shared" si="573"/>
        <v>-96.806556094043188</v>
      </c>
      <c r="P3228" s="460">
        <f t="shared" si="570"/>
        <v>-10</v>
      </c>
      <c r="Q3228" s="460">
        <f t="shared" si="571"/>
        <v>1.5891290279915455E-10</v>
      </c>
      <c r="R3228" s="460">
        <f t="shared" si="572"/>
        <v>-1.5891290279915454E-9</v>
      </c>
      <c r="V3228" s="430"/>
    </row>
    <row r="3229" spans="3:22" x14ac:dyDescent="0.35">
      <c r="C3229" s="460">
        <v>2880</v>
      </c>
      <c r="D3229" s="460">
        <f t="shared" si="563"/>
        <v>2880</v>
      </c>
      <c r="E3229" s="460">
        <f t="shared" si="569"/>
        <v>2.88</v>
      </c>
      <c r="F3229" s="460">
        <f t="shared" si="564"/>
        <v>5.9502211991103971E-4</v>
      </c>
      <c r="G3229" s="460">
        <v>8.3260134306219896E-4</v>
      </c>
      <c r="H3229" s="460">
        <f t="shared" si="565"/>
        <v>1</v>
      </c>
      <c r="I3229" s="460">
        <v>6.86623358933582E-3</v>
      </c>
      <c r="J3229" s="460">
        <v>5.61919710182553E-3</v>
      </c>
      <c r="K3229" s="460">
        <v>4.9851409085774996E-3</v>
      </c>
      <c r="L3229" s="460" t="str">
        <f t="shared" si="566"/>
        <v>-</v>
      </c>
      <c r="M3229" s="460">
        <f t="shared" si="567"/>
        <v>1</v>
      </c>
      <c r="N3229" s="460">
        <f t="shared" si="568"/>
        <v>4.9541621618964846E-7</v>
      </c>
      <c r="O3229" s="460">
        <f t="shared" si="573"/>
        <v>-126.10059563984741</v>
      </c>
      <c r="P3229" s="460">
        <f t="shared" si="570"/>
        <v>-10</v>
      </c>
      <c r="Q3229" s="460">
        <f t="shared" si="571"/>
        <v>5.5792742209779648E-11</v>
      </c>
      <c r="R3229" s="460">
        <f t="shared" si="572"/>
        <v>-5.5792742209779646E-10</v>
      </c>
      <c r="V3229" s="430"/>
    </row>
    <row r="3230" spans="3:22" x14ac:dyDescent="0.35">
      <c r="C3230" s="460">
        <v>2890</v>
      </c>
      <c r="D3230" s="460">
        <f t="shared" si="563"/>
        <v>2890</v>
      </c>
      <c r="E3230" s="460">
        <f t="shared" si="569"/>
        <v>2.89</v>
      </c>
      <c r="F3230" s="460">
        <f t="shared" si="564"/>
        <v>5.6529378438993042E-4</v>
      </c>
      <c r="G3230" s="460">
        <v>1.7723966837409001E-2</v>
      </c>
      <c r="H3230" s="460">
        <f t="shared" si="565"/>
        <v>1</v>
      </c>
      <c r="I3230" s="460">
        <v>6.6894830574346E-3</v>
      </c>
      <c r="J3230" s="460">
        <v>5.3989258769884599E-3</v>
      </c>
      <c r="K3230" s="460">
        <v>4.4904286160225597E-3</v>
      </c>
      <c r="L3230" s="460" t="str">
        <f t="shared" si="566"/>
        <v>-</v>
      </c>
      <c r="M3230" s="460">
        <f t="shared" si="567"/>
        <v>1</v>
      </c>
      <c r="N3230" s="460">
        <f t="shared" si="568"/>
        <v>1.001924828792056E-5</v>
      </c>
      <c r="O3230" s="460">
        <f t="shared" si="573"/>
        <v>-99.983297219384582</v>
      </c>
      <c r="P3230" s="460">
        <f t="shared" si="570"/>
        <v>-10</v>
      </c>
      <c r="Q3230" s="460">
        <f t="shared" si="571"/>
        <v>2.7639542408498791E-11</v>
      </c>
      <c r="R3230" s="460">
        <f t="shared" si="572"/>
        <v>-2.7639542408498789E-10</v>
      </c>
      <c r="V3230" s="430"/>
    </row>
    <row r="3231" spans="3:22" x14ac:dyDescent="0.35">
      <c r="C3231" s="460">
        <v>2900</v>
      </c>
      <c r="D3231" s="460">
        <f t="shared" si="563"/>
        <v>2900</v>
      </c>
      <c r="E3231" s="460">
        <f t="shared" si="569"/>
        <v>2.9</v>
      </c>
      <c r="F3231" s="460">
        <f t="shared" si="564"/>
        <v>5.3425355693275289E-4</v>
      </c>
      <c r="G3231" s="460">
        <v>1.3766876451788999E-8</v>
      </c>
      <c r="H3231" s="460">
        <f t="shared" si="565"/>
        <v>1</v>
      </c>
      <c r="I3231" s="460">
        <v>6.5057613601346397E-3</v>
      </c>
      <c r="J3231" s="460">
        <v>5.17454285591302E-3</v>
      </c>
      <c r="K3231" s="460">
        <v>4.0018075180695096E-3</v>
      </c>
      <c r="L3231" s="460" t="str">
        <f t="shared" si="566"/>
        <v>-</v>
      </c>
      <c r="M3231" s="460">
        <f t="shared" si="567"/>
        <v>1</v>
      </c>
      <c r="N3231" s="460">
        <f t="shared" si="568"/>
        <v>7.3550027122220298E-12</v>
      </c>
      <c r="O3231" s="460">
        <f t="shared" si="573"/>
        <v>-222.66834325573012</v>
      </c>
      <c r="P3231" s="460">
        <f t="shared" si="570"/>
        <v>-10</v>
      </c>
      <c r="Q3231" s="460">
        <f t="shared" si="571"/>
        <v>2.5096370909562455E-11</v>
      </c>
      <c r="R3231" s="460">
        <f t="shared" si="572"/>
        <v>-2.5096370909562453E-10</v>
      </c>
      <c r="V3231" s="430"/>
    </row>
    <row r="3232" spans="3:22" x14ac:dyDescent="0.35">
      <c r="C3232" s="460">
        <v>2910</v>
      </c>
      <c r="D3232" s="460">
        <f t="shared" si="563"/>
        <v>2910</v>
      </c>
      <c r="E3232" s="460">
        <f t="shared" si="569"/>
        <v>2.91</v>
      </c>
      <c r="F3232" s="460">
        <f t="shared" si="564"/>
        <v>5.0220528643855249E-4</v>
      </c>
      <c r="G3232" s="460">
        <v>2.5137027618834198E-2</v>
      </c>
      <c r="H3232" s="460">
        <f t="shared" si="565"/>
        <v>1</v>
      </c>
      <c r="I3232" s="460">
        <v>6.3155011312667998E-3</v>
      </c>
      <c r="J3232" s="460">
        <v>4.9464991765471398E-3</v>
      </c>
      <c r="K3232" s="460">
        <v>3.5196198109172599E-3</v>
      </c>
      <c r="L3232" s="460" t="str">
        <f t="shared" si="566"/>
        <v>-</v>
      </c>
      <c r="M3232" s="460">
        <f t="shared" si="567"/>
        <v>1</v>
      </c>
      <c r="N3232" s="460">
        <f t="shared" si="568"/>
        <v>1.2623948155530434E-5</v>
      </c>
      <c r="O3232" s="460">
        <f t="shared" si="573"/>
        <v>-97.976095954133655</v>
      </c>
      <c r="P3232" s="460">
        <f t="shared" si="570"/>
        <v>-10</v>
      </c>
      <c r="Q3232" s="460">
        <f t="shared" si="571"/>
        <v>3.9841063182980043E-11</v>
      </c>
      <c r="R3232" s="460">
        <f t="shared" si="572"/>
        <v>-3.9841063182980043E-10</v>
      </c>
      <c r="V3232" s="430"/>
    </row>
    <row r="3233" spans="3:22" x14ac:dyDescent="0.35">
      <c r="C3233" s="460">
        <v>2920</v>
      </c>
      <c r="D3233" s="460">
        <f t="shared" si="563"/>
        <v>2920</v>
      </c>
      <c r="E3233" s="460">
        <f t="shared" si="569"/>
        <v>2.92</v>
      </c>
      <c r="F3233" s="460">
        <f t="shared" si="564"/>
        <v>4.694542584268369E-4</v>
      </c>
      <c r="G3233" s="460">
        <v>1.32600821582224E-2</v>
      </c>
      <c r="H3233" s="460">
        <f t="shared" si="565"/>
        <v>1</v>
      </c>
      <c r="I3233" s="460">
        <v>6.1191350024514396E-3</v>
      </c>
      <c r="J3233" s="460">
        <v>4.7152416490747699E-3</v>
      </c>
      <c r="K3233" s="460">
        <v>3.0441941042651998E-3</v>
      </c>
      <c r="L3233" s="460" t="str">
        <f t="shared" si="566"/>
        <v>-</v>
      </c>
      <c r="M3233" s="460">
        <f t="shared" si="567"/>
        <v>1</v>
      </c>
      <c r="N3233" s="460">
        <f t="shared" si="568"/>
        <v>6.2250020362672278E-6</v>
      </c>
      <c r="O3233" s="460">
        <f t="shared" si="573"/>
        <v>-104.1172100433932</v>
      </c>
      <c r="P3233" s="460">
        <f t="shared" si="570"/>
        <v>-10</v>
      </c>
      <c r="Q3233" s="460">
        <f t="shared" si="571"/>
        <v>8.8820730833217265E-11</v>
      </c>
      <c r="R3233" s="460">
        <f t="shared" si="572"/>
        <v>-8.8820730833217267E-10</v>
      </c>
      <c r="V3233" s="430"/>
    </row>
    <row r="3234" spans="3:22" x14ac:dyDescent="0.35">
      <c r="C3234" s="460">
        <v>2930</v>
      </c>
      <c r="D3234" s="460">
        <f t="shared" si="563"/>
        <v>2930</v>
      </c>
      <c r="E3234" s="460">
        <f t="shared" si="569"/>
        <v>2.93</v>
      </c>
      <c r="F3234" s="460">
        <f t="shared" si="564"/>
        <v>4.363033841308367E-4</v>
      </c>
      <c r="G3234" s="460">
        <v>1.8618288423171099E-2</v>
      </c>
      <c r="H3234" s="460">
        <f t="shared" si="565"/>
        <v>1</v>
      </c>
      <c r="I3234" s="460">
        <v>5.91709501808786E-3</v>
      </c>
      <c r="J3234" s="460">
        <v>4.48121220845271E-3</v>
      </c>
      <c r="K3234" s="460">
        <v>2.57584546804007E-3</v>
      </c>
      <c r="L3234" s="460" t="str">
        <f t="shared" si="566"/>
        <v>-</v>
      </c>
      <c r="M3234" s="460">
        <f t="shared" si="567"/>
        <v>1</v>
      </c>
      <c r="N3234" s="460">
        <f t="shared" si="568"/>
        <v>8.1232222457535304E-6</v>
      </c>
      <c r="O3234" s="460">
        <f t="shared" si="573"/>
        <v>-101.80543329211721</v>
      </c>
      <c r="P3234" s="460">
        <f t="shared" si="570"/>
        <v>-10</v>
      </c>
      <c r="Q3234" s="460">
        <f t="shared" si="571"/>
        <v>5.1467885011792524E-11</v>
      </c>
      <c r="R3234" s="460">
        <f t="shared" si="572"/>
        <v>-5.1467885011792522E-10</v>
      </c>
      <c r="V3234" s="430"/>
    </row>
    <row r="3235" spans="3:22" x14ac:dyDescent="0.35">
      <c r="C3235" s="460">
        <v>2940</v>
      </c>
      <c r="D3235" s="460">
        <f t="shared" si="563"/>
        <v>2940</v>
      </c>
      <c r="E3235" s="460">
        <f t="shared" si="569"/>
        <v>2.94</v>
      </c>
      <c r="F3235" s="460">
        <f t="shared" si="564"/>
        <v>4.0304949992112717E-4</v>
      </c>
      <c r="G3235" s="460">
        <v>2.17200596749225E-2</v>
      </c>
      <c r="H3235" s="460">
        <f t="shared" si="565"/>
        <v>1</v>
      </c>
      <c r="I3235" s="460">
        <v>5.70981206294662E-3</v>
      </c>
      <c r="J3235" s="460">
        <v>4.2448473846040096E-3</v>
      </c>
      <c r="K3235" s="460">
        <v>2.1148754866693398E-3</v>
      </c>
      <c r="L3235" s="460" t="str">
        <f t="shared" si="566"/>
        <v>-</v>
      </c>
      <c r="M3235" s="460">
        <f t="shared" si="567"/>
        <v>1</v>
      </c>
      <c r="N3235" s="460">
        <f t="shared" si="568"/>
        <v>8.7542591902345533E-6</v>
      </c>
      <c r="O3235" s="460">
        <f t="shared" si="573"/>
        <v>-101.1556119846563</v>
      </c>
      <c r="P3235" s="460">
        <f t="shared" si="570"/>
        <v>-10</v>
      </c>
      <c r="Q3235" s="460">
        <f t="shared" si="571"/>
        <v>7.121234490553058E-11</v>
      </c>
      <c r="R3235" s="460">
        <f t="shared" si="572"/>
        <v>-7.1212344905530585E-10</v>
      </c>
      <c r="V3235" s="430"/>
    </row>
    <row r="3236" spans="3:22" x14ac:dyDescent="0.35">
      <c r="C3236" s="460">
        <v>2950</v>
      </c>
      <c r="D3236" s="460">
        <f t="shared" si="563"/>
        <v>2950</v>
      </c>
      <c r="E3236" s="460">
        <f t="shared" si="569"/>
        <v>2.95</v>
      </c>
      <c r="F3236" s="460">
        <f t="shared" si="564"/>
        <v>3.6997982404869483E-4</v>
      </c>
      <c r="G3236" s="460">
        <v>2.1995442859481501E-8</v>
      </c>
      <c r="H3236" s="460">
        <f t="shared" si="565"/>
        <v>1</v>
      </c>
      <c r="I3236" s="460">
        <v>5.4977153027886902E-3</v>
      </c>
      <c r="J3236" s="460">
        <v>4.00657779059411E-3</v>
      </c>
      <c r="K3236" s="460">
        <v>1.6615723207821301E-3</v>
      </c>
      <c r="L3236" s="460" t="str">
        <f t="shared" si="566"/>
        <v>-</v>
      </c>
      <c r="M3236" s="460">
        <f t="shared" si="567"/>
        <v>1</v>
      </c>
      <c r="N3236" s="460">
        <f t="shared" si="568"/>
        <v>8.1378700790240862E-12</v>
      </c>
      <c r="O3236" s="460">
        <f t="shared" si="573"/>
        <v>-221.78978495864786</v>
      </c>
      <c r="P3236" s="460">
        <f t="shared" si="570"/>
        <v>-10</v>
      </c>
      <c r="Q3236" s="460">
        <f t="shared" si="571"/>
        <v>1.9159299112980054E-11</v>
      </c>
      <c r="R3236" s="460">
        <f t="shared" si="572"/>
        <v>-1.9159299112980054E-10</v>
      </c>
      <c r="V3236" s="430"/>
    </row>
    <row r="3237" spans="3:22" x14ac:dyDescent="0.35">
      <c r="C3237" s="460">
        <v>2960</v>
      </c>
      <c r="D3237" s="460">
        <f t="shared" si="563"/>
        <v>2960</v>
      </c>
      <c r="E3237" s="460">
        <f t="shared" si="569"/>
        <v>2.96</v>
      </c>
      <c r="F3237" s="460">
        <f t="shared" si="564"/>
        <v>3.3736861466221864E-4</v>
      </c>
      <c r="G3237" s="460">
        <v>2.49689026299641E-8</v>
      </c>
      <c r="H3237" s="460">
        <f t="shared" si="565"/>
        <v>1</v>
      </c>
      <c r="I3237" s="460">
        <v>5.2812316384190398E-3</v>
      </c>
      <c r="J3237" s="460">
        <v>3.76682762909021E-3</v>
      </c>
      <c r="K3237" s="460">
        <v>1.21621077621342E-3</v>
      </c>
      <c r="L3237" s="460" t="str">
        <f t="shared" si="566"/>
        <v>-</v>
      </c>
      <c r="M3237" s="460">
        <f t="shared" si="567"/>
        <v>1</v>
      </c>
      <c r="N3237" s="460">
        <f t="shared" si="568"/>
        <v>8.423724089906816E-12</v>
      </c>
      <c r="O3237" s="460">
        <f t="shared" si="573"/>
        <v>-221.48991732883826</v>
      </c>
      <c r="P3237" s="460">
        <f t="shared" si="570"/>
        <v>-10</v>
      </c>
      <c r="Q3237" s="460">
        <f t="shared" si="571"/>
        <v>6.857160035409153E-23</v>
      </c>
      <c r="R3237" s="460">
        <f t="shared" si="572"/>
        <v>-6.857160035409153E-22</v>
      </c>
      <c r="V3237" s="430"/>
    </row>
    <row r="3238" spans="3:22" x14ac:dyDescent="0.35">
      <c r="C3238" s="460">
        <v>2970</v>
      </c>
      <c r="D3238" s="460">
        <f t="shared" si="563"/>
        <v>2970</v>
      </c>
      <c r="E3238" s="460">
        <f t="shared" si="569"/>
        <v>2.97</v>
      </c>
      <c r="F3238" s="460">
        <f t="shared" si="564"/>
        <v>3.0547406949617018E-4</v>
      </c>
      <c r="G3238" s="460">
        <v>2.7848479281676299E-2</v>
      </c>
      <c r="H3238" s="460">
        <f t="shared" si="565"/>
        <v>1</v>
      </c>
      <c r="I3238" s="460">
        <v>5.0607851735625896E-3</v>
      </c>
      <c r="J3238" s="460">
        <v>3.5260142173807701E-3</v>
      </c>
      <c r="K3238" s="460">
        <v>7.7905238018655598E-4</v>
      </c>
      <c r="L3238" s="460" t="str">
        <f t="shared" si="566"/>
        <v>-</v>
      </c>
      <c r="M3238" s="460">
        <f t="shared" si="567"/>
        <v>1</v>
      </c>
      <c r="N3238" s="460">
        <f t="shared" si="568"/>
        <v>8.5069882954534409E-6</v>
      </c>
      <c r="O3238" s="460">
        <f t="shared" si="573"/>
        <v>-101.40448329458606</v>
      </c>
      <c r="P3238" s="460">
        <f t="shared" si="570"/>
        <v>-10</v>
      </c>
      <c r="Q3238" s="460">
        <f t="shared" si="571"/>
        <v>1.8092248295024319E-11</v>
      </c>
      <c r="R3238" s="460">
        <f t="shared" si="572"/>
        <v>-1.809224829502432E-10</v>
      </c>
      <c r="V3238" s="430"/>
    </row>
    <row r="3239" spans="3:22" x14ac:dyDescent="0.35">
      <c r="C3239" s="460">
        <v>2980</v>
      </c>
      <c r="D3239" s="460">
        <f t="shared" si="563"/>
        <v>2980</v>
      </c>
      <c r="E3239" s="460">
        <f t="shared" si="569"/>
        <v>2.98</v>
      </c>
      <c r="F3239" s="460">
        <f t="shared" si="564"/>
        <v>2.7453550360075399E-4</v>
      </c>
      <c r="G3239" s="460">
        <v>4.0991733560492599E-2</v>
      </c>
      <c r="H3239" s="460">
        <f t="shared" si="565"/>
        <v>1</v>
      </c>
      <c r="I3239" s="460">
        <v>4.8367966969243203E-3</v>
      </c>
      <c r="J3239" s="460">
        <v>3.28454753120301E-3</v>
      </c>
      <c r="K3239" s="460">
        <v>3.50345464542635E-4</v>
      </c>
      <c r="L3239" s="460" t="str">
        <f t="shared" si="566"/>
        <v>-</v>
      </c>
      <c r="M3239" s="460">
        <f t="shared" si="567"/>
        <v>1</v>
      </c>
      <c r="N3239" s="460">
        <f t="shared" si="568"/>
        <v>1.1253686216497764E-5</v>
      </c>
      <c r="O3239" s="460">
        <f t="shared" si="573"/>
        <v>-98.974103966585915</v>
      </c>
      <c r="P3239" s="460">
        <f t="shared" si="570"/>
        <v>-10</v>
      </c>
      <c r="Q3239" s="460">
        <f t="shared" si="571"/>
        <v>9.7621064291819486E-11</v>
      </c>
      <c r="R3239" s="460">
        <f t="shared" si="572"/>
        <v>-9.7621064291819481E-10</v>
      </c>
      <c r="V3239" s="430"/>
    </row>
    <row r="3240" spans="3:22" x14ac:dyDescent="0.35">
      <c r="C3240" s="460">
        <v>2990</v>
      </c>
      <c r="D3240" s="460">
        <f t="shared" si="563"/>
        <v>2990</v>
      </c>
      <c r="E3240" s="460">
        <f t="shared" si="569"/>
        <v>2.99</v>
      </c>
      <c r="F3240" s="460">
        <f t="shared" si="564"/>
        <v>2.4477083705492657E-4</v>
      </c>
      <c r="G3240" s="460">
        <v>2.17454466663035E-2</v>
      </c>
      <c r="H3240" s="460">
        <f t="shared" si="565"/>
        <v>1</v>
      </c>
      <c r="I3240" s="460">
        <v>4.6096831787824401E-3</v>
      </c>
      <c r="J3240" s="460">
        <v>3.0428297676031099E-3</v>
      </c>
      <c r="K3240" s="460">
        <v>6.9674744114819903E-5</v>
      </c>
      <c r="L3240" s="460" t="str">
        <f t="shared" si="566"/>
        <v>-</v>
      </c>
      <c r="M3240" s="460">
        <f t="shared" si="567"/>
        <v>1</v>
      </c>
      <c r="N3240" s="460">
        <f t="shared" si="568"/>
        <v>5.3226511826443702E-6</v>
      </c>
      <c r="O3240" s="460">
        <f t="shared" si="573"/>
        <v>-105.47743988344524</v>
      </c>
      <c r="P3240" s="460">
        <f t="shared" si="570"/>
        <v>-10</v>
      </c>
      <c r="Q3240" s="460">
        <f t="shared" si="571"/>
        <v>6.8693740392549557E-11</v>
      </c>
      <c r="R3240" s="460">
        <f t="shared" si="572"/>
        <v>-6.8693740392549551E-10</v>
      </c>
      <c r="V3240" s="430"/>
    </row>
    <row r="3241" spans="3:22" x14ac:dyDescent="0.35">
      <c r="C3241" s="460">
        <v>3000</v>
      </c>
      <c r="D3241" s="460">
        <f t="shared" si="563"/>
        <v>3000</v>
      </c>
      <c r="E3241" s="460">
        <f t="shared" si="569"/>
        <v>3</v>
      </c>
      <c r="F3241" s="460">
        <f t="shared" si="564"/>
        <v>2.1637441983574665E-4</v>
      </c>
      <c r="G3241" s="460">
        <v>1.0536711703037499E-8</v>
      </c>
      <c r="H3241" s="460">
        <f t="shared" si="565"/>
        <v>1</v>
      </c>
      <c r="I3241" s="460">
        <v>4.3798572824340597E-3</v>
      </c>
      <c r="J3241" s="460">
        <v>2.80125492702642E-3</v>
      </c>
      <c r="K3241" s="460">
        <v>4.8078602749722301E-4</v>
      </c>
      <c r="L3241" s="460" t="str">
        <f t="shared" si="566"/>
        <v>-</v>
      </c>
      <c r="M3241" s="460">
        <f t="shared" si="567"/>
        <v>1</v>
      </c>
      <c r="N3241" s="460">
        <f t="shared" si="568"/>
        <v>2.279874881721261E-12</v>
      </c>
      <c r="O3241" s="460">
        <f t="shared" si="573"/>
        <v>-232.84177972375443</v>
      </c>
      <c r="P3241" s="460">
        <f t="shared" si="570"/>
        <v>-10</v>
      </c>
      <c r="Q3241" s="460">
        <f t="shared" si="571"/>
        <v>7.0826599705170458E-12</v>
      </c>
      <c r="R3241" s="460">
        <f t="shared" si="572"/>
        <v>-7.0826599705170461E-11</v>
      </c>
      <c r="V3241" s="430"/>
    </row>
    <row r="3242" spans="3:22" x14ac:dyDescent="0.35">
      <c r="C3242" s="460">
        <v>3010</v>
      </c>
      <c r="D3242" s="460">
        <f t="shared" si="563"/>
        <v>3010</v>
      </c>
      <c r="E3242" s="460">
        <f t="shared" si="569"/>
        <v>3.01</v>
      </c>
      <c r="F3242" s="460">
        <f t="shared" si="564"/>
        <v>1.8951521598098978E-4</v>
      </c>
      <c r="G3242" s="460">
        <v>2.73522616728552E-3</v>
      </c>
      <c r="H3242" s="460">
        <f t="shared" si="565"/>
        <v>1</v>
      </c>
      <c r="I3242" s="460">
        <v>4.1477268908018897E-3</v>
      </c>
      <c r="J3242" s="460">
        <v>2.5602084148118099E-3</v>
      </c>
      <c r="K3242" s="460">
        <v>8.82779072068022E-4</v>
      </c>
      <c r="L3242" s="460" t="str">
        <f t="shared" si="566"/>
        <v>-</v>
      </c>
      <c r="M3242" s="460">
        <f t="shared" si="567"/>
        <v>1</v>
      </c>
      <c r="N3242" s="460">
        <f t="shared" si="568"/>
        <v>5.1836697784997019E-7</v>
      </c>
      <c r="O3242" s="460">
        <f t="shared" si="573"/>
        <v>-125.7072534527157</v>
      </c>
      <c r="P3242" s="460">
        <f t="shared" si="570"/>
        <v>-10</v>
      </c>
      <c r="Q3242" s="460">
        <f t="shared" si="571"/>
        <v>6.7176671838553485E-14</v>
      </c>
      <c r="R3242" s="460">
        <f t="shared" si="572"/>
        <v>-6.7176671838553485E-13</v>
      </c>
      <c r="V3242" s="430"/>
    </row>
    <row r="3243" spans="3:22" x14ac:dyDescent="0.35">
      <c r="C3243" s="460">
        <v>3020</v>
      </c>
      <c r="D3243" s="460">
        <f t="shared" si="563"/>
        <v>3020</v>
      </c>
      <c r="E3243" s="460">
        <f t="shared" si="569"/>
        <v>3.02</v>
      </c>
      <c r="F3243" s="460">
        <f t="shared" si="564"/>
        <v>1.643353639493409E-4</v>
      </c>
      <c r="G3243" s="460">
        <v>2.4099020252153501E-4</v>
      </c>
      <c r="H3243" s="460">
        <f t="shared" si="565"/>
        <v>1</v>
      </c>
      <c r="I3243" s="460">
        <v>3.9136946484760304E-3</v>
      </c>
      <c r="J3243" s="460">
        <v>2.32006666223461E-3</v>
      </c>
      <c r="K3243" s="460">
        <v>1.2754573589831E-3</v>
      </c>
      <c r="L3243" s="460" t="str">
        <f t="shared" si="566"/>
        <v>-</v>
      </c>
      <c r="M3243" s="460">
        <f t="shared" si="567"/>
        <v>1</v>
      </c>
      <c r="N3243" s="460">
        <f t="shared" si="568"/>
        <v>3.9603212639601827E-8</v>
      </c>
      <c r="O3243" s="460">
        <f t="shared" si="573"/>
        <v>-148.04539164762167</v>
      </c>
      <c r="P3243" s="460">
        <f t="shared" si="570"/>
        <v>-10</v>
      </c>
      <c r="Q3243" s="460">
        <f t="shared" si="571"/>
        <v>7.7832683368742312E-14</v>
      </c>
      <c r="R3243" s="460">
        <f t="shared" si="572"/>
        <v>-7.7832683368742315E-13</v>
      </c>
      <c r="V3243" s="430"/>
    </row>
    <row r="3244" spans="3:22" x14ac:dyDescent="0.35">
      <c r="C3244" s="460">
        <v>3030</v>
      </c>
      <c r="D3244" s="460">
        <f t="shared" si="563"/>
        <v>3030</v>
      </c>
      <c r="E3244" s="460">
        <f t="shared" si="569"/>
        <v>3.03</v>
      </c>
      <c r="F3244" s="460">
        <f t="shared" si="564"/>
        <v>1.409491247265395E-4</v>
      </c>
      <c r="G3244" s="460">
        <v>2.3098001450953102E-3</v>
      </c>
      <c r="H3244" s="460">
        <f t="shared" si="565"/>
        <v>1</v>
      </c>
      <c r="I3244" s="460">
        <v>3.6781575194598502E-3</v>
      </c>
      <c r="J3244" s="460">
        <v>2.0811967672224501E-3</v>
      </c>
      <c r="K3244" s="460">
        <v>1.6586370476775201E-3</v>
      </c>
      <c r="L3244" s="460" t="str">
        <f t="shared" si="566"/>
        <v>-</v>
      </c>
      <c r="M3244" s="460">
        <f t="shared" si="567"/>
        <v>1</v>
      </c>
      <c r="N3244" s="460">
        <f t="shared" si="568"/>
        <v>3.2556430874441794E-7</v>
      </c>
      <c r="O3244" s="460">
        <f t="shared" si="573"/>
        <v>-129.74726424795233</v>
      </c>
      <c r="P3244" s="460">
        <f t="shared" si="570"/>
        <v>-10</v>
      </c>
      <c r="Q3244" s="460">
        <f t="shared" si="571"/>
        <v>3.3336829668437138E-14</v>
      </c>
      <c r="R3244" s="460">
        <f t="shared" si="572"/>
        <v>-3.3336829668437137E-13</v>
      </c>
      <c r="V3244" s="430"/>
    </row>
    <row r="3245" spans="3:22" x14ac:dyDescent="0.35">
      <c r="C3245" s="460">
        <v>3040</v>
      </c>
      <c r="D3245" s="460">
        <f t="shared" si="563"/>
        <v>3040</v>
      </c>
      <c r="E3245" s="460">
        <f t="shared" si="569"/>
        <v>3.04</v>
      </c>
      <c r="F3245" s="460">
        <f t="shared" si="564"/>
        <v>1.1944222382001839E-4</v>
      </c>
      <c r="G3245" s="460">
        <v>2.4615813836121698E-3</v>
      </c>
      <c r="H3245" s="460">
        <f t="shared" si="565"/>
        <v>1</v>
      </c>
      <c r="I3245" s="460">
        <v>3.4415063608531299E-3</v>
      </c>
      <c r="J3245" s="460">
        <v>1.8439561548382001E-3</v>
      </c>
      <c r="K3245" s="460">
        <v>2.0321468532473099E-3</v>
      </c>
      <c r="L3245" s="460" t="str">
        <f t="shared" si="566"/>
        <v>-</v>
      </c>
      <c r="M3245" s="460">
        <f t="shared" si="567"/>
        <v>1</v>
      </c>
      <c r="N3245" s="460">
        <f t="shared" si="568"/>
        <v>2.9401675457259534E-7</v>
      </c>
      <c r="O3245" s="460">
        <f t="shared" si="573"/>
        <v>-130.63255841141012</v>
      </c>
      <c r="P3245" s="460">
        <f t="shared" si="570"/>
        <v>-10</v>
      </c>
      <c r="Q3245" s="460">
        <f t="shared" si="571"/>
        <v>9.5970173505260204E-14</v>
      </c>
      <c r="R3245" s="460">
        <f t="shared" si="572"/>
        <v>-9.5970173505260201E-13</v>
      </c>
      <c r="V3245" s="430"/>
    </row>
    <row r="3246" spans="3:22" x14ac:dyDescent="0.35">
      <c r="C3246" s="460">
        <v>3050</v>
      </c>
      <c r="D3246" s="460">
        <f t="shared" si="563"/>
        <v>3050</v>
      </c>
      <c r="E3246" s="460">
        <f t="shared" si="569"/>
        <v>3.05</v>
      </c>
      <c r="F3246" s="460">
        <f t="shared" si="564"/>
        <v>9.9871587901534129E-5</v>
      </c>
      <c r="G3246" s="460">
        <v>1.81283851840523E-4</v>
      </c>
      <c r="H3246" s="460">
        <f t="shared" si="565"/>
        <v>1</v>
      </c>
      <c r="I3246" s="460">
        <v>3.2041255126930299E-3</v>
      </c>
      <c r="J3246" s="460">
        <v>1.6086922576033201E-3</v>
      </c>
      <c r="K3246" s="460">
        <v>2.3958279177756499E-3</v>
      </c>
      <c r="L3246" s="460" t="str">
        <f t="shared" si="566"/>
        <v>-</v>
      </c>
      <c r="M3246" s="460">
        <f t="shared" si="567"/>
        <v>1</v>
      </c>
      <c r="N3246" s="460">
        <f t="shared" si="568"/>
        <v>1.8105106144219482E-8</v>
      </c>
      <c r="O3246" s="460">
        <f t="shared" si="573"/>
        <v>-154.84397849430621</v>
      </c>
      <c r="P3246" s="460">
        <f t="shared" si="570"/>
        <v>-10</v>
      </c>
      <c r="Q3246" s="460">
        <f t="shared" si="571"/>
        <v>2.4355013984331684E-14</v>
      </c>
      <c r="R3246" s="460">
        <f t="shared" si="572"/>
        <v>-2.4355013984331683E-13</v>
      </c>
      <c r="V3246" s="430"/>
    </row>
    <row r="3247" spans="3:22" x14ac:dyDescent="0.35">
      <c r="C3247" s="460">
        <v>3060</v>
      </c>
      <c r="D3247" s="460">
        <f t="shared" si="563"/>
        <v>3060</v>
      </c>
      <c r="E3247" s="460">
        <f t="shared" si="569"/>
        <v>3.06</v>
      </c>
      <c r="F3247" s="460">
        <f t="shared" si="564"/>
        <v>8.2265471568011974E-5</v>
      </c>
      <c r="G3247" s="460">
        <v>4.3043982401053298E-3</v>
      </c>
      <c r="H3247" s="460">
        <f t="shared" si="565"/>
        <v>1</v>
      </c>
      <c r="I3247" s="460">
        <v>2.9663924041506899E-3</v>
      </c>
      <c r="J3247" s="460">
        <v>1.3757422157076799E-3</v>
      </c>
      <c r="K3247" s="460">
        <v>2.74953367575444E-3</v>
      </c>
      <c r="L3247" s="460" t="str">
        <f t="shared" si="566"/>
        <v>-</v>
      </c>
      <c r="M3247" s="460">
        <f t="shared" si="567"/>
        <v>1</v>
      </c>
      <c r="N3247" s="460">
        <f t="shared" si="568"/>
        <v>3.541033510387858E-7</v>
      </c>
      <c r="O3247" s="460">
        <f t="shared" si="573"/>
        <v>-129.01739926598057</v>
      </c>
      <c r="P3247" s="460">
        <f t="shared" si="570"/>
        <v>-10</v>
      </c>
      <c r="Q3247" s="460">
        <f t="shared" si="571"/>
        <v>3.4634783899638266E-14</v>
      </c>
      <c r="R3247" s="460">
        <f t="shared" si="572"/>
        <v>-3.4634783899638265E-13</v>
      </c>
      <c r="V3247" s="430"/>
    </row>
    <row r="3248" spans="3:22" x14ac:dyDescent="0.35">
      <c r="C3248" s="460">
        <v>3070</v>
      </c>
      <c r="D3248" s="460">
        <f t="shared" si="563"/>
        <v>3070</v>
      </c>
      <c r="E3248" s="460">
        <f t="shared" si="569"/>
        <v>3.07</v>
      </c>
      <c r="F3248" s="460">
        <f t="shared" si="564"/>
        <v>6.6623964563590474E-5</v>
      </c>
      <c r="G3248" s="460">
        <v>9.1149948106465893E-3</v>
      </c>
      <c r="H3248" s="460">
        <f t="shared" si="565"/>
        <v>1</v>
      </c>
      <c r="I3248" s="460">
        <v>2.7286771762579298E-3</v>
      </c>
      <c r="J3248" s="460">
        <v>1.1454325971284401E-3</v>
      </c>
      <c r="K3248" s="460">
        <v>3.0931297137585302E-3</v>
      </c>
      <c r="L3248" s="460" t="str">
        <f t="shared" si="566"/>
        <v>-</v>
      </c>
      <c r="M3248" s="460">
        <f t="shared" si="567"/>
        <v>1</v>
      </c>
      <c r="N3248" s="460">
        <f t="shared" si="568"/>
        <v>6.0727709126182943E-7</v>
      </c>
      <c r="O3248" s="460">
        <f t="shared" si="573"/>
        <v>-124.33226203525436</v>
      </c>
      <c r="P3248" s="460">
        <f t="shared" si="570"/>
        <v>-10</v>
      </c>
      <c r="Q3248" s="460">
        <f t="shared" si="571"/>
        <v>2.3106308870953162E-13</v>
      </c>
      <c r="R3248" s="460">
        <f t="shared" si="572"/>
        <v>-2.3106308870953164E-12</v>
      </c>
      <c r="V3248" s="430"/>
    </row>
    <row r="3249" spans="3:22" x14ac:dyDescent="0.35">
      <c r="C3249" s="460">
        <v>3080</v>
      </c>
      <c r="D3249" s="460">
        <f t="shared" si="563"/>
        <v>3080</v>
      </c>
      <c r="E3249" s="460">
        <f t="shared" si="569"/>
        <v>3.08</v>
      </c>
      <c r="F3249" s="460">
        <f t="shared" si="564"/>
        <v>5.2919864905835888E-5</v>
      </c>
      <c r="G3249" s="460">
        <v>2.1461560666523601E-8</v>
      </c>
      <c r="H3249" s="460">
        <f t="shared" si="565"/>
        <v>1</v>
      </c>
      <c r="I3249" s="460">
        <v>2.4913423213201199E-3</v>
      </c>
      <c r="J3249" s="460">
        <v>9.1807913765591903E-4</v>
      </c>
      <c r="K3249" s="460">
        <v>3.4264936245256301E-3</v>
      </c>
      <c r="L3249" s="460" t="str">
        <f t="shared" si="566"/>
        <v>-</v>
      </c>
      <c r="M3249" s="460">
        <f t="shared" si="567"/>
        <v>1</v>
      </c>
      <c r="N3249" s="460">
        <f t="shared" si="568"/>
        <v>1.1357428911408302E-12</v>
      </c>
      <c r="O3249" s="460">
        <f t="shared" si="573"/>
        <v>-238.89439945694903</v>
      </c>
      <c r="P3249" s="460">
        <f t="shared" si="570"/>
        <v>-10</v>
      </c>
      <c r="Q3249" s="460">
        <f t="shared" si="571"/>
        <v>9.2196711248499244E-14</v>
      </c>
      <c r="R3249" s="460">
        <f t="shared" si="572"/>
        <v>-9.2196711248499252E-13</v>
      </c>
      <c r="V3249" s="430"/>
    </row>
    <row r="3250" spans="3:22" x14ac:dyDescent="0.35">
      <c r="C3250" s="460">
        <v>3090</v>
      </c>
      <c r="D3250" s="460">
        <f t="shared" si="563"/>
        <v>3090</v>
      </c>
      <c r="E3250" s="460">
        <f t="shared" si="569"/>
        <v>3.09</v>
      </c>
      <c r="F3250" s="460">
        <f t="shared" si="564"/>
        <v>4.1099898746885488E-5</v>
      </c>
      <c r="G3250" s="460">
        <v>1.0577270377247599E-2</v>
      </c>
      <c r="H3250" s="460">
        <f t="shared" si="565"/>
        <v>1</v>
      </c>
      <c r="I3250" s="460">
        <v>2.2547423391483801E-3</v>
      </c>
      <c r="J3250" s="460">
        <v>6.9398650080199195E-4</v>
      </c>
      <c r="K3250" s="460">
        <v>3.7495148556045102E-3</v>
      </c>
      <c r="L3250" s="460" t="str">
        <f t="shared" si="566"/>
        <v>-</v>
      </c>
      <c r="M3250" s="460">
        <f t="shared" si="567"/>
        <v>1</v>
      </c>
      <c r="N3250" s="460">
        <f t="shared" si="568"/>
        <v>4.3472474152330761E-7</v>
      </c>
      <c r="O3250" s="460">
        <f t="shared" si="573"/>
        <v>-127.23571284139734</v>
      </c>
      <c r="P3250" s="460">
        <f t="shared" si="570"/>
        <v>-10</v>
      </c>
      <c r="Q3250" s="460">
        <f t="shared" si="571"/>
        <v>4.7246647091216521E-14</v>
      </c>
      <c r="R3250" s="460">
        <f t="shared" si="572"/>
        <v>-4.7246647091216519E-13</v>
      </c>
      <c r="V3250" s="430"/>
    </row>
    <row r="3251" spans="3:22" x14ac:dyDescent="0.35">
      <c r="C3251" s="460">
        <v>3100</v>
      </c>
      <c r="D3251" s="460">
        <f t="shared" si="563"/>
        <v>3100</v>
      </c>
      <c r="E3251" s="460">
        <f t="shared" si="569"/>
        <v>3.1</v>
      </c>
      <c r="F3251" s="460">
        <f t="shared" si="564"/>
        <v>3.108626353173183E-5</v>
      </c>
      <c r="G3251" s="460">
        <v>5.7024279766448701E-9</v>
      </c>
      <c r="H3251" s="460">
        <f t="shared" si="565"/>
        <v>1</v>
      </c>
      <c r="I3251" s="460">
        <v>2.0192234102252701E-3</v>
      </c>
      <c r="J3251" s="460">
        <v>4.7344805753942202E-4</v>
      </c>
      <c r="K3251" s="460">
        <v>4.0620945527283297E-3</v>
      </c>
      <c r="L3251" s="460" t="str">
        <f t="shared" si="566"/>
        <v>-</v>
      </c>
      <c r="M3251" s="460">
        <f t="shared" si="567"/>
        <v>1</v>
      </c>
      <c r="N3251" s="460">
        <f t="shared" si="568"/>
        <v>1.7726717885270275E-13</v>
      </c>
      <c r="O3251" s="460">
        <f t="shared" si="573"/>
        <v>-255.02743333791426</v>
      </c>
      <c r="P3251" s="460">
        <f t="shared" si="570"/>
        <v>-10</v>
      </c>
      <c r="Q3251" s="460">
        <f t="shared" si="571"/>
        <v>4.7246438754348763E-14</v>
      </c>
      <c r="R3251" s="460">
        <f t="shared" si="572"/>
        <v>-4.7246438754348766E-13</v>
      </c>
      <c r="V3251" s="430"/>
    </row>
    <row r="3252" spans="3:22" x14ac:dyDescent="0.35">
      <c r="C3252" s="460">
        <v>3110</v>
      </c>
      <c r="D3252" s="460">
        <f t="shared" si="563"/>
        <v>3110</v>
      </c>
      <c r="E3252" s="460">
        <f t="shared" si="569"/>
        <v>3.11</v>
      </c>
      <c r="F3252" s="460">
        <f t="shared" si="564"/>
        <v>2.2778467141309272E-5</v>
      </c>
      <c r="G3252" s="460">
        <v>1.9851200496851702E-2</v>
      </c>
      <c r="H3252" s="460">
        <f t="shared" si="565"/>
        <v>1</v>
      </c>
      <c r="I3252" s="460">
        <v>1.7851230858944101E-3</v>
      </c>
      <c r="J3252" s="460">
        <v>2.5674568580387903E-4</v>
      </c>
      <c r="K3252" s="460">
        <v>4.36414539807836E-3</v>
      </c>
      <c r="L3252" s="460" t="str">
        <f t="shared" si="566"/>
        <v>-</v>
      </c>
      <c r="M3252" s="460">
        <f t="shared" si="567"/>
        <v>1</v>
      </c>
      <c r="N3252" s="460">
        <f t="shared" si="568"/>
        <v>4.5217991823307878E-7</v>
      </c>
      <c r="O3252" s="460">
        <f t="shared" si="573"/>
        <v>-126.89377458038024</v>
      </c>
      <c r="P3252" s="460">
        <f t="shared" si="570"/>
        <v>-10</v>
      </c>
      <c r="Q3252" s="460">
        <f t="shared" si="571"/>
        <v>5.1116709691655533E-14</v>
      </c>
      <c r="R3252" s="460">
        <f t="shared" si="572"/>
        <v>-5.111670969165553E-13</v>
      </c>
      <c r="V3252" s="430"/>
    </row>
    <row r="3253" spans="3:22" x14ac:dyDescent="0.35">
      <c r="C3253" s="460">
        <v>3120</v>
      </c>
      <c r="D3253" s="460">
        <f t="shared" si="563"/>
        <v>3120</v>
      </c>
      <c r="E3253" s="460">
        <f t="shared" si="569"/>
        <v>3.12</v>
      </c>
      <c r="F3253" s="460">
        <f t="shared" si="564"/>
        <v>1.6055432271391734E-5</v>
      </c>
      <c r="G3253" s="460">
        <v>1.9841479976615901E-2</v>
      </c>
      <c r="H3253" s="460">
        <f t="shared" si="565"/>
        <v>1</v>
      </c>
      <c r="I3253" s="460">
        <v>1.55276999564848E-3</v>
      </c>
      <c r="J3253" s="460">
        <v>4.4149589658274303E-5</v>
      </c>
      <c r="K3253" s="460">
        <v>4.6555914436001598E-3</v>
      </c>
      <c r="L3253" s="460" t="str">
        <f t="shared" si="566"/>
        <v>-</v>
      </c>
      <c r="M3253" s="460">
        <f t="shared" si="567"/>
        <v>1</v>
      </c>
      <c r="N3253" s="460">
        <f t="shared" si="568"/>
        <v>3.1856353792873185E-7</v>
      </c>
      <c r="O3253" s="460">
        <f t="shared" si="573"/>
        <v>-129.93607868134126</v>
      </c>
      <c r="P3253" s="460">
        <f t="shared" si="570"/>
        <v>-10</v>
      </c>
      <c r="Q3253" s="460">
        <f t="shared" si="571"/>
        <v>1.485113688040632E-13</v>
      </c>
      <c r="R3253" s="460">
        <f t="shared" si="572"/>
        <v>-1.485113688040632E-12</v>
      </c>
      <c r="V3253" s="430"/>
    </row>
    <row r="3254" spans="3:22" x14ac:dyDescent="0.35">
      <c r="C3254" s="460">
        <v>3130</v>
      </c>
      <c r="D3254" s="460">
        <f t="shared" si="563"/>
        <v>3130</v>
      </c>
      <c r="E3254" s="460">
        <f t="shared" si="569"/>
        <v>3.13</v>
      </c>
      <c r="F3254" s="460">
        <f t="shared" si="564"/>
        <v>1.0777832337229911E-5</v>
      </c>
      <c r="G3254" s="460">
        <v>5.27629649266966E-3</v>
      </c>
      <c r="H3254" s="460">
        <f t="shared" si="565"/>
        <v>1</v>
      </c>
      <c r="I3254" s="460">
        <v>1.32248357156421E-3</v>
      </c>
      <c r="J3254" s="460">
        <v>1.6408186199257701E-4</v>
      </c>
      <c r="K3254" s="460">
        <v>4.9363679395391996E-3</v>
      </c>
      <c r="L3254" s="460" t="str">
        <f t="shared" si="566"/>
        <v>-</v>
      </c>
      <c r="M3254" s="460">
        <f t="shared" si="567"/>
        <v>1</v>
      </c>
      <c r="N3254" s="460">
        <f t="shared" si="568"/>
        <v>5.6867038959507826E-8</v>
      </c>
      <c r="O3254" s="460">
        <f t="shared" si="573"/>
        <v>-144.90278769344994</v>
      </c>
      <c r="P3254" s="460">
        <f t="shared" si="570"/>
        <v>-10</v>
      </c>
      <c r="Q3254" s="460">
        <f t="shared" si="571"/>
        <v>3.5237029515659108E-14</v>
      </c>
      <c r="R3254" s="460">
        <f t="shared" si="572"/>
        <v>-3.5237029515659106E-13</v>
      </c>
      <c r="V3254" s="430"/>
    </row>
    <row r="3255" spans="3:22" x14ac:dyDescent="0.35">
      <c r="C3255" s="460">
        <v>3140</v>
      </c>
      <c r="D3255" s="460">
        <f t="shared" si="563"/>
        <v>3140</v>
      </c>
      <c r="E3255" s="460">
        <f t="shared" si="569"/>
        <v>3.14</v>
      </c>
      <c r="F3255" s="460">
        <f t="shared" si="564"/>
        <v>6.790622738710492E-6</v>
      </c>
      <c r="G3255" s="460">
        <v>1.7304371935111801E-5</v>
      </c>
      <c r="H3255" s="460">
        <f t="shared" si="565"/>
        <v>1</v>
      </c>
      <c r="I3255" s="460">
        <v>1.0945737899179799E-3</v>
      </c>
      <c r="J3255" s="460">
        <v>3.6770227728001001E-4</v>
      </c>
      <c r="K3255" s="460">
        <v>5.20642115836179E-3</v>
      </c>
      <c r="L3255" s="460" t="str">
        <f t="shared" si="566"/>
        <v>-</v>
      </c>
      <c r="M3255" s="460">
        <f t="shared" si="567"/>
        <v>1</v>
      </c>
      <c r="N3255" s="460">
        <f t="shared" si="568"/>
        <v>1.1750746154167386E-10</v>
      </c>
      <c r="O3255" s="460">
        <f t="shared" si="573"/>
        <v>-198.59869110980409</v>
      </c>
      <c r="P3255" s="460">
        <f t="shared" si="570"/>
        <v>-10</v>
      </c>
      <c r="Q3255" s="460">
        <f t="shared" si="571"/>
        <v>8.1180963270318635E-16</v>
      </c>
      <c r="R3255" s="460">
        <f t="shared" si="572"/>
        <v>-8.1180963270318633E-15</v>
      </c>
      <c r="V3255" s="430"/>
    </row>
    <row r="3256" spans="3:22" x14ac:dyDescent="0.35">
      <c r="C3256" s="460">
        <v>3150</v>
      </c>
      <c r="D3256" s="460">
        <f t="shared" si="563"/>
        <v>3150</v>
      </c>
      <c r="E3256" s="460">
        <f t="shared" si="569"/>
        <v>3.15</v>
      </c>
      <c r="F3256" s="460">
        <f t="shared" si="564"/>
        <v>3.9257293948957442E-6</v>
      </c>
      <c r="G3256" s="460">
        <v>1.6607752592667899E-5</v>
      </c>
      <c r="H3256" s="460">
        <f t="shared" si="565"/>
        <v>1</v>
      </c>
      <c r="I3256" s="460">
        <v>8.6934092999155796E-4</v>
      </c>
      <c r="J3256" s="460">
        <v>5.6647736400240397E-4</v>
      </c>
      <c r="K3256" s="460">
        <v>5.4657082142308602E-3</v>
      </c>
      <c r="L3256" s="460" t="str">
        <f t="shared" si="566"/>
        <v>-</v>
      </c>
      <c r="M3256" s="460">
        <f t="shared" si="567"/>
        <v>1</v>
      </c>
      <c r="N3256" s="460">
        <f t="shared" si="568"/>
        <v>6.5197542536192375E-11</v>
      </c>
      <c r="O3256" s="460">
        <f t="shared" si="573"/>
        <v>-203.71537547281093</v>
      </c>
      <c r="P3256" s="460">
        <f t="shared" si="570"/>
        <v>-10</v>
      </c>
      <c r="Q3256" s="460">
        <f t="shared" si="571"/>
        <v>8.3452796287732817E-21</v>
      </c>
      <c r="R3256" s="460">
        <f t="shared" si="572"/>
        <v>-8.3452796287732811E-20</v>
      </c>
      <c r="V3256" s="430"/>
    </row>
    <row r="3257" spans="3:22" x14ac:dyDescent="0.35">
      <c r="C3257" s="460">
        <v>3160</v>
      </c>
      <c r="D3257" s="460">
        <f t="shared" si="563"/>
        <v>3160</v>
      </c>
      <c r="E3257" s="460">
        <f t="shared" si="569"/>
        <v>3.16</v>
      </c>
      <c r="F3257" s="460">
        <f t="shared" si="564"/>
        <v>2.0048550759049042E-6</v>
      </c>
      <c r="G3257" s="460">
        <v>1.5637256327129902E-2</v>
      </c>
      <c r="H3257" s="460">
        <f t="shared" si="565"/>
        <v>1</v>
      </c>
      <c r="I3257" s="460">
        <v>6.4707535005986596E-4</v>
      </c>
      <c r="J3257" s="460">
        <v>7.6018503318971598E-4</v>
      </c>
      <c r="K3257" s="460">
        <v>5.7141968782037696E-3</v>
      </c>
      <c r="L3257" s="460" t="str">
        <f t="shared" si="566"/>
        <v>-</v>
      </c>
      <c r="M3257" s="460">
        <f t="shared" si="567"/>
        <v>1</v>
      </c>
      <c r="N3257" s="460">
        <f t="shared" si="568"/>
        <v>3.1350432720672465E-8</v>
      </c>
      <c r="O3257" s="460">
        <f t="shared" si="573"/>
        <v>-150.07512920709382</v>
      </c>
      <c r="P3257" s="460">
        <f t="shared" si="570"/>
        <v>-10</v>
      </c>
      <c r="Q3257" s="460">
        <f t="shared" si="571"/>
        <v>2.4673545620865789E-16</v>
      </c>
      <c r="R3257" s="460">
        <f t="shared" si="572"/>
        <v>-2.467354562086579E-15</v>
      </c>
      <c r="V3257" s="430"/>
    </row>
    <row r="3258" spans="3:22" x14ac:dyDescent="0.35">
      <c r="C3258" s="460">
        <v>3170</v>
      </c>
      <c r="D3258" s="460">
        <f t="shared" si="563"/>
        <v>3170</v>
      </c>
      <c r="E3258" s="460">
        <f t="shared" si="569"/>
        <v>3.17</v>
      </c>
      <c r="F3258" s="460">
        <f t="shared" si="564"/>
        <v>8.4236323250765576E-7</v>
      </c>
      <c r="G3258" s="460">
        <v>0.13741608649586901</v>
      </c>
      <c r="H3258" s="460">
        <f t="shared" si="565"/>
        <v>1</v>
      </c>
      <c r="I3258" s="460">
        <v>4.2805728053331898E-4</v>
      </c>
      <c r="J3258" s="460">
        <v>9.4861548380494802E-4</v>
      </c>
      <c r="K3258" s="460">
        <v>5.9518653893268101E-3</v>
      </c>
      <c r="L3258" s="460" t="str">
        <f t="shared" si="566"/>
        <v>-</v>
      </c>
      <c r="M3258" s="460">
        <f t="shared" si="567"/>
        <v>1</v>
      </c>
      <c r="N3258" s="460">
        <f t="shared" si="568"/>
        <v>1.1575425881921183E-7</v>
      </c>
      <c r="O3258" s="460">
        <f t="shared" si="573"/>
        <v>-138.729260429931</v>
      </c>
      <c r="P3258" s="460">
        <f t="shared" si="570"/>
        <v>-10</v>
      </c>
      <c r="Q3258" s="460">
        <f t="shared" si="571"/>
        <v>5.4099475682611272E-15</v>
      </c>
      <c r="R3258" s="460">
        <f t="shared" si="572"/>
        <v>-5.4099475682611272E-14</v>
      </c>
      <c r="V3258" s="430"/>
    </row>
    <row r="3259" spans="3:22" x14ac:dyDescent="0.35">
      <c r="C3259" s="460">
        <v>3180</v>
      </c>
      <c r="D3259" s="460">
        <f t="shared" si="563"/>
        <v>3180</v>
      </c>
      <c r="E3259" s="460">
        <f t="shared" si="569"/>
        <v>3.18</v>
      </c>
      <c r="F3259" s="460">
        <f t="shared" si="564"/>
        <v>2.4819875032944873E-7</v>
      </c>
      <c r="G3259" s="460">
        <v>0.44433630046302602</v>
      </c>
      <c r="H3259" s="460">
        <f t="shared" si="565"/>
        <v>1</v>
      </c>
      <c r="I3259" s="460">
        <v>2.1255663420676699E-4</v>
      </c>
      <c r="J3259" s="460">
        <v>1.13157126880474E-3</v>
      </c>
      <c r="K3259" s="460">
        <v>6.1787022617925897E-3</v>
      </c>
      <c r="L3259" s="460" t="str">
        <f t="shared" si="566"/>
        <v>-</v>
      </c>
      <c r="M3259" s="460">
        <f t="shared" si="567"/>
        <v>1</v>
      </c>
      <c r="N3259" s="460">
        <f t="shared" si="568"/>
        <v>1.1028371450093352E-7</v>
      </c>
      <c r="O3259" s="460">
        <f t="shared" si="573"/>
        <v>-139.14977229418145</v>
      </c>
      <c r="P3259" s="460">
        <f t="shared" si="570"/>
        <v>-10</v>
      </c>
      <c r="Q3259" s="460">
        <f t="shared" si="571"/>
        <v>1.2773291345669685E-14</v>
      </c>
      <c r="R3259" s="460">
        <f t="shared" si="572"/>
        <v>-1.2773291345669685E-13</v>
      </c>
      <c r="V3259" s="430"/>
    </row>
    <row r="3260" spans="3:22" x14ac:dyDescent="0.35">
      <c r="C3260" s="460">
        <v>3190</v>
      </c>
      <c r="D3260" s="460">
        <f t="shared" si="563"/>
        <v>3190</v>
      </c>
      <c r="E3260" s="460">
        <f t="shared" si="569"/>
        <v>3.19</v>
      </c>
      <c r="F3260" s="460">
        <f t="shared" si="564"/>
        <v>3.0805329677465421E-8</v>
      </c>
      <c r="G3260" s="460">
        <v>0.82338738168073899</v>
      </c>
      <c r="H3260" s="460">
        <f t="shared" si="565"/>
        <v>1</v>
      </c>
      <c r="I3260" s="460">
        <v>8.32833548093513E-7</v>
      </c>
      <c r="J3260" s="460">
        <v>1.30886734280188E-3</v>
      </c>
      <c r="K3260" s="460">
        <v>6.3947060883373001E-3</v>
      </c>
      <c r="L3260" s="460" t="str">
        <f t="shared" si="566"/>
        <v>-</v>
      </c>
      <c r="M3260" s="460">
        <f t="shared" si="567"/>
        <v>1</v>
      </c>
      <c r="N3260" s="460">
        <f t="shared" si="568"/>
        <v>2.5364719744940217E-8</v>
      </c>
      <c r="O3260" s="460">
        <f t="shared" si="573"/>
        <v>-151.91539863688888</v>
      </c>
      <c r="P3260" s="460">
        <f t="shared" si="570"/>
        <v>-10</v>
      </c>
      <c r="Q3260" s="460">
        <f t="shared" si="571"/>
        <v>4.6001244283392832E-15</v>
      </c>
      <c r="R3260" s="460">
        <f t="shared" si="572"/>
        <v>-4.600124428339283E-14</v>
      </c>
      <c r="V3260" s="430"/>
    </row>
    <row r="3261" spans="3:22" x14ac:dyDescent="0.35">
      <c r="C3261" s="460">
        <v>3200</v>
      </c>
      <c r="D3261" s="460">
        <f t="shared" si="563"/>
        <v>3200</v>
      </c>
      <c r="E3261" s="460">
        <f t="shared" si="569"/>
        <v>3.2</v>
      </c>
      <c r="F3261" s="460">
        <f t="shared" si="564"/>
        <v>1.0733207539675701E-48</v>
      </c>
      <c r="G3261" s="460">
        <v>0.99999998509883903</v>
      </c>
      <c r="H3261" s="460">
        <f t="shared" si="565"/>
        <v>1</v>
      </c>
      <c r="I3261" s="460">
        <v>2.0686534505558001E-4</v>
      </c>
      <c r="J3261" s="460">
        <v>1.48033109158829E-3</v>
      </c>
      <c r="K3261" s="460">
        <v>6.5998853400478698E-3</v>
      </c>
      <c r="L3261" s="460" t="str">
        <f t="shared" si="566"/>
        <v>-</v>
      </c>
      <c r="M3261" s="460">
        <f t="shared" si="567"/>
        <v>1</v>
      </c>
      <c r="N3261" s="460">
        <f t="shared" si="568"/>
        <v>1.0733207379738447E-48</v>
      </c>
      <c r="O3261" s="460">
        <f t="shared" si="573"/>
        <v>-959.385409588313</v>
      </c>
      <c r="P3261" s="460">
        <f t="shared" si="570"/>
        <v>-10</v>
      </c>
      <c r="Q3261" s="460">
        <f t="shared" si="571"/>
        <v>1.6084225193484004E-16</v>
      </c>
      <c r="R3261" s="460">
        <f t="shared" si="572"/>
        <v>-1.6084225193484003E-15</v>
      </c>
      <c r="V3261" s="430"/>
    </row>
    <row r="3262" spans="3:22" x14ac:dyDescent="0.35">
      <c r="C3262" s="460">
        <v>3210</v>
      </c>
      <c r="D3262" s="460">
        <f t="shared" ref="D3262:D3325" si="574">IF(AND($D$11=$U$86,$D$13&gt;=$U$80),$D$13/$U$80,1)*(f_CLK_MHz/fCLK_NOM_MHz)*$C3262</f>
        <v>3210</v>
      </c>
      <c r="E3262" s="460">
        <f t="shared" si="569"/>
        <v>3.21</v>
      </c>
      <c r="F3262" s="460">
        <f t="shared" ref="F3262:F3325" si="575">IF(SINC3_Decimation&lt;&gt;0,(ABS(SIN(((MOD_CLK_DIV*PI()*$D3262*SINC3_Decimation)/(f_CLK_MHz*1000000)))/(SINC3_Decimation*SIN(((MOD_CLK_DIV*PI()*$D3262)/(f_CLK_MHz*1000000)))))^First_Stage_Order),"-")</f>
        <v>3.0233400641089021E-8</v>
      </c>
      <c r="G3262" s="460">
        <v>0.82338738168073</v>
      </c>
      <c r="H3262" s="460">
        <f t="shared" ref="H3262:H3325" si="576">IF(SINC1A_Decimation&lt;&gt;0,(ABS(SIN(((MOD_CLK_DIV*SINC3_Decimation*FIR2_Decimation*PI()*$D3262*SINC1A_Decimation)/(f_CLK_MHz*1000000)))/(SINC1A_Decimation*SIN(((MOD_CLK_DIV*SINC3_Decimation*FIR2_Decimation*PI()*$D3262)/(f_CLK_MHz*1000000)))))^1),"-")</f>
        <v>1</v>
      </c>
      <c r="I3262" s="460">
        <v>4.1029991020122698E-4</v>
      </c>
      <c r="J3262" s="460">
        <v>1.64580234380101E-3</v>
      </c>
      <c r="K3262" s="460">
        <v>6.7942581627537602E-3</v>
      </c>
      <c r="L3262" s="460" t="str">
        <f t="shared" ref="L3262:L3325" si="577">IF(SINC1B_Decimation&lt;&gt;0,(ABS(SIN(((MOD_CLK_DIV*FIR1_Decimation*PI()*$D3262*SINC1B_Decimation)/(f_CLK_MHz*1000000)))/(SINC1B_Decimation*SIN(((MOD_CLK_DIV*FIR1_Decimation*PI()*$D3262)/(f_CLK_MHz*1000000)))))^1),"-")</f>
        <v>-</v>
      </c>
      <c r="M3262" s="460">
        <f t="shared" ref="M3262:M3325" si="578">IF($D$14=$Z$85,(ABS(SIN(((Dec_Prior_to_Chop*PI()*$D3262*2)/(f_CLK_MHz*1000000)))/(2*SIN(((Dec_Prior_to_Chop*PI()*$D3262)/(f_CLK_MHz*1000000)))))^1),1)</f>
        <v>1</v>
      </c>
      <c r="N3262" s="460">
        <f t="shared" ref="N3262:N3325" si="579">M3262*IF(FILTER=$U$85,F3262,IF(AND(FILTER=$U$86,$D$13&lt;=$U$73,$D$13&lt;&gt;$U$72),F3262*G3262*H3262,IF(AND(FILTER=$U$86,OR($D$13&gt;=$U$74,$D$13=$U$72),$D$13&lt;=$U$79,$D$13&lt;&gt;$U$75),I3262*L3262,IF(AND(FILTER=$U$86,$D$13=$U$75),J3262*L3262,IF(AND(FILTER=$U$86,$D$13&gt;=$U$80),K3262,"Error")))))</f>
        <v>2.4893800593170794E-8</v>
      </c>
      <c r="O3262" s="460">
        <f t="shared" si="573"/>
        <v>-152.07817587205716</v>
      </c>
      <c r="P3262" s="460">
        <f t="shared" si="570"/>
        <v>-10</v>
      </c>
      <c r="Q3262" s="460">
        <f t="shared" si="571"/>
        <v>1.5492532699313765E-16</v>
      </c>
      <c r="R3262" s="460">
        <f t="shared" si="572"/>
        <v>-1.5492532699313765E-15</v>
      </c>
      <c r="V3262" s="430"/>
    </row>
    <row r="3263" spans="3:22" x14ac:dyDescent="0.35">
      <c r="C3263" s="460">
        <v>3220</v>
      </c>
      <c r="D3263" s="460">
        <f t="shared" si="574"/>
        <v>3220</v>
      </c>
      <c r="E3263" s="460">
        <f t="shared" ref="E3263:E3326" si="580">D3263/1000</f>
        <v>3.22</v>
      </c>
      <c r="F3263" s="460">
        <f t="shared" si="575"/>
        <v>2.3906814291307729E-7</v>
      </c>
      <c r="G3263" s="460">
        <v>0.44433630046303502</v>
      </c>
      <c r="H3263" s="460">
        <f t="shared" si="576"/>
        <v>1</v>
      </c>
      <c r="I3263" s="460">
        <v>6.0924377763987099E-4</v>
      </c>
      <c r="J3263" s="460">
        <v>1.8051333650250701E-3</v>
      </c>
      <c r="K3263" s="460">
        <v>6.9778521701767699E-3</v>
      </c>
      <c r="L3263" s="460" t="str">
        <f t="shared" si="577"/>
        <v>-</v>
      </c>
      <c r="M3263" s="460">
        <f t="shared" si="578"/>
        <v>1</v>
      </c>
      <c r="N3263" s="460">
        <f t="shared" si="579"/>
        <v>1.062266541805649E-7</v>
      </c>
      <c r="O3263" s="460">
        <f t="shared" si="573"/>
        <v>-139.47532994548013</v>
      </c>
      <c r="P3263" s="460">
        <f t="shared" si="570"/>
        <v>-10</v>
      </c>
      <c r="Q3263" s="460">
        <f t="shared" si="571"/>
        <v>4.2981434150178174E-15</v>
      </c>
      <c r="R3263" s="460">
        <f t="shared" si="572"/>
        <v>-4.2981434150178174E-14</v>
      </c>
      <c r="V3263" s="430"/>
    </row>
    <row r="3264" spans="3:22" x14ac:dyDescent="0.35">
      <c r="C3264" s="460">
        <v>3230</v>
      </c>
      <c r="D3264" s="460">
        <f t="shared" si="574"/>
        <v>3230</v>
      </c>
      <c r="E3264" s="460">
        <f t="shared" si="580"/>
        <v>3.23</v>
      </c>
      <c r="F3264" s="460">
        <f t="shared" si="575"/>
        <v>7.9631002092259626E-7</v>
      </c>
      <c r="G3264" s="460">
        <v>0.13741608649588299</v>
      </c>
      <c r="H3264" s="460">
        <f t="shared" si="576"/>
        <v>1</v>
      </c>
      <c r="I3264" s="460">
        <v>8.0348087585530698E-4</v>
      </c>
      <c r="J3264" s="460">
        <v>1.9581888346508602E-3</v>
      </c>
      <c r="K3264" s="460">
        <v>7.1507042340149402E-3</v>
      </c>
      <c r="L3264" s="460" t="str">
        <f t="shared" si="577"/>
        <v>-</v>
      </c>
      <c r="M3264" s="460">
        <f t="shared" si="578"/>
        <v>1</v>
      </c>
      <c r="N3264" s="460">
        <f t="shared" si="579"/>
        <v>1.0942580671263788E-7</v>
      </c>
      <c r="O3264" s="460">
        <f t="shared" si="573"/>
        <v>-139.2176048596512</v>
      </c>
      <c r="P3264" s="460">
        <f t="shared" si="570"/>
        <v>-10</v>
      </c>
      <c r="Q3264" s="460">
        <f t="shared" si="571"/>
        <v>1.162649597232359E-14</v>
      </c>
      <c r="R3264" s="460">
        <f t="shared" si="572"/>
        <v>-1.1626495972323591E-13</v>
      </c>
      <c r="V3264" s="430"/>
    </row>
    <row r="3265" spans="3:22" x14ac:dyDescent="0.35">
      <c r="C3265" s="460">
        <v>3240</v>
      </c>
      <c r="D3265" s="460">
        <f t="shared" si="574"/>
        <v>3240</v>
      </c>
      <c r="E3265" s="460">
        <f t="shared" si="580"/>
        <v>3.24</v>
      </c>
      <c r="F3265" s="460">
        <f t="shared" si="575"/>
        <v>1.8600556884291685E-6</v>
      </c>
      <c r="G3265" s="460">
        <v>1.5637256327133201E-2</v>
      </c>
      <c r="H3265" s="460">
        <f t="shared" si="576"/>
        <v>1</v>
      </c>
      <c r="I3265" s="460">
        <v>9.9280623520439605E-4</v>
      </c>
      <c r="J3265" s="460">
        <v>2.1048458058128099E-3</v>
      </c>
      <c r="K3265" s="460">
        <v>7.3128602711318002E-3</v>
      </c>
      <c r="L3265" s="460" t="str">
        <f t="shared" si="577"/>
        <v>-</v>
      </c>
      <c r="M3265" s="460">
        <f t="shared" si="578"/>
        <v>1</v>
      </c>
      <c r="N3265" s="460">
        <f t="shared" si="579"/>
        <v>2.9086167582709116E-8</v>
      </c>
      <c r="O3265" s="460">
        <f t="shared" si="573"/>
        <v>-150.72626995960894</v>
      </c>
      <c r="P3265" s="460">
        <f t="shared" si="570"/>
        <v>-10</v>
      </c>
      <c r="Q3265" s="460">
        <f t="shared" si="571"/>
        <v>4.7963917557987164E-15</v>
      </c>
      <c r="R3265" s="460">
        <f t="shared" si="572"/>
        <v>-4.7963917557987168E-14</v>
      </c>
      <c r="V3265" s="430"/>
    </row>
    <row r="3266" spans="3:22" x14ac:dyDescent="0.35">
      <c r="C3266" s="460">
        <v>3250</v>
      </c>
      <c r="D3266" s="460">
        <f t="shared" si="574"/>
        <v>3250</v>
      </c>
      <c r="E3266" s="460">
        <f t="shared" si="580"/>
        <v>3.25</v>
      </c>
      <c r="F3266" s="460">
        <f t="shared" si="575"/>
        <v>3.5745622923215575E-6</v>
      </c>
      <c r="G3266" s="460">
        <v>1.66077525927117E-5</v>
      </c>
      <c r="H3266" s="460">
        <f t="shared" si="576"/>
        <v>1</v>
      </c>
      <c r="I3266" s="460">
        <v>1.1770260607941499E-3</v>
      </c>
      <c r="J3266" s="460">
        <v>2.2449936487604701E-3</v>
      </c>
      <c r="K3266" s="460">
        <v>7.4643750280289902E-3</v>
      </c>
      <c r="L3266" s="460" t="str">
        <f t="shared" si="577"/>
        <v>-</v>
      </c>
      <c r="M3266" s="460">
        <f t="shared" si="578"/>
        <v>1</v>
      </c>
      <c r="N3266" s="460">
        <f t="shared" si="579"/>
        <v>5.9365446178112826E-11</v>
      </c>
      <c r="O3266" s="460">
        <f t="shared" si="573"/>
        <v>-204.52932527567057</v>
      </c>
      <c r="P3266" s="460">
        <f t="shared" si="570"/>
        <v>-10</v>
      </c>
      <c r="Q3266" s="460">
        <f t="shared" si="571"/>
        <v>2.123655238844891E-16</v>
      </c>
      <c r="R3266" s="460">
        <f t="shared" si="572"/>
        <v>-2.123655238844891E-15</v>
      </c>
      <c r="V3266" s="430"/>
    </row>
    <row r="3267" spans="3:22" x14ac:dyDescent="0.35">
      <c r="C3267" s="460">
        <v>3260</v>
      </c>
      <c r="D3267" s="460">
        <f t="shared" si="574"/>
        <v>3260</v>
      </c>
      <c r="E3267" s="460">
        <f t="shared" si="580"/>
        <v>3.26</v>
      </c>
      <c r="F3267" s="460">
        <f t="shared" si="575"/>
        <v>6.0683534061260732E-6</v>
      </c>
      <c r="G3267" s="460">
        <v>1.73043719350973E-5</v>
      </c>
      <c r="H3267" s="460">
        <f t="shared" si="576"/>
        <v>1</v>
      </c>
      <c r="I3267" s="460">
        <v>1.3559577892825101E-3</v>
      </c>
      <c r="J3267" s="460">
        <v>2.3785339780217E-3</v>
      </c>
      <c r="K3267" s="460">
        <v>7.6053118627746998E-3</v>
      </c>
      <c r="L3267" s="460" t="str">
        <f t="shared" si="577"/>
        <v>-</v>
      </c>
      <c r="M3267" s="460">
        <f t="shared" si="578"/>
        <v>1</v>
      </c>
      <c r="N3267" s="460">
        <f t="shared" si="579"/>
        <v>1.0500904437322013E-10</v>
      </c>
      <c r="O3267" s="460">
        <f t="shared" si="573"/>
        <v>-199.57546587532084</v>
      </c>
      <c r="P3267" s="460">
        <f t="shared" ref="P3267:P3330" si="581">D3266-D3267</f>
        <v>-10</v>
      </c>
      <c r="Q3267" s="460">
        <f t="shared" ref="Q3267:Q3330" si="582">((N3267+N3266)/2)^2</f>
        <v>6.7547432860025618E-21</v>
      </c>
      <c r="R3267" s="460">
        <f t="shared" ref="R3267:R3330" si="583">P3267*Q3267</f>
        <v>-6.7547432860025615E-20</v>
      </c>
      <c r="V3267" s="430"/>
    </row>
    <row r="3268" spans="3:22" x14ac:dyDescent="0.35">
      <c r="C3268" s="460">
        <v>3270</v>
      </c>
      <c r="D3268" s="460">
        <f t="shared" si="574"/>
        <v>3270</v>
      </c>
      <c r="E3268" s="460">
        <f t="shared" si="580"/>
        <v>3.27</v>
      </c>
      <c r="F3268" s="460">
        <f t="shared" si="575"/>
        <v>9.4525826195282839E-6</v>
      </c>
      <c r="G3268" s="460">
        <v>5.2762964926687901E-3</v>
      </c>
      <c r="H3268" s="460">
        <f t="shared" si="576"/>
        <v>1</v>
      </c>
      <c r="I3268" s="460">
        <v>1.52943012980968E-3</v>
      </c>
      <c r="J3268" s="460">
        <v>2.5053805637351798E-3</v>
      </c>
      <c r="K3268" s="460">
        <v>7.7357425245631797E-3</v>
      </c>
      <c r="L3268" s="460" t="str">
        <f t="shared" si="577"/>
        <v>-</v>
      </c>
      <c r="M3268" s="460">
        <f t="shared" si="578"/>
        <v>1</v>
      </c>
      <c r="N3268" s="460">
        <f t="shared" si="579"/>
        <v>4.9874628522079049E-8</v>
      </c>
      <c r="O3268" s="460">
        <f t="shared" si="573"/>
        <v>-146.04240652040448</v>
      </c>
      <c r="P3268" s="460">
        <f t="shared" si="581"/>
        <v>-10</v>
      </c>
      <c r="Q3268" s="460">
        <f t="shared" si="582"/>
        <v>6.2449104281848181E-16</v>
      </c>
      <c r="R3268" s="460">
        <f t="shared" si="583"/>
        <v>-6.2449104281848183E-15</v>
      </c>
      <c r="V3268" s="430"/>
    </row>
    <row r="3269" spans="3:22" x14ac:dyDescent="0.35">
      <c r="C3269" s="460">
        <v>3280</v>
      </c>
      <c r="D3269" s="460">
        <f t="shared" si="574"/>
        <v>3280</v>
      </c>
      <c r="E3269" s="460">
        <f t="shared" si="580"/>
        <v>3.28</v>
      </c>
      <c r="F3269" s="460">
        <f t="shared" si="575"/>
        <v>1.3819672272847155E-5</v>
      </c>
      <c r="G3269" s="460">
        <v>1.98414799766157E-2</v>
      </c>
      <c r="H3269" s="460">
        <f t="shared" si="576"/>
        <v>1</v>
      </c>
      <c r="I3269" s="460">
        <v>1.69728308927942E-3</v>
      </c>
      <c r="J3269" s="460">
        <v>2.6254592275452202E-3</v>
      </c>
      <c r="K3269" s="460">
        <v>7.8557469310801906E-3</v>
      </c>
      <c r="L3269" s="460" t="str">
        <f t="shared" si="577"/>
        <v>-</v>
      </c>
      <c r="M3269" s="460">
        <f t="shared" si="578"/>
        <v>1</v>
      </c>
      <c r="N3269" s="460">
        <f t="shared" si="579"/>
        <v>2.7420275068508801E-7</v>
      </c>
      <c r="O3269" s="460">
        <f t="shared" si="573"/>
        <v>-131.23856385735147</v>
      </c>
      <c r="P3269" s="460">
        <f t="shared" si="581"/>
        <v>-10</v>
      </c>
      <c r="Q3269" s="460">
        <f t="shared" si="582"/>
        <v>2.6256536928446487E-14</v>
      </c>
      <c r="R3269" s="460">
        <f t="shared" si="583"/>
        <v>-2.6256536928446486E-13</v>
      </c>
      <c r="V3269" s="430"/>
    </row>
    <row r="3270" spans="3:22" x14ac:dyDescent="0.35">
      <c r="C3270" s="460">
        <v>3290</v>
      </c>
      <c r="D3270" s="460">
        <f t="shared" si="574"/>
        <v>3290</v>
      </c>
      <c r="E3270" s="460">
        <f t="shared" si="580"/>
        <v>3.29</v>
      </c>
      <c r="F3270" s="460">
        <f t="shared" si="575"/>
        <v>1.9242240793652673E-5</v>
      </c>
      <c r="G3270" s="460">
        <v>1.98512004968526E-2</v>
      </c>
      <c r="H3270" s="460">
        <f t="shared" si="576"/>
        <v>1</v>
      </c>
      <c r="I3270" s="460">
        <v>1.85936798222635E-3</v>
      </c>
      <c r="J3270" s="460">
        <v>2.7387077234596198E-3</v>
      </c>
      <c r="K3270" s="460">
        <v>7.9654129438461608E-3</v>
      </c>
      <c r="L3270" s="460" t="str">
        <f t="shared" si="577"/>
        <v>-</v>
      </c>
      <c r="M3270" s="460">
        <f t="shared" si="578"/>
        <v>1</v>
      </c>
      <c r="N3270" s="460">
        <f t="shared" si="579"/>
        <v>3.8198158000351529E-7</v>
      </c>
      <c r="O3270" s="460">
        <f t="shared" si="573"/>
        <v>-128.3591515844731</v>
      </c>
      <c r="P3270" s="460">
        <f t="shared" si="581"/>
        <v>-10</v>
      </c>
      <c r="Q3270" s="460">
        <f t="shared" si="582"/>
        <v>1.0764446896031259E-13</v>
      </c>
      <c r="R3270" s="460">
        <f t="shared" si="583"/>
        <v>-1.076444689603126E-12</v>
      </c>
      <c r="V3270" s="430"/>
    </row>
    <row r="3271" spans="3:22" x14ac:dyDescent="0.35">
      <c r="C3271" s="460">
        <v>3300</v>
      </c>
      <c r="D3271" s="460">
        <f t="shared" si="574"/>
        <v>3300</v>
      </c>
      <c r="E3271" s="460">
        <f t="shared" si="580"/>
        <v>3.3</v>
      </c>
      <c r="F3271" s="460">
        <f t="shared" si="575"/>
        <v>2.5772327952985355E-5</v>
      </c>
      <c r="G3271" s="460">
        <v>5.7024274880305296E-9</v>
      </c>
      <c r="H3271" s="460">
        <f t="shared" si="576"/>
        <v>1</v>
      </c>
      <c r="I3271" s="460">
        <v>2.0155474255186901E-3</v>
      </c>
      <c r="J3271" s="460">
        <v>2.84507560409245E-3</v>
      </c>
      <c r="K3271" s="460">
        <v>8.0648361417133205E-3</v>
      </c>
      <c r="L3271" s="460" t="str">
        <f t="shared" si="577"/>
        <v>-</v>
      </c>
      <c r="M3271" s="460">
        <f t="shared" si="578"/>
        <v>1</v>
      </c>
      <c r="N3271" s="460">
        <f t="shared" si="579"/>
        <v>1.4696483134964128E-13</v>
      </c>
      <c r="O3271" s="460">
        <f t="shared" si="573"/>
        <v>-256.65573158777386</v>
      </c>
      <c r="P3271" s="460">
        <f t="shared" si="581"/>
        <v>-10</v>
      </c>
      <c r="Q3271" s="460">
        <f t="shared" si="582"/>
        <v>3.6477509934430127E-14</v>
      </c>
      <c r="R3271" s="460">
        <f t="shared" si="583"/>
        <v>-3.6477509934430127E-13</v>
      </c>
      <c r="V3271" s="430"/>
    </row>
    <row r="3272" spans="3:22" x14ac:dyDescent="0.35">
      <c r="C3272" s="460">
        <v>3310</v>
      </c>
      <c r="D3272" s="460">
        <f t="shared" si="574"/>
        <v>3310</v>
      </c>
      <c r="E3272" s="460">
        <f t="shared" si="580"/>
        <v>3.31</v>
      </c>
      <c r="F3272" s="460">
        <f t="shared" si="575"/>
        <v>3.3440923168104866E-5</v>
      </c>
      <c r="G3272" s="460">
        <v>1.0577270377247599E-2</v>
      </c>
      <c r="H3272" s="460">
        <f t="shared" si="576"/>
        <v>1</v>
      </c>
      <c r="I3272" s="460">
        <v>2.1656953181625901E-3</v>
      </c>
      <c r="J3272" s="460">
        <v>2.9445240727163399E-3</v>
      </c>
      <c r="K3272" s="460">
        <v>8.1541195926863406E-3</v>
      </c>
      <c r="L3272" s="460" t="str">
        <f t="shared" si="577"/>
        <v>-</v>
      </c>
      <c r="M3272" s="460">
        <f t="shared" si="578"/>
        <v>1</v>
      </c>
      <c r="N3272" s="460">
        <f t="shared" si="579"/>
        <v>3.5371368601380853E-7</v>
      </c>
      <c r="O3272" s="460">
        <f t="shared" si="573"/>
        <v>-129.02696271971934</v>
      </c>
      <c r="P3272" s="460">
        <f t="shared" si="581"/>
        <v>-10</v>
      </c>
      <c r="Q3272" s="460">
        <f t="shared" si="582"/>
        <v>3.1278368910110288E-14</v>
      </c>
      <c r="R3272" s="460">
        <f t="shared" si="583"/>
        <v>-3.127836891011029E-13</v>
      </c>
      <c r="V3272" s="430"/>
    </row>
    <row r="3273" spans="3:22" x14ac:dyDescent="0.35">
      <c r="C3273" s="460">
        <v>3320</v>
      </c>
      <c r="D3273" s="460">
        <f t="shared" si="574"/>
        <v>3320</v>
      </c>
      <c r="E3273" s="460">
        <f t="shared" si="580"/>
        <v>3.32</v>
      </c>
      <c r="F3273" s="460">
        <f t="shared" si="575"/>
        <v>4.2257797794240412E-5</v>
      </c>
      <c r="G3273" s="460">
        <v>2.1461560973164199E-8</v>
      </c>
      <c r="H3273" s="460">
        <f t="shared" si="576"/>
        <v>1</v>
      </c>
      <c r="I3273" s="460">
        <v>2.30969680648511E-3</v>
      </c>
      <c r="J3273" s="460">
        <v>3.0370258215687601E-3</v>
      </c>
      <c r="K3273" s="460">
        <v>8.2333736242424099E-3</v>
      </c>
      <c r="L3273" s="460" t="str">
        <f t="shared" si="577"/>
        <v>-</v>
      </c>
      <c r="M3273" s="460">
        <f t="shared" si="578"/>
        <v>1</v>
      </c>
      <c r="N3273" s="460">
        <f t="shared" si="579"/>
        <v>9.0691830395273422E-13</v>
      </c>
      <c r="O3273" s="460">
        <f t="shared" si="573"/>
        <v>-240.84863665660438</v>
      </c>
      <c r="P3273" s="460">
        <f t="shared" si="581"/>
        <v>-10</v>
      </c>
      <c r="Q3273" s="460">
        <f t="shared" si="582"/>
        <v>3.1278503313282507E-14</v>
      </c>
      <c r="R3273" s="460">
        <f t="shared" si="583"/>
        <v>-3.1278503313282507E-13</v>
      </c>
      <c r="V3273" s="430"/>
    </row>
    <row r="3274" spans="3:22" x14ac:dyDescent="0.35">
      <c r="C3274" s="460">
        <v>3330</v>
      </c>
      <c r="D3274" s="460">
        <f t="shared" si="574"/>
        <v>3330</v>
      </c>
      <c r="E3274" s="460">
        <f t="shared" si="580"/>
        <v>3.33</v>
      </c>
      <c r="F3274" s="460">
        <f t="shared" si="575"/>
        <v>5.2211638225164455E-5</v>
      </c>
      <c r="G3274" s="460">
        <v>9.1149948106465008E-3</v>
      </c>
      <c r="H3274" s="460">
        <f t="shared" si="576"/>
        <v>1</v>
      </c>
      <c r="I3274" s="460">
        <v>2.4474482349855602E-3</v>
      </c>
      <c r="J3274" s="460">
        <v>3.1225648568609602E-3</v>
      </c>
      <c r="K3274" s="460">
        <v>8.3027155923181706E-3</v>
      </c>
      <c r="L3274" s="460" t="str">
        <f t="shared" si="577"/>
        <v>-</v>
      </c>
      <c r="M3274" s="460">
        <f t="shared" si="578"/>
        <v>1</v>
      </c>
      <c r="N3274" s="460">
        <f t="shared" si="579"/>
        <v>4.7590881147772648E-7</v>
      </c>
      <c r="O3274" s="460">
        <f t="shared" si="573"/>
        <v>-126.44952508281337</v>
      </c>
      <c r="P3274" s="460">
        <f t="shared" si="581"/>
        <v>-10</v>
      </c>
      <c r="Q3274" s="460">
        <f t="shared" si="582"/>
        <v>5.6622515015947244E-14</v>
      </c>
      <c r="R3274" s="460">
        <f t="shared" si="583"/>
        <v>-5.6622515015947241E-13</v>
      </c>
      <c r="V3274" s="430"/>
    </row>
    <row r="3275" spans="3:22" x14ac:dyDescent="0.35">
      <c r="C3275" s="460">
        <v>3340</v>
      </c>
      <c r="D3275" s="460">
        <f t="shared" si="574"/>
        <v>3340</v>
      </c>
      <c r="E3275" s="460">
        <f t="shared" si="580"/>
        <v>3.34</v>
      </c>
      <c r="F3275" s="460">
        <f t="shared" si="575"/>
        <v>6.3270472615602276E-5</v>
      </c>
      <c r="G3275" s="460">
        <v>4.3043982401055197E-3</v>
      </c>
      <c r="H3275" s="460">
        <f t="shared" si="576"/>
        <v>1</v>
      </c>
      <c r="I3275" s="460">
        <v>2.5788570831626499E-3</v>
      </c>
      <c r="J3275" s="460">
        <v>3.2011363109518899E-3</v>
      </c>
      <c r="K3275" s="460">
        <v>8.3622696491355009E-3</v>
      </c>
      <c r="L3275" s="460" t="str">
        <f t="shared" si="577"/>
        <v>-</v>
      </c>
      <c r="M3275" s="460">
        <f t="shared" si="578"/>
        <v>1</v>
      </c>
      <c r="N3275" s="460">
        <f t="shared" si="579"/>
        <v>2.7234131097724293E-7</v>
      </c>
      <c r="O3275" s="460">
        <f t="shared" si="573"/>
        <v>-131.29772952585142</v>
      </c>
      <c r="P3275" s="460">
        <f t="shared" si="581"/>
        <v>-10</v>
      </c>
      <c r="Q3275" s="460">
        <f t="shared" si="582"/>
        <v>1.3996956143846917E-13</v>
      </c>
      <c r="R3275" s="460">
        <f t="shared" si="583"/>
        <v>-1.3996956143846917E-12</v>
      </c>
      <c r="V3275" s="430"/>
    </row>
    <row r="3276" spans="3:22" x14ac:dyDescent="0.35">
      <c r="C3276" s="460">
        <v>3350</v>
      </c>
      <c r="D3276" s="460">
        <f t="shared" si="574"/>
        <v>3350</v>
      </c>
      <c r="E3276" s="460">
        <f t="shared" si="580"/>
        <v>3.35</v>
      </c>
      <c r="F3276" s="460">
        <f t="shared" si="575"/>
        <v>7.5382380199004784E-5</v>
      </c>
      <c r="G3276" s="460">
        <v>1.8128385184051099E-4</v>
      </c>
      <c r="H3276" s="460">
        <f t="shared" si="576"/>
        <v>1</v>
      </c>
      <c r="I3276" s="460">
        <v>2.7038418886298201E-3</v>
      </c>
      <c r="J3276" s="460">
        <v>3.2727462421578602E-3</v>
      </c>
      <c r="K3276" s="460">
        <v>8.4121665100373808E-3</v>
      </c>
      <c r="L3276" s="460" t="str">
        <f t="shared" si="577"/>
        <v>-</v>
      </c>
      <c r="M3276" s="460">
        <f t="shared" si="578"/>
        <v>1</v>
      </c>
      <c r="N3276" s="460">
        <f t="shared" si="579"/>
        <v>1.3665608243381453E-8</v>
      </c>
      <c r="O3276" s="460">
        <f t="shared" si="573"/>
        <v>-157.28742067003682</v>
      </c>
      <c r="P3276" s="460">
        <f t="shared" si="581"/>
        <v>-10</v>
      </c>
      <c r="Q3276" s="460">
        <f t="shared" si="582"/>
        <v>2.0449989460518193E-14</v>
      </c>
      <c r="R3276" s="460">
        <f t="shared" si="583"/>
        <v>-2.0449989460518192E-13</v>
      </c>
      <c r="V3276" s="430"/>
    </row>
    <row r="3277" spans="3:22" x14ac:dyDescent="0.35">
      <c r="C3277" s="460">
        <v>3360</v>
      </c>
      <c r="D3277" s="460">
        <f t="shared" si="574"/>
        <v>3360</v>
      </c>
      <c r="E3277" s="460">
        <f t="shared" si="580"/>
        <v>3.36</v>
      </c>
      <c r="F3277" s="460">
        <f t="shared" si="575"/>
        <v>8.8476468550415099E-5</v>
      </c>
      <c r="G3277" s="460">
        <v>2.46158138361209E-3</v>
      </c>
      <c r="H3277" s="460">
        <f t="shared" si="576"/>
        <v>1</v>
      </c>
      <c r="I3277" s="460">
        <v>2.8223321568495098E-3</v>
      </c>
      <c r="J3277" s="460">
        <v>3.3374114226756798E-3</v>
      </c>
      <c r="K3277" s="460">
        <v>8.4525432194982892E-3</v>
      </c>
      <c r="L3277" s="460" t="str">
        <f t="shared" si="577"/>
        <v>-</v>
      </c>
      <c r="M3277" s="460">
        <f t="shared" si="578"/>
        <v>1</v>
      </c>
      <c r="N3277" s="460">
        <f t="shared" si="579"/>
        <v>2.1779202787144236E-7</v>
      </c>
      <c r="O3277" s="460">
        <f t="shared" ref="O3277:O3340" si="584">20*LOG10(N3277)</f>
        <v>-133.23916042684891</v>
      </c>
      <c r="P3277" s="460">
        <f t="shared" si="581"/>
        <v>-10</v>
      </c>
      <c r="Q3277" s="460">
        <f t="shared" si="582"/>
        <v>1.3393159328965549E-14</v>
      </c>
      <c r="R3277" s="460">
        <f t="shared" si="583"/>
        <v>-1.3393159328965549E-13</v>
      </c>
      <c r="V3277" s="430"/>
    </row>
    <row r="3278" spans="3:22" x14ac:dyDescent="0.35">
      <c r="C3278" s="460">
        <v>3370</v>
      </c>
      <c r="D3278" s="460">
        <f t="shared" si="574"/>
        <v>3370</v>
      </c>
      <c r="E3278" s="460">
        <f t="shared" si="580"/>
        <v>3.37</v>
      </c>
      <c r="F3278" s="460">
        <f t="shared" si="575"/>
        <v>1.0246410078076629E-4</v>
      </c>
      <c r="G3278" s="460">
        <v>2.3098001450952599E-3</v>
      </c>
      <c r="H3278" s="460">
        <f t="shared" si="576"/>
        <v>1</v>
      </c>
      <c r="I3278" s="460">
        <v>2.9342682578211801E-3</v>
      </c>
      <c r="J3278" s="460">
        <v>3.3951591151082901E-3</v>
      </c>
      <c r="K3278" s="460">
        <v>8.4835429164781297E-3</v>
      </c>
      <c r="L3278" s="460" t="str">
        <f t="shared" si="577"/>
        <v>-</v>
      </c>
      <c r="M3278" s="460">
        <f t="shared" si="578"/>
        <v>1</v>
      </c>
      <c r="N3278" s="460">
        <f t="shared" si="579"/>
        <v>2.3667159485046931E-7</v>
      </c>
      <c r="O3278" s="460">
        <f t="shared" si="584"/>
        <v>-132.51707725290632</v>
      </c>
      <c r="P3278" s="460">
        <f t="shared" si="581"/>
        <v>-10</v>
      </c>
      <c r="Q3278" s="460">
        <f t="shared" si="582"/>
        <v>5.1634296094381022E-14</v>
      </c>
      <c r="R3278" s="460">
        <f t="shared" si="583"/>
        <v>-5.1634296094381022E-13</v>
      </c>
      <c r="V3278" s="430"/>
    </row>
    <row r="3279" spans="3:22" x14ac:dyDescent="0.35">
      <c r="C3279" s="460">
        <v>3380</v>
      </c>
      <c r="D3279" s="460">
        <f t="shared" si="574"/>
        <v>3380</v>
      </c>
      <c r="E3279" s="460">
        <f t="shared" si="580"/>
        <v>3.38</v>
      </c>
      <c r="F3279" s="460">
        <f t="shared" si="575"/>
        <v>1.1724035158639023E-4</v>
      </c>
      <c r="G3279" s="460">
        <v>2.4099020252153501E-4</v>
      </c>
      <c r="H3279" s="460">
        <f t="shared" si="576"/>
        <v>1</v>
      </c>
      <c r="I3279" s="460">
        <v>3.0396013100782498E-3</v>
      </c>
      <c r="J3279" s="460">
        <v>3.4460268380848802E-3</v>
      </c>
      <c r="K3279" s="460">
        <v>8.50531459928657E-3</v>
      </c>
      <c r="L3279" s="460" t="str">
        <f t="shared" si="577"/>
        <v>-</v>
      </c>
      <c r="M3279" s="460">
        <f t="shared" si="578"/>
        <v>1</v>
      </c>
      <c r="N3279" s="460">
        <f t="shared" si="579"/>
        <v>2.8253776072500151E-8</v>
      </c>
      <c r="O3279" s="460">
        <f t="shared" si="584"/>
        <v>-150.97847002389381</v>
      </c>
      <c r="P3279" s="460">
        <f t="shared" si="581"/>
        <v>-10</v>
      </c>
      <c r="Q3279" s="460">
        <f t="shared" si="582"/>
        <v>1.754636303966824E-14</v>
      </c>
      <c r="R3279" s="460">
        <f t="shared" si="583"/>
        <v>-1.7546363039668239E-13</v>
      </c>
      <c r="V3279" s="430"/>
    </row>
    <row r="3280" spans="3:22" x14ac:dyDescent="0.35">
      <c r="C3280" s="460">
        <v>3390</v>
      </c>
      <c r="D3280" s="460">
        <f t="shared" si="574"/>
        <v>3390</v>
      </c>
      <c r="E3280" s="460">
        <f t="shared" si="580"/>
        <v>3.39</v>
      </c>
      <c r="F3280" s="460">
        <f t="shared" si="575"/>
        <v>1.3268566835147839E-4</v>
      </c>
      <c r="G3280" s="460">
        <v>2.7352261672852602E-3</v>
      </c>
      <c r="H3280" s="460">
        <f t="shared" si="576"/>
        <v>1</v>
      </c>
      <c r="I3280" s="460">
        <v>3.1382930523464899E-3</v>
      </c>
      <c r="J3280" s="460">
        <v>3.4900621214775901E-3</v>
      </c>
      <c r="K3280" s="460">
        <v>8.5180128901189492E-3</v>
      </c>
      <c r="L3280" s="460" t="str">
        <f t="shared" si="577"/>
        <v>-</v>
      </c>
      <c r="M3280" s="460">
        <f t="shared" si="578"/>
        <v>1</v>
      </c>
      <c r="N3280" s="460">
        <f t="shared" si="579"/>
        <v>3.6292531209869736E-7</v>
      </c>
      <c r="O3280" s="460">
        <f t="shared" si="584"/>
        <v>-128.80365482053378</v>
      </c>
      <c r="P3280" s="460">
        <f t="shared" si="581"/>
        <v>-10</v>
      </c>
      <c r="Q3280" s="460">
        <f t="shared" si="582"/>
        <v>3.8255269755612374E-14</v>
      </c>
      <c r="R3280" s="460">
        <f t="shared" si="583"/>
        <v>-3.8255269755612372E-13</v>
      </c>
      <c r="V3280" s="430"/>
    </row>
    <row r="3281" spans="3:22" x14ac:dyDescent="0.35">
      <c r="C3281" s="460">
        <v>3400</v>
      </c>
      <c r="D3281" s="460">
        <f t="shared" si="574"/>
        <v>3400</v>
      </c>
      <c r="E3281" s="460">
        <f t="shared" si="580"/>
        <v>3.4</v>
      </c>
      <c r="F3281" s="460">
        <f t="shared" si="575"/>
        <v>1.4866771114249085E-4</v>
      </c>
      <c r="G3281" s="460">
        <v>1.05367125774494E-8</v>
      </c>
      <c r="H3281" s="460">
        <f t="shared" si="576"/>
        <v>1</v>
      </c>
      <c r="I3281" s="460">
        <v>3.2303157032387599E-3</v>
      </c>
      <c r="J3281" s="460">
        <v>3.52732225171989E-3</v>
      </c>
      <c r="K3281" s="460">
        <v>8.5217977994287396E-3</v>
      </c>
      <c r="L3281" s="460" t="str">
        <f t="shared" si="577"/>
        <v>-</v>
      </c>
      <c r="M3281" s="460">
        <f t="shared" si="578"/>
        <v>1</v>
      </c>
      <c r="N3281" s="460">
        <f t="shared" si="579"/>
        <v>1.5664689418556977E-12</v>
      </c>
      <c r="O3281" s="460">
        <f t="shared" si="584"/>
        <v>-236.10156422776686</v>
      </c>
      <c r="P3281" s="460">
        <f t="shared" si="581"/>
        <v>-10</v>
      </c>
      <c r="Q3281" s="460">
        <f t="shared" si="582"/>
        <v>3.2928979796712487E-14</v>
      </c>
      <c r="R3281" s="460">
        <f t="shared" si="583"/>
        <v>-3.2928979796712487E-13</v>
      </c>
      <c r="V3281" s="430"/>
    </row>
    <row r="3282" spans="3:22" x14ac:dyDescent="0.35">
      <c r="C3282" s="460">
        <v>3410</v>
      </c>
      <c r="D3282" s="460">
        <f t="shared" si="574"/>
        <v>3410</v>
      </c>
      <c r="E3282" s="460">
        <f t="shared" si="580"/>
        <v>3.41</v>
      </c>
      <c r="F3282" s="460">
        <f t="shared" si="575"/>
        <v>1.6504334346710553E-4</v>
      </c>
      <c r="G3282" s="460">
        <v>2.17454466663041E-2</v>
      </c>
      <c r="H3282" s="460">
        <f t="shared" si="576"/>
        <v>1</v>
      </c>
      <c r="I3282" s="460">
        <v>3.3156518093590101E-3</v>
      </c>
      <c r="J3282" s="460">
        <v>3.55787400773895E-3</v>
      </c>
      <c r="K3282" s="460">
        <v>8.5168344902964502E-3</v>
      </c>
      <c r="L3282" s="460" t="str">
        <f t="shared" si="577"/>
        <v>-</v>
      </c>
      <c r="M3282" s="460">
        <f t="shared" si="578"/>
        <v>1</v>
      </c>
      <c r="N3282" s="460">
        <f t="shared" si="579"/>
        <v>3.5889412229924527E-6</v>
      </c>
      <c r="O3282" s="460">
        <f t="shared" si="584"/>
        <v>-108.90067308320462</v>
      </c>
      <c r="P3282" s="460">
        <f t="shared" si="581"/>
        <v>-10</v>
      </c>
      <c r="Q3282" s="460">
        <f t="shared" si="582"/>
        <v>3.2201275865067344E-12</v>
      </c>
      <c r="R3282" s="460">
        <f t="shared" si="583"/>
        <v>-3.2201275865067341E-11</v>
      </c>
      <c r="V3282" s="430"/>
    </row>
    <row r="3283" spans="3:22" x14ac:dyDescent="0.35">
      <c r="C3283" s="460">
        <v>3420</v>
      </c>
      <c r="D3283" s="460">
        <f t="shared" si="574"/>
        <v>3420</v>
      </c>
      <c r="E3283" s="460">
        <f t="shared" si="580"/>
        <v>3.42</v>
      </c>
      <c r="F3283" s="460">
        <f t="shared" si="575"/>
        <v>1.8166074411599131E-4</v>
      </c>
      <c r="G3283" s="460">
        <v>4.0991733560492703E-2</v>
      </c>
      <c r="H3283" s="460">
        <f t="shared" si="576"/>
        <v>1</v>
      </c>
      <c r="I3283" s="460">
        <v>3.3942940822044901E-3</v>
      </c>
      <c r="J3283" s="460">
        <v>3.5817933880166698E-3</v>
      </c>
      <c r="K3283" s="460">
        <v>8.5032930429554E-3</v>
      </c>
      <c r="L3283" s="460" t="str">
        <f t="shared" si="577"/>
        <v>-</v>
      </c>
      <c r="M3283" s="460">
        <f t="shared" si="578"/>
        <v>1</v>
      </c>
      <c r="N3283" s="460">
        <f t="shared" si="579"/>
        <v>7.4465888212035581E-6</v>
      </c>
      <c r="O3283" s="460">
        <f t="shared" si="584"/>
        <v>-102.5608525192449</v>
      </c>
      <c r="P3283" s="460">
        <f t="shared" si="581"/>
        <v>-10</v>
      </c>
      <c r="Q3283" s="460">
        <f t="shared" si="582"/>
        <v>3.04457308390882E-11</v>
      </c>
      <c r="R3283" s="460">
        <f t="shared" si="583"/>
        <v>-3.04457308390882E-10</v>
      </c>
      <c r="V3283" s="430"/>
    </row>
    <row r="3284" spans="3:22" x14ac:dyDescent="0.35">
      <c r="C3284" s="460">
        <v>3430</v>
      </c>
      <c r="D3284" s="460">
        <f t="shared" si="574"/>
        <v>3430</v>
      </c>
      <c r="E3284" s="460">
        <f t="shared" si="580"/>
        <v>3.43</v>
      </c>
      <c r="F3284" s="460">
        <f t="shared" si="575"/>
        <v>1.9836160927707533E-4</v>
      </c>
      <c r="G3284" s="460">
        <v>2.7848479281677101E-2</v>
      </c>
      <c r="H3284" s="460">
        <f t="shared" si="576"/>
        <v>1</v>
      </c>
      <c r="I3284" s="460">
        <v>3.4662452242595798E-3</v>
      </c>
      <c r="J3284" s="460">
        <v>3.5991653292993301E-3</v>
      </c>
      <c r="K3284" s="460">
        <v>8.4813482196297897E-3</v>
      </c>
      <c r="L3284" s="460" t="str">
        <f t="shared" si="577"/>
        <v>-</v>
      </c>
      <c r="M3284" s="460">
        <f t="shared" si="578"/>
        <v>1</v>
      </c>
      <c r="N3284" s="460">
        <f t="shared" si="579"/>
        <v>5.5240691662327608E-6</v>
      </c>
      <c r="O3284" s="460">
        <f t="shared" si="584"/>
        <v>-105.15481784616513</v>
      </c>
      <c r="P3284" s="460">
        <f t="shared" si="581"/>
        <v>-10</v>
      </c>
      <c r="Q3284" s="460">
        <f t="shared" si="582"/>
        <v>4.2059492156761394E-11</v>
      </c>
      <c r="R3284" s="460">
        <f t="shared" si="583"/>
        <v>-4.2059492156761396E-10</v>
      </c>
      <c r="V3284" s="430"/>
    </row>
    <row r="3285" spans="3:22" x14ac:dyDescent="0.35">
      <c r="C3285" s="460">
        <v>3440</v>
      </c>
      <c r="D3285" s="460">
        <f t="shared" si="574"/>
        <v>3440</v>
      </c>
      <c r="E3285" s="460">
        <f t="shared" si="580"/>
        <v>3.44</v>
      </c>
      <c r="F3285" s="460">
        <f t="shared" si="575"/>
        <v>2.1498341341696754E-4</v>
      </c>
      <c r="G3285" s="460">
        <v>2.4968902152322999E-8</v>
      </c>
      <c r="H3285" s="460">
        <f t="shared" si="576"/>
        <v>1</v>
      </c>
      <c r="I3285" s="460">
        <v>3.5315177446812E-3</v>
      </c>
      <c r="J3285" s="460">
        <v>3.61008341747755E-3</v>
      </c>
      <c r="K3285" s="460">
        <v>8.4511792298429308E-3</v>
      </c>
      <c r="L3285" s="460" t="str">
        <f t="shared" si="577"/>
        <v>-</v>
      </c>
      <c r="M3285" s="460">
        <f t="shared" si="578"/>
        <v>1</v>
      </c>
      <c r="N3285" s="460">
        <f t="shared" si="579"/>
        <v>5.3678998139806659E-12</v>
      </c>
      <c r="O3285" s="460">
        <f t="shared" si="584"/>
        <v>-225.40391196796381</v>
      </c>
      <c r="P3285" s="460">
        <f t="shared" si="581"/>
        <v>-10</v>
      </c>
      <c r="Q3285" s="460">
        <f t="shared" si="582"/>
        <v>7.6288498646630047E-12</v>
      </c>
      <c r="R3285" s="460">
        <f t="shared" si="583"/>
        <v>-7.628849864663004E-11</v>
      </c>
      <c r="V3285" s="430"/>
    </row>
    <row r="3286" spans="3:22" x14ac:dyDescent="0.35">
      <c r="C3286" s="460">
        <v>3450</v>
      </c>
      <c r="D3286" s="460">
        <f t="shared" si="574"/>
        <v>3450</v>
      </c>
      <c r="E3286" s="460">
        <f t="shared" si="580"/>
        <v>3.45</v>
      </c>
      <c r="F3286" s="460">
        <f t="shared" si="575"/>
        <v>2.3136169716470725E-4</v>
      </c>
      <c r="G3286" s="460">
        <v>2.1995444095013699E-8</v>
      </c>
      <c r="H3286" s="460">
        <f t="shared" si="576"/>
        <v>1</v>
      </c>
      <c r="I3286" s="460">
        <v>3.5901337649837301E-3</v>
      </c>
      <c r="J3286" s="460">
        <v>3.61464959116088E-3</v>
      </c>
      <c r="K3286" s="460">
        <v>8.4129694963478007E-3</v>
      </c>
      <c r="L3286" s="460" t="str">
        <f t="shared" si="577"/>
        <v>-</v>
      </c>
      <c r="M3286" s="460">
        <f t="shared" si="578"/>
        <v>1</v>
      </c>
      <c r="N3286" s="460">
        <f t="shared" si="579"/>
        <v>5.0889032757138081E-12</v>
      </c>
      <c r="O3286" s="460">
        <f t="shared" si="584"/>
        <v>-225.86751607281889</v>
      </c>
      <c r="P3286" s="460">
        <f t="shared" si="581"/>
        <v>-10</v>
      </c>
      <c r="Q3286" s="460">
        <f t="shared" si="582"/>
        <v>2.733618271416098E-23</v>
      </c>
      <c r="R3286" s="460">
        <f t="shared" si="583"/>
        <v>-2.7336182714160981E-22</v>
      </c>
      <c r="V3286" s="430"/>
    </row>
    <row r="3287" spans="3:22" x14ac:dyDescent="0.35">
      <c r="C3287" s="460">
        <v>3460</v>
      </c>
      <c r="D3287" s="460">
        <f t="shared" si="574"/>
        <v>3460</v>
      </c>
      <c r="E3287" s="460">
        <f t="shared" si="580"/>
        <v>3.46</v>
      </c>
      <c r="F3287" s="460">
        <f t="shared" si="575"/>
        <v>2.4733235060510399E-4</v>
      </c>
      <c r="G3287" s="460">
        <v>2.1720059674922101E-2</v>
      </c>
      <c r="H3287" s="460">
        <f t="shared" si="576"/>
        <v>1</v>
      </c>
      <c r="I3287" s="460">
        <v>3.6421248151394E-3</v>
      </c>
      <c r="J3287" s="460">
        <v>3.6129738384734602E-3</v>
      </c>
      <c r="K3287" s="460">
        <v>8.3669064218315405E-3</v>
      </c>
      <c r="L3287" s="460" t="str">
        <f t="shared" si="577"/>
        <v>-</v>
      </c>
      <c r="M3287" s="460">
        <f t="shared" si="578"/>
        <v>1</v>
      </c>
      <c r="N3287" s="460">
        <f t="shared" si="579"/>
        <v>5.3720734146816143E-6</v>
      </c>
      <c r="O3287" s="460">
        <f t="shared" si="584"/>
        <v>-105.39716121800667</v>
      </c>
      <c r="P3287" s="460">
        <f t="shared" si="581"/>
        <v>-10</v>
      </c>
      <c r="Q3287" s="460">
        <f t="shared" si="582"/>
        <v>7.2148068621697181E-12</v>
      </c>
      <c r="R3287" s="460">
        <f t="shared" si="583"/>
        <v>-7.2148068621697187E-11</v>
      </c>
      <c r="V3287" s="430"/>
    </row>
    <row r="3288" spans="3:22" x14ac:dyDescent="0.35">
      <c r="C3288" s="460">
        <v>3470</v>
      </c>
      <c r="D3288" s="460">
        <f t="shared" si="574"/>
        <v>3470</v>
      </c>
      <c r="E3288" s="460">
        <f t="shared" si="580"/>
        <v>3.47</v>
      </c>
      <c r="F3288" s="460">
        <f t="shared" si="575"/>
        <v>2.6273386098299862E-4</v>
      </c>
      <c r="G3288" s="460">
        <v>1.8618288423170499E-2</v>
      </c>
      <c r="H3288" s="460">
        <f t="shared" si="576"/>
        <v>1</v>
      </c>
      <c r="I3288" s="460">
        <v>3.6875316205096501E-3</v>
      </c>
      <c r="J3288" s="460">
        <v>3.6051738875963299E-3</v>
      </c>
      <c r="K3288" s="460">
        <v>8.3131811565432499E-3</v>
      </c>
      <c r="L3288" s="460" t="str">
        <f t="shared" si="577"/>
        <v>-</v>
      </c>
      <c r="M3288" s="460">
        <f t="shared" si="578"/>
        <v>1</v>
      </c>
      <c r="N3288" s="460">
        <f t="shared" si="579"/>
        <v>4.8916548023146501E-6</v>
      </c>
      <c r="O3288" s="460">
        <f t="shared" si="584"/>
        <v>-106.21088396296658</v>
      </c>
      <c r="P3288" s="460">
        <f t="shared" si="581"/>
        <v>-10</v>
      </c>
      <c r="Q3288" s="460">
        <f t="shared" si="582"/>
        <v>2.633602922809133E-11</v>
      </c>
      <c r="R3288" s="460">
        <f t="shared" si="583"/>
        <v>-2.6336029228091327E-10</v>
      </c>
      <c r="V3288" s="430"/>
    </row>
    <row r="3289" spans="3:22" x14ac:dyDescent="0.35">
      <c r="C3289" s="460">
        <v>3480</v>
      </c>
      <c r="D3289" s="460">
        <f t="shared" si="574"/>
        <v>3480</v>
      </c>
      <c r="E3289" s="460">
        <f t="shared" si="580"/>
        <v>3.48</v>
      </c>
      <c r="F3289" s="460">
        <f t="shared" si="575"/>
        <v>2.7740949482075376E-4</v>
      </c>
      <c r="G3289" s="460">
        <v>1.3260082158223E-2</v>
      </c>
      <c r="H3289" s="460">
        <f t="shared" si="576"/>
        <v>1</v>
      </c>
      <c r="I3289" s="460">
        <v>3.7264038800358698E-3</v>
      </c>
      <c r="J3289" s="460">
        <v>3.5913748915855901E-3</v>
      </c>
      <c r="K3289" s="460">
        <v>8.2519883669939908E-3</v>
      </c>
      <c r="L3289" s="460" t="str">
        <f t="shared" si="577"/>
        <v>-</v>
      </c>
      <c r="M3289" s="460">
        <f t="shared" si="578"/>
        <v>1</v>
      </c>
      <c r="N3289" s="460">
        <f t="shared" si="579"/>
        <v>3.6784726927943327E-6</v>
      </c>
      <c r="O3289" s="460">
        <f t="shared" si="584"/>
        <v>-108.68664927204229</v>
      </c>
      <c r="P3289" s="460">
        <f t="shared" si="581"/>
        <v>-10</v>
      </c>
      <c r="Q3289" s="460">
        <f t="shared" si="582"/>
        <v>1.8361771320605741E-11</v>
      </c>
      <c r="R3289" s="460">
        <f t="shared" si="583"/>
        <v>-1.8361771320605741E-10</v>
      </c>
      <c r="V3289" s="430"/>
    </row>
    <row r="3290" spans="3:22" x14ac:dyDescent="0.35">
      <c r="C3290" s="460">
        <v>3490</v>
      </c>
      <c r="D3290" s="460">
        <f t="shared" si="574"/>
        <v>3490</v>
      </c>
      <c r="E3290" s="460">
        <f t="shared" si="580"/>
        <v>3.49</v>
      </c>
      <c r="F3290" s="460">
        <f t="shared" si="575"/>
        <v>2.9120938583890316E-4</v>
      </c>
      <c r="G3290" s="460">
        <v>2.5137027618834899E-2</v>
      </c>
      <c r="H3290" s="460">
        <f t="shared" si="576"/>
        <v>1</v>
      </c>
      <c r="I3290" s="460">
        <v>3.7588000361151999E-3</v>
      </c>
      <c r="J3290" s="460">
        <v>3.5717091079887301E-3</v>
      </c>
      <c r="K3290" s="460">
        <v>8.1835260058687707E-3</v>
      </c>
      <c r="L3290" s="460" t="str">
        <f t="shared" si="577"/>
        <v>-</v>
      </c>
      <c r="M3290" s="460">
        <f t="shared" si="578"/>
        <v>1</v>
      </c>
      <c r="N3290" s="460">
        <f t="shared" si="579"/>
        <v>7.3201383746964568E-6</v>
      </c>
      <c r="O3290" s="460">
        <f t="shared" si="584"/>
        <v>-102.709614185392</v>
      </c>
      <c r="P3290" s="460">
        <f t="shared" si="581"/>
        <v>-10</v>
      </c>
      <c r="Q3290" s="460">
        <f t="shared" si="582"/>
        <v>3.024236135348272E-11</v>
      </c>
      <c r="R3290" s="460">
        <f t="shared" si="583"/>
        <v>-3.0242361353482718E-10</v>
      </c>
      <c r="V3290" s="430"/>
    </row>
    <row r="3291" spans="3:22" x14ac:dyDescent="0.35">
      <c r="C3291" s="460">
        <v>3500</v>
      </c>
      <c r="D3291" s="460">
        <f t="shared" si="574"/>
        <v>3500</v>
      </c>
      <c r="E3291" s="460">
        <f t="shared" si="580"/>
        <v>3.5</v>
      </c>
      <c r="F3291" s="460">
        <f t="shared" si="575"/>
        <v>3.0399250181906856E-4</v>
      </c>
      <c r="G3291" s="460">
        <v>1.3766878603120001E-8</v>
      </c>
      <c r="H3291" s="460">
        <f t="shared" si="576"/>
        <v>1</v>
      </c>
      <c r="I3291" s="460">
        <v>3.7847870365942901E-3</v>
      </c>
      <c r="J3291" s="460">
        <v>3.5463155737897401E-3</v>
      </c>
      <c r="K3291" s="460">
        <v>8.1079950832997696E-3</v>
      </c>
      <c r="L3291" s="460" t="str">
        <f t="shared" si="577"/>
        <v>-</v>
      </c>
      <c r="M3291" s="460">
        <f t="shared" si="578"/>
        <v>1</v>
      </c>
      <c r="N3291" s="460">
        <f t="shared" si="579"/>
        <v>4.1850278688018528E-12</v>
      </c>
      <c r="O3291" s="460">
        <f t="shared" si="584"/>
        <v>-227.56603291242726</v>
      </c>
      <c r="P3291" s="460">
        <f t="shared" si="581"/>
        <v>-10</v>
      </c>
      <c r="Q3291" s="460">
        <f t="shared" si="582"/>
        <v>1.339612177367185E-11</v>
      </c>
      <c r="R3291" s="460">
        <f t="shared" si="583"/>
        <v>-1.3396121773671851E-10</v>
      </c>
      <c r="V3291" s="430"/>
    </row>
    <row r="3292" spans="3:22" x14ac:dyDescent="0.35">
      <c r="C3292" s="460">
        <v>3510</v>
      </c>
      <c r="D3292" s="460">
        <f t="shared" si="574"/>
        <v>3510</v>
      </c>
      <c r="E3292" s="460">
        <f t="shared" si="580"/>
        <v>3.51</v>
      </c>
      <c r="F3292" s="460">
        <f t="shared" si="575"/>
        <v>3.1562846562949973E-4</v>
      </c>
      <c r="G3292" s="460">
        <v>1.7723966837409001E-2</v>
      </c>
      <c r="H3292" s="460">
        <f t="shared" si="576"/>
        <v>1</v>
      </c>
      <c r="I3292" s="460">
        <v>3.80444008931992E-3</v>
      </c>
      <c r="J3292" s="460">
        <v>3.5153397762017198E-3</v>
      </c>
      <c r="K3292" s="460">
        <v>8.0255994396348507E-3</v>
      </c>
      <c r="L3292" s="460" t="str">
        <f t="shared" si="577"/>
        <v>-</v>
      </c>
      <c r="M3292" s="460">
        <f t="shared" si="578"/>
        <v>1</v>
      </c>
      <c r="N3292" s="460">
        <f t="shared" si="579"/>
        <v>5.5941884577595401E-6</v>
      </c>
      <c r="O3292" s="460">
        <f t="shared" si="584"/>
        <v>-105.04525814296375</v>
      </c>
      <c r="P3292" s="460">
        <f t="shared" si="581"/>
        <v>-10</v>
      </c>
      <c r="Q3292" s="460">
        <f t="shared" si="582"/>
        <v>7.8237478311541927E-12</v>
      </c>
      <c r="R3292" s="460">
        <f t="shared" si="583"/>
        <v>-7.8237478311541924E-11</v>
      </c>
      <c r="V3292" s="430"/>
    </row>
    <row r="3293" spans="3:22" x14ac:dyDescent="0.35">
      <c r="C3293" s="460">
        <v>3520</v>
      </c>
      <c r="D3293" s="460">
        <f t="shared" si="574"/>
        <v>3520</v>
      </c>
      <c r="E3293" s="460">
        <f t="shared" si="580"/>
        <v>3.52</v>
      </c>
      <c r="F3293" s="460">
        <f t="shared" si="575"/>
        <v>3.2599920801351179E-4</v>
      </c>
      <c r="G3293" s="460">
        <v>8.3260134306148501E-4</v>
      </c>
      <c r="H3293" s="460">
        <f t="shared" si="576"/>
        <v>1</v>
      </c>
      <c r="I3293" s="460">
        <v>3.8178424096794502E-3</v>
      </c>
      <c r="J3293" s="460">
        <v>3.47893331983008E-3</v>
      </c>
      <c r="K3293" s="460">
        <v>7.9365455198402192E-3</v>
      </c>
      <c r="L3293" s="460" t="str">
        <f t="shared" si="577"/>
        <v>-</v>
      </c>
      <c r="M3293" s="460">
        <f t="shared" si="578"/>
        <v>1</v>
      </c>
      <c r="N3293" s="460">
        <f t="shared" si="579"/>
        <v>2.7142737842903035E-7</v>
      </c>
      <c r="O3293" s="460">
        <f t="shared" si="584"/>
        <v>-131.3269269580685</v>
      </c>
      <c r="P3293" s="460">
        <f t="shared" si="581"/>
        <v>-10</v>
      </c>
      <c r="Q3293" s="460">
        <f t="shared" si="582"/>
        <v>8.6013622844365347E-12</v>
      </c>
      <c r="R3293" s="460">
        <f t="shared" si="583"/>
        <v>-8.6013622844365347E-11</v>
      </c>
      <c r="V3293" s="430"/>
    </row>
    <row r="3294" spans="3:22" x14ac:dyDescent="0.35">
      <c r="C3294" s="460">
        <v>3530</v>
      </c>
      <c r="D3294" s="460">
        <f t="shared" si="574"/>
        <v>3530</v>
      </c>
      <c r="E3294" s="460">
        <f t="shared" si="580"/>
        <v>3.53</v>
      </c>
      <c r="F3294" s="460">
        <f t="shared" si="575"/>
        <v>3.3500043238272675E-4</v>
      </c>
      <c r="G3294" s="460">
        <v>2.31785652292587E-2</v>
      </c>
      <c r="H3294" s="460">
        <f t="shared" si="576"/>
        <v>1</v>
      </c>
      <c r="I3294" s="460">
        <v>3.8250849615774E-3</v>
      </c>
      <c r="J3294" s="460">
        <v>3.4372535907251601E-3</v>
      </c>
      <c r="K3294" s="460">
        <v>7.8410421496752005E-3</v>
      </c>
      <c r="L3294" s="460" t="str">
        <f t="shared" si="577"/>
        <v>-</v>
      </c>
      <c r="M3294" s="460">
        <f t="shared" si="578"/>
        <v>1</v>
      </c>
      <c r="N3294" s="460">
        <f t="shared" si="579"/>
        <v>7.7648293738129004E-6</v>
      </c>
      <c r="O3294" s="460">
        <f t="shared" si="584"/>
        <v>-102.19736166239342</v>
      </c>
      <c r="P3294" s="460">
        <f t="shared" si="581"/>
        <v>-10</v>
      </c>
      <c r="Q3294" s="460">
        <f t="shared" si="582"/>
        <v>1.614535564698851E-11</v>
      </c>
      <c r="R3294" s="460">
        <f t="shared" si="583"/>
        <v>-1.614535564698851E-10</v>
      </c>
      <c r="V3294" s="430"/>
    </row>
    <row r="3295" spans="3:22" x14ac:dyDescent="0.35">
      <c r="C3295" s="460">
        <v>3540</v>
      </c>
      <c r="D3295" s="460">
        <f t="shared" si="574"/>
        <v>3540</v>
      </c>
      <c r="E3295" s="460">
        <f t="shared" si="580"/>
        <v>3.54</v>
      </c>
      <c r="F3295" s="460">
        <f t="shared" si="575"/>
        <v>3.425428747207187E-4</v>
      </c>
      <c r="G3295" s="460">
        <v>1.6583515073134499E-2</v>
      </c>
      <c r="H3295" s="460">
        <f t="shared" si="576"/>
        <v>1</v>
      </c>
      <c r="I3295" s="460">
        <v>3.8262661922859298E-3</v>
      </c>
      <c r="J3295" s="460">
        <v>3.3904634178367702E-3</v>
      </c>
      <c r="K3295" s="460">
        <v>7.7393003137655398E-3</v>
      </c>
      <c r="L3295" s="460" t="str">
        <f t="shared" si="577"/>
        <v>-</v>
      </c>
      <c r="M3295" s="460">
        <f t="shared" si="578"/>
        <v>1</v>
      </c>
      <c r="N3295" s="460">
        <f t="shared" si="579"/>
        <v>5.680564926125861E-6</v>
      </c>
      <c r="O3295" s="460">
        <f t="shared" si="584"/>
        <v>-104.91216944036017</v>
      </c>
      <c r="P3295" s="460">
        <f t="shared" si="581"/>
        <v>-10</v>
      </c>
      <c r="Q3295" s="460">
        <f t="shared" si="582"/>
        <v>4.5194656970206435E-11</v>
      </c>
      <c r="R3295" s="460">
        <f t="shared" si="583"/>
        <v>-4.5194656970206433E-10</v>
      </c>
      <c r="V3295" s="430"/>
    </row>
    <row r="3296" spans="3:22" x14ac:dyDescent="0.35">
      <c r="C3296" s="460">
        <v>3550</v>
      </c>
      <c r="D3296" s="460">
        <f t="shared" si="574"/>
        <v>3550</v>
      </c>
      <c r="E3296" s="460">
        <f t="shared" si="580"/>
        <v>3.55</v>
      </c>
      <c r="F3296" s="460">
        <f t="shared" si="575"/>
        <v>3.4855334474626776E-4</v>
      </c>
      <c r="G3296" s="460">
        <v>1.9382734897678999E-8</v>
      </c>
      <c r="H3296" s="460">
        <f t="shared" si="576"/>
        <v>1</v>
      </c>
      <c r="I3296" s="460">
        <v>3.82149176161465E-3</v>
      </c>
      <c r="J3296" s="460">
        <v>3.3387307323803602E-3</v>
      </c>
      <c r="K3296" s="460">
        <v>7.6315329357088402E-3</v>
      </c>
      <c r="L3296" s="460" t="str">
        <f t="shared" si="577"/>
        <v>-</v>
      </c>
      <c r="M3296" s="460">
        <f t="shared" si="578"/>
        <v>1</v>
      </c>
      <c r="N3296" s="460">
        <f t="shared" si="579"/>
        <v>6.7559170789162233E-12</v>
      </c>
      <c r="O3296" s="460">
        <f t="shared" si="584"/>
        <v>-223.40631379063549</v>
      </c>
      <c r="P3296" s="460">
        <f t="shared" si="581"/>
        <v>-10</v>
      </c>
      <c r="Q3296" s="460">
        <f t="shared" si="582"/>
        <v>8.0672236587070398E-12</v>
      </c>
      <c r="R3296" s="460">
        <f t="shared" si="583"/>
        <v>-8.0672236587070401E-11</v>
      </c>
      <c r="V3296" s="430"/>
    </row>
    <row r="3297" spans="3:22" x14ac:dyDescent="0.35">
      <c r="C3297" s="460">
        <v>3560</v>
      </c>
      <c r="D3297" s="460">
        <f t="shared" si="574"/>
        <v>3560</v>
      </c>
      <c r="E3297" s="460">
        <f t="shared" si="580"/>
        <v>3.56</v>
      </c>
      <c r="F3297" s="460">
        <f t="shared" si="575"/>
        <v>3.529755376651921E-4</v>
      </c>
      <c r="G3297" s="460">
        <v>4.6918753747538901E-9</v>
      </c>
      <c r="H3297" s="460">
        <f t="shared" si="576"/>
        <v>1</v>
      </c>
      <c r="I3297" s="460">
        <v>3.81087426584456E-3</v>
      </c>
      <c r="J3297" s="460">
        <v>3.2822282256222001E-3</v>
      </c>
      <c r="K3297" s="460">
        <v>7.5179546603370197E-3</v>
      </c>
      <c r="L3297" s="460" t="str">
        <f t="shared" si="577"/>
        <v>-</v>
      </c>
      <c r="M3297" s="460">
        <f t="shared" si="578"/>
        <v>1</v>
      </c>
      <c r="N3297" s="460">
        <f t="shared" si="579"/>
        <v>1.6561172330618291E-12</v>
      </c>
      <c r="O3297" s="460">
        <f t="shared" si="584"/>
        <v>-235.61817847336854</v>
      </c>
      <c r="P3297" s="460">
        <f t="shared" si="581"/>
        <v>-10</v>
      </c>
      <c r="Q3297" s="460">
        <f t="shared" si="582"/>
        <v>1.7690580316474014E-23</v>
      </c>
      <c r="R3297" s="460">
        <f t="shared" si="583"/>
        <v>-1.7690580316474015E-22</v>
      </c>
      <c r="V3297" s="430"/>
    </row>
    <row r="3298" spans="3:22" x14ac:dyDescent="0.35">
      <c r="C3298" s="460">
        <v>3570</v>
      </c>
      <c r="D3298" s="460">
        <f t="shared" si="574"/>
        <v>3570</v>
      </c>
      <c r="E3298" s="460">
        <f t="shared" si="580"/>
        <v>3.57</v>
      </c>
      <c r="F3298" s="460">
        <f t="shared" si="575"/>
        <v>3.5577060911075044E-4</v>
      </c>
      <c r="G3298" s="460">
        <v>3.7341387401940099E-3</v>
      </c>
      <c r="H3298" s="460">
        <f t="shared" si="576"/>
        <v>1</v>
      </c>
      <c r="I3298" s="460">
        <v>3.7945329568656199E-3</v>
      </c>
      <c r="J3298" s="460">
        <v>3.2211330055804599E-3</v>
      </c>
      <c r="K3298" s="460">
        <v>7.3987816382582398E-3</v>
      </c>
      <c r="L3298" s="460" t="str">
        <f t="shared" si="577"/>
        <v>-</v>
      </c>
      <c r="M3298" s="460">
        <f t="shared" si="578"/>
        <v>1</v>
      </c>
      <c r="N3298" s="460">
        <f t="shared" si="579"/>
        <v>1.3284968141028732E-6</v>
      </c>
      <c r="O3298" s="460">
        <f t="shared" si="584"/>
        <v>-117.5327896548701</v>
      </c>
      <c r="P3298" s="460">
        <f t="shared" si="581"/>
        <v>-10</v>
      </c>
      <c r="Q3298" s="460">
        <f t="shared" si="582"/>
        <v>4.4122704634429057E-13</v>
      </c>
      <c r="R3298" s="460">
        <f t="shared" si="583"/>
        <v>-4.4122704634429059E-12</v>
      </c>
      <c r="V3298" s="430"/>
    </row>
    <row r="3299" spans="3:22" x14ac:dyDescent="0.35">
      <c r="C3299" s="460">
        <v>3580</v>
      </c>
      <c r="D3299" s="460">
        <f t="shared" si="574"/>
        <v>3580</v>
      </c>
      <c r="E3299" s="460">
        <f t="shared" si="580"/>
        <v>3.58</v>
      </c>
      <c r="F3299" s="460">
        <f t="shared" si="575"/>
        <v>3.5691750918953987E-4</v>
      </c>
      <c r="G3299" s="460">
        <v>6.2176988376775504E-3</v>
      </c>
      <c r="H3299" s="460">
        <f t="shared" si="576"/>
        <v>1</v>
      </c>
      <c r="I3299" s="460">
        <v>3.7725934569664801E-3</v>
      </c>
      <c r="J3299" s="460">
        <v>3.1556262531375898E-3</v>
      </c>
      <c r="K3299" s="460">
        <v>7.2742313128008902E-3</v>
      </c>
      <c r="L3299" s="460" t="str">
        <f t="shared" si="577"/>
        <v>-</v>
      </c>
      <c r="M3299" s="460">
        <f t="shared" si="578"/>
        <v>1</v>
      </c>
      <c r="N3299" s="460">
        <f t="shared" si="579"/>
        <v>2.2192055820345683E-6</v>
      </c>
      <c r="O3299" s="460">
        <f t="shared" si="584"/>
        <v>-113.0760492775088</v>
      </c>
      <c r="P3299" s="460">
        <f t="shared" si="581"/>
        <v>-10</v>
      </c>
      <c r="Q3299" s="460">
        <f t="shared" si="582"/>
        <v>3.1465480728898359E-12</v>
      </c>
      <c r="R3299" s="460">
        <f t="shared" si="583"/>
        <v>-3.1465480728898357E-11</v>
      </c>
      <c r="V3299" s="430"/>
    </row>
    <row r="3300" spans="3:22" x14ac:dyDescent="0.35">
      <c r="C3300" s="460">
        <v>3590</v>
      </c>
      <c r="D3300" s="460">
        <f t="shared" si="574"/>
        <v>3590</v>
      </c>
      <c r="E3300" s="460">
        <f t="shared" si="580"/>
        <v>3.59</v>
      </c>
      <c r="F3300" s="460">
        <f t="shared" si="575"/>
        <v>3.5641307486736212E-4</v>
      </c>
      <c r="G3300" s="460">
        <v>1.29592353194536E-2</v>
      </c>
      <c r="H3300" s="460">
        <f t="shared" si="576"/>
        <v>1</v>
      </c>
      <c r="I3300" s="460">
        <v>3.7451874697135802E-3</v>
      </c>
      <c r="J3300" s="460">
        <v>3.08589287804937E-3</v>
      </c>
      <c r="K3300" s="460">
        <v>7.1445222094762197E-3</v>
      </c>
      <c r="L3300" s="460" t="str">
        <f t="shared" si="577"/>
        <v>-</v>
      </c>
      <c r="M3300" s="460">
        <f t="shared" si="578"/>
        <v>1</v>
      </c>
      <c r="N3300" s="460">
        <f t="shared" si="579"/>
        <v>4.6188409081361795E-6</v>
      </c>
      <c r="O3300" s="460">
        <f t="shared" si="584"/>
        <v>-106.70933992765396</v>
      </c>
      <c r="P3300" s="460">
        <f t="shared" si="581"/>
        <v>-10</v>
      </c>
      <c r="Q3300" s="460">
        <f t="shared" si="582"/>
        <v>1.168971995043412E-11</v>
      </c>
      <c r="R3300" s="460">
        <f t="shared" si="583"/>
        <v>-1.1689719950434119E-10</v>
      </c>
      <c r="V3300" s="430"/>
    </row>
    <row r="3301" spans="3:22" x14ac:dyDescent="0.35">
      <c r="C3301" s="460">
        <v>3600</v>
      </c>
      <c r="D3301" s="460">
        <f t="shared" si="574"/>
        <v>3600</v>
      </c>
      <c r="E3301" s="460">
        <f t="shared" si="580"/>
        <v>3.6</v>
      </c>
      <c r="F3301" s="460">
        <f t="shared" si="575"/>
        <v>3.5427188320319311E-4</v>
      </c>
      <c r="G3301" s="460">
        <v>2.5803485079519801E-16</v>
      </c>
      <c r="H3301" s="460">
        <f t="shared" si="576"/>
        <v>1</v>
      </c>
      <c r="I3301" s="460">
        <v>3.7124524873629102E-3</v>
      </c>
      <c r="J3301" s="460">
        <v>3.0121211753321802E-3</v>
      </c>
      <c r="K3301" s="460">
        <v>7.0098737280729698E-3</v>
      </c>
      <c r="L3301" s="460" t="str">
        <f t="shared" si="577"/>
        <v>-</v>
      </c>
      <c r="M3301" s="460">
        <f t="shared" si="578"/>
        <v>1</v>
      </c>
      <c r="N3301" s="460">
        <f t="shared" si="579"/>
        <v>9.1414492523269748E-20</v>
      </c>
      <c r="O3301" s="460">
        <f t="shared" si="584"/>
        <v>-380.77969894660504</v>
      </c>
      <c r="P3301" s="460">
        <f t="shared" si="581"/>
        <v>-10</v>
      </c>
      <c r="Q3301" s="460">
        <f t="shared" si="582"/>
        <v>5.3334228336682729E-12</v>
      </c>
      <c r="R3301" s="460">
        <f t="shared" si="583"/>
        <v>-5.3334228336682733E-11</v>
      </c>
      <c r="V3301" s="430"/>
    </row>
    <row r="3302" spans="3:22" x14ac:dyDescent="0.35">
      <c r="C3302" s="460">
        <v>3610</v>
      </c>
      <c r="D3302" s="460">
        <f t="shared" si="574"/>
        <v>3610</v>
      </c>
      <c r="E3302" s="460">
        <f t="shared" si="580"/>
        <v>3.61</v>
      </c>
      <c r="F3302" s="460">
        <f t="shared" si="575"/>
        <v>3.5052587112598111E-4</v>
      </c>
      <c r="G3302" s="460">
        <v>1.29592353194535E-2</v>
      </c>
      <c r="H3302" s="460">
        <f t="shared" si="576"/>
        <v>1</v>
      </c>
      <c r="I3302" s="460">
        <v>3.6745314952422599E-3</v>
      </c>
      <c r="J3302" s="460">
        <v>2.93450248249842E-3</v>
      </c>
      <c r="K3302" s="460">
        <v>6.87050593749872E-3</v>
      </c>
      <c r="L3302" s="460" t="str">
        <f t="shared" si="577"/>
        <v>-</v>
      </c>
      <c r="M3302" s="460">
        <f t="shared" si="578"/>
        <v>1</v>
      </c>
      <c r="N3302" s="460">
        <f t="shared" si="579"/>
        <v>4.5425472494780204E-6</v>
      </c>
      <c r="O3302" s="460">
        <f t="shared" si="584"/>
        <v>-106.8540109333172</v>
      </c>
      <c r="P3302" s="460">
        <f t="shared" si="581"/>
        <v>-10</v>
      </c>
      <c r="Q3302" s="460">
        <f t="shared" si="582"/>
        <v>5.1586838784352902E-12</v>
      </c>
      <c r="R3302" s="460">
        <f t="shared" si="583"/>
        <v>-5.15868387843529E-11</v>
      </c>
      <c r="V3302" s="430"/>
    </row>
    <row r="3303" spans="3:22" x14ac:dyDescent="0.35">
      <c r="C3303" s="460">
        <v>3620</v>
      </c>
      <c r="D3303" s="460">
        <f t="shared" si="574"/>
        <v>3620</v>
      </c>
      <c r="E3303" s="460">
        <f t="shared" si="580"/>
        <v>3.62</v>
      </c>
      <c r="F3303" s="460">
        <f t="shared" si="575"/>
        <v>3.4522373050708085E-4</v>
      </c>
      <c r="G3303" s="460">
        <v>6.2176988376779103E-3</v>
      </c>
      <c r="H3303" s="460">
        <f t="shared" si="576"/>
        <v>1</v>
      </c>
      <c r="I3303" s="460">
        <v>3.6315726735375599E-3</v>
      </c>
      <c r="J3303" s="460">
        <v>2.8532308381061799E-3</v>
      </c>
      <c r="K3303" s="460">
        <v>6.7266393734713202E-3</v>
      </c>
      <c r="L3303" s="460" t="str">
        <f t="shared" si="577"/>
        <v>-</v>
      </c>
      <c r="M3303" s="460">
        <f t="shared" si="578"/>
        <v>1</v>
      </c>
      <c r="N3303" s="460">
        <f t="shared" si="579"/>
        <v>2.1464971879127087E-6</v>
      </c>
      <c r="O3303" s="460">
        <f t="shared" si="584"/>
        <v>-113.36539352291091</v>
      </c>
      <c r="P3303" s="460">
        <f t="shared" si="581"/>
        <v>-10</v>
      </c>
      <c r="Q3303" s="460">
        <f t="shared" si="582"/>
        <v>1.1185828871346966E-11</v>
      </c>
      <c r="R3303" s="460">
        <f t="shared" si="583"/>
        <v>-1.1185828871346965E-10</v>
      </c>
      <c r="V3303" s="430"/>
    </row>
    <row r="3304" spans="3:22" x14ac:dyDescent="0.35">
      <c r="C3304" s="460">
        <v>3630</v>
      </c>
      <c r="D3304" s="460">
        <f t="shared" si="574"/>
        <v>3630</v>
      </c>
      <c r="E3304" s="460">
        <f t="shared" si="580"/>
        <v>3.63</v>
      </c>
      <c r="F3304" s="460">
        <f t="shared" si="575"/>
        <v>3.3843009017182863E-4</v>
      </c>
      <c r="G3304" s="460">
        <v>3.7341387401940598E-3</v>
      </c>
      <c r="H3304" s="460">
        <f t="shared" si="576"/>
        <v>1</v>
      </c>
      <c r="I3304" s="460">
        <v>3.5837290969184801E-3</v>
      </c>
      <c r="J3304" s="460">
        <v>2.7685026420769601E-3</v>
      </c>
      <c r="K3304" s="460">
        <v>6.5784948391715403E-3</v>
      </c>
      <c r="L3304" s="460" t="str">
        <f t="shared" si="577"/>
        <v>-</v>
      </c>
      <c r="M3304" s="460">
        <f t="shared" si="578"/>
        <v>1</v>
      </c>
      <c r="N3304" s="460">
        <f t="shared" si="579"/>
        <v>1.2637449105579943E-6</v>
      </c>
      <c r="O3304" s="460">
        <f t="shared" si="584"/>
        <v>-117.96681160837144</v>
      </c>
      <c r="P3304" s="460">
        <f t="shared" si="581"/>
        <v>-10</v>
      </c>
      <c r="Q3304" s="460">
        <f t="shared" si="582"/>
        <v>2.907437792545466E-12</v>
      </c>
      <c r="R3304" s="460">
        <f t="shared" si="583"/>
        <v>-2.9074377925454661E-11</v>
      </c>
      <c r="V3304" s="430"/>
    </row>
    <row r="3305" spans="3:22" x14ac:dyDescent="0.35">
      <c r="C3305" s="460">
        <v>3640</v>
      </c>
      <c r="D3305" s="460">
        <f t="shared" si="574"/>
        <v>3640</v>
      </c>
      <c r="E3305" s="460">
        <f t="shared" si="580"/>
        <v>3.64</v>
      </c>
      <c r="F3305" s="460">
        <f t="shared" si="575"/>
        <v>3.3022449918090771E-4</v>
      </c>
      <c r="G3305" s="460">
        <v>4.6918751831202801E-9</v>
      </c>
      <c r="H3305" s="460">
        <f t="shared" si="576"/>
        <v>1</v>
      </c>
      <c r="I3305" s="460">
        <v>3.5311584324304599E-3</v>
      </c>
      <c r="J3305" s="460">
        <v>2.6805163182280398E-3</v>
      </c>
      <c r="K3305" s="460">
        <v>6.4262932089526499E-3</v>
      </c>
      <c r="L3305" s="460" t="str">
        <f t="shared" si="577"/>
        <v>-</v>
      </c>
      <c r="M3305" s="460">
        <f t="shared" si="578"/>
        <v>1</v>
      </c>
      <c r="N3305" s="460">
        <f t="shared" si="579"/>
        <v>1.5493721325652242E-12</v>
      </c>
      <c r="O3305" s="460">
        <f t="shared" si="584"/>
        <v>-236.19688519278913</v>
      </c>
      <c r="P3305" s="460">
        <f t="shared" si="581"/>
        <v>-10</v>
      </c>
      <c r="Q3305" s="460">
        <f t="shared" si="582"/>
        <v>3.992637787464819E-13</v>
      </c>
      <c r="R3305" s="460">
        <f t="shared" si="583"/>
        <v>-3.9926377874648192E-12</v>
      </c>
      <c r="V3305" s="430"/>
    </row>
    <row r="3306" spans="3:22" x14ac:dyDescent="0.35">
      <c r="C3306" s="460">
        <v>3650</v>
      </c>
      <c r="D3306" s="460">
        <f t="shared" si="574"/>
        <v>3650</v>
      </c>
      <c r="E3306" s="460">
        <f t="shared" si="580"/>
        <v>3.65</v>
      </c>
      <c r="F3306" s="460">
        <f t="shared" si="575"/>
        <v>3.2070022816296995E-4</v>
      </c>
      <c r="G3306" s="460">
        <v>1.9382735615339599E-8</v>
      </c>
      <c r="H3306" s="460">
        <f t="shared" si="576"/>
        <v>1</v>
      </c>
      <c r="I3306" s="460">
        <v>3.4740226360779601E-3</v>
      </c>
      <c r="J3306" s="460">
        <v>2.5894719794559702E-3</v>
      </c>
      <c r="K3306" s="460">
        <v>6.2702552352094801E-3</v>
      </c>
      <c r="L3306" s="460" t="str">
        <f t="shared" si="577"/>
        <v>-</v>
      </c>
      <c r="M3306" s="460">
        <f t="shared" si="578"/>
        <v>1</v>
      </c>
      <c r="N3306" s="460">
        <f t="shared" si="579"/>
        <v>6.2160477342619327E-12</v>
      </c>
      <c r="O3306" s="460">
        <f t="shared" si="584"/>
        <v>-224.12971318321954</v>
      </c>
      <c r="P3306" s="460">
        <f t="shared" si="581"/>
        <v>-10</v>
      </c>
      <c r="Q3306" s="460">
        <f t="shared" si="582"/>
        <v>1.5075436427028478E-23</v>
      </c>
      <c r="R3306" s="460">
        <f t="shared" si="583"/>
        <v>-1.5075436427028477E-22</v>
      </c>
      <c r="V3306" s="430"/>
    </row>
    <row r="3307" spans="3:22" x14ac:dyDescent="0.35">
      <c r="C3307" s="460">
        <v>3660</v>
      </c>
      <c r="D3307" s="460">
        <f t="shared" si="574"/>
        <v>3660</v>
      </c>
      <c r="E3307" s="460">
        <f t="shared" si="580"/>
        <v>3.66</v>
      </c>
      <c r="F3307" s="460">
        <f t="shared" si="575"/>
        <v>3.0996290766535661E-4</v>
      </c>
      <c r="G3307" s="460">
        <v>1.6583515073133999E-2</v>
      </c>
      <c r="H3307" s="460">
        <f t="shared" si="576"/>
        <v>1</v>
      </c>
      <c r="I3307" s="460">
        <v>3.4124876485196898E-3</v>
      </c>
      <c r="J3307" s="460">
        <v>2.4955710959985401E-3</v>
      </c>
      <c r="K3307" s="460">
        <v>6.1106013585024996E-3</v>
      </c>
      <c r="L3307" s="460" t="str">
        <f t="shared" si="577"/>
        <v>-</v>
      </c>
      <c r="M3307" s="460">
        <f t="shared" si="578"/>
        <v>1</v>
      </c>
      <c r="N3307" s="460">
        <f t="shared" si="579"/>
        <v>5.140274551380883E-6</v>
      </c>
      <c r="O3307" s="460">
        <f t="shared" si="584"/>
        <v>-105.78027367859507</v>
      </c>
      <c r="P3307" s="460">
        <f t="shared" si="581"/>
        <v>-10</v>
      </c>
      <c r="Q3307" s="460">
        <f t="shared" si="582"/>
        <v>6.6056215919991339E-12</v>
      </c>
      <c r="R3307" s="460">
        <f t="shared" si="583"/>
        <v>-6.6056215919991332E-11</v>
      </c>
      <c r="V3307" s="430"/>
    </row>
    <row r="3308" spans="3:22" x14ac:dyDescent="0.35">
      <c r="C3308" s="460">
        <v>3670</v>
      </c>
      <c r="D3308" s="460">
        <f t="shared" si="574"/>
        <v>3670</v>
      </c>
      <c r="E3308" s="460">
        <f t="shared" si="580"/>
        <v>3.67</v>
      </c>
      <c r="F3308" s="460">
        <f t="shared" si="575"/>
        <v>2.9812902438459081E-4</v>
      </c>
      <c r="G3308" s="460">
        <v>2.3178565229258999E-2</v>
      </c>
      <c r="H3308" s="460">
        <f t="shared" si="576"/>
        <v>1</v>
      </c>
      <c r="I3308" s="460">
        <v>3.3467230902906198E-3</v>
      </c>
      <c r="J3308" s="460">
        <v>2.3990161671895499E-3</v>
      </c>
      <c r="K3308" s="460">
        <v>5.9475515210245401E-3</v>
      </c>
      <c r="L3308" s="460" t="str">
        <f t="shared" si="577"/>
        <v>-</v>
      </c>
      <c r="M3308" s="460">
        <f t="shared" si="578"/>
        <v>1</v>
      </c>
      <c r="N3308" s="460">
        <f t="shared" si="579"/>
        <v>6.9102030384335849E-6</v>
      </c>
      <c r="O3308" s="460">
        <f t="shared" si="584"/>
        <v>-103.21018383637751</v>
      </c>
      <c r="P3308" s="460">
        <f t="shared" si="581"/>
        <v>-10</v>
      </c>
      <c r="Q3308" s="460">
        <f t="shared" si="582"/>
        <v>3.6303502535655183E-11</v>
      </c>
      <c r="R3308" s="460">
        <f t="shared" si="583"/>
        <v>-3.6303502535655185E-10</v>
      </c>
      <c r="V3308" s="430"/>
    </row>
    <row r="3309" spans="3:22" x14ac:dyDescent="0.35">
      <c r="C3309" s="460">
        <v>3680</v>
      </c>
      <c r="D3309" s="460">
        <f t="shared" si="574"/>
        <v>3680</v>
      </c>
      <c r="E3309" s="460">
        <f t="shared" si="580"/>
        <v>3.68</v>
      </c>
      <c r="F3309" s="460">
        <f t="shared" si="575"/>
        <v>2.8532429772180304E-4</v>
      </c>
      <c r="G3309" s="460">
        <v>8.3260134306098596E-4</v>
      </c>
      <c r="H3309" s="460">
        <f t="shared" si="576"/>
        <v>1</v>
      </c>
      <c r="I3309" s="460">
        <v>3.2769019569605E-3</v>
      </c>
      <c r="J3309" s="460">
        <v>2.3000103971137702E-3</v>
      </c>
      <c r="K3309" s="460">
        <v>5.7813249835047698E-3</v>
      </c>
      <c r="L3309" s="460" t="str">
        <f t="shared" si="577"/>
        <v>-</v>
      </c>
      <c r="M3309" s="460">
        <f t="shared" si="578"/>
        <v>1</v>
      </c>
      <c r="N3309" s="460">
        <f t="shared" si="579"/>
        <v>2.3756139349110583E-7</v>
      </c>
      <c r="O3309" s="460">
        <f t="shared" si="584"/>
        <v>-132.48448271793205</v>
      </c>
      <c r="P3309" s="460">
        <f t="shared" si="581"/>
        <v>-10</v>
      </c>
      <c r="Q3309" s="460">
        <f t="shared" si="582"/>
        <v>1.2772634093571923E-11</v>
      </c>
      <c r="R3309" s="460">
        <f t="shared" si="583"/>
        <v>-1.2772634093571923E-10</v>
      </c>
      <c r="V3309" s="430"/>
    </row>
    <row r="3310" spans="3:22" x14ac:dyDescent="0.35">
      <c r="C3310" s="460">
        <v>3690</v>
      </c>
      <c r="D3310" s="460">
        <f t="shared" si="574"/>
        <v>3690</v>
      </c>
      <c r="E3310" s="460">
        <f t="shared" si="580"/>
        <v>3.69</v>
      </c>
      <c r="F3310" s="460">
        <f t="shared" si="575"/>
        <v>2.716819603640813E-4</v>
      </c>
      <c r="G3310" s="460">
        <v>1.77239668374089E-2</v>
      </c>
      <c r="H3310" s="460">
        <f t="shared" si="576"/>
        <v>1</v>
      </c>
      <c r="I3310" s="460">
        <v>3.2032003146328001E-3</v>
      </c>
      <c r="J3310" s="460">
        <v>2.1987573745538801E-3</v>
      </c>
      <c r="K3310" s="460">
        <v>5.6121401456289098E-3</v>
      </c>
      <c r="L3310" s="460" t="str">
        <f t="shared" si="577"/>
        <v>-</v>
      </c>
      <c r="M3310" s="460">
        <f t="shared" si="578"/>
        <v>1</v>
      </c>
      <c r="N3310" s="460">
        <f t="shared" si="579"/>
        <v>4.815282055815216E-6</v>
      </c>
      <c r="O3310" s="460">
        <f t="shared" si="584"/>
        <v>-106.34756537869556</v>
      </c>
      <c r="P3310" s="460">
        <f t="shared" si="581"/>
        <v>-10</v>
      </c>
      <c r="Q3310" s="460">
        <f t="shared" si="582"/>
        <v>6.382806730799451E-12</v>
      </c>
      <c r="R3310" s="460">
        <f t="shared" si="583"/>
        <v>-6.3828067307994513E-11</v>
      </c>
      <c r="V3310" s="430"/>
    </row>
    <row r="3311" spans="3:22" x14ac:dyDescent="0.35">
      <c r="C3311" s="460">
        <v>3700</v>
      </c>
      <c r="D3311" s="460">
        <f t="shared" si="574"/>
        <v>3700</v>
      </c>
      <c r="E3311" s="460">
        <f t="shared" si="580"/>
        <v>3.7</v>
      </c>
      <c r="F3311" s="460">
        <f t="shared" si="575"/>
        <v>2.5734096750924893E-4</v>
      </c>
      <c r="G3311" s="460">
        <v>1.37668777465809E-8</v>
      </c>
      <c r="H3311" s="460">
        <f t="shared" si="576"/>
        <v>1</v>
      </c>
      <c r="I3311" s="460">
        <v>3.1257969961814101E-3</v>
      </c>
      <c r="J3311" s="460">
        <v>2.09546075761421E-3</v>
      </c>
      <c r="K3311" s="460">
        <v>5.4402143700628697E-3</v>
      </c>
      <c r="L3311" s="460" t="str">
        <f t="shared" si="577"/>
        <v>-</v>
      </c>
      <c r="M3311" s="460">
        <f t="shared" si="578"/>
        <v>1</v>
      </c>
      <c r="N3311" s="460">
        <f t="shared" si="579"/>
        <v>3.5427816388866775E-12</v>
      </c>
      <c r="O3311" s="460">
        <f t="shared" si="584"/>
        <v>-229.01311229597863</v>
      </c>
      <c r="P3311" s="460">
        <f t="shared" si="581"/>
        <v>-10</v>
      </c>
      <c r="Q3311" s="460">
        <f t="shared" si="582"/>
        <v>5.7967438490135681E-12</v>
      </c>
      <c r="R3311" s="460">
        <f t="shared" si="583"/>
        <v>-5.7967438490135683E-11</v>
      </c>
      <c r="V3311" s="430"/>
    </row>
    <row r="3312" spans="3:22" x14ac:dyDescent="0.35">
      <c r="C3312" s="460">
        <v>3710</v>
      </c>
      <c r="D3312" s="460">
        <f t="shared" si="574"/>
        <v>3710</v>
      </c>
      <c r="E3312" s="460">
        <f t="shared" si="580"/>
        <v>3.71</v>
      </c>
      <c r="F3312" s="460">
        <f t="shared" si="575"/>
        <v>2.4244415992187224E-4</v>
      </c>
      <c r="G3312" s="460">
        <v>2.5137027618834198E-2</v>
      </c>
      <c r="H3312" s="460">
        <f t="shared" si="576"/>
        <v>1</v>
      </c>
      <c r="I3312" s="460">
        <v>3.0448732986158101E-3</v>
      </c>
      <c r="J3312" s="460">
        <v>1.9903239633888899E-3</v>
      </c>
      <c r="K3312" s="460">
        <v>5.2657638101535698E-3</v>
      </c>
      <c r="L3312" s="460" t="str">
        <f t="shared" si="577"/>
        <v>-</v>
      </c>
      <c r="M3312" s="460">
        <f t="shared" si="578"/>
        <v>1</v>
      </c>
      <c r="N3312" s="460">
        <f t="shared" si="579"/>
        <v>6.0943255439811575E-6</v>
      </c>
      <c r="O3312" s="460">
        <f t="shared" si="584"/>
        <v>-104.30148701087069</v>
      </c>
      <c r="P3312" s="460">
        <f t="shared" si="581"/>
        <v>-10</v>
      </c>
      <c r="Q3312" s="460">
        <f t="shared" si="582"/>
        <v>9.2852117544407655E-12</v>
      </c>
      <c r="R3312" s="460">
        <f t="shared" si="583"/>
        <v>-9.2852117544407649E-11</v>
      </c>
      <c r="V3312" s="430"/>
    </row>
    <row r="3313" spans="3:22" x14ac:dyDescent="0.35">
      <c r="C3313" s="460">
        <v>3720</v>
      </c>
      <c r="D3313" s="460">
        <f t="shared" si="574"/>
        <v>3720</v>
      </c>
      <c r="E3313" s="460">
        <f t="shared" si="580"/>
        <v>3.72</v>
      </c>
      <c r="F3313" s="460">
        <f t="shared" si="575"/>
        <v>2.2713640623011299E-4</v>
      </c>
      <c r="G3313" s="460">
        <v>1.32600821582238E-2</v>
      </c>
      <c r="H3313" s="460">
        <f t="shared" si="576"/>
        <v>1</v>
      </c>
      <c r="I3313" s="460">
        <v>2.9606126819594599E-3</v>
      </c>
      <c r="J3313" s="460">
        <v>1.8835498630361E-3</v>
      </c>
      <c r="K3313" s="460">
        <v>5.0890032413852503E-3</v>
      </c>
      <c r="L3313" s="460" t="str">
        <f t="shared" si="577"/>
        <v>-</v>
      </c>
      <c r="M3313" s="460">
        <f t="shared" si="578"/>
        <v>1</v>
      </c>
      <c r="N3313" s="460">
        <f t="shared" si="579"/>
        <v>3.0118474077349944E-6</v>
      </c>
      <c r="O3313" s="460">
        <f t="shared" si="584"/>
        <v>-110.42334070027266</v>
      </c>
      <c r="P3313" s="460">
        <f t="shared" si="581"/>
        <v>-10</v>
      </c>
      <c r="Q3313" s="460">
        <f t="shared" si="582"/>
        <v>2.073059645664171E-11</v>
      </c>
      <c r="R3313" s="460">
        <f t="shared" si="583"/>
        <v>-2.073059645664171E-10</v>
      </c>
      <c r="V3313" s="430"/>
    </row>
    <row r="3314" spans="3:22" x14ac:dyDescent="0.35">
      <c r="C3314" s="460">
        <v>3730</v>
      </c>
      <c r="D3314" s="460">
        <f t="shared" si="574"/>
        <v>3730</v>
      </c>
      <c r="E3314" s="460">
        <f t="shared" si="580"/>
        <v>3.73</v>
      </c>
      <c r="F3314" s="460">
        <f t="shared" si="575"/>
        <v>2.1156274974901398E-4</v>
      </c>
      <c r="G3314" s="460">
        <v>1.8618288423169899E-2</v>
      </c>
      <c r="H3314" s="460">
        <f t="shared" si="576"/>
        <v>1</v>
      </c>
      <c r="I3314" s="460">
        <v>2.8732004700152201E-3</v>
      </c>
      <c r="J3314" s="460">
        <v>1.77534048260038E-3</v>
      </c>
      <c r="K3314" s="460">
        <v>4.9101458966594302E-3</v>
      </c>
      <c r="L3314" s="460" t="str">
        <f t="shared" si="577"/>
        <v>-</v>
      </c>
      <c r="M3314" s="460">
        <f t="shared" si="578"/>
        <v>1</v>
      </c>
      <c r="N3314" s="460">
        <f t="shared" si="579"/>
        <v>3.938936294426057E-6</v>
      </c>
      <c r="O3314" s="460">
        <f t="shared" si="584"/>
        <v>-108.09242086212619</v>
      </c>
      <c r="P3314" s="460">
        <f t="shared" si="581"/>
        <v>-10</v>
      </c>
      <c r="Q3314" s="460">
        <f t="shared" si="582"/>
        <v>1.2078348518556923E-11</v>
      </c>
      <c r="R3314" s="460">
        <f t="shared" si="583"/>
        <v>-1.2078348518556922E-10</v>
      </c>
      <c r="V3314" s="430"/>
    </row>
    <row r="3315" spans="3:22" x14ac:dyDescent="0.35">
      <c r="C3315" s="460">
        <v>3740</v>
      </c>
      <c r="D3315" s="460">
        <f t="shared" si="574"/>
        <v>3740</v>
      </c>
      <c r="E3315" s="460">
        <f t="shared" si="580"/>
        <v>3.74</v>
      </c>
      <c r="F3315" s="460">
        <f t="shared" si="575"/>
        <v>1.9586658465294015E-4</v>
      </c>
      <c r="G3315" s="460">
        <v>2.1720059674921799E-2</v>
      </c>
      <c r="H3315" s="460">
        <f t="shared" si="576"/>
        <v>1</v>
      </c>
      <c r="I3315" s="460">
        <v>2.78282355338959E-3</v>
      </c>
      <c r="J3315" s="460">
        <v>1.6658967099181399E-3</v>
      </c>
      <c r="K3315" s="460">
        <v>4.7294033054680702E-3</v>
      </c>
      <c r="L3315" s="460" t="str">
        <f t="shared" si="577"/>
        <v>-</v>
      </c>
      <c r="M3315" s="460">
        <f t="shared" si="578"/>
        <v>1</v>
      </c>
      <c r="N3315" s="460">
        <f t="shared" si="579"/>
        <v>4.2542339069849822E-6</v>
      </c>
      <c r="O3315" s="460">
        <f t="shared" si="584"/>
        <v>-107.42357270653071</v>
      </c>
      <c r="P3315" s="460">
        <f t="shared" si="581"/>
        <v>-10</v>
      </c>
      <c r="Q3315" s="460">
        <f t="shared" si="582"/>
        <v>1.6782009487322451E-11</v>
      </c>
      <c r="R3315" s="460">
        <f t="shared" si="583"/>
        <v>-1.6782009487322452E-10</v>
      </c>
      <c r="V3315" s="430"/>
    </row>
    <row r="3316" spans="3:22" x14ac:dyDescent="0.35">
      <c r="C3316" s="460">
        <v>3750</v>
      </c>
      <c r="D3316" s="460">
        <f t="shared" si="574"/>
        <v>3750</v>
      </c>
      <c r="E3316" s="460">
        <f t="shared" si="580"/>
        <v>3.75</v>
      </c>
      <c r="F3316" s="460">
        <f t="shared" si="575"/>
        <v>1.8018788552982094E-4</v>
      </c>
      <c r="G3316" s="460">
        <v>2.1995442802699701E-8</v>
      </c>
      <c r="H3316" s="460">
        <f t="shared" si="576"/>
        <v>1</v>
      </c>
      <c r="I3316" s="460">
        <v>2.68967009513228E-3</v>
      </c>
      <c r="J3316" s="460">
        <v>1.5554180079262599E-3</v>
      </c>
      <c r="K3316" s="460">
        <v>4.5469851370245904E-3</v>
      </c>
      <c r="L3316" s="460" t="str">
        <f t="shared" si="577"/>
        <v>-</v>
      </c>
      <c r="M3316" s="460">
        <f t="shared" si="578"/>
        <v>1</v>
      </c>
      <c r="N3316" s="460">
        <f t="shared" si="579"/>
        <v>3.9633123299105772E-12</v>
      </c>
      <c r="O3316" s="460">
        <f t="shared" si="584"/>
        <v>-228.03883403243879</v>
      </c>
      <c r="P3316" s="460">
        <f t="shared" si="581"/>
        <v>-10</v>
      </c>
      <c r="Q3316" s="460">
        <f t="shared" si="582"/>
        <v>4.5246349642679523E-12</v>
      </c>
      <c r="R3316" s="460">
        <f t="shared" si="583"/>
        <v>-4.5246349642679519E-11</v>
      </c>
      <c r="V3316" s="430"/>
    </row>
    <row r="3317" spans="3:22" x14ac:dyDescent="0.35">
      <c r="C3317" s="460">
        <v>3760</v>
      </c>
      <c r="D3317" s="460">
        <f t="shared" si="574"/>
        <v>3760</v>
      </c>
      <c r="E3317" s="460">
        <f t="shared" si="580"/>
        <v>3.76</v>
      </c>
      <c r="F3317" s="460">
        <f t="shared" si="575"/>
        <v>1.6466151324826537E-4</v>
      </c>
      <c r="G3317" s="460">
        <v>2.4968902684625601E-8</v>
      </c>
      <c r="H3317" s="460">
        <f t="shared" si="576"/>
        <v>1</v>
      </c>
      <c r="I3317" s="460">
        <v>2.5939292393461302E-3</v>
      </c>
      <c r="J3317" s="460">
        <v>1.44410213467744E-3</v>
      </c>
      <c r="K3317" s="460">
        <v>4.3630990474109801E-3</v>
      </c>
      <c r="L3317" s="460" t="str">
        <f t="shared" si="577"/>
        <v>-</v>
      </c>
      <c r="M3317" s="460">
        <f t="shared" si="578"/>
        <v>1</v>
      </c>
      <c r="N3317" s="460">
        <f t="shared" si="579"/>
        <v>4.1114173001991275E-12</v>
      </c>
      <c r="O3317" s="460">
        <f t="shared" si="584"/>
        <v>-227.72016882014015</v>
      </c>
      <c r="P3317" s="460">
        <f t="shared" si="581"/>
        <v>-10</v>
      </c>
      <c r="Q3317" s="460">
        <f t="shared" si="582"/>
        <v>1.6300314649842902E-23</v>
      </c>
      <c r="R3317" s="460">
        <f t="shared" si="583"/>
        <v>-1.6300314649842903E-22</v>
      </c>
      <c r="V3317" s="430"/>
    </row>
    <row r="3318" spans="3:22" x14ac:dyDescent="0.35">
      <c r="C3318" s="460">
        <v>3770</v>
      </c>
      <c r="D3318" s="460">
        <f t="shared" si="574"/>
        <v>3770</v>
      </c>
      <c r="E3318" s="460">
        <f t="shared" si="580"/>
        <v>3.77</v>
      </c>
      <c r="F3318" s="460">
        <f t="shared" si="575"/>
        <v>1.4941561867525105E-4</v>
      </c>
      <c r="G3318" s="460">
        <v>2.7848479281676199E-2</v>
      </c>
      <c r="H3318" s="460">
        <f t="shared" si="576"/>
        <v>1</v>
      </c>
      <c r="I3318" s="460">
        <v>2.4957908231075399E-3</v>
      </c>
      <c r="J3318" s="460">
        <v>1.3321448703582199E-3</v>
      </c>
      <c r="K3318" s="460">
        <v>4.1779505308012204E-3</v>
      </c>
      <c r="L3318" s="460" t="str">
        <f t="shared" si="577"/>
        <v>-</v>
      </c>
      <c r="M3318" s="460">
        <f t="shared" si="578"/>
        <v>1</v>
      </c>
      <c r="N3318" s="460">
        <f t="shared" si="579"/>
        <v>4.1609977610365599E-6</v>
      </c>
      <c r="O3318" s="460">
        <f t="shared" si="584"/>
        <v>-107.61605035787201</v>
      </c>
      <c r="P3318" s="460">
        <f t="shared" si="581"/>
        <v>-10</v>
      </c>
      <c r="Q3318" s="460">
        <f t="shared" si="582"/>
        <v>4.3284841456411331E-12</v>
      </c>
      <c r="R3318" s="460">
        <f t="shared" si="583"/>
        <v>-4.3284841456411328E-11</v>
      </c>
      <c r="V3318" s="430"/>
    </row>
    <row r="3319" spans="3:22" x14ac:dyDescent="0.35">
      <c r="C3319" s="460">
        <v>3780</v>
      </c>
      <c r="D3319" s="460">
        <f t="shared" si="574"/>
        <v>3780</v>
      </c>
      <c r="E3319" s="460">
        <f t="shared" si="580"/>
        <v>3.78</v>
      </c>
      <c r="F3319" s="460">
        <f t="shared" si="575"/>
        <v>1.3457016412020805E-4</v>
      </c>
      <c r="G3319" s="460">
        <v>4.0991733560492898E-2</v>
      </c>
      <c r="H3319" s="460">
        <f t="shared" si="576"/>
        <v>1</v>
      </c>
      <c r="I3319" s="460">
        <v>2.3954450920320599E-3</v>
      </c>
      <c r="J3319" s="460">
        <v>1.21973975158603E-3</v>
      </c>
      <c r="K3319" s="460">
        <v>3.9917427748117299E-3</v>
      </c>
      <c r="L3319" s="460" t="str">
        <f t="shared" si="577"/>
        <v>-</v>
      </c>
      <c r="M3319" s="460">
        <f t="shared" si="578"/>
        <v>1</v>
      </c>
      <c r="N3319" s="460">
        <f t="shared" si="579"/>
        <v>5.5162643128073691E-6</v>
      </c>
      <c r="O3319" s="460">
        <f t="shared" si="584"/>
        <v>-105.16709865397158</v>
      </c>
      <c r="P3319" s="460">
        <f t="shared" si="581"/>
        <v>-10</v>
      </c>
      <c r="Q3319" s="460">
        <f t="shared" si="582"/>
        <v>2.3412350311464522E-11</v>
      </c>
      <c r="R3319" s="460">
        <f t="shared" si="583"/>
        <v>-2.3412350311464524E-10</v>
      </c>
      <c r="V3319" s="430"/>
    </row>
    <row r="3320" spans="3:22" x14ac:dyDescent="0.35">
      <c r="C3320" s="460">
        <v>3790</v>
      </c>
      <c r="D3320" s="460">
        <f t="shared" si="574"/>
        <v>3790</v>
      </c>
      <c r="E3320" s="460">
        <f t="shared" si="580"/>
        <v>3.79</v>
      </c>
      <c r="F3320" s="460">
        <f t="shared" si="575"/>
        <v>1.2023558047749184E-4</v>
      </c>
      <c r="G3320" s="460">
        <v>2.1745446666303601E-2</v>
      </c>
      <c r="H3320" s="460">
        <f t="shared" si="576"/>
        <v>1</v>
      </c>
      <c r="I3320" s="460">
        <v>2.2930824198101199E-3</v>
      </c>
      <c r="J3320" s="460">
        <v>1.1070778132517801E-3</v>
      </c>
      <c r="K3320" s="460">
        <v>3.8046765200305099E-3</v>
      </c>
      <c r="L3320" s="460" t="str">
        <f t="shared" si="577"/>
        <v>-</v>
      </c>
      <c r="M3320" s="460">
        <f t="shared" si="578"/>
        <v>1</v>
      </c>
      <c r="N3320" s="460">
        <f t="shared" si="579"/>
        <v>2.6145764026653534E-6</v>
      </c>
      <c r="O3320" s="460">
        <f t="shared" si="584"/>
        <v>-111.65197325552641</v>
      </c>
      <c r="P3320" s="460">
        <f t="shared" si="581"/>
        <v>-10</v>
      </c>
      <c r="Q3320" s="460">
        <f t="shared" si="582"/>
        <v>1.6527642685097245E-11</v>
      </c>
      <c r="R3320" s="460">
        <f t="shared" si="583"/>
        <v>-1.6527642685097246E-10</v>
      </c>
      <c r="V3320" s="430"/>
    </row>
    <row r="3321" spans="3:22" x14ac:dyDescent="0.35">
      <c r="C3321" s="460">
        <v>3800</v>
      </c>
      <c r="D3321" s="460">
        <f t="shared" si="574"/>
        <v>3800</v>
      </c>
      <c r="E3321" s="460">
        <f t="shared" si="580"/>
        <v>3.8</v>
      </c>
      <c r="F3321" s="460">
        <f t="shared" si="575"/>
        <v>1.0651157592277714E-4</v>
      </c>
      <c r="G3321" s="460">
        <v>1.05367122297677E-8</v>
      </c>
      <c r="H3321" s="460">
        <f t="shared" si="576"/>
        <v>1</v>
      </c>
      <c r="I3321" s="460">
        <v>2.1888930320252999E-3</v>
      </c>
      <c r="J3321" s="460">
        <v>9.9434733815696708E-4</v>
      </c>
      <c r="K3321" s="460">
        <v>3.6169499237709E-3</v>
      </c>
      <c r="L3321" s="460" t="str">
        <f t="shared" si="577"/>
        <v>-</v>
      </c>
      <c r="M3321" s="460">
        <f t="shared" si="578"/>
        <v>1</v>
      </c>
      <c r="N3321" s="460">
        <f t="shared" si="579"/>
        <v>1.1222818246373568E-12</v>
      </c>
      <c r="O3321" s="460">
        <f t="shared" si="584"/>
        <v>-238.99796140855202</v>
      </c>
      <c r="P3321" s="460">
        <f t="shared" si="581"/>
        <v>-10</v>
      </c>
      <c r="Q3321" s="460">
        <f t="shared" si="582"/>
        <v>1.7090039084897281E-12</v>
      </c>
      <c r="R3321" s="460">
        <f t="shared" si="583"/>
        <v>-1.7090039084897281E-11</v>
      </c>
      <c r="V3321" s="430"/>
    </row>
    <row r="3322" spans="3:22" x14ac:dyDescent="0.35">
      <c r="C3322" s="460">
        <v>3810</v>
      </c>
      <c r="D3322" s="460">
        <f t="shared" si="574"/>
        <v>3810</v>
      </c>
      <c r="E3322" s="460">
        <f t="shared" si="580"/>
        <v>3.81</v>
      </c>
      <c r="F3322" s="460">
        <f t="shared" si="575"/>
        <v>9.3486109721655622E-5</v>
      </c>
      <c r="G3322" s="460">
        <v>2.73522616728552E-3</v>
      </c>
      <c r="H3322" s="460">
        <f t="shared" si="576"/>
        <v>1</v>
      </c>
      <c r="I3322" s="460">
        <v>2.0830667345615602E-3</v>
      </c>
      <c r="J3322" s="460">
        <v>8.8173361468407295E-4</v>
      </c>
      <c r="K3322" s="460">
        <v>3.42875842809313E-3</v>
      </c>
      <c r="L3322" s="460" t="str">
        <f t="shared" si="577"/>
        <v>-</v>
      </c>
      <c r="M3322" s="460">
        <f t="shared" si="578"/>
        <v>1</v>
      </c>
      <c r="N3322" s="460">
        <f t="shared" si="579"/>
        <v>2.557056535883977E-7</v>
      </c>
      <c r="O3322" s="460">
        <f t="shared" si="584"/>
        <v>-131.84519339449085</v>
      </c>
      <c r="P3322" s="460">
        <f t="shared" si="581"/>
        <v>-10</v>
      </c>
      <c r="Q3322" s="460">
        <f t="shared" si="582"/>
        <v>1.6346488806486029E-14</v>
      </c>
      <c r="R3322" s="460">
        <f t="shared" si="583"/>
        <v>-1.6346488806486029E-13</v>
      </c>
      <c r="V3322" s="430"/>
    </row>
    <row r="3323" spans="3:22" x14ac:dyDescent="0.35">
      <c r="C3323" s="460">
        <v>3820</v>
      </c>
      <c r="D3323" s="460">
        <f t="shared" si="574"/>
        <v>3820</v>
      </c>
      <c r="E3323" s="460">
        <f t="shared" si="580"/>
        <v>3.82</v>
      </c>
      <c r="F3323" s="460">
        <f t="shared" si="575"/>
        <v>8.1234542264348593E-5</v>
      </c>
      <c r="G3323" s="460">
        <v>2.4099020252153601E-4</v>
      </c>
      <c r="H3323" s="460">
        <f t="shared" si="576"/>
        <v>1</v>
      </c>
      <c r="I3323" s="460">
        <v>1.97579264689186E-3</v>
      </c>
      <c r="J3323" s="460">
        <v>7.6941870271983101E-4</v>
      </c>
      <c r="K3323" s="460">
        <v>3.24029463213195E-3</v>
      </c>
      <c r="L3323" s="460" t="str">
        <f t="shared" si="577"/>
        <v>-</v>
      </c>
      <c r="M3323" s="460">
        <f t="shared" si="578"/>
        <v>1</v>
      </c>
      <c r="N3323" s="460">
        <f t="shared" si="579"/>
        <v>1.9576728792029645E-8</v>
      </c>
      <c r="O3323" s="460">
        <f t="shared" si="584"/>
        <v>-154.16519751343449</v>
      </c>
      <c r="P3323" s="460">
        <f t="shared" si="581"/>
        <v>-10</v>
      </c>
      <c r="Q3323" s="460">
        <f t="shared" si="582"/>
        <v>1.8945097512260956E-14</v>
      </c>
      <c r="R3323" s="460">
        <f t="shared" si="583"/>
        <v>-1.8945097512260956E-13</v>
      </c>
      <c r="V3323" s="430"/>
    </row>
    <row r="3324" spans="3:22" x14ac:dyDescent="0.35">
      <c r="C3324" s="460">
        <v>3830</v>
      </c>
      <c r="D3324" s="460">
        <f t="shared" si="574"/>
        <v>3830</v>
      </c>
      <c r="E3324" s="460">
        <f t="shared" si="580"/>
        <v>3.83</v>
      </c>
      <c r="F3324" s="460">
        <f t="shared" si="575"/>
        <v>6.9818969884123482E-5</v>
      </c>
      <c r="G3324" s="460">
        <v>2.3098001450951602E-3</v>
      </c>
      <c r="H3324" s="460">
        <f t="shared" si="576"/>
        <v>1</v>
      </c>
      <c r="I3324" s="460">
        <v>1.86725894053314E-3</v>
      </c>
      <c r="J3324" s="460">
        <v>6.5758120804023095E-4</v>
      </c>
      <c r="K3324" s="460">
        <v>3.05174816876714E-3</v>
      </c>
      <c r="L3324" s="460" t="str">
        <f t="shared" si="577"/>
        <v>-</v>
      </c>
      <c r="M3324" s="460">
        <f t="shared" si="578"/>
        <v>1</v>
      </c>
      <c r="N3324" s="460">
        <f t="shared" si="579"/>
        <v>1.6126786676874304E-7</v>
      </c>
      <c r="O3324" s="460">
        <f t="shared" si="584"/>
        <v>-135.84904317612032</v>
      </c>
      <c r="P3324" s="460">
        <f t="shared" si="581"/>
        <v>-10</v>
      </c>
      <c r="Q3324" s="460">
        <f t="shared" si="582"/>
        <v>8.1761919358848618E-15</v>
      </c>
      <c r="R3324" s="460">
        <f t="shared" si="583"/>
        <v>-8.1761919358848621E-14</v>
      </c>
      <c r="V3324" s="430"/>
    </row>
    <row r="3325" spans="3:22" x14ac:dyDescent="0.35">
      <c r="C3325" s="460">
        <v>3840</v>
      </c>
      <c r="D3325" s="460">
        <f t="shared" si="574"/>
        <v>3840</v>
      </c>
      <c r="E3325" s="460">
        <f t="shared" si="580"/>
        <v>3.84</v>
      </c>
      <c r="F3325" s="460">
        <f t="shared" si="575"/>
        <v>5.9287750384850919E-5</v>
      </c>
      <c r="G3325" s="460">
        <v>2.4615813836122999E-3</v>
      </c>
      <c r="H3325" s="460">
        <f t="shared" si="576"/>
        <v>1</v>
      </c>
      <c r="I3325" s="460">
        <v>1.7576525829396E-3</v>
      </c>
      <c r="J3325" s="460">
        <v>5.4639606534976097E-4</v>
      </c>
      <c r="K3325" s="460">
        <v>2.8633055856696499E-3</v>
      </c>
      <c r="L3325" s="460" t="str">
        <f t="shared" si="577"/>
        <v>-</v>
      </c>
      <c r="M3325" s="460">
        <f t="shared" si="578"/>
        <v>1</v>
      </c>
      <c r="N3325" s="460">
        <f t="shared" si="579"/>
        <v>1.4594162262360199E-7</v>
      </c>
      <c r="O3325" s="460">
        <f t="shared" si="584"/>
        <v>-136.71641658875225</v>
      </c>
      <c r="P3325" s="460">
        <f t="shared" si="581"/>
        <v>-10</v>
      </c>
      <c r="Q3325" s="460">
        <f t="shared" si="582"/>
        <v>2.3594417593176338E-14</v>
      </c>
      <c r="R3325" s="460">
        <f t="shared" si="583"/>
        <v>-2.3594417593176336E-13</v>
      </c>
      <c r="V3325" s="430"/>
    </row>
    <row r="3326" spans="3:22" x14ac:dyDescent="0.35">
      <c r="C3326" s="460">
        <v>3850</v>
      </c>
      <c r="D3326" s="460">
        <f t="shared" ref="D3326:D3389" si="585">IF(AND($D$11=$U$86,$D$13&gt;=$U$80),$D$13/$U$80,1)*(f_CLK_MHz/fCLK_NOM_MHz)*$C3326</f>
        <v>3850</v>
      </c>
      <c r="E3326" s="460">
        <f t="shared" si="580"/>
        <v>3.85</v>
      </c>
      <c r="F3326" s="460">
        <f t="shared" ref="F3326:F3389" si="586">IF(SINC3_Decimation&lt;&gt;0,(ABS(SIN(((MOD_CLK_DIV*PI()*$D3326*SINC3_Decimation)/(f_CLK_MHz*1000000)))/(SINC3_Decimation*SIN(((MOD_CLK_DIV*PI()*$D3326)/(f_CLK_MHz*1000000)))))^First_Stage_Order),"-")</f>
        <v>4.9675222531858732E-5</v>
      </c>
      <c r="G3326" s="460">
        <v>1.8128385184052601E-4</v>
      </c>
      <c r="H3326" s="460">
        <f t="shared" ref="H3326:H3389" si="587">IF(SINC1A_Decimation&lt;&gt;0,(ABS(SIN(((MOD_CLK_DIV*SINC3_Decimation*FIR2_Decimation*PI()*$D3326*SINC1A_Decimation)/(f_CLK_MHz*1000000)))/(SINC1A_Decimation*SIN(((MOD_CLK_DIV*SINC3_Decimation*FIR2_Decimation*PI()*$D3326)/(f_CLK_MHz*1000000)))))^1),"-")</f>
        <v>1</v>
      </c>
      <c r="I3326" s="460">
        <v>1.6471590870964299E-3</v>
      </c>
      <c r="J3326" s="460">
        <v>4.3603433015283998E-4</v>
      </c>
      <c r="K3326" s="460">
        <v>2.6751502307490998E-3</v>
      </c>
      <c r="L3326" s="460" t="str">
        <f t="shared" ref="L3326:L3389" si="588">IF(SINC1B_Decimation&lt;&gt;0,(ABS(SIN(((MOD_CLK_DIV*FIR1_Decimation*PI()*$D3326*SINC1B_Decimation)/(f_CLK_MHz*1000000)))/(SINC1B_Decimation*SIN(((MOD_CLK_DIV*FIR1_Decimation*PI()*$D3326)/(f_CLK_MHz*1000000)))))^1),"-")</f>
        <v>-</v>
      </c>
      <c r="M3326" s="460">
        <f t="shared" ref="M3326:M3389" si="589">IF($D$14=$Z$85,(ABS(SIN(((Dec_Prior_to_Chop*PI()*$D3326*2)/(f_CLK_MHz*1000000)))/(2*SIN(((Dec_Prior_to_Chop*PI()*$D3326)/(f_CLK_MHz*1000000)))))^1),1)</f>
        <v>1</v>
      </c>
      <c r="N3326" s="460">
        <f t="shared" ref="N3326:N3389" si="590">M3326*IF(FILTER=$U$85,F3326,IF(AND(FILTER=$U$86,$D$13&lt;=$U$73,$D$13&lt;&gt;$U$72),F3326*G3326*H3326,IF(AND(FILTER=$U$86,OR($D$13&gt;=$U$74,$D$13=$U$72),$D$13&lt;=$U$79,$D$13&lt;&gt;$U$75),I3326*L3326,IF(AND(FILTER=$U$86,$D$13=$U$75),J3326*L3326,IF(AND(FILTER=$U$86,$D$13&gt;=$U$80),K3326,"Error")))))</f>
        <v>9.0053156816106367E-9</v>
      </c>
      <c r="O3326" s="460">
        <f t="shared" si="584"/>
        <v>-160.91002116743084</v>
      </c>
      <c r="P3326" s="460">
        <f t="shared" si="581"/>
        <v>-10</v>
      </c>
      <c r="Q3326" s="460">
        <f t="shared" si="582"/>
        <v>6.0021384225398422E-15</v>
      </c>
      <c r="R3326" s="460">
        <f t="shared" si="583"/>
        <v>-6.0021384225398421E-14</v>
      </c>
      <c r="V3326" s="430"/>
    </row>
    <row r="3327" spans="3:22" x14ac:dyDescent="0.35">
      <c r="C3327" s="460">
        <v>3860</v>
      </c>
      <c r="D3327" s="460">
        <f t="shared" si="585"/>
        <v>3860</v>
      </c>
      <c r="E3327" s="460">
        <f t="shared" ref="E3327:E3390" si="591">D3327/1000</f>
        <v>3.86</v>
      </c>
      <c r="F3327" s="460">
        <f t="shared" si="586"/>
        <v>4.1001620086192757E-5</v>
      </c>
      <c r="G3327" s="460">
        <v>4.3043982401052899E-3</v>
      </c>
      <c r="H3327" s="460">
        <f t="shared" si="587"/>
        <v>1</v>
      </c>
      <c r="I3327" s="460">
        <v>1.53596226706561E-3</v>
      </c>
      <c r="J3327" s="460">
        <v>3.2666297962128299E-4</v>
      </c>
      <c r="K3327" s="460">
        <v>2.48746214203253E-3</v>
      </c>
      <c r="L3327" s="460" t="str">
        <f t="shared" si="588"/>
        <v>-</v>
      </c>
      <c r="M3327" s="460">
        <f t="shared" si="589"/>
        <v>1</v>
      </c>
      <c r="N3327" s="460">
        <f t="shared" si="590"/>
        <v>1.764873013404738E-7</v>
      </c>
      <c r="O3327" s="460">
        <f t="shared" si="584"/>
        <v>-135.06573075239703</v>
      </c>
      <c r="P3327" s="460">
        <f t="shared" si="581"/>
        <v>-10</v>
      </c>
      <c r="Q3327" s="460">
        <f t="shared" si="582"/>
        <v>8.6018777424254227E-15</v>
      </c>
      <c r="R3327" s="460">
        <f t="shared" si="583"/>
        <v>-8.6018777424254224E-14</v>
      </c>
      <c r="V3327" s="430"/>
    </row>
    <row r="3328" spans="3:22" x14ac:dyDescent="0.35">
      <c r="C3328" s="460">
        <v>3870</v>
      </c>
      <c r="D3328" s="460">
        <f t="shared" si="585"/>
        <v>3870</v>
      </c>
      <c r="E3328" s="460">
        <f t="shared" si="591"/>
        <v>3.87</v>
      </c>
      <c r="F3328" s="460">
        <f t="shared" si="586"/>
        <v>3.3273178321886647E-5</v>
      </c>
      <c r="G3328" s="460">
        <v>9.1149948106465598E-3</v>
      </c>
      <c r="H3328" s="460">
        <f t="shared" si="587"/>
        <v>1</v>
      </c>
      <c r="I3328" s="460">
        <v>1.4242439997229799E-3</v>
      </c>
      <c r="J3328" s="460">
        <v>2.1844472260572801E-4</v>
      </c>
      <c r="K3328" s="460">
        <v>2.30041794199094E-3</v>
      </c>
      <c r="L3328" s="460" t="str">
        <f t="shared" si="588"/>
        <v>-</v>
      </c>
      <c r="M3328" s="460">
        <f t="shared" si="589"/>
        <v>1</v>
      </c>
      <c r="N3328" s="460">
        <f t="shared" si="590"/>
        <v>3.0328484773771441E-7</v>
      </c>
      <c r="O3328" s="460">
        <f t="shared" si="584"/>
        <v>-130.36298573432612</v>
      </c>
      <c r="P3328" s="460">
        <f t="shared" si="581"/>
        <v>-10</v>
      </c>
      <c r="Q3328" s="460">
        <f t="shared" si="582"/>
        <v>5.7545328757775823E-14</v>
      </c>
      <c r="R3328" s="460">
        <f t="shared" si="583"/>
        <v>-5.7545328757775823E-13</v>
      </c>
      <c r="V3328" s="430"/>
    </row>
    <row r="3329" spans="3:22" x14ac:dyDescent="0.35">
      <c r="C3329" s="460">
        <v>3880</v>
      </c>
      <c r="D3329" s="460">
        <f t="shared" si="585"/>
        <v>3880</v>
      </c>
      <c r="E3329" s="460">
        <f t="shared" si="591"/>
        <v>3.88</v>
      </c>
      <c r="F3329" s="460">
        <f t="shared" si="586"/>
        <v>2.648242839373185E-5</v>
      </c>
      <c r="G3329" s="460">
        <v>2.14615613821416E-8</v>
      </c>
      <c r="H3329" s="460">
        <f t="shared" si="587"/>
        <v>1</v>
      </c>
      <c r="I3329" s="460">
        <v>1.3121839929129001E-3</v>
      </c>
      <c r="J3329" s="460">
        <v>1.11537818926148E-4</v>
      </c>
      <c r="K3329" s="460">
        <v>2.1141907363365301E-3</v>
      </c>
      <c r="L3329" s="460" t="str">
        <f t="shared" si="588"/>
        <v>-</v>
      </c>
      <c r="M3329" s="460">
        <f t="shared" si="589"/>
        <v>1</v>
      </c>
      <c r="N3329" s="460">
        <f t="shared" si="590"/>
        <v>5.6835426252024566E-13</v>
      </c>
      <c r="O3329" s="460">
        <f t="shared" si="584"/>
        <v>-244.90761757105943</v>
      </c>
      <c r="P3329" s="460">
        <f t="shared" si="581"/>
        <v>-10</v>
      </c>
      <c r="Q3329" s="460">
        <f t="shared" si="582"/>
        <v>2.2995510903520895E-14</v>
      </c>
      <c r="R3329" s="460">
        <f t="shared" si="583"/>
        <v>-2.2995510903520897E-13</v>
      </c>
      <c r="V3329" s="430"/>
    </row>
    <row r="3330" spans="3:22" x14ac:dyDescent="0.35">
      <c r="C3330" s="460">
        <v>3890</v>
      </c>
      <c r="D3330" s="460">
        <f t="shared" si="585"/>
        <v>3890</v>
      </c>
      <c r="E3330" s="460">
        <f t="shared" si="591"/>
        <v>3.89</v>
      </c>
      <c r="F3330" s="460">
        <f t="shared" si="586"/>
        <v>2.0608672453008722E-5</v>
      </c>
      <c r="G3330" s="460">
        <v>1.05772703772475E-2</v>
      </c>
      <c r="H3330" s="460">
        <f t="shared" si="587"/>
        <v>1</v>
      </c>
      <c r="I3330" s="460">
        <v>1.1999595602413099E-3</v>
      </c>
      <c r="J3330" s="460">
        <v>6.0959080591668096E-6</v>
      </c>
      <c r="K3330" s="460">
        <v>1.92895001730137E-3</v>
      </c>
      <c r="L3330" s="460" t="str">
        <f t="shared" si="588"/>
        <v>-</v>
      </c>
      <c r="M3330" s="460">
        <f t="shared" si="589"/>
        <v>1</v>
      </c>
      <c r="N3330" s="460">
        <f t="shared" si="590"/>
        <v>2.1798350065160573E-7</v>
      </c>
      <c r="O3330" s="460">
        <f t="shared" si="584"/>
        <v>-133.23152754507672</v>
      </c>
      <c r="P3330" s="460">
        <f t="shared" si="581"/>
        <v>-10</v>
      </c>
      <c r="Q3330" s="460">
        <f t="shared" si="582"/>
        <v>1.1879263585088783E-14</v>
      </c>
      <c r="R3330" s="460">
        <f t="shared" si="583"/>
        <v>-1.1879263585088782E-13</v>
      </c>
      <c r="V3330" s="430"/>
    </row>
    <row r="3331" spans="3:22" x14ac:dyDescent="0.35">
      <c r="C3331" s="460">
        <v>3900</v>
      </c>
      <c r="D3331" s="460">
        <f t="shared" si="585"/>
        <v>3900</v>
      </c>
      <c r="E3331" s="460">
        <f t="shared" si="591"/>
        <v>3.9</v>
      </c>
      <c r="F3331" s="460">
        <f t="shared" si="586"/>
        <v>1.5618630072455475E-5</v>
      </c>
      <c r="G3331" s="460">
        <v>5.7024271436244699E-9</v>
      </c>
      <c r="H3331" s="460">
        <f t="shared" si="587"/>
        <v>1</v>
      </c>
      <c r="I3331" s="460">
        <v>1.0877454027076101E-3</v>
      </c>
      <c r="J3331" s="460">
        <v>9.77321526719975E-5</v>
      </c>
      <c r="K3331" s="460">
        <v>1.7448615714121701E-3</v>
      </c>
      <c r="L3331" s="460" t="str">
        <f t="shared" si="588"/>
        <v>-</v>
      </c>
      <c r="M3331" s="460">
        <f t="shared" si="589"/>
        <v>1</v>
      </c>
      <c r="N3331" s="460">
        <f t="shared" si="590"/>
        <v>8.9064100071399518E-14</v>
      </c>
      <c r="O3331" s="460">
        <f t="shared" si="584"/>
        <v>-261.00594631942096</v>
      </c>
      <c r="P3331" s="460">
        <f t="shared" ref="P3331:P3394" si="592">D3330-D3331</f>
        <v>-10</v>
      </c>
      <c r="Q3331" s="460">
        <f t="shared" ref="Q3331:Q3394" si="593">((N3331+N3330)/2)^2</f>
        <v>1.1879211346336291E-14</v>
      </c>
      <c r="R3331" s="460">
        <f t="shared" ref="R3331:R3394" si="594">P3331*Q3331</f>
        <v>-1.1879211346336289E-13</v>
      </c>
      <c r="V3331" s="430"/>
    </row>
    <row r="3332" spans="3:22" x14ac:dyDescent="0.35">
      <c r="C3332" s="460">
        <v>3910</v>
      </c>
      <c r="D3332" s="460">
        <f t="shared" si="585"/>
        <v>3910</v>
      </c>
      <c r="E3332" s="460">
        <f t="shared" si="591"/>
        <v>3.91</v>
      </c>
      <c r="F3332" s="460">
        <f t="shared" si="586"/>
        <v>1.1467244368781946E-5</v>
      </c>
      <c r="G3332" s="460">
        <v>1.9851200496851601E-2</v>
      </c>
      <c r="H3332" s="460">
        <f t="shared" si="587"/>
        <v>1</v>
      </c>
      <c r="I3332" s="460">
        <v>9.7571339737141498E-4</v>
      </c>
      <c r="J3332" s="460">
        <v>1.9980244031592601E-4</v>
      </c>
      <c r="K3332" s="460">
        <v>1.56208739176629E-3</v>
      </c>
      <c r="L3332" s="460" t="str">
        <f t="shared" si="588"/>
        <v>-</v>
      </c>
      <c r="M3332" s="460">
        <f t="shared" si="589"/>
        <v>1</v>
      </c>
      <c r="N3332" s="460">
        <f t="shared" si="590"/>
        <v>2.276385671110829E-7</v>
      </c>
      <c r="O3332" s="460">
        <f t="shared" si="584"/>
        <v>-132.85508313511966</v>
      </c>
      <c r="P3332" s="460">
        <f t="shared" si="592"/>
        <v>-10</v>
      </c>
      <c r="Q3332" s="460">
        <f t="shared" si="593"/>
        <v>1.2954839446310792E-14</v>
      </c>
      <c r="R3332" s="460">
        <f t="shared" si="594"/>
        <v>-1.2954839446310791E-13</v>
      </c>
      <c r="V3332" s="430"/>
    </row>
    <row r="3333" spans="3:22" x14ac:dyDescent="0.35">
      <c r="C3333" s="460">
        <v>3920</v>
      </c>
      <c r="D3333" s="460">
        <f t="shared" si="585"/>
        <v>3920</v>
      </c>
      <c r="E3333" s="460">
        <f t="shared" si="591"/>
        <v>3.92</v>
      </c>
      <c r="F3333" s="460">
        <f t="shared" si="586"/>
        <v>8.0986342281743862E-6</v>
      </c>
      <c r="G3333" s="460">
        <v>1.9841479976615999E-2</v>
      </c>
      <c r="H3333" s="460">
        <f t="shared" si="587"/>
        <v>1</v>
      </c>
      <c r="I3333" s="460">
        <v>8.6403239323443095E-4</v>
      </c>
      <c r="J3333" s="460">
        <v>2.99976108844346E-4</v>
      </c>
      <c r="K3333" s="460">
        <v>1.38078559481578E-3</v>
      </c>
      <c r="L3333" s="460" t="str">
        <f t="shared" si="588"/>
        <v>-</v>
      </c>
      <c r="M3333" s="460">
        <f t="shared" si="589"/>
        <v>1</v>
      </c>
      <c r="N3333" s="460">
        <f t="shared" si="590"/>
        <v>1.6068888887625906E-7</v>
      </c>
      <c r="O3333" s="460">
        <f t="shared" si="584"/>
        <v>-135.88028304551202</v>
      </c>
      <c r="P3333" s="460">
        <f t="shared" si="592"/>
        <v>-10</v>
      </c>
      <c r="Q3333" s="460">
        <f t="shared" si="593"/>
        <v>3.7699553268400253E-14</v>
      </c>
      <c r="R3333" s="460">
        <f t="shared" si="594"/>
        <v>-3.7699553268400252E-13</v>
      </c>
      <c r="V3333" s="430"/>
    </row>
    <row r="3334" spans="3:22" x14ac:dyDescent="0.35">
      <c r="C3334" s="460">
        <v>3930</v>
      </c>
      <c r="D3334" s="460">
        <f t="shared" si="585"/>
        <v>3930</v>
      </c>
      <c r="E3334" s="460">
        <f t="shared" si="591"/>
        <v>3.93</v>
      </c>
      <c r="F3334" s="460">
        <f t="shared" si="586"/>
        <v>5.4471772713152135E-6</v>
      </c>
      <c r="G3334" s="460">
        <v>5.27629649266915E-3</v>
      </c>
      <c r="H3334" s="460">
        <f t="shared" si="587"/>
        <v>1</v>
      </c>
      <c r="I3334" s="460">
        <v>7.5286801450540899E-4</v>
      </c>
      <c r="J3334" s="460">
        <v>3.9811952197525002E-4</v>
      </c>
      <c r="K3334" s="460">
        <v>1.2011103416591799E-3</v>
      </c>
      <c r="L3334" s="460" t="str">
        <f t="shared" si="588"/>
        <v>-</v>
      </c>
      <c r="M3334" s="460">
        <f t="shared" si="589"/>
        <v>1</v>
      </c>
      <c r="N3334" s="460">
        <f t="shared" si="590"/>
        <v>2.8740922331587572E-8</v>
      </c>
      <c r="O3334" s="460">
        <f t="shared" si="584"/>
        <v>-150.82998597866941</v>
      </c>
      <c r="P3334" s="460">
        <f t="shared" si="592"/>
        <v>-10</v>
      </c>
      <c r="Q3334" s="460">
        <f t="shared" si="593"/>
        <v>8.9709133435601055E-15</v>
      </c>
      <c r="R3334" s="460">
        <f t="shared" si="594"/>
        <v>-8.9709133435601055E-14</v>
      </c>
      <c r="V3334" s="430"/>
    </row>
    <row r="3335" spans="3:22" x14ac:dyDescent="0.35">
      <c r="C3335" s="460">
        <v>3940</v>
      </c>
      <c r="D3335" s="460">
        <f t="shared" si="585"/>
        <v>3940</v>
      </c>
      <c r="E3335" s="460">
        <f t="shared" si="591"/>
        <v>3.94</v>
      </c>
      <c r="F3335" s="460">
        <f t="shared" si="586"/>
        <v>3.4387066600755814E-6</v>
      </c>
      <c r="G3335" s="460">
        <v>1.73043719350977E-5</v>
      </c>
      <c r="H3335" s="460">
        <f t="shared" si="587"/>
        <v>1</v>
      </c>
      <c r="I3335" s="460">
        <v>6.4238247140937003E-4</v>
      </c>
      <c r="J3335" s="460">
        <v>4.9410437622179502E-4</v>
      </c>
      <c r="K3335" s="460">
        <v>1.02321176383911E-3</v>
      </c>
      <c r="L3335" s="460" t="str">
        <f t="shared" si="588"/>
        <v>-</v>
      </c>
      <c r="M3335" s="460">
        <f t="shared" si="589"/>
        <v>1</v>
      </c>
      <c r="N3335" s="460">
        <f t="shared" si="590"/>
        <v>5.9504659021645439E-11</v>
      </c>
      <c r="O3335" s="460">
        <f t="shared" si="584"/>
        <v>-204.50898058184004</v>
      </c>
      <c r="P3335" s="460">
        <f t="shared" si="592"/>
        <v>-10</v>
      </c>
      <c r="Q3335" s="460">
        <f t="shared" si="593"/>
        <v>2.0736614871035297E-16</v>
      </c>
      <c r="R3335" s="460">
        <f t="shared" si="594"/>
        <v>-2.0736614871035295E-15</v>
      </c>
      <c r="V3335" s="430"/>
    </row>
    <row r="3336" spans="3:22" x14ac:dyDescent="0.35">
      <c r="C3336" s="460">
        <v>3950</v>
      </c>
      <c r="D3336" s="460">
        <f t="shared" si="585"/>
        <v>3950</v>
      </c>
      <c r="E3336" s="460">
        <f t="shared" si="591"/>
        <v>3.95</v>
      </c>
      <c r="F3336" s="460">
        <f t="shared" si="586"/>
        <v>1.9918035654373001E-6</v>
      </c>
      <c r="G3336" s="460">
        <v>1.6607752592708499E-5</v>
      </c>
      <c r="H3336" s="460">
        <f t="shared" si="587"/>
        <v>1</v>
      </c>
      <c r="I3336" s="460">
        <v>5.32734378680564E-4</v>
      </c>
      <c r="J3336" s="460">
        <v>5.8780781413513895E-4</v>
      </c>
      <c r="K3336" s="460">
        <v>8.4723589364169797E-4</v>
      </c>
      <c r="L3336" s="460" t="str">
        <f t="shared" si="588"/>
        <v>-</v>
      </c>
      <c r="M3336" s="460">
        <f t="shared" si="589"/>
        <v>1</v>
      </c>
      <c r="N3336" s="460">
        <f t="shared" si="590"/>
        <v>3.3079380828057354E-11</v>
      </c>
      <c r="O3336" s="460">
        <f t="shared" si="584"/>
        <v>-209.60885256127412</v>
      </c>
      <c r="P3336" s="460">
        <f t="shared" si="592"/>
        <v>-10</v>
      </c>
      <c r="Q3336" s="460">
        <f t="shared" si="593"/>
        <v>2.1429511087228385E-21</v>
      </c>
      <c r="R3336" s="460">
        <f t="shared" si="594"/>
        <v>-2.1429511087228385E-20</v>
      </c>
      <c r="V3336" s="430"/>
    </row>
    <row r="3337" spans="3:22" x14ac:dyDescent="0.35">
      <c r="C3337" s="460">
        <v>3960</v>
      </c>
      <c r="D3337" s="460">
        <f t="shared" si="585"/>
        <v>3960</v>
      </c>
      <c r="E3337" s="460">
        <f t="shared" si="591"/>
        <v>3.96</v>
      </c>
      <c r="F3337" s="460">
        <f t="shared" si="586"/>
        <v>1.0191660988571084E-6</v>
      </c>
      <c r="G3337" s="460">
        <v>1.56372563271319E-2</v>
      </c>
      <c r="H3337" s="460">
        <f t="shared" si="587"/>
        <v>1</v>
      </c>
      <c r="I3337" s="460">
        <v>4.24078581877142E-4</v>
      </c>
      <c r="J3337" s="460">
        <v>6.7911252772222502E-4</v>
      </c>
      <c r="K3337" s="460">
        <v>6.7332459888659699E-4</v>
      </c>
      <c r="L3337" s="460" t="str">
        <f t="shared" si="588"/>
        <v>-</v>
      </c>
      <c r="M3337" s="460">
        <f t="shared" si="589"/>
        <v>1</v>
      </c>
      <c r="N3337" s="460">
        <f t="shared" si="590"/>
        <v>1.5936961527751653E-8</v>
      </c>
      <c r="O3337" s="460">
        <f t="shared" si="584"/>
        <v>-155.95188951515536</v>
      </c>
      <c r="P3337" s="460">
        <f t="shared" si="592"/>
        <v>-10</v>
      </c>
      <c r="Q3337" s="460">
        <f t="shared" si="593"/>
        <v>6.376055165542737E-17</v>
      </c>
      <c r="R3337" s="460">
        <f t="shared" si="594"/>
        <v>-6.3760551655427365E-16</v>
      </c>
      <c r="V3337" s="430"/>
    </row>
    <row r="3338" spans="3:22" x14ac:dyDescent="0.35">
      <c r="C3338" s="460">
        <v>3970</v>
      </c>
      <c r="D3338" s="460">
        <f t="shared" si="585"/>
        <v>3970</v>
      </c>
      <c r="E3338" s="460">
        <f t="shared" si="591"/>
        <v>3.97</v>
      </c>
      <c r="F3338" s="460">
        <f t="shared" si="586"/>
        <v>4.2903476697584601E-7</v>
      </c>
      <c r="G3338" s="460">
        <v>0.137416086495878</v>
      </c>
      <c r="H3338" s="460">
        <f t="shared" si="587"/>
        <v>1</v>
      </c>
      <c r="I3338" s="460">
        <v>3.1656599163590202E-4</v>
      </c>
      <c r="J3338" s="460">
        <v>7.6790685203532896E-4</v>
      </c>
      <c r="K3338" s="460">
        <v>5.0161552219838996E-4</v>
      </c>
      <c r="L3338" s="460" t="str">
        <f t="shared" si="588"/>
        <v>-</v>
      </c>
      <c r="M3338" s="460">
        <f t="shared" si="589"/>
        <v>1</v>
      </c>
      <c r="N3338" s="460">
        <f t="shared" si="590"/>
        <v>5.8956278648491718E-8</v>
      </c>
      <c r="O3338" s="460">
        <f t="shared" si="584"/>
        <v>-144.58939874362824</v>
      </c>
      <c r="P3338" s="460">
        <f t="shared" si="592"/>
        <v>-10</v>
      </c>
      <c r="Q3338" s="460">
        <f t="shared" si="593"/>
        <v>1.4022493560241183E-15</v>
      </c>
      <c r="R3338" s="460">
        <f t="shared" si="594"/>
        <v>-1.4022493560241184E-14</v>
      </c>
      <c r="V3338" s="430"/>
    </row>
    <row r="3339" spans="3:22" x14ac:dyDescent="0.35">
      <c r="C3339" s="460">
        <v>3980</v>
      </c>
      <c r="D3339" s="460">
        <f t="shared" si="585"/>
        <v>3980</v>
      </c>
      <c r="E3339" s="460">
        <f t="shared" si="591"/>
        <v>3.98</v>
      </c>
      <c r="F3339" s="460">
        <f t="shared" si="586"/>
        <v>1.266540482222929E-7</v>
      </c>
      <c r="G3339" s="460">
        <v>0.44433630046302502</v>
      </c>
      <c r="H3339" s="460">
        <f t="shared" si="587"/>
        <v>1</v>
      </c>
      <c r="I3339" s="460">
        <v>2.1034342597658901E-4</v>
      </c>
      <c r="J3339" s="460">
        <v>8.5408484894287397E-4</v>
      </c>
      <c r="K3339" s="460">
        <v>3.3224202474271602E-4</v>
      </c>
      <c r="L3339" s="460" t="str">
        <f t="shared" si="588"/>
        <v>-</v>
      </c>
      <c r="M3339" s="460">
        <f t="shared" si="589"/>
        <v>1</v>
      </c>
      <c r="N3339" s="460">
        <f t="shared" si="590"/>
        <v>5.6276991225759197E-8</v>
      </c>
      <c r="O3339" s="460">
        <f t="shared" si="584"/>
        <v>-144.99338259183176</v>
      </c>
      <c r="P3339" s="460">
        <f t="shared" si="592"/>
        <v>-10</v>
      </c>
      <c r="Q3339" s="460">
        <f t="shared" si="593"/>
        <v>3.3196766214779859E-15</v>
      </c>
      <c r="R3339" s="460">
        <f t="shared" si="594"/>
        <v>-3.319676621477986E-14</v>
      </c>
      <c r="V3339" s="430"/>
    </row>
    <row r="3340" spans="3:22" x14ac:dyDescent="0.35">
      <c r="C3340" s="460">
        <v>3990</v>
      </c>
      <c r="D3340" s="460">
        <f t="shared" si="585"/>
        <v>3990</v>
      </c>
      <c r="E3340" s="460">
        <f t="shared" si="591"/>
        <v>3.99</v>
      </c>
      <c r="F3340" s="460">
        <f t="shared" si="586"/>
        <v>1.5749511499817207E-8</v>
      </c>
      <c r="G3340" s="460">
        <v>0.82338738168072301</v>
      </c>
      <c r="H3340" s="460">
        <f t="shared" si="587"/>
        <v>1</v>
      </c>
      <c r="I3340" s="460">
        <v>1.05553460752248E-4</v>
      </c>
      <c r="J3340" s="460">
        <v>9.3754638110448601E-4</v>
      </c>
      <c r="K3340" s="460">
        <v>1.6533313440952199E-4</v>
      </c>
      <c r="L3340" s="460" t="str">
        <f t="shared" si="588"/>
        <v>-</v>
      </c>
      <c r="M3340" s="460">
        <f t="shared" si="589"/>
        <v>1</v>
      </c>
      <c r="N3340" s="460">
        <f t="shared" si="590"/>
        <v>1.2967949036584927E-8</v>
      </c>
      <c r="O3340" s="460">
        <f t="shared" si="584"/>
        <v>-157.74257409825165</v>
      </c>
      <c r="P3340" s="460">
        <f t="shared" si="592"/>
        <v>-10</v>
      </c>
      <c r="Q3340" s="460">
        <f t="shared" si="593"/>
        <v>1.1987154379839014E-15</v>
      </c>
      <c r="R3340" s="460">
        <f t="shared" si="594"/>
        <v>-1.1987154379839015E-14</v>
      </c>
      <c r="V3340" s="430"/>
    </row>
    <row r="3341" spans="3:22" x14ac:dyDescent="0.35">
      <c r="C3341" s="460">
        <v>4000</v>
      </c>
      <c r="D3341" s="460">
        <f t="shared" si="585"/>
        <v>4000</v>
      </c>
      <c r="E3341" s="460">
        <f t="shared" si="591"/>
        <v>4</v>
      </c>
      <c r="F3341" s="460">
        <f t="shared" si="586"/>
        <v>3.5218795395715747E-48</v>
      </c>
      <c r="G3341" s="460">
        <v>0.99999998509883903</v>
      </c>
      <c r="H3341" s="460">
        <f t="shared" si="587"/>
        <v>1</v>
      </c>
      <c r="I3341" s="460">
        <v>2.3342883310769402E-6</v>
      </c>
      <c r="J3341" s="460">
        <v>1.0181971761869201E-3</v>
      </c>
      <c r="K3341" s="460">
        <v>1.0134984225074601E-6</v>
      </c>
      <c r="L3341" s="460" t="str">
        <f t="shared" si="588"/>
        <v>-</v>
      </c>
      <c r="M3341" s="460">
        <f t="shared" si="589"/>
        <v>1</v>
      </c>
      <c r="N3341" s="460">
        <f t="shared" si="590"/>
        <v>3.5218794870914806E-48</v>
      </c>
      <c r="O3341" s="460">
        <f t="shared" ref="O3341:O3404" si="595">20*LOG10(N3341)</f>
        <v>-949.06451017911036</v>
      </c>
      <c r="P3341" s="460">
        <f t="shared" si="592"/>
        <v>-10</v>
      </c>
      <c r="Q3341" s="460">
        <f t="shared" si="593"/>
        <v>4.2041925553865984E-17</v>
      </c>
      <c r="R3341" s="460">
        <f t="shared" si="594"/>
        <v>-4.2041925553865984E-16</v>
      </c>
      <c r="V3341" s="430"/>
    </row>
    <row r="3342" spans="3:22" x14ac:dyDescent="0.35">
      <c r="C3342" s="460">
        <v>4010</v>
      </c>
      <c r="D3342" s="460">
        <f t="shared" si="585"/>
        <v>4010</v>
      </c>
      <c r="E3342" s="460">
        <f t="shared" si="591"/>
        <v>4.01</v>
      </c>
      <c r="F3342" s="460">
        <f t="shared" si="586"/>
        <v>1.5515218290578028E-8</v>
      </c>
      <c r="G3342" s="460">
        <v>0.823387381680733</v>
      </c>
      <c r="H3342" s="460">
        <f t="shared" si="587"/>
        <v>1</v>
      </c>
      <c r="I3342" s="460">
        <v>9.9180415419267097E-5</v>
      </c>
      <c r="J3342" s="460">
        <v>1.0959488813718199E-3</v>
      </c>
      <c r="K3342" s="460">
        <v>1.60596659650786E-4</v>
      </c>
      <c r="L3342" s="460" t="str">
        <f t="shared" si="588"/>
        <v>-</v>
      </c>
      <c r="M3342" s="460">
        <f t="shared" si="589"/>
        <v>1</v>
      </c>
      <c r="N3342" s="460">
        <f t="shared" si="590"/>
        <v>1.2775034964484061E-8</v>
      </c>
      <c r="O3342" s="460">
        <f t="shared" si="595"/>
        <v>-157.87275805108737</v>
      </c>
      <c r="P3342" s="460">
        <f t="shared" si="592"/>
        <v>-10</v>
      </c>
      <c r="Q3342" s="460">
        <f t="shared" si="593"/>
        <v>4.0800379585947567E-17</v>
      </c>
      <c r="R3342" s="460">
        <f t="shared" si="594"/>
        <v>-4.0800379585947567E-16</v>
      </c>
      <c r="V3342" s="430"/>
    </row>
    <row r="3343" spans="3:22" x14ac:dyDescent="0.35">
      <c r="C3343" s="460">
        <v>4020</v>
      </c>
      <c r="D3343" s="460">
        <f t="shared" si="585"/>
        <v>4020</v>
      </c>
      <c r="E3343" s="460">
        <f t="shared" si="591"/>
        <v>4.0199999999999996</v>
      </c>
      <c r="F3343" s="460">
        <f t="shared" si="586"/>
        <v>1.229137868106031E-7</v>
      </c>
      <c r="G3343" s="460">
        <v>0.44433630046303602</v>
      </c>
      <c r="H3343" s="460">
        <f t="shared" si="587"/>
        <v>1</v>
      </c>
      <c r="I3343" s="460">
        <v>1.9886161578206701E-4</v>
      </c>
      <c r="J3343" s="460">
        <v>1.17071910821623E-3</v>
      </c>
      <c r="K3343" s="460">
        <v>3.1938157851272198E-4</v>
      </c>
      <c r="L3343" s="460" t="str">
        <f t="shared" si="588"/>
        <v>-</v>
      </c>
      <c r="M3343" s="460">
        <f t="shared" si="589"/>
        <v>1</v>
      </c>
      <c r="N3343" s="460">
        <f t="shared" si="590"/>
        <v>5.4615057307325693E-8</v>
      </c>
      <c r="O3343" s="460">
        <f t="shared" si="595"/>
        <v>-145.25375212613912</v>
      </c>
      <c r="P3343" s="460">
        <f t="shared" si="592"/>
        <v>-10</v>
      </c>
      <c r="Q3343" s="460">
        <f t="shared" si="593"/>
        <v>1.135356134100758E-15</v>
      </c>
      <c r="R3343" s="460">
        <f t="shared" si="594"/>
        <v>-1.135356134100758E-14</v>
      </c>
      <c r="V3343" s="430"/>
    </row>
    <row r="3344" spans="3:22" x14ac:dyDescent="0.35">
      <c r="C3344" s="460">
        <v>4030</v>
      </c>
      <c r="D3344" s="460">
        <f t="shared" si="585"/>
        <v>4030</v>
      </c>
      <c r="E3344" s="460">
        <f t="shared" si="591"/>
        <v>4.03</v>
      </c>
      <c r="F3344" s="460">
        <f t="shared" si="586"/>
        <v>4.1017063791259675E-7</v>
      </c>
      <c r="G3344" s="460">
        <v>0.137416086495874</v>
      </c>
      <c r="H3344" s="460">
        <f t="shared" si="587"/>
        <v>1</v>
      </c>
      <c r="I3344" s="460">
        <v>2.9658503542981401E-4</v>
      </c>
      <c r="J3344" s="460">
        <v>1.24243146794254E-3</v>
      </c>
      <c r="K3344" s="460">
        <v>4.7522999340679403E-4</v>
      </c>
      <c r="L3344" s="460" t="str">
        <f t="shared" si="588"/>
        <v>-</v>
      </c>
      <c r="M3344" s="460">
        <f t="shared" si="589"/>
        <v>1</v>
      </c>
      <c r="N3344" s="460">
        <f t="shared" si="590"/>
        <v>5.6364043857465208E-8</v>
      </c>
      <c r="O3344" s="460">
        <f t="shared" si="595"/>
        <v>-144.9799571167963</v>
      </c>
      <c r="P3344" s="460">
        <f t="shared" si="592"/>
        <v>-10</v>
      </c>
      <c r="Q3344" s="460">
        <f t="shared" si="593"/>
        <v>3.0790902238362228E-15</v>
      </c>
      <c r="R3344" s="460">
        <f t="shared" si="594"/>
        <v>-3.0790902238362226E-14</v>
      </c>
      <c r="V3344" s="430"/>
    </row>
    <row r="3345" spans="3:22" x14ac:dyDescent="0.35">
      <c r="C3345" s="460">
        <v>4040</v>
      </c>
      <c r="D3345" s="460">
        <f t="shared" si="585"/>
        <v>4040</v>
      </c>
      <c r="E3345" s="460">
        <f t="shared" si="591"/>
        <v>4.04</v>
      </c>
      <c r="F3345" s="460">
        <f t="shared" si="586"/>
        <v>9.5985882927834049E-7</v>
      </c>
      <c r="G3345" s="460">
        <v>1.5637256327133399E-2</v>
      </c>
      <c r="H3345" s="460">
        <f t="shared" si="587"/>
        <v>1</v>
      </c>
      <c r="I3345" s="460">
        <v>3.9223126221186398E-4</v>
      </c>
      <c r="J3345" s="460">
        <v>1.31101559724516E-3</v>
      </c>
      <c r="K3345" s="460">
        <v>6.2803516607620995E-4</v>
      </c>
      <c r="L3345" s="460" t="str">
        <f t="shared" si="588"/>
        <v>-</v>
      </c>
      <c r="M3345" s="460">
        <f t="shared" si="589"/>
        <v>1</v>
      </c>
      <c r="N3345" s="460">
        <f t="shared" si="590"/>
        <v>1.5009558551287587E-8</v>
      </c>
      <c r="O3345" s="460">
        <f t="shared" si="595"/>
        <v>-156.4726416135745</v>
      </c>
      <c r="P3345" s="460">
        <f t="shared" si="592"/>
        <v>-10</v>
      </c>
      <c r="Q3345" s="460">
        <f t="shared" si="593"/>
        <v>1.2735477802006807E-15</v>
      </c>
      <c r="R3345" s="460">
        <f t="shared" si="594"/>
        <v>-1.2735477802006807E-14</v>
      </c>
      <c r="V3345" s="430"/>
    </row>
    <row r="3346" spans="3:22" x14ac:dyDescent="0.35">
      <c r="C3346" s="460">
        <v>4050</v>
      </c>
      <c r="D3346" s="460">
        <f t="shared" si="585"/>
        <v>4050</v>
      </c>
      <c r="E3346" s="460">
        <f t="shared" si="591"/>
        <v>4.05</v>
      </c>
      <c r="F3346" s="460">
        <f t="shared" si="586"/>
        <v>1.8479869008699793E-6</v>
      </c>
      <c r="G3346" s="460">
        <v>1.6607752592755001E-5</v>
      </c>
      <c r="H3346" s="460">
        <f t="shared" si="587"/>
        <v>1</v>
      </c>
      <c r="I3346" s="460">
        <v>4.8568584846747702E-4</v>
      </c>
      <c r="J3346" s="460">
        <v>1.37640717471392E-3</v>
      </c>
      <c r="K3346" s="460">
        <v>7.7769491044830897E-4</v>
      </c>
      <c r="L3346" s="460" t="str">
        <f t="shared" si="588"/>
        <v>-</v>
      </c>
      <c r="M3346" s="460">
        <f t="shared" si="589"/>
        <v>1</v>
      </c>
      <c r="N3346" s="460">
        <f t="shared" si="590"/>
        <v>3.069090924430068E-11</v>
      </c>
      <c r="O3346" s="460">
        <f t="shared" si="595"/>
        <v>-210.25980490068051</v>
      </c>
      <c r="P3346" s="460">
        <f t="shared" si="592"/>
        <v>-10</v>
      </c>
      <c r="Q3346" s="460">
        <f t="shared" si="593"/>
        <v>5.6552275958757434E-17</v>
      </c>
      <c r="R3346" s="460">
        <f t="shared" si="594"/>
        <v>-5.6552275958757431E-16</v>
      </c>
      <c r="V3346" s="430"/>
    </row>
    <row r="3347" spans="3:22" x14ac:dyDescent="0.35">
      <c r="C3347" s="460">
        <v>4060</v>
      </c>
      <c r="D3347" s="460">
        <f t="shared" si="585"/>
        <v>4060</v>
      </c>
      <c r="E3347" s="460">
        <f t="shared" si="591"/>
        <v>4.0599999999999996</v>
      </c>
      <c r="F3347" s="460">
        <f t="shared" si="586"/>
        <v>3.1429472603190853E-6</v>
      </c>
      <c r="G3347" s="460">
        <v>1.7304371935106499E-5</v>
      </c>
      <c r="H3347" s="460">
        <f t="shared" si="587"/>
        <v>1</v>
      </c>
      <c r="I3347" s="460">
        <v>5.7683940184928703E-4</v>
      </c>
      <c r="J3347" s="460">
        <v>1.4385479279864701E-3</v>
      </c>
      <c r="K3347" s="460">
        <v>9.2411161408091397E-4</v>
      </c>
      <c r="L3347" s="460" t="str">
        <f t="shared" si="588"/>
        <v>-</v>
      </c>
      <c r="M3347" s="460">
        <f t="shared" si="589"/>
        <v>1</v>
      </c>
      <c r="N3347" s="460">
        <f t="shared" si="590"/>
        <v>5.4386728364985436E-11</v>
      </c>
      <c r="O3347" s="460">
        <f t="shared" si="595"/>
        <v>-205.29014130789164</v>
      </c>
      <c r="P3347" s="460">
        <f t="shared" si="592"/>
        <v>-10</v>
      </c>
      <c r="Q3347" s="460">
        <f t="shared" si="593"/>
        <v>1.809551105294254E-21</v>
      </c>
      <c r="R3347" s="460">
        <f t="shared" si="594"/>
        <v>-1.8095511052942539E-20</v>
      </c>
      <c r="V3347" s="430"/>
    </row>
    <row r="3348" spans="3:22" x14ac:dyDescent="0.35">
      <c r="C3348" s="460">
        <v>4070</v>
      </c>
      <c r="D3348" s="460">
        <f t="shared" si="585"/>
        <v>4070</v>
      </c>
      <c r="E3348" s="460">
        <f t="shared" si="591"/>
        <v>4.07</v>
      </c>
      <c r="F3348" s="460">
        <f t="shared" si="586"/>
        <v>4.9045883771609914E-6</v>
      </c>
      <c r="G3348" s="460">
        <v>5.2762964926687996E-3</v>
      </c>
      <c r="H3348" s="460">
        <f t="shared" si="587"/>
        <v>1</v>
      </c>
      <c r="I3348" s="460">
        <v>6.6558766765615501E-4</v>
      </c>
      <c r="J3348" s="460">
        <v>1.4973856317509601E-3</v>
      </c>
      <c r="K3348" s="460">
        <v>1.0671922554139799E-3</v>
      </c>
      <c r="L3348" s="460" t="str">
        <f t="shared" si="588"/>
        <v>-</v>
      </c>
      <c r="M3348" s="460">
        <f t="shared" si="589"/>
        <v>1</v>
      </c>
      <c r="N3348" s="460">
        <f t="shared" si="590"/>
        <v>2.5878062452398697E-8</v>
      </c>
      <c r="O3348" s="460">
        <f t="shared" si="595"/>
        <v>-151.74136486743313</v>
      </c>
      <c r="P3348" s="460">
        <f t="shared" si="592"/>
        <v>-10</v>
      </c>
      <c r="Q3348" s="460">
        <f t="shared" si="593"/>
        <v>1.6812298012822277E-16</v>
      </c>
      <c r="R3348" s="460">
        <f t="shared" si="594"/>
        <v>-1.6812298012822277E-15</v>
      </c>
      <c r="V3348" s="430"/>
    </row>
    <row r="3349" spans="3:22" x14ac:dyDescent="0.35">
      <c r="C3349" s="460">
        <v>4080</v>
      </c>
      <c r="D3349" s="460">
        <f t="shared" si="585"/>
        <v>4080</v>
      </c>
      <c r="E3349" s="460">
        <f t="shared" si="591"/>
        <v>4.08</v>
      </c>
      <c r="F3349" s="460">
        <f t="shared" si="586"/>
        <v>7.1834216908960137E-6</v>
      </c>
      <c r="G3349" s="460">
        <v>1.98414799766162E-2</v>
      </c>
      <c r="H3349" s="460">
        <f t="shared" si="587"/>
        <v>1</v>
      </c>
      <c r="I3349" s="460">
        <v>7.51831602682923E-4</v>
      </c>
      <c r="J3349" s="460">
        <v>1.55287409673656E-3</v>
      </c>
      <c r="K3349" s="460">
        <v>1.2068484168697899E-3</v>
      </c>
      <c r="L3349" s="460" t="str">
        <f t="shared" si="588"/>
        <v>-</v>
      </c>
      <c r="M3349" s="460">
        <f t="shared" si="589"/>
        <v>1</v>
      </c>
      <c r="N3349" s="460">
        <f t="shared" si="590"/>
        <v>1.4252971764350374E-7</v>
      </c>
      <c r="O3349" s="460">
        <f t="shared" si="595"/>
        <v>-136.92189150426532</v>
      </c>
      <c r="P3349" s="460">
        <f t="shared" si="592"/>
        <v>-10</v>
      </c>
      <c r="Q3349" s="460">
        <f t="shared" si="593"/>
        <v>7.0902950992074592E-15</v>
      </c>
      <c r="R3349" s="460">
        <f t="shared" si="594"/>
        <v>-7.0902950992074597E-14</v>
      </c>
      <c r="V3349" s="430"/>
    </row>
    <row r="3350" spans="3:22" x14ac:dyDescent="0.35">
      <c r="C3350" s="460">
        <v>4090</v>
      </c>
      <c r="D3350" s="460">
        <f t="shared" si="585"/>
        <v>4090</v>
      </c>
      <c r="E3350" s="460">
        <f t="shared" si="591"/>
        <v>4.09</v>
      </c>
      <c r="F3350" s="460">
        <f t="shared" si="586"/>
        <v>1.0019972141982743E-5</v>
      </c>
      <c r="G3350" s="460">
        <v>1.9851200496852E-2</v>
      </c>
      <c r="H3350" s="460">
        <f t="shared" si="587"/>
        <v>1</v>
      </c>
      <c r="I3350" s="460">
        <v>8.35477440608739E-4</v>
      </c>
      <c r="J3350" s="460">
        <v>1.60497314983376E-3</v>
      </c>
      <c r="K3350" s="460">
        <v>1.3429962938479301E-3</v>
      </c>
      <c r="L3350" s="460" t="str">
        <f t="shared" si="588"/>
        <v>-</v>
      </c>
      <c r="M3350" s="460">
        <f t="shared" si="589"/>
        <v>1</v>
      </c>
      <c r="N3350" s="460">
        <f t="shared" si="590"/>
        <v>1.9890847596337102E-7</v>
      </c>
      <c r="O3350" s="460">
        <f t="shared" si="595"/>
        <v>-134.02693420320358</v>
      </c>
      <c r="P3350" s="460">
        <f t="shared" si="592"/>
        <v>-10</v>
      </c>
      <c r="Q3350" s="460">
        <f t="shared" si="593"/>
        <v>2.9145010013381419E-14</v>
      </c>
      <c r="R3350" s="460">
        <f t="shared" si="594"/>
        <v>-2.9145010013381418E-13</v>
      </c>
      <c r="V3350" s="430"/>
    </row>
    <row r="3351" spans="3:22" x14ac:dyDescent="0.35">
      <c r="C3351" s="460">
        <v>4100</v>
      </c>
      <c r="D3351" s="460">
        <f t="shared" si="585"/>
        <v>4100</v>
      </c>
      <c r="E3351" s="460">
        <f t="shared" si="591"/>
        <v>4.0999999999999996</v>
      </c>
      <c r="F3351" s="460">
        <f t="shared" si="586"/>
        <v>1.3444279147256434E-5</v>
      </c>
      <c r="G3351" s="460">
        <v>5.70242647953586E-9</v>
      </c>
      <c r="H3351" s="460">
        <f t="shared" si="587"/>
        <v>1</v>
      </c>
      <c r="I3351" s="460">
        <v>9.1643674895436095E-4</v>
      </c>
      <c r="J3351" s="460">
        <v>1.65364860550323E-3</v>
      </c>
      <c r="K3351" s="460">
        <v>1.4755566996645501E-3</v>
      </c>
      <c r="L3351" s="460" t="str">
        <f t="shared" si="588"/>
        <v>-</v>
      </c>
      <c r="M3351" s="460">
        <f t="shared" si="589"/>
        <v>1</v>
      </c>
      <c r="N3351" s="460">
        <f t="shared" si="590"/>
        <v>7.6665013407586884E-14</v>
      </c>
      <c r="O3351" s="460">
        <f t="shared" si="595"/>
        <v>-262.30805568074675</v>
      </c>
      <c r="P3351" s="460">
        <f t="shared" si="592"/>
        <v>-10</v>
      </c>
      <c r="Q3351" s="460">
        <f t="shared" si="593"/>
        <v>9.8911530771796945E-15</v>
      </c>
      <c r="R3351" s="460">
        <f t="shared" si="594"/>
        <v>-9.8911530771796942E-14</v>
      </c>
      <c r="V3351" s="430"/>
    </row>
    <row r="3352" spans="3:22" x14ac:dyDescent="0.35">
      <c r="C3352" s="460">
        <v>4110</v>
      </c>
      <c r="D3352" s="460">
        <f t="shared" si="585"/>
        <v>4110</v>
      </c>
      <c r="E3352" s="460">
        <f t="shared" si="591"/>
        <v>4.1100000000000003</v>
      </c>
      <c r="F3352" s="460">
        <f t="shared" si="586"/>
        <v>1.7475552691442757E-5</v>
      </c>
      <c r="G3352" s="460">
        <v>1.0577270377247599E-2</v>
      </c>
      <c r="H3352" s="460">
        <f t="shared" si="587"/>
        <v>1</v>
      </c>
      <c r="I3352" s="460">
        <v>9.9462647765033809E-4</v>
      </c>
      <c r="J3352" s="460">
        <v>1.6988722286369899E-3</v>
      </c>
      <c r="K3352" s="460">
        <v>1.6044550664877401E-3</v>
      </c>
      <c r="L3352" s="460" t="str">
        <f t="shared" si="588"/>
        <v>-</v>
      </c>
      <c r="M3352" s="460">
        <f t="shared" si="589"/>
        <v>1</v>
      </c>
      <c r="N3352" s="460">
        <f t="shared" si="590"/>
        <v>1.8484364580922703E-7</v>
      </c>
      <c r="O3352" s="460">
        <f t="shared" si="595"/>
        <v>-134.66390948309106</v>
      </c>
      <c r="P3352" s="460">
        <f t="shared" si="592"/>
        <v>-10</v>
      </c>
      <c r="Q3352" s="460">
        <f t="shared" si="593"/>
        <v>8.5418004345335047E-15</v>
      </c>
      <c r="R3352" s="460">
        <f t="shared" si="594"/>
        <v>-8.5418004345335041E-14</v>
      </c>
      <c r="V3352" s="430"/>
    </row>
    <row r="3353" spans="3:22" x14ac:dyDescent="0.35">
      <c r="C3353" s="460">
        <v>4120</v>
      </c>
      <c r="D3353" s="460">
        <f t="shared" si="585"/>
        <v>4120</v>
      </c>
      <c r="E3353" s="460">
        <f t="shared" si="591"/>
        <v>4.12</v>
      </c>
      <c r="F3353" s="460">
        <f t="shared" si="586"/>
        <v>2.2121987024360133E-5</v>
      </c>
      <c r="G3353" s="460">
        <v>2.14615602698176E-8</v>
      </c>
      <c r="H3353" s="460">
        <f t="shared" si="587"/>
        <v>1</v>
      </c>
      <c r="I3353" s="460">
        <v>1.06996899926855E-3</v>
      </c>
      <c r="J3353" s="460">
        <v>1.74062168904852E-3</v>
      </c>
      <c r="K3353" s="460">
        <v>1.7296214423223901E-3</v>
      </c>
      <c r="L3353" s="460" t="str">
        <f t="shared" si="588"/>
        <v>-</v>
      </c>
      <c r="M3353" s="460">
        <f t="shared" si="589"/>
        <v>1</v>
      </c>
      <c r="N3353" s="460">
        <f t="shared" si="590"/>
        <v>4.7477235781142786E-13</v>
      </c>
      <c r="O3353" s="460">
        <f t="shared" si="595"/>
        <v>-246.47029148935445</v>
      </c>
      <c r="P3353" s="460">
        <f t="shared" si="592"/>
        <v>-10</v>
      </c>
      <c r="Q3353" s="460">
        <f t="shared" si="593"/>
        <v>8.5418372283948681E-15</v>
      </c>
      <c r="R3353" s="460">
        <f t="shared" si="594"/>
        <v>-8.5418372283948684E-14</v>
      </c>
      <c r="V3353" s="430"/>
    </row>
    <row r="3354" spans="3:22" x14ac:dyDescent="0.35">
      <c r="C3354" s="460">
        <v>4130</v>
      </c>
      <c r="D3354" s="460">
        <f t="shared" si="585"/>
        <v>4130</v>
      </c>
      <c r="E3354" s="460">
        <f t="shared" si="591"/>
        <v>4.13</v>
      </c>
      <c r="F3354" s="460">
        <f t="shared" si="586"/>
        <v>2.7380732269036517E-5</v>
      </c>
      <c r="G3354" s="460">
        <v>9.1149948106465702E-3</v>
      </c>
      <c r="H3354" s="460">
        <f t="shared" si="587"/>
        <v>1</v>
      </c>
      <c r="I3354" s="460">
        <v>1.14239214098055E-3</v>
      </c>
      <c r="J3354" s="460">
        <v>1.7788805077782301E-3</v>
      </c>
      <c r="K3354" s="460">
        <v>1.8509904841015399E-3</v>
      </c>
      <c r="L3354" s="460" t="str">
        <f t="shared" si="588"/>
        <v>-</v>
      </c>
      <c r="M3354" s="460">
        <f t="shared" si="589"/>
        <v>1</v>
      </c>
      <c r="N3354" s="460">
        <f t="shared" si="590"/>
        <v>2.4957523254397092E-7</v>
      </c>
      <c r="O3354" s="460">
        <f t="shared" si="595"/>
        <v>-132.05597031113757</v>
      </c>
      <c r="P3354" s="460">
        <f t="shared" si="592"/>
        <v>-10</v>
      </c>
      <c r="Q3354" s="460">
        <f t="shared" si="593"/>
        <v>1.5572008420611444E-14</v>
      </c>
      <c r="R3354" s="460">
        <f t="shared" si="594"/>
        <v>-1.5572008420611444E-13</v>
      </c>
      <c r="V3354" s="430"/>
    </row>
    <row r="3355" spans="3:22" x14ac:dyDescent="0.35">
      <c r="C3355" s="460">
        <v>4140</v>
      </c>
      <c r="D3355" s="460">
        <f t="shared" si="585"/>
        <v>4140</v>
      </c>
      <c r="E3355" s="460">
        <f t="shared" si="591"/>
        <v>4.1399999999999997</v>
      </c>
      <c r="F3355" s="460">
        <f t="shared" si="586"/>
        <v>3.3238022088838275E-5</v>
      </c>
      <c r="G3355" s="460">
        <v>4.3043982401055302E-3</v>
      </c>
      <c r="H3355" s="460">
        <f t="shared" si="587"/>
        <v>1</v>
      </c>
      <c r="I3355" s="460">
        <v>1.21182920831569E-3</v>
      </c>
      <c r="J3355" s="460">
        <v>1.8136379954064501E-3</v>
      </c>
      <c r="K3355" s="460">
        <v>1.9685014469422602E-3</v>
      </c>
      <c r="L3355" s="460" t="str">
        <f t="shared" si="588"/>
        <v>-</v>
      </c>
      <c r="M3355" s="460">
        <f t="shared" si="589"/>
        <v>1</v>
      </c>
      <c r="N3355" s="460">
        <f t="shared" si="590"/>
        <v>1.4306968378378421E-7</v>
      </c>
      <c r="O3355" s="460">
        <f t="shared" si="595"/>
        <v>-136.88904765468007</v>
      </c>
      <c r="P3355" s="460">
        <f t="shared" si="592"/>
        <v>-10</v>
      </c>
      <c r="Q3355" s="460">
        <f t="shared" si="593"/>
        <v>3.8542507579507453E-14</v>
      </c>
      <c r="R3355" s="460">
        <f t="shared" si="594"/>
        <v>-3.8542507579507454E-13</v>
      </c>
      <c r="V3355" s="430"/>
    </row>
    <row r="3356" spans="3:22" x14ac:dyDescent="0.35">
      <c r="C3356" s="460">
        <v>4150</v>
      </c>
      <c r="D3356" s="460">
        <f t="shared" si="585"/>
        <v>4150</v>
      </c>
      <c r="E3356" s="460">
        <f t="shared" si="591"/>
        <v>4.1500000000000004</v>
      </c>
      <c r="F3356" s="460">
        <f t="shared" si="586"/>
        <v>3.9669453460660483E-5</v>
      </c>
      <c r="G3356" s="460">
        <v>1.81283851840533E-4</v>
      </c>
      <c r="H3356" s="460">
        <f t="shared" si="587"/>
        <v>1</v>
      </c>
      <c r="I3356" s="460">
        <v>1.2782190008018401E-3</v>
      </c>
      <c r="J3356" s="460">
        <v>1.84488918257842E-3</v>
      </c>
      <c r="K3356" s="460">
        <v>2.0820981696272698E-3</v>
      </c>
      <c r="L3356" s="460" t="str">
        <f t="shared" si="588"/>
        <v>-</v>
      </c>
      <c r="M3356" s="460">
        <f t="shared" si="589"/>
        <v>1</v>
      </c>
      <c r="N3356" s="460">
        <f t="shared" si="590"/>
        <v>7.1914313237572937E-9</v>
      </c>
      <c r="O3356" s="460">
        <f t="shared" si="595"/>
        <v>-162.86369325174479</v>
      </c>
      <c r="P3356" s="460">
        <f t="shared" si="592"/>
        <v>-10</v>
      </c>
      <c r="Q3356" s="460">
        <f t="shared" si="593"/>
        <v>5.6446006783404608E-15</v>
      </c>
      <c r="R3356" s="460">
        <f t="shared" si="594"/>
        <v>-5.6446006783404608E-14</v>
      </c>
      <c r="V3356" s="430"/>
    </row>
    <row r="3357" spans="3:22" x14ac:dyDescent="0.35">
      <c r="C3357" s="460">
        <v>4160</v>
      </c>
      <c r="D3357" s="460">
        <f t="shared" si="585"/>
        <v>4160</v>
      </c>
      <c r="E3357" s="460">
        <f t="shared" si="591"/>
        <v>4.16</v>
      </c>
      <c r="F3357" s="460">
        <f t="shared" si="586"/>
        <v>4.6640412583780658E-5</v>
      </c>
      <c r="G3357" s="460">
        <v>2.46158138361208E-3</v>
      </c>
      <c r="H3357" s="460">
        <f t="shared" si="587"/>
        <v>1</v>
      </c>
      <c r="I3357" s="460">
        <v>1.3415058195815799E-3</v>
      </c>
      <c r="J3357" s="460">
        <v>1.87263474295288E-3</v>
      </c>
      <c r="K3357" s="460">
        <v>2.1917290563759299E-3</v>
      </c>
      <c r="L3357" s="460" t="str">
        <f t="shared" si="588"/>
        <v>-</v>
      </c>
      <c r="M3357" s="460">
        <f t="shared" si="589"/>
        <v>1</v>
      </c>
      <c r="N3357" s="460">
        <f t="shared" si="590"/>
        <v>1.1480917134022106E-7</v>
      </c>
      <c r="O3357" s="460">
        <f t="shared" si="595"/>
        <v>-138.80046835315895</v>
      </c>
      <c r="P3357" s="460">
        <f t="shared" si="592"/>
        <v>-10</v>
      </c>
      <c r="Q3357" s="460">
        <f t="shared" si="593"/>
        <v>3.7210367625934804E-15</v>
      </c>
      <c r="R3357" s="460">
        <f t="shared" si="594"/>
        <v>-3.7210367625934803E-14</v>
      </c>
      <c r="V3357" s="430"/>
    </row>
    <row r="3358" spans="3:22" x14ac:dyDescent="0.35">
      <c r="C3358" s="460">
        <v>4170</v>
      </c>
      <c r="D3358" s="460">
        <f t="shared" si="585"/>
        <v>4170</v>
      </c>
      <c r="E3358" s="460">
        <f t="shared" si="591"/>
        <v>4.17</v>
      </c>
      <c r="F3358" s="460">
        <f t="shared" si="586"/>
        <v>5.4106639046317037E-5</v>
      </c>
      <c r="G3358" s="460">
        <v>2.3098001450951198E-3</v>
      </c>
      <c r="H3358" s="460">
        <f t="shared" si="587"/>
        <v>1</v>
      </c>
      <c r="I3358" s="460">
        <v>1.40163946710678E-3</v>
      </c>
      <c r="J3358" s="460">
        <v>1.89688090879262E-3</v>
      </c>
      <c r="K3358" s="460">
        <v>2.2973470549672199E-3</v>
      </c>
      <c r="L3358" s="460" t="str">
        <f t="shared" si="588"/>
        <v>-</v>
      </c>
      <c r="M3358" s="460">
        <f t="shared" si="589"/>
        <v>1</v>
      </c>
      <c r="N3358" s="460">
        <f t="shared" si="590"/>
        <v>1.2497552271979238E-7</v>
      </c>
      <c r="O3358" s="460">
        <f t="shared" si="595"/>
        <v>-138.06350076202608</v>
      </c>
      <c r="P3358" s="460">
        <f t="shared" si="592"/>
        <v>-10</v>
      </c>
      <c r="Q3358" s="460">
        <f t="shared" si="593"/>
        <v>1.4374174876363558E-14</v>
      </c>
      <c r="R3358" s="460">
        <f t="shared" si="594"/>
        <v>-1.437417487636356E-13</v>
      </c>
      <c r="V3358" s="430"/>
    </row>
    <row r="3359" spans="3:22" x14ac:dyDescent="0.35">
      <c r="C3359" s="460">
        <v>4180</v>
      </c>
      <c r="D3359" s="460">
        <f t="shared" si="585"/>
        <v>4180</v>
      </c>
      <c r="E3359" s="460">
        <f t="shared" si="591"/>
        <v>4.18</v>
      </c>
      <c r="F3359" s="460">
        <f t="shared" si="586"/>
        <v>6.201491859754103E-5</v>
      </c>
      <c r="G3359" s="460">
        <v>2.4099020252153601E-4</v>
      </c>
      <c r="H3359" s="460">
        <f t="shared" si="587"/>
        <v>1</v>
      </c>
      <c r="I3359" s="460">
        <v>1.45857523902261E-3</v>
      </c>
      <c r="J3359" s="460">
        <v>1.9176393794231299E-3</v>
      </c>
      <c r="K3359" s="460">
        <v>2.3989096312858399E-3</v>
      </c>
      <c r="L3359" s="460" t="str">
        <f t="shared" si="588"/>
        <v>-</v>
      </c>
      <c r="M3359" s="460">
        <f t="shared" si="589"/>
        <v>1</v>
      </c>
      <c r="N3359" s="460">
        <f t="shared" si="590"/>
        <v>1.4944987792177983E-8</v>
      </c>
      <c r="O3359" s="460">
        <f t="shared" si="595"/>
        <v>-156.51008870756516</v>
      </c>
      <c r="P3359" s="460">
        <f t="shared" si="592"/>
        <v>-10</v>
      </c>
      <c r="Q3359" s="460">
        <f t="shared" si="593"/>
        <v>4.8944373154826026E-15</v>
      </c>
      <c r="R3359" s="460">
        <f t="shared" si="594"/>
        <v>-4.8944373154826025E-14</v>
      </c>
      <c r="V3359" s="430"/>
    </row>
    <row r="3360" spans="3:22" x14ac:dyDescent="0.35">
      <c r="C3360" s="460">
        <v>4190</v>
      </c>
      <c r="D3360" s="460">
        <f t="shared" si="585"/>
        <v>4190</v>
      </c>
      <c r="E3360" s="460">
        <f t="shared" si="591"/>
        <v>4.1900000000000004</v>
      </c>
      <c r="F3360" s="460">
        <f t="shared" si="586"/>
        <v>7.030389325669098E-5</v>
      </c>
      <c r="G3360" s="460">
        <v>2.7352261672852398E-3</v>
      </c>
      <c r="H3360" s="460">
        <f t="shared" si="587"/>
        <v>1</v>
      </c>
      <c r="I3360" s="460">
        <v>1.51227390836179E-3</v>
      </c>
      <c r="J3360" s="460">
        <v>1.93492722279614E-3</v>
      </c>
      <c r="K3360" s="460">
        <v>2.4963787403561402E-3</v>
      </c>
      <c r="L3360" s="460" t="str">
        <f t="shared" si="588"/>
        <v>-</v>
      </c>
      <c r="M3360" s="460">
        <f t="shared" si="589"/>
        <v>1</v>
      </c>
      <c r="N3360" s="460">
        <f t="shared" si="590"/>
        <v>1.9229704849772948E-7</v>
      </c>
      <c r="O3360" s="460">
        <f t="shared" si="595"/>
        <v>-134.32054763098563</v>
      </c>
      <c r="P3360" s="460">
        <f t="shared" si="592"/>
        <v>-10</v>
      </c>
      <c r="Q3360" s="460">
        <f t="shared" si="593"/>
        <v>1.0737315401396832E-14</v>
      </c>
      <c r="R3360" s="460">
        <f t="shared" si="594"/>
        <v>-1.0737315401396832E-13</v>
      </c>
      <c r="V3360" s="430"/>
    </row>
    <row r="3361" spans="3:22" x14ac:dyDescent="0.35">
      <c r="C3361" s="460">
        <v>4200</v>
      </c>
      <c r="D3361" s="460">
        <f t="shared" si="585"/>
        <v>4200</v>
      </c>
      <c r="E3361" s="460">
        <f t="shared" si="591"/>
        <v>4.2</v>
      </c>
      <c r="F3361" s="460">
        <f t="shared" si="586"/>
        <v>7.8904976047094021E-5</v>
      </c>
      <c r="G3361" s="460">
        <v>1.05367120396796E-8</v>
      </c>
      <c r="H3361" s="460">
        <f t="shared" si="587"/>
        <v>1</v>
      </c>
      <c r="I3361" s="460">
        <v>1.5627017021779799E-3</v>
      </c>
      <c r="J3361" s="460">
        <v>1.9487667703948E-3</v>
      </c>
      <c r="K3361" s="460">
        <v>2.5897207939375101E-3</v>
      </c>
      <c r="L3361" s="460" t="str">
        <f t="shared" si="588"/>
        <v>-</v>
      </c>
      <c r="M3361" s="460">
        <f t="shared" si="589"/>
        <v>1</v>
      </c>
      <c r="N3361" s="460">
        <f t="shared" si="590"/>
        <v>8.3139901110604608E-13</v>
      </c>
      <c r="O3361" s="460">
        <f t="shared" si="595"/>
        <v>-241.6038099278793</v>
      </c>
      <c r="P3361" s="460">
        <f t="shared" si="592"/>
        <v>-10</v>
      </c>
      <c r="Q3361" s="460">
        <f t="shared" si="593"/>
        <v>9.2446186531953191E-15</v>
      </c>
      <c r="R3361" s="460">
        <f t="shared" si="594"/>
        <v>-9.2446186531953185E-14</v>
      </c>
      <c r="V3361" s="430"/>
    </row>
    <row r="3362" spans="3:22" x14ac:dyDescent="0.35">
      <c r="C3362" s="460">
        <v>4210</v>
      </c>
      <c r="D3362" s="460">
        <f t="shared" si="585"/>
        <v>4210</v>
      </c>
      <c r="E3362" s="460">
        <f t="shared" si="591"/>
        <v>4.21</v>
      </c>
      <c r="F3362" s="460">
        <f t="shared" si="586"/>
        <v>8.7743356395403983E-5</v>
      </c>
      <c r="G3362" s="460">
        <v>2.1745446666302799E-2</v>
      </c>
      <c r="H3362" s="460">
        <f t="shared" si="587"/>
        <v>1</v>
      </c>
      <c r="I3362" s="460">
        <v>1.6098302707569299E-3</v>
      </c>
      <c r="J3362" s="460">
        <v>1.9591855057299202E-3</v>
      </c>
      <c r="K3362" s="460">
        <v>2.6789066247538801E-3</v>
      </c>
      <c r="L3362" s="460" t="str">
        <f t="shared" si="588"/>
        <v>-</v>
      </c>
      <c r="M3362" s="460">
        <f t="shared" si="589"/>
        <v>1</v>
      </c>
      <c r="N3362" s="460">
        <f t="shared" si="590"/>
        <v>1.908018476818656E-6</v>
      </c>
      <c r="O3362" s="460">
        <f t="shared" si="595"/>
        <v>-114.38834848004379</v>
      </c>
      <c r="P3362" s="460">
        <f t="shared" si="592"/>
        <v>-10</v>
      </c>
      <c r="Q3362" s="460">
        <f t="shared" si="593"/>
        <v>9.1013442013285616E-13</v>
      </c>
      <c r="R3362" s="460">
        <f t="shared" si="594"/>
        <v>-9.101344201328562E-12</v>
      </c>
      <c r="V3362" s="430"/>
    </row>
    <row r="3363" spans="3:22" x14ac:dyDescent="0.35">
      <c r="C3363" s="460">
        <v>4220</v>
      </c>
      <c r="D3363" s="460">
        <f t="shared" si="585"/>
        <v>4220</v>
      </c>
      <c r="E3363" s="460">
        <f t="shared" si="591"/>
        <v>4.22</v>
      </c>
      <c r="F3363" s="460">
        <f t="shared" si="586"/>
        <v>9.6739081193699045E-5</v>
      </c>
      <c r="G3363" s="460">
        <v>4.0991733560492301E-2</v>
      </c>
      <c r="H3363" s="460">
        <f t="shared" si="587"/>
        <v>1</v>
      </c>
      <c r="I3363" s="460">
        <v>1.6536366495499999E-3</v>
      </c>
      <c r="J3363" s="460">
        <v>1.9662159466788398E-3</v>
      </c>
      <c r="K3363" s="460">
        <v>2.7639114474295001E-3</v>
      </c>
      <c r="L3363" s="460" t="str">
        <f t="shared" si="588"/>
        <v>-</v>
      </c>
      <c r="M3363" s="460">
        <f t="shared" si="589"/>
        <v>1</v>
      </c>
      <c r="N3363" s="460">
        <f t="shared" si="590"/>
        <v>3.9655026411789426E-6</v>
      </c>
      <c r="O3363" s="460">
        <f t="shared" si="595"/>
        <v>-108.0340351305844</v>
      </c>
      <c r="P3363" s="460">
        <f t="shared" si="592"/>
        <v>-10</v>
      </c>
      <c r="Q3363" s="460">
        <f t="shared" si="593"/>
        <v>8.6245625808909392E-12</v>
      </c>
      <c r="R3363" s="460">
        <f t="shared" si="594"/>
        <v>-8.6245625808909395E-11</v>
      </c>
      <c r="V3363" s="430"/>
    </row>
    <row r="3364" spans="3:22" x14ac:dyDescent="0.35">
      <c r="C3364" s="460">
        <v>4230</v>
      </c>
      <c r="D3364" s="460">
        <f t="shared" si="585"/>
        <v>4230</v>
      </c>
      <c r="E3364" s="460">
        <f t="shared" si="591"/>
        <v>4.2300000000000004</v>
      </c>
      <c r="F3364" s="460">
        <f t="shared" si="586"/>
        <v>1.0580819569839296E-4</v>
      </c>
      <c r="G3364" s="460">
        <v>2.7848479281677101E-2</v>
      </c>
      <c r="H3364" s="460">
        <f t="shared" si="587"/>
        <v>1</v>
      </c>
      <c r="I3364" s="460">
        <v>1.69410321398486E-3</v>
      </c>
      <c r="J3364" s="460">
        <v>1.9698955219246399E-3</v>
      </c>
      <c r="K3364" s="460">
        <v>2.8447148162096601E-3</v>
      </c>
      <c r="L3364" s="460" t="str">
        <f t="shared" si="588"/>
        <v>-</v>
      </c>
      <c r="M3364" s="460">
        <f t="shared" si="589"/>
        <v>1</v>
      </c>
      <c r="N3364" s="460">
        <f t="shared" si="590"/>
        <v>2.9465973457383322E-6</v>
      </c>
      <c r="O3364" s="460">
        <f t="shared" si="595"/>
        <v>-110.61358413384298</v>
      </c>
      <c r="P3364" s="460">
        <f t="shared" si="592"/>
        <v>-10</v>
      </c>
      <c r="Q3364" s="460">
        <f t="shared" si="593"/>
        <v>1.1944281557285448E-11</v>
      </c>
      <c r="R3364" s="460">
        <f t="shared" si="594"/>
        <v>-1.1944281557285448E-10</v>
      </c>
      <c r="V3364" s="430"/>
    </row>
    <row r="3365" spans="3:22" x14ac:dyDescent="0.35">
      <c r="C3365" s="460">
        <v>4240</v>
      </c>
      <c r="D3365" s="460">
        <f t="shared" si="585"/>
        <v>4240</v>
      </c>
      <c r="E3365" s="460">
        <f t="shared" si="591"/>
        <v>4.24</v>
      </c>
      <c r="F3365" s="460">
        <f t="shared" si="586"/>
        <v>1.1486392784237917E-4</v>
      </c>
      <c r="G3365" s="460">
        <v>2.4968902970010599E-8</v>
      </c>
      <c r="H3365" s="460">
        <f t="shared" si="587"/>
        <v>1</v>
      </c>
      <c r="I3365" s="460">
        <v>1.7312176273138601E-3</v>
      </c>
      <c r="J3365" s="460">
        <v>1.9702664417604399E-3</v>
      </c>
      <c r="K3365" s="460">
        <v>2.9213005795418099E-3</v>
      </c>
      <c r="L3365" s="460" t="str">
        <f t="shared" si="588"/>
        <v>-</v>
      </c>
      <c r="M3365" s="460">
        <f t="shared" si="589"/>
        <v>1</v>
      </c>
      <c r="N3365" s="460">
        <f t="shared" si="590"/>
        <v>2.8680262690506643E-12</v>
      </c>
      <c r="O3365" s="460">
        <f t="shared" si="595"/>
        <v>-230.84833750324026</v>
      </c>
      <c r="P3365" s="460">
        <f t="shared" si="592"/>
        <v>-10</v>
      </c>
      <c r="Q3365" s="460">
        <f t="shared" si="593"/>
        <v>2.1706132049393984E-12</v>
      </c>
      <c r="R3365" s="460">
        <f t="shared" si="594"/>
        <v>-2.1706132049393984E-11</v>
      </c>
      <c r="V3365" s="430"/>
    </row>
    <row r="3366" spans="3:22" x14ac:dyDescent="0.35">
      <c r="C3366" s="460">
        <v>4250</v>
      </c>
      <c r="D3366" s="460">
        <f t="shared" si="585"/>
        <v>4250</v>
      </c>
      <c r="E3366" s="460">
        <f t="shared" si="591"/>
        <v>4.25</v>
      </c>
      <c r="F3366" s="460">
        <f t="shared" si="586"/>
        <v>1.238178991705751E-4</v>
      </c>
      <c r="G3366" s="460">
        <v>2.1995443351900898E-8</v>
      </c>
      <c r="H3366" s="460">
        <f t="shared" si="587"/>
        <v>1</v>
      </c>
      <c r="I3366" s="460">
        <v>1.76497278166918E-3</v>
      </c>
      <c r="J3366" s="460">
        <v>1.9673755635234301E-3</v>
      </c>
      <c r="K3366" s="460">
        <v>2.9936568315987598E-3</v>
      </c>
      <c r="L3366" s="460" t="str">
        <f t="shared" si="588"/>
        <v>-</v>
      </c>
      <c r="M3366" s="460">
        <f t="shared" si="589"/>
        <v>1</v>
      </c>
      <c r="N3366" s="460">
        <f t="shared" si="590"/>
        <v>2.7234295871577617E-12</v>
      </c>
      <c r="O3366" s="460">
        <f t="shared" si="595"/>
        <v>-231.29767697403068</v>
      </c>
      <c r="P3366" s="460">
        <f t="shared" si="592"/>
        <v>-10</v>
      </c>
      <c r="Q3366" s="460">
        <f t="shared" si="593"/>
        <v>7.8160946479818743E-24</v>
      </c>
      <c r="R3366" s="460">
        <f t="shared" si="594"/>
        <v>-7.8160946479818746E-23</v>
      </c>
      <c r="V3366" s="430"/>
    </row>
    <row r="3367" spans="3:22" x14ac:dyDescent="0.35">
      <c r="C3367" s="460">
        <v>4260</v>
      </c>
      <c r="D3367" s="460">
        <f t="shared" si="585"/>
        <v>4260</v>
      </c>
      <c r="E3367" s="460">
        <f t="shared" si="591"/>
        <v>4.26</v>
      </c>
      <c r="F3367" s="460">
        <f t="shared" si="586"/>
        <v>1.3258134547574848E-4</v>
      </c>
      <c r="G3367" s="460">
        <v>2.1720059674921299E-2</v>
      </c>
      <c r="H3367" s="460">
        <f t="shared" si="587"/>
        <v>1</v>
      </c>
      <c r="I3367" s="460">
        <v>1.79536673249957E-3</v>
      </c>
      <c r="J3367" s="460">
        <v>1.9612742519335498E-3</v>
      </c>
      <c r="K3367" s="460">
        <v>3.06177586082084E-3</v>
      </c>
      <c r="L3367" s="460" t="str">
        <f t="shared" si="588"/>
        <v>-</v>
      </c>
      <c r="M3367" s="460">
        <f t="shared" si="589"/>
        <v>1</v>
      </c>
      <c r="N3367" s="460">
        <f t="shared" si="590"/>
        <v>2.8796747355146141E-6</v>
      </c>
      <c r="O3367" s="460">
        <f t="shared" si="595"/>
        <v>-110.81313127640344</v>
      </c>
      <c r="P3367" s="460">
        <f t="shared" si="592"/>
        <v>-10</v>
      </c>
      <c r="Q3367" s="460">
        <f t="shared" si="593"/>
        <v>2.0731355668878325E-12</v>
      </c>
      <c r="R3367" s="460">
        <f t="shared" si="594"/>
        <v>-2.0731355668878324E-11</v>
      </c>
      <c r="V3367" s="430"/>
    </row>
    <row r="3368" spans="3:22" x14ac:dyDescent="0.35">
      <c r="C3368" s="460">
        <v>4270</v>
      </c>
      <c r="D3368" s="460">
        <f t="shared" si="585"/>
        <v>4270</v>
      </c>
      <c r="E3368" s="460">
        <f t="shared" si="591"/>
        <v>4.2699999999999996</v>
      </c>
      <c r="F3368" s="460">
        <f t="shared" si="586"/>
        <v>1.4106633030980245E-4</v>
      </c>
      <c r="G3368" s="460">
        <v>1.8618288423170599E-2</v>
      </c>
      <c r="H3368" s="460">
        <f t="shared" si="587"/>
        <v>1</v>
      </c>
      <c r="I3368" s="460">
        <v>1.8224026265714101E-3</v>
      </c>
      <c r="J3368" s="460">
        <v>1.9520182346093699E-3</v>
      </c>
      <c r="K3368" s="460">
        <v>3.1256540955625399E-3</v>
      </c>
      <c r="L3368" s="460" t="str">
        <f t="shared" si="588"/>
        <v>-</v>
      </c>
      <c r="M3368" s="460">
        <f t="shared" si="589"/>
        <v>1</v>
      </c>
      <c r="N3368" s="460">
        <f t="shared" si="590"/>
        <v>2.626413624506155E-6</v>
      </c>
      <c r="O3368" s="460">
        <f t="shared" si="595"/>
        <v>-111.61273754745298</v>
      </c>
      <c r="P3368" s="460">
        <f t="shared" si="592"/>
        <v>-10</v>
      </c>
      <c r="Q3368" s="460">
        <f t="shared" si="593"/>
        <v>7.5792522570890503E-12</v>
      </c>
      <c r="R3368" s="460">
        <f t="shared" si="594"/>
        <v>-7.5792522570890499E-11</v>
      </c>
      <c r="V3368" s="430"/>
    </row>
    <row r="3369" spans="3:22" x14ac:dyDescent="0.35">
      <c r="C3369" s="460">
        <v>4280</v>
      </c>
      <c r="D3369" s="460">
        <f t="shared" si="585"/>
        <v>4280</v>
      </c>
      <c r="E3369" s="460">
        <f t="shared" si="591"/>
        <v>4.28</v>
      </c>
      <c r="F3369" s="460">
        <f t="shared" si="586"/>
        <v>1.4918693487104488E-4</v>
      </c>
      <c r="G3369" s="460">
        <v>1.3260082158224299E-2</v>
      </c>
      <c r="H3369" s="460">
        <f t="shared" si="587"/>
        <v>1</v>
      </c>
      <c r="I3369" s="460">
        <v>1.84608862372177E-3</v>
      </c>
      <c r="J3369" s="460">
        <v>1.9396674530418401E-3</v>
      </c>
      <c r="K3369" s="460">
        <v>3.1852920469245399E-3</v>
      </c>
      <c r="L3369" s="460" t="str">
        <f t="shared" si="588"/>
        <v>-</v>
      </c>
      <c r="M3369" s="460">
        <f t="shared" si="589"/>
        <v>1</v>
      </c>
      <c r="N3369" s="460">
        <f t="shared" si="590"/>
        <v>1.9782310133237128E-6</v>
      </c>
      <c r="O3369" s="460">
        <f t="shared" si="595"/>
        <v>-114.07445987708741</v>
      </c>
      <c r="P3369" s="460">
        <f t="shared" si="592"/>
        <v>-10</v>
      </c>
      <c r="Q3369" s="460">
        <f t="shared" si="593"/>
        <v>5.3006880601738387E-12</v>
      </c>
      <c r="R3369" s="460">
        <f t="shared" si="594"/>
        <v>-5.3006880601738387E-11</v>
      </c>
      <c r="V3369" s="430"/>
    </row>
    <row r="3370" spans="3:22" x14ac:dyDescent="0.35">
      <c r="C3370" s="460">
        <v>4290</v>
      </c>
      <c r="D3370" s="460">
        <f t="shared" si="585"/>
        <v>4290</v>
      </c>
      <c r="E3370" s="460">
        <f t="shared" si="591"/>
        <v>4.29</v>
      </c>
      <c r="F3370" s="460">
        <f t="shared" si="586"/>
        <v>1.5686040831279808E-4</v>
      </c>
      <c r="G3370" s="460">
        <v>2.51370276188345E-2</v>
      </c>
      <c r="H3370" s="460">
        <f t="shared" si="587"/>
        <v>1</v>
      </c>
      <c r="I3370" s="460">
        <v>1.8664378125582701E-3</v>
      </c>
      <c r="J3370" s="460">
        <v>1.92428590930628E-3</v>
      </c>
      <c r="K3370" s="460">
        <v>3.2406942488563502E-3</v>
      </c>
      <c r="L3370" s="460" t="str">
        <f t="shared" si="588"/>
        <v>-</v>
      </c>
      <c r="M3370" s="460">
        <f t="shared" si="589"/>
        <v>1</v>
      </c>
      <c r="N3370" s="460">
        <f t="shared" si="590"/>
        <v>3.9430044160604622E-6</v>
      </c>
      <c r="O3370" s="460">
        <f t="shared" si="595"/>
        <v>-108.08345473056386</v>
      </c>
      <c r="P3370" s="460">
        <f t="shared" si="592"/>
        <v>-10</v>
      </c>
      <c r="Q3370" s="460">
        <f t="shared" si="593"/>
        <v>8.7652572525485982E-12</v>
      </c>
      <c r="R3370" s="460">
        <f t="shared" si="594"/>
        <v>-8.7652572525485988E-11</v>
      </c>
      <c r="V3370" s="430"/>
    </row>
    <row r="3371" spans="3:22" x14ac:dyDescent="0.35">
      <c r="C3371" s="460">
        <v>4300</v>
      </c>
      <c r="D3371" s="460">
        <f t="shared" si="585"/>
        <v>4300</v>
      </c>
      <c r="E3371" s="460">
        <f t="shared" si="591"/>
        <v>4.3</v>
      </c>
      <c r="F3371" s="460">
        <f t="shared" si="586"/>
        <v>1.6400826327267739E-4</v>
      </c>
      <c r="G3371" s="460">
        <v>1.37668787029964E-8</v>
      </c>
      <c r="H3371" s="460">
        <f t="shared" si="587"/>
        <v>1</v>
      </c>
      <c r="I3371" s="460">
        <v>1.8834681203057601E-3</v>
      </c>
      <c r="J3371" s="460">
        <v>1.9059415087974299E-3</v>
      </c>
      <c r="K3371" s="460">
        <v>3.2918691956142099E-3</v>
      </c>
      <c r="L3371" s="460" t="str">
        <f t="shared" si="588"/>
        <v>-</v>
      </c>
      <c r="M3371" s="460">
        <f t="shared" si="589"/>
        <v>1</v>
      </c>
      <c r="N3371" s="460">
        <f t="shared" si="590"/>
        <v>2.2578818667640489E-12</v>
      </c>
      <c r="O3371" s="460">
        <f t="shared" si="595"/>
        <v>-232.92597568537442</v>
      </c>
      <c r="P3371" s="460">
        <f t="shared" si="592"/>
        <v>-10</v>
      </c>
      <c r="Q3371" s="460">
        <f t="shared" si="593"/>
        <v>3.8868254076884363E-12</v>
      </c>
      <c r="R3371" s="460">
        <f t="shared" si="594"/>
        <v>-3.8868254076884361E-11</v>
      </c>
      <c r="V3371" s="430"/>
    </row>
    <row r="3372" spans="3:22" x14ac:dyDescent="0.35">
      <c r="C3372" s="460">
        <v>4310</v>
      </c>
      <c r="D3372" s="460">
        <f t="shared" si="585"/>
        <v>4310</v>
      </c>
      <c r="E3372" s="460">
        <f t="shared" si="591"/>
        <v>4.3099999999999996</v>
      </c>
      <c r="F3372" s="460">
        <f t="shared" si="586"/>
        <v>1.7055730237185696E-4</v>
      </c>
      <c r="G3372" s="460">
        <v>1.7723966837409001E-2</v>
      </c>
      <c r="H3372" s="460">
        <f t="shared" si="587"/>
        <v>1</v>
      </c>
      <c r="I3372" s="460">
        <v>1.8972022170046501E-3</v>
      </c>
      <c r="J3372" s="460">
        <v>1.88470589927154E-3</v>
      </c>
      <c r="K3372" s="460">
        <v>3.3388292766620199E-3</v>
      </c>
      <c r="L3372" s="460" t="str">
        <f t="shared" si="588"/>
        <v>-</v>
      </c>
      <c r="M3372" s="460">
        <f t="shared" si="589"/>
        <v>1</v>
      </c>
      <c r="N3372" s="460">
        <f t="shared" si="590"/>
        <v>3.0229519711167322E-6</v>
      </c>
      <c r="O3372" s="460">
        <f t="shared" si="595"/>
        <v>-110.39137505740084</v>
      </c>
      <c r="P3372" s="460">
        <f t="shared" si="592"/>
        <v>-10</v>
      </c>
      <c r="Q3372" s="460">
        <f t="shared" si="593"/>
        <v>2.2845630676551284E-12</v>
      </c>
      <c r="R3372" s="460">
        <f t="shared" si="594"/>
        <v>-2.2845630676551283E-11</v>
      </c>
      <c r="V3372" s="430"/>
    </row>
    <row r="3373" spans="3:22" x14ac:dyDescent="0.35">
      <c r="C3373" s="460">
        <v>4320</v>
      </c>
      <c r="D3373" s="460">
        <f t="shared" si="585"/>
        <v>4320</v>
      </c>
      <c r="E3373" s="460">
        <f t="shared" si="591"/>
        <v>4.32</v>
      </c>
      <c r="F3373" s="460">
        <f t="shared" si="586"/>
        <v>1.7644056256412214E-4</v>
      </c>
      <c r="G3373" s="460">
        <v>8.3260134306140901E-4</v>
      </c>
      <c r="H3373" s="460">
        <f t="shared" si="587"/>
        <v>1</v>
      </c>
      <c r="I3373" s="460">
        <v>1.9076674142712599E-3</v>
      </c>
      <c r="J3373" s="460">
        <v>1.86065430648566E-3</v>
      </c>
      <c r="K3373" s="460">
        <v>3.3815907091019602E-3</v>
      </c>
      <c r="L3373" s="460" t="str">
        <f t="shared" si="588"/>
        <v>-</v>
      </c>
      <c r="M3373" s="460">
        <f t="shared" si="589"/>
        <v>1</v>
      </c>
      <c r="N3373" s="460">
        <f t="shared" si="590"/>
        <v>1.4690464936139865E-7</v>
      </c>
      <c r="O3373" s="460">
        <f t="shared" si="595"/>
        <v>-136.65928918153361</v>
      </c>
      <c r="P3373" s="460">
        <f t="shared" si="592"/>
        <v>-10</v>
      </c>
      <c r="Q3373" s="460">
        <f t="shared" si="593"/>
        <v>2.5119977485972589E-12</v>
      </c>
      <c r="R3373" s="460">
        <f t="shared" si="594"/>
        <v>-2.511997748597259E-11</v>
      </c>
      <c r="V3373" s="430"/>
    </row>
    <row r="3374" spans="3:22" x14ac:dyDescent="0.35">
      <c r="C3374" s="460">
        <v>4330</v>
      </c>
      <c r="D3374" s="460">
        <f t="shared" si="585"/>
        <v>4330</v>
      </c>
      <c r="E3374" s="460">
        <f t="shared" si="591"/>
        <v>4.33</v>
      </c>
      <c r="F3374" s="460">
        <f t="shared" si="586"/>
        <v>1.8159816550775021E-4</v>
      </c>
      <c r="G3374" s="460">
        <v>2.3178565229258302E-2</v>
      </c>
      <c r="H3374" s="460">
        <f t="shared" si="587"/>
        <v>1</v>
      </c>
      <c r="I3374" s="460">
        <v>1.9148955588358301E-3</v>
      </c>
      <c r="J3374" s="460">
        <v>1.83386536672039E-3</v>
      </c>
      <c r="K3374" s="460">
        <v>3.4201734677228E-3</v>
      </c>
      <c r="L3374" s="460" t="str">
        <f t="shared" si="588"/>
        <v>-</v>
      </c>
      <c r="M3374" s="460">
        <f t="shared" si="589"/>
        <v>1</v>
      </c>
      <c r="N3374" s="460">
        <f t="shared" si="590"/>
        <v>4.2091849247350334E-6</v>
      </c>
      <c r="O3374" s="460">
        <f t="shared" si="595"/>
        <v>-107.51603987407366</v>
      </c>
      <c r="P3374" s="460">
        <f t="shared" si="592"/>
        <v>-10</v>
      </c>
      <c r="Q3374" s="460">
        <f t="shared" si="593"/>
        <v>4.7438790943879096E-12</v>
      </c>
      <c r="R3374" s="460">
        <f t="shared" si="594"/>
        <v>-4.7438790943879098E-11</v>
      </c>
      <c r="V3374" s="430"/>
    </row>
    <row r="3375" spans="3:22" x14ac:dyDescent="0.35">
      <c r="C3375" s="460">
        <v>4340</v>
      </c>
      <c r="D3375" s="460">
        <f t="shared" si="585"/>
        <v>4340</v>
      </c>
      <c r="E3375" s="460">
        <f t="shared" si="591"/>
        <v>4.34</v>
      </c>
      <c r="F3375" s="460">
        <f t="shared" si="586"/>
        <v>1.8597806356940931E-4</v>
      </c>
      <c r="G3375" s="460">
        <v>1.6583515073134499E-2</v>
      </c>
      <c r="H3375" s="460">
        <f t="shared" si="587"/>
        <v>1</v>
      </c>
      <c r="I3375" s="460">
        <v>1.91892292107598E-3</v>
      </c>
      <c r="J3375" s="460">
        <v>1.80442095647581E-3</v>
      </c>
      <c r="K3375" s="460">
        <v>3.4546012127557699E-3</v>
      </c>
      <c r="L3375" s="460" t="str">
        <f t="shared" si="588"/>
        <v>-</v>
      </c>
      <c r="M3375" s="460">
        <f t="shared" si="589"/>
        <v>1</v>
      </c>
      <c r="N3375" s="460">
        <f t="shared" si="590"/>
        <v>3.0841700204756655E-6</v>
      </c>
      <c r="O3375" s="460">
        <f t="shared" si="595"/>
        <v>-110.21723377377634</v>
      </c>
      <c r="P3375" s="460">
        <f t="shared" si="592"/>
        <v>-10</v>
      </c>
      <c r="Q3375" s="460">
        <f t="shared" si="593"/>
        <v>1.329825658920734E-11</v>
      </c>
      <c r="R3375" s="460">
        <f t="shared" si="594"/>
        <v>-1.3298256589207341E-10</v>
      </c>
      <c r="V3375" s="430"/>
    </row>
    <row r="3376" spans="3:22" x14ac:dyDescent="0.35">
      <c r="C3376" s="460">
        <v>4350</v>
      </c>
      <c r="D3376" s="460">
        <f t="shared" si="585"/>
        <v>4350</v>
      </c>
      <c r="E3376" s="460">
        <f t="shared" si="591"/>
        <v>4.3499999999999996</v>
      </c>
      <c r="F3376" s="460">
        <f t="shared" si="586"/>
        <v>1.8953667262712777E-4</v>
      </c>
      <c r="G3376" s="460">
        <v>1.9382734882874101E-8</v>
      </c>
      <c r="H3376" s="460">
        <f t="shared" si="587"/>
        <v>1</v>
      </c>
      <c r="I3376" s="460">
        <v>1.9197900787696601E-3</v>
      </c>
      <c r="J3376" s="460">
        <v>1.7724060196316401E-3</v>
      </c>
      <c r="K3376" s="460">
        <v>3.4849012154280902E-3</v>
      </c>
      <c r="L3376" s="460" t="str">
        <f t="shared" si="588"/>
        <v>-</v>
      </c>
      <c r="M3376" s="460">
        <f t="shared" si="589"/>
        <v>1</v>
      </c>
      <c r="N3376" s="460">
        <f t="shared" si="590"/>
        <v>3.6737390761137182E-12</v>
      </c>
      <c r="O3376" s="460">
        <f t="shared" si="595"/>
        <v>-228.69783384589579</v>
      </c>
      <c r="P3376" s="460">
        <f t="shared" si="592"/>
        <v>-10</v>
      </c>
      <c r="Q3376" s="460">
        <f t="shared" si="593"/>
        <v>2.3780318440215517E-12</v>
      </c>
      <c r="R3376" s="460">
        <f t="shared" si="594"/>
        <v>-2.3780318440215515E-11</v>
      </c>
      <c r="V3376" s="430"/>
    </row>
    <row r="3377" spans="3:22" x14ac:dyDescent="0.35">
      <c r="C3377" s="460">
        <v>4360</v>
      </c>
      <c r="D3377" s="460">
        <f t="shared" si="585"/>
        <v>4360</v>
      </c>
      <c r="E3377" s="460">
        <f t="shared" si="591"/>
        <v>4.3600000000000003</v>
      </c>
      <c r="F3377" s="460">
        <f t="shared" si="586"/>
        <v>1.9223938449598009E-4</v>
      </c>
      <c r="G3377" s="460">
        <v>4.6918750955444096E-9</v>
      </c>
      <c r="H3377" s="460">
        <f t="shared" si="587"/>
        <v>1</v>
      </c>
      <c r="I3377" s="460">
        <v>1.9175417962946999E-3</v>
      </c>
      <c r="J3377" s="460">
        <v>1.7379083923586801E-3</v>
      </c>
      <c r="K3377" s="460">
        <v>3.5111042814036002E-3</v>
      </c>
      <c r="L3377" s="460" t="str">
        <f t="shared" si="588"/>
        <v>-</v>
      </c>
      <c r="M3377" s="460">
        <f t="shared" si="589"/>
        <v>1</v>
      </c>
      <c r="N3377" s="460">
        <f t="shared" si="590"/>
        <v>9.019631804994751E-13</v>
      </c>
      <c r="O3377" s="460">
        <f t="shared" si="595"/>
        <v>-240.89622381306978</v>
      </c>
      <c r="P3377" s="460">
        <f t="shared" si="592"/>
        <v>-10</v>
      </c>
      <c r="Q3377" s="460">
        <f t="shared" si="593"/>
        <v>5.2342627852937678E-24</v>
      </c>
      <c r="R3377" s="460">
        <f t="shared" si="594"/>
        <v>-5.2342627852937677E-23</v>
      </c>
      <c r="V3377" s="430"/>
    </row>
    <row r="3378" spans="3:22" x14ac:dyDescent="0.35">
      <c r="C3378" s="460">
        <v>4370</v>
      </c>
      <c r="D3378" s="460">
        <f t="shared" si="585"/>
        <v>4370</v>
      </c>
      <c r="E3378" s="460">
        <f t="shared" si="591"/>
        <v>4.37</v>
      </c>
      <c r="F3378" s="460">
        <f t="shared" si="586"/>
        <v>1.9406095353188618E-4</v>
      </c>
      <c r="G3378" s="460">
        <v>3.73413874019415E-3</v>
      </c>
      <c r="H3378" s="460">
        <f t="shared" si="587"/>
        <v>1</v>
      </c>
      <c r="I3378" s="460">
        <v>1.9122268995034901E-3</v>
      </c>
      <c r="J3378" s="460">
        <v>1.70101862607213E-3</v>
      </c>
      <c r="K3378" s="460">
        <v>3.5332446722027501E-3</v>
      </c>
      <c r="L3378" s="460" t="str">
        <f t="shared" si="588"/>
        <v>-</v>
      </c>
      <c r="M3378" s="460">
        <f t="shared" si="589"/>
        <v>1</v>
      </c>
      <c r="N3378" s="460">
        <f t="shared" si="590"/>
        <v>7.2465052454243293E-7</v>
      </c>
      <c r="O3378" s="460">
        <f t="shared" si="595"/>
        <v>-122.79742778182273</v>
      </c>
      <c r="P3378" s="460">
        <f t="shared" si="592"/>
        <v>-10</v>
      </c>
      <c r="Q3378" s="460">
        <f t="shared" si="593"/>
        <v>1.3127992248415511E-13</v>
      </c>
      <c r="R3378" s="460">
        <f t="shared" si="594"/>
        <v>-1.3127992248415511E-12</v>
      </c>
      <c r="V3378" s="430"/>
    </row>
    <row r="3379" spans="3:22" x14ac:dyDescent="0.35">
      <c r="C3379" s="460">
        <v>4380</v>
      </c>
      <c r="D3379" s="460">
        <f t="shared" si="585"/>
        <v>4380</v>
      </c>
      <c r="E3379" s="460">
        <f t="shared" si="591"/>
        <v>4.38</v>
      </c>
      <c r="F3379" s="460">
        <f t="shared" si="586"/>
        <v>1.9498575375124591E-4</v>
      </c>
      <c r="G3379" s="460">
        <v>6.2176988376762901E-3</v>
      </c>
      <c r="H3379" s="460">
        <f t="shared" si="587"/>
        <v>1</v>
      </c>
      <c r="I3379" s="460">
        <v>1.9038981465072601E-3</v>
      </c>
      <c r="J3379" s="460">
        <v>1.66182980871442E-3</v>
      </c>
      <c r="K3379" s="460">
        <v>3.5513600246932201E-3</v>
      </c>
      <c r="L3379" s="460" t="str">
        <f t="shared" si="588"/>
        <v>-</v>
      </c>
      <c r="M3379" s="460">
        <f t="shared" si="589"/>
        <v>1</v>
      </c>
      <c r="N3379" s="460">
        <f t="shared" si="590"/>
        <v>1.2123626944625571E-6</v>
      </c>
      <c r="O3379" s="460">
        <f t="shared" si="595"/>
        <v>-118.32734871494878</v>
      </c>
      <c r="P3379" s="460">
        <f t="shared" si="592"/>
        <v>-10</v>
      </c>
      <c r="Q3379" s="460">
        <f t="shared" si="593"/>
        <v>9.3800505265001822E-13</v>
      </c>
      <c r="R3379" s="460">
        <f t="shared" si="594"/>
        <v>-9.3800505265001826E-12</v>
      </c>
      <c r="V3379" s="430"/>
    </row>
    <row r="3380" spans="3:22" x14ac:dyDescent="0.35">
      <c r="C3380" s="460">
        <v>4390</v>
      </c>
      <c r="D3380" s="460">
        <f t="shared" si="585"/>
        <v>4390</v>
      </c>
      <c r="E3380" s="460">
        <f t="shared" si="591"/>
        <v>4.3899999999999997</v>
      </c>
      <c r="F3380" s="460">
        <f t="shared" si="586"/>
        <v>1.9500790461222321E-4</v>
      </c>
      <c r="G3380" s="460">
        <v>1.29592353194536E-2</v>
      </c>
      <c r="H3380" s="460">
        <f t="shared" si="587"/>
        <v>1</v>
      </c>
      <c r="I3380" s="460">
        <v>1.8926120946041001E-3</v>
      </c>
      <c r="J3380" s="460">
        <v>1.6204373846538001E-3</v>
      </c>
      <c r="K3380" s="460">
        <v>3.5654912687429702E-3</v>
      </c>
      <c r="L3380" s="460" t="str">
        <f t="shared" si="588"/>
        <v>-</v>
      </c>
      <c r="M3380" s="460">
        <f t="shared" si="589"/>
        <v>1</v>
      </c>
      <c r="N3380" s="460">
        <f t="shared" si="590"/>
        <v>2.5271533250233617E-6</v>
      </c>
      <c r="O3380" s="460">
        <f t="shared" si="595"/>
        <v>-111.94736816364717</v>
      </c>
      <c r="P3380" s="460">
        <f t="shared" si="592"/>
        <v>-10</v>
      </c>
      <c r="Q3380" s="460">
        <f t="shared" si="593"/>
        <v>3.4959950149979526E-12</v>
      </c>
      <c r="R3380" s="460">
        <f t="shared" si="594"/>
        <v>-3.4959950149979527E-11</v>
      </c>
      <c r="V3380" s="430"/>
    </row>
    <row r="3381" spans="3:22" x14ac:dyDescent="0.35">
      <c r="C3381" s="460">
        <v>4400</v>
      </c>
      <c r="D3381" s="460">
        <f t="shared" si="585"/>
        <v>4400</v>
      </c>
      <c r="E3381" s="460">
        <f t="shared" si="591"/>
        <v>4.4000000000000004</v>
      </c>
      <c r="F3381" s="460">
        <f t="shared" si="586"/>
        <v>1.941312654125328E-4</v>
      </c>
      <c r="G3381" s="460">
        <v>5.16359524067862E-16</v>
      </c>
      <c r="H3381" s="460">
        <f t="shared" si="587"/>
        <v>1</v>
      </c>
      <c r="I3381" s="460">
        <v>1.87842896358966E-3</v>
      </c>
      <c r="J3381" s="460">
        <v>1.57693897348356E-3</v>
      </c>
      <c r="K3381" s="460">
        <v>3.5756825431287101E-3</v>
      </c>
      <c r="L3381" s="460" t="str">
        <f t="shared" si="588"/>
        <v>-</v>
      </c>
      <c r="M3381" s="460">
        <f t="shared" si="589"/>
        <v>1</v>
      </c>
      <c r="N3381" s="460">
        <f t="shared" si="590"/>
        <v>1.0024152781510724E-19</v>
      </c>
      <c r="O3381" s="460">
        <f t="shared" si="595"/>
        <v>-379.97904645468077</v>
      </c>
      <c r="P3381" s="460">
        <f t="shared" si="592"/>
        <v>-10</v>
      </c>
      <c r="Q3381" s="460">
        <f t="shared" si="593"/>
        <v>1.596625982044285E-12</v>
      </c>
      <c r="R3381" s="460">
        <f t="shared" si="594"/>
        <v>-1.5966259820442848E-11</v>
      </c>
      <c r="V3381" s="430"/>
    </row>
    <row r="3382" spans="3:22" x14ac:dyDescent="0.35">
      <c r="C3382" s="460">
        <v>4410</v>
      </c>
      <c r="D3382" s="460">
        <f t="shared" si="585"/>
        <v>4410</v>
      </c>
      <c r="E3382" s="460">
        <f t="shared" si="591"/>
        <v>4.41</v>
      </c>
      <c r="F3382" s="460">
        <f t="shared" si="586"/>
        <v>1.9236930004404011E-4</v>
      </c>
      <c r="G3382" s="460">
        <v>1.29592353194535E-2</v>
      </c>
      <c r="H3382" s="460">
        <f t="shared" si="587"/>
        <v>1</v>
      </c>
      <c r="I3382" s="460">
        <v>1.86141249568903E-3</v>
      </c>
      <c r="J3382" s="460">
        <v>1.5314341880062401E-3</v>
      </c>
      <c r="K3382" s="460">
        <v>3.5819811097922401E-3</v>
      </c>
      <c r="L3382" s="460" t="str">
        <f t="shared" si="588"/>
        <v>-</v>
      </c>
      <c r="M3382" s="460">
        <f t="shared" si="589"/>
        <v>1</v>
      </c>
      <c r="N3382" s="460">
        <f t="shared" si="590"/>
        <v>2.4929590275092724E-6</v>
      </c>
      <c r="O3382" s="460">
        <f t="shared" si="595"/>
        <v>-112.0656971838183</v>
      </c>
      <c r="P3382" s="460">
        <f t="shared" si="592"/>
        <v>-10</v>
      </c>
      <c r="Q3382" s="460">
        <f t="shared" si="593"/>
        <v>1.5537111782101195E-12</v>
      </c>
      <c r="R3382" s="460">
        <f t="shared" si="594"/>
        <v>-1.5537111782101193E-11</v>
      </c>
      <c r="V3382" s="430"/>
    </row>
    <row r="3383" spans="3:22" x14ac:dyDescent="0.35">
      <c r="C3383" s="460">
        <v>4420</v>
      </c>
      <c r="D3383" s="460">
        <f t="shared" si="585"/>
        <v>4420</v>
      </c>
      <c r="E3383" s="460">
        <f t="shared" si="591"/>
        <v>4.42</v>
      </c>
      <c r="F3383" s="460">
        <f t="shared" si="586"/>
        <v>1.8974481558246232E-4</v>
      </c>
      <c r="G3383" s="460">
        <v>6.2176988376779398E-3</v>
      </c>
      <c r="H3383" s="460">
        <f t="shared" si="587"/>
        <v>1</v>
      </c>
      <c r="I3383" s="460">
        <v>1.8416298123511399E-3</v>
      </c>
      <c r="J3383" s="460">
        <v>1.48402445168038E-3</v>
      </c>
      <c r="K3383" s="460">
        <v>3.5844372665373402E-3</v>
      </c>
      <c r="L3383" s="460" t="str">
        <f t="shared" si="588"/>
        <v>-</v>
      </c>
      <c r="M3383" s="460">
        <f t="shared" si="589"/>
        <v>1</v>
      </c>
      <c r="N3383" s="460">
        <f t="shared" si="590"/>
        <v>1.1797761193024909E-6</v>
      </c>
      <c r="O3383" s="460">
        <f t="shared" si="595"/>
        <v>-118.56400797890137</v>
      </c>
      <c r="P3383" s="460">
        <f t="shared" si="592"/>
        <v>-10</v>
      </c>
      <c r="Q3383" s="460">
        <f t="shared" si="593"/>
        <v>3.372245864656606E-12</v>
      </c>
      <c r="R3383" s="460">
        <f t="shared" si="594"/>
        <v>-3.372245864656606E-11</v>
      </c>
      <c r="V3383" s="430"/>
    </row>
    <row r="3384" spans="3:22" x14ac:dyDescent="0.35">
      <c r="C3384" s="460">
        <v>4430</v>
      </c>
      <c r="D3384" s="460">
        <f t="shared" si="585"/>
        <v>4430</v>
      </c>
      <c r="E3384" s="460">
        <f t="shared" si="591"/>
        <v>4.43</v>
      </c>
      <c r="F3384" s="460">
        <f t="shared" si="586"/>
        <v>1.8628957985806566E-4</v>
      </c>
      <c r="G3384" s="460">
        <v>3.7341387401940498E-3</v>
      </c>
      <c r="H3384" s="460">
        <f t="shared" si="587"/>
        <v>1</v>
      </c>
      <c r="I3384" s="460">
        <v>1.8191512681487499E-3</v>
      </c>
      <c r="J3384" s="460">
        <v>1.4348128158110001E-3</v>
      </c>
      <c r="K3384" s="460">
        <v>3.5831042582614098E-3</v>
      </c>
      <c r="L3384" s="460" t="str">
        <f t="shared" si="588"/>
        <v>-</v>
      </c>
      <c r="M3384" s="460">
        <f t="shared" si="589"/>
        <v>1</v>
      </c>
      <c r="N3384" s="460">
        <f t="shared" si="590"/>
        <v>6.956311370424762E-7</v>
      </c>
      <c r="O3384" s="460">
        <f t="shared" si="595"/>
        <v>-123.15241973686312</v>
      </c>
      <c r="P3384" s="460">
        <f t="shared" si="592"/>
        <v>-10</v>
      </c>
      <c r="Q3384" s="460">
        <f t="shared" si="593"/>
        <v>8.7928809428783945E-13</v>
      </c>
      <c r="R3384" s="460">
        <f t="shared" si="594"/>
        <v>-8.7928809428783951E-12</v>
      </c>
      <c r="V3384" s="430"/>
    </row>
    <row r="3385" spans="3:22" x14ac:dyDescent="0.35">
      <c r="C3385" s="460">
        <v>4440</v>
      </c>
      <c r="D3385" s="460">
        <f t="shared" si="585"/>
        <v>4440</v>
      </c>
      <c r="E3385" s="460">
        <f t="shared" si="591"/>
        <v>4.4400000000000004</v>
      </c>
      <c r="F3385" s="460">
        <f t="shared" si="586"/>
        <v>1.8204382472882438E-4</v>
      </c>
      <c r="G3385" s="460">
        <v>4.6918754697179997E-9</v>
      </c>
      <c r="H3385" s="460">
        <f t="shared" si="587"/>
        <v>1</v>
      </c>
      <c r="I3385" s="460">
        <v>1.79405030202595E-3</v>
      </c>
      <c r="J3385" s="460">
        <v>1.38390377675444E-3</v>
      </c>
      <c r="K3385" s="460">
        <v>3.5780381868125502E-3</v>
      </c>
      <c r="L3385" s="460" t="str">
        <f t="shared" si="588"/>
        <v>-</v>
      </c>
      <c r="M3385" s="460">
        <f t="shared" si="589"/>
        <v>1</v>
      </c>
      <c r="N3385" s="460">
        <f t="shared" si="590"/>
        <v>8.5412695565881413E-13</v>
      </c>
      <c r="O3385" s="460">
        <f t="shared" si="595"/>
        <v>-241.36955143764365</v>
      </c>
      <c r="P3385" s="460">
        <f t="shared" si="592"/>
        <v>-10</v>
      </c>
      <c r="Q3385" s="460">
        <f t="shared" si="593"/>
        <v>1.2097596678458713E-13</v>
      </c>
      <c r="R3385" s="460">
        <f t="shared" si="594"/>
        <v>-1.2097596678458713E-12</v>
      </c>
      <c r="V3385" s="430"/>
    </row>
    <row r="3386" spans="3:22" x14ac:dyDescent="0.35">
      <c r="C3386" s="460">
        <v>4450</v>
      </c>
      <c r="D3386" s="460">
        <f t="shared" si="585"/>
        <v>4450</v>
      </c>
      <c r="E3386" s="460">
        <f t="shared" si="591"/>
        <v>4.45</v>
      </c>
      <c r="F3386" s="460">
        <f t="shared" si="586"/>
        <v>1.7705564324090096E-4</v>
      </c>
      <c r="G3386" s="460">
        <v>1.9382735206318201E-8</v>
      </c>
      <c r="H3386" s="460">
        <f t="shared" si="587"/>
        <v>1</v>
      </c>
      <c r="I3386" s="460">
        <v>1.7664032861379501E-3</v>
      </c>
      <c r="J3386" s="460">
        <v>1.3314030934119499E-3</v>
      </c>
      <c r="K3386" s="460">
        <v>3.5692979195689999E-3</v>
      </c>
      <c r="L3386" s="460" t="str">
        <f t="shared" si="588"/>
        <v>-</v>
      </c>
      <c r="M3386" s="460">
        <f t="shared" si="589"/>
        <v>1</v>
      </c>
      <c r="N3386" s="460">
        <f t="shared" si="590"/>
        <v>3.4318226497227266E-12</v>
      </c>
      <c r="O3386" s="460">
        <f t="shared" si="595"/>
        <v>-229.28950327565622</v>
      </c>
      <c r="P3386" s="460">
        <f t="shared" si="592"/>
        <v>-10</v>
      </c>
      <c r="Q3386" s="460">
        <f t="shared" si="593"/>
        <v>4.5923410049675467E-24</v>
      </c>
      <c r="R3386" s="460">
        <f t="shared" si="594"/>
        <v>-4.5923410049675467E-23</v>
      </c>
      <c r="V3386" s="430"/>
    </row>
    <row r="3387" spans="3:22" x14ac:dyDescent="0.35">
      <c r="C3387" s="460">
        <v>4460</v>
      </c>
      <c r="D3387" s="460">
        <f t="shared" si="585"/>
        <v>4460</v>
      </c>
      <c r="E3387" s="460">
        <f t="shared" si="591"/>
        <v>4.46</v>
      </c>
      <c r="F3387" s="460">
        <f t="shared" si="586"/>
        <v>1.713802901941901E-4</v>
      </c>
      <c r="G3387" s="460">
        <v>1.6583515073133898E-2</v>
      </c>
      <c r="H3387" s="460">
        <f t="shared" si="587"/>
        <v>1</v>
      </c>
      <c r="I3387" s="460">
        <v>1.7362893725263401E-3</v>
      </c>
      <c r="J3387" s="460">
        <v>1.2774176052759E-3</v>
      </c>
      <c r="K3387" s="460">
        <v>3.5569449968301001E-3</v>
      </c>
      <c r="L3387" s="460" t="str">
        <f t="shared" si="588"/>
        <v>-</v>
      </c>
      <c r="M3387" s="460">
        <f t="shared" si="589"/>
        <v>1</v>
      </c>
      <c r="N3387" s="460">
        <f t="shared" si="590"/>
        <v>2.8420876256734134E-6</v>
      </c>
      <c r="O3387" s="460">
        <f t="shared" si="595"/>
        <v>-110.92725072549837</v>
      </c>
      <c r="P3387" s="460">
        <f t="shared" si="592"/>
        <v>-10</v>
      </c>
      <c r="Q3387" s="460">
        <f t="shared" si="593"/>
        <v>2.0193703947747727E-12</v>
      </c>
      <c r="R3387" s="460">
        <f t="shared" si="594"/>
        <v>-2.0193703947747727E-11</v>
      </c>
      <c r="V3387" s="430"/>
    </row>
    <row r="3388" spans="3:22" x14ac:dyDescent="0.35">
      <c r="C3388" s="460">
        <v>4470</v>
      </c>
      <c r="D3388" s="460">
        <f t="shared" si="585"/>
        <v>4470</v>
      </c>
      <c r="E3388" s="460">
        <f t="shared" si="591"/>
        <v>4.47</v>
      </c>
      <c r="F3388" s="460">
        <f t="shared" si="586"/>
        <v>1.6507939681670379E-4</v>
      </c>
      <c r="G3388" s="460">
        <v>2.31785652292586E-2</v>
      </c>
      <c r="H3388" s="460">
        <f t="shared" si="587"/>
        <v>1</v>
      </c>
      <c r="I3388" s="460">
        <v>1.7037903378739601E-3</v>
      </c>
      <c r="J3388" s="460">
        <v>1.22205505129397E-3</v>
      </c>
      <c r="K3388" s="460">
        <v>3.5410435381140501E-3</v>
      </c>
      <c r="L3388" s="460" t="str">
        <f t="shared" si="588"/>
        <v>-</v>
      </c>
      <c r="M3388" s="460">
        <f t="shared" si="589"/>
        <v>1</v>
      </c>
      <c r="N3388" s="460">
        <f t="shared" si="590"/>
        <v>3.8263035671226335E-6</v>
      </c>
      <c r="O3388" s="460">
        <f t="shared" si="595"/>
        <v>-108.3444115471451</v>
      </c>
      <c r="P3388" s="460">
        <f t="shared" si="592"/>
        <v>-10</v>
      </c>
      <c r="Q3388" s="460">
        <f t="shared" si="593"/>
        <v>1.111686027503997E-11</v>
      </c>
      <c r="R3388" s="460">
        <f t="shared" si="594"/>
        <v>-1.111686027503997E-10</v>
      </c>
      <c r="V3388" s="430"/>
    </row>
    <row r="3389" spans="3:22" x14ac:dyDescent="0.35">
      <c r="C3389" s="460">
        <v>4480</v>
      </c>
      <c r="D3389" s="460">
        <f t="shared" si="585"/>
        <v>4480</v>
      </c>
      <c r="E3389" s="460">
        <f t="shared" si="591"/>
        <v>4.4800000000000004</v>
      </c>
      <c r="F3389" s="460">
        <f t="shared" si="586"/>
        <v>1.5822011127662774E-4</v>
      </c>
      <c r="G3389" s="460">
        <v>8.3260134306240398E-4</v>
      </c>
      <c r="H3389" s="460">
        <f t="shared" si="587"/>
        <v>1</v>
      </c>
      <c r="I3389" s="460">
        <v>1.6689904265823801E-3</v>
      </c>
      <c r="J3389" s="460">
        <v>1.16542388980806E-3</v>
      </c>
      <c r="K3389" s="460">
        <v>3.5216601474548702E-3</v>
      </c>
      <c r="L3389" s="460" t="str">
        <f t="shared" si="588"/>
        <v>-</v>
      </c>
      <c r="M3389" s="460">
        <f t="shared" si="589"/>
        <v>1</v>
      </c>
      <c r="N3389" s="460">
        <f t="shared" si="590"/>
        <v>1.3173427714840328E-7</v>
      </c>
      <c r="O3389" s="460">
        <f t="shared" si="595"/>
        <v>-137.60602414548299</v>
      </c>
      <c r="P3389" s="460">
        <f t="shared" si="592"/>
        <v>-10</v>
      </c>
      <c r="Q3389" s="460">
        <f t="shared" si="593"/>
        <v>3.9165158941704289E-12</v>
      </c>
      <c r="R3389" s="460">
        <f t="shared" si="594"/>
        <v>-3.9165158941704287E-11</v>
      </c>
      <c r="V3389" s="430"/>
    </row>
    <row r="3390" spans="3:22" x14ac:dyDescent="0.35">
      <c r="C3390" s="460">
        <v>4490</v>
      </c>
      <c r="D3390" s="460">
        <f t="shared" ref="D3390:D3453" si="596">IF(AND($D$11=$U$86,$D$13&gt;=$U$80),$D$13/$U$80,1)*(f_CLK_MHz/fCLK_NOM_MHz)*$C3390</f>
        <v>4490</v>
      </c>
      <c r="E3390" s="460">
        <f t="shared" si="591"/>
        <v>4.49</v>
      </c>
      <c r="F3390" s="460">
        <f t="shared" ref="F3390:F3453" si="597">IF(SINC3_Decimation&lt;&gt;0,(ABS(SIN(((MOD_CLK_DIV*PI()*$D3390*SINC3_Decimation)/(f_CLK_MHz*1000000)))/(SINC3_Decimation*SIN(((MOD_CLK_DIV*PI()*$D3390)/(f_CLK_MHz*1000000)))))^First_Stage_Order),"-")</f>
        <v>1.5087417761315325E-4</v>
      </c>
      <c r="G3390" s="460">
        <v>1.77239668374089E-2</v>
      </c>
      <c r="H3390" s="460">
        <f t="shared" ref="H3390:H3453" si="598">IF(SINC1A_Decimation&lt;&gt;0,(ABS(SIN(((MOD_CLK_DIV*SINC3_Decimation*FIR2_Decimation*PI()*$D3390*SINC1A_Decimation)/(f_CLK_MHz*1000000)))/(SINC1A_Decimation*SIN(((MOD_CLK_DIV*SINC3_Decimation*FIR2_Decimation*PI()*$D3390)/(f_CLK_MHz*1000000)))))^1),"-")</f>
        <v>1</v>
      </c>
      <c r="I3390" s="460">
        <v>1.6319761924145999E-3</v>
      </c>
      <c r="J3390" s="460">
        <v>1.10763311982096E-3</v>
      </c>
      <c r="K3390" s="460">
        <v>3.4988638177898298E-3</v>
      </c>
      <c r="L3390" s="460" t="str">
        <f t="shared" ref="L3390:L3453" si="599">IF(SINC1B_Decimation&lt;&gt;0,(ABS(SIN(((MOD_CLK_DIV*FIR1_Decimation*PI()*$D3390*SINC1B_Decimation)/(f_CLK_MHz*1000000)))/(SINC1B_Decimation*SIN(((MOD_CLK_DIV*FIR1_Decimation*PI()*$D3390)/(f_CLK_MHz*1000000)))))^1),"-")</f>
        <v>-</v>
      </c>
      <c r="M3390" s="460">
        <f t="shared" ref="M3390:M3453" si="600">IF($D$14=$Z$85,(ABS(SIN(((Dec_Prior_to_Chop*PI()*$D3390*2)/(f_CLK_MHz*1000000)))/(2*SIN(((Dec_Prior_to_Chop*PI()*$D3390)/(f_CLK_MHz*1000000)))))^1),1)</f>
        <v>1</v>
      </c>
      <c r="N3390" s="460">
        <f t="shared" ref="N3390:N3453" si="601">M3390*IF(FILTER=$U$85,F3390,IF(AND(FILTER=$U$86,$D$13&lt;=$U$73,$D$13&lt;&gt;$U$72),F3390*G3390*H3390,IF(AND(FILTER=$U$86,OR($D$13&gt;=$U$74,$D$13=$U$72),$D$13&lt;=$U$79,$D$13&lt;&gt;$U$75),I3390*L3390,IF(AND(FILTER=$U$86,$D$13=$U$75),J3390*L3390,IF(AND(FILTER=$U$86,$D$13&gt;=$U$80),K3390,"Error")))))</f>
        <v>2.6740889206368684E-6</v>
      </c>
      <c r="O3390" s="460">
        <f t="shared" si="595"/>
        <v>-111.45648310752526</v>
      </c>
      <c r="P3390" s="460">
        <f t="shared" si="592"/>
        <v>-10</v>
      </c>
      <c r="Q3390" s="460">
        <f t="shared" si="593"/>
        <v>1.9681609543074919E-12</v>
      </c>
      <c r="R3390" s="460">
        <f t="shared" si="594"/>
        <v>-1.9681609543074919E-11</v>
      </c>
      <c r="V3390" s="430"/>
    </row>
    <row r="3391" spans="3:22" x14ac:dyDescent="0.35">
      <c r="C3391" s="460">
        <v>4500</v>
      </c>
      <c r="D3391" s="460">
        <f t="shared" si="596"/>
        <v>4500</v>
      </c>
      <c r="E3391" s="460">
        <f t="shared" ref="E3391:E3454" si="602">D3391/1000</f>
        <v>4.5</v>
      </c>
      <c r="F3391" s="460">
        <f t="shared" si="597"/>
        <v>1.4311696633745544E-4</v>
      </c>
      <c r="G3391" s="460">
        <v>1.3766877613401801E-8</v>
      </c>
      <c r="H3391" s="460">
        <f t="shared" si="598"/>
        <v>1</v>
      </c>
      <c r="I3391" s="460">
        <v>1.59283633894464E-3</v>
      </c>
      <c r="J3391" s="460">
        <v>1.04879210384171E-3</v>
      </c>
      <c r="K3391" s="460">
        <v>3.47272583453073E-3</v>
      </c>
      <c r="L3391" s="460" t="str">
        <f t="shared" si="599"/>
        <v>-</v>
      </c>
      <c r="M3391" s="460">
        <f t="shared" si="600"/>
        <v>1</v>
      </c>
      <c r="N3391" s="460">
        <f t="shared" si="601"/>
        <v>1.9702737599690943E-12</v>
      </c>
      <c r="O3391" s="460">
        <f t="shared" si="595"/>
        <v>-234.10946853073972</v>
      </c>
      <c r="P3391" s="460">
        <f t="shared" si="592"/>
        <v>-10</v>
      </c>
      <c r="Q3391" s="460">
        <f t="shared" si="593"/>
        <v>1.7876905232127995E-12</v>
      </c>
      <c r="R3391" s="460">
        <f t="shared" si="594"/>
        <v>-1.7876905232127996E-11</v>
      </c>
      <c r="V3391" s="430"/>
    </row>
    <row r="3392" spans="3:22" x14ac:dyDescent="0.35">
      <c r="C3392" s="460">
        <v>4510</v>
      </c>
      <c r="D3392" s="460">
        <f t="shared" si="596"/>
        <v>4510</v>
      </c>
      <c r="E3392" s="460">
        <f t="shared" si="602"/>
        <v>4.51</v>
      </c>
      <c r="F3392" s="460">
        <f t="shared" si="597"/>
        <v>1.3502647043670099E-4</v>
      </c>
      <c r="G3392" s="460">
        <v>2.5137027618834101E-2</v>
      </c>
      <c r="H3392" s="460">
        <f t="shared" si="598"/>
        <v>1</v>
      </c>
      <c r="I3392" s="460">
        <v>1.5516615590533999E-3</v>
      </c>
      <c r="J3392" s="460">
        <v>9.8901039254791498E-4</v>
      </c>
      <c r="K3392" s="460">
        <v>3.4433196784097301E-3</v>
      </c>
      <c r="L3392" s="460" t="str">
        <f t="shared" si="599"/>
        <v>-</v>
      </c>
      <c r="M3392" s="460">
        <f t="shared" si="600"/>
        <v>1</v>
      </c>
      <c r="N3392" s="460">
        <f t="shared" si="601"/>
        <v>3.3941641166410391E-6</v>
      </c>
      <c r="O3392" s="460">
        <f t="shared" si="595"/>
        <v>-109.38534324491371</v>
      </c>
      <c r="P3392" s="460">
        <f t="shared" si="592"/>
        <v>-10</v>
      </c>
      <c r="Q3392" s="460">
        <f t="shared" si="593"/>
        <v>2.8800908563906296E-12</v>
      </c>
      <c r="R3392" s="460">
        <f t="shared" si="594"/>
        <v>-2.8800908563906295E-11</v>
      </c>
      <c r="V3392" s="430"/>
    </row>
    <row r="3393" spans="3:22" x14ac:dyDescent="0.35">
      <c r="C3393" s="460">
        <v>4520</v>
      </c>
      <c r="D3393" s="460">
        <f t="shared" si="596"/>
        <v>4520</v>
      </c>
      <c r="E3393" s="460">
        <f t="shared" si="602"/>
        <v>4.5199999999999996</v>
      </c>
      <c r="F3393" s="460">
        <f t="shared" si="597"/>
        <v>1.2668228080267899E-4</v>
      </c>
      <c r="G3393" s="460">
        <v>1.3260082158222599E-2</v>
      </c>
      <c r="H3393" s="460">
        <f t="shared" si="598"/>
        <v>1</v>
      </c>
      <c r="I3393" s="460">
        <v>1.5085443737100899E-3</v>
      </c>
      <c r="J3393" s="460">
        <v>9.2839755150758198E-4</v>
      </c>
      <c r="K3393" s="460">
        <v>3.4107209276913598E-3</v>
      </c>
      <c r="L3393" s="460" t="str">
        <f t="shared" si="599"/>
        <v>-</v>
      </c>
      <c r="M3393" s="460">
        <f t="shared" si="600"/>
        <v>1</v>
      </c>
      <c r="N3393" s="460">
        <f t="shared" si="601"/>
        <v>1.679817451434549E-6</v>
      </c>
      <c r="O3393" s="460">
        <f t="shared" si="595"/>
        <v>-115.49475822431887</v>
      </c>
      <c r="P3393" s="460">
        <f t="shared" si="592"/>
        <v>-10</v>
      </c>
      <c r="Q3393" s="460">
        <f t="shared" si="593"/>
        <v>6.4363222382926994E-12</v>
      </c>
      <c r="R3393" s="460">
        <f t="shared" si="594"/>
        <v>-6.4363222382926989E-11</v>
      </c>
      <c r="V3393" s="430"/>
    </row>
    <row r="3394" spans="3:22" x14ac:dyDescent="0.35">
      <c r="C3394" s="460">
        <v>4530</v>
      </c>
      <c r="D3394" s="460">
        <f t="shared" si="596"/>
        <v>4530</v>
      </c>
      <c r="E3394" s="460">
        <f t="shared" si="602"/>
        <v>4.53</v>
      </c>
      <c r="F3394" s="460">
        <f t="shared" si="597"/>
        <v>1.1816455520123252E-4</v>
      </c>
      <c r="G3394" s="460">
        <v>1.8618288423169899E-2</v>
      </c>
      <c r="H3394" s="460">
        <f t="shared" si="598"/>
        <v>1</v>
      </c>
      <c r="I3394" s="460">
        <v>1.4635789702739E-3</v>
      </c>
      <c r="J3394" s="460">
        <v>8.6706299018672096E-4</v>
      </c>
      <c r="K3394" s="460">
        <v>3.3750071598406301E-3</v>
      </c>
      <c r="L3394" s="460" t="str">
        <f t="shared" si="599"/>
        <v>-</v>
      </c>
      <c r="M3394" s="460">
        <f t="shared" si="600"/>
        <v>1</v>
      </c>
      <c r="N3394" s="460">
        <f t="shared" si="601"/>
        <v>2.2000217701321279E-6</v>
      </c>
      <c r="O3394" s="460">
        <f t="shared" si="595"/>
        <v>-113.15146043263339</v>
      </c>
      <c r="P3394" s="460">
        <f t="shared" si="592"/>
        <v>-10</v>
      </c>
      <c r="Q3394" s="460">
        <f t="shared" si="593"/>
        <v>3.7632880963017788E-12</v>
      </c>
      <c r="R3394" s="460">
        <f t="shared" si="594"/>
        <v>-3.7632880963017788E-11</v>
      </c>
      <c r="V3394" s="430"/>
    </row>
    <row r="3395" spans="3:22" x14ac:dyDescent="0.35">
      <c r="C3395" s="460">
        <v>4540</v>
      </c>
      <c r="D3395" s="460">
        <f t="shared" si="596"/>
        <v>4540</v>
      </c>
      <c r="E3395" s="460">
        <f t="shared" si="602"/>
        <v>4.54</v>
      </c>
      <c r="F3395" s="460">
        <f t="shared" si="597"/>
        <v>1.0955299480024935E-4</v>
      </c>
      <c r="G3395" s="460">
        <v>2.1720059674923398E-2</v>
      </c>
      <c r="H3395" s="460">
        <f t="shared" si="598"/>
        <v>1</v>
      </c>
      <c r="I3395" s="460">
        <v>1.4168610405520599E-3</v>
      </c>
      <c r="J3395" s="460">
        <v>8.0511579347077803E-4</v>
      </c>
      <c r="K3395" s="460">
        <v>3.3362578527379402E-3</v>
      </c>
      <c r="L3395" s="460" t="str">
        <f t="shared" si="599"/>
        <v>-</v>
      </c>
      <c r="M3395" s="460">
        <f t="shared" si="600"/>
        <v>1</v>
      </c>
      <c r="N3395" s="460">
        <f t="shared" si="601"/>
        <v>2.3794975846279885E-6</v>
      </c>
      <c r="O3395" s="460">
        <f t="shared" si="595"/>
        <v>-112.47029463414221</v>
      </c>
      <c r="P3395" s="460">
        <f t="shared" ref="P3395:P3458" si="603">D3394-D3395</f>
        <v>-10</v>
      </c>
      <c r="Q3395" s="460">
        <f t="shared" ref="Q3395:Q3458" si="604">((N3395+N3394)/2)^2</f>
        <v>5.2429993801556292E-12</v>
      </c>
      <c r="R3395" s="460">
        <f t="shared" ref="R3395:R3458" si="605">P3395*Q3395</f>
        <v>-5.2429993801556292E-11</v>
      </c>
      <c r="V3395" s="430"/>
    </row>
    <row r="3396" spans="3:22" x14ac:dyDescent="0.35">
      <c r="C3396" s="460">
        <v>4550</v>
      </c>
      <c r="D3396" s="460">
        <f t="shared" si="596"/>
        <v>4550</v>
      </c>
      <c r="E3396" s="460">
        <f t="shared" si="602"/>
        <v>4.55</v>
      </c>
      <c r="F3396" s="460">
        <f t="shared" si="597"/>
        <v>1.0092584198655338E-4</v>
      </c>
      <c r="G3396" s="460">
        <v>2.1995442745193499E-8</v>
      </c>
      <c r="H3396" s="460">
        <f t="shared" si="598"/>
        <v>1</v>
      </c>
      <c r="I3396" s="460">
        <v>1.3684876188433501E-3</v>
      </c>
      <c r="J3396" s="460">
        <v>7.42664555917135E-4</v>
      </c>
      <c r="K3396" s="460">
        <v>3.2945542855296302E-3</v>
      </c>
      <c r="L3396" s="460" t="str">
        <f t="shared" si="599"/>
        <v>-</v>
      </c>
      <c r="M3396" s="460">
        <f t="shared" si="600"/>
        <v>1</v>
      </c>
      <c r="N3396" s="460">
        <f t="shared" si="601"/>
        <v>2.2199085789256812E-12</v>
      </c>
      <c r="O3396" s="460">
        <f t="shared" si="595"/>
        <v>-233.07329820905608</v>
      </c>
      <c r="P3396" s="460">
        <f t="shared" si="603"/>
        <v>-10</v>
      </c>
      <c r="Q3396" s="460">
        <f t="shared" si="604"/>
        <v>1.4155048299473906E-12</v>
      </c>
      <c r="R3396" s="460">
        <f t="shared" si="605"/>
        <v>-1.4155048299473906E-11</v>
      </c>
      <c r="V3396" s="430"/>
    </row>
    <row r="3397" spans="3:22" x14ac:dyDescent="0.35">
      <c r="C3397" s="460">
        <v>4560</v>
      </c>
      <c r="D3397" s="460">
        <f t="shared" si="596"/>
        <v>4560</v>
      </c>
      <c r="E3397" s="460">
        <f t="shared" si="602"/>
        <v>4.5599999999999996</v>
      </c>
      <c r="F3397" s="460">
        <f t="shared" si="597"/>
        <v>9.2358912731828308E-5</v>
      </c>
      <c r="G3397" s="460">
        <v>2.4968901913135099E-8</v>
      </c>
      <c r="H3397" s="460">
        <f t="shared" si="598"/>
        <v>1</v>
      </c>
      <c r="I3397" s="460">
        <v>1.31855692019777E-3</v>
      </c>
      <c r="J3397" s="460">
        <v>6.7981721895051905E-4</v>
      </c>
      <c r="K3397" s="460">
        <v>3.2499794392018499E-3</v>
      </c>
      <c r="L3397" s="460" t="str">
        <f t="shared" si="599"/>
        <v>-</v>
      </c>
      <c r="M3397" s="460">
        <f t="shared" si="600"/>
        <v>1</v>
      </c>
      <c r="N3397" s="460">
        <f t="shared" si="601"/>
        <v>2.3061006328048255E-12</v>
      </c>
      <c r="O3397" s="460">
        <f t="shared" si="595"/>
        <v>-232.74243490077225</v>
      </c>
      <c r="P3397" s="460">
        <f t="shared" si="603"/>
        <v>-10</v>
      </c>
      <c r="Q3397" s="460">
        <f t="shared" si="604"/>
        <v>5.1211898461673497E-24</v>
      </c>
      <c r="R3397" s="460">
        <f t="shared" si="605"/>
        <v>-5.1211898461673494E-23</v>
      </c>
      <c r="V3397" s="430"/>
    </row>
    <row r="3398" spans="3:22" x14ac:dyDescent="0.35">
      <c r="C3398" s="460">
        <v>4570</v>
      </c>
      <c r="D3398" s="460">
        <f t="shared" si="596"/>
        <v>4570</v>
      </c>
      <c r="E3398" s="460">
        <f t="shared" si="602"/>
        <v>4.57</v>
      </c>
      <c r="F3398" s="460">
        <f t="shared" si="597"/>
        <v>8.3924676123596812E-5</v>
      </c>
      <c r="G3398" s="460">
        <v>2.7848479281676101E-2</v>
      </c>
      <c r="H3398" s="460">
        <f t="shared" si="598"/>
        <v>1</v>
      </c>
      <c r="I3398" s="460">
        <v>1.2671681791155899E-3</v>
      </c>
      <c r="J3398" s="460">
        <v>6.1668091120586303E-4</v>
      </c>
      <c r="K3398" s="460">
        <v>3.2026178969675502E-3</v>
      </c>
      <c r="L3398" s="460" t="str">
        <f t="shared" si="599"/>
        <v>-</v>
      </c>
      <c r="M3398" s="460">
        <f t="shared" si="600"/>
        <v>1</v>
      </c>
      <c r="N3398" s="460">
        <f t="shared" si="601"/>
        <v>2.3371746042493627E-6</v>
      </c>
      <c r="O3398" s="460">
        <f t="shared" si="595"/>
        <v>-112.62617682764176</v>
      </c>
      <c r="P3398" s="460">
        <f t="shared" si="603"/>
        <v>-10</v>
      </c>
      <c r="Q3398" s="460">
        <f t="shared" si="604"/>
        <v>1.3655989775682877E-12</v>
      </c>
      <c r="R3398" s="460">
        <f t="shared" si="605"/>
        <v>-1.3655989775682877E-11</v>
      </c>
      <c r="V3398" s="430"/>
    </row>
    <row r="3399" spans="3:22" x14ac:dyDescent="0.35">
      <c r="C3399" s="460">
        <v>4580</v>
      </c>
      <c r="D3399" s="460">
        <f t="shared" si="596"/>
        <v>4580</v>
      </c>
      <c r="E3399" s="460">
        <f t="shared" si="602"/>
        <v>4.58</v>
      </c>
      <c r="F3399" s="460">
        <f t="shared" si="597"/>
        <v>7.5691392870138851E-5</v>
      </c>
      <c r="G3399" s="460">
        <v>4.0991733560492898E-2</v>
      </c>
      <c r="H3399" s="460">
        <f t="shared" si="598"/>
        <v>1</v>
      </c>
      <c r="I3399" s="460">
        <v>1.2144214889097801E-3</v>
      </c>
      <c r="J3399" s="460">
        <v>5.53361792216671E-4</v>
      </c>
      <c r="K3399" s="460">
        <v>3.1525557445504799E-3</v>
      </c>
      <c r="L3399" s="460" t="str">
        <f t="shared" si="599"/>
        <v>-</v>
      </c>
      <c r="M3399" s="460">
        <f t="shared" si="600"/>
        <v>1</v>
      </c>
      <c r="N3399" s="460">
        <f t="shared" si="601"/>
        <v>3.1027214093553236E-6</v>
      </c>
      <c r="O3399" s="460">
        <f t="shared" si="595"/>
        <v>-110.16514435174783</v>
      </c>
      <c r="P3399" s="460">
        <f t="shared" si="603"/>
        <v>-10</v>
      </c>
      <c r="Q3399" s="460">
        <f t="shared" si="604"/>
        <v>7.3981171597080408E-12</v>
      </c>
      <c r="R3399" s="460">
        <f t="shared" si="605"/>
        <v>-7.3981171597080405E-11</v>
      </c>
      <c r="V3399" s="430"/>
    </row>
    <row r="3400" spans="3:22" x14ac:dyDescent="0.35">
      <c r="C3400" s="460">
        <v>4590</v>
      </c>
      <c r="D3400" s="460">
        <f t="shared" si="596"/>
        <v>4590</v>
      </c>
      <c r="E3400" s="460">
        <f t="shared" si="602"/>
        <v>4.59</v>
      </c>
      <c r="F3400" s="460">
        <f t="shared" si="597"/>
        <v>6.7722323631200519E-5</v>
      </c>
      <c r="G3400" s="460">
        <v>2.1745446666303701E-2</v>
      </c>
      <c r="H3400" s="460">
        <f t="shared" si="598"/>
        <v>1</v>
      </c>
      <c r="I3400" s="460">
        <v>1.1604176419482801E-3</v>
      </c>
      <c r="J3400" s="460">
        <v>4.8996489963903196E-4</v>
      </c>
      <c r="K3400" s="460">
        <v>3.0998804704548098E-3</v>
      </c>
      <c r="L3400" s="460" t="str">
        <f t="shared" si="599"/>
        <v>-</v>
      </c>
      <c r="M3400" s="460">
        <f t="shared" si="600"/>
        <v>1</v>
      </c>
      <c r="N3400" s="460">
        <f t="shared" si="601"/>
        <v>1.4726521766404298E-6</v>
      </c>
      <c r="O3400" s="460">
        <f t="shared" si="595"/>
        <v>-116.63799632728016</v>
      </c>
      <c r="P3400" s="460">
        <f t="shared" si="603"/>
        <v>-10</v>
      </c>
      <c r="Q3400" s="460">
        <f t="shared" si="604"/>
        <v>5.2335108628569087E-12</v>
      </c>
      <c r="R3400" s="460">
        <f t="shared" si="605"/>
        <v>-5.2335108628569084E-11</v>
      </c>
      <c r="V3400" s="430"/>
    </row>
    <row r="3401" spans="3:22" x14ac:dyDescent="0.35">
      <c r="C3401" s="460">
        <v>4600</v>
      </c>
      <c r="D3401" s="460">
        <f t="shared" si="596"/>
        <v>4600</v>
      </c>
      <c r="E3401" s="460">
        <f t="shared" si="602"/>
        <v>4.5999999999999996</v>
      </c>
      <c r="F3401" s="460">
        <f t="shared" si="597"/>
        <v>6.0075016934319469E-5</v>
      </c>
      <c r="G3401" s="460">
        <v>1.05367116194373E-8</v>
      </c>
      <c r="H3401" s="460">
        <f t="shared" si="598"/>
        <v>1</v>
      </c>
      <c r="I3401" s="460">
        <v>1.10525797099237E-3</v>
      </c>
      <c r="J3401" s="460">
        <v>4.2659400019366E-4</v>
      </c>
      <c r="K3401" s="460">
        <v>3.04468086630333E-3</v>
      </c>
      <c r="L3401" s="460" t="str">
        <f t="shared" si="599"/>
        <v>-</v>
      </c>
      <c r="M3401" s="460">
        <f t="shared" si="600"/>
        <v>1</v>
      </c>
      <c r="N3401" s="460">
        <f t="shared" si="601"/>
        <v>6.3299312896973649E-13</v>
      </c>
      <c r="O3401" s="460">
        <f t="shared" si="595"/>
        <v>-243.97202008296173</v>
      </c>
      <c r="P3401" s="460">
        <f t="shared" si="603"/>
        <v>-10</v>
      </c>
      <c r="Q3401" s="460">
        <f t="shared" si="604"/>
        <v>5.4217657443040361E-13</v>
      </c>
      <c r="R3401" s="460">
        <f t="shared" si="605"/>
        <v>-5.4217657443040365E-12</v>
      </c>
      <c r="V3401" s="430"/>
    </row>
    <row r="3402" spans="3:22" x14ac:dyDescent="0.35">
      <c r="C3402" s="460">
        <v>4610</v>
      </c>
      <c r="D3402" s="460">
        <f t="shared" si="596"/>
        <v>4610</v>
      </c>
      <c r="E3402" s="460">
        <f t="shared" si="602"/>
        <v>4.6100000000000003</v>
      </c>
      <c r="F3402" s="460">
        <f t="shared" si="597"/>
        <v>5.2800685226112026E-5</v>
      </c>
      <c r="G3402" s="460">
        <v>2.7352261672853699E-3</v>
      </c>
      <c r="H3402" s="460">
        <f t="shared" si="598"/>
        <v>1</v>
      </c>
      <c r="I3402" s="460">
        <v>1.0490441918388201E-3</v>
      </c>
      <c r="J3402" s="460">
        <v>3.6335144450150698E-4</v>
      </c>
      <c r="K3402" s="460">
        <v>2.9870469273286298E-3</v>
      </c>
      <c r="L3402" s="460" t="str">
        <f t="shared" si="599"/>
        <v>-</v>
      </c>
      <c r="M3402" s="460">
        <f t="shared" si="600"/>
        <v>1</v>
      </c>
      <c r="N3402" s="460">
        <f t="shared" si="601"/>
        <v>1.4442181588105965E-7</v>
      </c>
      <c r="O3402" s="460">
        <f t="shared" si="595"/>
        <v>-136.80734397450607</v>
      </c>
      <c r="P3402" s="460">
        <f t="shared" si="603"/>
        <v>-10</v>
      </c>
      <c r="Q3402" s="460">
        <f t="shared" si="604"/>
        <v>5.2144609347044065E-15</v>
      </c>
      <c r="R3402" s="460">
        <f t="shared" si="605"/>
        <v>-5.2144609347044066E-14</v>
      </c>
      <c r="V3402" s="430"/>
    </row>
    <row r="3403" spans="3:22" x14ac:dyDescent="0.35">
      <c r="C3403" s="460">
        <v>4620</v>
      </c>
      <c r="D3403" s="460">
        <f t="shared" si="596"/>
        <v>4620</v>
      </c>
      <c r="E3403" s="460">
        <f t="shared" si="602"/>
        <v>4.62</v>
      </c>
      <c r="F3403" s="460">
        <f t="shared" si="597"/>
        <v>4.5943676296913914E-5</v>
      </c>
      <c r="G3403" s="460">
        <v>2.40990202521543E-4</v>
      </c>
      <c r="H3403" s="460">
        <f t="shared" si="598"/>
        <v>1</v>
      </c>
      <c r="I3403" s="460">
        <v>9.918782474745251E-4</v>
      </c>
      <c r="J3403" s="460">
        <v>3.0033802597974801E-4</v>
      </c>
      <c r="K3403" s="460">
        <v>2.9270697531009701E-3</v>
      </c>
      <c r="L3403" s="460" t="str">
        <f t="shared" si="599"/>
        <v>-</v>
      </c>
      <c r="M3403" s="460">
        <f t="shared" si="600"/>
        <v>1</v>
      </c>
      <c r="N3403" s="460">
        <f t="shared" si="601"/>
        <v>1.1071975855377499E-8</v>
      </c>
      <c r="O3403" s="460">
        <f t="shared" si="595"/>
        <v>-159.11549739901758</v>
      </c>
      <c r="P3403" s="460">
        <f t="shared" si="603"/>
        <v>-10</v>
      </c>
      <c r="Q3403" s="460">
        <f t="shared" si="604"/>
        <v>6.0445798171436216E-15</v>
      </c>
      <c r="R3403" s="460">
        <f t="shared" si="605"/>
        <v>-6.044579817143622E-14</v>
      </c>
      <c r="V3403" s="430"/>
    </row>
    <row r="3404" spans="3:22" x14ac:dyDescent="0.35">
      <c r="C3404" s="460">
        <v>4630</v>
      </c>
      <c r="D3404" s="460">
        <f t="shared" si="596"/>
        <v>4630</v>
      </c>
      <c r="E3404" s="460">
        <f t="shared" si="602"/>
        <v>4.63</v>
      </c>
      <c r="F3404" s="460">
        <f t="shared" si="597"/>
        <v>3.9541045924750764E-5</v>
      </c>
      <c r="G3404" s="460">
        <v>2.3098001450953102E-3</v>
      </c>
      <c r="H3404" s="460">
        <f t="shared" si="598"/>
        <v>1</v>
      </c>
      <c r="I3404" s="460">
        <v>9.3386215394230295E-4</v>
      </c>
      <c r="J3404" s="460">
        <v>2.3765284395721001E-4</v>
      </c>
      <c r="K3404" s="460">
        <v>2.86484144857155E-3</v>
      </c>
      <c r="L3404" s="460" t="str">
        <f t="shared" si="599"/>
        <v>-</v>
      </c>
      <c r="M3404" s="460">
        <f t="shared" si="600"/>
        <v>1</v>
      </c>
      <c r="N3404" s="460">
        <f t="shared" si="601"/>
        <v>9.1331913614209639E-8</v>
      </c>
      <c r="O3404" s="460">
        <f t="shared" si="595"/>
        <v>-140.78754885571692</v>
      </c>
      <c r="P3404" s="460">
        <f t="shared" si="603"/>
        <v>-10</v>
      </c>
      <c r="Q3404" s="460">
        <f t="shared" si="604"/>
        <v>2.6216391446248551E-15</v>
      </c>
      <c r="R3404" s="460">
        <f t="shared" si="605"/>
        <v>-2.6216391446248552E-14</v>
      </c>
      <c r="V3404" s="430"/>
    </row>
    <row r="3405" spans="3:22" x14ac:dyDescent="0.35">
      <c r="C3405" s="460">
        <v>4640</v>
      </c>
      <c r="D3405" s="460">
        <f t="shared" si="596"/>
        <v>4640</v>
      </c>
      <c r="E3405" s="460">
        <f t="shared" si="602"/>
        <v>4.6399999999999997</v>
      </c>
      <c r="F3405" s="460">
        <f t="shared" si="597"/>
        <v>3.3622236130832794E-5</v>
      </c>
      <c r="G3405" s="460">
        <v>2.4615813836121902E-3</v>
      </c>
      <c r="H3405" s="460">
        <f t="shared" si="598"/>
        <v>1</v>
      </c>
      <c r="I3405" s="460">
        <v>8.75097848115574E-4</v>
      </c>
      <c r="J3405" s="460">
        <v>1.7539317116126499E-4</v>
      </c>
      <c r="K3405" s="460">
        <v>2.8004550255157599E-3</v>
      </c>
      <c r="L3405" s="460" t="str">
        <f t="shared" si="599"/>
        <v>-</v>
      </c>
      <c r="M3405" s="460">
        <f t="shared" si="600"/>
        <v>1</v>
      </c>
      <c r="N3405" s="460">
        <f t="shared" si="601"/>
        <v>8.2763870535071167E-8</v>
      </c>
      <c r="O3405" s="460">
        <f t="shared" ref="O3405:O3468" si="606">20*LOG10(N3405)</f>
        <v>-141.64318414632299</v>
      </c>
      <c r="P3405" s="460">
        <f t="shared" si="603"/>
        <v>-10</v>
      </c>
      <c r="Q3405" s="460">
        <f t="shared" si="604"/>
        <v>7.5773355146382428E-15</v>
      </c>
      <c r="R3405" s="460">
        <f t="shared" si="605"/>
        <v>-7.5773355146382428E-14</v>
      </c>
      <c r="V3405" s="430"/>
    </row>
    <row r="3406" spans="3:22" x14ac:dyDescent="0.35">
      <c r="C3406" s="460">
        <v>4650</v>
      </c>
      <c r="D3406" s="460">
        <f t="shared" si="596"/>
        <v>4650</v>
      </c>
      <c r="E3406" s="460">
        <f t="shared" si="602"/>
        <v>4.6500000000000004</v>
      </c>
      <c r="F3406" s="460">
        <f t="shared" si="597"/>
        <v>2.8208861943902725E-5</v>
      </c>
      <c r="G3406" s="460">
        <v>1.81283851840525E-4</v>
      </c>
      <c r="H3406" s="460">
        <f t="shared" si="598"/>
        <v>1</v>
      </c>
      <c r="I3406" s="460">
        <v>8.1568703757298904E-4</v>
      </c>
      <c r="J3406" s="460">
        <v>1.1365432571682501E-4</v>
      </c>
      <c r="K3406" s="460">
        <v>2.7340043044516999E-3</v>
      </c>
      <c r="L3406" s="460" t="str">
        <f t="shared" si="599"/>
        <v>-</v>
      </c>
      <c r="M3406" s="460">
        <f t="shared" si="600"/>
        <v>1</v>
      </c>
      <c r="N3406" s="460">
        <f t="shared" si="601"/>
        <v>5.1138111492282857E-9</v>
      </c>
      <c r="O3406" s="460">
        <f t="shared" si="606"/>
        <v>-165.8251062863128</v>
      </c>
      <c r="P3406" s="460">
        <f t="shared" si="603"/>
        <v>-10</v>
      </c>
      <c r="Q3406" s="460">
        <f t="shared" si="604"/>
        <v>1.9306217345517648E-15</v>
      </c>
      <c r="R3406" s="460">
        <f t="shared" si="605"/>
        <v>-1.9306217345517648E-14</v>
      </c>
      <c r="V3406" s="430"/>
    </row>
    <row r="3407" spans="3:22" x14ac:dyDescent="0.35">
      <c r="C3407" s="460">
        <v>4660</v>
      </c>
      <c r="D3407" s="460">
        <f t="shared" si="596"/>
        <v>4660</v>
      </c>
      <c r="E3407" s="460">
        <f t="shared" si="602"/>
        <v>4.66</v>
      </c>
      <c r="F3407" s="460">
        <f t="shared" si="597"/>
        <v>2.3314608055883369E-5</v>
      </c>
      <c r="G3407" s="460">
        <v>4.3043982401052804E-3</v>
      </c>
      <c r="H3407" s="460">
        <f t="shared" si="598"/>
        <v>1</v>
      </c>
      <c r="I3407" s="460">
        <v>7.5573105275831404E-4</v>
      </c>
      <c r="J3407" s="460">
        <v>5.2529547794329501E-5</v>
      </c>
      <c r="K3407" s="460">
        <v>2.66558381711338E-3</v>
      </c>
      <c r="L3407" s="460" t="str">
        <f t="shared" si="599"/>
        <v>-</v>
      </c>
      <c r="M3407" s="460">
        <f t="shared" si="600"/>
        <v>1</v>
      </c>
      <c r="N3407" s="460">
        <f t="shared" si="601"/>
        <v>1.0035535788448877E-7</v>
      </c>
      <c r="O3407" s="460">
        <f t="shared" si="606"/>
        <v>-139.96918871912504</v>
      </c>
      <c r="P3407" s="460">
        <f t="shared" si="603"/>
        <v>-10</v>
      </c>
      <c r="Q3407" s="460">
        <f t="shared" si="604"/>
        <v>2.7809364041656952E-15</v>
      </c>
      <c r="R3407" s="460">
        <f t="shared" si="605"/>
        <v>-2.7809364041656953E-14</v>
      </c>
      <c r="V3407" s="430"/>
    </row>
    <row r="3408" spans="3:22" x14ac:dyDescent="0.35">
      <c r="C3408" s="460">
        <v>4670</v>
      </c>
      <c r="D3408" s="460">
        <f t="shared" si="596"/>
        <v>4670</v>
      </c>
      <c r="E3408" s="460">
        <f t="shared" si="602"/>
        <v>4.67</v>
      </c>
      <c r="F3408" s="460">
        <f t="shared" si="597"/>
        <v>1.8945235236986193E-5</v>
      </c>
      <c r="G3408" s="460">
        <v>9.1149948106465997E-3</v>
      </c>
      <c r="H3408" s="460">
        <f t="shared" si="598"/>
        <v>1</v>
      </c>
      <c r="I3408" s="460">
        <v>6.9533070160708805E-4</v>
      </c>
      <c r="J3408" s="460">
        <v>7.8901189690050701E-6</v>
      </c>
      <c r="K3408" s="460">
        <v>2.5952887095550001E-3</v>
      </c>
      <c r="L3408" s="460" t="str">
        <f t="shared" si="599"/>
        <v>-</v>
      </c>
      <c r="M3408" s="460">
        <f t="shared" si="600"/>
        <v>1</v>
      </c>
      <c r="N3408" s="460">
        <f t="shared" si="601"/>
        <v>1.7268572087160826E-7</v>
      </c>
      <c r="O3408" s="460">
        <f t="shared" si="606"/>
        <v>-135.25487144240299</v>
      </c>
      <c r="P3408" s="460">
        <f t="shared" si="603"/>
        <v>-10</v>
      </c>
      <c r="Q3408" s="460">
        <f t="shared" si="604"/>
        <v>1.8637857672073296E-14</v>
      </c>
      <c r="R3408" s="460">
        <f t="shared" si="605"/>
        <v>-1.8637857672073297E-13</v>
      </c>
      <c r="V3408" s="430"/>
    </row>
    <row r="3409" spans="3:22" x14ac:dyDescent="0.35">
      <c r="C3409" s="460">
        <v>4680</v>
      </c>
      <c r="D3409" s="460">
        <f t="shared" si="596"/>
        <v>4680</v>
      </c>
      <c r="E3409" s="460">
        <f t="shared" si="602"/>
        <v>4.68</v>
      </c>
      <c r="F3409" s="460">
        <f t="shared" si="597"/>
        <v>1.5098694885457582E-5</v>
      </c>
      <c r="G3409" s="460">
        <v>2.1461560776844501E-8</v>
      </c>
      <c r="H3409" s="460">
        <f t="shared" si="598"/>
        <v>1</v>
      </c>
      <c r="I3409" s="460">
        <v>6.3458612681387703E-4</v>
      </c>
      <c r="J3409" s="460">
        <v>6.7515941157092899E-5</v>
      </c>
      <c r="K3409" s="460">
        <v>2.5232146459618601E-3</v>
      </c>
      <c r="L3409" s="460" t="str">
        <f t="shared" si="599"/>
        <v>-</v>
      </c>
      <c r="M3409" s="460">
        <f t="shared" si="600"/>
        <v>1</v>
      </c>
      <c r="N3409" s="460">
        <f t="shared" si="601"/>
        <v>3.2404155793527911E-13</v>
      </c>
      <c r="O3409" s="460">
        <f t="shared" si="606"/>
        <v>-249.78798576965912</v>
      </c>
      <c r="P3409" s="460">
        <f t="shared" si="603"/>
        <v>-10</v>
      </c>
      <c r="Q3409" s="460">
        <f t="shared" si="604"/>
        <v>7.4551175269380135E-15</v>
      </c>
      <c r="R3409" s="460">
        <f t="shared" si="605"/>
        <v>-7.4551175269380138E-14</v>
      </c>
      <c r="V3409" s="430"/>
    </row>
    <row r="3410" spans="3:22" x14ac:dyDescent="0.35">
      <c r="C3410" s="460">
        <v>4690</v>
      </c>
      <c r="D3410" s="460">
        <f t="shared" si="596"/>
        <v>4690</v>
      </c>
      <c r="E3410" s="460">
        <f t="shared" si="602"/>
        <v>4.6900000000000004</v>
      </c>
      <c r="F3410" s="460">
        <f t="shared" si="597"/>
        <v>1.1765348635349373E-5</v>
      </c>
      <c r="G3410" s="460">
        <v>1.05772703772475E-2</v>
      </c>
      <c r="H3410" s="460">
        <f t="shared" si="598"/>
        <v>1</v>
      </c>
      <c r="I3410" s="460">
        <v>5.73596665911249E-4</v>
      </c>
      <c r="J3410" s="460">
        <v>1.2626160426258199E-4</v>
      </c>
      <c r="K3410" s="460">
        <v>2.4494577132397402E-3</v>
      </c>
      <c r="L3410" s="460" t="str">
        <f t="shared" si="599"/>
        <v>-</v>
      </c>
      <c r="M3410" s="460">
        <f t="shared" si="600"/>
        <v>1</v>
      </c>
      <c r="N3410" s="460">
        <f t="shared" si="601"/>
        <v>1.2444527359867022E-7</v>
      </c>
      <c r="O3410" s="460">
        <f t="shared" si="606"/>
        <v>-138.10043186282667</v>
      </c>
      <c r="P3410" s="460">
        <f t="shared" si="603"/>
        <v>-10</v>
      </c>
      <c r="Q3410" s="460">
        <f t="shared" si="604"/>
        <v>3.8716766930083901E-15</v>
      </c>
      <c r="R3410" s="460">
        <f t="shared" si="605"/>
        <v>-3.8716766930083901E-14</v>
      </c>
      <c r="V3410" s="430"/>
    </row>
    <row r="3411" spans="3:22" x14ac:dyDescent="0.35">
      <c r="C3411" s="460">
        <v>4700</v>
      </c>
      <c r="D3411" s="460">
        <f t="shared" si="596"/>
        <v>4700</v>
      </c>
      <c r="E3411" s="460">
        <f t="shared" si="602"/>
        <v>4.7</v>
      </c>
      <c r="F3411" s="460">
        <f t="shared" si="597"/>
        <v>8.928288554362372E-6</v>
      </c>
      <c r="G3411" s="460">
        <v>5.7024290711487201E-9</v>
      </c>
      <c r="H3411" s="460">
        <f t="shared" si="598"/>
        <v>1</v>
      </c>
      <c r="I3411" s="460">
        <v>5.1246071432044596E-4</v>
      </c>
      <c r="J3411" s="460">
        <v>1.8404331627489701E-4</v>
      </c>
      <c r="K3411" s="460">
        <v>2.3741143264562601E-3</v>
      </c>
      <c r="L3411" s="460" t="str">
        <f t="shared" si="599"/>
        <v>-</v>
      </c>
      <c r="M3411" s="460">
        <f t="shared" si="600"/>
        <v>1</v>
      </c>
      <c r="N3411" s="460">
        <f t="shared" si="601"/>
        <v>5.0912932208000372E-14</v>
      </c>
      <c r="O3411" s="460">
        <f t="shared" si="606"/>
        <v>-265.86343780190367</v>
      </c>
      <c r="P3411" s="460">
        <f t="shared" si="603"/>
        <v>-10</v>
      </c>
      <c r="Q3411" s="460">
        <f t="shared" si="604"/>
        <v>3.8716596981995089E-15</v>
      </c>
      <c r="R3411" s="460">
        <f t="shared" si="605"/>
        <v>-3.8716596981995088E-14</v>
      </c>
      <c r="V3411" s="430"/>
    </row>
    <row r="3412" spans="3:22" x14ac:dyDescent="0.35">
      <c r="C3412" s="460">
        <v>4710</v>
      </c>
      <c r="D3412" s="460">
        <f t="shared" si="596"/>
        <v>4710</v>
      </c>
      <c r="E3412" s="460">
        <f t="shared" si="602"/>
        <v>4.71</v>
      </c>
      <c r="F3412" s="460">
        <f t="shared" si="597"/>
        <v>6.5637521510430601E-6</v>
      </c>
      <c r="G3412" s="460">
        <v>1.9851200496851601E-2</v>
      </c>
      <c r="H3412" s="460">
        <f t="shared" si="598"/>
        <v>1</v>
      </c>
      <c r="I3412" s="460">
        <v>4.5127559153418899E-4</v>
      </c>
      <c r="J3412" s="460">
        <v>2.40779906076656E-4</v>
      </c>
      <c r="K3412" s="460">
        <v>2.29728113520498E-3</v>
      </c>
      <c r="L3412" s="460" t="str">
        <f t="shared" si="599"/>
        <v>-</v>
      </c>
      <c r="M3412" s="460">
        <f t="shared" si="600"/>
        <v>1</v>
      </c>
      <c r="N3412" s="460">
        <f t="shared" si="601"/>
        <v>1.3029835996199676E-7</v>
      </c>
      <c r="O3412" s="460">
        <f t="shared" si="606"/>
        <v>-137.70122101252304</v>
      </c>
      <c r="P3412" s="460">
        <f t="shared" si="603"/>
        <v>-10</v>
      </c>
      <c r="Q3412" s="460">
        <f t="shared" si="604"/>
        <v>4.2444189691329518E-15</v>
      </c>
      <c r="R3412" s="460">
        <f t="shared" si="605"/>
        <v>-4.2444189691329516E-14</v>
      </c>
      <c r="V3412" s="430"/>
    </row>
    <row r="3413" spans="3:22" x14ac:dyDescent="0.35">
      <c r="C3413" s="460">
        <v>4720</v>
      </c>
      <c r="D3413" s="460">
        <f t="shared" si="596"/>
        <v>4720</v>
      </c>
      <c r="E3413" s="460">
        <f t="shared" si="602"/>
        <v>4.72</v>
      </c>
      <c r="F3413" s="460">
        <f t="shared" si="597"/>
        <v>4.6416251932212272E-6</v>
      </c>
      <c r="G3413" s="460">
        <v>1.9841479976615398E-2</v>
      </c>
      <c r="H3413" s="460">
        <f t="shared" si="598"/>
        <v>1</v>
      </c>
      <c r="I3413" s="460">
        <v>3.9013741058006803E-4</v>
      </c>
      <c r="J3413" s="460">
        <v>2.96392916566631E-4</v>
      </c>
      <c r="K3413" s="460">
        <v>2.2190549309598498E-3</v>
      </c>
      <c r="L3413" s="460" t="str">
        <f t="shared" si="599"/>
        <v>-</v>
      </c>
      <c r="M3413" s="460">
        <f t="shared" si="600"/>
        <v>1</v>
      </c>
      <c r="N3413" s="460">
        <f t="shared" si="601"/>
        <v>9.209671333025256E-8</v>
      </c>
      <c r="O3413" s="460">
        <f t="shared" si="606"/>
        <v>-140.71511736522794</v>
      </c>
      <c r="P3413" s="460">
        <f t="shared" si="603"/>
        <v>-10</v>
      </c>
      <c r="Q3413" s="460">
        <f t="shared" si="604"/>
        <v>1.2364892156166237E-14</v>
      </c>
      <c r="R3413" s="460">
        <f t="shared" si="605"/>
        <v>-1.2364892156166237E-13</v>
      </c>
      <c r="V3413" s="430"/>
    </row>
    <row r="3414" spans="3:22" x14ac:dyDescent="0.35">
      <c r="C3414" s="460">
        <v>4730</v>
      </c>
      <c r="D3414" s="460">
        <f t="shared" si="596"/>
        <v>4730</v>
      </c>
      <c r="E3414" s="460">
        <f t="shared" si="602"/>
        <v>4.7300000000000004</v>
      </c>
      <c r="F3414" s="460">
        <f t="shared" si="597"/>
        <v>3.1260242329533509E-6</v>
      </c>
      <c r="G3414" s="460">
        <v>5.27629649266915E-3</v>
      </c>
      <c r="H3414" s="460">
        <f t="shared" si="598"/>
        <v>1</v>
      </c>
      <c r="I3414" s="460">
        <v>3.29140950910047E-4</v>
      </c>
      <c r="J3414" s="460">
        <v>3.5080669243443602E-4</v>
      </c>
      <c r="K3414" s="460">
        <v>2.1395325554884699E-3</v>
      </c>
      <c r="L3414" s="460" t="str">
        <f t="shared" si="599"/>
        <v>-</v>
      </c>
      <c r="M3414" s="460">
        <f t="shared" si="600"/>
        <v>1</v>
      </c>
      <c r="N3414" s="460">
        <f t="shared" si="601"/>
        <v>1.6493830696330537E-8</v>
      </c>
      <c r="O3414" s="460">
        <f t="shared" si="606"/>
        <v>-155.65356935275955</v>
      </c>
      <c r="P3414" s="460">
        <f t="shared" si="603"/>
        <v>-10</v>
      </c>
      <c r="Q3414" s="460">
        <f t="shared" si="604"/>
        <v>2.9479765629973205E-15</v>
      </c>
      <c r="R3414" s="460">
        <f t="shared" si="605"/>
        <v>-2.9479765629973201E-14</v>
      </c>
      <c r="V3414" s="430"/>
    </row>
    <row r="3415" spans="3:22" x14ac:dyDescent="0.35">
      <c r="C3415" s="460">
        <v>4740</v>
      </c>
      <c r="D3415" s="460">
        <f t="shared" si="596"/>
        <v>4740</v>
      </c>
      <c r="E3415" s="460">
        <f t="shared" si="602"/>
        <v>4.74</v>
      </c>
      <c r="F3415" s="460">
        <f t="shared" si="597"/>
        <v>1.9759497509655344E-6</v>
      </c>
      <c r="G3415" s="460">
        <v>1.7304371935126299E-5</v>
      </c>
      <c r="H3415" s="460">
        <f t="shared" si="598"/>
        <v>1</v>
      </c>
      <c r="I3415" s="460">
        <v>2.68379534853663E-4</v>
      </c>
      <c r="J3415" s="460">
        <v>4.0394846252236497E-4</v>
      </c>
      <c r="K3415" s="460">
        <v>2.05881081038991E-3</v>
      </c>
      <c r="L3415" s="460" t="str">
        <f t="shared" si="599"/>
        <v>-</v>
      </c>
      <c r="M3415" s="460">
        <f t="shared" si="600"/>
        <v>1</v>
      </c>
      <c r="N3415" s="460">
        <f t="shared" si="601"/>
        <v>3.4192569415827794E-11</v>
      </c>
      <c r="O3415" s="460">
        <f t="shared" si="606"/>
        <v>-209.32136525450514</v>
      </c>
      <c r="P3415" s="460">
        <f t="shared" si="603"/>
        <v>-10</v>
      </c>
      <c r="Q3415" s="460">
        <f t="shared" si="604"/>
        <v>6.8293888268263278E-17</v>
      </c>
      <c r="R3415" s="460">
        <f t="shared" si="605"/>
        <v>-6.8293888268263275E-16</v>
      </c>
      <c r="V3415" s="430"/>
    </row>
    <row r="3416" spans="3:22" x14ac:dyDescent="0.35">
      <c r="C3416" s="460">
        <v>4750</v>
      </c>
      <c r="D3416" s="460">
        <f t="shared" si="596"/>
        <v>4750</v>
      </c>
      <c r="E3416" s="460">
        <f t="shared" si="602"/>
        <v>4.75</v>
      </c>
      <c r="F3416" s="460">
        <f t="shared" si="597"/>
        <v>1.1459999874968998E-6</v>
      </c>
      <c r="G3416" s="460">
        <v>1.6607752592715498E-5</v>
      </c>
      <c r="H3416" s="460">
        <f t="shared" si="598"/>
        <v>1</v>
      </c>
      <c r="I3416" s="460">
        <v>2.0794490776596101E-4</v>
      </c>
      <c r="J3416" s="460">
        <v>4.5574841671857698E-4</v>
      </c>
      <c r="K3416" s="460">
        <v>1.9769863678202699E-3</v>
      </c>
      <c r="L3416" s="460" t="str">
        <f t="shared" si="599"/>
        <v>-</v>
      </c>
      <c r="M3416" s="460">
        <f t="shared" si="600"/>
        <v>1</v>
      </c>
      <c r="N3416" s="460">
        <f t="shared" si="601"/>
        <v>1.9032484263603566E-11</v>
      </c>
      <c r="O3416" s="460">
        <f t="shared" si="606"/>
        <v>-214.41009041233804</v>
      </c>
      <c r="P3416" s="460">
        <f t="shared" si="603"/>
        <v>-10</v>
      </c>
      <c r="Q3416" s="460">
        <f t="shared" si="604"/>
        <v>7.0822658479458736E-22</v>
      </c>
      <c r="R3416" s="460">
        <f t="shared" si="605"/>
        <v>-7.0822658479458741E-21</v>
      </c>
      <c r="V3416" s="430"/>
    </row>
    <row r="3417" spans="3:22" x14ac:dyDescent="0.35">
      <c r="C3417" s="460">
        <v>4760</v>
      </c>
      <c r="D3417" s="460">
        <f t="shared" si="596"/>
        <v>4760</v>
      </c>
      <c r="E3417" s="460">
        <f t="shared" si="602"/>
        <v>4.76</v>
      </c>
      <c r="F3417" s="460">
        <f t="shared" si="597"/>
        <v>5.8713482630680092E-7</v>
      </c>
      <c r="G3417" s="460">
        <v>1.5637256327129499E-2</v>
      </c>
      <c r="H3417" s="460">
        <f t="shared" si="598"/>
        <v>1</v>
      </c>
      <c r="I3417" s="460">
        <v>1.4792712199549501E-4</v>
      </c>
      <c r="J3417" s="460">
        <v>5.0613977733249803E-4</v>
      </c>
      <c r="K3417" s="460">
        <v>1.89415568246905E-3</v>
      </c>
      <c r="L3417" s="460" t="str">
        <f t="shared" si="599"/>
        <v>-</v>
      </c>
      <c r="M3417" s="460">
        <f t="shared" si="600"/>
        <v>1</v>
      </c>
      <c r="N3417" s="460">
        <f t="shared" si="601"/>
        <v>9.1811777775441028E-9</v>
      </c>
      <c r="O3417" s="460">
        <f t="shared" si="606"/>
        <v>-160.74203206338538</v>
      </c>
      <c r="P3417" s="460">
        <f t="shared" si="603"/>
        <v>-10</v>
      </c>
      <c r="Q3417" s="460">
        <f t="shared" si="604"/>
        <v>2.116096721536796E-17</v>
      </c>
      <c r="R3417" s="460">
        <f t="shared" si="605"/>
        <v>-2.116096721536796E-16</v>
      </c>
      <c r="V3417" s="430"/>
    </row>
    <row r="3418" spans="3:22" x14ac:dyDescent="0.35">
      <c r="C3418" s="460">
        <v>4770</v>
      </c>
      <c r="D3418" s="460">
        <f t="shared" si="596"/>
        <v>4770</v>
      </c>
      <c r="E3418" s="460">
        <f t="shared" si="602"/>
        <v>4.7699999999999996</v>
      </c>
      <c r="F3418" s="460">
        <f t="shared" si="597"/>
        <v>2.4747855210927538E-7</v>
      </c>
      <c r="G3418" s="460">
        <v>0.137416086495877</v>
      </c>
      <c r="H3418" s="460">
        <f t="shared" si="598"/>
        <v>1</v>
      </c>
      <c r="I3418" s="460">
        <v>8.84144247889423E-5</v>
      </c>
      <c r="J3418" s="460">
        <v>5.5505886491527599E-4</v>
      </c>
      <c r="K3418" s="460">
        <v>1.81041490484626E-3</v>
      </c>
      <c r="L3418" s="460" t="str">
        <f t="shared" si="599"/>
        <v>-</v>
      </c>
      <c r="M3418" s="460">
        <f t="shared" si="600"/>
        <v>1</v>
      </c>
      <c r="N3418" s="460">
        <f t="shared" si="601"/>
        <v>3.4007534122522587E-8</v>
      </c>
      <c r="O3418" s="460">
        <f t="shared" si="606"/>
        <v>-149.36849715011738</v>
      </c>
      <c r="P3418" s="460">
        <f t="shared" si="603"/>
        <v>-10</v>
      </c>
      <c r="Q3418" s="460">
        <f t="shared" si="604"/>
        <v>4.663162088967405E-16</v>
      </c>
      <c r="R3418" s="460">
        <f t="shared" si="605"/>
        <v>-4.663162088967405E-15</v>
      </c>
      <c r="V3418" s="430"/>
    </row>
    <row r="3419" spans="3:22" x14ac:dyDescent="0.35">
      <c r="C3419" s="460">
        <v>4780</v>
      </c>
      <c r="D3419" s="460">
        <f t="shared" si="596"/>
        <v>4780</v>
      </c>
      <c r="E3419" s="460">
        <f t="shared" si="602"/>
        <v>4.78</v>
      </c>
      <c r="F3419" s="460">
        <f t="shared" si="597"/>
        <v>7.3149914367322729E-8</v>
      </c>
      <c r="G3419" s="460">
        <v>0.44433630046302303</v>
      </c>
      <c r="H3419" s="460">
        <f t="shared" si="598"/>
        <v>1</v>
      </c>
      <c r="I3419" s="460">
        <v>2.94931502441114E-5</v>
      </c>
      <c r="J3419" s="460">
        <v>6.0244515849368699E-4</v>
      </c>
      <c r="K3419" s="460">
        <v>1.7258597959407501E-3</v>
      </c>
      <c r="L3419" s="460" t="str">
        <f t="shared" si="599"/>
        <v>-</v>
      </c>
      <c r="M3419" s="460">
        <f t="shared" si="600"/>
        <v>1</v>
      </c>
      <c r="N3419" s="460">
        <f t="shared" si="601"/>
        <v>3.250316232916312E-8</v>
      </c>
      <c r="O3419" s="460">
        <f t="shared" si="606"/>
        <v>-149.76148766331906</v>
      </c>
      <c r="P3419" s="460">
        <f t="shared" si="603"/>
        <v>-10</v>
      </c>
      <c r="Q3419" s="460">
        <f t="shared" si="604"/>
        <v>1.1059181856220694E-15</v>
      </c>
      <c r="R3419" s="460">
        <f t="shared" si="605"/>
        <v>-1.1059181856220695E-14</v>
      </c>
      <c r="V3419" s="430"/>
    </row>
    <row r="3420" spans="3:22" x14ac:dyDescent="0.35">
      <c r="C3420" s="460">
        <v>4790</v>
      </c>
      <c r="D3420" s="460">
        <f t="shared" si="596"/>
        <v>4790</v>
      </c>
      <c r="E3420" s="460">
        <f t="shared" si="602"/>
        <v>4.79</v>
      </c>
      <c r="F3420" s="460">
        <f t="shared" si="597"/>
        <v>9.107705481881555E-9</v>
      </c>
      <c r="G3420" s="460">
        <v>0.823387381680735</v>
      </c>
      <c r="H3420" s="460">
        <f t="shared" si="598"/>
        <v>1</v>
      </c>
      <c r="I3420" s="460">
        <v>2.87523845846937E-5</v>
      </c>
      <c r="J3420" s="460">
        <v>6.4824135019662195E-4</v>
      </c>
      <c r="K3420" s="460">
        <v>1.6405856433034599E-3</v>
      </c>
      <c r="L3420" s="460" t="str">
        <f t="shared" si="599"/>
        <v>-</v>
      </c>
      <c r="M3420" s="460">
        <f t="shared" si="600"/>
        <v>1</v>
      </c>
      <c r="N3420" s="460">
        <f t="shared" si="601"/>
        <v>7.4991697698457307E-9</v>
      </c>
      <c r="O3420" s="460">
        <f t="shared" si="606"/>
        <v>-162.49973629038718</v>
      </c>
      <c r="P3420" s="460">
        <f t="shared" si="603"/>
        <v>-10</v>
      </c>
      <c r="Q3420" s="460">
        <f t="shared" si="604"/>
        <v>4.0004664333984846E-16</v>
      </c>
      <c r="R3420" s="460">
        <f t="shared" si="605"/>
        <v>-4.0004664333984845E-15</v>
      </c>
      <c r="V3420" s="430"/>
    </row>
    <row r="3421" spans="3:22" x14ac:dyDescent="0.35">
      <c r="C3421" s="460">
        <v>4800</v>
      </c>
      <c r="D3421" s="460">
        <f t="shared" si="596"/>
        <v>4800</v>
      </c>
      <c r="E3421" s="460">
        <f t="shared" si="602"/>
        <v>4.8</v>
      </c>
      <c r="F3421" s="460">
        <f t="shared" si="597"/>
        <v>5.9411439175333318E-50</v>
      </c>
      <c r="G3421" s="460">
        <v>0.99999998509883903</v>
      </c>
      <c r="H3421" s="460">
        <f t="shared" si="598"/>
        <v>1</v>
      </c>
      <c r="I3421" s="460">
        <v>8.6239979333734902E-5</v>
      </c>
      <c r="J3421" s="460">
        <v>6.9239339426112095E-4</v>
      </c>
      <c r="K3421" s="460">
        <v>1.55468717861408E-3</v>
      </c>
      <c r="L3421" s="460" t="str">
        <f t="shared" si="599"/>
        <v>-</v>
      </c>
      <c r="M3421" s="460">
        <f t="shared" si="600"/>
        <v>1</v>
      </c>
      <c r="N3421" s="460">
        <f t="shared" si="601"/>
        <v>5.9411438290033895E-50</v>
      </c>
      <c r="O3421" s="460">
        <f t="shared" si="606"/>
        <v>-984.52259867343446</v>
      </c>
      <c r="P3421" s="460">
        <f t="shared" si="603"/>
        <v>-10</v>
      </c>
      <c r="Q3421" s="460">
        <f t="shared" si="604"/>
        <v>1.4059386809242019E-17</v>
      </c>
      <c r="R3421" s="460">
        <f t="shared" si="605"/>
        <v>-1.4059386809242019E-16</v>
      </c>
      <c r="V3421" s="430"/>
    </row>
    <row r="3422" spans="3:22" x14ac:dyDescent="0.35">
      <c r="C3422" s="460">
        <v>4810</v>
      </c>
      <c r="D3422" s="460">
        <f t="shared" si="596"/>
        <v>4810</v>
      </c>
      <c r="E3422" s="460">
        <f t="shared" si="602"/>
        <v>4.8099999999999996</v>
      </c>
      <c r="F3422" s="460">
        <f t="shared" si="597"/>
        <v>8.9946976540260246E-9</v>
      </c>
      <c r="G3422" s="460">
        <v>0.82338738168074799</v>
      </c>
      <c r="H3422" s="460">
        <f t="shared" si="598"/>
        <v>1</v>
      </c>
      <c r="I3422" s="460">
        <v>1.42889645637021E-4</v>
      </c>
      <c r="J3422" s="460">
        <v>7.3485055041211801E-4</v>
      </c>
      <c r="K3422" s="460">
        <v>1.4682584967828499E-3</v>
      </c>
      <c r="L3422" s="460" t="str">
        <f t="shared" si="599"/>
        <v>-</v>
      </c>
      <c r="M3422" s="460">
        <f t="shared" si="600"/>
        <v>1</v>
      </c>
      <c r="N3422" s="460">
        <f t="shared" si="601"/>
        <v>7.4061205503584544E-9</v>
      </c>
      <c r="O3422" s="460">
        <f t="shared" si="606"/>
        <v>-162.60818446325953</v>
      </c>
      <c r="P3422" s="460">
        <f t="shared" si="603"/>
        <v>-10</v>
      </c>
      <c r="Q3422" s="460">
        <f t="shared" si="604"/>
        <v>1.3712655401610453E-17</v>
      </c>
      <c r="R3422" s="460">
        <f t="shared" si="605"/>
        <v>-1.3712655401610453E-16</v>
      </c>
      <c r="V3422" s="430"/>
    </row>
    <row r="3423" spans="3:22" x14ac:dyDescent="0.35">
      <c r="C3423" s="460">
        <v>4820</v>
      </c>
      <c r="D3423" s="460">
        <f t="shared" si="596"/>
        <v>4820</v>
      </c>
      <c r="E3423" s="460">
        <f t="shared" si="602"/>
        <v>4.82</v>
      </c>
      <c r="F3423" s="460">
        <f t="shared" si="597"/>
        <v>7.1345889628326E-8</v>
      </c>
      <c r="G3423" s="460">
        <v>0.44433630046303701</v>
      </c>
      <c r="H3423" s="460">
        <f t="shared" si="598"/>
        <v>1</v>
      </c>
      <c r="I3423" s="460">
        <v>1.9862369801347399E-4</v>
      </c>
      <c r="J3423" s="460">
        <v>7.7556542162125102E-4</v>
      </c>
      <c r="K3423" s="460">
        <v>1.3813929766386E-3</v>
      </c>
      <c r="L3423" s="460" t="str">
        <f t="shared" si="599"/>
        <v>-</v>
      </c>
      <c r="M3423" s="460">
        <f t="shared" si="600"/>
        <v>1</v>
      </c>
      <c r="N3423" s="460">
        <f t="shared" si="601"/>
        <v>3.1701568650694538E-8</v>
      </c>
      <c r="O3423" s="460">
        <f t="shared" si="606"/>
        <v>-149.97838495155318</v>
      </c>
      <c r="P3423" s="460">
        <f t="shared" si="603"/>
        <v>-10</v>
      </c>
      <c r="Q3423" s="460">
        <f t="shared" si="604"/>
        <v>3.8235283866153918E-16</v>
      </c>
      <c r="R3423" s="460">
        <f t="shared" si="605"/>
        <v>-3.8235283866153918E-15</v>
      </c>
      <c r="V3423" s="430"/>
    </row>
    <row r="3424" spans="3:22" x14ac:dyDescent="0.35">
      <c r="C3424" s="460">
        <v>4830</v>
      </c>
      <c r="D3424" s="460">
        <f t="shared" si="596"/>
        <v>4830</v>
      </c>
      <c r="E3424" s="460">
        <f t="shared" si="602"/>
        <v>4.83</v>
      </c>
      <c r="F3424" s="460">
        <f t="shared" si="597"/>
        <v>2.3838018476447312E-7</v>
      </c>
      <c r="G3424" s="460">
        <v>0.13741608649586501</v>
      </c>
      <c r="H3424" s="460">
        <f t="shared" si="598"/>
        <v>1</v>
      </c>
      <c r="I3424" s="460">
        <v>2.5336684025691303E-4</v>
      </c>
      <c r="J3424" s="460">
        <v>8.1449398625593099E-4</v>
      </c>
      <c r="K3424" s="460">
        <v>1.2941832032532801E-3</v>
      </c>
      <c r="L3424" s="460" t="str">
        <f t="shared" si="599"/>
        <v>-</v>
      </c>
      <c r="M3424" s="460">
        <f t="shared" si="600"/>
        <v>1</v>
      </c>
      <c r="N3424" s="460">
        <f t="shared" si="601"/>
        <v>3.2757272088495118E-8</v>
      </c>
      <c r="O3424" s="460">
        <f t="shared" si="606"/>
        <v>-149.69384543874634</v>
      </c>
      <c r="P3424" s="460">
        <f t="shared" si="603"/>
        <v>-10</v>
      </c>
      <c r="Q3424" s="460">
        <f t="shared" si="604"/>
        <v>1.0387355373600537E-15</v>
      </c>
      <c r="R3424" s="460">
        <f t="shared" si="605"/>
        <v>-1.0387355373600536E-14</v>
      </c>
      <c r="V3424" s="430"/>
    </row>
    <row r="3425" spans="3:22" x14ac:dyDescent="0.35">
      <c r="C3425" s="460">
        <v>4840</v>
      </c>
      <c r="D3425" s="460">
        <f t="shared" si="596"/>
        <v>4840</v>
      </c>
      <c r="E3425" s="460">
        <f t="shared" si="602"/>
        <v>4.84</v>
      </c>
      <c r="F3425" s="460">
        <f t="shared" si="597"/>
        <v>5.5853158275508057E-7</v>
      </c>
      <c r="G3425" s="460">
        <v>1.5637256327131501E-2</v>
      </c>
      <c r="H3425" s="460">
        <f t="shared" si="598"/>
        <v>1</v>
      </c>
      <c r="I3425" s="460">
        <v>3.0704624726197701E-4</v>
      </c>
      <c r="J3425" s="460">
        <v>8.5159562463828404E-4</v>
      </c>
      <c r="K3425" s="460">
        <v>1.2067208919503099E-3</v>
      </c>
      <c r="L3425" s="460" t="str">
        <f t="shared" si="599"/>
        <v>-</v>
      </c>
      <c r="M3425" s="460">
        <f t="shared" si="600"/>
        <v>1</v>
      </c>
      <c r="N3425" s="460">
        <f t="shared" si="601"/>
        <v>8.7339015263396549E-9</v>
      </c>
      <c r="O3425" s="460">
        <f t="shared" si="606"/>
        <v>-161.17583418007374</v>
      </c>
      <c r="P3425" s="460">
        <f t="shared" si="603"/>
        <v>-10</v>
      </c>
      <c r="Q3425" s="460">
        <f t="shared" si="604"/>
        <v>4.3037937198409036E-16</v>
      </c>
      <c r="R3425" s="460">
        <f t="shared" si="605"/>
        <v>-4.3037937198409039E-15</v>
      </c>
      <c r="V3425" s="430"/>
    </row>
    <row r="3426" spans="3:22" x14ac:dyDescent="0.35">
      <c r="C3426" s="460">
        <v>4850</v>
      </c>
      <c r="D3426" s="460">
        <f t="shared" si="596"/>
        <v>4850</v>
      </c>
      <c r="E3426" s="460">
        <f t="shared" si="602"/>
        <v>4.8499999999999996</v>
      </c>
      <c r="F3426" s="460">
        <f t="shared" si="597"/>
        <v>1.0766427670612172E-6</v>
      </c>
      <c r="G3426" s="460">
        <v>1.66077525927166E-5</v>
      </c>
      <c r="H3426" s="460">
        <f t="shared" si="598"/>
        <v>1</v>
      </c>
      <c r="I3426" s="460">
        <v>3.59591642223368E-4</v>
      </c>
      <c r="J3426" s="460">
        <v>8.8683314004327001E-4</v>
      </c>
      <c r="K3426" s="460">
        <v>1.1190968140417301E-3</v>
      </c>
      <c r="L3426" s="460" t="str">
        <f t="shared" si="599"/>
        <v>-</v>
      </c>
      <c r="M3426" s="460">
        <f t="shared" si="600"/>
        <v>1</v>
      </c>
      <c r="N3426" s="460">
        <f t="shared" si="601"/>
        <v>1.7880616706090503E-11</v>
      </c>
      <c r="O3426" s="460">
        <f t="shared" si="606"/>
        <v>-214.95235012754338</v>
      </c>
      <c r="P3426" s="460">
        <f t="shared" si="603"/>
        <v>-10</v>
      </c>
      <c r="Q3426" s="460">
        <f t="shared" si="604"/>
        <v>1.9148422669833597E-17</v>
      </c>
      <c r="R3426" s="460">
        <f t="shared" si="605"/>
        <v>-1.9148422669833597E-16</v>
      </c>
      <c r="V3426" s="430"/>
    </row>
    <row r="3427" spans="3:22" x14ac:dyDescent="0.35">
      <c r="C3427" s="460">
        <v>4860</v>
      </c>
      <c r="D3427" s="460">
        <f t="shared" si="596"/>
        <v>4860</v>
      </c>
      <c r="E3427" s="460">
        <f t="shared" si="602"/>
        <v>4.8600000000000003</v>
      </c>
      <c r="F3427" s="460">
        <f t="shared" si="597"/>
        <v>1.8333264102906968E-6</v>
      </c>
      <c r="G3427" s="460">
        <v>1.7304371935103602E-5</v>
      </c>
      <c r="H3427" s="460">
        <f t="shared" si="598"/>
        <v>1</v>
      </c>
      <c r="I3427" s="460">
        <v>4.1093536915645797E-4</v>
      </c>
      <c r="J3427" s="460">
        <v>9.2017277417069698E-4</v>
      </c>
      <c r="K3427" s="460">
        <v>1.03140072433962E-3</v>
      </c>
      <c r="L3427" s="460" t="str">
        <f t="shared" si="599"/>
        <v>-</v>
      </c>
      <c r="M3427" s="460">
        <f t="shared" si="600"/>
        <v>1</v>
      </c>
      <c r="N3427" s="460">
        <f t="shared" si="601"/>
        <v>3.1724562082118567E-11</v>
      </c>
      <c r="O3427" s="460">
        <f t="shared" si="606"/>
        <v>-209.9720872816751</v>
      </c>
      <c r="P3427" s="460">
        <f t="shared" si="603"/>
        <v>-10</v>
      </c>
      <c r="Q3427" s="460">
        <f t="shared" si="604"/>
        <v>6.151684406525468E-22</v>
      </c>
      <c r="R3427" s="460">
        <f t="shared" si="605"/>
        <v>-6.1516844065254684E-21</v>
      </c>
      <c r="V3427" s="430"/>
    </row>
    <row r="3428" spans="3:22" x14ac:dyDescent="0.35">
      <c r="C3428" s="460">
        <v>4870</v>
      </c>
      <c r="D3428" s="460">
        <f t="shared" si="596"/>
        <v>4870</v>
      </c>
      <c r="E3428" s="460">
        <f t="shared" si="602"/>
        <v>4.87</v>
      </c>
      <c r="F3428" s="460">
        <f t="shared" si="597"/>
        <v>2.8643945620331986E-6</v>
      </c>
      <c r="G3428" s="460">
        <v>5.2762964926687302E-3</v>
      </c>
      <c r="H3428" s="460">
        <f t="shared" si="598"/>
        <v>1</v>
      </c>
      <c r="I3428" s="460">
        <v>4.6101246069032899E-4</v>
      </c>
      <c r="J3428" s="460">
        <v>9.5158421713650301E-4</v>
      </c>
      <c r="K3428" s="460">
        <v>9.4372129048080999E-4</v>
      </c>
      <c r="L3428" s="460" t="str">
        <f t="shared" si="599"/>
        <v>-</v>
      </c>
      <c r="M3428" s="460">
        <f t="shared" si="600"/>
        <v>1</v>
      </c>
      <c r="N3428" s="460">
        <f t="shared" si="601"/>
        <v>1.511339498127515E-8</v>
      </c>
      <c r="O3428" s="460">
        <f t="shared" si="606"/>
        <v>-156.41275934853519</v>
      </c>
      <c r="P3428" s="460">
        <f t="shared" si="603"/>
        <v>-10</v>
      </c>
      <c r="Q3428" s="460">
        <f t="shared" si="604"/>
        <v>5.7343661495645571E-17</v>
      </c>
      <c r="R3428" s="460">
        <f t="shared" si="605"/>
        <v>-5.7343661495645569E-16</v>
      </c>
      <c r="V3428" s="430"/>
    </row>
    <row r="3429" spans="3:22" x14ac:dyDescent="0.35">
      <c r="C3429" s="460">
        <v>4880</v>
      </c>
      <c r="D3429" s="460">
        <f t="shared" si="596"/>
        <v>4880</v>
      </c>
      <c r="E3429" s="460">
        <f t="shared" si="602"/>
        <v>4.88</v>
      </c>
      <c r="F3429" s="460">
        <f t="shared" si="597"/>
        <v>4.2003631568434494E-6</v>
      </c>
      <c r="G3429" s="460">
        <v>1.9841479976616099E-2</v>
      </c>
      <c r="H3429" s="460">
        <f t="shared" si="598"/>
        <v>1</v>
      </c>
      <c r="I3429" s="460">
        <v>5.0976070109612598E-4</v>
      </c>
      <c r="J3429" s="460">
        <v>9.8104061203326898E-4</v>
      </c>
      <c r="K3429" s="460">
        <v>8.5614602410638498E-4</v>
      </c>
      <c r="L3429" s="460" t="str">
        <f t="shared" si="599"/>
        <v>-</v>
      </c>
      <c r="M3429" s="460">
        <f t="shared" si="600"/>
        <v>1</v>
      </c>
      <c r="N3429" s="460">
        <f t="shared" si="601"/>
        <v>8.3341421471025291E-8</v>
      </c>
      <c r="O3429" s="460">
        <f t="shared" si="606"/>
        <v>-141.58278192980478</v>
      </c>
      <c r="P3429" s="460">
        <f t="shared" si="603"/>
        <v>-10</v>
      </c>
      <c r="Q3429" s="460">
        <f t="shared" si="604"/>
        <v>2.4233377206640423E-15</v>
      </c>
      <c r="R3429" s="460">
        <f t="shared" si="605"/>
        <v>-2.4233377206640422E-14</v>
      </c>
      <c r="V3429" s="430"/>
    </row>
    <row r="3430" spans="3:22" x14ac:dyDescent="0.35">
      <c r="C3430" s="460">
        <v>4890</v>
      </c>
      <c r="D3430" s="460">
        <f t="shared" si="596"/>
        <v>4890</v>
      </c>
      <c r="E3430" s="460">
        <f t="shared" si="602"/>
        <v>4.8899999999999997</v>
      </c>
      <c r="F3430" s="460">
        <f t="shared" si="597"/>
        <v>5.8660375643930239E-6</v>
      </c>
      <c r="G3430" s="460">
        <v>1.9851200496852101E-2</v>
      </c>
      <c r="H3430" s="460">
        <f t="shared" si="598"/>
        <v>1</v>
      </c>
      <c r="I3430" s="460">
        <v>5.5712068451667601E-4</v>
      </c>
      <c r="J3430" s="460">
        <v>1.0085185541193599E-3</v>
      </c>
      <c r="K3430" s="460">
        <v>7.6876121393389596E-4</v>
      </c>
      <c r="L3430" s="460" t="str">
        <f t="shared" si="599"/>
        <v>-</v>
      </c>
      <c r="M3430" s="460">
        <f t="shared" si="600"/>
        <v>1</v>
      </c>
      <c r="N3430" s="460">
        <f t="shared" si="601"/>
        <v>1.1644788781283189E-7</v>
      </c>
      <c r="O3430" s="460">
        <f t="shared" si="606"/>
        <v>-138.67736768995417</v>
      </c>
      <c r="P3430" s="460">
        <f t="shared" si="603"/>
        <v>-10</v>
      </c>
      <c r="Q3430" s="460">
        <f t="shared" si="604"/>
        <v>9.9789420260301853E-15</v>
      </c>
      <c r="R3430" s="460">
        <f t="shared" si="605"/>
        <v>-9.9789420260301859E-14</v>
      </c>
      <c r="V3430" s="430"/>
    </row>
    <row r="3431" spans="3:22" x14ac:dyDescent="0.35">
      <c r="C3431" s="460">
        <v>4900</v>
      </c>
      <c r="D3431" s="460">
        <f t="shared" si="596"/>
        <v>4900</v>
      </c>
      <c r="E3431" s="460">
        <f t="shared" si="602"/>
        <v>4.9000000000000004</v>
      </c>
      <c r="F3431" s="460">
        <f t="shared" si="597"/>
        <v>7.8801839209823368E-6</v>
      </c>
      <c r="G3431" s="460">
        <v>5.7024264419339797E-9</v>
      </c>
      <c r="H3431" s="460">
        <f t="shared" si="598"/>
        <v>1</v>
      </c>
      <c r="I3431" s="460">
        <v>6.0303586837253103E-4</v>
      </c>
      <c r="J3431" s="460">
        <v>1.0339980847037401E-3</v>
      </c>
      <c r="K3431" s="460">
        <v>6.8165186075681199E-4</v>
      </c>
      <c r="L3431" s="460" t="str">
        <f t="shared" si="599"/>
        <v>-</v>
      </c>
      <c r="M3431" s="460">
        <f t="shared" si="600"/>
        <v>1</v>
      </c>
      <c r="N3431" s="460">
        <f t="shared" si="601"/>
        <v>4.4936169158312662E-14</v>
      </c>
      <c r="O3431" s="460">
        <f t="shared" si="606"/>
        <v>-266.94807908529828</v>
      </c>
      <c r="P3431" s="460">
        <f t="shared" si="603"/>
        <v>-10</v>
      </c>
      <c r="Q3431" s="460">
        <f t="shared" si="604"/>
        <v>3.3900302603789679E-15</v>
      </c>
      <c r="R3431" s="460">
        <f t="shared" si="605"/>
        <v>-3.3900302603789677E-14</v>
      </c>
      <c r="V3431" s="430"/>
    </row>
    <row r="3432" spans="3:22" x14ac:dyDescent="0.35">
      <c r="C3432" s="460">
        <v>4910</v>
      </c>
      <c r="D3432" s="460">
        <f t="shared" si="596"/>
        <v>4910</v>
      </c>
      <c r="E3432" s="460">
        <f t="shared" si="602"/>
        <v>4.91</v>
      </c>
      <c r="F3432" s="460">
        <f t="shared" si="597"/>
        <v>1.0255289748505688E-5</v>
      </c>
      <c r="G3432" s="460">
        <v>1.0577270377247599E-2</v>
      </c>
      <c r="H3432" s="460">
        <f t="shared" si="598"/>
        <v>1</v>
      </c>
      <c r="I3432" s="460">
        <v>6.4745262192666302E-4</v>
      </c>
      <c r="J3432" s="460">
        <v>1.0574626797972E-3</v>
      </c>
      <c r="K3432" s="460">
        <v>5.9490161440492299E-4</v>
      </c>
      <c r="L3432" s="460" t="str">
        <f t="shared" si="599"/>
        <v>-</v>
      </c>
      <c r="M3432" s="460">
        <f t="shared" si="600"/>
        <v>1</v>
      </c>
      <c r="N3432" s="460">
        <f t="shared" si="601"/>
        <v>1.084729724669602E-7</v>
      </c>
      <c r="O3432" s="460">
        <f t="shared" si="606"/>
        <v>-139.29356917560264</v>
      </c>
      <c r="P3432" s="460">
        <f t="shared" si="603"/>
        <v>-10</v>
      </c>
      <c r="Q3432" s="460">
        <f t="shared" si="604"/>
        <v>2.9415988761349012E-15</v>
      </c>
      <c r="R3432" s="460">
        <f t="shared" si="605"/>
        <v>-2.9415988761349014E-14</v>
      </c>
      <c r="V3432" s="430"/>
    </row>
    <row r="3433" spans="3:22" x14ac:dyDescent="0.35">
      <c r="C3433" s="460">
        <v>4920</v>
      </c>
      <c r="D3433" s="460">
        <f t="shared" si="596"/>
        <v>4920</v>
      </c>
      <c r="E3433" s="460">
        <f t="shared" si="602"/>
        <v>4.92</v>
      </c>
      <c r="F3433" s="460">
        <f t="shared" si="597"/>
        <v>1.2997416101000663E-5</v>
      </c>
      <c r="G3433" s="460">
        <v>2.1461560227741E-8</v>
      </c>
      <c r="H3433" s="460">
        <f t="shared" si="598"/>
        <v>1</v>
      </c>
      <c r="I3433" s="460">
        <v>6.9032026999619502E-4</v>
      </c>
      <c r="J3433" s="460">
        <v>1.0788992336136999E-3</v>
      </c>
      <c r="K3433" s="460">
        <v>5.0859271269895095E-4</v>
      </c>
      <c r="L3433" s="460" t="str">
        <f t="shared" si="599"/>
        <v>-</v>
      </c>
      <c r="M3433" s="460">
        <f t="shared" si="600"/>
        <v>1</v>
      </c>
      <c r="N3433" s="460">
        <f t="shared" si="601"/>
        <v>2.7894482845663635E-13</v>
      </c>
      <c r="O3433" s="460">
        <f t="shared" si="606"/>
        <v>-251.089633717054</v>
      </c>
      <c r="P3433" s="460">
        <f t="shared" si="603"/>
        <v>-10</v>
      </c>
      <c r="Q3433" s="460">
        <f t="shared" si="604"/>
        <v>2.9416115679612775E-15</v>
      </c>
      <c r="R3433" s="460">
        <f t="shared" si="605"/>
        <v>-2.9416115679612778E-14</v>
      </c>
      <c r="V3433" s="430"/>
    </row>
    <row r="3434" spans="3:22" x14ac:dyDescent="0.35">
      <c r="C3434" s="460">
        <v>4930</v>
      </c>
      <c r="D3434" s="460">
        <f t="shared" si="596"/>
        <v>4930</v>
      </c>
      <c r="E3434" s="460">
        <f t="shared" si="602"/>
        <v>4.93</v>
      </c>
      <c r="F3434" s="460">
        <f t="shared" si="597"/>
        <v>1.6106142197703941E-5</v>
      </c>
      <c r="G3434" s="460">
        <v>9.1149948106465598E-3</v>
      </c>
      <c r="H3434" s="460">
        <f t="shared" si="598"/>
        <v>1</v>
      </c>
      <c r="I3434" s="460">
        <v>7.3159113180738399E-4</v>
      </c>
      <c r="J3434" s="460">
        <v>1.0982980370046801E-3</v>
      </c>
      <c r="K3434" s="460">
        <v>4.2280592242633502E-4</v>
      </c>
      <c r="L3434" s="460" t="str">
        <f t="shared" si="599"/>
        <v>-</v>
      </c>
      <c r="M3434" s="460">
        <f t="shared" si="600"/>
        <v>1</v>
      </c>
      <c r="N3434" s="460">
        <f t="shared" si="601"/>
        <v>1.4680740255160699E-7</v>
      </c>
      <c r="O3434" s="460">
        <f t="shared" si="606"/>
        <v>-136.66504090389481</v>
      </c>
      <c r="P3434" s="460">
        <f t="shared" si="603"/>
        <v>-10</v>
      </c>
      <c r="Q3434" s="460">
        <f t="shared" si="604"/>
        <v>5.3881238365897091E-15</v>
      </c>
      <c r="R3434" s="460">
        <f t="shared" si="605"/>
        <v>-5.3881238365897093E-14</v>
      </c>
      <c r="V3434" s="430"/>
    </row>
    <row r="3435" spans="3:22" x14ac:dyDescent="0.35">
      <c r="C3435" s="460">
        <v>4940</v>
      </c>
      <c r="D3435" s="460">
        <f t="shared" si="596"/>
        <v>4940</v>
      </c>
      <c r="E3435" s="460">
        <f t="shared" si="602"/>
        <v>4.9400000000000004</v>
      </c>
      <c r="F3435" s="460">
        <f t="shared" si="597"/>
        <v>1.9574602222688346E-5</v>
      </c>
      <c r="G3435" s="460">
        <v>4.3043982401055501E-3</v>
      </c>
      <c r="H3435" s="460">
        <f t="shared" si="598"/>
        <v>1</v>
      </c>
      <c r="I3435" s="460">
        <v>7.7122055499591596E-4</v>
      </c>
      <c r="J3435" s="460">
        <v>1.11565275092348E-3</v>
      </c>
      <c r="K3435" s="460">
        <v>3.3762048236866298E-4</v>
      </c>
      <c r="L3435" s="460" t="str">
        <f t="shared" si="599"/>
        <v>-</v>
      </c>
      <c r="M3435" s="460">
        <f t="shared" si="600"/>
        <v>1</v>
      </c>
      <c r="N3435" s="460">
        <f t="shared" si="601"/>
        <v>8.42568833581059E-8</v>
      </c>
      <c r="O3435" s="460">
        <f t="shared" si="606"/>
        <v>-141.4878921872145</v>
      </c>
      <c r="P3435" s="460">
        <f t="shared" si="603"/>
        <v>-10</v>
      </c>
      <c r="Q3435" s="460">
        <f t="shared" si="604"/>
        <v>1.3347676055741386E-14</v>
      </c>
      <c r="R3435" s="460">
        <f t="shared" si="605"/>
        <v>-1.3347676055741387E-13</v>
      </c>
      <c r="V3435" s="430"/>
    </row>
    <row r="3436" spans="3:22" x14ac:dyDescent="0.35">
      <c r="C3436" s="460">
        <v>4950</v>
      </c>
      <c r="D3436" s="460">
        <f t="shared" si="596"/>
        <v>4950</v>
      </c>
      <c r="E3436" s="460">
        <f t="shared" si="602"/>
        <v>4.95</v>
      </c>
      <c r="F3436" s="460">
        <f t="shared" si="597"/>
        <v>2.3389612712082455E-5</v>
      </c>
      <c r="G3436" s="460">
        <v>1.81283851840534E-4</v>
      </c>
      <c r="H3436" s="460">
        <f t="shared" si="598"/>
        <v>1</v>
      </c>
      <c r="I3436" s="460">
        <v>8.0916694476230999E-4</v>
      </c>
      <c r="J3436" s="460">
        <v>1.1309603750160001E-3</v>
      </c>
      <c r="K3436" s="460">
        <v>2.5311404840343499E-4</v>
      </c>
      <c r="L3436" s="460" t="str">
        <f t="shared" si="599"/>
        <v>-</v>
      </c>
      <c r="M3436" s="460">
        <f t="shared" si="600"/>
        <v>1</v>
      </c>
      <c r="N3436" s="460">
        <f t="shared" si="601"/>
        <v>4.2401590855046264E-9</v>
      </c>
      <c r="O3436" s="460">
        <f t="shared" si="606"/>
        <v>-167.45235697823634</v>
      </c>
      <c r="P3436" s="460">
        <f t="shared" si="603"/>
        <v>-10</v>
      </c>
      <c r="Q3436" s="460">
        <f t="shared" si="604"/>
        <v>1.9579316303165509E-15</v>
      </c>
      <c r="R3436" s="460">
        <f t="shared" si="605"/>
        <v>-1.957931630316551E-14</v>
      </c>
      <c r="V3436" s="430"/>
    </row>
    <row r="3437" spans="3:22" x14ac:dyDescent="0.35">
      <c r="C3437" s="460">
        <v>4960</v>
      </c>
      <c r="D3437" s="460">
        <f t="shared" si="596"/>
        <v>4960</v>
      </c>
      <c r="E3437" s="460">
        <f t="shared" si="602"/>
        <v>4.96</v>
      </c>
      <c r="F3437" s="460">
        <f t="shared" si="597"/>
        <v>2.7531887727423612E-5</v>
      </c>
      <c r="G3437" s="460">
        <v>2.4615813836120701E-3</v>
      </c>
      <c r="H3437" s="460">
        <f t="shared" si="598"/>
        <v>1</v>
      </c>
      <c r="I3437" s="460">
        <v>8.4539178819851798E-4</v>
      </c>
      <c r="J3437" s="460">
        <v>1.14422121144666E-3</v>
      </c>
      <c r="K3437" s="460">
        <v>1.69362640705925E-4</v>
      </c>
      <c r="L3437" s="460" t="str">
        <f t="shared" si="599"/>
        <v>-</v>
      </c>
      <c r="M3437" s="460">
        <f t="shared" si="600"/>
        <v>1</v>
      </c>
      <c r="N3437" s="460">
        <f t="shared" si="601"/>
        <v>6.777198228552359E-8</v>
      </c>
      <c r="O3437" s="460">
        <f t="shared" si="606"/>
        <v>-143.37899622697401</v>
      </c>
      <c r="P3437" s="460">
        <f t="shared" si="603"/>
        <v>-10</v>
      </c>
      <c r="Q3437" s="460">
        <f t="shared" si="604"/>
        <v>1.2964371262102384E-15</v>
      </c>
      <c r="R3437" s="460">
        <f t="shared" si="605"/>
        <v>-1.2964371262102385E-14</v>
      </c>
      <c r="V3437" s="430"/>
    </row>
    <row r="3438" spans="3:22" x14ac:dyDescent="0.35">
      <c r="C3438" s="460">
        <v>4970</v>
      </c>
      <c r="D3438" s="460">
        <f t="shared" si="596"/>
        <v>4970</v>
      </c>
      <c r="E3438" s="460">
        <f t="shared" si="602"/>
        <v>4.97</v>
      </c>
      <c r="F3438" s="460">
        <f t="shared" si="597"/>
        <v>3.1976337844123296E-5</v>
      </c>
      <c r="G3438" s="460">
        <v>2.30980014509541E-3</v>
      </c>
      <c r="H3438" s="460">
        <f t="shared" si="598"/>
        <v>1</v>
      </c>
      <c r="I3438" s="460">
        <v>8.79859673808857E-4</v>
      </c>
      <c r="J3438" s="460">
        <v>1.15543882406824E-3</v>
      </c>
      <c r="K3438" s="460">
        <v>8.6440593071788097E-5</v>
      </c>
      <c r="L3438" s="460" t="str">
        <f t="shared" si="599"/>
        <v>-</v>
      </c>
      <c r="M3438" s="460">
        <f t="shared" si="600"/>
        <v>1</v>
      </c>
      <c r="N3438" s="460">
        <f t="shared" si="601"/>
        <v>7.3858949791975832E-8</v>
      </c>
      <c r="O3438" s="460">
        <f t="shared" si="606"/>
        <v>-142.63193743838326</v>
      </c>
      <c r="P3438" s="460">
        <f t="shared" si="603"/>
        <v>-10</v>
      </c>
      <c r="Q3438" s="460">
        <f t="shared" si="604"/>
        <v>5.0148302302853131E-15</v>
      </c>
      <c r="R3438" s="460">
        <f t="shared" si="605"/>
        <v>-5.0148302302853132E-14</v>
      </c>
      <c r="V3438" s="430"/>
    </row>
    <row r="3439" spans="3:22" x14ac:dyDescent="0.35">
      <c r="C3439" s="460">
        <v>4980</v>
      </c>
      <c r="D3439" s="460">
        <f t="shared" si="596"/>
        <v>4980</v>
      </c>
      <c r="E3439" s="460">
        <f t="shared" si="602"/>
        <v>4.9800000000000004</v>
      </c>
      <c r="F3439" s="460">
        <f t="shared" si="597"/>
        <v>3.6692447882587917E-5</v>
      </c>
      <c r="G3439" s="460">
        <v>2.4099020252153601E-4</v>
      </c>
      <c r="H3439" s="460">
        <f t="shared" si="598"/>
        <v>1</v>
      </c>
      <c r="I3439" s="460">
        <v>9.1253830625327497E-4</v>
      </c>
      <c r="J3439" s="460">
        <v>1.1646199930545099E-3</v>
      </c>
      <c r="K3439" s="460">
        <v>4.4205043787560098E-6</v>
      </c>
      <c r="L3439" s="460" t="str">
        <f t="shared" si="599"/>
        <v>-</v>
      </c>
      <c r="M3439" s="460">
        <f t="shared" si="600"/>
        <v>1</v>
      </c>
      <c r="N3439" s="460">
        <f t="shared" si="601"/>
        <v>8.8425204462357677E-9</v>
      </c>
      <c r="O3439" s="460">
        <f t="shared" si="606"/>
        <v>-161.06847854617689</v>
      </c>
      <c r="P3439" s="460">
        <f t="shared" si="603"/>
        <v>-10</v>
      </c>
      <c r="Q3439" s="460">
        <f t="shared" si="604"/>
        <v>1.7098832948904496E-15</v>
      </c>
      <c r="R3439" s="460">
        <f t="shared" si="605"/>
        <v>-1.7098832948904494E-14</v>
      </c>
      <c r="V3439" s="430"/>
    </row>
    <row r="3440" spans="3:22" x14ac:dyDescent="0.35">
      <c r="C3440" s="460">
        <v>4990</v>
      </c>
      <c r="D3440" s="460">
        <f t="shared" si="596"/>
        <v>4990</v>
      </c>
      <c r="E3440" s="460">
        <f t="shared" si="602"/>
        <v>4.99</v>
      </c>
      <c r="F3440" s="460">
        <f t="shared" si="597"/>
        <v>4.1644727290417794E-5</v>
      </c>
      <c r="G3440" s="460">
        <v>2.7352261672855599E-3</v>
      </c>
      <c r="H3440" s="460">
        <f t="shared" si="598"/>
        <v>1</v>
      </c>
      <c r="I3440" s="460">
        <v>9.4339851635034098E-4</v>
      </c>
      <c r="J3440" s="460">
        <v>1.17177466511868E-3</v>
      </c>
      <c r="K3440" s="460">
        <v>7.6626807792882695E-5</v>
      </c>
      <c r="L3440" s="460" t="str">
        <f t="shared" si="599"/>
        <v>-</v>
      </c>
      <c r="M3440" s="460">
        <f t="shared" si="600"/>
        <v>1</v>
      </c>
      <c r="N3440" s="460">
        <f t="shared" si="601"/>
        <v>1.1390774781422181E-7</v>
      </c>
      <c r="O3440" s="460">
        <f t="shared" si="606"/>
        <v>-138.86893469865933</v>
      </c>
      <c r="P3440" s="460">
        <f t="shared" si="603"/>
        <v>-10</v>
      </c>
      <c r="Q3440" s="460">
        <f t="shared" si="604"/>
        <v>3.7669070895035746E-15</v>
      </c>
      <c r="R3440" s="460">
        <f t="shared" si="605"/>
        <v>-3.7669070895035748E-14</v>
      </c>
      <c r="V3440" s="430"/>
    </row>
    <row r="3441" spans="3:22" x14ac:dyDescent="0.35">
      <c r="C3441" s="460">
        <v>5000</v>
      </c>
      <c r="D3441" s="460">
        <f t="shared" si="596"/>
        <v>5000</v>
      </c>
      <c r="E3441" s="460">
        <f t="shared" si="602"/>
        <v>5</v>
      </c>
      <c r="F3441" s="460">
        <f t="shared" si="597"/>
        <v>4.6793226160240747E-5</v>
      </c>
      <c r="G3441" s="460">
        <v>1.05367120928261E-8</v>
      </c>
      <c r="H3441" s="460">
        <f t="shared" si="598"/>
        <v>1</v>
      </c>
      <c r="I3441" s="460">
        <v>9.7241426638059196E-4</v>
      </c>
      <c r="J3441" s="460">
        <v>1.1769158994432199E-3</v>
      </c>
      <c r="K3441" s="460">
        <v>1.56632351368052E-4</v>
      </c>
      <c r="L3441" s="460" t="str">
        <f t="shared" si="599"/>
        <v>-</v>
      </c>
      <c r="M3441" s="460">
        <f t="shared" si="600"/>
        <v>1</v>
      </c>
      <c r="N3441" s="460">
        <f t="shared" si="601"/>
        <v>4.9304675194495531E-13</v>
      </c>
      <c r="O3441" s="460">
        <f t="shared" si="606"/>
        <v>-246.14223795729362</v>
      </c>
      <c r="P3441" s="460">
        <f t="shared" si="603"/>
        <v>-10</v>
      </c>
      <c r="Q3441" s="460">
        <f t="shared" si="604"/>
        <v>3.2437718340104031E-15</v>
      </c>
      <c r="R3441" s="460">
        <f t="shared" si="605"/>
        <v>-3.2437718340104031E-14</v>
      </c>
      <c r="V3441" s="430"/>
    </row>
    <row r="3442" spans="3:22" x14ac:dyDescent="0.35">
      <c r="C3442" s="460">
        <v>5010</v>
      </c>
      <c r="D3442" s="460">
        <f t="shared" si="596"/>
        <v>5010</v>
      </c>
      <c r="E3442" s="460">
        <f t="shared" si="602"/>
        <v>5.01</v>
      </c>
      <c r="F3442" s="460">
        <f t="shared" si="597"/>
        <v>5.2094109050518913E-5</v>
      </c>
      <c r="G3442" s="460">
        <v>2.1745446666302699E-2</v>
      </c>
      <c r="H3442" s="460">
        <f t="shared" si="598"/>
        <v>1</v>
      </c>
      <c r="I3442" s="460">
        <v>9.99562650738175E-4</v>
      </c>
      <c r="J3442" s="460">
        <v>1.1800598094563501E-3</v>
      </c>
      <c r="K3442" s="460">
        <v>2.35529001797603E-4</v>
      </c>
      <c r="L3442" s="460" t="str">
        <f t="shared" si="599"/>
        <v>-</v>
      </c>
      <c r="M3442" s="460">
        <f t="shared" si="600"/>
        <v>1</v>
      </c>
      <c r="N3442" s="460">
        <f t="shared" si="601"/>
        <v>1.1328096699866157E-6</v>
      </c>
      <c r="O3442" s="460">
        <f t="shared" si="606"/>
        <v>-118.916861047537</v>
      </c>
      <c r="P3442" s="460">
        <f t="shared" si="603"/>
        <v>-10</v>
      </c>
      <c r="Q3442" s="460">
        <f t="shared" si="604"/>
        <v>3.208147163679213E-13</v>
      </c>
      <c r="R3442" s="460">
        <f t="shared" si="605"/>
        <v>-3.2081471636792128E-12</v>
      </c>
      <c r="V3442" s="430"/>
    </row>
    <row r="3443" spans="3:22" x14ac:dyDescent="0.35">
      <c r="C3443" s="460">
        <v>5020</v>
      </c>
      <c r="D3443" s="460">
        <f t="shared" si="596"/>
        <v>5020</v>
      </c>
      <c r="E3443" s="460">
        <f t="shared" si="602"/>
        <v>5.0199999999999996</v>
      </c>
      <c r="F3443" s="460">
        <f t="shared" si="597"/>
        <v>5.7500278076002453E-5</v>
      </c>
      <c r="G3443" s="460">
        <v>4.0991733560492703E-2</v>
      </c>
      <c r="H3443" s="460">
        <f t="shared" si="598"/>
        <v>1</v>
      </c>
      <c r="I3443" s="460">
        <v>1.0248238919862E-3</v>
      </c>
      <c r="J3443" s="460">
        <v>1.18122550059066E-3</v>
      </c>
      <c r="K3443" s="460">
        <v>3.1325154188208799E-4</v>
      </c>
      <c r="L3443" s="460" t="str">
        <f t="shared" si="599"/>
        <v>-</v>
      </c>
      <c r="M3443" s="460">
        <f t="shared" si="600"/>
        <v>1</v>
      </c>
      <c r="N3443" s="460">
        <f t="shared" si="601"/>
        <v>2.3570360785457326E-6</v>
      </c>
      <c r="O3443" s="460">
        <f t="shared" si="606"/>
        <v>-112.55267539581469</v>
      </c>
      <c r="P3443" s="460">
        <f t="shared" si="603"/>
        <v>-10</v>
      </c>
      <c r="Q3443" s="460">
        <f t="shared" si="604"/>
        <v>3.0447558371373266E-12</v>
      </c>
      <c r="R3443" s="460">
        <f t="shared" si="605"/>
        <v>-3.0447558371373264E-11</v>
      </c>
      <c r="V3443" s="430"/>
    </row>
    <row r="3444" spans="3:22" x14ac:dyDescent="0.35">
      <c r="C3444" s="460">
        <v>5030</v>
      </c>
      <c r="D3444" s="460">
        <f t="shared" si="596"/>
        <v>5030</v>
      </c>
      <c r="E3444" s="460">
        <f t="shared" si="602"/>
        <v>5.03</v>
      </c>
      <c r="F3444" s="460">
        <f t="shared" si="597"/>
        <v>6.2962036158554068E-5</v>
      </c>
      <c r="G3444" s="460">
        <v>2.7848479281677201E-2</v>
      </c>
      <c r="H3444" s="460">
        <f t="shared" si="598"/>
        <v>1</v>
      </c>
      <c r="I3444" s="460">
        <v>1.04818133237404E-3</v>
      </c>
      <c r="J3444" s="460">
        <v>1.1804350041662E-3</v>
      </c>
      <c r="K3444" s="460">
        <v>3.8973669938791798E-4</v>
      </c>
      <c r="L3444" s="460" t="str">
        <f t="shared" si="599"/>
        <v>-</v>
      </c>
      <c r="M3444" s="460">
        <f t="shared" si="600"/>
        <v>1</v>
      </c>
      <c r="N3444" s="460">
        <f t="shared" si="601"/>
        <v>1.7533969594937038E-6</v>
      </c>
      <c r="O3444" s="460">
        <f t="shared" si="606"/>
        <v>-115.12239501752768</v>
      </c>
      <c r="P3444" s="460">
        <f t="shared" si="603"/>
        <v>-10</v>
      </c>
      <c r="Q3444" s="460">
        <f t="shared" si="604"/>
        <v>4.2239149400515278E-12</v>
      </c>
      <c r="R3444" s="460">
        <f t="shared" si="605"/>
        <v>-4.2239149400515276E-11</v>
      </c>
      <c r="V3444" s="430"/>
    </row>
    <row r="3445" spans="3:22" x14ac:dyDescent="0.35">
      <c r="C3445" s="460">
        <v>5040</v>
      </c>
      <c r="D3445" s="460">
        <f t="shared" si="596"/>
        <v>5040</v>
      </c>
      <c r="E3445" s="460">
        <f t="shared" si="602"/>
        <v>5.04</v>
      </c>
      <c r="F3445" s="460">
        <f t="shared" si="597"/>
        <v>6.8427780884183E-5</v>
      </c>
      <c r="G3445" s="460">
        <v>2.49689028902907E-8</v>
      </c>
      <c r="H3445" s="460">
        <f t="shared" si="598"/>
        <v>1</v>
      </c>
      <c r="I3445" s="460">
        <v>1.06962142088337E-3</v>
      </c>
      <c r="J3445" s="460">
        <v>1.17771320754439E-3</v>
      </c>
      <c r="K3445" s="460">
        <v>4.6492318244958903E-4</v>
      </c>
      <c r="L3445" s="460" t="str">
        <f t="shared" si="599"/>
        <v>-</v>
      </c>
      <c r="M3445" s="460">
        <f t="shared" si="600"/>
        <v>1</v>
      </c>
      <c r="N3445" s="460">
        <f t="shared" si="601"/>
        <v>1.7085666158952556E-12</v>
      </c>
      <c r="O3445" s="460">
        <f t="shared" si="606"/>
        <v>-235.34736167354421</v>
      </c>
      <c r="P3445" s="460">
        <f t="shared" si="603"/>
        <v>-10</v>
      </c>
      <c r="Q3445" s="460">
        <f t="shared" si="604"/>
        <v>7.6860172228892591E-13</v>
      </c>
      <c r="R3445" s="460">
        <f t="shared" si="605"/>
        <v>-7.6860172228892584E-12</v>
      </c>
      <c r="V3445" s="430"/>
    </row>
    <row r="3446" spans="3:22" x14ac:dyDescent="0.35">
      <c r="C3446" s="460">
        <v>5050</v>
      </c>
      <c r="D3446" s="460">
        <f t="shared" si="596"/>
        <v>5050</v>
      </c>
      <c r="E3446" s="460">
        <f t="shared" si="602"/>
        <v>5.05</v>
      </c>
      <c r="F3446" s="460">
        <f t="shared" si="597"/>
        <v>7.3844719102863051E-5</v>
      </c>
      <c r="G3446" s="460">
        <v>2.1995443413486699E-8</v>
      </c>
      <c r="H3446" s="460">
        <f t="shared" si="598"/>
        <v>1</v>
      </c>
      <c r="I3446" s="460">
        <v>1.08913369587353E-3</v>
      </c>
      <c r="J3446" s="460">
        <v>1.1730877807021201E-3</v>
      </c>
      <c r="K3446" s="460">
        <v>5.3875171275189696E-4</v>
      </c>
      <c r="L3446" s="460" t="str">
        <f t="shared" si="599"/>
        <v>-</v>
      </c>
      <c r="M3446" s="460">
        <f t="shared" si="600"/>
        <v>1</v>
      </c>
      <c r="N3446" s="460">
        <f t="shared" si="601"/>
        <v>1.6242473404118445E-12</v>
      </c>
      <c r="O3446" s="460">
        <f t="shared" si="606"/>
        <v>-235.78695671375957</v>
      </c>
      <c r="P3446" s="460">
        <f t="shared" si="603"/>
        <v>-10</v>
      </c>
      <c r="Q3446" s="460">
        <f t="shared" si="604"/>
        <v>2.7769122168388461E-24</v>
      </c>
      <c r="R3446" s="460">
        <f t="shared" si="605"/>
        <v>-2.7769122168388459E-23</v>
      </c>
      <c r="V3446" s="430"/>
    </row>
    <row r="3447" spans="3:22" x14ac:dyDescent="0.35">
      <c r="C3447" s="460">
        <v>5060</v>
      </c>
      <c r="D3447" s="460">
        <f t="shared" si="596"/>
        <v>5060</v>
      </c>
      <c r="E3447" s="460">
        <f t="shared" si="602"/>
        <v>5.0599999999999996</v>
      </c>
      <c r="F3447" s="460">
        <f t="shared" si="597"/>
        <v>7.9159592236646719E-5</v>
      </c>
      <c r="G3447" s="460">
        <v>2.1720059674921299E-2</v>
      </c>
      <c r="H3447" s="460">
        <f t="shared" si="598"/>
        <v>1</v>
      </c>
      <c r="I3447" s="460">
        <v>1.1067107634032301E-3</v>
      </c>
      <c r="J3447" s="460">
        <v>1.16658909937848E-3</v>
      </c>
      <c r="K3447" s="460">
        <v>6.1116505648902298E-4</v>
      </c>
      <c r="L3447" s="460" t="str">
        <f t="shared" si="599"/>
        <v>-</v>
      </c>
      <c r="M3447" s="460">
        <f t="shared" si="600"/>
        <v>1</v>
      </c>
      <c r="N3447" s="460">
        <f t="shared" si="601"/>
        <v>1.7193510672224036E-6</v>
      </c>
      <c r="O3447" s="460">
        <f t="shared" si="606"/>
        <v>-115.29270874909028</v>
      </c>
      <c r="P3447" s="460">
        <f t="shared" si="603"/>
        <v>-10</v>
      </c>
      <c r="Q3447" s="460">
        <f t="shared" si="604"/>
        <v>7.3904341941606316E-13</v>
      </c>
      <c r="R3447" s="460">
        <f t="shared" si="605"/>
        <v>-7.3904341941606316E-12</v>
      </c>
      <c r="V3447" s="430"/>
    </row>
    <row r="3448" spans="3:22" x14ac:dyDescent="0.35">
      <c r="C3448" s="460">
        <v>5070</v>
      </c>
      <c r="D3448" s="460">
        <f t="shared" si="596"/>
        <v>5070</v>
      </c>
      <c r="E3448" s="460">
        <f t="shared" si="602"/>
        <v>5.07</v>
      </c>
      <c r="F3448" s="460">
        <f t="shared" si="597"/>
        <v>8.4319402229485142E-5</v>
      </c>
      <c r="G3448" s="460">
        <v>1.86182884231707E-2</v>
      </c>
      <c r="H3448" s="460">
        <f t="shared" si="598"/>
        <v>1</v>
      </c>
      <c r="I3448" s="460">
        <v>1.1223482713099201E-3</v>
      </c>
      <c r="J3448" s="460">
        <v>1.1582501649535901E-3</v>
      </c>
      <c r="K3448" s="460">
        <v>6.8210805309792705E-4</v>
      </c>
      <c r="L3448" s="460" t="str">
        <f t="shared" si="599"/>
        <v>-</v>
      </c>
      <c r="M3448" s="460">
        <f t="shared" si="600"/>
        <v>1</v>
      </c>
      <c r="N3448" s="460">
        <f t="shared" si="601"/>
        <v>1.569882950377897E-6</v>
      </c>
      <c r="O3448" s="460">
        <f t="shared" si="606"/>
        <v>-116.08265454289837</v>
      </c>
      <c r="P3448" s="460">
        <f t="shared" si="603"/>
        <v>-10</v>
      </c>
      <c r="Q3448" s="460">
        <f t="shared" si="604"/>
        <v>2.7047651056347535E-12</v>
      </c>
      <c r="R3448" s="460">
        <f t="shared" si="605"/>
        <v>-2.7047651056347534E-11</v>
      </c>
      <c r="V3448" s="430"/>
    </row>
    <row r="3449" spans="3:22" x14ac:dyDescent="0.35">
      <c r="C3449" s="460">
        <v>5080</v>
      </c>
      <c r="D3449" s="460">
        <f t="shared" si="596"/>
        <v>5080</v>
      </c>
      <c r="E3449" s="460">
        <f t="shared" si="602"/>
        <v>5.08</v>
      </c>
      <c r="F3449" s="460">
        <f t="shared" si="597"/>
        <v>8.9272128177777361E-5</v>
      </c>
      <c r="G3449" s="460">
        <v>1.3260082158221401E-2</v>
      </c>
      <c r="H3449" s="460">
        <f t="shared" si="598"/>
        <v>1</v>
      </c>
      <c r="I3449" s="460">
        <v>1.13604487913411E-3</v>
      </c>
      <c r="J3449" s="460">
        <v>1.14810652121563E-3</v>
      </c>
      <c r="K3449" s="460">
        <v>7.5152764176893995E-4</v>
      </c>
      <c r="L3449" s="460" t="str">
        <f t="shared" si="599"/>
        <v>-</v>
      </c>
      <c r="M3449" s="460">
        <f t="shared" si="600"/>
        <v>1</v>
      </c>
      <c r="N3449" s="460">
        <f t="shared" si="601"/>
        <v>1.1837557540765995E-6</v>
      </c>
      <c r="O3449" s="460">
        <f t="shared" si="606"/>
        <v>-118.53475793873615</v>
      </c>
      <c r="P3449" s="460">
        <f t="shared" si="603"/>
        <v>-10</v>
      </c>
      <c r="Q3449" s="460">
        <f t="shared" si="604"/>
        <v>1.8956315286674597E-12</v>
      </c>
      <c r="R3449" s="460">
        <f t="shared" si="605"/>
        <v>-1.8956315286674596E-11</v>
      </c>
      <c r="V3449" s="430"/>
    </row>
    <row r="3450" spans="3:22" x14ac:dyDescent="0.35">
      <c r="C3450" s="460">
        <v>5090</v>
      </c>
      <c r="D3450" s="460">
        <f t="shared" si="596"/>
        <v>5090</v>
      </c>
      <c r="E3450" s="460">
        <f t="shared" si="602"/>
        <v>5.09</v>
      </c>
      <c r="F3450" s="460">
        <f t="shared" si="597"/>
        <v>9.396742392105412E-5</v>
      </c>
      <c r="G3450" s="460">
        <v>2.5137027618835499E-2</v>
      </c>
      <c r="H3450" s="460">
        <f t="shared" si="598"/>
        <v>1</v>
      </c>
      <c r="I3450" s="460">
        <v>1.14780222398042E-3</v>
      </c>
      <c r="J3450" s="460">
        <v>1.1361961681828701E-3</v>
      </c>
      <c r="K3450" s="460">
        <v>8.1937288573187398E-4</v>
      </c>
      <c r="L3450" s="460" t="str">
        <f t="shared" si="599"/>
        <v>-</v>
      </c>
      <c r="M3450" s="460">
        <f t="shared" si="600"/>
        <v>1</v>
      </c>
      <c r="N3450" s="460">
        <f t="shared" si="601"/>
        <v>2.3620617303743611E-6</v>
      </c>
      <c r="O3450" s="460">
        <f t="shared" si="606"/>
        <v>-112.53417513351332</v>
      </c>
      <c r="P3450" s="460">
        <f t="shared" si="603"/>
        <v>-10</v>
      </c>
      <c r="Q3450" s="460">
        <f t="shared" si="604"/>
        <v>3.1432054082595346E-12</v>
      </c>
      <c r="R3450" s="460">
        <f t="shared" si="605"/>
        <v>-3.1432054082595346E-11</v>
      </c>
      <c r="V3450" s="430"/>
    </row>
    <row r="3451" spans="3:22" x14ac:dyDescent="0.35">
      <c r="C3451" s="460">
        <v>5100</v>
      </c>
      <c r="D3451" s="460">
        <f t="shared" si="596"/>
        <v>5100</v>
      </c>
      <c r="E3451" s="460">
        <f t="shared" si="602"/>
        <v>5.0999999999999996</v>
      </c>
      <c r="F3451" s="460">
        <f t="shared" si="597"/>
        <v>9.8357287242370643E-5</v>
      </c>
      <c r="G3451" s="460">
        <v>1.3766878792895501E-8</v>
      </c>
      <c r="H3451" s="460">
        <f t="shared" si="598"/>
        <v>1</v>
      </c>
      <c r="I3451" s="460">
        <v>1.15762488241135E-3</v>
      </c>
      <c r="J3451" s="460">
        <v>1.12255947314232E-3</v>
      </c>
      <c r="K3451" s="460">
        <v>8.8559499432590099E-4</v>
      </c>
      <c r="L3451" s="460" t="str">
        <f t="shared" si="599"/>
        <v>-</v>
      </c>
      <c r="M3451" s="460">
        <f t="shared" si="600"/>
        <v>1</v>
      </c>
      <c r="N3451" s="460">
        <f t="shared" si="601"/>
        <v>1.3540728518637237E-12</v>
      </c>
      <c r="O3451" s="460">
        <f t="shared" si="606"/>
        <v>-237.36715938197955</v>
      </c>
      <c r="P3451" s="460">
        <f t="shared" si="603"/>
        <v>-10</v>
      </c>
      <c r="Q3451" s="460">
        <f t="shared" si="604"/>
        <v>1.3948355037270706E-12</v>
      </c>
      <c r="R3451" s="460">
        <f t="shared" si="605"/>
        <v>-1.3948355037270706E-11</v>
      </c>
      <c r="V3451" s="430"/>
    </row>
    <row r="3452" spans="3:22" x14ac:dyDescent="0.35">
      <c r="C3452" s="460">
        <v>5110</v>
      </c>
      <c r="D3452" s="460">
        <f t="shared" si="596"/>
        <v>5110</v>
      </c>
      <c r="E3452" s="460">
        <f t="shared" si="602"/>
        <v>5.1100000000000003</v>
      </c>
      <c r="F3452" s="460">
        <f t="shared" si="597"/>
        <v>1.0239669182155653E-4</v>
      </c>
      <c r="G3452" s="460">
        <v>1.77239668374089E-2</v>
      </c>
      <c r="H3452" s="460">
        <f t="shared" si="598"/>
        <v>1</v>
      </c>
      <c r="I3452" s="460">
        <v>1.16552032847559E-3</v>
      </c>
      <c r="J3452" s="460">
        <v>1.10723907907513E-3</v>
      </c>
      <c r="K3452" s="460">
        <v>9.5014734285592901E-4</v>
      </c>
      <c r="L3452" s="460" t="str">
        <f t="shared" si="599"/>
        <v>-</v>
      </c>
      <c r="M3452" s="460">
        <f t="shared" si="600"/>
        <v>1</v>
      </c>
      <c r="N3452" s="460">
        <f t="shared" si="601"/>
        <v>1.8148755701056471E-6</v>
      </c>
      <c r="O3452" s="460">
        <f t="shared" si="606"/>
        <v>-114.82306290643012</v>
      </c>
      <c r="P3452" s="460">
        <f t="shared" si="603"/>
        <v>-10</v>
      </c>
      <c r="Q3452" s="460">
        <f t="shared" si="604"/>
        <v>8.2344456247890233E-13</v>
      </c>
      <c r="R3452" s="460">
        <f t="shared" si="605"/>
        <v>-8.2344456247890239E-12</v>
      </c>
      <c r="V3452" s="430"/>
    </row>
    <row r="3453" spans="3:22" x14ac:dyDescent="0.35">
      <c r="C3453" s="460">
        <v>5120</v>
      </c>
      <c r="D3453" s="460">
        <f t="shared" si="596"/>
        <v>5120</v>
      </c>
      <c r="E3453" s="460">
        <f t="shared" si="602"/>
        <v>5.12</v>
      </c>
      <c r="F3453" s="460">
        <f t="shared" si="597"/>
        <v>1.0604417369315113E-4</v>
      </c>
      <c r="G3453" s="460">
        <v>8.3260134306134504E-4</v>
      </c>
      <c r="H3453" s="460">
        <f t="shared" si="598"/>
        <v>1</v>
      </c>
      <c r="I3453" s="460">
        <v>1.1714988879753599E-3</v>
      </c>
      <c r="J3453" s="460">
        <v>1.09027981063691E-3</v>
      </c>
      <c r="K3453" s="460">
        <v>1.0129854902450901E-3</v>
      </c>
      <c r="L3453" s="460" t="str">
        <f t="shared" si="599"/>
        <v>-</v>
      </c>
      <c r="M3453" s="460">
        <f t="shared" si="600"/>
        <v>1</v>
      </c>
      <c r="N3453" s="460">
        <f t="shared" si="601"/>
        <v>8.8292521440748186E-8</v>
      </c>
      <c r="O3453" s="460">
        <f t="shared" si="606"/>
        <v>-141.08152161011648</v>
      </c>
      <c r="P3453" s="460">
        <f t="shared" si="603"/>
        <v>-10</v>
      </c>
      <c r="Q3453" s="460">
        <f t="shared" si="604"/>
        <v>9.0551219617008712E-13</v>
      </c>
      <c r="R3453" s="460">
        <f t="shared" si="605"/>
        <v>-9.055121961700871E-12</v>
      </c>
      <c r="V3453" s="430"/>
    </row>
    <row r="3454" spans="3:22" x14ac:dyDescent="0.35">
      <c r="C3454" s="460">
        <v>5130</v>
      </c>
      <c r="D3454" s="460">
        <f t="shared" ref="D3454:D3517" si="607">IF(AND($D$11=$U$86,$D$13&gt;=$U$80),$D$13/$U$80,1)*(f_CLK_MHz/fCLK_NOM_MHz)*$C3454</f>
        <v>5130</v>
      </c>
      <c r="E3454" s="460">
        <f t="shared" si="602"/>
        <v>5.13</v>
      </c>
      <c r="F3454" s="460">
        <f t="shared" ref="F3454:F3517" si="608">IF(SINC3_Decimation&lt;&gt;0,(ABS(SIN(((MOD_CLK_DIV*PI()*$D3454*SINC3_Decimation)/(f_CLK_MHz*1000000)))/(SINC3_Decimation*SIN(((MOD_CLK_DIV*PI()*$D3454)/(f_CLK_MHz*1000000)))))^First_Stage_Order),"-")</f>
        <v>1.0926236467510626E-4</v>
      </c>
      <c r="G3454" s="460">
        <v>2.3178565229258201E-2</v>
      </c>
      <c r="H3454" s="460">
        <f t="shared" ref="H3454:H3517" si="609">IF(SINC1A_Decimation&lt;&gt;0,(ABS(SIN(((MOD_CLK_DIV*SINC3_Decimation*FIR2_Decimation*PI()*$D3454*SINC1A_Decimation)/(f_CLK_MHz*1000000)))/(SINC1A_Decimation*SIN(((MOD_CLK_DIV*SINC3_Decimation*FIR2_Decimation*PI()*$D3454)/(f_CLK_MHz*1000000)))))^1),"-")</f>
        <v>1</v>
      </c>
      <c r="I3454" s="460">
        <v>1.17557368908297E-3</v>
      </c>
      <c r="J3454" s="460">
        <v>1.0717285778645499E-3</v>
      </c>
      <c r="K3454" s="460">
        <v>1.0740671944925899E-3</v>
      </c>
      <c r="L3454" s="460" t="str">
        <f t="shared" ref="L3454:L3517" si="610">IF(SINC1B_Decimation&lt;&gt;0,(ABS(SIN(((MOD_CLK_DIV*FIR1_Decimation*PI()*$D3454*SINC1B_Decimation)/(f_CLK_MHz*1000000)))/(SINC1B_Decimation*SIN(((MOD_CLK_DIV*FIR1_Decimation*PI()*$D3454)/(f_CLK_MHz*1000000)))))^1),"-")</f>
        <v>-</v>
      </c>
      <c r="M3454" s="460">
        <f t="shared" ref="M3454:M3517" si="611">IF($D$14=$Z$85,(ABS(SIN(((Dec_Prior_to_Chop*PI()*$D3454*2)/(f_CLK_MHz*1000000)))/(2*SIN(((Dec_Prior_to_Chop*PI()*$D3454)/(f_CLK_MHz*1000000)))))^1),1)</f>
        <v>1</v>
      </c>
      <c r="N3454" s="460">
        <f t="shared" ref="N3454:N3517" si="612">M3454*IF(FILTER=$U$85,F3454,IF(AND(FILTER=$U$86,$D$13&lt;=$U$73,$D$13&lt;&gt;$U$72),F3454*G3454*H3454,IF(AND(FILTER=$U$86,OR($D$13&gt;=$U$74,$D$13=$U$72),$D$13&lt;=$U$79,$D$13&lt;&gt;$U$75),I3454*L3454,IF(AND(FILTER=$U$86,$D$13=$U$75),J3454*L3454,IF(AND(FILTER=$U$86,$D$13&gt;=$U$80),K3454,"Error")))))</f>
        <v>2.5325448467249473E-6</v>
      </c>
      <c r="O3454" s="460">
        <f t="shared" si="606"/>
        <v>-111.92885710681482</v>
      </c>
      <c r="P3454" s="460">
        <f t="shared" si="603"/>
        <v>-10</v>
      </c>
      <c r="Q3454" s="460">
        <f t="shared" si="604"/>
        <v>1.717197127593422E-12</v>
      </c>
      <c r="R3454" s="460">
        <f t="shared" si="605"/>
        <v>-1.7171971275934222E-11</v>
      </c>
      <c r="V3454" s="430"/>
    </row>
    <row r="3455" spans="3:22" x14ac:dyDescent="0.35">
      <c r="C3455" s="460">
        <v>5140</v>
      </c>
      <c r="D3455" s="460">
        <f t="shared" si="607"/>
        <v>5140</v>
      </c>
      <c r="E3455" s="460">
        <f t="shared" ref="E3455:E3518" si="613">D3455/1000</f>
        <v>5.14</v>
      </c>
      <c r="F3455" s="460">
        <f t="shared" si="608"/>
        <v>1.120184660432137E-4</v>
      </c>
      <c r="G3455" s="460">
        <v>1.6583515073134599E-2</v>
      </c>
      <c r="H3455" s="460">
        <f t="shared" si="609"/>
        <v>1</v>
      </c>
      <c r="I3455" s="460">
        <v>1.1777606094193699E-3</v>
      </c>
      <c r="J3455" s="460">
        <v>1.0516342777830499E-3</v>
      </c>
      <c r="K3455" s="460">
        <v>1.13335242594775E-3</v>
      </c>
      <c r="L3455" s="460" t="str">
        <f t="shared" si="610"/>
        <v>-</v>
      </c>
      <c r="M3455" s="460">
        <f t="shared" si="611"/>
        <v>1</v>
      </c>
      <c r="N3455" s="460">
        <f t="shared" si="612"/>
        <v>1.8576599200970506E-6</v>
      </c>
      <c r="O3455" s="460">
        <f t="shared" si="606"/>
        <v>-114.62067577825339</v>
      </c>
      <c r="P3455" s="460">
        <f t="shared" si="603"/>
        <v>-10</v>
      </c>
      <c r="Q3455" s="460">
        <f t="shared" si="604"/>
        <v>4.8184744736566481E-12</v>
      </c>
      <c r="R3455" s="460">
        <f t="shared" si="605"/>
        <v>-4.8184744736566479E-11</v>
      </c>
      <c r="V3455" s="430"/>
    </row>
    <row r="3456" spans="3:22" x14ac:dyDescent="0.35">
      <c r="C3456" s="460">
        <v>5150</v>
      </c>
      <c r="D3456" s="460">
        <f t="shared" si="607"/>
        <v>5150</v>
      </c>
      <c r="E3456" s="460">
        <f t="shared" si="613"/>
        <v>5.15</v>
      </c>
      <c r="F3456" s="460">
        <f t="shared" si="608"/>
        <v>1.1428465661753066E-4</v>
      </c>
      <c r="G3456" s="460">
        <v>1.9382735720455001E-8</v>
      </c>
      <c r="H3456" s="460">
        <f t="shared" si="609"/>
        <v>1</v>
      </c>
      <c r="I3456" s="460">
        <v>1.17807821971253E-3</v>
      </c>
      <c r="J3456" s="460">
        <v>1.0300476940850599E-3</v>
      </c>
      <c r="K3456" s="460">
        <v>1.1908033784133001E-3</v>
      </c>
      <c r="L3456" s="460" t="str">
        <f t="shared" si="610"/>
        <v>-</v>
      </c>
      <c r="M3456" s="460">
        <f t="shared" si="611"/>
        <v>1</v>
      </c>
      <c r="N3456" s="460">
        <f t="shared" si="612"/>
        <v>2.2151492961205455E-12</v>
      </c>
      <c r="O3456" s="460">
        <f t="shared" si="606"/>
        <v>-233.09193995950636</v>
      </c>
      <c r="P3456" s="460">
        <f t="shared" si="603"/>
        <v>-10</v>
      </c>
      <c r="Q3456" s="460">
        <f t="shared" si="604"/>
        <v>8.6272715218200418E-13</v>
      </c>
      <c r="R3456" s="460">
        <f t="shared" si="605"/>
        <v>-8.627271521820041E-12</v>
      </c>
      <c r="V3456" s="430"/>
    </row>
    <row r="3457" spans="3:22" x14ac:dyDescent="0.35">
      <c r="C3457" s="460">
        <v>5160</v>
      </c>
      <c r="D3457" s="460">
        <f t="shared" si="607"/>
        <v>5160</v>
      </c>
      <c r="E3457" s="460">
        <f t="shared" si="613"/>
        <v>5.16</v>
      </c>
      <c r="F3457" s="460">
        <f t="shared" si="608"/>
        <v>1.1603843038785787E-4</v>
      </c>
      <c r="G3457" s="460">
        <v>4.6918751082736001E-9</v>
      </c>
      <c r="H3457" s="460">
        <f t="shared" si="609"/>
        <v>1</v>
      </c>
      <c r="I3457" s="460">
        <v>1.17654772415554E-3</v>
      </c>
      <c r="J3457" s="460">
        <v>1.0070213950594199E-3</v>
      </c>
      <c r="K3457" s="460">
        <v>1.2463844780944201E-3</v>
      </c>
      <c r="L3457" s="460" t="str">
        <f t="shared" si="610"/>
        <v>-</v>
      </c>
      <c r="M3457" s="460">
        <f t="shared" si="611"/>
        <v>1</v>
      </c>
      <c r="N3457" s="460">
        <f t="shared" si="612"/>
        <v>5.444378231399292E-13</v>
      </c>
      <c r="O3457" s="460">
        <f t="shared" si="606"/>
        <v>-245.28103422299785</v>
      </c>
      <c r="P3457" s="460">
        <f t="shared" si="603"/>
        <v>-10</v>
      </c>
      <c r="Q3457" s="460">
        <f t="shared" si="604"/>
        <v>1.9038302671970816E-24</v>
      </c>
      <c r="R3457" s="460">
        <f t="shared" si="605"/>
        <v>-1.9038302671970815E-23</v>
      </c>
      <c r="V3457" s="430"/>
    </row>
    <row r="3458" spans="3:22" x14ac:dyDescent="0.35">
      <c r="C3458" s="460">
        <v>5170</v>
      </c>
      <c r="D3458" s="460">
        <f t="shared" si="607"/>
        <v>5170</v>
      </c>
      <c r="E3458" s="460">
        <f t="shared" si="613"/>
        <v>5.17</v>
      </c>
      <c r="F3458" s="460">
        <f t="shared" si="608"/>
        <v>1.1726285982157996E-4</v>
      </c>
      <c r="G3458" s="460">
        <v>3.73413874019416E-3</v>
      </c>
      <c r="H3458" s="460">
        <f t="shared" si="609"/>
        <v>1</v>
      </c>
      <c r="I3458" s="460">
        <v>1.17319289758938E-3</v>
      </c>
      <c r="J3458" s="460">
        <v>9.8260962994283895E-4</v>
      </c>
      <c r="K3458" s="460">
        <v>1.3000623904076199E-3</v>
      </c>
      <c r="L3458" s="460" t="str">
        <f t="shared" si="610"/>
        <v>-</v>
      </c>
      <c r="M3458" s="460">
        <f t="shared" si="611"/>
        <v>1</v>
      </c>
      <c r="N3458" s="460">
        <f t="shared" si="612"/>
        <v>4.3787578764571896E-7</v>
      </c>
      <c r="O3458" s="460">
        <f t="shared" si="606"/>
        <v>-127.17298136939678</v>
      </c>
      <c r="P3458" s="460">
        <f t="shared" si="603"/>
        <v>-10</v>
      </c>
      <c r="Q3458" s="460">
        <f t="shared" si="604"/>
        <v>4.793392054973411E-14</v>
      </c>
      <c r="R3458" s="460">
        <f t="shared" si="605"/>
        <v>-4.7933920549734107E-13</v>
      </c>
      <c r="V3458" s="430"/>
    </row>
    <row r="3459" spans="3:22" x14ac:dyDescent="0.35">
      <c r="C3459" s="460">
        <v>5180</v>
      </c>
      <c r="D3459" s="460">
        <f t="shared" si="607"/>
        <v>5180</v>
      </c>
      <c r="E3459" s="460">
        <f t="shared" si="613"/>
        <v>5.18</v>
      </c>
      <c r="F3459" s="460">
        <f t="shared" si="608"/>
        <v>1.1794678205449751E-4</v>
      </c>
      <c r="G3459" s="460">
        <v>6.2176988376774602E-3</v>
      </c>
      <c r="H3459" s="460">
        <f t="shared" si="609"/>
        <v>1</v>
      </c>
      <c r="I3459" s="460">
        <v>1.1680400196366499E-3</v>
      </c>
      <c r="J3459" s="460">
        <v>9.5686822387208801E-4</v>
      </c>
      <c r="K3459" s="460">
        <v>1.3518060246687101E-3</v>
      </c>
      <c r="L3459" s="460" t="str">
        <f t="shared" si="610"/>
        <v>-</v>
      </c>
      <c r="M3459" s="460">
        <f t="shared" si="611"/>
        <v>1</v>
      </c>
      <c r="N3459" s="460">
        <f t="shared" si="612"/>
        <v>7.3335756968804589E-7</v>
      </c>
      <c r="O3459" s="460">
        <f t="shared" si="606"/>
        <v>-122.69368441773508</v>
      </c>
      <c r="P3459" s="460">
        <f t="shared" ref="P3459:P3522" si="614">D3458-D3459</f>
        <v>-10</v>
      </c>
      <c r="Q3459" s="460">
        <f t="shared" ref="Q3459:Q3522" si="615">((N3459+N3458)/2)^2</f>
        <v>3.4294689433283067E-13</v>
      </c>
      <c r="R3459" s="460">
        <f t="shared" ref="R3459:R3522" si="616">P3459*Q3459</f>
        <v>-3.4294689433283066E-12</v>
      </c>
      <c r="V3459" s="430"/>
    </row>
    <row r="3460" spans="3:22" x14ac:dyDescent="0.35">
      <c r="C3460" s="460">
        <v>5190</v>
      </c>
      <c r="D3460" s="460">
        <f t="shared" si="607"/>
        <v>5190</v>
      </c>
      <c r="E3460" s="460">
        <f t="shared" si="613"/>
        <v>5.19</v>
      </c>
      <c r="F3460" s="460">
        <f t="shared" si="608"/>
        <v>1.1808490624875828E-4</v>
      </c>
      <c r="G3460" s="460">
        <v>1.29592353194536E-2</v>
      </c>
      <c r="H3460" s="460">
        <f t="shared" si="609"/>
        <v>1</v>
      </c>
      <c r="I3460" s="460">
        <v>1.16111780591655E-3</v>
      </c>
      <c r="J3460" s="460">
        <v>9.2985447161194202E-4</v>
      </c>
      <c r="K3460" s="460">
        <v>1.4015865366809499E-3</v>
      </c>
      <c r="L3460" s="460" t="str">
        <f t="shared" si="610"/>
        <v>-</v>
      </c>
      <c r="M3460" s="460">
        <f t="shared" si="611"/>
        <v>1</v>
      </c>
      <c r="N3460" s="460">
        <f t="shared" si="612"/>
        <v>1.5302900877532754E-6</v>
      </c>
      <c r="O3460" s="460">
        <f t="shared" si="606"/>
        <v>-116.3045246964742</v>
      </c>
      <c r="P3460" s="460">
        <f t="shared" si="614"/>
        <v>-10</v>
      </c>
      <c r="Q3460" s="460">
        <f t="shared" si="615"/>
        <v>1.2810251792598954E-12</v>
      </c>
      <c r="R3460" s="460">
        <f t="shared" si="616"/>
        <v>-1.2810251792598954E-11</v>
      </c>
      <c r="V3460" s="430"/>
    </row>
    <row r="3461" spans="3:22" x14ac:dyDescent="0.35">
      <c r="C3461" s="460">
        <v>5200</v>
      </c>
      <c r="D3461" s="460">
        <f t="shared" si="607"/>
        <v>5200</v>
      </c>
      <c r="E3461" s="460">
        <f t="shared" si="613"/>
        <v>5.2</v>
      </c>
      <c r="F3461" s="460">
        <f t="shared" si="608"/>
        <v>1.1767784149657948E-4</v>
      </c>
      <c r="G3461" s="460">
        <v>1.20445245952172E-15</v>
      </c>
      <c r="H3461" s="460">
        <f t="shared" si="609"/>
        <v>1</v>
      </c>
      <c r="I3461" s="460">
        <v>1.1524573364745799E-3</v>
      </c>
      <c r="J3461" s="460">
        <v>9.0162703023509395E-4</v>
      </c>
      <c r="K3461" s="460">
        <v>1.44937732924205E-3</v>
      </c>
      <c r="L3461" s="460" t="str">
        <f t="shared" si="610"/>
        <v>-</v>
      </c>
      <c r="M3461" s="460">
        <f t="shared" si="611"/>
        <v>1</v>
      </c>
      <c r="N3461" s="460">
        <f t="shared" si="612"/>
        <v>1.4173736562176227E-19</v>
      </c>
      <c r="O3461" s="460">
        <f t="shared" si="606"/>
        <v>-376.97031286884913</v>
      </c>
      <c r="P3461" s="460">
        <f t="shared" si="614"/>
        <v>-10</v>
      </c>
      <c r="Q3461" s="460">
        <f t="shared" si="615"/>
        <v>5.854469381690902E-13</v>
      </c>
      <c r="R3461" s="460">
        <f t="shared" si="616"/>
        <v>-5.8544693816909018E-12</v>
      </c>
      <c r="V3461" s="430"/>
    </row>
    <row r="3462" spans="3:22" x14ac:dyDescent="0.35">
      <c r="C3462" s="460">
        <v>5210</v>
      </c>
      <c r="D3462" s="460">
        <f t="shared" si="607"/>
        <v>5210</v>
      </c>
      <c r="E3462" s="460">
        <f t="shared" si="613"/>
        <v>5.21</v>
      </c>
      <c r="F3462" s="460">
        <f t="shared" si="608"/>
        <v>1.1673204573910661E-4</v>
      </c>
      <c r="G3462" s="460">
        <v>1.29592353194535E-2</v>
      </c>
      <c r="H3462" s="460">
        <f t="shared" si="609"/>
        <v>1</v>
      </c>
      <c r="I3462" s="460">
        <v>1.1420919815607799E-3</v>
      </c>
      <c r="J3462" s="460">
        <v>8.7224581092947896E-4</v>
      </c>
      <c r="K3462" s="460">
        <v>1.49515405059545E-3</v>
      </c>
      <c r="L3462" s="460" t="str">
        <f t="shared" si="610"/>
        <v>-</v>
      </c>
      <c r="M3462" s="460">
        <f t="shared" si="611"/>
        <v>1</v>
      </c>
      <c r="N3462" s="460">
        <f t="shared" si="612"/>
        <v>1.5127580500542919E-6</v>
      </c>
      <c r="O3462" s="460">
        <f t="shared" si="606"/>
        <v>-116.40461054632938</v>
      </c>
      <c r="P3462" s="460">
        <f t="shared" si="614"/>
        <v>-10</v>
      </c>
      <c r="Q3462" s="460">
        <f t="shared" si="615"/>
        <v>5.7210922950112302E-13</v>
      </c>
      <c r="R3462" s="460">
        <f t="shared" si="616"/>
        <v>-5.7210922950112304E-12</v>
      </c>
      <c r="V3462" s="430"/>
    </row>
    <row r="3463" spans="3:22" x14ac:dyDescent="0.35">
      <c r="C3463" s="460">
        <v>5220</v>
      </c>
      <c r="D3463" s="460">
        <f t="shared" si="607"/>
        <v>5220</v>
      </c>
      <c r="E3463" s="460">
        <f t="shared" si="613"/>
        <v>5.22</v>
      </c>
      <c r="F3463" s="460">
        <f t="shared" si="608"/>
        <v>1.1525969724165402E-4</v>
      </c>
      <c r="G3463" s="460">
        <v>6.2176988376779997E-3</v>
      </c>
      <c r="H3463" s="460">
        <f t="shared" si="609"/>
        <v>1</v>
      </c>
      <c r="I3463" s="460">
        <v>1.1300573248952E-3</v>
      </c>
      <c r="J3463" s="460">
        <v>8.4177187010834101E-4</v>
      </c>
      <c r="K3463" s="460">
        <v>1.5388945908492799E-3</v>
      </c>
      <c r="L3463" s="460" t="str">
        <f t="shared" si="610"/>
        <v>-</v>
      </c>
      <c r="M3463" s="460">
        <f t="shared" si="611"/>
        <v>1</v>
      </c>
      <c r="N3463" s="460">
        <f t="shared" si="612"/>
        <v>7.1665008557055032E-7</v>
      </c>
      <c r="O3463" s="460">
        <f t="shared" si="606"/>
        <v>-122.89385685873748</v>
      </c>
      <c r="P3463" s="460">
        <f t="shared" si="614"/>
        <v>-10</v>
      </c>
      <c r="Q3463" s="460">
        <f t="shared" si="615"/>
        <v>1.2425651587975588E-12</v>
      </c>
      <c r="R3463" s="460">
        <f t="shared" si="616"/>
        <v>-1.2425651587975589E-11</v>
      </c>
      <c r="V3463" s="430"/>
    </row>
    <row r="3464" spans="3:22" x14ac:dyDescent="0.35">
      <c r="C3464" s="460">
        <v>5230</v>
      </c>
      <c r="D3464" s="460">
        <f t="shared" si="607"/>
        <v>5230</v>
      </c>
      <c r="E3464" s="460">
        <f t="shared" si="613"/>
        <v>5.23</v>
      </c>
      <c r="F3464" s="460">
        <f t="shared" si="608"/>
        <v>1.1327849120533819E-4</v>
      </c>
      <c r="G3464" s="460">
        <v>3.7341387401940399E-3</v>
      </c>
      <c r="H3464" s="460">
        <f t="shared" si="609"/>
        <v>1</v>
      </c>
      <c r="I3464" s="460">
        <v>1.11639108455993E-3</v>
      </c>
      <c r="J3464" s="460">
        <v>8.1026729999682701E-4</v>
      </c>
      <c r="K3464" s="460">
        <v>1.58057907638828E-3</v>
      </c>
      <c r="L3464" s="460" t="str">
        <f t="shared" si="610"/>
        <v>-</v>
      </c>
      <c r="M3464" s="460">
        <f t="shared" si="611"/>
        <v>1</v>
      </c>
      <c r="N3464" s="460">
        <f t="shared" si="612"/>
        <v>4.2299760244058318E-7</v>
      </c>
      <c r="O3464" s="460">
        <f t="shared" si="606"/>
        <v>-127.47324188416704</v>
      </c>
      <c r="P3464" s="460">
        <f t="shared" si="614"/>
        <v>-10</v>
      </c>
      <c r="Q3464" s="460">
        <f t="shared" si="615"/>
        <v>3.2469921319728046E-13</v>
      </c>
      <c r="R3464" s="460">
        <f t="shared" si="616"/>
        <v>-3.2469921319728047E-12</v>
      </c>
      <c r="V3464" s="430"/>
    </row>
    <row r="3465" spans="3:22" x14ac:dyDescent="0.35">
      <c r="C3465" s="460">
        <v>5240</v>
      </c>
      <c r="D3465" s="460">
        <f t="shared" si="607"/>
        <v>5240</v>
      </c>
      <c r="E3465" s="460">
        <f t="shared" si="613"/>
        <v>5.24</v>
      </c>
      <c r="F3465" s="460">
        <f t="shared" si="608"/>
        <v>1.1081136508695643E-4</v>
      </c>
      <c r="G3465" s="460">
        <v>4.6918748444059303E-9</v>
      </c>
      <c r="H3465" s="460">
        <f t="shared" si="609"/>
        <v>1</v>
      </c>
      <c r="I3465" s="460">
        <v>1.10113303165818E-3</v>
      </c>
      <c r="J3465" s="460">
        <v>7.7779511886804297E-4</v>
      </c>
      <c r="K3465" s="460">
        <v>1.62018986230798E-3</v>
      </c>
      <c r="L3465" s="460" t="str">
        <f t="shared" si="610"/>
        <v>-</v>
      </c>
      <c r="M3465" s="460">
        <f t="shared" si="611"/>
        <v>1</v>
      </c>
      <c r="N3465" s="460">
        <f t="shared" si="612"/>
        <v>5.1991305632577245E-13</v>
      </c>
      <c r="O3465" s="460">
        <f t="shared" si="606"/>
        <v>-245.68138552403323</v>
      </c>
      <c r="P3465" s="460">
        <f t="shared" si="614"/>
        <v>-10</v>
      </c>
      <c r="Q3465" s="460">
        <f t="shared" si="615"/>
        <v>4.4731852878676149E-14</v>
      </c>
      <c r="R3465" s="460">
        <f t="shared" si="616"/>
        <v>-4.4731852878676147E-13</v>
      </c>
      <c r="V3465" s="430"/>
    </row>
    <row r="3466" spans="3:22" x14ac:dyDescent="0.35">
      <c r="C3466" s="460">
        <v>5250</v>
      </c>
      <c r="D3466" s="460">
        <f t="shared" si="607"/>
        <v>5250</v>
      </c>
      <c r="E3466" s="460">
        <f t="shared" si="613"/>
        <v>5.25</v>
      </c>
      <c r="F3466" s="460">
        <f t="shared" si="608"/>
        <v>1.07886157130897E-4</v>
      </c>
      <c r="G3466" s="460">
        <v>1.9382736108721199E-8</v>
      </c>
      <c r="H3466" s="460">
        <f t="shared" si="609"/>
        <v>1</v>
      </c>
      <c r="I3466" s="460">
        <v>1.08432490688485E-3</v>
      </c>
      <c r="J3466" s="460">
        <v>7.4441916109979698E-4</v>
      </c>
      <c r="K3466" s="460">
        <v>1.65771152289765E-3</v>
      </c>
      <c r="L3466" s="460" t="str">
        <f t="shared" si="610"/>
        <v>-</v>
      </c>
      <c r="M3466" s="460">
        <f t="shared" si="611"/>
        <v>1</v>
      </c>
      <c r="N3466" s="460">
        <f t="shared" si="612"/>
        <v>2.0911289134522064E-12</v>
      </c>
      <c r="O3466" s="460">
        <f t="shared" si="606"/>
        <v>-233.5923838613397</v>
      </c>
      <c r="P3466" s="460">
        <f t="shared" si="614"/>
        <v>-10</v>
      </c>
      <c r="Q3466" s="460">
        <f t="shared" si="615"/>
        <v>1.7043850419855172E-24</v>
      </c>
      <c r="R3466" s="460">
        <f t="shared" si="616"/>
        <v>-1.7043850419855173E-23</v>
      </c>
      <c r="V3466" s="430"/>
    </row>
    <row r="3467" spans="3:22" x14ac:dyDescent="0.35">
      <c r="C3467" s="460">
        <v>5260</v>
      </c>
      <c r="D3467" s="460">
        <f t="shared" si="607"/>
        <v>5260</v>
      </c>
      <c r="E3467" s="460">
        <f t="shared" si="613"/>
        <v>5.26</v>
      </c>
      <c r="F3467" s="460">
        <f t="shared" si="608"/>
        <v>1.0453520347688144E-4</v>
      </c>
      <c r="G3467" s="460">
        <v>1.6583515073133801E-2</v>
      </c>
      <c r="H3467" s="460">
        <f t="shared" si="609"/>
        <v>1</v>
      </c>
      <c r="I3467" s="460">
        <v>1.0660103351513401E-3</v>
      </c>
      <c r="J3467" s="460">
        <v>7.1020396722305497E-4</v>
      </c>
      <c r="K3467" s="460">
        <v>1.69313084020447E-3</v>
      </c>
      <c r="L3467" s="460" t="str">
        <f t="shared" si="610"/>
        <v>-</v>
      </c>
      <c r="M3467" s="460">
        <f t="shared" si="611"/>
        <v>1</v>
      </c>
      <c r="N3467" s="460">
        <f t="shared" si="612"/>
        <v>1.7335611225319723E-6</v>
      </c>
      <c r="O3467" s="460">
        <f t="shared" si="606"/>
        <v>-115.22121682447958</v>
      </c>
      <c r="P3467" s="460">
        <f t="shared" si="614"/>
        <v>-10</v>
      </c>
      <c r="Q3467" s="460">
        <f t="shared" si="615"/>
        <v>7.5131035393956435E-13</v>
      </c>
      <c r="R3467" s="460">
        <f t="shared" si="616"/>
        <v>-7.5131035393956431E-12</v>
      </c>
      <c r="V3467" s="430"/>
    </row>
    <row r="3468" spans="3:22" x14ac:dyDescent="0.35">
      <c r="C3468" s="460">
        <v>5270</v>
      </c>
      <c r="D3468" s="460">
        <f t="shared" si="607"/>
        <v>5270</v>
      </c>
      <c r="E3468" s="460">
        <f t="shared" si="613"/>
        <v>5.27</v>
      </c>
      <c r="F3468" s="460">
        <f t="shared" si="608"/>
        <v>1.0079487998450456E-4</v>
      </c>
      <c r="G3468" s="460">
        <v>2.3178565229259498E-2</v>
      </c>
      <c r="H3468" s="460">
        <f t="shared" si="609"/>
        <v>1</v>
      </c>
      <c r="I3468" s="460">
        <v>1.0462347384117799E-3</v>
      </c>
      <c r="J3468" s="460">
        <v>6.75214674128819E-4</v>
      </c>
      <c r="K3468" s="460">
        <v>1.72643679070874E-3</v>
      </c>
      <c r="L3468" s="460" t="str">
        <f t="shared" si="610"/>
        <v>-</v>
      </c>
      <c r="M3468" s="460">
        <f t="shared" si="611"/>
        <v>1</v>
      </c>
      <c r="N3468" s="460">
        <f t="shared" si="612"/>
        <v>2.3362807004962214E-6</v>
      </c>
      <c r="O3468" s="460">
        <f t="shared" si="606"/>
        <v>-112.62949957235</v>
      </c>
      <c r="P3468" s="460">
        <f t="shared" si="614"/>
        <v>-10</v>
      </c>
      <c r="Q3468" s="460">
        <f t="shared" si="615"/>
        <v>4.140903116117363E-12</v>
      </c>
      <c r="R3468" s="460">
        <f t="shared" si="616"/>
        <v>-4.1409031161173627E-11</v>
      </c>
      <c r="V3468" s="430"/>
    </row>
    <row r="3469" spans="3:22" x14ac:dyDescent="0.35">
      <c r="C3469" s="460">
        <v>5280</v>
      </c>
      <c r="D3469" s="460">
        <f t="shared" si="607"/>
        <v>5280</v>
      </c>
      <c r="E3469" s="460">
        <f t="shared" si="613"/>
        <v>5.28</v>
      </c>
      <c r="F3469" s="460">
        <f t="shared" si="608"/>
        <v>9.6705095600223013E-5</v>
      </c>
      <c r="G3469" s="460">
        <v>8.3260134306514496E-4</v>
      </c>
      <c r="H3469" s="460">
        <f t="shared" si="609"/>
        <v>1</v>
      </c>
      <c r="I3469" s="460">
        <v>1.02504524683609E-3</v>
      </c>
      <c r="J3469" s="460">
        <v>6.395169055999E-4</v>
      </c>
      <c r="K3469" s="460">
        <v>1.75762053014366E-3</v>
      </c>
      <c r="L3469" s="460" t="str">
        <f t="shared" si="610"/>
        <v>-</v>
      </c>
      <c r="M3469" s="460">
        <f t="shared" si="611"/>
        <v>1</v>
      </c>
      <c r="N3469" s="460">
        <f t="shared" si="612"/>
        <v>8.0516792477988916E-8</v>
      </c>
      <c r="O3469" s="460">
        <f t="shared" ref="O3469:O3532" si="617">20*LOG10(N3469)</f>
        <v>-141.88227068581571</v>
      </c>
      <c r="P3469" s="460">
        <f t="shared" si="614"/>
        <v>-10</v>
      </c>
      <c r="Q3469" s="460">
        <f t="shared" si="615"/>
        <v>1.4602275305116071E-12</v>
      </c>
      <c r="R3469" s="460">
        <f t="shared" si="616"/>
        <v>-1.4602275305116072E-11</v>
      </c>
      <c r="V3469" s="430"/>
    </row>
    <row r="3470" spans="3:22" x14ac:dyDescent="0.35">
      <c r="C3470" s="460">
        <v>5290</v>
      </c>
      <c r="D3470" s="460">
        <f t="shared" si="607"/>
        <v>5290</v>
      </c>
      <c r="E3470" s="460">
        <f t="shared" si="613"/>
        <v>5.29</v>
      </c>
      <c r="F3470" s="460">
        <f t="shared" si="608"/>
        <v>9.2308744676318451E-5</v>
      </c>
      <c r="G3470" s="460">
        <v>1.7723966837409001E-2</v>
      </c>
      <c r="H3470" s="460">
        <f t="shared" si="609"/>
        <v>1</v>
      </c>
      <c r="I3470" s="460">
        <v>1.00249060847711E-3</v>
      </c>
      <c r="J3470" s="460">
        <v>6.0317666333161303E-4</v>
      </c>
      <c r="K3470" s="460">
        <v>1.7866753764940401E-3</v>
      </c>
      <c r="L3470" s="460" t="str">
        <f t="shared" si="610"/>
        <v>-</v>
      </c>
      <c r="M3470" s="460">
        <f t="shared" si="611"/>
        <v>1</v>
      </c>
      <c r="N3470" s="460">
        <f t="shared" si="612"/>
        <v>1.6360771294459229E-6</v>
      </c>
      <c r="O3470" s="460">
        <f t="shared" si="617"/>
        <v>-115.72392452548004</v>
      </c>
      <c r="P3470" s="460">
        <f t="shared" si="614"/>
        <v>-10</v>
      </c>
      <c r="Q3470" s="460">
        <f t="shared" si="615"/>
        <v>7.366736731965293E-13</v>
      </c>
      <c r="R3470" s="460">
        <f t="shared" si="616"/>
        <v>-7.3667367319652924E-12</v>
      </c>
      <c r="V3470" s="430"/>
    </row>
    <row r="3471" spans="3:22" x14ac:dyDescent="0.35">
      <c r="C3471" s="460">
        <v>5300</v>
      </c>
      <c r="D3471" s="460">
        <f t="shared" si="607"/>
        <v>5300</v>
      </c>
      <c r="E3471" s="460">
        <f t="shared" si="613"/>
        <v>5.3</v>
      </c>
      <c r="F3471" s="460">
        <f t="shared" si="608"/>
        <v>8.7651126127642623E-5</v>
      </c>
      <c r="G3471" s="460">
        <v>1.37668775656201E-8</v>
      </c>
      <c r="H3471" s="460">
        <f t="shared" si="609"/>
        <v>1</v>
      </c>
      <c r="I3471" s="460">
        <v>9.786210975805149E-4</v>
      </c>
      <c r="J3471" s="460">
        <v>5.6626021860233704E-4</v>
      </c>
      <c r="K3471" s="460">
        <v>1.8135967912085199E-3</v>
      </c>
      <c r="L3471" s="460" t="str">
        <f t="shared" si="610"/>
        <v>-</v>
      </c>
      <c r="M3471" s="460">
        <f t="shared" si="611"/>
        <v>1</v>
      </c>
      <c r="N3471" s="460">
        <f t="shared" si="612"/>
        <v>1.2066823218879809E-12</v>
      </c>
      <c r="O3471" s="460">
        <f t="shared" si="617"/>
        <v>-238.36814099424717</v>
      </c>
      <c r="P3471" s="460">
        <f t="shared" si="614"/>
        <v>-10</v>
      </c>
      <c r="Q3471" s="460">
        <f t="shared" si="615"/>
        <v>6.691880804870414E-13</v>
      </c>
      <c r="R3471" s="460">
        <f t="shared" si="616"/>
        <v>-6.6918808048704136E-12</v>
      </c>
      <c r="V3471" s="430"/>
    </row>
    <row r="3472" spans="3:22" x14ac:dyDescent="0.35">
      <c r="C3472" s="460">
        <v>5310</v>
      </c>
      <c r="D3472" s="460">
        <f t="shared" si="607"/>
        <v>5310</v>
      </c>
      <c r="E3472" s="460">
        <f t="shared" si="613"/>
        <v>5.31</v>
      </c>
      <c r="F3472" s="460">
        <f t="shared" si="608"/>
        <v>8.2779337675304427E-5</v>
      </c>
      <c r="G3472" s="460">
        <v>2.5137027618835E-2</v>
      </c>
      <c r="H3472" s="460">
        <f t="shared" si="609"/>
        <v>1</v>
      </c>
      <c r="I3472" s="460">
        <v>9.5348842168512004E-4</v>
      </c>
      <c r="J3472" s="460">
        <v>5.2883400475160303E-4</v>
      </c>
      <c r="K3472" s="460">
        <v>1.8383823586620399E-3</v>
      </c>
      <c r="L3472" s="460" t="str">
        <f t="shared" si="610"/>
        <v>-</v>
      </c>
      <c r="M3472" s="460">
        <f t="shared" si="611"/>
        <v>1</v>
      </c>
      <c r="N3472" s="460">
        <f t="shared" si="612"/>
        <v>2.0808264974129958E-6</v>
      </c>
      <c r="O3472" s="460">
        <f t="shared" si="617"/>
        <v>-113.63528260871792</v>
      </c>
      <c r="P3472" s="460">
        <f t="shared" si="614"/>
        <v>-10</v>
      </c>
      <c r="Q3472" s="460">
        <f t="shared" si="615"/>
        <v>1.0824609835326477E-12</v>
      </c>
      <c r="R3472" s="460">
        <f t="shared" si="616"/>
        <v>-1.0824609835326476E-11</v>
      </c>
      <c r="V3472" s="430"/>
    </row>
    <row r="3473" spans="3:22" x14ac:dyDescent="0.35">
      <c r="C3473" s="460">
        <v>5320</v>
      </c>
      <c r="D3473" s="460">
        <f t="shared" si="607"/>
        <v>5320</v>
      </c>
      <c r="E3473" s="460">
        <f t="shared" si="613"/>
        <v>5.32</v>
      </c>
      <c r="F3473" s="460">
        <f t="shared" si="608"/>
        <v>7.7741653673254725E-5</v>
      </c>
      <c r="G3473" s="460">
        <v>1.32600821582227E-2</v>
      </c>
      <c r="H3473" s="460">
        <f t="shared" si="609"/>
        <v>1</v>
      </c>
      <c r="I3473" s="460">
        <v>9.2714562766113605E-4</v>
      </c>
      <c r="J3473" s="460">
        <v>4.90964510622397E-4</v>
      </c>
      <c r="K3473" s="460">
        <v>1.86103176390721E-3</v>
      </c>
      <c r="L3473" s="460" t="str">
        <f t="shared" si="610"/>
        <v>-</v>
      </c>
      <c r="M3473" s="460">
        <f t="shared" si="611"/>
        <v>1</v>
      </c>
      <c r="N3473" s="460">
        <f t="shared" si="612"/>
        <v>1.0308607148234532E-6</v>
      </c>
      <c r="O3473" s="460">
        <f t="shared" si="617"/>
        <v>-119.73600021266178</v>
      </c>
      <c r="P3473" s="460">
        <f t="shared" si="614"/>
        <v>-10</v>
      </c>
      <c r="Q3473" s="460">
        <f t="shared" si="615"/>
        <v>2.4206493266989613E-12</v>
      </c>
      <c r="R3473" s="460">
        <f t="shared" si="616"/>
        <v>-2.4206493266989614E-11</v>
      </c>
      <c r="V3473" s="430"/>
    </row>
    <row r="3474" spans="3:22" x14ac:dyDescent="0.35">
      <c r="C3474" s="460">
        <v>5330</v>
      </c>
      <c r="D3474" s="460">
        <f t="shared" si="607"/>
        <v>5330</v>
      </c>
      <c r="E3474" s="460">
        <f t="shared" si="613"/>
        <v>5.33</v>
      </c>
      <c r="F3474" s="460">
        <f t="shared" si="608"/>
        <v>7.2586895141816071E-5</v>
      </c>
      <c r="G3474" s="460">
        <v>1.8618288423169801E-2</v>
      </c>
      <c r="H3474" s="460">
        <f t="shared" si="609"/>
        <v>1</v>
      </c>
      <c r="I3474" s="460">
        <v>8.9964700683543104E-4</v>
      </c>
      <c r="J3474" s="460">
        <v>4.5271817511896199E-4</v>
      </c>
      <c r="K3474" s="460">
        <v>1.8815467687509099E-3</v>
      </c>
      <c r="L3474" s="460" t="str">
        <f t="shared" si="610"/>
        <v>-</v>
      </c>
      <c r="M3474" s="460">
        <f t="shared" si="611"/>
        <v>1</v>
      </c>
      <c r="N3474" s="460">
        <f t="shared" si="612"/>
        <v>1.3514437494927145E-6</v>
      </c>
      <c r="O3474" s="460">
        <f t="shared" si="617"/>
        <v>-117.38404052047885</v>
      </c>
      <c r="P3474" s="460">
        <f t="shared" si="614"/>
        <v>-10</v>
      </c>
      <c r="Q3474" s="460">
        <f t="shared" si="615"/>
        <v>1.4188436401751858E-12</v>
      </c>
      <c r="R3474" s="460">
        <f t="shared" si="616"/>
        <v>-1.4188436401751859E-11</v>
      </c>
      <c r="V3474" s="430"/>
    </row>
    <row r="3475" spans="3:22" x14ac:dyDescent="0.35">
      <c r="C3475" s="460">
        <v>5340</v>
      </c>
      <c r="D3475" s="460">
        <f t="shared" si="607"/>
        <v>5340</v>
      </c>
      <c r="E3475" s="460">
        <f t="shared" si="613"/>
        <v>5.34</v>
      </c>
      <c r="F3475" s="460">
        <f t="shared" si="608"/>
        <v>6.7363800641265443E-5</v>
      </c>
      <c r="G3475" s="460">
        <v>2.1720059674922E-2</v>
      </c>
      <c r="H3475" s="460">
        <f t="shared" si="609"/>
        <v>1</v>
      </c>
      <c r="I3475" s="460">
        <v>8.7104799935198496E-4</v>
      </c>
      <c r="J3475" s="460">
        <v>4.14161283029573E-4</v>
      </c>
      <c r="K3475" s="460">
        <v>1.89993118619862E-3</v>
      </c>
      <c r="L3475" s="460" t="str">
        <f t="shared" si="610"/>
        <v>-</v>
      </c>
      <c r="M3475" s="460">
        <f t="shared" si="611"/>
        <v>1</v>
      </c>
      <c r="N3475" s="460">
        <f t="shared" si="612"/>
        <v>1.4631457698578342E-6</v>
      </c>
      <c r="O3475" s="460">
        <f t="shared" si="617"/>
        <v>-116.69424807911767</v>
      </c>
      <c r="P3475" s="460">
        <f t="shared" si="614"/>
        <v>-10</v>
      </c>
      <c r="Q3475" s="460">
        <f t="shared" si="615"/>
        <v>1.9804785406094883E-12</v>
      </c>
      <c r="R3475" s="460">
        <f t="shared" si="616"/>
        <v>-1.9804785406094882E-11</v>
      </c>
      <c r="V3475" s="430"/>
    </row>
    <row r="3476" spans="3:22" x14ac:dyDescent="0.35">
      <c r="C3476" s="460">
        <v>5350</v>
      </c>
      <c r="D3476" s="460">
        <f t="shared" si="607"/>
        <v>5350</v>
      </c>
      <c r="E3476" s="460">
        <f t="shared" si="613"/>
        <v>5.35</v>
      </c>
      <c r="F3476" s="460">
        <f t="shared" si="608"/>
        <v>6.2120406509713771E-5</v>
      </c>
      <c r="G3476" s="460">
        <v>2.1995442709350701E-8</v>
      </c>
      <c r="H3476" s="460">
        <f t="shared" si="609"/>
        <v>1</v>
      </c>
      <c r="I3476" s="460">
        <v>8.4140509791295003E-4</v>
      </c>
      <c r="J3476" s="460">
        <v>3.7535986225959101E-4</v>
      </c>
      <c r="K3476" s="460">
        <v>1.91619085330464E-3</v>
      </c>
      <c r="L3476" s="460" t="str">
        <f t="shared" si="610"/>
        <v>-</v>
      </c>
      <c r="M3476" s="460">
        <f t="shared" si="611"/>
        <v>1</v>
      </c>
      <c r="N3476" s="460">
        <f t="shared" si="612"/>
        <v>1.3663658424659857E-12</v>
      </c>
      <c r="O3476" s="460">
        <f t="shared" si="617"/>
        <v>-237.28866006738065</v>
      </c>
      <c r="P3476" s="460">
        <f t="shared" si="614"/>
        <v>-10</v>
      </c>
      <c r="Q3476" s="460">
        <f t="shared" si="615"/>
        <v>5.3519988555988666E-13</v>
      </c>
      <c r="R3476" s="460">
        <f t="shared" si="616"/>
        <v>-5.3519988555988664E-12</v>
      </c>
      <c r="V3476" s="430"/>
    </row>
    <row r="3477" spans="3:22" x14ac:dyDescent="0.35">
      <c r="C3477" s="460">
        <v>5360</v>
      </c>
      <c r="D3477" s="460">
        <f t="shared" si="607"/>
        <v>5360</v>
      </c>
      <c r="E3477" s="460">
        <f t="shared" si="613"/>
        <v>5.36</v>
      </c>
      <c r="F3477" s="460">
        <f t="shared" si="608"/>
        <v>5.6903444765626408E-5</v>
      </c>
      <c r="G3477" s="460">
        <v>2.4968903651348701E-8</v>
      </c>
      <c r="H3477" s="460">
        <f t="shared" si="609"/>
        <v>1</v>
      </c>
      <c r="I3477" s="460">
        <v>8.1077575104922901E-4</v>
      </c>
      <c r="J3477" s="460">
        <v>3.3637958261617301E-4</v>
      </c>
      <c r="K3477" s="460">
        <v>1.9303336024723201E-3</v>
      </c>
      <c r="L3477" s="460" t="str">
        <f t="shared" si="610"/>
        <v>-</v>
      </c>
      <c r="M3477" s="460">
        <f t="shared" si="611"/>
        <v>1</v>
      </c>
      <c r="N3477" s="460">
        <f t="shared" si="612"/>
        <v>1.4208166297827685E-12</v>
      </c>
      <c r="O3477" s="460">
        <f t="shared" si="617"/>
        <v>-236.94923936773085</v>
      </c>
      <c r="P3477" s="460">
        <f t="shared" si="614"/>
        <v>-10</v>
      </c>
      <c r="Q3477" s="460">
        <f t="shared" si="615"/>
        <v>1.9420965334026693E-24</v>
      </c>
      <c r="R3477" s="460">
        <f t="shared" si="616"/>
        <v>-1.9420965334026695E-23</v>
      </c>
      <c r="V3477" s="430"/>
    </row>
    <row r="3478" spans="3:22" x14ac:dyDescent="0.35">
      <c r="C3478" s="460">
        <v>5370</v>
      </c>
      <c r="D3478" s="460">
        <f t="shared" si="607"/>
        <v>5370</v>
      </c>
      <c r="E3478" s="460">
        <f t="shared" si="613"/>
        <v>5.37</v>
      </c>
      <c r="F3478" s="460">
        <f t="shared" si="608"/>
        <v>5.1757766640610233E-5</v>
      </c>
      <c r="G3478" s="460">
        <v>2.7848479281676101E-2</v>
      </c>
      <c r="H3478" s="460">
        <f t="shared" si="609"/>
        <v>1</v>
      </c>
      <c r="I3478" s="460">
        <v>7.7921826606479599E-4</v>
      </c>
      <c r="J3478" s="460">
        <v>2.97285656283609E-4</v>
      </c>
      <c r="K3478" s="460">
        <v>1.94236923124447E-3</v>
      </c>
      <c r="L3478" s="460" t="str">
        <f t="shared" si="610"/>
        <v>-</v>
      </c>
      <c r="M3478" s="460">
        <f t="shared" si="611"/>
        <v>1</v>
      </c>
      <c r="N3478" s="460">
        <f t="shared" si="612"/>
        <v>1.4413750919568605E-6</v>
      </c>
      <c r="O3478" s="460">
        <f t="shared" si="617"/>
        <v>-116.82445974292513</v>
      </c>
      <c r="P3478" s="460">
        <f t="shared" si="614"/>
        <v>-10</v>
      </c>
      <c r="Q3478" s="460">
        <f t="shared" si="615"/>
        <v>5.1939156289376702E-13</v>
      </c>
      <c r="R3478" s="460">
        <f t="shared" si="616"/>
        <v>-5.1939156289376702E-12</v>
      </c>
      <c r="V3478" s="430"/>
    </row>
    <row r="3479" spans="3:22" x14ac:dyDescent="0.35">
      <c r="C3479" s="460">
        <v>5380</v>
      </c>
      <c r="D3479" s="460">
        <f t="shared" si="607"/>
        <v>5380</v>
      </c>
      <c r="E3479" s="460">
        <f t="shared" si="613"/>
        <v>5.38</v>
      </c>
      <c r="F3479" s="460">
        <f t="shared" si="608"/>
        <v>4.6725799268480004E-5</v>
      </c>
      <c r="G3479" s="460">
        <v>4.0991733560492898E-2</v>
      </c>
      <c r="H3479" s="460">
        <f t="shared" si="609"/>
        <v>1</v>
      </c>
      <c r="I3479" s="460">
        <v>7.4679171179940199E-4</v>
      </c>
      <c r="J3479" s="460">
        <v>2.5814274012118699E-4</v>
      </c>
      <c r="K3479" s="460">
        <v>1.9523094706297001E-3</v>
      </c>
      <c r="L3479" s="460" t="str">
        <f t="shared" si="610"/>
        <v>-</v>
      </c>
      <c r="M3479" s="460">
        <f t="shared" si="611"/>
        <v>1</v>
      </c>
      <c r="N3479" s="460">
        <f t="shared" si="612"/>
        <v>1.9153715140146064E-6</v>
      </c>
      <c r="O3479" s="460">
        <f t="shared" si="617"/>
        <v>-114.35493951654175</v>
      </c>
      <c r="P3479" s="460">
        <f t="shared" si="614"/>
        <v>-10</v>
      </c>
      <c r="Q3479" s="460">
        <f t="shared" si="615"/>
        <v>2.8169369441752411E-12</v>
      </c>
      <c r="R3479" s="460">
        <f t="shared" si="616"/>
        <v>-2.8169369441752409E-11</v>
      </c>
      <c r="V3479" s="430"/>
    </row>
    <row r="3480" spans="3:22" x14ac:dyDescent="0.35">
      <c r="C3480" s="460">
        <v>5390</v>
      </c>
      <c r="D3480" s="460">
        <f t="shared" si="607"/>
        <v>5390</v>
      </c>
      <c r="E3480" s="460">
        <f t="shared" si="613"/>
        <v>5.39</v>
      </c>
      <c r="F3480" s="460">
        <f t="shared" si="608"/>
        <v>4.184704251912364E-5</v>
      </c>
      <c r="G3480" s="460">
        <v>2.17454466663063E-2</v>
      </c>
      <c r="H3480" s="460">
        <f t="shared" si="609"/>
        <v>1</v>
      </c>
      <c r="I3480" s="460">
        <v>7.1355582135368596E-4</v>
      </c>
      <c r="J3480" s="460">
        <v>2.1901483991547901E-4</v>
      </c>
      <c r="K3480" s="460">
        <v>1.96016795200691E-3</v>
      </c>
      <c r="L3480" s="460" t="str">
        <f t="shared" si="610"/>
        <v>-</v>
      </c>
      <c r="M3480" s="460">
        <f t="shared" si="611"/>
        <v>1</v>
      </c>
      <c r="N3480" s="460">
        <f t="shared" si="612"/>
        <v>9.0998263124225509E-7</v>
      </c>
      <c r="O3480" s="460">
        <f t="shared" si="617"/>
        <v>-120.81933793880084</v>
      </c>
      <c r="P3480" s="460">
        <f t="shared" si="614"/>
        <v>-10</v>
      </c>
      <c r="Q3480" s="460">
        <f t="shared" si="615"/>
        <v>1.9956565115300326E-12</v>
      </c>
      <c r="R3480" s="460">
        <f t="shared" si="616"/>
        <v>-1.9956565115300327E-11</v>
      </c>
      <c r="V3480" s="430"/>
    </row>
    <row r="3481" spans="3:22" x14ac:dyDescent="0.35">
      <c r="C3481" s="460">
        <v>5400</v>
      </c>
      <c r="D3481" s="460">
        <f t="shared" si="607"/>
        <v>5400</v>
      </c>
      <c r="E3481" s="460">
        <f t="shared" si="613"/>
        <v>5.4</v>
      </c>
      <c r="F3481" s="460">
        <f t="shared" si="608"/>
        <v>3.7157612338846604E-5</v>
      </c>
      <c r="G3481" s="460">
        <v>1.0536712698904799E-8</v>
      </c>
      <c r="H3481" s="460">
        <f t="shared" si="609"/>
        <v>1</v>
      </c>
      <c r="I3481" s="460">
        <v>6.7957089491798596E-4</v>
      </c>
      <c r="J3481" s="460">
        <v>1.7996521671006401E-4</v>
      </c>
      <c r="K3481" s="460">
        <v>1.96596017265475E-3</v>
      </c>
      <c r="L3481" s="460" t="str">
        <f t="shared" si="610"/>
        <v>-</v>
      </c>
      <c r="M3481" s="460">
        <f t="shared" si="611"/>
        <v>1</v>
      </c>
      <c r="N3481" s="460">
        <f t="shared" si="612"/>
        <v>3.9151908579170665E-13</v>
      </c>
      <c r="O3481" s="460">
        <f t="shared" si="617"/>
        <v>-248.14494124162343</v>
      </c>
      <c r="P3481" s="460">
        <f t="shared" si="614"/>
        <v>-10</v>
      </c>
      <c r="Q3481" s="460">
        <f t="shared" si="615"/>
        <v>2.0701727542846674E-13</v>
      </c>
      <c r="R3481" s="460">
        <f t="shared" si="616"/>
        <v>-2.0701727542846674E-12</v>
      </c>
      <c r="V3481" s="430"/>
    </row>
    <row r="3482" spans="3:22" x14ac:dyDescent="0.35">
      <c r="C3482" s="460">
        <v>5410</v>
      </c>
      <c r="D3482" s="460">
        <f t="shared" si="607"/>
        <v>5410</v>
      </c>
      <c r="E3482" s="460">
        <f t="shared" si="613"/>
        <v>5.41</v>
      </c>
      <c r="F3482" s="460">
        <f t="shared" si="608"/>
        <v>3.2689836252129316E-5</v>
      </c>
      <c r="G3482" s="460">
        <v>2.7352261672853899E-3</v>
      </c>
      <c r="H3482" s="460">
        <f t="shared" si="609"/>
        <v>1</v>
      </c>
      <c r="I3482" s="460">
        <v>6.4489770284472704E-4</v>
      </c>
      <c r="J3482" s="460">
        <v>1.41056295335714E-4</v>
      </c>
      <c r="K3482" s="460">
        <v>1.9697034599503302E-3</v>
      </c>
      <c r="L3482" s="460" t="str">
        <f t="shared" si="610"/>
        <v>-</v>
      </c>
      <c r="M3482" s="460">
        <f t="shared" si="611"/>
        <v>1</v>
      </c>
      <c r="N3482" s="460">
        <f t="shared" si="612"/>
        <v>8.9414095521098662E-8</v>
      </c>
      <c r="O3482" s="460">
        <f t="shared" si="617"/>
        <v>-140.97188024500053</v>
      </c>
      <c r="P3482" s="460">
        <f t="shared" si="614"/>
        <v>-10</v>
      </c>
      <c r="Q3482" s="460">
        <f t="shared" si="615"/>
        <v>1.9987376231648282E-15</v>
      </c>
      <c r="R3482" s="460">
        <f t="shared" si="616"/>
        <v>-1.9987376231648283E-14</v>
      </c>
      <c r="V3482" s="430"/>
    </row>
    <row r="3483" spans="3:22" x14ac:dyDescent="0.35">
      <c r="C3483" s="460">
        <v>5420</v>
      </c>
      <c r="D3483" s="460">
        <f t="shared" si="607"/>
        <v>5420</v>
      </c>
      <c r="E3483" s="460">
        <f t="shared" si="613"/>
        <v>5.42</v>
      </c>
      <c r="F3483" s="460">
        <f t="shared" si="608"/>
        <v>2.8471905903649901E-5</v>
      </c>
      <c r="G3483" s="460">
        <v>2.4099020252154701E-4</v>
      </c>
      <c r="H3483" s="460">
        <f t="shared" si="609"/>
        <v>1</v>
      </c>
      <c r="I3483" s="460">
        <v>6.0959738910350096E-4</v>
      </c>
      <c r="J3483" s="460">
        <v>1.02349575255244E-4</v>
      </c>
      <c r="K3483" s="460">
        <v>1.9714169342850301E-3</v>
      </c>
      <c r="L3483" s="460" t="str">
        <f t="shared" si="610"/>
        <v>-</v>
      </c>
      <c r="M3483" s="460">
        <f t="shared" si="611"/>
        <v>1</v>
      </c>
      <c r="N3483" s="460">
        <f t="shared" si="612"/>
        <v>6.8614503698950195E-9</v>
      </c>
      <c r="O3483" s="460">
        <f t="shared" si="617"/>
        <v>-163.27168147284817</v>
      </c>
      <c r="P3483" s="460">
        <f t="shared" si="614"/>
        <v>-10</v>
      </c>
      <c r="Q3483" s="460">
        <f t="shared" si="615"/>
        <v>2.3172451841522073E-15</v>
      </c>
      <c r="R3483" s="460">
        <f t="shared" si="616"/>
        <v>-2.3172451841522073E-14</v>
      </c>
      <c r="V3483" s="430"/>
    </row>
    <row r="3484" spans="3:22" x14ac:dyDescent="0.35">
      <c r="C3484" s="460">
        <v>5430</v>
      </c>
      <c r="D3484" s="460">
        <f t="shared" si="607"/>
        <v>5430</v>
      </c>
      <c r="E3484" s="460">
        <f t="shared" si="613"/>
        <v>5.43</v>
      </c>
      <c r="F3484" s="460">
        <f t="shared" si="608"/>
        <v>2.4527590685341996E-5</v>
      </c>
      <c r="G3484" s="460">
        <v>2.3098001450952898E-3</v>
      </c>
      <c r="H3484" s="460">
        <f t="shared" si="609"/>
        <v>1</v>
      </c>
      <c r="I3484" s="460">
        <v>5.7373137525371196E-4</v>
      </c>
      <c r="J3484" s="460">
        <v>6.3905543835362003E-5</v>
      </c>
      <c r="K3484" s="460">
        <v>1.9711214707432601E-3</v>
      </c>
      <c r="L3484" s="460" t="str">
        <f t="shared" si="610"/>
        <v>-</v>
      </c>
      <c r="M3484" s="460">
        <f t="shared" si="611"/>
        <v>1</v>
      </c>
      <c r="N3484" s="460">
        <f t="shared" si="612"/>
        <v>5.6653832523840821E-8</v>
      </c>
      <c r="O3484" s="460">
        <f t="shared" si="617"/>
        <v>-144.9354141122495</v>
      </c>
      <c r="P3484" s="460">
        <f t="shared" si="614"/>
        <v>-10</v>
      </c>
      <c r="Q3484" s="460">
        <f t="shared" si="615"/>
        <v>1.0085477902678232E-15</v>
      </c>
      <c r="R3484" s="460">
        <f t="shared" si="616"/>
        <v>-1.0085477902678231E-14</v>
      </c>
      <c r="V3484" s="430"/>
    </row>
    <row r="3485" spans="3:22" x14ac:dyDescent="0.35">
      <c r="C3485" s="460">
        <v>5440</v>
      </c>
      <c r="D3485" s="460">
        <f t="shared" si="607"/>
        <v>5440</v>
      </c>
      <c r="E3485" s="460">
        <f t="shared" si="613"/>
        <v>5.44</v>
      </c>
      <c r="F3485" s="460">
        <f t="shared" si="608"/>
        <v>2.0876015613168789E-5</v>
      </c>
      <c r="G3485" s="460">
        <v>2.4615813836122002E-3</v>
      </c>
      <c r="H3485" s="460">
        <f t="shared" si="609"/>
        <v>1</v>
      </c>
      <c r="I3485" s="460">
        <v>5.3736126507054405E-4</v>
      </c>
      <c r="J3485" s="460">
        <v>2.57835921523204E-5</v>
      </c>
      <c r="K3485" s="460">
        <v>1.9688396595926301E-3</v>
      </c>
      <c r="L3485" s="460" t="str">
        <f t="shared" si="610"/>
        <v>-</v>
      </c>
      <c r="M3485" s="460">
        <f t="shared" si="611"/>
        <v>1</v>
      </c>
      <c r="N3485" s="460">
        <f t="shared" si="612"/>
        <v>5.1388011397373924E-8</v>
      </c>
      <c r="O3485" s="460">
        <f t="shared" si="617"/>
        <v>-145.78276376455202</v>
      </c>
      <c r="P3485" s="460">
        <f t="shared" si="614"/>
        <v>-10</v>
      </c>
      <c r="Q3485" s="460">
        <f t="shared" si="615"/>
        <v>2.9182600094740315E-15</v>
      </c>
      <c r="R3485" s="460">
        <f t="shared" si="616"/>
        <v>-2.9182600094740315E-14</v>
      </c>
      <c r="V3485" s="430"/>
    </row>
    <row r="3486" spans="3:22" x14ac:dyDescent="0.35">
      <c r="C3486" s="460">
        <v>5450</v>
      </c>
      <c r="D3486" s="460">
        <f t="shared" si="607"/>
        <v>5450</v>
      </c>
      <c r="E3486" s="460">
        <f t="shared" si="613"/>
        <v>5.45</v>
      </c>
      <c r="F3486" s="460">
        <f t="shared" si="608"/>
        <v>1.7531505704738141E-5</v>
      </c>
      <c r="G3486" s="460">
        <v>1.8128385184052801E-4</v>
      </c>
      <c r="H3486" s="460">
        <f t="shared" si="609"/>
        <v>1</v>
      </c>
      <c r="I3486" s="460">
        <v>5.0054874995402896E-4</v>
      </c>
      <c r="J3486" s="460">
        <v>1.1958066567280999E-5</v>
      </c>
      <c r="K3486" s="460">
        <v>1.9645957656335899E-3</v>
      </c>
      <c r="L3486" s="460" t="str">
        <f t="shared" si="610"/>
        <v>-</v>
      </c>
      <c r="M3486" s="460">
        <f t="shared" si="611"/>
        <v>1</v>
      </c>
      <c r="N3486" s="460">
        <f t="shared" si="612"/>
        <v>3.1781788827191208E-9</v>
      </c>
      <c r="O3486" s="460">
        <f t="shared" si="617"/>
        <v>-169.95643324646539</v>
      </c>
      <c r="P3486" s="460">
        <f t="shared" si="614"/>
        <v>-10</v>
      </c>
      <c r="Q3486" s="460">
        <f t="shared" si="615"/>
        <v>7.4436728042083018E-16</v>
      </c>
      <c r="R3486" s="460">
        <f t="shared" si="616"/>
        <v>-7.4436728042083024E-15</v>
      </c>
      <c r="V3486" s="430"/>
    </row>
    <row r="3487" spans="3:22" x14ac:dyDescent="0.35">
      <c r="C3487" s="460">
        <v>5460</v>
      </c>
      <c r="D3487" s="460">
        <f t="shared" si="607"/>
        <v>5460</v>
      </c>
      <c r="E3487" s="460">
        <f t="shared" si="613"/>
        <v>5.46</v>
      </c>
      <c r="F3487" s="460">
        <f t="shared" si="608"/>
        <v>1.450349817465693E-5</v>
      </c>
      <c r="G3487" s="460">
        <v>4.3043982401052396E-3</v>
      </c>
      <c r="H3487" s="460">
        <f t="shared" si="609"/>
        <v>1</v>
      </c>
      <c r="I3487" s="460">
        <v>4.6335551525262598E-4</v>
      </c>
      <c r="J3487" s="460">
        <v>4.9262475774683502E-5</v>
      </c>
      <c r="K3487" s="460">
        <v>1.95841568645718E-3</v>
      </c>
      <c r="L3487" s="460" t="str">
        <f t="shared" si="610"/>
        <v>-</v>
      </c>
      <c r="M3487" s="460">
        <f t="shared" si="611"/>
        <v>1</v>
      </c>
      <c r="N3487" s="460">
        <f t="shared" si="612"/>
        <v>6.2428832018362849E-8</v>
      </c>
      <c r="O3487" s="460">
        <f t="shared" si="617"/>
        <v>-144.09229580424943</v>
      </c>
      <c r="P3487" s="460">
        <f t="shared" si="614"/>
        <v>-10</v>
      </c>
      <c r="Q3487" s="460">
        <f t="shared" si="615"/>
        <v>1.0760699698436722E-15</v>
      </c>
      <c r="R3487" s="460">
        <f t="shared" si="616"/>
        <v>-1.0760699698436722E-14</v>
      </c>
      <c r="V3487" s="430"/>
    </row>
    <row r="3488" spans="3:22" x14ac:dyDescent="0.35">
      <c r="C3488" s="460">
        <v>5470</v>
      </c>
      <c r="D3488" s="460">
        <f t="shared" si="607"/>
        <v>5470</v>
      </c>
      <c r="E3488" s="460">
        <f t="shared" si="613"/>
        <v>5.47</v>
      </c>
      <c r="F3488" s="460">
        <f t="shared" si="608"/>
        <v>1.1796522822624856E-5</v>
      </c>
      <c r="G3488" s="460">
        <v>9.1149948106466292E-3</v>
      </c>
      <c r="H3488" s="460">
        <f t="shared" si="609"/>
        <v>1</v>
      </c>
      <c r="I3488" s="460">
        <v>4.2584314762481501E-4</v>
      </c>
      <c r="J3488" s="460">
        <v>8.6074011603811095E-5</v>
      </c>
      <c r="K3488" s="460">
        <v>1.9503269096598601E-3</v>
      </c>
      <c r="L3488" s="460" t="str">
        <f t="shared" si="610"/>
        <v>-</v>
      </c>
      <c r="M3488" s="460">
        <f t="shared" si="611"/>
        <v>1</v>
      </c>
      <c r="N3488" s="460">
        <f t="shared" si="612"/>
        <v>1.0752524431190009E-7</v>
      </c>
      <c r="O3488" s="460">
        <f t="shared" si="617"/>
        <v>-139.36979123993879</v>
      </c>
      <c r="P3488" s="460">
        <f t="shared" si="614"/>
        <v>-10</v>
      </c>
      <c r="Q3488" s="460">
        <f t="shared" si="615"/>
        <v>7.2210970153182094E-15</v>
      </c>
      <c r="R3488" s="460">
        <f t="shared" si="616"/>
        <v>-7.2210970153182088E-14</v>
      </c>
      <c r="V3488" s="430"/>
    </row>
    <row r="3489" spans="3:22" x14ac:dyDescent="0.35">
      <c r="C3489" s="460">
        <v>5480</v>
      </c>
      <c r="D3489" s="460">
        <f t="shared" si="607"/>
        <v>5480</v>
      </c>
      <c r="E3489" s="460">
        <f t="shared" si="613"/>
        <v>5.48</v>
      </c>
      <c r="F3489" s="460">
        <f t="shared" si="608"/>
        <v>9.4102500526072955E-6</v>
      </c>
      <c r="G3489" s="460">
        <v>2.14615621270718E-8</v>
      </c>
      <c r="H3489" s="460">
        <f t="shared" si="609"/>
        <v>1</v>
      </c>
      <c r="I3489" s="460">
        <v>3.8807304356565402E-4</v>
      </c>
      <c r="J3489" s="460">
        <v>1.2233845596654999E-4</v>
      </c>
      <c r="K3489" s="460">
        <v>1.9403584690657299E-3</v>
      </c>
      <c r="L3489" s="460" t="str">
        <f t="shared" si="610"/>
        <v>-</v>
      </c>
      <c r="M3489" s="460">
        <f t="shared" si="611"/>
        <v>1</v>
      </c>
      <c r="N3489" s="460">
        <f t="shared" si="612"/>
        <v>2.0195866613531214E-13</v>
      </c>
      <c r="O3489" s="460">
        <f t="shared" si="617"/>
        <v>-253.89475012653307</v>
      </c>
      <c r="P3489" s="460">
        <f t="shared" si="614"/>
        <v>-10</v>
      </c>
      <c r="Q3489" s="460">
        <f t="shared" si="615"/>
        <v>2.8904303989211059E-15</v>
      </c>
      <c r="R3489" s="460">
        <f t="shared" si="616"/>
        <v>-2.8904303989211062E-14</v>
      </c>
      <c r="V3489" s="430"/>
    </row>
    <row r="3490" spans="3:22" x14ac:dyDescent="0.35">
      <c r="C3490" s="460">
        <v>5490</v>
      </c>
      <c r="D3490" s="460">
        <f t="shared" si="607"/>
        <v>5490</v>
      </c>
      <c r="E3490" s="460">
        <f t="shared" si="613"/>
        <v>5.49</v>
      </c>
      <c r="F3490" s="460">
        <f t="shared" si="608"/>
        <v>7.3396050427525111E-6</v>
      </c>
      <c r="G3490" s="460">
        <v>1.05772703772475E-2</v>
      </c>
      <c r="H3490" s="460">
        <f t="shared" si="609"/>
        <v>1</v>
      </c>
      <c r="I3490" s="460">
        <v>3.5010631921592299E-4</v>
      </c>
      <c r="J3490" s="460">
        <v>1.58003066659208E-4</v>
      </c>
      <c r="K3490" s="460">
        <v>1.9285409000052299E-3</v>
      </c>
      <c r="L3490" s="460" t="str">
        <f t="shared" si="610"/>
        <v>-</v>
      </c>
      <c r="M3490" s="460">
        <f t="shared" si="611"/>
        <v>1</v>
      </c>
      <c r="N3490" s="460">
        <f t="shared" si="612"/>
        <v>7.7632986999402508E-8</v>
      </c>
      <c r="O3490" s="460">
        <f t="shared" si="617"/>
        <v>-142.19907407284103</v>
      </c>
      <c r="P3490" s="460">
        <f t="shared" si="614"/>
        <v>-10</v>
      </c>
      <c r="Q3490" s="460">
        <f t="shared" si="615"/>
        <v>1.5067280069497976E-15</v>
      </c>
      <c r="R3490" s="460">
        <f t="shared" si="616"/>
        <v>-1.5067280069497977E-14</v>
      </c>
      <c r="V3490" s="430"/>
    </row>
    <row r="3491" spans="3:22" x14ac:dyDescent="0.35">
      <c r="C3491" s="460">
        <v>5500</v>
      </c>
      <c r="D3491" s="460">
        <f t="shared" si="607"/>
        <v>5500</v>
      </c>
      <c r="E3491" s="460">
        <f t="shared" si="613"/>
        <v>5.5</v>
      </c>
      <c r="F3491" s="460">
        <f t="shared" si="608"/>
        <v>5.5749456973423113E-6</v>
      </c>
      <c r="G3491" s="460">
        <v>5.7024291013058699E-9</v>
      </c>
      <c r="H3491" s="460">
        <f t="shared" si="609"/>
        <v>1</v>
      </c>
      <c r="I3491" s="460">
        <v>3.1200372157379799E-4</v>
      </c>
      <c r="J3491" s="460">
        <v>1.9301664440273699E-4</v>
      </c>
      <c r="K3491" s="460">
        <v>1.9149061937009399E-3</v>
      </c>
      <c r="L3491" s="460" t="str">
        <f t="shared" si="610"/>
        <v>-</v>
      </c>
      <c r="M3491" s="460">
        <f t="shared" si="611"/>
        <v>1</v>
      </c>
      <c r="N3491" s="460">
        <f t="shared" si="612"/>
        <v>3.1790732582724745E-14</v>
      </c>
      <c r="O3491" s="460">
        <f t="shared" si="617"/>
        <v>-269.95398928255446</v>
      </c>
      <c r="P3491" s="460">
        <f t="shared" si="614"/>
        <v>-10</v>
      </c>
      <c r="Q3491" s="460">
        <f t="shared" si="615"/>
        <v>1.5067214016173669E-15</v>
      </c>
      <c r="R3491" s="460">
        <f t="shared" si="616"/>
        <v>-1.506721401617367E-14</v>
      </c>
      <c r="V3491" s="430"/>
    </row>
    <row r="3492" spans="3:22" x14ac:dyDescent="0.35">
      <c r="C3492" s="460">
        <v>5510</v>
      </c>
      <c r="D3492" s="460">
        <f t="shared" si="607"/>
        <v>5510</v>
      </c>
      <c r="E3492" s="460">
        <f t="shared" si="613"/>
        <v>5.51</v>
      </c>
      <c r="F3492" s="460">
        <f t="shared" si="608"/>
        <v>4.1023011658043395E-6</v>
      </c>
      <c r="G3492" s="460">
        <v>1.9851200496852701E-2</v>
      </c>
      <c r="H3492" s="460">
        <f t="shared" si="609"/>
        <v>1</v>
      </c>
      <c r="I3492" s="460">
        <v>2.73825541221608E-4</v>
      </c>
      <c r="J3492" s="460">
        <v>2.2732959674798601E-4</v>
      </c>
      <c r="K3492" s="460">
        <v>1.89948775081108E-3</v>
      </c>
      <c r="L3492" s="460" t="str">
        <f t="shared" si="610"/>
        <v>-</v>
      </c>
      <c r="M3492" s="460">
        <f t="shared" si="611"/>
        <v>1</v>
      </c>
      <c r="N3492" s="460">
        <f t="shared" si="612"/>
        <v>8.1435602940854513E-8</v>
      </c>
      <c r="O3492" s="460">
        <f t="shared" si="617"/>
        <v>-141.78371367609839</v>
      </c>
      <c r="P3492" s="460">
        <f t="shared" si="614"/>
        <v>-10</v>
      </c>
      <c r="Q3492" s="460">
        <f t="shared" si="615"/>
        <v>1.6579406510341185E-15</v>
      </c>
      <c r="R3492" s="460">
        <f t="shared" si="616"/>
        <v>-1.6579406510341184E-14</v>
      </c>
      <c r="V3492" s="430"/>
    </row>
    <row r="3493" spans="3:22" x14ac:dyDescent="0.35">
      <c r="C3493" s="460">
        <v>5520</v>
      </c>
      <c r="D3493" s="460">
        <f t="shared" si="607"/>
        <v>5520</v>
      </c>
      <c r="E3493" s="460">
        <f t="shared" si="613"/>
        <v>5.52</v>
      </c>
      <c r="F3493" s="460">
        <f t="shared" si="608"/>
        <v>2.9036669207539285E-6</v>
      </c>
      <c r="G3493" s="460">
        <v>1.9841479976615499E-2</v>
      </c>
      <c r="H3493" s="460">
        <f t="shared" si="609"/>
        <v>1</v>
      </c>
      <c r="I3493" s="460">
        <v>2.35631526679326E-4</v>
      </c>
      <c r="J3493" s="460">
        <v>2.6089399878137699E-4</v>
      </c>
      <c r="K3493" s="460">
        <v>1.8823203341813699E-3</v>
      </c>
      <c r="L3493" s="460" t="str">
        <f t="shared" si="610"/>
        <v>-</v>
      </c>
      <c r="M3493" s="460">
        <f t="shared" si="611"/>
        <v>1</v>
      </c>
      <c r="N3493" s="460">
        <f t="shared" si="612"/>
        <v>5.7613049066899854E-8</v>
      </c>
      <c r="O3493" s="460">
        <f t="shared" si="617"/>
        <v>-144.78958279823334</v>
      </c>
      <c r="P3493" s="460">
        <f t="shared" si="614"/>
        <v>-10</v>
      </c>
      <c r="Q3493" s="460">
        <f t="shared" si="615"/>
        <v>4.8336319062933935E-15</v>
      </c>
      <c r="R3493" s="460">
        <f t="shared" si="616"/>
        <v>-4.8336319062933934E-14</v>
      </c>
      <c r="V3493" s="430"/>
    </row>
    <row r="3494" spans="3:22" x14ac:dyDescent="0.35">
      <c r="C3494" s="460">
        <v>5530</v>
      </c>
      <c r="D3494" s="460">
        <f t="shared" si="607"/>
        <v>5530</v>
      </c>
      <c r="E3494" s="460">
        <f t="shared" si="613"/>
        <v>5.53</v>
      </c>
      <c r="F3494" s="460">
        <f t="shared" si="608"/>
        <v>1.9573516574187803E-6</v>
      </c>
      <c r="G3494" s="460">
        <v>5.2762964926692203E-3</v>
      </c>
      <c r="H3494" s="460">
        <f t="shared" si="609"/>
        <v>1</v>
      </c>
      <c r="I3494" s="460">
        <v>1.9748080049273301E-4</v>
      </c>
      <c r="J3494" s="460">
        <v>2.93663650571345E-4</v>
      </c>
      <c r="K3494" s="460">
        <v>1.86344002085598E-3</v>
      </c>
      <c r="L3494" s="460" t="str">
        <f t="shared" si="610"/>
        <v>-</v>
      </c>
      <c r="M3494" s="460">
        <f t="shared" si="611"/>
        <v>1</v>
      </c>
      <c r="N3494" s="460">
        <f t="shared" si="612"/>
        <v>1.0327567684958995E-8</v>
      </c>
      <c r="O3494" s="460">
        <f t="shared" si="617"/>
        <v>-159.72003900113475</v>
      </c>
      <c r="P3494" s="460">
        <f t="shared" si="614"/>
        <v>-10</v>
      </c>
      <c r="Q3494" s="460">
        <f t="shared" si="615"/>
        <v>1.1539818511557409E-15</v>
      </c>
      <c r="R3494" s="460">
        <f t="shared" si="616"/>
        <v>-1.1539818511557409E-14</v>
      </c>
      <c r="V3494" s="430"/>
    </row>
    <row r="3495" spans="3:22" x14ac:dyDescent="0.35">
      <c r="C3495" s="460">
        <v>5540</v>
      </c>
      <c r="D3495" s="460">
        <f t="shared" si="607"/>
        <v>5540</v>
      </c>
      <c r="E3495" s="460">
        <f t="shared" si="613"/>
        <v>5.54</v>
      </c>
      <c r="F3495" s="460">
        <f t="shared" si="608"/>
        <v>1.2383706199057089E-6</v>
      </c>
      <c r="G3495" s="460">
        <v>1.7304371935071899E-5</v>
      </c>
      <c r="H3495" s="460">
        <f t="shared" si="609"/>
        <v>1</v>
      </c>
      <c r="I3495" s="460">
        <v>1.5943177715816299E-4</v>
      </c>
      <c r="J3495" s="460">
        <v>3.2559413130302901E-4</v>
      </c>
      <c r="K3495" s="460">
        <v>1.84288415339908E-3</v>
      </c>
      <c r="L3495" s="460" t="str">
        <f t="shared" si="610"/>
        <v>-</v>
      </c>
      <c r="M3495" s="460">
        <f t="shared" si="611"/>
        <v>1</v>
      </c>
      <c r="N3495" s="460">
        <f t="shared" si="612"/>
        <v>2.142922580031394E-11</v>
      </c>
      <c r="O3495" s="460">
        <f t="shared" si="617"/>
        <v>-213.37987037918694</v>
      </c>
      <c r="P3495" s="460">
        <f t="shared" si="614"/>
        <v>-10</v>
      </c>
      <c r="Q3495" s="460">
        <f t="shared" si="615"/>
        <v>2.6775434264726434E-17</v>
      </c>
      <c r="R3495" s="460">
        <f t="shared" si="616"/>
        <v>-2.6775434264726433E-16</v>
      </c>
      <c r="V3495" s="430"/>
    </row>
    <row r="3496" spans="3:22" x14ac:dyDescent="0.35">
      <c r="C3496" s="460">
        <v>5550</v>
      </c>
      <c r="D3496" s="460">
        <f t="shared" si="607"/>
        <v>5550</v>
      </c>
      <c r="E3496" s="460">
        <f t="shared" si="613"/>
        <v>5.55</v>
      </c>
      <c r="F3496" s="460">
        <f t="shared" si="608"/>
        <v>7.1887938379017509E-7</v>
      </c>
      <c r="G3496" s="460">
        <v>1.6607752592718998E-5</v>
      </c>
      <c r="H3496" s="460">
        <f t="shared" si="609"/>
        <v>1</v>
      </c>
      <c r="I3496" s="460">
        <v>1.21542082986558E-4</v>
      </c>
      <c r="J3496" s="460">
        <v>3.5664285005287201E-4</v>
      </c>
      <c r="K3496" s="460">
        <v>1.8206912905773299E-3</v>
      </c>
      <c r="L3496" s="460" t="str">
        <f t="shared" si="610"/>
        <v>-</v>
      </c>
      <c r="M3496" s="460">
        <f t="shared" si="611"/>
        <v>1</v>
      </c>
      <c r="N3496" s="460">
        <f t="shared" si="612"/>
        <v>1.1938970949993517E-11</v>
      </c>
      <c r="O3496" s="460">
        <f t="shared" si="617"/>
        <v>-218.46066209059705</v>
      </c>
      <c r="P3496" s="460">
        <f t="shared" si="614"/>
        <v>-10</v>
      </c>
      <c r="Q3496" s="460">
        <f t="shared" si="615"/>
        <v>2.7835913859180728E-22</v>
      </c>
      <c r="R3496" s="460">
        <f t="shared" si="616"/>
        <v>-2.7835913859180726E-21</v>
      </c>
      <c r="V3496" s="430"/>
    </row>
    <row r="3497" spans="3:22" x14ac:dyDescent="0.35">
      <c r="C3497" s="460">
        <v>5560</v>
      </c>
      <c r="D3497" s="460">
        <f t="shared" si="607"/>
        <v>5560</v>
      </c>
      <c r="E3497" s="460">
        <f t="shared" si="613"/>
        <v>5.56</v>
      </c>
      <c r="F3497" s="460">
        <f t="shared" si="608"/>
        <v>3.6864163641800118E-7</v>
      </c>
      <c r="G3497" s="460">
        <v>1.5637256327129399E-2</v>
      </c>
      <c r="H3497" s="460">
        <f t="shared" si="609"/>
        <v>1</v>
      </c>
      <c r="I3497" s="460">
        <v>8.3868478000309897E-5</v>
      </c>
      <c r="J3497" s="460">
        <v>3.86769093160686E-4</v>
      </c>
      <c r="K3497" s="460">
        <v>1.7969011574552199E-3</v>
      </c>
      <c r="L3497" s="460" t="str">
        <f t="shared" si="610"/>
        <v>-</v>
      </c>
      <c r="M3497" s="460">
        <f t="shared" si="611"/>
        <v>1</v>
      </c>
      <c r="N3497" s="460">
        <f t="shared" si="612"/>
        <v>5.7645437615207242E-9</v>
      </c>
      <c r="O3497" s="460">
        <f t="shared" si="617"/>
        <v>-164.78470119043789</v>
      </c>
      <c r="P3497" s="460">
        <f t="shared" si="614"/>
        <v>-10</v>
      </c>
      <c r="Q3497" s="460">
        <f t="shared" si="615"/>
        <v>8.3419381896330915E-18</v>
      </c>
      <c r="R3497" s="460">
        <f t="shared" si="616"/>
        <v>-8.3419381896330918E-17</v>
      </c>
      <c r="V3497" s="430"/>
    </row>
    <row r="3498" spans="3:22" x14ac:dyDescent="0.35">
      <c r="C3498" s="460">
        <v>5570</v>
      </c>
      <c r="D3498" s="460">
        <f t="shared" si="607"/>
        <v>5570</v>
      </c>
      <c r="E3498" s="460">
        <f t="shared" si="613"/>
        <v>5.57</v>
      </c>
      <c r="F3498" s="460">
        <f t="shared" si="608"/>
        <v>1.5552410184763826E-7</v>
      </c>
      <c r="G3498" s="460">
        <v>0.137416086495876</v>
      </c>
      <c r="H3498" s="460">
        <f t="shared" si="609"/>
        <v>1</v>
      </c>
      <c r="I3498" s="460">
        <v>4.64667799571398E-5</v>
      </c>
      <c r="J3498" s="460">
        <v>4.1593406816364998E-4</v>
      </c>
      <c r="K3498" s="460">
        <v>1.7715545949541999E-3</v>
      </c>
      <c r="L3498" s="460" t="str">
        <f t="shared" si="610"/>
        <v>-</v>
      </c>
      <c r="M3498" s="460">
        <f t="shared" si="611"/>
        <v>1</v>
      </c>
      <c r="N3498" s="460">
        <f t="shared" si="612"/>
        <v>2.1371513431688487E-8</v>
      </c>
      <c r="O3498" s="460">
        <f t="shared" si="617"/>
        <v>-153.40329444042669</v>
      </c>
      <c r="P3498" s="460">
        <f t="shared" si="614"/>
        <v>-10</v>
      </c>
      <c r="Q3498" s="460">
        <f t="shared" si="615"/>
        <v>1.8409139999828035E-16</v>
      </c>
      <c r="R3498" s="460">
        <f t="shared" si="616"/>
        <v>-1.8409139999828035E-15</v>
      </c>
      <c r="V3498" s="430"/>
    </row>
    <row r="3499" spans="3:22" x14ac:dyDescent="0.35">
      <c r="C3499" s="460">
        <v>5580</v>
      </c>
      <c r="D3499" s="460">
        <f t="shared" si="607"/>
        <v>5580</v>
      </c>
      <c r="E3499" s="460">
        <f t="shared" si="613"/>
        <v>5.58</v>
      </c>
      <c r="F3499" s="460">
        <f t="shared" si="608"/>
        <v>4.6011460894272056E-8</v>
      </c>
      <c r="G3499" s="460">
        <v>0.44433630046302203</v>
      </c>
      <c r="H3499" s="460">
        <f t="shared" si="609"/>
        <v>1</v>
      </c>
      <c r="I3499" s="460">
        <v>9.3917905883239805E-6</v>
      </c>
      <c r="J3499" s="460">
        <v>4.4410094425976902E-4</v>
      </c>
      <c r="K3499" s="460">
        <v>1.7446935089263E-3</v>
      </c>
      <c r="L3499" s="460" t="str">
        <f t="shared" si="610"/>
        <v>-</v>
      </c>
      <c r="M3499" s="460">
        <f t="shared" si="611"/>
        <v>1</v>
      </c>
      <c r="N3499" s="460">
        <f t="shared" si="612"/>
        <v>2.0444562312659857E-8</v>
      </c>
      <c r="O3499" s="460">
        <f t="shared" si="617"/>
        <v>-153.78844365204014</v>
      </c>
      <c r="P3499" s="460">
        <f t="shared" si="614"/>
        <v>-10</v>
      </c>
      <c r="Q3499" s="460">
        <f t="shared" si="615"/>
        <v>4.3714604766426947E-16</v>
      </c>
      <c r="R3499" s="460">
        <f t="shared" si="616"/>
        <v>-4.3714604766426949E-15</v>
      </c>
      <c r="V3499" s="430"/>
    </row>
    <row r="3500" spans="3:22" x14ac:dyDescent="0.35">
      <c r="C3500" s="460">
        <v>5590</v>
      </c>
      <c r="D3500" s="460">
        <f t="shared" si="607"/>
        <v>5590</v>
      </c>
      <c r="E3500" s="460">
        <f t="shared" si="613"/>
        <v>5.59</v>
      </c>
      <c r="F3500" s="460">
        <f t="shared" si="608"/>
        <v>5.733921276900658E-9</v>
      </c>
      <c r="G3500" s="460">
        <v>0.82338738168070602</v>
      </c>
      <c r="H3500" s="460">
        <f t="shared" si="609"/>
        <v>1</v>
      </c>
      <c r="I3500" s="460">
        <v>2.7302775864086401E-5</v>
      </c>
      <c r="J3500" s="460">
        <v>4.7123488927609298E-4</v>
      </c>
      <c r="K3500" s="460">
        <v>1.7163608187939E-3</v>
      </c>
      <c r="L3500" s="460" t="str">
        <f t="shared" si="610"/>
        <v>-</v>
      </c>
      <c r="M3500" s="460">
        <f t="shared" si="611"/>
        <v>1</v>
      </c>
      <c r="N3500" s="460">
        <f t="shared" si="612"/>
        <v>4.7212384269505234E-9</v>
      </c>
      <c r="O3500" s="460">
        <f t="shared" si="617"/>
        <v>-166.51888133475859</v>
      </c>
      <c r="P3500" s="460">
        <f t="shared" si="614"/>
        <v>-10</v>
      </c>
      <c r="Q3500" s="460">
        <f t="shared" si="615"/>
        <v>1.5832938171644358E-16</v>
      </c>
      <c r="R3500" s="460">
        <f t="shared" si="616"/>
        <v>-1.5832938171644358E-15</v>
      </c>
      <c r="V3500" s="430"/>
    </row>
    <row r="3501" spans="3:22" x14ac:dyDescent="0.35">
      <c r="C3501" s="460">
        <v>5600</v>
      </c>
      <c r="D3501" s="460">
        <f t="shared" si="607"/>
        <v>5600</v>
      </c>
      <c r="E3501" s="460">
        <f t="shared" si="613"/>
        <v>5.6</v>
      </c>
      <c r="F3501" s="460">
        <f t="shared" si="608"/>
        <v>5.9448681598663642E-50</v>
      </c>
      <c r="G3501" s="460">
        <v>0.99999998509883903</v>
      </c>
      <c r="H3501" s="460">
        <f t="shared" si="609"/>
        <v>1</v>
      </c>
      <c r="I3501" s="460">
        <v>6.3564361731952297E-5</v>
      </c>
      <c r="J3501" s="460">
        <v>4.9730310312250299E-4</v>
      </c>
      <c r="K3501" s="460">
        <v>1.68660040580593E-3</v>
      </c>
      <c r="L3501" s="460" t="str">
        <f t="shared" si="610"/>
        <v>-</v>
      </c>
      <c r="M3501" s="460">
        <f t="shared" si="611"/>
        <v>1</v>
      </c>
      <c r="N3501" s="460">
        <f t="shared" si="612"/>
        <v>5.944868071280927E-50</v>
      </c>
      <c r="O3501" s="460">
        <f t="shared" si="617"/>
        <v>-984.51715557633202</v>
      </c>
      <c r="P3501" s="460">
        <f t="shared" si="614"/>
        <v>-10</v>
      </c>
      <c r="Q3501" s="460">
        <f t="shared" si="615"/>
        <v>5.5725230710285634E-18</v>
      </c>
      <c r="R3501" s="460">
        <f t="shared" si="616"/>
        <v>-5.572523071028563E-17</v>
      </c>
      <c r="V3501" s="430"/>
    </row>
    <row r="3502" spans="3:22" x14ac:dyDescent="0.35">
      <c r="C3502" s="460">
        <v>5610</v>
      </c>
      <c r="D3502" s="460">
        <f t="shared" si="607"/>
        <v>5610</v>
      </c>
      <c r="E3502" s="460">
        <f t="shared" si="613"/>
        <v>5.61</v>
      </c>
      <c r="F3502" s="460">
        <f t="shared" si="608"/>
        <v>5.6729099988825659E-9</v>
      </c>
      <c r="G3502" s="460">
        <v>0.82338738168074999</v>
      </c>
      <c r="H3502" s="460">
        <f t="shared" si="609"/>
        <v>1</v>
      </c>
      <c r="I3502" s="460">
        <v>9.9341632550490404E-5</v>
      </c>
      <c r="J3502" s="460">
        <v>5.2227484771522504E-4</v>
      </c>
      <c r="K3502" s="460">
        <v>1.65545706096189E-3</v>
      </c>
      <c r="L3502" s="460" t="str">
        <f t="shared" si="610"/>
        <v>-</v>
      </c>
      <c r="M3502" s="460">
        <f t="shared" si="611"/>
        <v>1</v>
      </c>
      <c r="N3502" s="460">
        <f t="shared" si="612"/>
        <v>4.6710025104904626E-9</v>
      </c>
      <c r="O3502" s="460">
        <f t="shared" si="617"/>
        <v>-166.61179798589984</v>
      </c>
      <c r="P3502" s="460">
        <f t="shared" si="614"/>
        <v>-10</v>
      </c>
      <c r="Q3502" s="460">
        <f t="shared" si="615"/>
        <v>5.4545661132520508E-18</v>
      </c>
      <c r="R3502" s="460">
        <f t="shared" si="616"/>
        <v>-5.4545661132520509E-17</v>
      </c>
      <c r="V3502" s="430"/>
    </row>
    <row r="3503" spans="3:22" x14ac:dyDescent="0.35">
      <c r="C3503" s="460">
        <v>5620</v>
      </c>
      <c r="D3503" s="460">
        <f t="shared" si="607"/>
        <v>5620</v>
      </c>
      <c r="E3503" s="460">
        <f t="shared" si="613"/>
        <v>5.62</v>
      </c>
      <c r="F3503" s="460">
        <f t="shared" si="608"/>
        <v>4.5037505465120198E-8</v>
      </c>
      <c r="G3503" s="460">
        <v>0.44433630046303901</v>
      </c>
      <c r="H3503" s="460">
        <f t="shared" si="609"/>
        <v>1</v>
      </c>
      <c r="I3503" s="460">
        <v>1.3458454116269499E-4</v>
      </c>
      <c r="J3503" s="460">
        <v>5.4612147336253504E-4</v>
      </c>
      <c r="K3503" s="460">
        <v>1.62297643265322E-3</v>
      </c>
      <c r="L3503" s="460" t="str">
        <f t="shared" si="610"/>
        <v>-</v>
      </c>
      <c r="M3503" s="460">
        <f t="shared" si="611"/>
        <v>1</v>
      </c>
      <c r="N3503" s="460">
        <f t="shared" si="612"/>
        <v>2.0011798560455409E-8</v>
      </c>
      <c r="O3503" s="460">
        <f t="shared" si="617"/>
        <v>-153.97427754783629</v>
      </c>
      <c r="P3503" s="460">
        <f t="shared" si="614"/>
        <v>-10</v>
      </c>
      <c r="Q3503" s="460">
        <f t="shared" si="615"/>
        <v>1.5231016717697166E-16</v>
      </c>
      <c r="R3503" s="460">
        <f t="shared" si="616"/>
        <v>-1.5231016717697167E-15</v>
      </c>
      <c r="V3503" s="430"/>
    </row>
    <row r="3504" spans="3:22" x14ac:dyDescent="0.35">
      <c r="C3504" s="460">
        <v>5630</v>
      </c>
      <c r="D3504" s="460">
        <f t="shared" si="607"/>
        <v>5630</v>
      </c>
      <c r="E3504" s="460">
        <f t="shared" si="613"/>
        <v>5.63</v>
      </c>
      <c r="F3504" s="460">
        <f t="shared" si="608"/>
        <v>1.5061217685599906E-7</v>
      </c>
      <c r="G3504" s="460">
        <v>0.13741608649586601</v>
      </c>
      <c r="H3504" s="460">
        <f t="shared" si="609"/>
        <v>1</v>
      </c>
      <c r="I3504" s="460">
        <v>1.69244389230567E-4</v>
      </c>
      <c r="J3504" s="460">
        <v>5.6881644160922801E-4</v>
      </c>
      <c r="K3504" s="460">
        <v>1.5892049740729101E-3</v>
      </c>
      <c r="L3504" s="460" t="str">
        <f t="shared" si="610"/>
        <v>-</v>
      </c>
      <c r="M3504" s="460">
        <f t="shared" si="611"/>
        <v>1</v>
      </c>
      <c r="N3504" s="460">
        <f t="shared" si="612"/>
        <v>2.0696535922174634E-8</v>
      </c>
      <c r="O3504" s="460">
        <f t="shared" si="617"/>
        <v>-153.68204676794301</v>
      </c>
      <c r="P3504" s="460">
        <f t="shared" si="614"/>
        <v>-10</v>
      </c>
      <c r="Q3504" s="460">
        <f t="shared" si="615"/>
        <v>4.1429212408742163E-16</v>
      </c>
      <c r="R3504" s="460">
        <f t="shared" si="616"/>
        <v>-4.1429212408742161E-15</v>
      </c>
      <c r="V3504" s="430"/>
    </row>
    <row r="3505" spans="3:22" x14ac:dyDescent="0.35">
      <c r="C3505" s="460">
        <v>5640</v>
      </c>
      <c r="D3505" s="460">
        <f t="shared" si="607"/>
        <v>5640</v>
      </c>
      <c r="E3505" s="460">
        <f t="shared" si="613"/>
        <v>5.64</v>
      </c>
      <c r="F3505" s="460">
        <f t="shared" si="608"/>
        <v>3.532000515336867E-7</v>
      </c>
      <c r="G3505" s="460">
        <v>1.5637256327131501E-2</v>
      </c>
      <c r="H3505" s="460">
        <f t="shared" si="609"/>
        <v>1</v>
      </c>
      <c r="I3505" s="460">
        <v>2.03273886090873E-4</v>
      </c>
      <c r="J3505" s="460">
        <v>5.9033534454073697E-4</v>
      </c>
      <c r="K3505" s="460">
        <v>1.5541898904436399E-3</v>
      </c>
      <c r="L3505" s="460" t="str">
        <f t="shared" si="610"/>
        <v>-</v>
      </c>
      <c r="M3505" s="460">
        <f t="shared" si="611"/>
        <v>1</v>
      </c>
      <c r="N3505" s="460">
        <f t="shared" si="612"/>
        <v>5.5230797405883148E-9</v>
      </c>
      <c r="O3505" s="460">
        <f t="shared" si="617"/>
        <v>-165.15637373032098</v>
      </c>
      <c r="P3505" s="460">
        <f t="shared" si="614"/>
        <v>-10</v>
      </c>
      <c r="Q3505" s="460">
        <f t="shared" si="615"/>
        <v>1.7186706137575102E-16</v>
      </c>
      <c r="R3505" s="460">
        <f t="shared" si="616"/>
        <v>-1.7186706137575102E-15</v>
      </c>
      <c r="V3505" s="430"/>
    </row>
    <row r="3506" spans="3:22" x14ac:dyDescent="0.35">
      <c r="C3506" s="460">
        <v>5650</v>
      </c>
      <c r="D3506" s="460">
        <f t="shared" si="607"/>
        <v>5650</v>
      </c>
      <c r="E3506" s="460">
        <f t="shared" si="613"/>
        <v>5.65</v>
      </c>
      <c r="F3506" s="460">
        <f t="shared" si="608"/>
        <v>6.8143788163237069E-7</v>
      </c>
      <c r="G3506" s="460">
        <v>1.6607752592687401E-5</v>
      </c>
      <c r="H3506" s="460">
        <f t="shared" si="609"/>
        <v>1</v>
      </c>
      <c r="I3506" s="460">
        <v>2.3662720489752101E-4</v>
      </c>
      <c r="J3506" s="460">
        <v>6.1065592055622195E-4</v>
      </c>
      <c r="K3506" s="460">
        <v>1.51797908611285E-3</v>
      </c>
      <c r="L3506" s="460" t="str">
        <f t="shared" si="610"/>
        <v>-</v>
      </c>
      <c r="M3506" s="460">
        <f t="shared" si="611"/>
        <v>1</v>
      </c>
      <c r="N3506" s="460">
        <f t="shared" si="612"/>
        <v>1.1317151745435414E-11</v>
      </c>
      <c r="O3506" s="460">
        <f t="shared" si="617"/>
        <v>-218.92525721717152</v>
      </c>
      <c r="P3506" s="460">
        <f t="shared" si="614"/>
        <v>-10</v>
      </c>
      <c r="Q3506" s="460">
        <f t="shared" si="615"/>
        <v>7.6573872404683688E-18</v>
      </c>
      <c r="R3506" s="460">
        <f t="shared" si="616"/>
        <v>-7.6573872404683685E-17</v>
      </c>
      <c r="V3506" s="430"/>
    </row>
    <row r="3507" spans="3:22" x14ac:dyDescent="0.35">
      <c r="C3507" s="460">
        <v>5660</v>
      </c>
      <c r="D3507" s="460">
        <f t="shared" si="607"/>
        <v>5660</v>
      </c>
      <c r="E3507" s="460">
        <f t="shared" si="613"/>
        <v>5.66</v>
      </c>
      <c r="F3507" s="460">
        <f t="shared" si="608"/>
        <v>1.1613807033736917E-6</v>
      </c>
      <c r="G3507" s="460">
        <v>1.7304371935101701E-5</v>
      </c>
      <c r="H3507" s="460">
        <f t="shared" si="609"/>
        <v>1</v>
      </c>
      <c r="I3507" s="460">
        <v>2.6926003599703701E-4</v>
      </c>
      <c r="J3507" s="460">
        <v>6.2975806662165905E-4</v>
      </c>
      <c r="K3507" s="460">
        <v>1.4806211115647801E-3</v>
      </c>
      <c r="L3507" s="460" t="str">
        <f t="shared" si="610"/>
        <v>-</v>
      </c>
      <c r="M3507" s="460">
        <f t="shared" si="611"/>
        <v>1</v>
      </c>
      <c r="N3507" s="460">
        <f t="shared" si="612"/>
        <v>2.0096963649428383E-11</v>
      </c>
      <c r="O3507" s="460">
        <f t="shared" si="617"/>
        <v>-213.93739106045496</v>
      </c>
      <c r="P3507" s="460">
        <f t="shared" si="614"/>
        <v>-10</v>
      </c>
      <c r="Q3507" s="460">
        <f t="shared" si="615"/>
        <v>2.4671166151045468E-22</v>
      </c>
      <c r="R3507" s="460">
        <f t="shared" si="616"/>
        <v>-2.4671166151045468E-21</v>
      </c>
      <c r="V3507" s="430"/>
    </row>
    <row r="3508" spans="3:22" x14ac:dyDescent="0.35">
      <c r="C3508" s="460">
        <v>5670</v>
      </c>
      <c r="D3508" s="460">
        <f t="shared" si="607"/>
        <v>5670</v>
      </c>
      <c r="E3508" s="460">
        <f t="shared" si="613"/>
        <v>5.67</v>
      </c>
      <c r="F3508" s="460">
        <f t="shared" si="608"/>
        <v>1.8161276397933099E-6</v>
      </c>
      <c r="G3508" s="460">
        <v>5.2762964926686504E-3</v>
      </c>
      <c r="H3508" s="460">
        <f t="shared" si="609"/>
        <v>1</v>
      </c>
      <c r="I3508" s="460">
        <v>3.0112963748731399E-4</v>
      </c>
      <c r="J3508" s="460">
        <v>6.4762384702200197E-4</v>
      </c>
      <c r="K3508" s="460">
        <v>1.4421651103982201E-3</v>
      </c>
      <c r="L3508" s="460" t="str">
        <f t="shared" si="610"/>
        <v>-</v>
      </c>
      <c r="M3508" s="460">
        <f t="shared" si="611"/>
        <v>1</v>
      </c>
      <c r="N3508" s="460">
        <f t="shared" si="612"/>
        <v>9.5824278960800359E-9</v>
      </c>
      <c r="O3508" s="460">
        <f t="shared" si="617"/>
        <v>-160.37048879905609</v>
      </c>
      <c r="P3508" s="460">
        <f t="shared" si="614"/>
        <v>-10</v>
      </c>
      <c r="Q3508" s="460">
        <f t="shared" si="615"/>
        <v>2.3052120920430591E-17</v>
      </c>
      <c r="R3508" s="460">
        <f t="shared" si="616"/>
        <v>-2.3052120920430591E-16</v>
      </c>
      <c r="V3508" s="430"/>
    </row>
    <row r="3509" spans="3:22" x14ac:dyDescent="0.35">
      <c r="C3509" s="460">
        <v>5680</v>
      </c>
      <c r="D3509" s="460">
        <f t="shared" si="607"/>
        <v>5680</v>
      </c>
      <c r="E3509" s="460">
        <f t="shared" si="613"/>
        <v>5.68</v>
      </c>
      <c r="F3509" s="460">
        <f t="shared" si="608"/>
        <v>2.6654935963347857E-6</v>
      </c>
      <c r="G3509" s="460">
        <v>1.9841479976614999E-2</v>
      </c>
      <c r="H3509" s="460">
        <f t="shared" si="609"/>
        <v>1</v>
      </c>
      <c r="I3509" s="460">
        <v>3.3219488291631098E-4</v>
      </c>
      <c r="J3509" s="460">
        <v>6.6423749863517496E-4</v>
      </c>
      <c r="K3509" s="460">
        <v>1.40266076631807E-3</v>
      </c>
      <c r="L3509" s="460" t="str">
        <f t="shared" si="610"/>
        <v>-</v>
      </c>
      <c r="M3509" s="460">
        <f t="shared" si="611"/>
        <v>1</v>
      </c>
      <c r="N3509" s="460">
        <f t="shared" si="612"/>
        <v>5.2887337819472157E-8</v>
      </c>
      <c r="O3509" s="460">
        <f t="shared" si="617"/>
        <v>-145.5329658687001</v>
      </c>
      <c r="P3509" s="460">
        <f t="shared" si="614"/>
        <v>-10</v>
      </c>
      <c r="Q3509" s="460">
        <f t="shared" si="615"/>
        <v>9.7561790713899501E-16</v>
      </c>
      <c r="R3509" s="460">
        <f t="shared" si="616"/>
        <v>-9.7561790713899501E-15</v>
      </c>
      <c r="V3509" s="430"/>
    </row>
    <row r="3510" spans="3:22" x14ac:dyDescent="0.35">
      <c r="C3510" s="460">
        <v>5690</v>
      </c>
      <c r="D3510" s="460">
        <f t="shared" si="607"/>
        <v>5690</v>
      </c>
      <c r="E3510" s="460">
        <f t="shared" si="613"/>
        <v>5.69</v>
      </c>
      <c r="F3510" s="460">
        <f t="shared" si="608"/>
        <v>3.7257309177802732E-6</v>
      </c>
      <c r="G3510" s="460">
        <v>1.9851200496852101E-2</v>
      </c>
      <c r="H3510" s="460">
        <f t="shared" si="609"/>
        <v>1</v>
      </c>
      <c r="I3510" s="460">
        <v>3.6241630607962303E-4</v>
      </c>
      <c r="J3510" s="460">
        <v>6.7958543275549595E-4</v>
      </c>
      <c r="K3510" s="460">
        <v>1.36215825018839E-3</v>
      </c>
      <c r="L3510" s="460" t="str">
        <f t="shared" si="610"/>
        <v>-</v>
      </c>
      <c r="M3510" s="460">
        <f t="shared" si="611"/>
        <v>1</v>
      </c>
      <c r="N3510" s="460">
        <f t="shared" si="612"/>
        <v>7.3960231446176987E-8</v>
      </c>
      <c r="O3510" s="460">
        <f t="shared" si="617"/>
        <v>-142.62003476917556</v>
      </c>
      <c r="P3510" s="460">
        <f t="shared" si="614"/>
        <v>-10</v>
      </c>
      <c r="Q3510" s="460">
        <f t="shared" si="615"/>
        <v>4.0225764571509143E-15</v>
      </c>
      <c r="R3510" s="460">
        <f t="shared" si="616"/>
        <v>-4.0225764571509141E-14</v>
      </c>
      <c r="V3510" s="430"/>
    </row>
    <row r="3511" spans="3:22" x14ac:dyDescent="0.35">
      <c r="C3511" s="460">
        <v>5700</v>
      </c>
      <c r="D3511" s="460">
        <f t="shared" si="607"/>
        <v>5700</v>
      </c>
      <c r="E3511" s="460">
        <f t="shared" si="613"/>
        <v>5.7</v>
      </c>
      <c r="F3511" s="460">
        <f t="shared" si="608"/>
        <v>5.0093043454354169E-6</v>
      </c>
      <c r="G3511" s="460">
        <v>5.7024263294570702E-9</v>
      </c>
      <c r="H3511" s="460">
        <f t="shared" si="609"/>
        <v>1</v>
      </c>
      <c r="I3511" s="460">
        <v>3.9175614288255599E-4</v>
      </c>
      <c r="J3511" s="460">
        <v>6.9365623350143505E-4</v>
      </c>
      <c r="K3511" s="460">
        <v>1.3207081671947501E-3</v>
      </c>
      <c r="L3511" s="460" t="str">
        <f t="shared" si="610"/>
        <v>-</v>
      </c>
      <c r="M3511" s="460">
        <f t="shared" si="611"/>
        <v>1</v>
      </c>
      <c r="N3511" s="460">
        <f t="shared" si="612"/>
        <v>2.8565188991674633E-14</v>
      </c>
      <c r="O3511" s="460">
        <f t="shared" si="617"/>
        <v>-270.88325796469957</v>
      </c>
      <c r="P3511" s="460">
        <f t="shared" si="614"/>
        <v>-10</v>
      </c>
      <c r="Q3511" s="460">
        <f t="shared" si="615"/>
        <v>1.3675300152372154E-15</v>
      </c>
      <c r="R3511" s="460">
        <f t="shared" si="616"/>
        <v>-1.3675300152372154E-14</v>
      </c>
      <c r="V3511" s="430"/>
    </row>
    <row r="3512" spans="3:22" x14ac:dyDescent="0.35">
      <c r="C3512" s="460">
        <v>5710</v>
      </c>
      <c r="D3512" s="460">
        <f t="shared" si="607"/>
        <v>5710</v>
      </c>
      <c r="E3512" s="460">
        <f t="shared" si="613"/>
        <v>5.71</v>
      </c>
      <c r="F3512" s="460">
        <f t="shared" si="608"/>
        <v>6.524721845852708E-6</v>
      </c>
      <c r="G3512" s="460">
        <v>1.05772703772477E-2</v>
      </c>
      <c r="H3512" s="460">
        <f t="shared" si="609"/>
        <v>1</v>
      </c>
      <c r="I3512" s="460">
        <v>4.2017837023522198E-4</v>
      </c>
      <c r="J3512" s="460">
        <v>7.0644065284270895E-4</v>
      </c>
      <c r="K3512" s="460">
        <v>1.27836150416186E-3</v>
      </c>
      <c r="L3512" s="460" t="str">
        <f t="shared" si="610"/>
        <v>-</v>
      </c>
      <c r="M3512" s="460">
        <f t="shared" si="611"/>
        <v>1</v>
      </c>
      <c r="N3512" s="460">
        <f t="shared" si="612"/>
        <v>6.901374709991878E-8</v>
      </c>
      <c r="O3512" s="460">
        <f t="shared" si="617"/>
        <v>-143.22128783888519</v>
      </c>
      <c r="P3512" s="460">
        <f t="shared" si="614"/>
        <v>-10</v>
      </c>
      <c r="Q3512" s="460">
        <f t="shared" si="615"/>
        <v>1.1907253078884554E-15</v>
      </c>
      <c r="R3512" s="460">
        <f t="shared" si="616"/>
        <v>-1.1907253078884554E-14</v>
      </c>
      <c r="V3512" s="430"/>
    </row>
    <row r="3513" spans="3:22" x14ac:dyDescent="0.35">
      <c r="C3513" s="460">
        <v>5720</v>
      </c>
      <c r="D3513" s="460">
        <f t="shared" si="607"/>
        <v>5720</v>
      </c>
      <c r="E3513" s="460">
        <f t="shared" si="613"/>
        <v>5.72</v>
      </c>
      <c r="F3513" s="460">
        <f t="shared" si="608"/>
        <v>8.2764230875404778E-6</v>
      </c>
      <c r="G3513" s="460">
        <v>2.1461561482154499E-8</v>
      </c>
      <c r="H3513" s="460">
        <f t="shared" si="609"/>
        <v>1</v>
      </c>
      <c r="I3513" s="460">
        <v>4.4764874195503499E-4</v>
      </c>
      <c r="J3513" s="460">
        <v>7.1793160229289296E-4</v>
      </c>
      <c r="K3513" s="460">
        <v>1.23516957707325E-3</v>
      </c>
      <c r="L3513" s="460" t="str">
        <f t="shared" si="610"/>
        <v>-</v>
      </c>
      <c r="M3513" s="460">
        <f t="shared" si="611"/>
        <v>1</v>
      </c>
      <c r="N3513" s="460">
        <f t="shared" si="612"/>
        <v>1.7762496294557294E-13</v>
      </c>
      <c r="O3513" s="460">
        <f t="shared" si="617"/>
        <v>-255.0099199932568</v>
      </c>
      <c r="P3513" s="460">
        <f t="shared" si="614"/>
        <v>-10</v>
      </c>
      <c r="Q3513" s="460">
        <f t="shared" si="615"/>
        <v>1.1907304514829104E-15</v>
      </c>
      <c r="R3513" s="460">
        <f t="shared" si="616"/>
        <v>-1.1907304514829104E-14</v>
      </c>
      <c r="V3513" s="430"/>
    </row>
    <row r="3514" spans="3:22" x14ac:dyDescent="0.35">
      <c r="C3514" s="460">
        <v>5730</v>
      </c>
      <c r="D3514" s="460">
        <f t="shared" si="607"/>
        <v>5730</v>
      </c>
      <c r="E3514" s="460">
        <f t="shared" si="613"/>
        <v>5.73</v>
      </c>
      <c r="F3514" s="460">
        <f t="shared" si="608"/>
        <v>1.0264726531215034E-5</v>
      </c>
      <c r="G3514" s="460">
        <v>9.1149948106465598E-3</v>
      </c>
      <c r="H3514" s="460">
        <f t="shared" si="609"/>
        <v>1</v>
      </c>
      <c r="I3514" s="460">
        <v>4.7413482165503299E-4</v>
      </c>
      <c r="J3514" s="460">
        <v>7.2812414131231398E-4</v>
      </c>
      <c r="K3514" s="460">
        <v>1.1911839788383699E-3</v>
      </c>
      <c r="L3514" s="460" t="str">
        <f t="shared" si="610"/>
        <v>-</v>
      </c>
      <c r="M3514" s="460">
        <f t="shared" si="611"/>
        <v>1</v>
      </c>
      <c r="N3514" s="460">
        <f t="shared" si="612"/>
        <v>9.3562929064731101E-8</v>
      </c>
      <c r="O3514" s="460">
        <f t="shared" si="617"/>
        <v>-140.57792381405591</v>
      </c>
      <c r="P3514" s="460">
        <f t="shared" si="614"/>
        <v>-10</v>
      </c>
      <c r="Q3514" s="460">
        <f t="shared" si="615"/>
        <v>2.1885137333567679E-15</v>
      </c>
      <c r="R3514" s="460">
        <f t="shared" si="616"/>
        <v>-2.1885137333567679E-14</v>
      </c>
      <c r="V3514" s="430"/>
    </row>
    <row r="3515" spans="3:22" x14ac:dyDescent="0.35">
      <c r="C3515" s="460">
        <v>5740</v>
      </c>
      <c r="D3515" s="460">
        <f t="shared" si="607"/>
        <v>5740</v>
      </c>
      <c r="E3515" s="460">
        <f t="shared" si="613"/>
        <v>5.74</v>
      </c>
      <c r="F3515" s="460">
        <f t="shared" si="608"/>
        <v>1.2485835283462004E-5</v>
      </c>
      <c r="G3515" s="460">
        <v>4.30439824010489E-3</v>
      </c>
      <c r="H3515" s="460">
        <f t="shared" si="609"/>
        <v>1</v>
      </c>
      <c r="I3515" s="460">
        <v>4.99606012600538E-4</v>
      </c>
      <c r="J3515" s="460">
        <v>7.3701546247445895E-4</v>
      </c>
      <c r="K3515" s="460">
        <v>1.1464565273513699E-3</v>
      </c>
      <c r="L3515" s="460" t="str">
        <f t="shared" si="610"/>
        <v>-</v>
      </c>
      <c r="M3515" s="460">
        <f t="shared" si="611"/>
        <v>1</v>
      </c>
      <c r="N3515" s="460">
        <f t="shared" si="612"/>
        <v>5.3744007420373393E-8</v>
      </c>
      <c r="O3515" s="460">
        <f t="shared" si="617"/>
        <v>-145.39339907079733</v>
      </c>
      <c r="P3515" s="460">
        <f t="shared" si="614"/>
        <v>-10</v>
      </c>
      <c r="Q3515" s="460">
        <f t="shared" si="615"/>
        <v>5.4248333841566521E-15</v>
      </c>
      <c r="R3515" s="460">
        <f t="shared" si="616"/>
        <v>-5.4248333841566519E-14</v>
      </c>
      <c r="V3515" s="430"/>
    </row>
    <row r="3516" spans="3:22" x14ac:dyDescent="0.35">
      <c r="C3516" s="460">
        <v>5750</v>
      </c>
      <c r="D3516" s="460">
        <f t="shared" si="607"/>
        <v>5750</v>
      </c>
      <c r="E3516" s="460">
        <f t="shared" si="613"/>
        <v>5.75</v>
      </c>
      <c r="F3516" s="460">
        <f t="shared" si="608"/>
        <v>1.4931901054369916E-5</v>
      </c>
      <c r="G3516" s="460">
        <v>1.8128385184052601E-4</v>
      </c>
      <c r="H3516" s="460">
        <f t="shared" si="609"/>
        <v>1</v>
      </c>
      <c r="I3516" s="460">
        <v>5.2403358452262499E-4</v>
      </c>
      <c r="J3516" s="460">
        <v>7.4460487345211798E-4</v>
      </c>
      <c r="K3516" s="460">
        <v>1.1010392138861901E-3</v>
      </c>
      <c r="L3516" s="460" t="str">
        <f t="shared" si="610"/>
        <v>-</v>
      </c>
      <c r="M3516" s="460">
        <f t="shared" si="611"/>
        <v>1</v>
      </c>
      <c r="N3516" s="460">
        <f t="shared" si="612"/>
        <v>2.7069125384377899E-9</v>
      </c>
      <c r="O3516" s="460">
        <f t="shared" si="617"/>
        <v>-171.35051552505888</v>
      </c>
      <c r="P3516" s="460">
        <f t="shared" si="614"/>
        <v>-10</v>
      </c>
      <c r="Q3516" s="460">
        <f t="shared" si="615"/>
        <v>7.9667659104902672E-16</v>
      </c>
      <c r="R3516" s="460">
        <f t="shared" si="616"/>
        <v>-7.9667659104902674E-15</v>
      </c>
      <c r="V3516" s="430"/>
    </row>
    <row r="3517" spans="3:22" x14ac:dyDescent="0.35">
      <c r="C3517" s="460">
        <v>5760</v>
      </c>
      <c r="D3517" s="460">
        <f t="shared" si="607"/>
        <v>5760</v>
      </c>
      <c r="E3517" s="460">
        <f t="shared" si="613"/>
        <v>5.76</v>
      </c>
      <c r="F3517" s="460">
        <f t="shared" si="608"/>
        <v>1.7591144767789914E-5</v>
      </c>
      <c r="G3517" s="460">
        <v>2.4615813836120701E-3</v>
      </c>
      <c r="H3517" s="460">
        <f t="shared" si="609"/>
        <v>1</v>
      </c>
      <c r="I3517" s="460">
        <v>5.4739069737957502E-4</v>
      </c>
      <c r="J3517" s="460">
        <v>7.50893775882829E-4</v>
      </c>
      <c r="K3517" s="460">
        <v>1.05498415187121E-3</v>
      </c>
      <c r="L3517" s="460" t="str">
        <f t="shared" si="610"/>
        <v>-</v>
      </c>
      <c r="M3517" s="460">
        <f t="shared" si="611"/>
        <v>1</v>
      </c>
      <c r="N3517" s="460">
        <f t="shared" si="612"/>
        <v>4.3302034476816522E-8</v>
      </c>
      <c r="O3517" s="460">
        <f t="shared" si="617"/>
        <v>-147.26983397071641</v>
      </c>
      <c r="P3517" s="460">
        <f t="shared" si="614"/>
        <v>-10</v>
      </c>
      <c r="Q3517" s="460">
        <f t="shared" si="615"/>
        <v>5.2920580136311974E-16</v>
      </c>
      <c r="R3517" s="460">
        <f t="shared" si="616"/>
        <v>-5.2920580136311976E-15</v>
      </c>
      <c r="V3517" s="430"/>
    </row>
    <row r="3518" spans="3:22" x14ac:dyDescent="0.35">
      <c r="C3518" s="460">
        <v>5770</v>
      </c>
      <c r="D3518" s="460">
        <f t="shared" ref="D3518:D3581" si="618">IF(AND($D$11=$U$86,$D$13&gt;=$U$80),$D$13/$U$80,1)*(f_CLK_MHz/fCLK_NOM_MHz)*$C3518</f>
        <v>5770</v>
      </c>
      <c r="E3518" s="460">
        <f t="shared" si="613"/>
        <v>5.77</v>
      </c>
      <c r="F3518" s="460">
        <f t="shared" ref="F3518:F3581" si="619">IF(SINC3_Decimation&lt;&gt;0,(ABS(SIN(((MOD_CLK_DIV*PI()*$D3518*SINC3_Decimation)/(f_CLK_MHz*1000000)))/(SINC3_Decimation*SIN(((MOD_CLK_DIV*PI()*$D3518)/(f_CLK_MHz*1000000)))))^First_Stage_Order),"-")</f>
        <v>2.0448031609001601E-5</v>
      </c>
      <c r="G3518" s="460">
        <v>2.3098001450954299E-3</v>
      </c>
      <c r="H3518" s="460">
        <f t="shared" ref="H3518:H3581" si="620">IF(SINC1A_Decimation&lt;&gt;0,(ABS(SIN(((MOD_CLK_DIV*SINC3_Decimation*FIR2_Decimation*PI()*$D3518*SINC1A_Decimation)/(f_CLK_MHz*1000000)))/(SINC1A_Decimation*SIN(((MOD_CLK_DIV*SINC3_Decimation*FIR2_Decimation*PI()*$D3518)/(f_CLK_MHz*1000000)))))^1),"-")</f>
        <v>1</v>
      </c>
      <c r="I3518" s="460">
        <v>5.6965242206346298E-4</v>
      </c>
      <c r="J3518" s="460">
        <v>7.5588564118058896E-4</v>
      </c>
      <c r="K3518" s="460">
        <v>1.0083435260865401E-3</v>
      </c>
      <c r="L3518" s="460" t="str">
        <f t="shared" ref="L3518:L3581" si="621">IF(SINC1B_Decimation&lt;&gt;0,(ABS(SIN(((MOD_CLK_DIV*FIR1_Decimation*PI()*$D3518*SINC1B_Decimation)/(f_CLK_MHz*1000000)))/(SINC1B_Decimation*SIN(((MOD_CLK_DIV*FIR1_Decimation*PI()*$D3518)/(f_CLK_MHz*1000000)))))^1),"-")</f>
        <v>-</v>
      </c>
      <c r="M3518" s="460">
        <f t="shared" ref="M3518:M3581" si="622">IF($D$14=$Z$85,(ABS(SIN(((Dec_Prior_to_Chop*PI()*$D3518*2)/(f_CLK_MHz*1000000)))/(2*SIN(((Dec_Prior_to_Chop*PI()*$D3518)/(f_CLK_MHz*1000000)))))^1),1)</f>
        <v>1</v>
      </c>
      <c r="N3518" s="460">
        <f t="shared" ref="N3518:N3581" si="623">M3518*IF(FILTER=$U$85,F3518,IF(AND(FILTER=$U$86,$D$13&lt;=$U$73,$D$13&lt;&gt;$U$72),F3518*G3518*H3518,IF(AND(FILTER=$U$86,OR($D$13&gt;=$U$74,$D$13=$U$72),$D$13&lt;=$U$79,$D$13&lt;&gt;$U$75),I3518*L3518,IF(AND(FILTER=$U$86,$D$13=$U$75),J3518*L3518,IF(AND(FILTER=$U$86,$D$13&gt;=$U$80),K3518,"Error")))))</f>
        <v>4.7230866377387838E-8</v>
      </c>
      <c r="O3518" s="460">
        <f t="shared" si="617"/>
        <v>-146.51548175775764</v>
      </c>
      <c r="P3518" s="460">
        <f t="shared" si="614"/>
        <v>-10</v>
      </c>
      <c r="Q3518" s="460">
        <f t="shared" si="615"/>
        <v>2.0490515342692996E-15</v>
      </c>
      <c r="R3518" s="460">
        <f t="shared" si="616"/>
        <v>-2.0490515342692996E-14</v>
      </c>
      <c r="V3518" s="430"/>
    </row>
    <row r="3519" spans="3:22" x14ac:dyDescent="0.35">
      <c r="C3519" s="460">
        <v>5780</v>
      </c>
      <c r="D3519" s="460">
        <f t="shared" si="618"/>
        <v>5780</v>
      </c>
      <c r="E3519" s="460">
        <f t="shared" ref="E3519:E3582" si="624">D3519/1000</f>
        <v>5.78</v>
      </c>
      <c r="F3519" s="460">
        <f t="shared" si="619"/>
        <v>2.3483497568865845E-5</v>
      </c>
      <c r="G3519" s="460">
        <v>2.4099020252153099E-4</v>
      </c>
      <c r="H3519" s="460">
        <f t="shared" si="620"/>
        <v>1</v>
      </c>
      <c r="I3519" s="460">
        <v>5.9079575805307395E-4</v>
      </c>
      <c r="J3519" s="460">
        <v>7.5958598335998796E-4</v>
      </c>
      <c r="K3519" s="460">
        <v>9.6116954232407204E-4</v>
      </c>
      <c r="L3519" s="460" t="str">
        <f t="shared" si="621"/>
        <v>-</v>
      </c>
      <c r="M3519" s="460">
        <f t="shared" si="622"/>
        <v>1</v>
      </c>
      <c r="N3519" s="460">
        <f t="shared" si="623"/>
        <v>5.6592928350348604E-9</v>
      </c>
      <c r="O3519" s="460">
        <f t="shared" si="617"/>
        <v>-164.94475666609156</v>
      </c>
      <c r="P3519" s="460">
        <f t="shared" si="614"/>
        <v>-10</v>
      </c>
      <c r="Q3519" s="460">
        <f t="shared" si="615"/>
        <v>6.9934223537885551E-16</v>
      </c>
      <c r="R3519" s="460">
        <f t="shared" si="616"/>
        <v>-6.9934223537885553E-15</v>
      </c>
      <c r="V3519" s="430"/>
    </row>
    <row r="3520" spans="3:22" x14ac:dyDescent="0.35">
      <c r="C3520" s="460">
        <v>5790</v>
      </c>
      <c r="D3520" s="460">
        <f t="shared" si="618"/>
        <v>5790</v>
      </c>
      <c r="E3520" s="460">
        <f t="shared" si="624"/>
        <v>5.79</v>
      </c>
      <c r="F3520" s="460">
        <f t="shared" si="619"/>
        <v>2.6675223865583553E-5</v>
      </c>
      <c r="G3520" s="460">
        <v>2.7352261672852099E-3</v>
      </c>
      <c r="H3520" s="460">
        <f t="shared" si="620"/>
        <v>1</v>
      </c>
      <c r="I3520" s="460">
        <v>6.1079964801808405E-4</v>
      </c>
      <c r="J3520" s="460">
        <v>7.6200232894735895E-4</v>
      </c>
      <c r="K3520" s="460">
        <v>9.1351437755357405E-4</v>
      </c>
      <c r="L3520" s="460" t="str">
        <f t="shared" si="621"/>
        <v>-</v>
      </c>
      <c r="M3520" s="460">
        <f t="shared" si="622"/>
        <v>1</v>
      </c>
      <c r="N3520" s="460">
        <f t="shared" si="623"/>
        <v>7.2962770335335065E-8</v>
      </c>
      <c r="O3520" s="460">
        <f t="shared" si="617"/>
        <v>-142.73797369137031</v>
      </c>
      <c r="P3520" s="460">
        <f t="shared" si="614"/>
        <v>-10</v>
      </c>
      <c r="Q3520" s="460">
        <f t="shared" si="615"/>
        <v>1.5453572042914097E-15</v>
      </c>
      <c r="R3520" s="460">
        <f t="shared" si="616"/>
        <v>-1.5453572042914097E-14</v>
      </c>
      <c r="V3520" s="430"/>
    </row>
    <row r="3521" spans="3:22" x14ac:dyDescent="0.35">
      <c r="C3521" s="460">
        <v>5800</v>
      </c>
      <c r="D3521" s="460">
        <f t="shared" si="618"/>
        <v>5800</v>
      </c>
      <c r="E3521" s="460">
        <f t="shared" si="624"/>
        <v>5.8</v>
      </c>
      <c r="F3521" s="460">
        <f t="shared" si="619"/>
        <v>2.9997955003682286E-5</v>
      </c>
      <c r="G3521" s="460">
        <v>1.05367132200147E-8</v>
      </c>
      <c r="H3521" s="460">
        <f t="shared" si="620"/>
        <v>1</v>
      </c>
      <c r="I3521" s="460">
        <v>6.2964498938433504E-4</v>
      </c>
      <c r="J3521" s="460">
        <v>7.6314418405442599E-4</v>
      </c>
      <c r="K3521" s="460">
        <v>8.6543013063348703E-4</v>
      </c>
      <c r="L3521" s="460" t="str">
        <f t="shared" si="621"/>
        <v>-</v>
      </c>
      <c r="M3521" s="460">
        <f t="shared" si="622"/>
        <v>1</v>
      </c>
      <c r="N3521" s="460">
        <f t="shared" si="623"/>
        <v>3.1607984906070528E-13</v>
      </c>
      <c r="O3521" s="460">
        <f t="shared" si="617"/>
        <v>-250.00406381435039</v>
      </c>
      <c r="P3521" s="460">
        <f t="shared" si="614"/>
        <v>-10</v>
      </c>
      <c r="Q3521" s="460">
        <f t="shared" si="615"/>
        <v>1.3309029948074068E-15</v>
      </c>
      <c r="R3521" s="460">
        <f t="shared" si="616"/>
        <v>-1.3309029948074067E-14</v>
      </c>
      <c r="V3521" s="430"/>
    </row>
    <row r="3522" spans="3:22" x14ac:dyDescent="0.35">
      <c r="C3522" s="460">
        <v>5810</v>
      </c>
      <c r="D3522" s="460">
        <f t="shared" si="618"/>
        <v>5810</v>
      </c>
      <c r="E3522" s="460">
        <f t="shared" si="624"/>
        <v>5.81</v>
      </c>
      <c r="F3522" s="460">
        <f t="shared" si="619"/>
        <v>3.3423855672792992E-5</v>
      </c>
      <c r="G3522" s="460">
        <v>2.1745446666302602E-2</v>
      </c>
      <c r="H3522" s="460">
        <f t="shared" si="620"/>
        <v>1</v>
      </c>
      <c r="I3522" s="460">
        <v>6.4731464287539101E-4</v>
      </c>
      <c r="J3522" s="460">
        <v>7.6302299869439804E-4</v>
      </c>
      <c r="K3522" s="460">
        <v>8.1696877360560498E-4</v>
      </c>
      <c r="L3522" s="460" t="str">
        <f t="shared" si="621"/>
        <v>-</v>
      </c>
      <c r="M3522" s="460">
        <f t="shared" si="622"/>
        <v>1</v>
      </c>
      <c r="N3522" s="460">
        <f t="shared" si="623"/>
        <v>7.2681667091491563E-7</v>
      </c>
      <c r="O3522" s="460">
        <f t="shared" si="617"/>
        <v>-122.77150239768945</v>
      </c>
      <c r="P3522" s="460">
        <f t="shared" si="614"/>
        <v>-10</v>
      </c>
      <c r="Q3522" s="460">
        <f t="shared" si="615"/>
        <v>1.3206573314603698E-13</v>
      </c>
      <c r="R3522" s="460">
        <f t="shared" si="616"/>
        <v>-1.3206573314603697E-12</v>
      </c>
      <c r="V3522" s="430"/>
    </row>
    <row r="3523" spans="3:22" x14ac:dyDescent="0.35">
      <c r="C3523" s="460">
        <v>5820</v>
      </c>
      <c r="D3523" s="460">
        <f t="shared" si="618"/>
        <v>5820</v>
      </c>
      <c r="E3523" s="460">
        <f t="shared" si="624"/>
        <v>5.82</v>
      </c>
      <c r="F3523" s="460">
        <f t="shared" si="619"/>
        <v>3.692290120306667E-5</v>
      </c>
      <c r="G3523" s="460">
        <v>4.0991733560492197E-2</v>
      </c>
      <c r="H3523" s="460">
        <f t="shared" si="620"/>
        <v>1</v>
      </c>
      <c r="I3523" s="460">
        <v>6.63793438046777E-4</v>
      </c>
      <c r="J3523" s="460">
        <v>7.6165212842392897E-4</v>
      </c>
      <c r="K3523" s="460">
        <v>7.6818210361303098E-4</v>
      </c>
      <c r="L3523" s="460" t="str">
        <f t="shared" si="621"/>
        <v>-</v>
      </c>
      <c r="M3523" s="460">
        <f t="shared" si="622"/>
        <v>1</v>
      </c>
      <c r="N3523" s="460">
        <f t="shared" si="623"/>
        <v>1.5135337283964857E-6</v>
      </c>
      <c r="O3523" s="460">
        <f t="shared" si="617"/>
        <v>-116.40015793097322</v>
      </c>
      <c r="P3523" s="460">
        <f t="shared" ref="P3523:P3586" si="625">D3522-D3523</f>
        <v>-10</v>
      </c>
      <c r="Q3523" s="460">
        <f t="shared" ref="Q3523:Q3586" si="626">((N3523+N3522)/2)^2</f>
        <v>1.254792477923689E-12</v>
      </c>
      <c r="R3523" s="460">
        <f t="shared" ref="R3523:R3586" si="627">P3523*Q3523</f>
        <v>-1.254792477923689E-11</v>
      </c>
      <c r="V3523" s="430"/>
    </row>
    <row r="3524" spans="3:22" x14ac:dyDescent="0.35">
      <c r="C3524" s="460">
        <v>5830</v>
      </c>
      <c r="D3524" s="460">
        <f t="shared" si="618"/>
        <v>5830</v>
      </c>
      <c r="E3524" s="460">
        <f t="shared" si="624"/>
        <v>5.83</v>
      </c>
      <c r="F3524" s="460">
        <f t="shared" si="619"/>
        <v>4.0463295885668887E-5</v>
      </c>
      <c r="G3524" s="460">
        <v>2.78484792816747E-2</v>
      </c>
      <c r="H3524" s="460">
        <f t="shared" si="620"/>
        <v>1</v>
      </c>
      <c r="I3524" s="460">
        <v>6.7906817583779399E-4</v>
      </c>
      <c r="J3524" s="460">
        <v>7.5904679339795105E-4</v>
      </c>
      <c r="K3524" s="460">
        <v>7.1912169547774199E-4</v>
      </c>
      <c r="L3524" s="460" t="str">
        <f t="shared" si="621"/>
        <v>-</v>
      </c>
      <c r="M3524" s="460">
        <f t="shared" si="622"/>
        <v>1</v>
      </c>
      <c r="N3524" s="460">
        <f t="shared" si="623"/>
        <v>1.1268412571403231E-6</v>
      </c>
      <c r="O3524" s="460">
        <f t="shared" si="617"/>
        <v>-118.96274521064461</v>
      </c>
      <c r="P3524" s="460">
        <f t="shared" si="625"/>
        <v>-10</v>
      </c>
      <c r="Q3524" s="460">
        <f t="shared" si="626"/>
        <v>1.7428950160621258E-12</v>
      </c>
      <c r="R3524" s="460">
        <f t="shared" si="627"/>
        <v>-1.7428950160621259E-11</v>
      </c>
      <c r="V3524" s="430"/>
    </row>
    <row r="3525" spans="3:22" x14ac:dyDescent="0.35">
      <c r="C3525" s="460">
        <v>5840</v>
      </c>
      <c r="D3525" s="460">
        <f t="shared" si="618"/>
        <v>5840</v>
      </c>
      <c r="E3525" s="460">
        <f t="shared" si="624"/>
        <v>5.84</v>
      </c>
      <c r="F3525" s="460">
        <f t="shared" si="619"/>
        <v>4.4011913140429227E-5</v>
      </c>
      <c r="G3525" s="460">
        <v>2.4968902847683901E-8</v>
      </c>
      <c r="H3525" s="460">
        <f t="shared" si="620"/>
        <v>1</v>
      </c>
      <c r="I3525" s="460">
        <v>6.9312762816461004E-4</v>
      </c>
      <c r="J3525" s="460">
        <v>7.5522403492590004E-4</v>
      </c>
      <c r="K3525" s="460">
        <v>6.6983885497497902E-4</v>
      </c>
      <c r="L3525" s="460" t="str">
        <f t="shared" si="621"/>
        <v>-</v>
      </c>
      <c r="M3525" s="460">
        <f t="shared" si="622"/>
        <v>1</v>
      </c>
      <c r="N3525" s="460">
        <f t="shared" si="623"/>
        <v>1.0989291833440798E-12</v>
      </c>
      <c r="O3525" s="460">
        <f t="shared" si="617"/>
        <v>-239.18060586533966</v>
      </c>
      <c r="P3525" s="460">
        <f t="shared" si="625"/>
        <v>-10</v>
      </c>
      <c r="Q3525" s="460">
        <f t="shared" si="626"/>
        <v>3.17443423858069E-13</v>
      </c>
      <c r="R3525" s="460">
        <f t="shared" si="627"/>
        <v>-3.1744342385806899E-12</v>
      </c>
      <c r="V3525" s="430"/>
    </row>
    <row r="3526" spans="3:22" x14ac:dyDescent="0.35">
      <c r="C3526" s="460">
        <v>5850</v>
      </c>
      <c r="D3526" s="460">
        <f t="shared" si="618"/>
        <v>5850</v>
      </c>
      <c r="E3526" s="460">
        <f t="shared" si="624"/>
        <v>5.85</v>
      </c>
      <c r="F3526" s="460">
        <f t="shared" si="619"/>
        <v>4.7534751272110476E-5</v>
      </c>
      <c r="G3526" s="460">
        <v>2.1995443464731801E-8</v>
      </c>
      <c r="H3526" s="460">
        <f t="shared" si="620"/>
        <v>1</v>
      </c>
      <c r="I3526" s="460">
        <v>7.0596253458869598E-4</v>
      </c>
      <c r="J3526" s="460">
        <v>7.5020266962343705E-4</v>
      </c>
      <c r="K3526" s="460">
        <v>6.2038457283926504E-4</v>
      </c>
      <c r="L3526" s="460" t="str">
        <f t="shared" si="621"/>
        <v>-</v>
      </c>
      <c r="M3526" s="460">
        <f t="shared" si="622"/>
        <v>1</v>
      </c>
      <c r="N3526" s="460">
        <f t="shared" si="623"/>
        <v>1.045547934215794E-12</v>
      </c>
      <c r="O3526" s="460">
        <f t="shared" si="617"/>
        <v>-239.61312103429194</v>
      </c>
      <c r="P3526" s="460">
        <f t="shared" si="625"/>
        <v>-10</v>
      </c>
      <c r="Q3526" s="460">
        <f t="shared" si="626"/>
        <v>1.149695526934476E-24</v>
      </c>
      <c r="R3526" s="460">
        <f t="shared" si="627"/>
        <v>-1.149695526934476E-23</v>
      </c>
      <c r="V3526" s="430"/>
    </row>
    <row r="3527" spans="3:22" x14ac:dyDescent="0.35">
      <c r="C3527" s="460">
        <v>5860</v>
      </c>
      <c r="D3527" s="460">
        <f t="shared" si="618"/>
        <v>5860</v>
      </c>
      <c r="E3527" s="460">
        <f t="shared" si="624"/>
        <v>5.86</v>
      </c>
      <c r="F3527" s="460">
        <f t="shared" si="619"/>
        <v>5.0997398404230071E-5</v>
      </c>
      <c r="G3527" s="460">
        <v>2.1720059674922701E-2</v>
      </c>
      <c r="H3527" s="460">
        <f t="shared" si="620"/>
        <v>1</v>
      </c>
      <c r="I3527" s="460">
        <v>7.1756559609199204E-4</v>
      </c>
      <c r="J3527" s="460">
        <v>7.4400324125298105E-4</v>
      </c>
      <c r="K3527" s="460">
        <v>5.7080947953721997E-4</v>
      </c>
      <c r="L3527" s="460" t="str">
        <f t="shared" si="621"/>
        <v>-</v>
      </c>
      <c r="M3527" s="460">
        <f t="shared" si="622"/>
        <v>1</v>
      </c>
      <c r="N3527" s="460">
        <f t="shared" si="623"/>
        <v>1.1076665366056848E-6</v>
      </c>
      <c r="O3527" s="460">
        <f t="shared" si="617"/>
        <v>-119.11181928870654</v>
      </c>
      <c r="P3527" s="460">
        <f t="shared" si="625"/>
        <v>-10</v>
      </c>
      <c r="Q3527" s="460">
        <f t="shared" si="626"/>
        <v>3.0673186813851114E-13</v>
      </c>
      <c r="R3527" s="460">
        <f t="shared" si="627"/>
        <v>-3.0673186813851113E-12</v>
      </c>
      <c r="V3527" s="430"/>
    </row>
    <row r="3528" spans="3:22" x14ac:dyDescent="0.35">
      <c r="C3528" s="460">
        <v>5870</v>
      </c>
      <c r="D3528" s="460">
        <f t="shared" si="618"/>
        <v>5870</v>
      </c>
      <c r="E3528" s="460">
        <f t="shared" si="624"/>
        <v>5.87</v>
      </c>
      <c r="F3528" s="460">
        <f t="shared" si="619"/>
        <v>5.4365500116190247E-5</v>
      </c>
      <c r="G3528" s="460">
        <v>1.86182884231707E-2</v>
      </c>
      <c r="H3528" s="460">
        <f t="shared" si="620"/>
        <v>1</v>
      </c>
      <c r="I3528" s="460">
        <v>7.2793146599914695E-4</v>
      </c>
      <c r="J3528" s="460">
        <v>7.3664797035389402E-4</v>
      </c>
      <c r="K3528" s="460">
        <v>5.2116380084025798E-4</v>
      </c>
      <c r="L3528" s="460" t="str">
        <f t="shared" si="621"/>
        <v>-</v>
      </c>
      <c r="M3528" s="460">
        <f t="shared" si="622"/>
        <v>1</v>
      </c>
      <c r="N3528" s="460">
        <f t="shared" si="623"/>
        <v>1.0121925614331502E-6</v>
      </c>
      <c r="O3528" s="460">
        <f t="shared" si="617"/>
        <v>-119.89473717260167</v>
      </c>
      <c r="P3528" s="460">
        <f t="shared" si="625"/>
        <v>-10</v>
      </c>
      <c r="Q3528" s="460">
        <f t="shared" si="626"/>
        <v>1.1234506488845057E-12</v>
      </c>
      <c r="R3528" s="460">
        <f t="shared" si="627"/>
        <v>-1.1234506488845057E-11</v>
      </c>
      <c r="V3528" s="430"/>
    </row>
    <row r="3529" spans="3:22" x14ac:dyDescent="0.35">
      <c r="C3529" s="460">
        <v>5880</v>
      </c>
      <c r="D3529" s="460">
        <f t="shared" si="618"/>
        <v>5880</v>
      </c>
      <c r="E3529" s="460">
        <f t="shared" si="624"/>
        <v>5.88</v>
      </c>
      <c r="F3529" s="460">
        <f t="shared" si="619"/>
        <v>5.7605223335574286E-5</v>
      </c>
      <c r="G3529" s="460">
        <v>1.32600821582213E-2</v>
      </c>
      <c r="H3529" s="460">
        <f t="shared" si="620"/>
        <v>1</v>
      </c>
      <c r="I3529" s="460">
        <v>7.3705673808852502E-4</v>
      </c>
      <c r="J3529" s="460">
        <v>7.2816070175894603E-4</v>
      </c>
      <c r="K3529" s="460">
        <v>4.7149731422962499E-4</v>
      </c>
      <c r="L3529" s="460" t="str">
        <f t="shared" si="621"/>
        <v>-</v>
      </c>
      <c r="M3529" s="460">
        <f t="shared" si="622"/>
        <v>1</v>
      </c>
      <c r="N3529" s="460">
        <f t="shared" si="623"/>
        <v>7.6384999417240189E-7</v>
      </c>
      <c r="O3529" s="460">
        <f t="shared" si="617"/>
        <v>-122.33983840700861</v>
      </c>
      <c r="P3529" s="460">
        <f t="shared" si="625"/>
        <v>-10</v>
      </c>
      <c r="Q3529" s="460">
        <f t="shared" si="626"/>
        <v>7.8858178983047523E-13</v>
      </c>
      <c r="R3529" s="460">
        <f t="shared" si="627"/>
        <v>-7.8858178983047523E-12</v>
      </c>
      <c r="V3529" s="430"/>
    </row>
    <row r="3530" spans="3:22" x14ac:dyDescent="0.35">
      <c r="C3530" s="460">
        <v>5890</v>
      </c>
      <c r="D3530" s="460">
        <f t="shared" si="618"/>
        <v>5890</v>
      </c>
      <c r="E3530" s="460">
        <f t="shared" si="624"/>
        <v>5.89</v>
      </c>
      <c r="F3530" s="460">
        <f t="shared" si="619"/>
        <v>6.0683710151584708E-5</v>
      </c>
      <c r="G3530" s="460">
        <v>2.5137027618834601E-2</v>
      </c>
      <c r="H3530" s="460">
        <f t="shared" si="620"/>
        <v>1</v>
      </c>
      <c r="I3530" s="460">
        <v>7.4493993193719995E-4</v>
      </c>
      <c r="J3530" s="460">
        <v>7.1856685010315098E-4</v>
      </c>
      <c r="K3530" s="460">
        <v>4.2185930616500699E-4</v>
      </c>
      <c r="L3530" s="460" t="str">
        <f t="shared" si="621"/>
        <v>-</v>
      </c>
      <c r="M3530" s="460">
        <f t="shared" si="622"/>
        <v>1</v>
      </c>
      <c r="N3530" s="460">
        <f t="shared" si="623"/>
        <v>1.5254080980937384E-6</v>
      </c>
      <c r="O3530" s="460">
        <f t="shared" si="617"/>
        <v>-116.33227904713164</v>
      </c>
      <c r="P3530" s="460">
        <f t="shared" si="625"/>
        <v>-10</v>
      </c>
      <c r="Q3530" s="460">
        <f t="shared" si="626"/>
        <v>1.3101756532515019E-12</v>
      </c>
      <c r="R3530" s="460">
        <f t="shared" si="627"/>
        <v>-1.3101756532515019E-11</v>
      </c>
      <c r="V3530" s="430"/>
    </row>
    <row r="3531" spans="3:22" x14ac:dyDescent="0.35">
      <c r="C3531" s="460">
        <v>5900</v>
      </c>
      <c r="D3531" s="460">
        <f t="shared" si="618"/>
        <v>5900</v>
      </c>
      <c r="E3531" s="460">
        <f t="shared" si="624"/>
        <v>5.9</v>
      </c>
      <c r="F3531" s="460">
        <f t="shared" si="619"/>
        <v>6.3569515415307792E-5</v>
      </c>
      <c r="G3531" s="460">
        <v>1.37668788788624E-8</v>
      </c>
      <c r="H3531" s="460">
        <f t="shared" si="620"/>
        <v>1</v>
      </c>
      <c r="I3531" s="460">
        <v>7.5158147555018004E-4</v>
      </c>
      <c r="J3531" s="460">
        <v>7.0789334342684297E-4</v>
      </c>
      <c r="K3531" s="460">
        <v>3.7229853024756598E-4</v>
      </c>
      <c r="L3531" s="460" t="str">
        <f t="shared" si="621"/>
        <v>-</v>
      </c>
      <c r="M3531" s="460">
        <f t="shared" si="622"/>
        <v>1</v>
      </c>
      <c r="N3531" s="460">
        <f t="shared" si="623"/>
        <v>8.7515381911051862E-13</v>
      </c>
      <c r="O3531" s="460">
        <f t="shared" si="617"/>
        <v>-241.15831215281415</v>
      </c>
      <c r="P3531" s="460">
        <f t="shared" si="625"/>
        <v>-10</v>
      </c>
      <c r="Q3531" s="460">
        <f t="shared" si="626"/>
        <v>5.8171813391604189E-13</v>
      </c>
      <c r="R3531" s="460">
        <f t="shared" si="627"/>
        <v>-5.8171813391604189E-12</v>
      </c>
      <c r="V3531" s="430"/>
    </row>
    <row r="3532" spans="3:22" x14ac:dyDescent="0.35">
      <c r="C3532" s="460">
        <v>5910</v>
      </c>
      <c r="D3532" s="460">
        <f t="shared" si="618"/>
        <v>5910</v>
      </c>
      <c r="E3532" s="460">
        <f t="shared" si="624"/>
        <v>5.91</v>
      </c>
      <c r="F3532" s="460">
        <f t="shared" si="619"/>
        <v>6.6233022274187609E-5</v>
      </c>
      <c r="G3532" s="460">
        <v>1.7723966837409001E-2</v>
      </c>
      <c r="H3532" s="460">
        <f t="shared" si="620"/>
        <v>1</v>
      </c>
      <c r="I3532" s="460">
        <v>7.5698368532630105E-4</v>
      </c>
      <c r="J3532" s="460">
        <v>6.9616856498147799E-4</v>
      </c>
      <c r="K3532" s="460">
        <v>3.2286316630588302E-4</v>
      </c>
      <c r="L3532" s="460" t="str">
        <f t="shared" si="621"/>
        <v>-</v>
      </c>
      <c r="M3532" s="460">
        <f t="shared" si="622"/>
        <v>1</v>
      </c>
      <c r="N3532" s="460">
        <f t="shared" si="623"/>
        <v>1.1739118903290728E-6</v>
      </c>
      <c r="O3532" s="460">
        <f t="shared" si="617"/>
        <v>-118.60728996943229</v>
      </c>
      <c r="P3532" s="460">
        <f t="shared" si="625"/>
        <v>-10</v>
      </c>
      <c r="Q3532" s="460">
        <f t="shared" si="626"/>
        <v>3.445177952409228E-13</v>
      </c>
      <c r="R3532" s="460">
        <f t="shared" si="627"/>
        <v>-3.4451779524092279E-12</v>
      </c>
      <c r="V3532" s="430"/>
    </row>
    <row r="3533" spans="3:22" x14ac:dyDescent="0.35">
      <c r="C3533" s="460">
        <v>5920</v>
      </c>
      <c r="D3533" s="460">
        <f t="shared" si="618"/>
        <v>5920</v>
      </c>
      <c r="E3533" s="460">
        <f t="shared" si="624"/>
        <v>5.92</v>
      </c>
      <c r="F3533" s="460">
        <f t="shared" si="619"/>
        <v>6.8646830147107705E-5</v>
      </c>
      <c r="G3533" s="460">
        <v>8.3260134306123001E-4</v>
      </c>
      <c r="H3533" s="460">
        <f t="shared" si="620"/>
        <v>1</v>
      </c>
      <c r="I3533" s="460">
        <v>7.6115074341673999E-4</v>
      </c>
      <c r="J3533" s="460">
        <v>6.8342229334481799E-4</v>
      </c>
      <c r="K3533" s="460">
        <v>2.7360078043322503E-4</v>
      </c>
      <c r="L3533" s="460" t="str">
        <f t="shared" si="621"/>
        <v>-</v>
      </c>
      <c r="M3533" s="460">
        <f t="shared" si="622"/>
        <v>1</v>
      </c>
      <c r="N3533" s="460">
        <f t="shared" si="623"/>
        <v>5.715544297737801E-8</v>
      </c>
      <c r="O3533" s="460">
        <f t="shared" ref="O3533:O3596" si="628">20*LOG10(N3533)</f>
        <v>-144.85884809890661</v>
      </c>
      <c r="P3533" s="460">
        <f t="shared" si="625"/>
        <v>-10</v>
      </c>
      <c r="Q3533" s="460">
        <f t="shared" si="626"/>
        <v>3.7888169478356396E-13</v>
      </c>
      <c r="R3533" s="460">
        <f t="shared" si="627"/>
        <v>-3.7888169478356394E-12</v>
      </c>
      <c r="V3533" s="430"/>
    </row>
    <row r="3534" spans="3:22" x14ac:dyDescent="0.35">
      <c r="C3534" s="460">
        <v>5930</v>
      </c>
      <c r="D3534" s="460">
        <f t="shared" si="618"/>
        <v>5930</v>
      </c>
      <c r="E3534" s="460">
        <f t="shared" si="624"/>
        <v>5.93</v>
      </c>
      <c r="F3534" s="460">
        <f t="shared" si="619"/>
        <v>7.0786110077140053E-5</v>
      </c>
      <c r="G3534" s="460">
        <v>2.3178565229258201E-2</v>
      </c>
      <c r="H3534" s="460">
        <f t="shared" si="620"/>
        <v>1</v>
      </c>
      <c r="I3534" s="460">
        <v>7.6408867253582099E-4</v>
      </c>
      <c r="J3534" s="460">
        <v>6.6968564095622001E-4</v>
      </c>
      <c r="K3534" s="460">
        <v>2.2455828600357301E-4</v>
      </c>
      <c r="L3534" s="460" t="str">
        <f t="shared" si="621"/>
        <v>-</v>
      </c>
      <c r="M3534" s="460">
        <f t="shared" si="622"/>
        <v>1</v>
      </c>
      <c r="N3534" s="460">
        <f t="shared" si="623"/>
        <v>1.640720469748442E-6</v>
      </c>
      <c r="O3534" s="460">
        <f t="shared" si="628"/>
        <v>-115.69930807164432</v>
      </c>
      <c r="P3534" s="460">
        <f t="shared" si="625"/>
        <v>-10</v>
      </c>
      <c r="Q3534" s="460">
        <f t="shared" si="626"/>
        <v>7.20695653753634E-13</v>
      </c>
      <c r="R3534" s="460">
        <f t="shared" si="627"/>
        <v>-7.20695653753634E-12</v>
      </c>
      <c r="V3534" s="430"/>
    </row>
    <row r="3535" spans="3:22" x14ac:dyDescent="0.35">
      <c r="C3535" s="460">
        <v>5940</v>
      </c>
      <c r="D3535" s="460">
        <f t="shared" si="618"/>
        <v>5940</v>
      </c>
      <c r="E3535" s="460">
        <f t="shared" si="624"/>
        <v>5.94</v>
      </c>
      <c r="F3535" s="460">
        <f t="shared" si="619"/>
        <v>7.2628922894695896E-5</v>
      </c>
      <c r="G3535" s="460">
        <v>1.6583515073134599E-2</v>
      </c>
      <c r="H3535" s="460">
        <f t="shared" si="620"/>
        <v>1</v>
      </c>
      <c r="I3535" s="460">
        <v>7.6580530828658402E-4</v>
      </c>
      <c r="J3535" s="460">
        <v>6.5499099118252098E-4</v>
      </c>
      <c r="K3535" s="460">
        <v>1.7578190569097999E-4</v>
      </c>
      <c r="L3535" s="460" t="str">
        <f t="shared" si="621"/>
        <v>-</v>
      </c>
      <c r="M3535" s="460">
        <f t="shared" si="622"/>
        <v>1</v>
      </c>
      <c r="N3535" s="460">
        <f t="shared" si="623"/>
        <v>1.20444283756972E-6</v>
      </c>
      <c r="O3535" s="460">
        <f t="shared" si="628"/>
        <v>-118.38427613277534</v>
      </c>
      <c r="P3535" s="460">
        <f t="shared" si="625"/>
        <v>-10</v>
      </c>
      <c r="Q3535" s="460">
        <f t="shared" si="626"/>
        <v>2.0237385613274052E-12</v>
      </c>
      <c r="R3535" s="460">
        <f t="shared" si="627"/>
        <v>-2.0237385613274054E-11</v>
      </c>
      <c r="V3535" s="430"/>
    </row>
    <row r="3536" spans="3:22" x14ac:dyDescent="0.35">
      <c r="C3536" s="460">
        <v>5950</v>
      </c>
      <c r="D3536" s="460">
        <f t="shared" si="618"/>
        <v>5950</v>
      </c>
      <c r="E3536" s="460">
        <f t="shared" si="624"/>
        <v>5.95</v>
      </c>
      <c r="F3536" s="460">
        <f t="shared" si="619"/>
        <v>7.4156496177106874E-5</v>
      </c>
      <c r="G3536" s="460">
        <v>1.93827356895054E-8</v>
      </c>
      <c r="H3536" s="460">
        <f t="shared" si="620"/>
        <v>1</v>
      </c>
      <c r="I3536" s="460">
        <v>7.6631026906671799E-4</v>
      </c>
      <c r="J3536" s="460">
        <v>6.3937193402743104E-4</v>
      </c>
      <c r="K3536" s="460">
        <v>1.2731713451880999E-4</v>
      </c>
      <c r="L3536" s="460" t="str">
        <f t="shared" si="621"/>
        <v>-</v>
      </c>
      <c r="M3536" s="460">
        <f t="shared" si="622"/>
        <v>1</v>
      </c>
      <c r="N3536" s="460">
        <f t="shared" si="623"/>
        <v>1.4373557650606802E-12</v>
      </c>
      <c r="O3536" s="460">
        <f t="shared" si="628"/>
        <v>-236.84871449563332</v>
      </c>
      <c r="P3536" s="460">
        <f t="shared" si="625"/>
        <v>-10</v>
      </c>
      <c r="Q3536" s="460">
        <f t="shared" si="626"/>
        <v>3.6267150285019435E-13</v>
      </c>
      <c r="R3536" s="460">
        <f t="shared" si="627"/>
        <v>-3.6267150285019435E-12</v>
      </c>
      <c r="V3536" s="430"/>
    </row>
    <row r="3537" spans="3:22" x14ac:dyDescent="0.35">
      <c r="C3537" s="460">
        <v>5960</v>
      </c>
      <c r="D3537" s="460">
        <f t="shared" si="618"/>
        <v>5960</v>
      </c>
      <c r="E3537" s="460">
        <f t="shared" si="624"/>
        <v>5.96</v>
      </c>
      <c r="F3537" s="460">
        <f t="shared" si="619"/>
        <v>7.5353456593434823E-5</v>
      </c>
      <c r="G3537" s="460">
        <v>4.69187513917139E-9</v>
      </c>
      <c r="H3537" s="460">
        <f t="shared" si="620"/>
        <v>1</v>
      </c>
      <c r="I3537" s="460">
        <v>7.6561492362255904E-4</v>
      </c>
      <c r="J3537" s="460">
        <v>6.2286320059617604E-4</v>
      </c>
      <c r="K3537" s="460">
        <v>7.9208703960362704E-5</v>
      </c>
      <c r="L3537" s="460" t="str">
        <f t="shared" si="621"/>
        <v>-</v>
      </c>
      <c r="M3537" s="460">
        <f t="shared" si="622"/>
        <v>1</v>
      </c>
      <c r="N3537" s="460">
        <f t="shared" si="623"/>
        <v>3.5354900964136728E-13</v>
      </c>
      <c r="O3537" s="460">
        <f t="shared" si="628"/>
        <v>-249.03100749920978</v>
      </c>
      <c r="P3537" s="460">
        <f t="shared" si="625"/>
        <v>-10</v>
      </c>
      <c r="Q3537" s="460">
        <f t="shared" si="626"/>
        <v>8.0183497801264787E-25</v>
      </c>
      <c r="R3537" s="460">
        <f t="shared" si="627"/>
        <v>-8.0183497801264782E-24</v>
      </c>
      <c r="V3537" s="430"/>
    </row>
    <row r="3538" spans="3:22" x14ac:dyDescent="0.35">
      <c r="C3538" s="460">
        <v>5970</v>
      </c>
      <c r="D3538" s="460">
        <f t="shared" si="618"/>
        <v>5970</v>
      </c>
      <c r="E3538" s="460">
        <f t="shared" si="624"/>
        <v>5.97</v>
      </c>
      <c r="F3538" s="460">
        <f t="shared" si="619"/>
        <v>7.6208014866783192E-5</v>
      </c>
      <c r="G3538" s="460">
        <v>3.73413874019417E-3</v>
      </c>
      <c r="H3538" s="460">
        <f t="shared" si="620"/>
        <v>1</v>
      </c>
      <c r="I3538" s="460">
        <v>7.63732356323484E-4</v>
      </c>
      <c r="J3538" s="460">
        <v>6.0550059643101799E-4</v>
      </c>
      <c r="K3538" s="460">
        <v>3.1500547114906202E-5</v>
      </c>
      <c r="L3538" s="460" t="str">
        <f t="shared" si="621"/>
        <v>-</v>
      </c>
      <c r="M3538" s="460">
        <f t="shared" si="622"/>
        <v>1</v>
      </c>
      <c r="N3538" s="460">
        <f t="shared" si="623"/>
        <v>2.8457130062734835E-7</v>
      </c>
      <c r="O3538" s="460">
        <f t="shared" si="628"/>
        <v>-130.91617802373176</v>
      </c>
      <c r="P3538" s="460">
        <f t="shared" si="625"/>
        <v>-10</v>
      </c>
      <c r="Q3538" s="460">
        <f t="shared" si="626"/>
        <v>2.0245256590167175E-14</v>
      </c>
      <c r="R3538" s="460">
        <f t="shared" si="627"/>
        <v>-2.0245256590167175E-13</v>
      </c>
      <c r="V3538" s="430"/>
    </row>
    <row r="3539" spans="3:22" x14ac:dyDescent="0.35">
      <c r="C3539" s="460">
        <v>5980</v>
      </c>
      <c r="D3539" s="460">
        <f t="shared" si="618"/>
        <v>5980</v>
      </c>
      <c r="E3539" s="460">
        <f t="shared" si="624"/>
        <v>5.98</v>
      </c>
      <c r="F3539" s="460">
        <f t="shared" si="619"/>
        <v>7.6712101261425318E-5</v>
      </c>
      <c r="G3539" s="460">
        <v>6.2176988376774203E-3</v>
      </c>
      <c r="H3539" s="460">
        <f t="shared" si="620"/>
        <v>1</v>
      </c>
      <c r="I3539" s="460">
        <v>7.6067733022951102E-4</v>
      </c>
      <c r="J3539" s="460">
        <v>5.8732093383151202E-4</v>
      </c>
      <c r="K3539" s="460">
        <v>1.57642350208475E-5</v>
      </c>
      <c r="L3539" s="460" t="str">
        <f t="shared" si="621"/>
        <v>-</v>
      </c>
      <c r="M3539" s="460">
        <f t="shared" si="622"/>
        <v>1</v>
      </c>
      <c r="N3539" s="460">
        <f t="shared" si="623"/>
        <v>4.7697274284895673E-7</v>
      </c>
      <c r="O3539" s="460">
        <f t="shared" si="628"/>
        <v>-126.43012877007912</v>
      </c>
      <c r="P3539" s="460">
        <f t="shared" si="625"/>
        <v>-10</v>
      </c>
      <c r="Q3539" s="460">
        <f t="shared" si="626"/>
        <v>1.4498733253856011E-13</v>
      </c>
      <c r="R3539" s="460">
        <f t="shared" si="627"/>
        <v>-1.4498733253856011E-12</v>
      </c>
      <c r="V3539" s="430"/>
    </row>
    <row r="3540" spans="3:22" x14ac:dyDescent="0.35">
      <c r="C3540" s="460">
        <v>5990</v>
      </c>
      <c r="D3540" s="460">
        <f t="shared" si="618"/>
        <v>5990</v>
      </c>
      <c r="E3540" s="460">
        <f t="shared" si="624"/>
        <v>5.99</v>
      </c>
      <c r="F3540" s="460">
        <f t="shared" si="619"/>
        <v>7.6861450199063787E-5</v>
      </c>
      <c r="G3540" s="460">
        <v>1.29592353194536E-2</v>
      </c>
      <c r="H3540" s="460">
        <f t="shared" si="620"/>
        <v>1</v>
      </c>
      <c r="I3540" s="460">
        <v>7.5646624802780697E-4</v>
      </c>
      <c r="J3540" s="460">
        <v>5.6836196327379198E-4</v>
      </c>
      <c r="K3540" s="460">
        <v>6.25434061646626E-5</v>
      </c>
      <c r="L3540" s="460" t="str">
        <f t="shared" si="621"/>
        <v>-</v>
      </c>
      <c r="M3540" s="460">
        <f t="shared" si="622"/>
        <v>1</v>
      </c>
      <c r="N3540" s="460">
        <f t="shared" si="623"/>
        <v>9.9606562012413129E-7</v>
      </c>
      <c r="O3540" s="460">
        <f t="shared" si="628"/>
        <v>-120.03424099218742</v>
      </c>
      <c r="P3540" s="460">
        <f t="shared" si="625"/>
        <v>-10</v>
      </c>
      <c r="Q3540" s="460">
        <f t="shared" si="626"/>
        <v>5.4246050469760886E-13</v>
      </c>
      <c r="R3540" s="460">
        <f t="shared" si="627"/>
        <v>-5.4246050469760884E-12</v>
      </c>
      <c r="V3540" s="430"/>
    </row>
    <row r="3541" spans="3:22" x14ac:dyDescent="0.35">
      <c r="C3541" s="460">
        <v>6000</v>
      </c>
      <c r="D3541" s="460">
        <f t="shared" si="618"/>
        <v>6000</v>
      </c>
      <c r="E3541" s="460">
        <f t="shared" si="624"/>
        <v>6</v>
      </c>
      <c r="F3541" s="460">
        <f t="shared" si="619"/>
        <v>7.6655633317798693E-5</v>
      </c>
      <c r="G3541" s="460">
        <v>1.26179353747621E-15</v>
      </c>
      <c r="H3541" s="460">
        <f t="shared" si="620"/>
        <v>1</v>
      </c>
      <c r="I3541" s="460">
        <v>7.5111711091864302E-4</v>
      </c>
      <c r="J3541" s="460">
        <v>5.4866230404609603E-4</v>
      </c>
      <c r="K3541" s="460">
        <v>1.08795626226765E-4</v>
      </c>
      <c r="L3541" s="460" t="str">
        <f t="shared" si="621"/>
        <v>-</v>
      </c>
      <c r="M3541" s="460">
        <f t="shared" si="622"/>
        <v>1</v>
      </c>
      <c r="N3541" s="460">
        <f t="shared" si="623"/>
        <v>9.6723582731544438E-20</v>
      </c>
      <c r="O3541" s="460">
        <f t="shared" si="628"/>
        <v>-380.28935250354897</v>
      </c>
      <c r="P3541" s="460">
        <f t="shared" si="625"/>
        <v>-10</v>
      </c>
      <c r="Q3541" s="460">
        <f t="shared" si="626"/>
        <v>2.4803667989836575E-13</v>
      </c>
      <c r="R3541" s="460">
        <f t="shared" si="627"/>
        <v>-2.4803667989836576E-12</v>
      </c>
      <c r="V3541" s="430"/>
    </row>
    <row r="3542" spans="3:22" x14ac:dyDescent="0.35">
      <c r="C3542" s="460">
        <v>6010</v>
      </c>
      <c r="D3542" s="460">
        <f t="shared" si="618"/>
        <v>6010</v>
      </c>
      <c r="E3542" s="460">
        <f t="shared" si="624"/>
        <v>6.01</v>
      </c>
      <c r="F3542" s="460">
        <f t="shared" si="619"/>
        <v>7.6098040999048817E-5</v>
      </c>
      <c r="G3542" s="460">
        <v>1.29592353194535E-2</v>
      </c>
      <c r="H3542" s="460">
        <f t="shared" si="620"/>
        <v>1</v>
      </c>
      <c r="I3542" s="460">
        <v>7.4464947552966101E-4</v>
      </c>
      <c r="J3542" s="460">
        <v>5.2826137421336801E-4</v>
      </c>
      <c r="K3542" s="460">
        <v>1.5448048163477601E-4</v>
      </c>
      <c r="L3542" s="460" t="str">
        <f t="shared" si="621"/>
        <v>-</v>
      </c>
      <c r="M3542" s="460">
        <f t="shared" si="622"/>
        <v>1</v>
      </c>
      <c r="N3542" s="460">
        <f t="shared" si="623"/>
        <v>9.8617242065609381E-7</v>
      </c>
      <c r="O3542" s="460">
        <f t="shared" si="628"/>
        <v>-120.12094294269575</v>
      </c>
      <c r="P3542" s="460">
        <f t="shared" si="625"/>
        <v>-10</v>
      </c>
      <c r="Q3542" s="460">
        <f t="shared" si="626"/>
        <v>2.4313401081572263E-13</v>
      </c>
      <c r="R3542" s="460">
        <f t="shared" si="627"/>
        <v>-2.4313401081572263E-12</v>
      </c>
      <c r="V3542" s="430"/>
    </row>
    <row r="3543" spans="3:22" x14ac:dyDescent="0.35">
      <c r="C3543" s="460">
        <v>6020</v>
      </c>
      <c r="D3543" s="460">
        <f t="shared" si="618"/>
        <v>6020</v>
      </c>
      <c r="E3543" s="460">
        <f t="shared" si="624"/>
        <v>6.02</v>
      </c>
      <c r="F3543" s="460">
        <f t="shared" si="619"/>
        <v>7.519581309201459E-5</v>
      </c>
      <c r="G3543" s="460">
        <v>6.21769883767805E-3</v>
      </c>
      <c r="H3543" s="460">
        <f t="shared" si="620"/>
        <v>1</v>
      </c>
      <c r="I3543" s="460">
        <v>7.3708440894175301E-4</v>
      </c>
      <c r="J3543" s="460">
        <v>5.0719932002860405E-4</v>
      </c>
      <c r="K3543" s="460">
        <v>1.99558514490162E-4</v>
      </c>
      <c r="L3543" s="460" t="str">
        <f t="shared" si="621"/>
        <v>-</v>
      </c>
      <c r="M3543" s="460">
        <f t="shared" si="622"/>
        <v>1</v>
      </c>
      <c r="N3543" s="460">
        <f t="shared" si="623"/>
        <v>4.6754491966047502E-7</v>
      </c>
      <c r="O3543" s="460">
        <f t="shared" si="628"/>
        <v>-126.60353315364725</v>
      </c>
      <c r="P3543" s="460">
        <f t="shared" si="625"/>
        <v>-10</v>
      </c>
      <c r="Q3543" s="460">
        <f t="shared" si="626"/>
        <v>5.2832352638426962E-13</v>
      </c>
      <c r="R3543" s="460">
        <f t="shared" si="627"/>
        <v>-5.2832352638426964E-12</v>
      </c>
      <c r="V3543" s="430"/>
    </row>
    <row r="3544" spans="3:22" x14ac:dyDescent="0.35">
      <c r="C3544" s="460">
        <v>6030</v>
      </c>
      <c r="D3544" s="460">
        <f t="shared" si="618"/>
        <v>6030</v>
      </c>
      <c r="E3544" s="460">
        <f t="shared" si="624"/>
        <v>6.03</v>
      </c>
      <c r="F3544" s="460">
        <f t="shared" si="619"/>
        <v>7.3959720252720856E-5</v>
      </c>
      <c r="G3544" s="460">
        <v>3.7341387401937502E-3</v>
      </c>
      <c r="H3544" s="460">
        <f t="shared" si="620"/>
        <v>1</v>
      </c>
      <c r="I3544" s="460">
        <v>7.2844444191206604E-4</v>
      </c>
      <c r="J3544" s="460">
        <v>4.8551694490431302E-4</v>
      </c>
      <c r="K3544" s="460">
        <v>2.4399125054086799E-4</v>
      </c>
      <c r="L3544" s="460" t="str">
        <f t="shared" si="621"/>
        <v>-</v>
      </c>
      <c r="M3544" s="460">
        <f t="shared" si="622"/>
        <v>1</v>
      </c>
      <c r="N3544" s="460">
        <f t="shared" si="623"/>
        <v>2.7617585660957724E-7</v>
      </c>
      <c r="O3544" s="460">
        <f t="shared" si="628"/>
        <v>-131.17628580548359</v>
      </c>
      <c r="P3544" s="460">
        <f t="shared" si="625"/>
        <v>-10</v>
      </c>
      <c r="Q3544" s="460">
        <f t="shared" si="626"/>
        <v>1.3828014826393228E-13</v>
      </c>
      <c r="R3544" s="460">
        <f t="shared" si="627"/>
        <v>-1.3828014826393227E-12</v>
      </c>
      <c r="V3544" s="430"/>
    </row>
    <row r="3545" spans="3:22" x14ac:dyDescent="0.35">
      <c r="C3545" s="460">
        <v>6040</v>
      </c>
      <c r="D3545" s="460">
        <f t="shared" si="618"/>
        <v>6040</v>
      </c>
      <c r="E3545" s="460">
        <f t="shared" si="624"/>
        <v>6.04</v>
      </c>
      <c r="F3545" s="460">
        <f t="shared" si="619"/>
        <v>7.2403997975991483E-5</v>
      </c>
      <c r="G3545" s="460">
        <v>4.6918748268293001E-9</v>
      </c>
      <c r="H3545" s="460">
        <f t="shared" si="620"/>
        <v>1</v>
      </c>
      <c r="I3545" s="460">
        <v>7.1875352038037099E-4</v>
      </c>
      <c r="J3545" s="460">
        <v>4.6325563805931901E-4</v>
      </c>
      <c r="K3545" s="460">
        <v>2.8774122595537599E-4</v>
      </c>
      <c r="L3545" s="460" t="str">
        <f t="shared" si="621"/>
        <v>-</v>
      </c>
      <c r="M3545" s="460">
        <f t="shared" si="622"/>
        <v>1</v>
      </c>
      <c r="N3545" s="460">
        <f t="shared" si="623"/>
        <v>3.3971049546535404E-13</v>
      </c>
      <c r="O3545" s="460">
        <f t="shared" si="628"/>
        <v>-249.37782070509132</v>
      </c>
      <c r="P3545" s="460">
        <f t="shared" si="625"/>
        <v>-10</v>
      </c>
      <c r="Q3545" s="460">
        <f t="shared" si="626"/>
        <v>1.9068322853455837E-14</v>
      </c>
      <c r="R3545" s="460">
        <f t="shared" si="627"/>
        <v>-1.9068322853455838E-13</v>
      </c>
      <c r="V3545" s="430"/>
    </row>
    <row r="3546" spans="3:22" x14ac:dyDescent="0.35">
      <c r="C3546" s="460">
        <v>6050</v>
      </c>
      <c r="D3546" s="460">
        <f t="shared" si="618"/>
        <v>6050</v>
      </c>
      <c r="E3546" s="460">
        <f t="shared" si="624"/>
        <v>6.05</v>
      </c>
      <c r="F3546" s="460">
        <f t="shared" si="619"/>
        <v>7.0546136025123035E-5</v>
      </c>
      <c r="G3546" s="460">
        <v>1.9382735267042198E-8</v>
      </c>
      <c r="H3546" s="460">
        <f t="shared" si="620"/>
        <v>1</v>
      </c>
      <c r="I3546" s="460">
        <v>7.08036955346206E-4</v>
      </c>
      <c r="J3546" s="460">
        <v>4.4045730295471801E-4</v>
      </c>
      <c r="K3546" s="460">
        <v>3.3077201288660802E-4</v>
      </c>
      <c r="L3546" s="460" t="str">
        <f t="shared" si="621"/>
        <v>-</v>
      </c>
      <c r="M3546" s="460">
        <f t="shared" si="622"/>
        <v>1</v>
      </c>
      <c r="N3546" s="460">
        <f t="shared" si="623"/>
        <v>1.3673770786877084E-12</v>
      </c>
      <c r="O3546" s="460">
        <f t="shared" si="628"/>
        <v>-237.28223408887874</v>
      </c>
      <c r="P3546" s="460">
        <f t="shared" si="625"/>
        <v>-10</v>
      </c>
      <c r="Q3546" s="460">
        <f t="shared" si="626"/>
        <v>7.2853699645694681E-25</v>
      </c>
      <c r="R3546" s="460">
        <f t="shared" si="627"/>
        <v>-7.2853699645694675E-24</v>
      </c>
      <c r="V3546" s="430"/>
    </row>
    <row r="3547" spans="3:22" x14ac:dyDescent="0.35">
      <c r="C3547" s="460">
        <v>6060</v>
      </c>
      <c r="D3547" s="460">
        <f t="shared" si="618"/>
        <v>6060</v>
      </c>
      <c r="E3547" s="460">
        <f t="shared" si="624"/>
        <v>6.06</v>
      </c>
      <c r="F3547" s="460">
        <f t="shared" si="619"/>
        <v>6.8406626547287734E-5</v>
      </c>
      <c r="G3547" s="460">
        <v>1.6583515073135401E-2</v>
      </c>
      <c r="H3547" s="460">
        <f t="shared" si="620"/>
        <v>1</v>
      </c>
      <c r="I3547" s="460">
        <v>6.9632137120832001E-4</v>
      </c>
      <c r="J3547" s="460">
        <v>4.1716428563244302E-4</v>
      </c>
      <c r="K3547" s="460">
        <v>3.7304824381286601E-4</v>
      </c>
      <c r="L3547" s="460" t="str">
        <f t="shared" si="621"/>
        <v>-</v>
      </c>
      <c r="M3547" s="460">
        <f t="shared" si="622"/>
        <v>1</v>
      </c>
      <c r="N3547" s="460">
        <f t="shared" si="623"/>
        <v>1.1344223224492904E-6</v>
      </c>
      <c r="O3547" s="460">
        <f t="shared" si="628"/>
        <v>-118.90450472606277</v>
      </c>
      <c r="P3547" s="460">
        <f t="shared" si="625"/>
        <v>-10</v>
      </c>
      <c r="Q3547" s="460">
        <f t="shared" si="626"/>
        <v>3.2172927700981853E-13</v>
      </c>
      <c r="R3547" s="460">
        <f t="shared" si="627"/>
        <v>-3.2172927700981853E-12</v>
      </c>
      <c r="V3547" s="430"/>
    </row>
    <row r="3548" spans="3:22" x14ac:dyDescent="0.35">
      <c r="C3548" s="460">
        <v>6070</v>
      </c>
      <c r="D3548" s="460">
        <f t="shared" si="618"/>
        <v>6070</v>
      </c>
      <c r="E3548" s="460">
        <f t="shared" si="624"/>
        <v>6.07</v>
      </c>
      <c r="F3548" s="460">
        <f t="shared" si="619"/>
        <v>6.6008674695277196E-5</v>
      </c>
      <c r="G3548" s="460">
        <v>2.31785652292586E-2</v>
      </c>
      <c r="H3548" s="460">
        <f t="shared" si="620"/>
        <v>1</v>
      </c>
      <c r="I3548" s="460">
        <v>6.8363465265592401E-4</v>
      </c>
      <c r="J3548" s="460">
        <v>3.9341930306802E-4</v>
      </c>
      <c r="K3548" s="460">
        <v>4.1453563464632502E-4</v>
      </c>
      <c r="L3548" s="460" t="str">
        <f t="shared" si="621"/>
        <v>-</v>
      </c>
      <c r="M3548" s="460">
        <f t="shared" si="622"/>
        <v>1</v>
      </c>
      <c r="N3548" s="460">
        <f t="shared" si="623"/>
        <v>1.5299863721213941E-6</v>
      </c>
      <c r="O3548" s="460">
        <f t="shared" si="628"/>
        <v>-116.30624875016878</v>
      </c>
      <c r="P3548" s="460">
        <f t="shared" si="625"/>
        <v>-10</v>
      </c>
      <c r="Q3548" s="460">
        <f t="shared" si="626"/>
        <v>1.7747684229259648E-12</v>
      </c>
      <c r="R3548" s="460">
        <f t="shared" si="627"/>
        <v>-1.7747684229259648E-11</v>
      </c>
      <c r="V3548" s="430"/>
    </row>
    <row r="3549" spans="3:22" x14ac:dyDescent="0.35">
      <c r="C3549" s="460">
        <v>6080</v>
      </c>
      <c r="D3549" s="460">
        <f t="shared" si="618"/>
        <v>6080</v>
      </c>
      <c r="E3549" s="460">
        <f t="shared" si="624"/>
        <v>6.08</v>
      </c>
      <c r="F3549" s="460">
        <f t="shared" si="619"/>
        <v>6.3377876051302749E-5</v>
      </c>
      <c r="G3549" s="460">
        <v>8.3260134306259795E-4</v>
      </c>
      <c r="H3549" s="460">
        <f t="shared" si="620"/>
        <v>1</v>
      </c>
      <c r="I3549" s="460">
        <v>6.7000589020461195E-4</v>
      </c>
      <c r="J3549" s="460">
        <v>3.6926537164915299E-4</v>
      </c>
      <c r="K3549" s="460">
        <v>4.55201006599737E-4</v>
      </c>
      <c r="L3549" s="460" t="str">
        <f t="shared" si="621"/>
        <v>-</v>
      </c>
      <c r="M3549" s="460">
        <f t="shared" si="622"/>
        <v>1</v>
      </c>
      <c r="N3549" s="460">
        <f t="shared" si="623"/>
        <v>5.2768504720769533E-8</v>
      </c>
      <c r="O3549" s="460">
        <f t="shared" si="628"/>
        <v>-145.55250424142224</v>
      </c>
      <c r="P3549" s="460">
        <f t="shared" si="625"/>
        <v>-10</v>
      </c>
      <c r="Q3549" s="460">
        <f t="shared" si="626"/>
        <v>6.2627825004191321E-13</v>
      </c>
      <c r="R3549" s="460">
        <f t="shared" si="627"/>
        <v>-6.2627825004191317E-12</v>
      </c>
      <c r="V3549" s="430"/>
    </row>
    <row r="3550" spans="3:22" x14ac:dyDescent="0.35">
      <c r="C3550" s="460">
        <v>6090</v>
      </c>
      <c r="D3550" s="460">
        <f t="shared" si="618"/>
        <v>6090</v>
      </c>
      <c r="E3550" s="460">
        <f t="shared" si="624"/>
        <v>6.09</v>
      </c>
      <c r="F3550" s="460">
        <f t="shared" si="619"/>
        <v>6.0541865560254406E-5</v>
      </c>
      <c r="G3550" s="460">
        <v>1.7723966837409001E-2</v>
      </c>
      <c r="H3550" s="460">
        <f t="shared" si="620"/>
        <v>1</v>
      </c>
      <c r="I3550" s="460">
        <v>6.5546532447156196E-4</v>
      </c>
      <c r="J3550" s="460">
        <v>3.4474573589017403E-4</v>
      </c>
      <c r="K3550" s="460">
        <v>4.9501230680277304E-4</v>
      </c>
      <c r="L3550" s="460" t="str">
        <f t="shared" si="621"/>
        <v>-</v>
      </c>
      <c r="M3550" s="460">
        <f t="shared" si="622"/>
        <v>1</v>
      </c>
      <c r="N3550" s="460">
        <f t="shared" si="623"/>
        <v>1.0730420174648231E-6</v>
      </c>
      <c r="O3550" s="460">
        <f t="shared" si="628"/>
        <v>-119.38766543773893</v>
      </c>
      <c r="P3550" s="460">
        <f t="shared" si="625"/>
        <v>-10</v>
      </c>
      <c r="Q3550" s="460">
        <f t="shared" si="626"/>
        <v>3.1686233296594923E-13</v>
      </c>
      <c r="R3550" s="460">
        <f t="shared" si="627"/>
        <v>-3.1686233296594924E-12</v>
      </c>
      <c r="V3550" s="430"/>
    </row>
    <row r="3551" spans="3:22" x14ac:dyDescent="0.35">
      <c r="C3551" s="460">
        <v>6100</v>
      </c>
      <c r="D3551" s="460">
        <f t="shared" si="618"/>
        <v>6100</v>
      </c>
      <c r="E3551" s="460">
        <f t="shared" si="624"/>
        <v>6.1</v>
      </c>
      <c r="F3551" s="460">
        <f t="shared" si="619"/>
        <v>5.7529943023079612E-5</v>
      </c>
      <c r="G3551" s="460">
        <v>1.37668774447361E-8</v>
      </c>
      <c r="H3551" s="460">
        <f t="shared" si="620"/>
        <v>1</v>
      </c>
      <c r="I3551" s="460">
        <v>6.4004428928213502E-4</v>
      </c>
      <c r="J3551" s="460">
        <v>3.1990379748978901E-4</v>
      </c>
      <c r="K3551" s="460">
        <v>5.3393862766166404E-4</v>
      </c>
      <c r="L3551" s="460" t="str">
        <f t="shared" si="621"/>
        <v>-</v>
      </c>
      <c r="M3551" s="460">
        <f t="shared" si="622"/>
        <v>1</v>
      </c>
      <c r="N3551" s="460">
        <f t="shared" si="623"/>
        <v>7.9200767500138773E-13</v>
      </c>
      <c r="O3551" s="460">
        <f t="shared" si="628"/>
        <v>-242.0254121966293</v>
      </c>
      <c r="P3551" s="460">
        <f t="shared" si="625"/>
        <v>-10</v>
      </c>
      <c r="Q3551" s="460">
        <f t="shared" si="626"/>
        <v>2.8785521774015799E-13</v>
      </c>
      <c r="R3551" s="460">
        <f t="shared" si="627"/>
        <v>-2.8785521774015801E-12</v>
      </c>
      <c r="V3551" s="430"/>
    </row>
    <row r="3552" spans="3:22" x14ac:dyDescent="0.35">
      <c r="C3552" s="460">
        <v>6110</v>
      </c>
      <c r="D3552" s="460">
        <f t="shared" si="618"/>
        <v>6110</v>
      </c>
      <c r="E3552" s="460">
        <f t="shared" si="624"/>
        <v>6.11</v>
      </c>
      <c r="F3552" s="460">
        <f t="shared" si="619"/>
        <v>5.4372680471761004E-5</v>
      </c>
      <c r="G3552" s="460">
        <v>2.5137027618834101E-2</v>
      </c>
      <c r="H3552" s="460">
        <f t="shared" si="620"/>
        <v>1</v>
      </c>
      <c r="I3552" s="460">
        <v>6.2377515370558398E-4</v>
      </c>
      <c r="J3552" s="460">
        <v>2.9478304484064098E-4</v>
      </c>
      <c r="K3552" s="460">
        <v>5.7195022495736296E-4</v>
      </c>
      <c r="L3552" s="460" t="str">
        <f t="shared" si="621"/>
        <v>-</v>
      </c>
      <c r="M3552" s="460">
        <f t="shared" si="622"/>
        <v>1</v>
      </c>
      <c r="N3552" s="460">
        <f t="shared" si="623"/>
        <v>1.3667675707286979E-6</v>
      </c>
      <c r="O3552" s="460">
        <f t="shared" si="628"/>
        <v>-117.28610668497882</v>
      </c>
      <c r="P3552" s="460">
        <f t="shared" si="625"/>
        <v>-10</v>
      </c>
      <c r="Q3552" s="460">
        <f t="shared" si="626"/>
        <v>4.6701393934426642E-13</v>
      </c>
      <c r="R3552" s="460">
        <f t="shared" si="627"/>
        <v>-4.6701393934426644E-12</v>
      </c>
      <c r="V3552" s="430"/>
    </row>
    <row r="3553" spans="3:22" x14ac:dyDescent="0.35">
      <c r="C3553" s="460">
        <v>6120</v>
      </c>
      <c r="D3553" s="460">
        <f t="shared" si="618"/>
        <v>6120</v>
      </c>
      <c r="E3553" s="460">
        <f t="shared" si="624"/>
        <v>6.12</v>
      </c>
      <c r="F3553" s="460">
        <f t="shared" si="619"/>
        <v>5.1101516942730515E-5</v>
      </c>
      <c r="G3553" s="460">
        <v>1.3260082158222801E-2</v>
      </c>
      <c r="H3553" s="460">
        <f t="shared" si="620"/>
        <v>1</v>
      </c>
      <c r="I3553" s="460">
        <v>6.0669126311370598E-4</v>
      </c>
      <c r="J3553" s="460">
        <v>2.69426983094114E-4</v>
      </c>
      <c r="K3553" s="460">
        <v>6.0901853467572797E-4</v>
      </c>
      <c r="L3553" s="460" t="str">
        <f t="shared" si="621"/>
        <v>-</v>
      </c>
      <c r="M3553" s="460">
        <f t="shared" si="622"/>
        <v>1</v>
      </c>
      <c r="N3553" s="460">
        <f t="shared" si="623"/>
        <v>6.7761031307042106E-7</v>
      </c>
      <c r="O3553" s="460">
        <f t="shared" si="628"/>
        <v>-123.38039985533297</v>
      </c>
      <c r="P3553" s="460">
        <f t="shared" si="625"/>
        <v>-10</v>
      </c>
      <c r="Q3553" s="460">
        <f t="shared" si="626"/>
        <v>1.044870232941741E-12</v>
      </c>
      <c r="R3553" s="460">
        <f t="shared" si="627"/>
        <v>-1.0448702329417409E-11</v>
      </c>
      <c r="V3553" s="430"/>
    </row>
    <row r="3554" spans="3:22" x14ac:dyDescent="0.35">
      <c r="C3554" s="460">
        <v>6130</v>
      </c>
      <c r="D3554" s="460">
        <f t="shared" si="618"/>
        <v>6130</v>
      </c>
      <c r="E3554" s="460">
        <f t="shared" si="624"/>
        <v>6.13</v>
      </c>
      <c r="F3554" s="460">
        <f t="shared" si="619"/>
        <v>4.7748346283526529E-5</v>
      </c>
      <c r="G3554" s="460">
        <v>1.8618288423169701E-2</v>
      </c>
      <c r="H3554" s="460">
        <f t="shared" si="620"/>
        <v>1</v>
      </c>
      <c r="I3554" s="460">
        <v>5.8882687935998205E-4</v>
      </c>
      <c r="J3554" s="460">
        <v>2.4387906488463999E-4</v>
      </c>
      <c r="K3554" s="460">
        <v>6.4511618856914798E-4</v>
      </c>
      <c r="L3554" s="460" t="str">
        <f t="shared" si="621"/>
        <v>-</v>
      </c>
      <c r="M3554" s="460">
        <f t="shared" si="622"/>
        <v>1</v>
      </c>
      <c r="N3554" s="460">
        <f t="shared" si="623"/>
        <v>8.8899248283607999E-7</v>
      </c>
      <c r="O3554" s="460">
        <f t="shared" si="628"/>
        <v>-121.02203822663876</v>
      </c>
      <c r="P3554" s="460">
        <f t="shared" si="625"/>
        <v>-10</v>
      </c>
      <c r="Q3554" s="460">
        <f t="shared" si="626"/>
        <v>6.1356108003551658E-13</v>
      </c>
      <c r="R3554" s="460">
        <f t="shared" si="627"/>
        <v>-6.1356108003551662E-12</v>
      </c>
      <c r="V3554" s="430"/>
    </row>
    <row r="3555" spans="3:22" x14ac:dyDescent="0.35">
      <c r="C3555" s="460">
        <v>6140</v>
      </c>
      <c r="D3555" s="460">
        <f t="shared" si="618"/>
        <v>6140</v>
      </c>
      <c r="E3555" s="460">
        <f t="shared" si="624"/>
        <v>6.14</v>
      </c>
      <c r="F3555" s="460">
        <f t="shared" si="619"/>
        <v>4.4345103667219892E-5</v>
      </c>
      <c r="G3555" s="460">
        <v>2.1720059674923398E-2</v>
      </c>
      <c r="H3555" s="460">
        <f t="shared" si="620"/>
        <v>1</v>
      </c>
      <c r="I3555" s="460">
        <v>5.7021712017531504E-4</v>
      </c>
      <c r="J3555" s="460">
        <v>2.1818262181515799E-4</v>
      </c>
      <c r="K3555" s="460">
        <v>6.8021702844542299E-4</v>
      </c>
      <c r="L3555" s="460" t="str">
        <f t="shared" si="621"/>
        <v>-</v>
      </c>
      <c r="M3555" s="460">
        <f t="shared" si="622"/>
        <v>1</v>
      </c>
      <c r="N3555" s="460">
        <f t="shared" si="623"/>
        <v>9.6317829794268043E-7</v>
      </c>
      <c r="O3555" s="460">
        <f t="shared" si="628"/>
        <v>-120.32586622749578</v>
      </c>
      <c r="P3555" s="460">
        <f t="shared" si="625"/>
        <v>-10</v>
      </c>
      <c r="Q3555" s="460">
        <f t="shared" si="626"/>
        <v>8.5763415029265081E-13</v>
      </c>
      <c r="R3555" s="460">
        <f t="shared" si="627"/>
        <v>-8.5763415029265075E-12</v>
      </c>
      <c r="V3555" s="430"/>
    </row>
    <row r="3556" spans="3:22" x14ac:dyDescent="0.35">
      <c r="C3556" s="460">
        <v>6150</v>
      </c>
      <c r="D3556" s="460">
        <f t="shared" si="618"/>
        <v>6150</v>
      </c>
      <c r="E3556" s="460">
        <f t="shared" si="624"/>
        <v>6.15</v>
      </c>
      <c r="F3556" s="460">
        <f t="shared" si="619"/>
        <v>4.0923356450825874E-5</v>
      </c>
      <c r="G3556" s="460">
        <v>2.1995441045861399E-8</v>
      </c>
      <c r="H3556" s="460">
        <f t="shared" si="620"/>
        <v>1</v>
      </c>
      <c r="I3556" s="460">
        <v>5.5089789787797602E-4</v>
      </c>
      <c r="J3556" s="460">
        <v>1.9238079680161099E-4</v>
      </c>
      <c r="K3556" s="460">
        <v>7.1429611918385702E-4</v>
      </c>
      <c r="L3556" s="460" t="str">
        <f t="shared" si="621"/>
        <v>-</v>
      </c>
      <c r="M3556" s="460">
        <f t="shared" si="622"/>
        <v>1</v>
      </c>
      <c r="N3556" s="460">
        <f t="shared" si="623"/>
        <v>9.0012727421291227E-13</v>
      </c>
      <c r="O3556" s="460">
        <f t="shared" si="628"/>
        <v>-240.91392157609391</v>
      </c>
      <c r="P3556" s="460">
        <f t="shared" si="625"/>
        <v>-10</v>
      </c>
      <c r="Q3556" s="460">
        <f t="shared" si="626"/>
        <v>2.319285418986702E-13</v>
      </c>
      <c r="R3556" s="460">
        <f t="shared" si="627"/>
        <v>-2.319285418986702E-12</v>
      </c>
      <c r="V3556" s="430"/>
    </row>
    <row r="3557" spans="3:22" x14ac:dyDescent="0.35">
      <c r="C3557" s="460">
        <v>6160</v>
      </c>
      <c r="D3557" s="460">
        <f t="shared" si="618"/>
        <v>6160</v>
      </c>
      <c r="E3557" s="460">
        <f t="shared" si="624"/>
        <v>6.16</v>
      </c>
      <c r="F3557" s="460">
        <f t="shared" si="619"/>
        <v>3.751390489883895E-5</v>
      </c>
      <c r="G3557" s="460">
        <v>2.49689020042526E-8</v>
      </c>
      <c r="H3557" s="460">
        <f t="shared" si="620"/>
        <v>1</v>
      </c>
      <c r="I3557" s="460">
        <v>5.3090585749368101E-4</v>
      </c>
      <c r="J3557" s="460">
        <v>1.6651647737447799E-4</v>
      </c>
      <c r="K3557" s="460">
        <v>7.4732976047955999E-4</v>
      </c>
      <c r="L3557" s="460" t="str">
        <f t="shared" si="621"/>
        <v>-</v>
      </c>
      <c r="M3557" s="460">
        <f t="shared" si="622"/>
        <v>1</v>
      </c>
      <c r="N3557" s="460">
        <f t="shared" si="623"/>
        <v>9.3668101521596129E-13</v>
      </c>
      <c r="O3557" s="460">
        <f t="shared" si="628"/>
        <v>-240.56816564046133</v>
      </c>
      <c r="P3557" s="460">
        <f t="shared" si="625"/>
        <v>-10</v>
      </c>
      <c r="Q3557" s="460">
        <f t="shared" si="626"/>
        <v>8.4346617302865614E-25</v>
      </c>
      <c r="R3557" s="460">
        <f t="shared" si="627"/>
        <v>-8.4346617302865617E-24</v>
      </c>
      <c r="V3557" s="430"/>
    </row>
    <row r="3558" spans="3:22" x14ac:dyDescent="0.35">
      <c r="C3558" s="460">
        <v>6170</v>
      </c>
      <c r="D3558" s="460">
        <f t="shared" si="618"/>
        <v>6170</v>
      </c>
      <c r="E3558" s="460">
        <f t="shared" si="624"/>
        <v>6.17</v>
      </c>
      <c r="F3558" s="460">
        <f t="shared" si="619"/>
        <v>3.4146398103527027E-5</v>
      </c>
      <c r="G3558" s="460">
        <v>2.7848479281676001E-2</v>
      </c>
      <c r="H3558" s="460">
        <f t="shared" si="620"/>
        <v>1</v>
      </c>
      <c r="I3558" s="460">
        <v>5.10278314384082E-4</v>
      </c>
      <c r="J3558" s="460">
        <v>1.4063223003175901E-4</v>
      </c>
      <c r="K3558" s="460">
        <v>7.7929549731569801E-4</v>
      </c>
      <c r="L3558" s="460" t="str">
        <f t="shared" si="621"/>
        <v>-</v>
      </c>
      <c r="M3558" s="460">
        <f t="shared" si="622"/>
        <v>1</v>
      </c>
      <c r="N3558" s="460">
        <f t="shared" si="623"/>
        <v>9.5092526012993307E-7</v>
      </c>
      <c r="O3558" s="460">
        <f t="shared" si="628"/>
        <v>-120.43707231926874</v>
      </c>
      <c r="P3558" s="460">
        <f t="shared" si="625"/>
        <v>-10</v>
      </c>
      <c r="Q3558" s="460">
        <f t="shared" si="626"/>
        <v>2.260651579453336E-13</v>
      </c>
      <c r="R3558" s="460">
        <f t="shared" si="627"/>
        <v>-2.2606515794533358E-12</v>
      </c>
      <c r="V3558" s="430"/>
    </row>
    <row r="3559" spans="3:22" x14ac:dyDescent="0.35">
      <c r="C3559" s="460">
        <v>6180</v>
      </c>
      <c r="D3559" s="460">
        <f t="shared" si="618"/>
        <v>6180</v>
      </c>
      <c r="E3559" s="460">
        <f t="shared" si="624"/>
        <v>6.18</v>
      </c>
      <c r="F3559" s="460">
        <f t="shared" si="619"/>
        <v>3.0848970172971772E-5</v>
      </c>
      <c r="G3559" s="460">
        <v>4.0991733560492398E-2</v>
      </c>
      <c r="H3559" s="460">
        <f t="shared" si="620"/>
        <v>1</v>
      </c>
      <c r="I3559" s="460">
        <v>4.8905319147903698E-4</v>
      </c>
      <c r="J3559" s="460">
        <v>1.14770235734601E-4</v>
      </c>
      <c r="K3559" s="460">
        <v>8.1017212916822696E-4</v>
      </c>
      <c r="L3559" s="460" t="str">
        <f t="shared" si="621"/>
        <v>-</v>
      </c>
      <c r="M3559" s="460">
        <f t="shared" si="622"/>
        <v>1</v>
      </c>
      <c r="N3559" s="460">
        <f t="shared" si="623"/>
        <v>1.2645527659460359E-6</v>
      </c>
      <c r="O3559" s="460">
        <f t="shared" si="628"/>
        <v>-117.96126088303711</v>
      </c>
      <c r="P3559" s="460">
        <f t="shared" si="625"/>
        <v>-10</v>
      </c>
      <c r="Q3559" s="460">
        <f t="shared" si="626"/>
        <v>1.2270857210063681E-12</v>
      </c>
      <c r="R3559" s="460">
        <f t="shared" si="627"/>
        <v>-1.227085721006368E-11</v>
      </c>
      <c r="V3559" s="430"/>
    </row>
    <row r="3560" spans="3:22" x14ac:dyDescent="0.35">
      <c r="C3560" s="460">
        <v>6190</v>
      </c>
      <c r="D3560" s="460">
        <f t="shared" si="618"/>
        <v>6190</v>
      </c>
      <c r="E3560" s="460">
        <f t="shared" si="624"/>
        <v>6.19</v>
      </c>
      <c r="F3560" s="460">
        <f t="shared" si="619"/>
        <v>2.764790143034284E-5</v>
      </c>
      <c r="G3560" s="460">
        <v>2.1745446666303899E-2</v>
      </c>
      <c r="H3560" s="460">
        <f t="shared" si="620"/>
        <v>1</v>
      </c>
      <c r="I3560" s="460">
        <v>4.6726895621038199E-4</v>
      </c>
      <c r="J3560" s="460">
        <v>8.8972226635781202E-5</v>
      </c>
      <c r="K3560" s="460">
        <v>8.3993971794477204E-4</v>
      </c>
      <c r="L3560" s="460" t="str">
        <f t="shared" si="621"/>
        <v>-</v>
      </c>
      <c r="M3560" s="460">
        <f t="shared" si="622"/>
        <v>1</v>
      </c>
      <c r="N3560" s="460">
        <f t="shared" si="623"/>
        <v>6.0121596598874755E-7</v>
      </c>
      <c r="O3560" s="460">
        <f t="shared" si="628"/>
        <v>-124.41938989474514</v>
      </c>
      <c r="P3560" s="460">
        <f t="shared" si="625"/>
        <v>-10</v>
      </c>
      <c r="Q3560" s="460">
        <f t="shared" si="626"/>
        <v>8.7027324026638241E-13</v>
      </c>
      <c r="R3560" s="460">
        <f t="shared" si="627"/>
        <v>-8.7027324026638239E-12</v>
      </c>
      <c r="V3560" s="430"/>
    </row>
    <row r="3561" spans="3:22" x14ac:dyDescent="0.35">
      <c r="C3561" s="460">
        <v>6200</v>
      </c>
      <c r="D3561" s="460">
        <f t="shared" si="618"/>
        <v>6200</v>
      </c>
      <c r="E3561" s="460">
        <f t="shared" si="624"/>
        <v>6.2</v>
      </c>
      <c r="F3561" s="460">
        <f t="shared" si="619"/>
        <v>2.4567308978628931E-5</v>
      </c>
      <c r="G3561" s="460">
        <v>1.0536711556536501E-8</v>
      </c>
      <c r="H3561" s="460">
        <f t="shared" si="620"/>
        <v>1</v>
      </c>
      <c r="I3561" s="460">
        <v>4.4496455724237898E-4</v>
      </c>
      <c r="J3561" s="460">
        <v>6.3279424127529797E-5</v>
      </c>
      <c r="K3561" s="460">
        <v>8.6857959466441403E-4</v>
      </c>
      <c r="L3561" s="460" t="str">
        <f t="shared" si="621"/>
        <v>-</v>
      </c>
      <c r="M3561" s="460">
        <f t="shared" si="622"/>
        <v>1</v>
      </c>
      <c r="N3561" s="460">
        <f t="shared" si="623"/>
        <v>2.5885864842812237E-13</v>
      </c>
      <c r="O3561" s="460">
        <f t="shared" si="628"/>
        <v>-251.73874641454134</v>
      </c>
      <c r="P3561" s="460">
        <f t="shared" si="625"/>
        <v>-10</v>
      </c>
      <c r="Q3561" s="460">
        <f t="shared" si="626"/>
        <v>9.0365237254938643E-14</v>
      </c>
      <c r="R3561" s="460">
        <f t="shared" si="627"/>
        <v>-9.0365237254938641E-13</v>
      </c>
      <c r="V3561" s="430"/>
    </row>
    <row r="3562" spans="3:22" x14ac:dyDescent="0.35">
      <c r="C3562" s="460">
        <v>6210</v>
      </c>
      <c r="D3562" s="460">
        <f t="shared" si="618"/>
        <v>6210</v>
      </c>
      <c r="E3562" s="460">
        <f t="shared" si="624"/>
        <v>6.21</v>
      </c>
      <c r="F3562" s="460">
        <f t="shared" si="619"/>
        <v>2.1628870539942264E-5</v>
      </c>
      <c r="G3562" s="460">
        <v>2.7352261672853998E-3</v>
      </c>
      <c r="H3562" s="460">
        <f t="shared" si="620"/>
        <v>1</v>
      </c>
      <c r="I3562" s="460">
        <v>4.2217936109367998E-4</v>
      </c>
      <c r="J3562" s="460">
        <v>3.7732478291602E-5</v>
      </c>
      <c r="K3562" s="460">
        <v>8.96074364882636E-4</v>
      </c>
      <c r="L3562" s="460" t="str">
        <f t="shared" si="621"/>
        <v>-</v>
      </c>
      <c r="M3562" s="460">
        <f t="shared" si="622"/>
        <v>1</v>
      </c>
      <c r="N3562" s="460">
        <f t="shared" si="623"/>
        <v>5.9159852669678377E-8</v>
      </c>
      <c r="O3562" s="460">
        <f t="shared" si="628"/>
        <v>-144.55945832461359</v>
      </c>
      <c r="P3562" s="460">
        <f t="shared" si="625"/>
        <v>-10</v>
      </c>
      <c r="Q3562" s="460">
        <f t="shared" si="626"/>
        <v>8.7497969901101645E-16</v>
      </c>
      <c r="R3562" s="460">
        <f t="shared" si="627"/>
        <v>-8.7497969901101637E-15</v>
      </c>
      <c r="V3562" s="430"/>
    </row>
    <row r="3563" spans="3:22" x14ac:dyDescent="0.35">
      <c r="C3563" s="460">
        <v>6220</v>
      </c>
      <c r="D3563" s="460">
        <f t="shared" si="618"/>
        <v>6220</v>
      </c>
      <c r="E3563" s="460">
        <f t="shared" si="624"/>
        <v>6.22</v>
      </c>
      <c r="F3563" s="460">
        <f t="shared" si="619"/>
        <v>1.8851584984242158E-5</v>
      </c>
      <c r="G3563" s="460">
        <v>2.40990202521544E-4</v>
      </c>
      <c r="H3563" s="460">
        <f t="shared" si="620"/>
        <v>1</v>
      </c>
      <c r="I3563" s="460">
        <v>3.98953088747349E-4</v>
      </c>
      <c r="J3563" s="460">
        <v>1.23714088338006E-5</v>
      </c>
      <c r="K3563" s="460">
        <v>9.2240791286932904E-4</v>
      </c>
      <c r="L3563" s="460" t="str">
        <f t="shared" si="621"/>
        <v>-</v>
      </c>
      <c r="M3563" s="460">
        <f t="shared" si="622"/>
        <v>1</v>
      </c>
      <c r="N3563" s="460">
        <f t="shared" si="623"/>
        <v>4.5430472832046154E-9</v>
      </c>
      <c r="O3563" s="460">
        <f t="shared" si="628"/>
        <v>-166.85305486208745</v>
      </c>
      <c r="P3563" s="460">
        <f t="shared" si="625"/>
        <v>-10</v>
      </c>
      <c r="Q3563" s="460">
        <f t="shared" si="626"/>
        <v>1.014514865601755E-15</v>
      </c>
      <c r="R3563" s="460">
        <f t="shared" si="627"/>
        <v>-1.014514865601755E-14</v>
      </c>
      <c r="V3563" s="430"/>
    </row>
    <row r="3564" spans="3:22" x14ac:dyDescent="0.35">
      <c r="C3564" s="460">
        <v>6230</v>
      </c>
      <c r="D3564" s="460">
        <f t="shared" si="618"/>
        <v>6230</v>
      </c>
      <c r="E3564" s="460">
        <f t="shared" si="624"/>
        <v>6.23</v>
      </c>
      <c r="F3564" s="460">
        <f t="shared" si="619"/>
        <v>1.6251572426038401E-5</v>
      </c>
      <c r="G3564" s="460">
        <v>2.3098001450950001E-3</v>
      </c>
      <c r="H3564" s="460">
        <f t="shared" si="620"/>
        <v>1</v>
      </c>
      <c r="I3564" s="460">
        <v>3.7532575233965903E-4</v>
      </c>
      <c r="J3564" s="460">
        <v>1.27644524203402E-5</v>
      </c>
      <c r="K3564" s="460">
        <v>9.4756540454780296E-4</v>
      </c>
      <c r="L3564" s="460" t="str">
        <f t="shared" si="621"/>
        <v>-</v>
      </c>
      <c r="M3564" s="460">
        <f t="shared" si="622"/>
        <v>1</v>
      </c>
      <c r="N3564" s="460">
        <f t="shared" si="623"/>
        <v>3.7537884347685403E-8</v>
      </c>
      <c r="O3564" s="460">
        <f t="shared" si="628"/>
        <v>-148.51060416120757</v>
      </c>
      <c r="P3564" s="460">
        <f t="shared" si="625"/>
        <v>-10</v>
      </c>
      <c r="Q3564" s="460">
        <f t="shared" si="626"/>
        <v>4.4270120173090998E-16</v>
      </c>
      <c r="R3564" s="460">
        <f t="shared" si="627"/>
        <v>-4.4270120173090998E-15</v>
      </c>
      <c r="V3564" s="430"/>
    </row>
    <row r="3565" spans="3:22" x14ac:dyDescent="0.35">
      <c r="C3565" s="460">
        <v>6240</v>
      </c>
      <c r="D3565" s="460">
        <f t="shared" si="618"/>
        <v>6240</v>
      </c>
      <c r="E3565" s="460">
        <f t="shared" si="624"/>
        <v>6.24</v>
      </c>
      <c r="F3565" s="460">
        <f t="shared" si="619"/>
        <v>1.3841916197164914E-5</v>
      </c>
      <c r="G3565" s="460">
        <v>2.4615813836122002E-3</v>
      </c>
      <c r="H3565" s="460">
        <f t="shared" si="620"/>
        <v>1</v>
      </c>
      <c r="I3565" s="460">
        <v>3.5133759202339598E-4</v>
      </c>
      <c r="J3565" s="460">
        <v>3.7636517393833103E-5</v>
      </c>
      <c r="K3565" s="460">
        <v>9.7153328920322399E-4</v>
      </c>
      <c r="L3565" s="460" t="str">
        <f t="shared" si="621"/>
        <v>-</v>
      </c>
      <c r="M3565" s="460">
        <f t="shared" si="622"/>
        <v>1</v>
      </c>
      <c r="N3565" s="460">
        <f t="shared" si="623"/>
        <v>3.407300322446133E-8</v>
      </c>
      <c r="O3565" s="460">
        <f t="shared" si="628"/>
        <v>-149.35179171295158</v>
      </c>
      <c r="P3565" s="460">
        <f t="shared" si="625"/>
        <v>-10</v>
      </c>
      <c r="Q3565" s="460">
        <f t="shared" si="626"/>
        <v>1.2820298047176597E-15</v>
      </c>
      <c r="R3565" s="460">
        <f t="shared" si="627"/>
        <v>-1.2820298047176597E-14</v>
      </c>
      <c r="V3565" s="430"/>
    </row>
    <row r="3566" spans="3:22" x14ac:dyDescent="0.35">
      <c r="C3566" s="460">
        <v>6250</v>
      </c>
      <c r="D3566" s="460">
        <f t="shared" si="618"/>
        <v>6250</v>
      </c>
      <c r="E3566" s="460">
        <f t="shared" si="624"/>
        <v>6.25</v>
      </c>
      <c r="F3566" s="460">
        <f t="shared" si="619"/>
        <v>1.1632548407116322E-5</v>
      </c>
      <c r="G3566" s="460">
        <v>1.8128385184050901E-4</v>
      </c>
      <c r="H3566" s="460">
        <f t="shared" si="620"/>
        <v>1</v>
      </c>
      <c r="I3566" s="460">
        <v>3.2702901309531298E-4</v>
      </c>
      <c r="J3566" s="460">
        <v>6.2206995918641196E-5</v>
      </c>
      <c r="K3566" s="460">
        <v>9.9429929997138489E-4</v>
      </c>
      <c r="L3566" s="460" t="str">
        <f t="shared" si="621"/>
        <v>-</v>
      </c>
      <c r="M3566" s="460">
        <f t="shared" si="622"/>
        <v>1</v>
      </c>
      <c r="N3566" s="460">
        <f t="shared" si="623"/>
        <v>2.1087931819632245E-9</v>
      </c>
      <c r="O3566" s="460">
        <f t="shared" si="628"/>
        <v>-173.51932022442782</v>
      </c>
      <c r="P3566" s="460">
        <f t="shared" si="625"/>
        <v>-10</v>
      </c>
      <c r="Q3566" s="460">
        <f t="shared" si="626"/>
        <v>3.2728059779898919E-16</v>
      </c>
      <c r="R3566" s="460">
        <f t="shared" si="627"/>
        <v>-3.272805977989892E-15</v>
      </c>
      <c r="V3566" s="430"/>
    </row>
    <row r="3567" spans="3:22" x14ac:dyDescent="0.35">
      <c r="C3567" s="460">
        <v>6260</v>
      </c>
      <c r="D3567" s="460">
        <f t="shared" si="618"/>
        <v>6260</v>
      </c>
      <c r="E3567" s="460">
        <f t="shared" si="624"/>
        <v>6.26</v>
      </c>
      <c r="F3567" s="460">
        <f t="shared" si="619"/>
        <v>9.6301801882005785E-6</v>
      </c>
      <c r="G3567" s="460">
        <v>4.3043982401045301E-3</v>
      </c>
      <c r="H3567" s="460">
        <f t="shared" si="620"/>
        <v>1</v>
      </c>
      <c r="I3567" s="460">
        <v>3.0244052347844197E-4</v>
      </c>
      <c r="J3567" s="460">
        <v>8.6438948120695996E-5</v>
      </c>
      <c r="K3567" s="460">
        <v>1.0158524531185E-3</v>
      </c>
      <c r="L3567" s="460" t="str">
        <f t="shared" si="621"/>
        <v>-</v>
      </c>
      <c r="M3567" s="460">
        <f t="shared" si="622"/>
        <v>1</v>
      </c>
      <c r="N3567" s="460">
        <f t="shared" si="623"/>
        <v>4.1452130653980084E-8</v>
      </c>
      <c r="O3567" s="460">
        <f t="shared" si="628"/>
        <v>-147.64906283304143</v>
      </c>
      <c r="P3567" s="460">
        <f t="shared" si="625"/>
        <v>-10</v>
      </c>
      <c r="Q3567" s="460">
        <f t="shared" si="626"/>
        <v>4.7438852136021351E-16</v>
      </c>
      <c r="R3567" s="460">
        <f t="shared" si="627"/>
        <v>-4.7438852136021353E-15</v>
      </c>
      <c r="V3567" s="430"/>
    </row>
    <row r="3568" spans="3:22" x14ac:dyDescent="0.35">
      <c r="C3568" s="460">
        <v>6270</v>
      </c>
      <c r="D3568" s="460">
        <f t="shared" si="618"/>
        <v>6270</v>
      </c>
      <c r="E3568" s="460">
        <f t="shared" si="624"/>
        <v>6.27</v>
      </c>
      <c r="F3568" s="460">
        <f t="shared" si="619"/>
        <v>7.8382770993783231E-6</v>
      </c>
      <c r="G3568" s="460">
        <v>9.1149948106464904E-3</v>
      </c>
      <c r="H3568" s="460">
        <f t="shared" si="620"/>
        <v>1</v>
      </c>
      <c r="I3568" s="460">
        <v>2.77612671649035E-4</v>
      </c>
      <c r="J3568" s="460">
        <v>1.10296334964667E-4</v>
      </c>
      <c r="K3568" s="460">
        <v>1.0361830461239801E-3</v>
      </c>
      <c r="L3568" s="460" t="str">
        <f t="shared" si="621"/>
        <v>-</v>
      </c>
      <c r="M3568" s="460">
        <f t="shared" si="622"/>
        <v>1</v>
      </c>
      <c r="N3568" s="460">
        <f t="shared" si="623"/>
        <v>7.1445855085242636E-8</v>
      </c>
      <c r="O3568" s="460">
        <f t="shared" si="628"/>
        <v>-142.92045923272198</v>
      </c>
      <c r="P3568" s="460">
        <f t="shared" si="625"/>
        <v>-10</v>
      </c>
      <c r="Q3568" s="460">
        <f t="shared" si="626"/>
        <v>3.1864887959934343E-15</v>
      </c>
      <c r="R3568" s="460">
        <f t="shared" si="627"/>
        <v>-3.1864887959934341E-14</v>
      </c>
      <c r="V3568" s="430"/>
    </row>
    <row r="3569" spans="3:22" x14ac:dyDescent="0.35">
      <c r="C3569" s="460">
        <v>6280</v>
      </c>
      <c r="D3569" s="460">
        <f t="shared" si="618"/>
        <v>6280</v>
      </c>
      <c r="E3569" s="460">
        <f t="shared" si="624"/>
        <v>6.28</v>
      </c>
      <c r="F3569" s="460">
        <f t="shared" si="619"/>
        <v>6.2570795388372072E-6</v>
      </c>
      <c r="G3569" s="460">
        <v>2.1461560861165202E-8</v>
      </c>
      <c r="H3569" s="460">
        <f t="shared" si="620"/>
        <v>1</v>
      </c>
      <c r="I3569" s="460">
        <v>2.5258598509439602E-4</v>
      </c>
      <c r="J3569" s="460">
        <v>1.3374406689638799E-4</v>
      </c>
      <c r="K3569" s="460">
        <v>1.0552826545797401E-3</v>
      </c>
      <c r="L3569" s="460" t="str">
        <f t="shared" si="621"/>
        <v>-</v>
      </c>
      <c r="M3569" s="460">
        <f t="shared" si="622"/>
        <v>1</v>
      </c>
      <c r="N3569" s="460">
        <f t="shared" si="623"/>
        <v>1.3428669333590622E-13</v>
      </c>
      <c r="O3569" s="460">
        <f t="shared" si="628"/>
        <v>-257.43934040144393</v>
      </c>
      <c r="P3569" s="460">
        <f t="shared" si="625"/>
        <v>-10</v>
      </c>
      <c r="Q3569" s="460">
        <f t="shared" si="626"/>
        <v>1.2761323493336968E-15</v>
      </c>
      <c r="R3569" s="460">
        <f t="shared" si="627"/>
        <v>-1.2761323493336967E-14</v>
      </c>
      <c r="V3569" s="430"/>
    </row>
    <row r="3570" spans="3:22" x14ac:dyDescent="0.35">
      <c r="C3570" s="460">
        <v>6290</v>
      </c>
      <c r="D3570" s="460">
        <f t="shared" si="618"/>
        <v>6290</v>
      </c>
      <c r="E3570" s="460">
        <f t="shared" si="624"/>
        <v>6.29</v>
      </c>
      <c r="F3570" s="460">
        <f t="shared" si="619"/>
        <v>4.8836673995455226E-6</v>
      </c>
      <c r="G3570" s="460">
        <v>1.05772703772477E-2</v>
      </c>
      <c r="H3570" s="460">
        <f t="shared" si="620"/>
        <v>1</v>
      </c>
      <c r="I3570" s="460">
        <v>2.27400909388895E-4</v>
      </c>
      <c r="J3570" s="460">
        <v>1.5674805052651899E-4</v>
      </c>
      <c r="K3570" s="460">
        <v>1.0731441279196801E-3</v>
      </c>
      <c r="L3570" s="460" t="str">
        <f t="shared" si="621"/>
        <v>-</v>
      </c>
      <c r="M3570" s="460">
        <f t="shared" si="622"/>
        <v>1</v>
      </c>
      <c r="N3570" s="460">
        <f t="shared" si="623"/>
        <v>5.165587051754316E-8</v>
      </c>
      <c r="O3570" s="460">
        <f t="shared" si="628"/>
        <v>-145.7376063043794</v>
      </c>
      <c r="P3570" s="460">
        <f t="shared" si="625"/>
        <v>-10</v>
      </c>
      <c r="Q3570" s="460">
        <f t="shared" si="626"/>
        <v>6.6708570808382604E-16</v>
      </c>
      <c r="R3570" s="460">
        <f t="shared" si="627"/>
        <v>-6.6708570808382604E-15</v>
      </c>
      <c r="V3570" s="430"/>
    </row>
    <row r="3571" spans="3:22" x14ac:dyDescent="0.35">
      <c r="C3571" s="460">
        <v>6300</v>
      </c>
      <c r="D3571" s="460">
        <f t="shared" si="618"/>
        <v>6300</v>
      </c>
      <c r="E3571" s="460">
        <f t="shared" si="624"/>
        <v>6.3</v>
      </c>
      <c r="F3571" s="460">
        <f t="shared" si="619"/>
        <v>3.7120676026763914E-6</v>
      </c>
      <c r="G3571" s="460">
        <v>5.7024273170177101E-9</v>
      </c>
      <c r="H3571" s="460">
        <f t="shared" si="620"/>
        <v>1</v>
      </c>
      <c r="I3571" s="460">
        <v>2.0209774797065101E-4</v>
      </c>
      <c r="J3571" s="460">
        <v>1.79275233300334E-4</v>
      </c>
      <c r="K3571" s="460">
        <v>1.08976158399407E-3</v>
      </c>
      <c r="L3571" s="460" t="str">
        <f t="shared" si="621"/>
        <v>-</v>
      </c>
      <c r="M3571" s="460">
        <f t="shared" si="622"/>
        <v>1</v>
      </c>
      <c r="N3571" s="460">
        <f t="shared" si="623"/>
        <v>2.1167795700118297E-14</v>
      </c>
      <c r="O3571" s="460">
        <f t="shared" si="628"/>
        <v>-273.48648729414003</v>
      </c>
      <c r="P3571" s="460">
        <f t="shared" si="625"/>
        <v>-10</v>
      </c>
      <c r="Q3571" s="460">
        <f t="shared" si="626"/>
        <v>6.6708278645186514E-16</v>
      </c>
      <c r="R3571" s="460">
        <f t="shared" si="627"/>
        <v>-6.6708278645186512E-15</v>
      </c>
      <c r="V3571" s="430"/>
    </row>
    <row r="3572" spans="3:22" x14ac:dyDescent="0.35">
      <c r="C3572" s="460">
        <v>6310</v>
      </c>
      <c r="D3572" s="460">
        <f t="shared" si="618"/>
        <v>6310</v>
      </c>
      <c r="E3572" s="460">
        <f t="shared" si="624"/>
        <v>6.31</v>
      </c>
      <c r="F3572" s="460">
        <f t="shared" si="619"/>
        <v>2.7334025688700214E-6</v>
      </c>
      <c r="G3572" s="460">
        <v>1.98512004968515E-2</v>
      </c>
      <c r="H3572" s="460">
        <f t="shared" si="620"/>
        <v>1</v>
      </c>
      <c r="I3572" s="460">
        <v>1.76716602703227E-4</v>
      </c>
      <c r="J3572" s="460">
        <v>2.01293646102822E-4</v>
      </c>
      <c r="K3572" s="460">
        <v>1.1051304025057E-3</v>
      </c>
      <c r="L3572" s="460" t="str">
        <f t="shared" si="621"/>
        <v>-</v>
      </c>
      <c r="M3572" s="460">
        <f t="shared" si="622"/>
        <v>1</v>
      </c>
      <c r="N3572" s="460">
        <f t="shared" si="623"/>
        <v>5.4261322433247733E-8</v>
      </c>
      <c r="O3572" s="460">
        <f t="shared" si="628"/>
        <v>-145.31019252020076</v>
      </c>
      <c r="P3572" s="460">
        <f t="shared" si="625"/>
        <v>-10</v>
      </c>
      <c r="Q3572" s="460">
        <f t="shared" si="626"/>
        <v>7.3607335234762435E-16</v>
      </c>
      <c r="R3572" s="460">
        <f t="shared" si="627"/>
        <v>-7.3607335234762435E-15</v>
      </c>
      <c r="V3572" s="430"/>
    </row>
    <row r="3573" spans="3:22" x14ac:dyDescent="0.35">
      <c r="C3573" s="460">
        <v>6320</v>
      </c>
      <c r="D3573" s="460">
        <f t="shared" si="618"/>
        <v>6320</v>
      </c>
      <c r="E3573" s="460">
        <f t="shared" si="624"/>
        <v>6.32</v>
      </c>
      <c r="F3573" s="460">
        <f t="shared" si="619"/>
        <v>1.9360771445051515E-6</v>
      </c>
      <c r="G3573" s="460">
        <v>1.9841479976616599E-2</v>
      </c>
      <c r="H3573" s="460">
        <f t="shared" si="620"/>
        <v>1</v>
      </c>
      <c r="I3573" s="460">
        <v>1.51297315301165E-4</v>
      </c>
      <c r="J3573" s="460">
        <v>2.2277244375294901E-4</v>
      </c>
      <c r="K3573" s="460">
        <v>1.1192472173229501E-3</v>
      </c>
      <c r="L3573" s="460" t="str">
        <f t="shared" si="621"/>
        <v>-</v>
      </c>
      <c r="M3573" s="460">
        <f t="shared" si="622"/>
        <v>1</v>
      </c>
      <c r="N3573" s="460">
        <f t="shared" si="623"/>
        <v>3.8414635895884007E-8</v>
      </c>
      <c r="O3573" s="460">
        <f t="shared" si="628"/>
        <v>-148.31006557629524</v>
      </c>
      <c r="P3573" s="460">
        <f t="shared" si="625"/>
        <v>-10</v>
      </c>
      <c r="Q3573" s="460">
        <f t="shared" si="626"/>
        <v>2.1472083130557402E-15</v>
      </c>
      <c r="R3573" s="460">
        <f t="shared" si="627"/>
        <v>-2.1472083130557401E-14</v>
      </c>
      <c r="V3573" s="430"/>
    </row>
    <row r="3574" spans="3:22" x14ac:dyDescent="0.35">
      <c r="C3574" s="460">
        <v>6330</v>
      </c>
      <c r="D3574" s="460">
        <f t="shared" si="618"/>
        <v>6330</v>
      </c>
      <c r="E3574" s="460">
        <f t="shared" si="624"/>
        <v>6.33</v>
      </c>
      <c r="F3574" s="460">
        <f t="shared" si="619"/>
        <v>1.3060009965661751E-6</v>
      </c>
      <c r="G3574" s="460">
        <v>5.2762964926692801E-3</v>
      </c>
      <c r="H3574" s="460">
        <f t="shared" si="620"/>
        <v>1</v>
      </c>
      <c r="I3574" s="460">
        <v>1.2587940969858701E-4</v>
      </c>
      <c r="J3574" s="460">
        <v>2.4368194334304399E-4</v>
      </c>
      <c r="K3574" s="460">
        <v>1.13210990768891E-3</v>
      </c>
      <c r="L3574" s="460" t="str">
        <f t="shared" si="621"/>
        <v>-</v>
      </c>
      <c r="M3574" s="460">
        <f t="shared" si="622"/>
        <v>1</v>
      </c>
      <c r="N3574" s="460">
        <f t="shared" si="623"/>
        <v>6.8908484776046945E-9</v>
      </c>
      <c r="O3574" s="460">
        <f t="shared" si="628"/>
        <v>-163.23454599303886</v>
      </c>
      <c r="P3574" s="460">
        <f t="shared" si="625"/>
        <v>-10</v>
      </c>
      <c r="Q3574" s="460">
        <f t="shared" si="626"/>
        <v>5.1314672857910715E-16</v>
      </c>
      <c r="R3574" s="460">
        <f t="shared" si="627"/>
        <v>-5.1314672857910715E-15</v>
      </c>
      <c r="V3574" s="430"/>
    </row>
    <row r="3575" spans="3:22" x14ac:dyDescent="0.35">
      <c r="C3575" s="460">
        <v>6340</v>
      </c>
      <c r="D3575" s="460">
        <f t="shared" si="618"/>
        <v>6340</v>
      </c>
      <c r="E3575" s="460">
        <f t="shared" si="624"/>
        <v>6.34</v>
      </c>
      <c r="F3575" s="460">
        <f t="shared" si="619"/>
        <v>8.2684303187089005E-7</v>
      </c>
      <c r="G3575" s="460">
        <v>1.7304371935068101E-5</v>
      </c>
      <c r="H3575" s="460">
        <f t="shared" si="620"/>
        <v>1</v>
      </c>
      <c r="I3575" s="460">
        <v>1.00502035437343E-4</v>
      </c>
      <c r="J3575" s="460">
        <v>2.63993660384432E-4</v>
      </c>
      <c r="K3575" s="460">
        <v>1.14371758834446E-3</v>
      </c>
      <c r="L3575" s="460" t="str">
        <f t="shared" si="621"/>
        <v>-</v>
      </c>
      <c r="M3575" s="460">
        <f t="shared" si="622"/>
        <v>1</v>
      </c>
      <c r="N3575" s="460">
        <f t="shared" si="623"/>
        <v>1.430799935541325E-11</v>
      </c>
      <c r="O3575" s="460">
        <f t="shared" si="628"/>
        <v>-216.8884217617676</v>
      </c>
      <c r="P3575" s="460">
        <f t="shared" si="625"/>
        <v>-10</v>
      </c>
      <c r="Q3575" s="460">
        <f t="shared" si="626"/>
        <v>1.1920296492826033E-17</v>
      </c>
      <c r="R3575" s="460">
        <f t="shared" si="627"/>
        <v>-1.1920296492826033E-16</v>
      </c>
      <c r="V3575" s="430"/>
    </row>
    <row r="3576" spans="3:22" x14ac:dyDescent="0.35">
      <c r="C3576" s="460">
        <v>6350</v>
      </c>
      <c r="D3576" s="460">
        <f t="shared" si="618"/>
        <v>6350</v>
      </c>
      <c r="E3576" s="460">
        <f t="shared" si="624"/>
        <v>6.35</v>
      </c>
      <c r="F3576" s="460">
        <f t="shared" si="619"/>
        <v>4.8031399018820787E-7</v>
      </c>
      <c r="G3576" s="460">
        <v>1.6607752592705802E-5</v>
      </c>
      <c r="H3576" s="460">
        <f t="shared" si="620"/>
        <v>1</v>
      </c>
      <c r="I3576" s="460">
        <v>7.5203912148460501E-5</v>
      </c>
      <c r="J3576" s="460">
        <v>2.8368034272257902E-4</v>
      </c>
      <c r="K3576" s="460">
        <v>1.1540705985839199E-3</v>
      </c>
      <c r="L3576" s="460" t="str">
        <f t="shared" si="621"/>
        <v>-</v>
      </c>
      <c r="M3576" s="460">
        <f t="shared" si="622"/>
        <v>1</v>
      </c>
      <c r="N3576" s="460">
        <f t="shared" si="623"/>
        <v>7.9769359158610782E-12</v>
      </c>
      <c r="O3576" s="460">
        <f t="shared" si="628"/>
        <v>-221.96327793834033</v>
      </c>
      <c r="P3576" s="460">
        <f t="shared" si="625"/>
        <v>-10</v>
      </c>
      <c r="Q3576" s="460">
        <f t="shared" si="626"/>
        <v>1.2415458501122164E-22</v>
      </c>
      <c r="R3576" s="460">
        <f t="shared" si="627"/>
        <v>-1.2415458501122164E-21</v>
      </c>
      <c r="V3576" s="430"/>
    </row>
    <row r="3577" spans="3:22" x14ac:dyDescent="0.35">
      <c r="C3577" s="460">
        <v>6360</v>
      </c>
      <c r="D3577" s="460">
        <f t="shared" si="618"/>
        <v>6360</v>
      </c>
      <c r="E3577" s="460">
        <f t="shared" si="624"/>
        <v>6.36</v>
      </c>
      <c r="F3577" s="460">
        <f t="shared" si="619"/>
        <v>2.4647301121013445E-7</v>
      </c>
      <c r="G3577" s="460">
        <v>1.5637256327129301E-2</v>
      </c>
      <c r="H3577" s="460">
        <f t="shared" si="620"/>
        <v>1</v>
      </c>
      <c r="I3577" s="460">
        <v>5.00232751987168E-5</v>
      </c>
      <c r="J3577" s="460">
        <v>3.0271600219101502E-4</v>
      </c>
      <c r="K3577" s="460">
        <v>1.16317049026443E-3</v>
      </c>
      <c r="L3577" s="460" t="str">
        <f t="shared" si="621"/>
        <v>-</v>
      </c>
      <c r="M3577" s="460">
        <f t="shared" si="622"/>
        <v>1</v>
      </c>
      <c r="N3577" s="460">
        <f t="shared" si="623"/>
        <v>3.8541616540122863E-9</v>
      </c>
      <c r="O3577" s="460">
        <f t="shared" si="628"/>
        <v>-168.28140147615835</v>
      </c>
      <c r="P3577" s="460">
        <f t="shared" si="625"/>
        <v>-10</v>
      </c>
      <c r="Q3577" s="460">
        <f t="shared" si="626"/>
        <v>3.7290286219530448E-18</v>
      </c>
      <c r="R3577" s="460">
        <f t="shared" si="627"/>
        <v>-3.7290286219530447E-17</v>
      </c>
      <c r="V3577" s="430"/>
    </row>
    <row r="3578" spans="3:22" x14ac:dyDescent="0.35">
      <c r="C3578" s="460">
        <v>6370</v>
      </c>
      <c r="D3578" s="460">
        <f t="shared" si="618"/>
        <v>6370</v>
      </c>
      <c r="E3578" s="460">
        <f t="shared" si="624"/>
        <v>6.37</v>
      </c>
      <c r="F3578" s="460">
        <f t="shared" si="619"/>
        <v>1.0405368669823743E-7</v>
      </c>
      <c r="G3578" s="460">
        <v>0.13741608649585599</v>
      </c>
      <c r="H3578" s="460">
        <f t="shared" si="620"/>
        <v>1</v>
      </c>
      <c r="I3578" s="460">
        <v>2.49978225726226E-5</v>
      </c>
      <c r="J3578" s="460">
        <v>3.2107594397474699E-4</v>
      </c>
      <c r="K3578" s="460">
        <v>1.1710200147889401E-3</v>
      </c>
      <c r="L3578" s="460" t="str">
        <f t="shared" si="621"/>
        <v>-</v>
      </c>
      <c r="M3578" s="460">
        <f t="shared" si="622"/>
        <v>1</v>
      </c>
      <c r="N3578" s="460">
        <f t="shared" si="623"/>
        <v>1.4298650411537694E-8</v>
      </c>
      <c r="O3578" s="460">
        <f t="shared" si="628"/>
        <v>-156.89409903598795</v>
      </c>
      <c r="P3578" s="460">
        <f t="shared" si="625"/>
        <v>-10</v>
      </c>
      <c r="Q3578" s="460">
        <f t="shared" si="626"/>
        <v>8.2381146471794244E-17</v>
      </c>
      <c r="R3578" s="460">
        <f t="shared" si="627"/>
        <v>-8.2381146471794239E-16</v>
      </c>
      <c r="V3578" s="430"/>
    </row>
    <row r="3579" spans="3:22" x14ac:dyDescent="0.35">
      <c r="C3579" s="460">
        <v>6380</v>
      </c>
      <c r="D3579" s="460">
        <f t="shared" si="618"/>
        <v>6380</v>
      </c>
      <c r="E3579" s="460">
        <f t="shared" si="624"/>
        <v>6.38</v>
      </c>
      <c r="F3579" s="460">
        <f t="shared" si="619"/>
        <v>3.0804884782710469E-8</v>
      </c>
      <c r="G3579" s="460">
        <v>0.444336300463056</v>
      </c>
      <c r="H3579" s="460">
        <f t="shared" si="620"/>
        <v>1</v>
      </c>
      <c r="I3579" s="460">
        <v>1.64663055584053E-7</v>
      </c>
      <c r="J3579" s="460">
        <v>3.3873679365884E-4</v>
      </c>
      <c r="K3579" s="460">
        <v>1.17762310908514E-3</v>
      </c>
      <c r="L3579" s="460" t="str">
        <f t="shared" si="621"/>
        <v>-</v>
      </c>
      <c r="M3579" s="460">
        <f t="shared" si="622"/>
        <v>1</v>
      </c>
      <c r="N3579" s="460">
        <f t="shared" si="623"/>
        <v>1.368772854054026E-8</v>
      </c>
      <c r="O3579" s="460">
        <f t="shared" si="628"/>
        <v>-157.27337232900373</v>
      </c>
      <c r="P3579" s="460">
        <f t="shared" si="625"/>
        <v>-10</v>
      </c>
      <c r="Q3579" s="460">
        <f t="shared" si="626"/>
        <v>1.95809351712328E-16</v>
      </c>
      <c r="R3579" s="460">
        <f t="shared" si="627"/>
        <v>-1.9580935171232799E-15</v>
      </c>
      <c r="V3579" s="430"/>
    </row>
    <row r="3580" spans="3:22" x14ac:dyDescent="0.35">
      <c r="C3580" s="460">
        <v>6390</v>
      </c>
      <c r="D3580" s="460">
        <f t="shared" si="618"/>
        <v>6390</v>
      </c>
      <c r="E3580" s="460">
        <f t="shared" si="624"/>
        <v>6.39</v>
      </c>
      <c r="F3580" s="460">
        <f t="shared" si="619"/>
        <v>3.8414758258621763E-9</v>
      </c>
      <c r="G3580" s="460">
        <v>0.823387381680734</v>
      </c>
      <c r="H3580" s="460">
        <f t="shared" si="620"/>
        <v>1</v>
      </c>
      <c r="I3580" s="460">
        <v>2.4439734215927501E-5</v>
      </c>
      <c r="J3580" s="460">
        <v>3.5567652194255903E-4</v>
      </c>
      <c r="K3580" s="460">
        <v>1.1829848806020301E-3</v>
      </c>
      <c r="L3580" s="460" t="str">
        <f t="shared" si="621"/>
        <v>-</v>
      </c>
      <c r="M3580" s="460">
        <f t="shared" si="622"/>
        <v>1</v>
      </c>
      <c r="N3580" s="460">
        <f t="shared" si="623"/>
        <v>3.1630227220464926E-9</v>
      </c>
      <c r="O3580" s="460">
        <f t="shared" si="628"/>
        <v>-169.99795376507495</v>
      </c>
      <c r="P3580" s="460">
        <f t="shared" si="625"/>
        <v>-10</v>
      </c>
      <c r="Q3580" s="460">
        <f t="shared" si="626"/>
        <v>7.0986954528392255E-17</v>
      </c>
      <c r="R3580" s="460">
        <f t="shared" si="627"/>
        <v>-7.098695452839226E-16</v>
      </c>
      <c r="V3580" s="430"/>
    </row>
    <row r="3581" spans="3:22" x14ac:dyDescent="0.35">
      <c r="C3581" s="460">
        <v>6400</v>
      </c>
      <c r="D3581" s="460">
        <f t="shared" si="618"/>
        <v>6400</v>
      </c>
      <c r="E3581" s="460">
        <f t="shared" si="624"/>
        <v>6.4</v>
      </c>
      <c r="F3581" s="460">
        <f t="shared" si="619"/>
        <v>1.0758070608972156E-48</v>
      </c>
      <c r="G3581" s="460">
        <v>0.99999998509883903</v>
      </c>
      <c r="H3581" s="460">
        <f t="shared" si="620"/>
        <v>1</v>
      </c>
      <c r="I3581" s="460">
        <v>4.8779588776231201E-5</v>
      </c>
      <c r="J3581" s="460">
        <v>3.7187446700042798E-4</v>
      </c>
      <c r="K3581" s="460">
        <v>1.1871115913476701E-3</v>
      </c>
      <c r="L3581" s="460" t="str">
        <f t="shared" si="621"/>
        <v>-</v>
      </c>
      <c r="M3581" s="460">
        <f t="shared" si="622"/>
        <v>1</v>
      </c>
      <c r="N3581" s="460">
        <f t="shared" si="623"/>
        <v>1.0758070448664414E-48</v>
      </c>
      <c r="O3581" s="460">
        <f t="shared" si="628"/>
        <v>-959.36531232180096</v>
      </c>
      <c r="P3581" s="460">
        <f t="shared" si="625"/>
        <v>-10</v>
      </c>
      <c r="Q3581" s="460">
        <f t="shared" si="626"/>
        <v>2.501178185045601E-18</v>
      </c>
      <c r="R3581" s="460">
        <f t="shared" si="627"/>
        <v>-2.5011781850456009E-17</v>
      </c>
      <c r="V3581" s="430"/>
    </row>
    <row r="3582" spans="3:22" x14ac:dyDescent="0.35">
      <c r="C3582" s="460">
        <v>6410</v>
      </c>
      <c r="D3582" s="460">
        <f t="shared" ref="D3582:D3645" si="629">IF(AND($D$11=$U$86,$D$13&gt;=$U$80),$D$13/$U$80,1)*(f_CLK_MHz/fCLK_NOM_MHz)*$C3582</f>
        <v>6410</v>
      </c>
      <c r="E3582" s="460">
        <f t="shared" si="624"/>
        <v>6.41</v>
      </c>
      <c r="F3582" s="460">
        <f t="shared" ref="F3582:F3645" si="630">IF(SINC3_Decimation&lt;&gt;0,(ABS(SIN(((MOD_CLK_DIV*PI()*$D3582*SINC3_Decimation)/(f_CLK_MHz*1000000)))/(SINC3_Decimation*SIN(((MOD_CLK_DIV*PI()*$D3582)/(f_CLK_MHz*1000000)))))^First_Stage_Order),"-")</f>
        <v>3.8057036398981901E-9</v>
      </c>
      <c r="G3582" s="460">
        <v>0.82338738168072201</v>
      </c>
      <c r="H3582" s="460">
        <f t="shared" ref="H3582:H3645" si="631">IF(SINC1A_Decimation&lt;&gt;0,(ABS(SIN(((MOD_CLK_DIV*SINC3_Decimation*FIR2_Decimation*PI()*$D3582*SINC1A_Decimation)/(f_CLK_MHz*1000000)))/(SINC1A_Decimation*SIN(((MOD_CLK_DIV*SINC3_Decimation*FIR2_Decimation*PI()*$D3582)/(f_CLK_MHz*1000000)))))^1),"-")</f>
        <v>1</v>
      </c>
      <c r="I3582" s="460">
        <v>7.28198563642717E-5</v>
      </c>
      <c r="J3582" s="460">
        <v>3.87311354479153E-4</v>
      </c>
      <c r="K3582" s="460">
        <v>1.19001064099094E-3</v>
      </c>
      <c r="L3582" s="460" t="str">
        <f t="shared" ref="L3582:L3645" si="632">IF(SINC1B_Decimation&lt;&gt;0,(ABS(SIN(((MOD_CLK_DIV*FIR1_Decimation*PI()*$D3582*SINC1B_Decimation)/(f_CLK_MHz*1000000)))/(SINC1B_Decimation*SIN(((MOD_CLK_DIV*FIR1_Decimation*PI()*$D3582)/(f_CLK_MHz*1000000)))))^1),"-")</f>
        <v>-</v>
      </c>
      <c r="M3582" s="460">
        <f t="shared" ref="M3582:M3645" si="633">IF($D$14=$Z$85,(ABS(SIN(((Dec_Prior_to_Chop*PI()*$D3582*2)/(f_CLK_MHz*1000000)))/(2*SIN(((Dec_Prior_to_Chop*PI()*$D3582)/(f_CLK_MHz*1000000)))))^1),1)</f>
        <v>1</v>
      </c>
      <c r="N3582" s="460">
        <f t="shared" ref="N3582:N3645" si="634">M3582*IF(FILTER=$U$85,F3582,IF(AND(FILTER=$U$86,$D$13&lt;=$U$73,$D$13&lt;&gt;$U$72),F3582*G3582*H3582,IF(AND(FILTER=$U$86,OR($D$13&gt;=$U$74,$D$13=$U$72),$D$13&lt;=$U$79,$D$13&lt;&gt;$U$75),I3582*L3582,IF(AND(FILTER=$U$86,$D$13=$U$75),J3582*L3582,IF(AND(FILTER=$U$86,$D$13&gt;=$U$80),K3582,"Error")))))</f>
        <v>3.1335683555085641E-9</v>
      </c>
      <c r="O3582" s="460">
        <f t="shared" si="628"/>
        <v>-170.0792165436371</v>
      </c>
      <c r="P3582" s="460">
        <f t="shared" si="625"/>
        <v>-10</v>
      </c>
      <c r="Q3582" s="460">
        <f t="shared" si="626"/>
        <v>2.4548126596611615E-18</v>
      </c>
      <c r="R3582" s="460">
        <f t="shared" si="627"/>
        <v>-2.4548126596611616E-17</v>
      </c>
      <c r="V3582" s="430"/>
    </row>
    <row r="3583" spans="3:22" x14ac:dyDescent="0.35">
      <c r="C3583" s="460">
        <v>6420</v>
      </c>
      <c r="D3583" s="460">
        <f t="shared" si="629"/>
        <v>6420</v>
      </c>
      <c r="E3583" s="460">
        <f t="shared" ref="E3583:E3646" si="635">D3583/1000</f>
        <v>6.42</v>
      </c>
      <c r="F3583" s="460">
        <f t="shared" si="630"/>
        <v>3.0233838650330423E-8</v>
      </c>
      <c r="G3583" s="460">
        <v>0.44433630046304001</v>
      </c>
      <c r="H3583" s="460">
        <f t="shared" si="631"/>
        <v>1</v>
      </c>
      <c r="I3583" s="460">
        <v>9.6526274913995096E-5</v>
      </c>
      <c r="J3583" s="460">
        <v>4.0196931511939901E-4</v>
      </c>
      <c r="K3583" s="460">
        <v>1.1916905490522601E-3</v>
      </c>
      <c r="L3583" s="460" t="str">
        <f t="shared" si="632"/>
        <v>-</v>
      </c>
      <c r="M3583" s="460">
        <f t="shared" si="633"/>
        <v>1</v>
      </c>
      <c r="N3583" s="460">
        <f t="shared" si="634"/>
        <v>1.3433992014684291E-8</v>
      </c>
      <c r="O3583" s="460">
        <f t="shared" si="628"/>
        <v>-157.43589828373533</v>
      </c>
      <c r="P3583" s="460">
        <f t="shared" si="625"/>
        <v>-10</v>
      </c>
      <c r="Q3583" s="460">
        <f t="shared" si="626"/>
        <v>6.8621014154996218E-17</v>
      </c>
      <c r="R3583" s="460">
        <f t="shared" si="627"/>
        <v>-6.8621014154996213E-16</v>
      </c>
      <c r="V3583" s="430"/>
    </row>
    <row r="3584" spans="3:22" x14ac:dyDescent="0.35">
      <c r="C3584" s="460">
        <v>6430</v>
      </c>
      <c r="D3584" s="460">
        <f t="shared" si="629"/>
        <v>6430</v>
      </c>
      <c r="E3584" s="460">
        <f t="shared" si="635"/>
        <v>6.43</v>
      </c>
      <c r="F3584" s="460">
        <f t="shared" si="630"/>
        <v>1.0117377993294437E-7</v>
      </c>
      <c r="G3584" s="460">
        <v>0.13741608649588599</v>
      </c>
      <c r="H3584" s="460">
        <f t="shared" si="631"/>
        <v>1</v>
      </c>
      <c r="I3584" s="460">
        <v>1.19865408945619E-4</v>
      </c>
      <c r="J3584" s="460">
        <v>4.1583189999819302E-4</v>
      </c>
      <c r="K3584" s="460">
        <v>1.1921609362083401E-3</v>
      </c>
      <c r="L3584" s="460" t="str">
        <f t="shared" si="632"/>
        <v>-</v>
      </c>
      <c r="M3584" s="460">
        <f t="shared" si="633"/>
        <v>1</v>
      </c>
      <c r="N3584" s="460">
        <f t="shared" si="634"/>
        <v>1.3902904894381218E-8</v>
      </c>
      <c r="O3584" s="460">
        <f t="shared" si="628"/>
        <v>-157.13788896212256</v>
      </c>
      <c r="P3584" s="460">
        <f t="shared" si="625"/>
        <v>-10</v>
      </c>
      <c r="Q3584" s="460">
        <f t="shared" si="626"/>
        <v>1.8682648315421885E-16</v>
      </c>
      <c r="R3584" s="460">
        <f t="shared" si="627"/>
        <v>-1.8682648315421884E-15</v>
      </c>
      <c r="V3584" s="430"/>
    </row>
    <row r="3585" spans="3:22" x14ac:dyDescent="0.35">
      <c r="C3585" s="460">
        <v>6440</v>
      </c>
      <c r="D3585" s="460">
        <f t="shared" si="629"/>
        <v>6440</v>
      </c>
      <c r="E3585" s="460">
        <f t="shared" si="635"/>
        <v>6.44</v>
      </c>
      <c r="F3585" s="460">
        <f t="shared" si="630"/>
        <v>2.374196259669086E-7</v>
      </c>
      <c r="G3585" s="460">
        <v>1.5637256327131799E-2</v>
      </c>
      <c r="H3585" s="460">
        <f t="shared" si="631"/>
        <v>1</v>
      </c>
      <c r="I3585" s="460">
        <v>1.42804692309428E-4</v>
      </c>
      <c r="J3585" s="460">
        <v>4.2888409338930701E-4</v>
      </c>
      <c r="K3585" s="460">
        <v>1.1914325047353699E-3</v>
      </c>
      <c r="L3585" s="460" t="str">
        <f t="shared" si="632"/>
        <v>-</v>
      </c>
      <c r="M3585" s="460">
        <f t="shared" si="633"/>
        <v>1</v>
      </c>
      <c r="N3585" s="460">
        <f t="shared" si="634"/>
        <v>3.7125915483363069E-9</v>
      </c>
      <c r="O3585" s="460">
        <f t="shared" si="628"/>
        <v>-168.60645656657437</v>
      </c>
      <c r="P3585" s="460">
        <f t="shared" si="625"/>
        <v>-10</v>
      </c>
      <c r="Q3585" s="460">
        <f t="shared" si="626"/>
        <v>7.7576428730848439E-17</v>
      </c>
      <c r="R3585" s="460">
        <f t="shared" si="627"/>
        <v>-7.7576428730848442E-16</v>
      </c>
      <c r="V3585" s="430"/>
    </row>
    <row r="3586" spans="3:22" x14ac:dyDescent="0.35">
      <c r="C3586" s="460">
        <v>6450</v>
      </c>
      <c r="D3586" s="460">
        <f t="shared" si="629"/>
        <v>6450</v>
      </c>
      <c r="E3586" s="460">
        <f t="shared" si="635"/>
        <v>6.45</v>
      </c>
      <c r="F3586" s="460">
        <f t="shared" si="630"/>
        <v>4.5836256843500847E-7</v>
      </c>
      <c r="G3586" s="460">
        <v>1.6607752592656901E-5</v>
      </c>
      <c r="H3586" s="460">
        <f t="shared" si="631"/>
        <v>1</v>
      </c>
      <c r="I3586" s="460">
        <v>1.6531246923131901E-4</v>
      </c>
      <c r="J3586" s="460">
        <v>4.4111232324403702E-4</v>
      </c>
      <c r="K3586" s="460">
        <v>1.1895170181181101E-3</v>
      </c>
      <c r="L3586" s="460" t="str">
        <f t="shared" si="632"/>
        <v>-</v>
      </c>
      <c r="M3586" s="460">
        <f t="shared" si="633"/>
        <v>1</v>
      </c>
      <c r="N3586" s="460">
        <f t="shared" si="634"/>
        <v>7.6123721343033878E-12</v>
      </c>
      <c r="O3586" s="460">
        <f t="shared" si="628"/>
        <v>-222.36959978362233</v>
      </c>
      <c r="P3586" s="460">
        <f t="shared" si="625"/>
        <v>-10</v>
      </c>
      <c r="Q3586" s="460">
        <f t="shared" si="626"/>
        <v>3.4599793024712251E-18</v>
      </c>
      <c r="R3586" s="460">
        <f t="shared" si="627"/>
        <v>-3.4599793024712253E-17</v>
      </c>
      <c r="V3586" s="430"/>
    </row>
    <row r="3587" spans="3:22" x14ac:dyDescent="0.35">
      <c r="C3587" s="460">
        <v>6460</v>
      </c>
      <c r="D3587" s="460">
        <f t="shared" si="629"/>
        <v>6460</v>
      </c>
      <c r="E3587" s="460">
        <f t="shared" si="635"/>
        <v>6.46</v>
      </c>
      <c r="F3587" s="460">
        <f t="shared" si="630"/>
        <v>7.8170617271884088E-7</v>
      </c>
      <c r="G3587" s="460">
        <v>1.7304371935094E-5</v>
      </c>
      <c r="H3587" s="460">
        <f t="shared" si="631"/>
        <v>1</v>
      </c>
      <c r="I3587" s="460">
        <v>1.87358033616948E-4</v>
      </c>
      <c r="J3587" s="460">
        <v>4.5250446929758701E-4</v>
      </c>
      <c r="K3587" s="460">
        <v>1.18642727984985E-3</v>
      </c>
      <c r="L3587" s="460" t="str">
        <f t="shared" si="632"/>
        <v>-</v>
      </c>
      <c r="M3587" s="460">
        <f t="shared" si="633"/>
        <v>1</v>
      </c>
      <c r="N3587" s="460">
        <f t="shared" si="634"/>
        <v>1.3526934356685653E-11</v>
      </c>
      <c r="O3587" s="460">
        <f t="shared" si="628"/>
        <v>-217.37601235013457</v>
      </c>
      <c r="P3587" s="460">
        <f t="shared" ref="P3587:P3650" si="636">D3586-D3587</f>
        <v>-10</v>
      </c>
      <c r="Q3587" s="460">
        <f t="shared" ref="Q3587:Q3650" si="637">((N3587+N3586)/2)^2</f>
        <v>1.1171756972999286E-22</v>
      </c>
      <c r="R3587" s="460">
        <f t="shared" ref="R3587:R3650" si="638">P3587*Q3587</f>
        <v>-1.1171756972999286E-21</v>
      </c>
      <c r="V3587" s="430"/>
    </row>
    <row r="3588" spans="3:22" x14ac:dyDescent="0.35">
      <c r="C3588" s="460">
        <v>6470</v>
      </c>
      <c r="D3588" s="460">
        <f t="shared" si="629"/>
        <v>6470</v>
      </c>
      <c r="E3588" s="460">
        <f t="shared" si="635"/>
        <v>6.47</v>
      </c>
      <c r="F3588" s="460">
        <f t="shared" si="630"/>
        <v>1.2232083089147156E-6</v>
      </c>
      <c r="G3588" s="460">
        <v>5.2762964926686296E-3</v>
      </c>
      <c r="H3588" s="460">
        <f t="shared" si="631"/>
        <v>1</v>
      </c>
      <c r="I3588" s="460">
        <v>2.0891166657184101E-4</v>
      </c>
      <c r="J3588" s="460">
        <v>4.63049868810618E-4</v>
      </c>
      <c r="K3588" s="460">
        <v>1.1821771114517701E-3</v>
      </c>
      <c r="L3588" s="460" t="str">
        <f t="shared" si="632"/>
        <v>-</v>
      </c>
      <c r="M3588" s="460">
        <f t="shared" si="633"/>
        <v>1</v>
      </c>
      <c r="N3588" s="460">
        <f t="shared" si="634"/>
        <v>6.4540097101298399E-9</v>
      </c>
      <c r="O3588" s="460">
        <f t="shared" si="628"/>
        <v>-163.80340771061427</v>
      </c>
      <c r="P3588" s="460">
        <f t="shared" si="636"/>
        <v>-10</v>
      </c>
      <c r="Q3588" s="460">
        <f t="shared" si="637"/>
        <v>1.0457257561944006E-17</v>
      </c>
      <c r="R3588" s="460">
        <f t="shared" si="638"/>
        <v>-1.0457257561944006E-16</v>
      </c>
      <c r="V3588" s="430"/>
    </row>
    <row r="3589" spans="3:22" x14ac:dyDescent="0.35">
      <c r="C3589" s="460">
        <v>6480</v>
      </c>
      <c r="D3589" s="460">
        <f t="shared" si="629"/>
        <v>6480</v>
      </c>
      <c r="E3589" s="460">
        <f t="shared" si="635"/>
        <v>6.48</v>
      </c>
      <c r="F3589" s="460">
        <f t="shared" si="630"/>
        <v>1.7964530711365525E-6</v>
      </c>
      <c r="G3589" s="460">
        <v>1.9841479976614999E-2</v>
      </c>
      <c r="H3589" s="460">
        <f t="shared" si="631"/>
        <v>1</v>
      </c>
      <c r="I3589" s="460">
        <v>2.29944672097345E-4</v>
      </c>
      <c r="J3589" s="460">
        <v>4.7273931995842799E-4</v>
      </c>
      <c r="K3589" s="460">
        <v>1.1767813297383399E-3</v>
      </c>
      <c r="L3589" s="460" t="str">
        <f t="shared" si="632"/>
        <v>-</v>
      </c>
      <c r="M3589" s="460">
        <f t="shared" si="633"/>
        <v>1</v>
      </c>
      <c r="N3589" s="460">
        <f t="shared" si="634"/>
        <v>3.5644287639884429E-8</v>
      </c>
      <c r="O3589" s="460">
        <f t="shared" si="628"/>
        <v>-148.96020120698938</v>
      </c>
      <c r="P3589" s="460">
        <f t="shared" si="636"/>
        <v>-10</v>
      </c>
      <c r="Q3589" s="460">
        <f t="shared" si="637"/>
        <v>4.4306665994255454E-16</v>
      </c>
      <c r="R3589" s="460">
        <f t="shared" si="638"/>
        <v>-4.4306665994255457E-15</v>
      </c>
      <c r="V3589" s="430"/>
    </row>
    <row r="3590" spans="3:22" x14ac:dyDescent="0.35">
      <c r="C3590" s="460">
        <v>6490</v>
      </c>
      <c r="D3590" s="460">
        <f t="shared" si="629"/>
        <v>6490</v>
      </c>
      <c r="E3590" s="460">
        <f t="shared" si="635"/>
        <v>6.49</v>
      </c>
      <c r="F3590" s="460">
        <f t="shared" si="630"/>
        <v>2.5126555788728083E-6</v>
      </c>
      <c r="G3590" s="460">
        <v>1.9851200496852201E-2</v>
      </c>
      <c r="H3590" s="460">
        <f t="shared" si="631"/>
        <v>1</v>
      </c>
      <c r="I3590" s="460">
        <v>2.50429410927785E-4</v>
      </c>
      <c r="J3590" s="460">
        <v>4.81565082884058E-4</v>
      </c>
      <c r="K3590" s="460">
        <v>1.17025572335684E-3</v>
      </c>
      <c r="L3590" s="460" t="str">
        <f t="shared" si="632"/>
        <v>-</v>
      </c>
      <c r="M3590" s="460">
        <f t="shared" si="633"/>
        <v>1</v>
      </c>
      <c r="N3590" s="460">
        <f t="shared" si="634"/>
        <v>4.9879229675738344E-8</v>
      </c>
      <c r="O3590" s="460">
        <f t="shared" si="628"/>
        <v>-146.04160524587451</v>
      </c>
      <c r="P3590" s="460">
        <f t="shared" si="636"/>
        <v>-10</v>
      </c>
      <c r="Q3590" s="460">
        <f t="shared" si="637"/>
        <v>1.8285680035089074E-15</v>
      </c>
      <c r="R3590" s="460">
        <f t="shared" si="638"/>
        <v>-1.8285680035089074E-14</v>
      </c>
      <c r="V3590" s="430"/>
    </row>
    <row r="3591" spans="3:22" x14ac:dyDescent="0.35">
      <c r="C3591" s="460">
        <v>6500</v>
      </c>
      <c r="D3591" s="460">
        <f t="shared" si="629"/>
        <v>6500</v>
      </c>
      <c r="E3591" s="460">
        <f t="shared" si="635"/>
        <v>6.5</v>
      </c>
      <c r="F3591" s="460">
        <f t="shared" si="630"/>
        <v>3.3805020745249133E-6</v>
      </c>
      <c r="G3591" s="460">
        <v>5.7024281393172696E-9</v>
      </c>
      <c r="H3591" s="460">
        <f t="shared" si="631"/>
        <v>1</v>
      </c>
      <c r="I3591" s="460">
        <v>2.7033933247438198E-4</v>
      </c>
      <c r="J3591" s="460">
        <v>4.8952087843566396E-4</v>
      </c>
      <c r="K3591" s="460">
        <v>1.16261702862937E-3</v>
      </c>
      <c r="L3591" s="460" t="str">
        <f t="shared" si="632"/>
        <v>-</v>
      </c>
      <c r="M3591" s="460">
        <f t="shared" si="633"/>
        <v>1</v>
      </c>
      <c r="N3591" s="460">
        <f t="shared" si="634"/>
        <v>1.9277070154791273E-14</v>
      </c>
      <c r="O3591" s="460">
        <f t="shared" si="628"/>
        <v>-274.29917944216663</v>
      </c>
      <c r="P3591" s="460">
        <f t="shared" si="636"/>
        <v>-10</v>
      </c>
      <c r="Q3591" s="460">
        <f t="shared" si="637"/>
        <v>6.2198486902406203E-16</v>
      </c>
      <c r="R3591" s="460">
        <f t="shared" si="638"/>
        <v>-6.2198486902406204E-15</v>
      </c>
      <c r="V3591" s="430"/>
    </row>
    <row r="3592" spans="3:22" x14ac:dyDescent="0.35">
      <c r="C3592" s="460">
        <v>6510</v>
      </c>
      <c r="D3592" s="460">
        <f t="shared" si="629"/>
        <v>6510</v>
      </c>
      <c r="E3592" s="460">
        <f t="shared" si="635"/>
        <v>6.51</v>
      </c>
      <c r="F3592" s="460">
        <f t="shared" si="630"/>
        <v>4.4060272228719151E-6</v>
      </c>
      <c r="G3592" s="460">
        <v>1.0577270377247599E-2</v>
      </c>
      <c r="H3592" s="460">
        <f t="shared" si="631"/>
        <v>1</v>
      </c>
      <c r="I3592" s="460">
        <v>2.89649004847187E-4</v>
      </c>
      <c r="J3592" s="460">
        <v>4.96601884609937E-4</v>
      </c>
      <c r="K3592" s="460">
        <v>1.1538829047264901E-3</v>
      </c>
      <c r="L3592" s="460" t="str">
        <f t="shared" si="632"/>
        <v>-</v>
      </c>
      <c r="M3592" s="460">
        <f t="shared" si="633"/>
        <v>1</v>
      </c>
      <c r="N3592" s="460">
        <f t="shared" si="634"/>
        <v>4.660374122582961E-8</v>
      </c>
      <c r="O3592" s="460">
        <f t="shared" si="628"/>
        <v>-146.63158435782466</v>
      </c>
      <c r="P3592" s="460">
        <f t="shared" si="636"/>
        <v>-10</v>
      </c>
      <c r="Q3592" s="460">
        <f t="shared" si="637"/>
        <v>5.4297762325291008E-16</v>
      </c>
      <c r="R3592" s="460">
        <f t="shared" si="638"/>
        <v>-5.429776232529101E-15</v>
      </c>
      <c r="V3592" s="430"/>
    </row>
    <row r="3593" spans="3:22" x14ac:dyDescent="0.35">
      <c r="C3593" s="460">
        <v>6520</v>
      </c>
      <c r="D3593" s="460">
        <f t="shared" si="629"/>
        <v>6520</v>
      </c>
      <c r="E3593" s="460">
        <f t="shared" si="635"/>
        <v>6.52</v>
      </c>
      <c r="F3593" s="460">
        <f t="shared" si="630"/>
        <v>5.5925299883130365E-6</v>
      </c>
      <c r="G3593" s="460">
        <v>2.1461560149632201E-8</v>
      </c>
      <c r="H3593" s="460">
        <f t="shared" si="631"/>
        <v>1</v>
      </c>
      <c r="I3593" s="460">
        <v>3.0833414292666601E-4</v>
      </c>
      <c r="J3593" s="460">
        <v>5.0280473072989199E-4</v>
      </c>
      <c r="K3593" s="460">
        <v>1.1440719082012199E-3</v>
      </c>
      <c r="L3593" s="460" t="str">
        <f t="shared" si="632"/>
        <v>-</v>
      </c>
      <c r="M3593" s="460">
        <f t="shared" si="633"/>
        <v>1</v>
      </c>
      <c r="N3593" s="460">
        <f t="shared" si="634"/>
        <v>1.200244187328021E-13</v>
      </c>
      <c r="O3593" s="460">
        <f t="shared" si="628"/>
        <v>-258.41460777203707</v>
      </c>
      <c r="P3593" s="460">
        <f t="shared" si="636"/>
        <v>-10</v>
      </c>
      <c r="Q3593" s="460">
        <f t="shared" si="637"/>
        <v>5.4297997085809982E-16</v>
      </c>
      <c r="R3593" s="460">
        <f t="shared" si="638"/>
        <v>-5.4297997085809986E-15</v>
      </c>
      <c r="V3593" s="430"/>
    </row>
    <row r="3594" spans="3:22" x14ac:dyDescent="0.35">
      <c r="C3594" s="460">
        <v>6530</v>
      </c>
      <c r="D3594" s="460">
        <f t="shared" si="629"/>
        <v>6530</v>
      </c>
      <c r="E3594" s="460">
        <f t="shared" si="635"/>
        <v>6.53</v>
      </c>
      <c r="F3594" s="460">
        <f t="shared" si="630"/>
        <v>6.9405289217955199E-6</v>
      </c>
      <c r="G3594" s="460">
        <v>9.1149948106465598E-3</v>
      </c>
      <c r="H3594" s="460">
        <f t="shared" si="631"/>
        <v>1</v>
      </c>
      <c r="I3594" s="460">
        <v>3.2637163446284998E-4</v>
      </c>
      <c r="J3594" s="460">
        <v>5.0812748938538501E-4</v>
      </c>
      <c r="K3594" s="460">
        <v>1.1332034669125201E-3</v>
      </c>
      <c r="L3594" s="460" t="str">
        <f t="shared" si="632"/>
        <v>-</v>
      </c>
      <c r="M3594" s="460">
        <f t="shared" si="633"/>
        <v>1</v>
      </c>
      <c r="N3594" s="460">
        <f t="shared" si="634"/>
        <v>6.3262885105308531E-8</v>
      </c>
      <c r="O3594" s="460">
        <f t="shared" si="628"/>
        <v>-143.97702011917937</v>
      </c>
      <c r="P3594" s="460">
        <f t="shared" si="636"/>
        <v>-10</v>
      </c>
      <c r="Q3594" s="460">
        <f t="shared" si="637"/>
        <v>1.0005519545109744E-15</v>
      </c>
      <c r="R3594" s="460">
        <f t="shared" si="638"/>
        <v>-1.0005519545109744E-14</v>
      </c>
      <c r="V3594" s="430"/>
    </row>
    <row r="3595" spans="3:22" x14ac:dyDescent="0.35">
      <c r="C3595" s="460">
        <v>6540</v>
      </c>
      <c r="D3595" s="460">
        <f t="shared" si="629"/>
        <v>6540</v>
      </c>
      <c r="E3595" s="460">
        <f t="shared" si="635"/>
        <v>6.54</v>
      </c>
      <c r="F3595" s="460">
        <f t="shared" si="630"/>
        <v>8.4477571389160356E-6</v>
      </c>
      <c r="G3595" s="460">
        <v>4.30439824010561E-3</v>
      </c>
      <c r="H3595" s="460">
        <f t="shared" si="631"/>
        <v>1</v>
      </c>
      <c r="I3595" s="460">
        <v>3.4373956417978798E-4</v>
      </c>
      <c r="J3595" s="460">
        <v>5.1256966617004495E-4</v>
      </c>
      <c r="K3595" s="460">
        <v>1.1212978533686399E-3</v>
      </c>
      <c r="L3595" s="460" t="str">
        <f t="shared" si="632"/>
        <v>-</v>
      </c>
      <c r="M3595" s="460">
        <f t="shared" si="633"/>
        <v>1</v>
      </c>
      <c r="N3595" s="460">
        <f t="shared" si="634"/>
        <v>3.6362510961589788E-8</v>
      </c>
      <c r="O3595" s="460">
        <f t="shared" si="628"/>
        <v>-148.78692269650938</v>
      </c>
      <c r="P3595" s="460">
        <f t="shared" si="636"/>
        <v>-10</v>
      </c>
      <c r="Q3595" s="460">
        <f t="shared" si="637"/>
        <v>2.4813048853715896E-15</v>
      </c>
      <c r="R3595" s="460">
        <f t="shared" si="638"/>
        <v>-2.4813048853715897E-14</v>
      </c>
      <c r="V3595" s="430"/>
    </row>
    <row r="3596" spans="3:22" x14ac:dyDescent="0.35">
      <c r="C3596" s="460">
        <v>6550</v>
      </c>
      <c r="D3596" s="460">
        <f t="shared" si="629"/>
        <v>6550</v>
      </c>
      <c r="E3596" s="460">
        <f t="shared" si="635"/>
        <v>6.55</v>
      </c>
      <c r="F3596" s="460">
        <f t="shared" si="630"/>
        <v>1.0109196721407887E-5</v>
      </c>
      <c r="G3596" s="460">
        <v>1.8128385184054501E-4</v>
      </c>
      <c r="H3596" s="460">
        <f t="shared" si="631"/>
        <v>1</v>
      </c>
      <c r="I3596" s="460">
        <v>3.6041723586846899E-4</v>
      </c>
      <c r="J3596" s="460">
        <v>5.1613218725025597E-4</v>
      </c>
      <c r="K3596" s="460">
        <v>1.1083761575202201E-3</v>
      </c>
      <c r="L3596" s="460" t="str">
        <f t="shared" si="632"/>
        <v>-</v>
      </c>
      <c r="M3596" s="460">
        <f t="shared" si="633"/>
        <v>1</v>
      </c>
      <c r="N3596" s="460">
        <f t="shared" si="634"/>
        <v>1.8326341206706307E-9</v>
      </c>
      <c r="O3596" s="460">
        <f t="shared" si="628"/>
        <v>-174.73848463675782</v>
      </c>
      <c r="P3596" s="460">
        <f t="shared" si="636"/>
        <v>-10</v>
      </c>
      <c r="Q3596" s="460">
        <f t="shared" si="637"/>
        <v>3.6471727696373062E-16</v>
      </c>
      <c r="R3596" s="460">
        <f t="shared" si="638"/>
        <v>-3.6471727696373062E-15</v>
      </c>
      <c r="V3596" s="430"/>
    </row>
    <row r="3597" spans="3:22" x14ac:dyDescent="0.35">
      <c r="C3597" s="460">
        <v>6560</v>
      </c>
      <c r="D3597" s="460">
        <f t="shared" si="629"/>
        <v>6560</v>
      </c>
      <c r="E3597" s="460">
        <f t="shared" si="635"/>
        <v>6.56</v>
      </c>
      <c r="F3597" s="460">
        <f t="shared" si="630"/>
        <v>1.1917151733592758E-5</v>
      </c>
      <c r="G3597" s="460">
        <v>2.4615813836120501E-3</v>
      </c>
      <c r="H3597" s="460">
        <f t="shared" si="631"/>
        <v>1</v>
      </c>
      <c r="I3597" s="460">
        <v>3.7638519245381598E-4</v>
      </c>
      <c r="J3597" s="460">
        <v>5.1881738480577804E-4</v>
      </c>
      <c r="K3597" s="460">
        <v>1.09446025903272E-3</v>
      </c>
      <c r="L3597" s="460" t="str">
        <f t="shared" si="632"/>
        <v>-</v>
      </c>
      <c r="M3597" s="460">
        <f t="shared" si="633"/>
        <v>1</v>
      </c>
      <c r="N3597" s="460">
        <f t="shared" si="634"/>
        <v>2.9335038853092002E-8</v>
      </c>
      <c r="O3597" s="460">
        <f t="shared" ref="O3597:O3660" si="639">20*LOG10(N3597)</f>
        <v>-150.65226664483009</v>
      </c>
      <c r="P3597" s="460">
        <f t="shared" si="636"/>
        <v>-10</v>
      </c>
      <c r="Q3597" s="460">
        <f t="shared" si="637"/>
        <v>2.4285595964985344E-16</v>
      </c>
      <c r="R3597" s="460">
        <f t="shared" si="638"/>
        <v>-2.4285595964985346E-15</v>
      </c>
      <c r="V3597" s="430"/>
    </row>
    <row r="3598" spans="3:22" x14ac:dyDescent="0.35">
      <c r="C3598" s="460">
        <v>6570</v>
      </c>
      <c r="D3598" s="460">
        <f t="shared" si="629"/>
        <v>6570</v>
      </c>
      <c r="E3598" s="460">
        <f t="shared" si="635"/>
        <v>6.57</v>
      </c>
      <c r="F3598" s="460">
        <f t="shared" si="630"/>
        <v>1.3861358520731969E-5</v>
      </c>
      <c r="G3598" s="460">
        <v>2.3098001450954399E-3</v>
      </c>
      <c r="H3598" s="460">
        <f t="shared" si="631"/>
        <v>1</v>
      </c>
      <c r="I3598" s="460">
        <v>3.91625234024333E-4</v>
      </c>
      <c r="J3598" s="460">
        <v>5.2062898038368404E-4</v>
      </c>
      <c r="K3598" s="460">
        <v>1.07957279906961E-3</v>
      </c>
      <c r="L3598" s="460" t="str">
        <f t="shared" si="632"/>
        <v>-</v>
      </c>
      <c r="M3598" s="460">
        <f t="shared" si="633"/>
        <v>1</v>
      </c>
      <c r="N3598" s="460">
        <f t="shared" si="634"/>
        <v>3.2016967922406612E-8</v>
      </c>
      <c r="O3598" s="460">
        <f t="shared" si="639"/>
        <v>-149.8923959823245</v>
      </c>
      <c r="P3598" s="460">
        <f t="shared" si="636"/>
        <v>-10</v>
      </c>
      <c r="Q3598" s="460">
        <f t="shared" si="637"/>
        <v>9.410171838452068E-16</v>
      </c>
      <c r="R3598" s="460">
        <f t="shared" si="638"/>
        <v>-9.4101718384520672E-15</v>
      </c>
      <c r="V3598" s="430"/>
    </row>
    <row r="3599" spans="3:22" x14ac:dyDescent="0.35">
      <c r="C3599" s="460">
        <v>6580</v>
      </c>
      <c r="D3599" s="460">
        <f t="shared" si="629"/>
        <v>6580</v>
      </c>
      <c r="E3599" s="460">
        <f t="shared" si="635"/>
        <v>6.58</v>
      </c>
      <c r="F3599" s="460">
        <f t="shared" si="630"/>
        <v>1.5929131454594063E-5</v>
      </c>
      <c r="G3599" s="460">
        <v>2.4099020252154899E-4</v>
      </c>
      <c r="H3599" s="460">
        <f t="shared" si="631"/>
        <v>1</v>
      </c>
      <c r="I3599" s="460">
        <v>4.0612043381564199E-4</v>
      </c>
      <c r="J3599" s="460">
        <v>5.21572066210928E-4</v>
      </c>
      <c r="K3599" s="460">
        <v>1.06373715161559E-3</v>
      </c>
      <c r="L3599" s="460" t="str">
        <f t="shared" si="632"/>
        <v>-</v>
      </c>
      <c r="M3599" s="460">
        <f t="shared" si="633"/>
        <v>1</v>
      </c>
      <c r="N3599" s="460">
        <f t="shared" si="634"/>
        <v>3.8387646152349992E-9</v>
      </c>
      <c r="O3599" s="460">
        <f t="shared" si="639"/>
        <v>-168.31617034133853</v>
      </c>
      <c r="P3599" s="460">
        <f t="shared" si="636"/>
        <v>-10</v>
      </c>
      <c r="Q3599" s="460">
        <f t="shared" si="637"/>
        <v>3.2140838895272283E-16</v>
      </c>
      <c r="R3599" s="460">
        <f t="shared" si="638"/>
        <v>-3.2140838895272282E-15</v>
      </c>
      <c r="V3599" s="430"/>
    </row>
    <row r="3600" spans="3:22" x14ac:dyDescent="0.35">
      <c r="C3600" s="460">
        <v>6590</v>
      </c>
      <c r="D3600" s="460">
        <f t="shared" si="629"/>
        <v>6590</v>
      </c>
      <c r="E3600" s="460">
        <f t="shared" si="635"/>
        <v>6.59</v>
      </c>
      <c r="F3600" s="460">
        <f t="shared" si="630"/>
        <v>1.8105541819642009E-5</v>
      </c>
      <c r="G3600" s="460">
        <v>2.7352261672851899E-3</v>
      </c>
      <c r="H3600" s="460">
        <f t="shared" si="631"/>
        <v>1</v>
      </c>
      <c r="I3600" s="460">
        <v>4.1985515214340899E-4</v>
      </c>
      <c r="J3600" s="460">
        <v>5.2165308451267199E-4</v>
      </c>
      <c r="K3600" s="460">
        <v>1.0469773943725901E-3</v>
      </c>
      <c r="L3600" s="460" t="str">
        <f t="shared" si="632"/>
        <v>-</v>
      </c>
      <c r="M3600" s="460">
        <f t="shared" si="633"/>
        <v>1</v>
      </c>
      <c r="N3600" s="460">
        <f t="shared" si="634"/>
        <v>4.9522751757961136E-8</v>
      </c>
      <c r="O3600" s="460">
        <f t="shared" si="639"/>
        <v>-146.10390463028583</v>
      </c>
      <c r="P3600" s="460">
        <f t="shared" si="636"/>
        <v>-10</v>
      </c>
      <c r="Q3600" s="460">
        <f t="shared" si="637"/>
        <v>7.1186285741171983E-16</v>
      </c>
      <c r="R3600" s="460">
        <f t="shared" si="638"/>
        <v>-7.1186285741171989E-15</v>
      </c>
      <c r="V3600" s="430"/>
    </row>
    <row r="3601" spans="3:22" x14ac:dyDescent="0.35">
      <c r="C3601" s="460">
        <v>6600</v>
      </c>
      <c r="D3601" s="460">
        <f t="shared" si="629"/>
        <v>6600</v>
      </c>
      <c r="E3601" s="460">
        <f t="shared" si="635"/>
        <v>6.6</v>
      </c>
      <c r="F3601" s="460">
        <f t="shared" si="630"/>
        <v>2.0373627097220705E-5</v>
      </c>
      <c r="G3601" s="460">
        <v>1.0536712162626701E-8</v>
      </c>
      <c r="H3601" s="460">
        <f t="shared" si="631"/>
        <v>1</v>
      </c>
      <c r="I3601" s="460">
        <v>4.3281504828305997E-4</v>
      </c>
      <c r="J3601" s="460">
        <v>5.2087980488719197E-4</v>
      </c>
      <c r="K3601" s="460">
        <v>1.0293182792569099E-3</v>
      </c>
      <c r="L3601" s="460" t="str">
        <f t="shared" si="632"/>
        <v>-</v>
      </c>
      <c r="M3601" s="460">
        <f t="shared" si="633"/>
        <v>1</v>
      </c>
      <c r="N3601" s="460">
        <f t="shared" si="634"/>
        <v>2.1467104443210632E-13</v>
      </c>
      <c r="O3601" s="460">
        <f t="shared" si="639"/>
        <v>-253.36453061490005</v>
      </c>
      <c r="P3601" s="460">
        <f t="shared" si="636"/>
        <v>-10</v>
      </c>
      <c r="Q3601" s="460">
        <f t="shared" si="637"/>
        <v>6.1313105098210311E-16</v>
      </c>
      <c r="R3601" s="460">
        <f t="shared" si="638"/>
        <v>-6.1313105098210309E-15</v>
      </c>
      <c r="V3601" s="430"/>
    </row>
    <row r="3602" spans="3:22" x14ac:dyDescent="0.35">
      <c r="C3602" s="460">
        <v>6610</v>
      </c>
      <c r="D3602" s="460">
        <f t="shared" si="629"/>
        <v>6610</v>
      </c>
      <c r="E3602" s="460">
        <f t="shared" si="635"/>
        <v>6.61</v>
      </c>
      <c r="F3602" s="460">
        <f t="shared" si="630"/>
        <v>2.2714627510663765E-5</v>
      </c>
      <c r="G3602" s="460">
        <v>2.1745446666304999E-2</v>
      </c>
      <c r="H3602" s="460">
        <f t="shared" si="631"/>
        <v>1</v>
      </c>
      <c r="I3602" s="460">
        <v>4.4498709029764901E-4</v>
      </c>
      <c r="J3602" s="460">
        <v>5.1926129979044597E-4</v>
      </c>
      <c r="K3602" s="460">
        <v>1.01078520253071E-3</v>
      </c>
      <c r="L3602" s="460" t="str">
        <f t="shared" si="632"/>
        <v>-</v>
      </c>
      <c r="M3602" s="460">
        <f t="shared" si="633"/>
        <v>1</v>
      </c>
      <c r="N3602" s="460">
        <f t="shared" si="634"/>
        <v>4.9393972107812315E-7</v>
      </c>
      <c r="O3602" s="460">
        <f t="shared" si="639"/>
        <v>-126.12652095676886</v>
      </c>
      <c r="P3602" s="460">
        <f t="shared" si="636"/>
        <v>-10</v>
      </c>
      <c r="Q3602" s="460">
        <f t="shared" si="637"/>
        <v>6.0994165031972951E-14</v>
      </c>
      <c r="R3602" s="460">
        <f t="shared" si="638"/>
        <v>-6.0994165031972951E-13</v>
      </c>
      <c r="V3602" s="430"/>
    </row>
    <row r="3603" spans="3:22" x14ac:dyDescent="0.35">
      <c r="C3603" s="460">
        <v>6620</v>
      </c>
      <c r="D3603" s="460">
        <f t="shared" si="629"/>
        <v>6620</v>
      </c>
      <c r="E3603" s="460">
        <f t="shared" si="635"/>
        <v>6.62</v>
      </c>
      <c r="F3603" s="460">
        <f t="shared" si="630"/>
        <v>2.5108246346355544E-5</v>
      </c>
      <c r="G3603" s="460">
        <v>4.0991733560492703E-2</v>
      </c>
      <c r="H3603" s="460">
        <f t="shared" si="631"/>
        <v>1</v>
      </c>
      <c r="I3603" s="460">
        <v>4.5635956281698202E-4</v>
      </c>
      <c r="J3603" s="460">
        <v>5.1680791818473396E-4</v>
      </c>
      <c r="K3603" s="460">
        <v>9.9140417459777893E-4</v>
      </c>
      <c r="L3603" s="460" t="str">
        <f t="shared" si="632"/>
        <v>-</v>
      </c>
      <c r="M3603" s="460">
        <f t="shared" si="633"/>
        <v>1</v>
      </c>
      <c r="N3603" s="460">
        <f t="shared" si="634"/>
        <v>1.0292305444010208E-6</v>
      </c>
      <c r="O3603" s="460">
        <f t="shared" si="639"/>
        <v>-119.74974667488523</v>
      </c>
      <c r="P3603" s="460">
        <f t="shared" si="636"/>
        <v>-10</v>
      </c>
      <c r="Q3603" s="460">
        <f t="shared" si="637"/>
        <v>5.8001191440995151E-13</v>
      </c>
      <c r="R3603" s="460">
        <f t="shared" si="638"/>
        <v>-5.8001191440995151E-12</v>
      </c>
      <c r="V3603" s="430"/>
    </row>
    <row r="3604" spans="3:22" x14ac:dyDescent="0.35">
      <c r="C3604" s="460">
        <v>6630</v>
      </c>
      <c r="D3604" s="460">
        <f t="shared" si="629"/>
        <v>6630</v>
      </c>
      <c r="E3604" s="460">
        <f t="shared" si="635"/>
        <v>6.63</v>
      </c>
      <c r="F3604" s="460">
        <f t="shared" si="630"/>
        <v>2.7532930268846879E-5</v>
      </c>
      <c r="G3604" s="460">
        <v>2.7848479281677399E-2</v>
      </c>
      <c r="H3604" s="460">
        <f t="shared" si="631"/>
        <v>1</v>
      </c>
      <c r="I3604" s="460">
        <v>4.6692207277582501E-4</v>
      </c>
      <c r="J3604" s="460">
        <v>5.1353125741058396E-4</v>
      </c>
      <c r="K3604" s="460">
        <v>9.7120178949480405E-4</v>
      </c>
      <c r="L3604" s="460" t="str">
        <f t="shared" si="632"/>
        <v>-</v>
      </c>
      <c r="M3604" s="460">
        <f t="shared" si="633"/>
        <v>1</v>
      </c>
      <c r="N3604" s="460">
        <f t="shared" si="634"/>
        <v>7.667502381558508E-7</v>
      </c>
      <c r="O3604" s="460">
        <f t="shared" si="639"/>
        <v>-122.30692160903524</v>
      </c>
      <c r="P3604" s="460">
        <f t="shared" si="636"/>
        <v>-10</v>
      </c>
      <c r="Q3604" s="460">
        <f t="shared" si="637"/>
        <v>8.0638674282839831E-13</v>
      </c>
      <c r="R3604" s="460">
        <f t="shared" si="638"/>
        <v>-8.0638674282839827E-12</v>
      </c>
      <c r="V3604" s="430"/>
    </row>
    <row r="3605" spans="3:22" x14ac:dyDescent="0.35">
      <c r="C3605" s="460">
        <v>6640</v>
      </c>
      <c r="D3605" s="460">
        <f t="shared" si="629"/>
        <v>6640</v>
      </c>
      <c r="E3605" s="460">
        <f t="shared" si="635"/>
        <v>6.64</v>
      </c>
      <c r="F3605" s="460">
        <f t="shared" si="630"/>
        <v>2.996616560573E-5</v>
      </c>
      <c r="G3605" s="460">
        <v>2.4968902774602599E-8</v>
      </c>
      <c r="H3605" s="460">
        <f t="shared" si="631"/>
        <v>1</v>
      </c>
      <c r="I3605" s="460">
        <v>4.7666555312076699E-4</v>
      </c>
      <c r="J3605" s="460">
        <v>5.0944413334026598E-4</v>
      </c>
      <c r="K3605" s="460">
        <v>9.5020519410903698E-4</v>
      </c>
      <c r="L3605" s="460" t="str">
        <f t="shared" si="632"/>
        <v>-</v>
      </c>
      <c r="M3605" s="460">
        <f t="shared" si="633"/>
        <v>1</v>
      </c>
      <c r="N3605" s="460">
        <f t="shared" si="634"/>
        <v>7.4822227553711276E-13</v>
      </c>
      <c r="O3605" s="460">
        <f t="shared" si="639"/>
        <v>-242.51938732882837</v>
      </c>
      <c r="P3605" s="460">
        <f t="shared" si="636"/>
        <v>-10</v>
      </c>
      <c r="Q3605" s="460">
        <f t="shared" si="637"/>
        <v>1.4697676877795741E-13</v>
      </c>
      <c r="R3605" s="460">
        <f t="shared" si="638"/>
        <v>-1.4697676877795741E-12</v>
      </c>
      <c r="V3605" s="430"/>
    </row>
    <row r="3606" spans="3:22" x14ac:dyDescent="0.35">
      <c r="C3606" s="460">
        <v>6650</v>
      </c>
      <c r="D3606" s="460">
        <f t="shared" si="629"/>
        <v>6650</v>
      </c>
      <c r="E3606" s="460">
        <f t="shared" si="635"/>
        <v>6.65</v>
      </c>
      <c r="F3606" s="460">
        <f t="shared" si="630"/>
        <v>3.2384786392980418E-5</v>
      </c>
      <c r="G3606" s="460">
        <v>2.1995443523906499E-8</v>
      </c>
      <c r="H3606" s="460">
        <f t="shared" si="631"/>
        <v>1</v>
      </c>
      <c r="I3606" s="460">
        <v>4.8558226449762999E-4</v>
      </c>
      <c r="J3606" s="460">
        <v>5.0456054887674097E-4</v>
      </c>
      <c r="K3606" s="460">
        <v>9.2844205715395705E-4</v>
      </c>
      <c r="L3606" s="460" t="str">
        <f t="shared" si="632"/>
        <v>-</v>
      </c>
      <c r="M3606" s="460">
        <f t="shared" si="633"/>
        <v>1</v>
      </c>
      <c r="N3606" s="460">
        <f t="shared" si="634"/>
        <v>7.1231774014057644E-13</v>
      </c>
      <c r="O3606" s="460">
        <f t="shared" si="639"/>
        <v>-242.94652478995206</v>
      </c>
      <c r="P3606" s="460">
        <f t="shared" si="636"/>
        <v>-10</v>
      </c>
      <c r="Q3606" s="460">
        <f t="shared" si="637"/>
        <v>5.3329428434894612E-25</v>
      </c>
      <c r="R3606" s="460">
        <f t="shared" si="638"/>
        <v>-5.3329428434894612E-24</v>
      </c>
      <c r="V3606" s="430"/>
    </row>
    <row r="3607" spans="3:22" x14ac:dyDescent="0.35">
      <c r="C3607" s="460">
        <v>6660</v>
      </c>
      <c r="D3607" s="460">
        <f t="shared" si="629"/>
        <v>6660</v>
      </c>
      <c r="E3607" s="460">
        <f t="shared" si="635"/>
        <v>6.66</v>
      </c>
      <c r="F3607" s="460">
        <f t="shared" si="630"/>
        <v>3.4765289845880034E-5</v>
      </c>
      <c r="G3607" s="460">
        <v>2.1720059674921199E-2</v>
      </c>
      <c r="H3607" s="460">
        <f t="shared" si="631"/>
        <v>1</v>
      </c>
      <c r="I3607" s="460">
        <v>4.9366579493624596E-4</v>
      </c>
      <c r="J3607" s="460">
        <v>4.9889566086069902E-4</v>
      </c>
      <c r="K3607" s="460">
        <v>9.0594053793383597E-4</v>
      </c>
      <c r="L3607" s="460" t="str">
        <f t="shared" si="632"/>
        <v>-</v>
      </c>
      <c r="M3607" s="460">
        <f t="shared" si="633"/>
        <v>1</v>
      </c>
      <c r="N3607" s="460">
        <f t="shared" si="634"/>
        <v>7.5510417006844637E-7</v>
      </c>
      <c r="O3607" s="460">
        <f t="shared" si="639"/>
        <v>-122.43986262661633</v>
      </c>
      <c r="P3607" s="460">
        <f t="shared" si="636"/>
        <v>-10</v>
      </c>
      <c r="Q3607" s="460">
        <f t="shared" si="637"/>
        <v>1.4254584585086413E-13</v>
      </c>
      <c r="R3607" s="460">
        <f t="shared" si="638"/>
        <v>-1.4254584585086413E-12</v>
      </c>
      <c r="V3607" s="430"/>
    </row>
    <row r="3608" spans="3:22" x14ac:dyDescent="0.35">
      <c r="C3608" s="460">
        <v>6670</v>
      </c>
      <c r="D3608" s="460">
        <f t="shared" si="629"/>
        <v>6670</v>
      </c>
      <c r="E3608" s="460">
        <f t="shared" si="635"/>
        <v>6.67</v>
      </c>
      <c r="F3608" s="460">
        <f t="shared" si="630"/>
        <v>3.7084154855654944E-5</v>
      </c>
      <c r="G3608" s="460">
        <v>1.8618288423170901E-2</v>
      </c>
      <c r="H3608" s="460">
        <f t="shared" si="631"/>
        <v>1</v>
      </c>
      <c r="I3608" s="460">
        <v>5.0091105755084998E-4</v>
      </c>
      <c r="J3608" s="460">
        <v>4.92465745452122E-4</v>
      </c>
      <c r="K3608" s="460">
        <v>8.8272925492678396E-4</v>
      </c>
      <c r="L3608" s="460" t="str">
        <f t="shared" si="632"/>
        <v>-</v>
      </c>
      <c r="M3608" s="460">
        <f t="shared" si="633"/>
        <v>1</v>
      </c>
      <c r="N3608" s="460">
        <f t="shared" si="634"/>
        <v>6.9044349103211736E-7</v>
      </c>
      <c r="O3608" s="460">
        <f t="shared" si="639"/>
        <v>-123.21743720447878</v>
      </c>
      <c r="P3608" s="460">
        <f t="shared" si="636"/>
        <v>-10</v>
      </c>
      <c r="Q3608" s="460">
        <f t="shared" si="637"/>
        <v>5.2240201012832761E-13</v>
      </c>
      <c r="R3608" s="460">
        <f t="shared" si="638"/>
        <v>-5.2240201012832761E-12</v>
      </c>
      <c r="V3608" s="430"/>
    </row>
    <row r="3609" spans="3:22" x14ac:dyDescent="0.35">
      <c r="C3609" s="460">
        <v>6680</v>
      </c>
      <c r="D3609" s="460">
        <f t="shared" si="629"/>
        <v>6680</v>
      </c>
      <c r="E3609" s="460">
        <f t="shared" si="635"/>
        <v>6.68</v>
      </c>
      <c r="F3609" s="460">
        <f t="shared" si="630"/>
        <v>3.9318159107924066E-5</v>
      </c>
      <c r="G3609" s="460">
        <v>1.3260082158221199E-2</v>
      </c>
      <c r="H3609" s="460">
        <f t="shared" si="631"/>
        <v>1</v>
      </c>
      <c r="I3609" s="460">
        <v>5.0731428627533604E-4</v>
      </c>
      <c r="J3609" s="460">
        <v>4.8528816205541E-4</v>
      </c>
      <c r="K3609" s="460">
        <v>8.58837254219963E-4</v>
      </c>
      <c r="L3609" s="460" t="str">
        <f t="shared" si="632"/>
        <v>-</v>
      </c>
      <c r="M3609" s="460">
        <f t="shared" si="633"/>
        <v>1</v>
      </c>
      <c r="N3609" s="460">
        <f t="shared" si="634"/>
        <v>5.2136202008108623E-7</v>
      </c>
      <c r="O3609" s="460">
        <f t="shared" si="639"/>
        <v>-125.65721218563931</v>
      </c>
      <c r="P3609" s="460">
        <f t="shared" si="636"/>
        <v>-10</v>
      </c>
      <c r="Q3609" s="460">
        <f t="shared" si="637"/>
        <v>3.6711814919108314E-13</v>
      </c>
      <c r="R3609" s="460">
        <f t="shared" si="638"/>
        <v>-3.6711814919108317E-12</v>
      </c>
      <c r="V3609" s="430"/>
    </row>
    <row r="3610" spans="3:22" x14ac:dyDescent="0.35">
      <c r="C3610" s="460">
        <v>6690</v>
      </c>
      <c r="D3610" s="460">
        <f t="shared" si="629"/>
        <v>6690</v>
      </c>
      <c r="E3610" s="460">
        <f t="shared" si="635"/>
        <v>6.69</v>
      </c>
      <c r="F3610" s="460">
        <f t="shared" si="630"/>
        <v>4.1444690475506854E-5</v>
      </c>
      <c r="G3610" s="460">
        <v>2.5137027618835499E-2</v>
      </c>
      <c r="H3610" s="460">
        <f t="shared" si="631"/>
        <v>1</v>
      </c>
      <c r="I3610" s="460">
        <v>5.1287302966077498E-4</v>
      </c>
      <c r="J3610" s="460">
        <v>4.7738131585517099E-4</v>
      </c>
      <c r="K3610" s="460">
        <v>8.3429397782436201E-4</v>
      </c>
      <c r="L3610" s="460" t="str">
        <f t="shared" si="632"/>
        <v>-</v>
      </c>
      <c r="M3610" s="460">
        <f t="shared" si="633"/>
        <v>1</v>
      </c>
      <c r="N3610" s="460">
        <f t="shared" si="634"/>
        <v>1.0417963291369043E-6</v>
      </c>
      <c r="O3610" s="460">
        <f t="shared" si="639"/>
        <v>-119.64434354352612</v>
      </c>
      <c r="P3610" s="460">
        <f t="shared" si="636"/>
        <v>-10</v>
      </c>
      <c r="Q3610" s="460">
        <f t="shared" si="637"/>
        <v>6.1086600618247817E-13</v>
      </c>
      <c r="R3610" s="460">
        <f t="shared" si="638"/>
        <v>-6.1086600618247819E-12</v>
      </c>
      <c r="V3610" s="430"/>
    </row>
    <row r="3611" spans="3:22" x14ac:dyDescent="0.35">
      <c r="C3611" s="460">
        <v>6700</v>
      </c>
      <c r="D3611" s="460">
        <f t="shared" si="629"/>
        <v>6700</v>
      </c>
      <c r="E3611" s="460">
        <f t="shared" si="635"/>
        <v>6.7</v>
      </c>
      <c r="F3611" s="460">
        <f t="shared" si="630"/>
        <v>4.3442048453731074E-5</v>
      </c>
      <c r="G3611" s="460">
        <v>1.37668762085321E-8</v>
      </c>
      <c r="H3611" s="460">
        <f t="shared" si="631"/>
        <v>1</v>
      </c>
      <c r="I3611" s="460">
        <v>5.1758614275803695E-4</v>
      </c>
      <c r="J3611" s="460">
        <v>4.6876461903630701E-4</v>
      </c>
      <c r="K3611" s="460">
        <v>8.0912923190205399E-4</v>
      </c>
      <c r="L3611" s="460" t="str">
        <f t="shared" si="632"/>
        <v>-</v>
      </c>
      <c r="M3611" s="460">
        <f t="shared" si="633"/>
        <v>1</v>
      </c>
      <c r="N3611" s="460">
        <f t="shared" si="634"/>
        <v>5.9806130330756904E-13</v>
      </c>
      <c r="O3611" s="460">
        <f t="shared" si="639"/>
        <v>-244.46508594151459</v>
      </c>
      <c r="P3611" s="460">
        <f t="shared" si="636"/>
        <v>-10</v>
      </c>
      <c r="Q3611" s="460">
        <f t="shared" si="637"/>
        <v>2.7133520937990684E-13</v>
      </c>
      <c r="R3611" s="460">
        <f t="shared" si="638"/>
        <v>-2.7133520937990684E-12</v>
      </c>
      <c r="V3611" s="430"/>
    </row>
    <row r="3612" spans="3:22" x14ac:dyDescent="0.35">
      <c r="C3612" s="460">
        <v>6710</v>
      </c>
      <c r="D3612" s="460">
        <f t="shared" si="629"/>
        <v>6710</v>
      </c>
      <c r="E3612" s="460">
        <f t="shared" si="635"/>
        <v>6.71</v>
      </c>
      <c r="F3612" s="460">
        <f t="shared" si="630"/>
        <v>4.5289731579043391E-5</v>
      </c>
      <c r="G3612" s="460">
        <v>1.77239668374089E-2</v>
      </c>
      <c r="H3612" s="460">
        <f t="shared" si="631"/>
        <v>1</v>
      </c>
      <c r="I3612" s="460">
        <v>5.2145377711674797E-4</v>
      </c>
      <c r="J3612" s="460">
        <v>4.5945845075850403E-4</v>
      </c>
      <c r="K3612" s="460">
        <v>7.8337315493536702E-4</v>
      </c>
      <c r="L3612" s="460" t="str">
        <f t="shared" si="632"/>
        <v>-</v>
      </c>
      <c r="M3612" s="460">
        <f t="shared" si="633"/>
        <v>1</v>
      </c>
      <c r="N3612" s="460">
        <f t="shared" si="634"/>
        <v>8.0271370058211566E-7</v>
      </c>
      <c r="O3612" s="460">
        <f t="shared" si="639"/>
        <v>-121.90878648989936</v>
      </c>
      <c r="P3612" s="460">
        <f t="shared" si="636"/>
        <v>-10</v>
      </c>
      <c r="Q3612" s="460">
        <f t="shared" si="637"/>
        <v>1.6108756131164901E-13</v>
      </c>
      <c r="R3612" s="460">
        <f t="shared" si="638"/>
        <v>-1.6108756131164901E-12</v>
      </c>
      <c r="V3612" s="430"/>
    </row>
    <row r="3613" spans="3:22" x14ac:dyDescent="0.35">
      <c r="C3613" s="460">
        <v>6720</v>
      </c>
      <c r="D3613" s="460">
        <f t="shared" si="629"/>
        <v>6720</v>
      </c>
      <c r="E3613" s="460">
        <f t="shared" si="635"/>
        <v>6.72</v>
      </c>
      <c r="F3613" s="460">
        <f t="shared" si="630"/>
        <v>4.696870699856397E-5</v>
      </c>
      <c r="G3613" s="460">
        <v>8.3260134306114598E-4</v>
      </c>
      <c r="H3613" s="460">
        <f t="shared" si="631"/>
        <v>1</v>
      </c>
      <c r="I3613" s="460">
        <v>5.2447736893240305E-4</v>
      </c>
      <c r="J3613" s="460">
        <v>4.49484115960844E-4</v>
      </c>
      <c r="K3613" s="460">
        <v>7.5705618586773698E-4</v>
      </c>
      <c r="L3613" s="460" t="str">
        <f t="shared" si="632"/>
        <v>-</v>
      </c>
      <c r="M3613" s="460">
        <f t="shared" si="633"/>
        <v>1</v>
      </c>
      <c r="N3613" s="460">
        <f t="shared" si="634"/>
        <v>3.9106208528849811E-8</v>
      </c>
      <c r="O3613" s="460">
        <f t="shared" si="639"/>
        <v>-148.15508576473061</v>
      </c>
      <c r="P3613" s="460">
        <f t="shared" si="636"/>
        <v>-10</v>
      </c>
      <c r="Q3613" s="460">
        <f t="shared" si="637"/>
        <v>1.7716518984389855E-13</v>
      </c>
      <c r="R3613" s="460">
        <f t="shared" si="638"/>
        <v>-1.7716518984389855E-12</v>
      </c>
      <c r="V3613" s="430"/>
    </row>
    <row r="3614" spans="3:22" x14ac:dyDescent="0.35">
      <c r="C3614" s="460">
        <v>6730</v>
      </c>
      <c r="D3614" s="460">
        <f t="shared" si="629"/>
        <v>6730</v>
      </c>
      <c r="E3614" s="460">
        <f t="shared" si="635"/>
        <v>6.73</v>
      </c>
      <c r="F3614" s="460">
        <f t="shared" si="630"/>
        <v>4.8461658635656718E-5</v>
      </c>
      <c r="G3614" s="460">
        <v>2.3178565229258999E-2</v>
      </c>
      <c r="H3614" s="460">
        <f t="shared" si="631"/>
        <v>1</v>
      </c>
      <c r="I3614" s="460">
        <v>5.2665962537357298E-4</v>
      </c>
      <c r="J3614" s="460">
        <v>4.3886380307015801E-4</v>
      </c>
      <c r="K3614" s="460">
        <v>7.3020903224764195E-4</v>
      </c>
      <c r="L3614" s="460" t="str">
        <f t="shared" si="632"/>
        <v>-</v>
      </c>
      <c r="M3614" s="460">
        <f t="shared" si="633"/>
        <v>1</v>
      </c>
      <c r="N3614" s="460">
        <f t="shared" si="634"/>
        <v>1.123271715804652E-6</v>
      </c>
      <c r="O3614" s="460">
        <f t="shared" si="639"/>
        <v>-118.99030353192168</v>
      </c>
      <c r="P3614" s="460">
        <f t="shared" si="636"/>
        <v>-10</v>
      </c>
      <c r="Q3614" s="460">
        <f t="shared" si="637"/>
        <v>3.3778060974446494E-13</v>
      </c>
      <c r="R3614" s="460">
        <f t="shared" si="638"/>
        <v>-3.3778060974446491E-12</v>
      </c>
      <c r="V3614" s="430"/>
    </row>
    <row r="3615" spans="3:22" x14ac:dyDescent="0.35">
      <c r="C3615" s="460">
        <v>6740</v>
      </c>
      <c r="D3615" s="460">
        <f t="shared" si="629"/>
        <v>6740</v>
      </c>
      <c r="E3615" s="460">
        <f t="shared" si="635"/>
        <v>6.74</v>
      </c>
      <c r="F3615" s="460">
        <f t="shared" si="630"/>
        <v>4.9753210720370572E-5</v>
      </c>
      <c r="G3615" s="460">
        <v>1.65835150731347E-2</v>
      </c>
      <c r="H3615" s="460">
        <f t="shared" si="631"/>
        <v>1</v>
      </c>
      <c r="I3615" s="460">
        <v>5.2800450912836305E-4</v>
      </c>
      <c r="J3615" s="460">
        <v>4.2762054068950101E-4</v>
      </c>
      <c r="K3615" s="460">
        <v>7.0286263840268202E-4</v>
      </c>
      <c r="L3615" s="460" t="str">
        <f t="shared" si="632"/>
        <v>-</v>
      </c>
      <c r="M3615" s="460">
        <f t="shared" si="633"/>
        <v>1</v>
      </c>
      <c r="N3615" s="460">
        <f t="shared" si="634"/>
        <v>8.2508311991811226E-7</v>
      </c>
      <c r="O3615" s="460">
        <f t="shared" si="639"/>
        <v>-121.67004595740379</v>
      </c>
      <c r="P3615" s="460">
        <f t="shared" si="636"/>
        <v>-10</v>
      </c>
      <c r="Q3615" s="460">
        <f t="shared" si="637"/>
        <v>9.4902164147107002E-13</v>
      </c>
      <c r="R3615" s="460">
        <f t="shared" si="638"/>
        <v>-9.4902164147106994E-12</v>
      </c>
      <c r="V3615" s="430"/>
    </row>
    <row r="3616" spans="3:22" x14ac:dyDescent="0.35">
      <c r="C3616" s="460">
        <v>6750</v>
      </c>
      <c r="D3616" s="460">
        <f t="shared" si="629"/>
        <v>6750</v>
      </c>
      <c r="E3616" s="460">
        <f t="shared" si="635"/>
        <v>6.75</v>
      </c>
      <c r="F3616" s="460">
        <f t="shared" si="630"/>
        <v>5.083012381888637E-5</v>
      </c>
      <c r="G3616" s="460">
        <v>1.9382734786411699E-8</v>
      </c>
      <c r="H3616" s="460">
        <f t="shared" si="631"/>
        <v>1</v>
      </c>
      <c r="I3616" s="460">
        <v>5.2851722120664105E-4</v>
      </c>
      <c r="J3616" s="460">
        <v>4.1577815334342103E-4</v>
      </c>
      <c r="K3616" s="460">
        <v>6.7504815367623496E-4</v>
      </c>
      <c r="L3616" s="460" t="str">
        <f t="shared" si="632"/>
        <v>-</v>
      </c>
      <c r="M3616" s="460">
        <f t="shared" si="633"/>
        <v>1</v>
      </c>
      <c r="N3616" s="460">
        <f t="shared" si="634"/>
        <v>9.8522680914194278E-13</v>
      </c>
      <c r="O3616" s="460">
        <f t="shared" si="639"/>
        <v>-240.12927558050768</v>
      </c>
      <c r="P3616" s="460">
        <f t="shared" si="636"/>
        <v>-10</v>
      </c>
      <c r="Q3616" s="460">
        <f t="shared" si="637"/>
        <v>1.7019094514069894E-13</v>
      </c>
      <c r="R3616" s="460">
        <f t="shared" si="638"/>
        <v>-1.7019094514069894E-12</v>
      </c>
      <c r="V3616" s="430"/>
    </row>
    <row r="3617" spans="3:22" x14ac:dyDescent="0.35">
      <c r="C3617" s="460">
        <v>6760</v>
      </c>
      <c r="D3617" s="460">
        <f t="shared" si="629"/>
        <v>6760</v>
      </c>
      <c r="E3617" s="460">
        <f t="shared" si="635"/>
        <v>6.76</v>
      </c>
      <c r="F3617" s="460">
        <f t="shared" si="630"/>
        <v>5.1681460897516755E-5</v>
      </c>
      <c r="G3617" s="460">
        <v>4.6918751479749897E-9</v>
      </c>
      <c r="H3617" s="460">
        <f t="shared" si="631"/>
        <v>1</v>
      </c>
      <c r="I3617" s="460">
        <v>5.28204182040172E-4</v>
      </c>
      <c r="J3617" s="460">
        <v>4.0336121635862798E-4</v>
      </c>
      <c r="K3617" s="460">
        <v>6.4679690075328104E-4</v>
      </c>
      <c r="L3617" s="460" t="str">
        <f t="shared" si="632"/>
        <v>-</v>
      </c>
      <c r="M3617" s="460">
        <f t="shared" si="633"/>
        <v>1</v>
      </c>
      <c r="N3617" s="460">
        <f t="shared" si="634"/>
        <v>2.4248296199610008E-13</v>
      </c>
      <c r="O3617" s="460">
        <f t="shared" si="639"/>
        <v>-252.30637543162882</v>
      </c>
      <c r="P3617" s="460">
        <f t="shared" si="636"/>
        <v>-10</v>
      </c>
      <c r="Q3617" s="460">
        <f t="shared" si="637"/>
        <v>3.768178205369564E-25</v>
      </c>
      <c r="R3617" s="460">
        <f t="shared" si="638"/>
        <v>-3.7681782053695643E-24</v>
      </c>
      <c r="V3617" s="430"/>
    </row>
    <row r="3618" spans="3:22" x14ac:dyDescent="0.35">
      <c r="C3618" s="460">
        <v>6770</v>
      </c>
      <c r="D3618" s="460">
        <f t="shared" si="629"/>
        <v>6770</v>
      </c>
      <c r="E3618" s="460">
        <f t="shared" si="635"/>
        <v>6.77</v>
      </c>
      <c r="F3618" s="460">
        <f t="shared" si="630"/>
        <v>5.2298721388524918E-5</v>
      </c>
      <c r="G3618" s="460">
        <v>3.7341387401941799E-3</v>
      </c>
      <c r="H3618" s="460">
        <f t="shared" si="631"/>
        <v>1</v>
      </c>
      <c r="I3618" s="460">
        <v>5.2707301092364E-4</v>
      </c>
      <c r="J3618" s="460">
        <v>3.9039500995703799E-4</v>
      </c>
      <c r="K3618" s="460">
        <v>6.1814034410551002E-4</v>
      </c>
      <c r="L3618" s="460" t="str">
        <f t="shared" si="632"/>
        <v>-</v>
      </c>
      <c r="M3618" s="460">
        <f t="shared" si="633"/>
        <v>1</v>
      </c>
      <c r="N3618" s="460">
        <f t="shared" si="634"/>
        <v>1.9529068159951285E-7</v>
      </c>
      <c r="O3618" s="460">
        <f t="shared" si="639"/>
        <v>-134.1863695762768</v>
      </c>
      <c r="P3618" s="460">
        <f t="shared" si="636"/>
        <v>-10</v>
      </c>
      <c r="Q3618" s="460">
        <f t="shared" si="637"/>
        <v>9.5346362572467379E-15</v>
      </c>
      <c r="R3618" s="460">
        <f t="shared" si="638"/>
        <v>-9.5346362572467376E-14</v>
      </c>
      <c r="V3618" s="430"/>
    </row>
    <row r="3619" spans="3:22" x14ac:dyDescent="0.35">
      <c r="C3619" s="460">
        <v>6780</v>
      </c>
      <c r="D3619" s="460">
        <f t="shared" si="629"/>
        <v>6780</v>
      </c>
      <c r="E3619" s="460">
        <f t="shared" si="635"/>
        <v>6.78</v>
      </c>
      <c r="F3619" s="460">
        <f t="shared" si="630"/>
        <v>5.2675941680878301E-5</v>
      </c>
      <c r="G3619" s="460">
        <v>6.21769883767616E-3</v>
      </c>
      <c r="H3619" s="460">
        <f t="shared" si="631"/>
        <v>1</v>
      </c>
      <c r="I3619" s="460">
        <v>5.2513250384144501E-4</v>
      </c>
      <c r="J3619" s="460">
        <v>3.7690547264091802E-4</v>
      </c>
      <c r="K3619" s="460">
        <v>5.8911005858283802E-4</v>
      </c>
      <c r="L3619" s="460" t="str">
        <f t="shared" si="632"/>
        <v>-</v>
      </c>
      <c r="M3619" s="460">
        <f t="shared" si="633"/>
        <v>1</v>
      </c>
      <c r="N3619" s="460">
        <f t="shared" si="634"/>
        <v>3.2752314136269418E-7</v>
      </c>
      <c r="O3619" s="460">
        <f t="shared" si="639"/>
        <v>-129.6951601845241</v>
      </c>
      <c r="P3619" s="460">
        <f t="shared" si="636"/>
        <v>-10</v>
      </c>
      <c r="Q3619" s="460">
        <f t="shared" si="637"/>
        <v>6.8333573370089491E-14</v>
      </c>
      <c r="R3619" s="460">
        <f t="shared" si="638"/>
        <v>-6.8333573370089491E-13</v>
      </c>
      <c r="V3619" s="430"/>
    </row>
    <row r="3620" spans="3:22" x14ac:dyDescent="0.35">
      <c r="C3620" s="460">
        <v>6790</v>
      </c>
      <c r="D3620" s="460">
        <f t="shared" si="629"/>
        <v>6790</v>
      </c>
      <c r="E3620" s="460">
        <f t="shared" si="635"/>
        <v>6.79</v>
      </c>
      <c r="F3620" s="460">
        <f t="shared" si="630"/>
        <v>5.2809760932565454E-5</v>
      </c>
      <c r="G3620" s="460">
        <v>1.29592353194536E-2</v>
      </c>
      <c r="H3620" s="460">
        <f t="shared" si="631"/>
        <v>1</v>
      </c>
      <c r="I3620" s="460">
        <v>5.2239260972748096E-4</v>
      </c>
      <c r="J3620" s="460">
        <v>3.62919153949324E-4</v>
      </c>
      <c r="K3620" s="460">
        <v>5.5973769818160296E-4</v>
      </c>
      <c r="L3620" s="460" t="str">
        <f t="shared" si="632"/>
        <v>-</v>
      </c>
      <c r="M3620" s="460">
        <f t="shared" si="633"/>
        <v>1</v>
      </c>
      <c r="N3620" s="460">
        <f t="shared" si="634"/>
        <v>6.8437411908920315E-7</v>
      </c>
      <c r="O3620" s="460">
        <f t="shared" si="639"/>
        <v>-123.29412844986808</v>
      </c>
      <c r="P3620" s="460">
        <f t="shared" si="636"/>
        <v>-10</v>
      </c>
      <c r="Q3620" s="460">
        <f t="shared" si="637"/>
        <v>2.5598401642751376E-13</v>
      </c>
      <c r="R3620" s="460">
        <f t="shared" si="638"/>
        <v>-2.5598401642751375E-12</v>
      </c>
      <c r="V3620" s="430"/>
    </row>
    <row r="3621" spans="3:22" x14ac:dyDescent="0.35">
      <c r="C3621" s="460">
        <v>6800</v>
      </c>
      <c r="D3621" s="460">
        <f t="shared" si="629"/>
        <v>6800</v>
      </c>
      <c r="E3621" s="460">
        <f t="shared" si="635"/>
        <v>6.8</v>
      </c>
      <c r="F3621" s="460">
        <f t="shared" si="630"/>
        <v>5.269945158564259E-5</v>
      </c>
      <c r="G3621" s="460">
        <v>1.3191346154307001E-15</v>
      </c>
      <c r="H3621" s="460">
        <f t="shared" si="631"/>
        <v>1</v>
      </c>
      <c r="I3621" s="460">
        <v>5.1886440520743397E-4</v>
      </c>
      <c r="J3621" s="460">
        <v>3.48463166665462E-4</v>
      </c>
      <c r="K3621" s="460">
        <v>5.3005496501359601E-4</v>
      </c>
      <c r="L3621" s="460" t="str">
        <f t="shared" si="632"/>
        <v>-</v>
      </c>
      <c r="M3621" s="460">
        <f t="shared" si="633"/>
        <v>1</v>
      </c>
      <c r="N3621" s="460">
        <f t="shared" si="634"/>
        <v>6.9517670800835431E-20</v>
      </c>
      <c r="O3621" s="460">
        <f t="shared" si="639"/>
        <v>-383.15809574824493</v>
      </c>
      <c r="P3621" s="460">
        <f t="shared" si="636"/>
        <v>-10</v>
      </c>
      <c r="Q3621" s="460">
        <f t="shared" si="637"/>
        <v>1.1709198371980451E-13</v>
      </c>
      <c r="R3621" s="460">
        <f t="shared" si="638"/>
        <v>-1.1709198371980451E-12</v>
      </c>
      <c r="V3621" s="430"/>
    </row>
    <row r="3622" spans="3:22" x14ac:dyDescent="0.35">
      <c r="C3622" s="460">
        <v>6810</v>
      </c>
      <c r="D3622" s="460">
        <f t="shared" si="629"/>
        <v>6810</v>
      </c>
      <c r="E3622" s="460">
        <f t="shared" si="635"/>
        <v>6.81</v>
      </c>
      <c r="F3622" s="460">
        <f t="shared" si="630"/>
        <v>5.234691445399874E-5</v>
      </c>
      <c r="G3622" s="460">
        <v>1.2959235319453701E-2</v>
      </c>
      <c r="H3622" s="460">
        <f t="shared" si="631"/>
        <v>1</v>
      </c>
      <c r="I3622" s="460">
        <v>5.1456006787385503E-4</v>
      </c>
      <c r="J3622" s="460">
        <v>3.3356513855447998E-4</v>
      </c>
      <c r="K3622" s="460">
        <v>5.0009357850639802E-4</v>
      </c>
      <c r="L3622" s="460" t="str">
        <f t="shared" si="632"/>
        <v>-</v>
      </c>
      <c r="M3622" s="460">
        <f t="shared" si="633"/>
        <v>1</v>
      </c>
      <c r="N3622" s="460">
        <f t="shared" si="634"/>
        <v>6.7837598265668193E-7</v>
      </c>
      <c r="O3622" s="460">
        <f t="shared" si="639"/>
        <v>-123.37059072635688</v>
      </c>
      <c r="P3622" s="460">
        <f t="shared" si="636"/>
        <v>-10</v>
      </c>
      <c r="Q3622" s="460">
        <f t="shared" si="637"/>
        <v>1.150484934613783E-13</v>
      </c>
      <c r="R3622" s="460">
        <f t="shared" si="638"/>
        <v>-1.1504849346137831E-12</v>
      </c>
      <c r="V3622" s="430"/>
    </row>
    <row r="3623" spans="3:22" x14ac:dyDescent="0.35">
      <c r="C3623" s="460">
        <v>6820</v>
      </c>
      <c r="D3623" s="460">
        <f t="shared" si="629"/>
        <v>6820</v>
      </c>
      <c r="E3623" s="460">
        <f t="shared" si="635"/>
        <v>6.82</v>
      </c>
      <c r="F3623" s="460">
        <f t="shared" si="630"/>
        <v>5.1756638740192876E-5</v>
      </c>
      <c r="G3623" s="460">
        <v>6.2176988376768704E-3</v>
      </c>
      <c r="H3623" s="460">
        <f t="shared" si="631"/>
        <v>1</v>
      </c>
      <c r="I3623" s="460">
        <v>5.0949284814694597E-4</v>
      </c>
      <c r="J3623" s="460">
        <v>3.1825316371180199E-4</v>
      </c>
      <c r="K3623" s="460">
        <v>4.69885244859869E-4</v>
      </c>
      <c r="L3623" s="460" t="str">
        <f t="shared" si="632"/>
        <v>-</v>
      </c>
      <c r="M3623" s="460">
        <f t="shared" si="633"/>
        <v>1</v>
      </c>
      <c r="N3623" s="460">
        <f t="shared" si="634"/>
        <v>3.2180719253695893E-7</v>
      </c>
      <c r="O3623" s="460">
        <f t="shared" si="639"/>
        <v>-129.84808506899063</v>
      </c>
      <c r="P3623" s="460">
        <f t="shared" si="636"/>
        <v>-10</v>
      </c>
      <c r="Q3623" s="460">
        <f t="shared" si="637"/>
        <v>2.5009159598510831E-13</v>
      </c>
      <c r="R3623" s="460">
        <f t="shared" si="638"/>
        <v>-2.5009159598510832E-12</v>
      </c>
      <c r="V3623" s="430"/>
    </row>
    <row r="3624" spans="3:22" x14ac:dyDescent="0.35">
      <c r="C3624" s="460">
        <v>6830</v>
      </c>
      <c r="D3624" s="460">
        <f t="shared" si="629"/>
        <v>6830</v>
      </c>
      <c r="E3624" s="460">
        <f t="shared" si="635"/>
        <v>6.83</v>
      </c>
      <c r="F3624" s="460">
        <f t="shared" si="630"/>
        <v>5.0935627814988269E-5</v>
      </c>
      <c r="G3624" s="460">
        <v>3.7341387401940199E-3</v>
      </c>
      <c r="H3624" s="460">
        <f t="shared" si="631"/>
        <v>1</v>
      </c>
      <c r="I3624" s="460">
        <v>5.0367703977542905E-4</v>
      </c>
      <c r="J3624" s="460">
        <v>3.0255575360128601E-4</v>
      </c>
      <c r="K3624" s="460">
        <v>4.3946162678510102E-4</v>
      </c>
      <c r="L3624" s="460" t="str">
        <f t="shared" si="632"/>
        <v>-</v>
      </c>
      <c r="M3624" s="460">
        <f t="shared" si="633"/>
        <v>1</v>
      </c>
      <c r="N3624" s="460">
        <f t="shared" si="634"/>
        <v>1.9020070108005178E-7</v>
      </c>
      <c r="O3624" s="460">
        <f t="shared" si="639"/>
        <v>-134.41575773171166</v>
      </c>
      <c r="P3624" s="460">
        <f t="shared" si="636"/>
        <v>-10</v>
      </c>
      <c r="Q3624" s="460">
        <f t="shared" si="637"/>
        <v>6.5538020781532054E-14</v>
      </c>
      <c r="R3624" s="460">
        <f t="shared" si="638"/>
        <v>-6.5538020781532056E-13</v>
      </c>
      <c r="V3624" s="430"/>
    </row>
    <row r="3625" spans="3:22" x14ac:dyDescent="0.35">
      <c r="C3625" s="460">
        <v>6840</v>
      </c>
      <c r="D3625" s="460">
        <f t="shared" si="629"/>
        <v>6840</v>
      </c>
      <c r="E3625" s="460">
        <f t="shared" si="635"/>
        <v>6.84</v>
      </c>
      <c r="F3625" s="460">
        <f t="shared" si="630"/>
        <v>4.9893292054911523E-5</v>
      </c>
      <c r="G3625" s="460">
        <v>4.6918754011328097E-9</v>
      </c>
      <c r="H3625" s="460">
        <f t="shared" si="631"/>
        <v>1</v>
      </c>
      <c r="I3625" s="460">
        <v>4.9712794903271297E-4</v>
      </c>
      <c r="J3625" s="460">
        <v>2.8650178786357802E-4</v>
      </c>
      <c r="K3625" s="460">
        <v>4.0885431355284E-4</v>
      </c>
      <c r="L3625" s="460" t="str">
        <f t="shared" si="632"/>
        <v>-</v>
      </c>
      <c r="M3625" s="460">
        <f t="shared" si="633"/>
        <v>1</v>
      </c>
      <c r="N3625" s="460">
        <f t="shared" si="634"/>
        <v>2.3409310967397444E-13</v>
      </c>
      <c r="O3625" s="460">
        <f t="shared" si="639"/>
        <v>-252.61222738387278</v>
      </c>
      <c r="P3625" s="460">
        <f t="shared" si="636"/>
        <v>-10</v>
      </c>
      <c r="Q3625" s="460">
        <f t="shared" si="637"/>
        <v>9.0440989351862924E-15</v>
      </c>
      <c r="R3625" s="460">
        <f t="shared" si="638"/>
        <v>-9.0440989351862921E-14</v>
      </c>
      <c r="V3625" s="430"/>
    </row>
    <row r="3626" spans="3:22" x14ac:dyDescent="0.35">
      <c r="C3626" s="460">
        <v>6850</v>
      </c>
      <c r="D3626" s="460">
        <f t="shared" si="629"/>
        <v>6850</v>
      </c>
      <c r="E3626" s="460">
        <f t="shared" si="635"/>
        <v>6.85</v>
      </c>
      <c r="F3626" s="460">
        <f t="shared" si="630"/>
        <v>4.8641310473117333E-5</v>
      </c>
      <c r="G3626" s="460">
        <v>1.9382735293244501E-8</v>
      </c>
      <c r="H3626" s="460">
        <f t="shared" si="631"/>
        <v>1</v>
      </c>
      <c r="I3626" s="460">
        <v>4.8986186266649604E-4</v>
      </c>
      <c r="J3626" s="460">
        <v>2.7012046497290197E-4</v>
      </c>
      <c r="K3626" s="460">
        <v>3.7809479137472101E-4</v>
      </c>
      <c r="L3626" s="460" t="str">
        <f t="shared" si="632"/>
        <v>-</v>
      </c>
      <c r="M3626" s="460">
        <f t="shared" si="633"/>
        <v>1</v>
      </c>
      <c r="N3626" s="460">
        <f t="shared" si="634"/>
        <v>9.4280164521695465E-13</v>
      </c>
      <c r="O3626" s="460">
        <f t="shared" si="639"/>
        <v>-240.51159336580491</v>
      </c>
      <c r="P3626" s="460">
        <f t="shared" si="636"/>
        <v>-10</v>
      </c>
      <c r="Q3626" s="460">
        <f t="shared" si="637"/>
        <v>3.4627031602244502E-25</v>
      </c>
      <c r="R3626" s="460">
        <f t="shared" si="638"/>
        <v>-3.4627031602244501E-24</v>
      </c>
      <c r="V3626" s="430"/>
    </row>
    <row r="3627" spans="3:22" x14ac:dyDescent="0.35">
      <c r="C3627" s="460">
        <v>6860</v>
      </c>
      <c r="D3627" s="460">
        <f t="shared" si="629"/>
        <v>6860</v>
      </c>
      <c r="E3627" s="460">
        <f t="shared" si="635"/>
        <v>6.86</v>
      </c>
      <c r="F3627" s="460">
        <f t="shared" si="630"/>
        <v>4.7193463291187647E-5</v>
      </c>
      <c r="G3627" s="460">
        <v>1.6583515073133701E-2</v>
      </c>
      <c r="H3627" s="460">
        <f t="shared" si="631"/>
        <v>1</v>
      </c>
      <c r="I3627" s="460">
        <v>4.81896014659234E-4</v>
      </c>
      <c r="J3627" s="460">
        <v>2.5344125282133697E-4</v>
      </c>
      <c r="K3627" s="460">
        <v>3.47214414144356E-4</v>
      </c>
      <c r="L3627" s="460" t="str">
        <f t="shared" si="632"/>
        <v>-</v>
      </c>
      <c r="M3627" s="460">
        <f t="shared" si="633"/>
        <v>1</v>
      </c>
      <c r="N3627" s="460">
        <f t="shared" si="634"/>
        <v>7.8263350984279231E-7</v>
      </c>
      <c r="O3627" s="460">
        <f t="shared" si="639"/>
        <v>-122.1288312189636</v>
      </c>
      <c r="P3627" s="460">
        <f t="shared" si="636"/>
        <v>-10</v>
      </c>
      <c r="Q3627" s="460">
        <f t="shared" si="637"/>
        <v>1.5312917161651459E-13</v>
      </c>
      <c r="R3627" s="460">
        <f t="shared" si="638"/>
        <v>-1.5312917161651458E-12</v>
      </c>
      <c r="V3627" s="430"/>
    </row>
    <row r="3628" spans="3:22" x14ac:dyDescent="0.35">
      <c r="C3628" s="460">
        <v>6870</v>
      </c>
      <c r="D3628" s="460">
        <f t="shared" si="629"/>
        <v>6870</v>
      </c>
      <c r="E3628" s="460">
        <f t="shared" si="635"/>
        <v>6.87</v>
      </c>
      <c r="F3628" s="460">
        <f t="shared" si="630"/>
        <v>4.5565437978836428E-5</v>
      </c>
      <c r="G3628" s="460">
        <v>2.3178565229259498E-2</v>
      </c>
      <c r="H3628" s="460">
        <f t="shared" si="631"/>
        <v>1</v>
      </c>
      <c r="I3628" s="460">
        <v>4.7324855186029602E-4</v>
      </c>
      <c r="J3628" s="460">
        <v>2.3649383930907799E-4</v>
      </c>
      <c r="K3628" s="460">
        <v>3.1624437455986699E-4</v>
      </c>
      <c r="L3628" s="460" t="str">
        <f t="shared" si="632"/>
        <v>-</v>
      </c>
      <c r="M3628" s="460">
        <f t="shared" si="633"/>
        <v>1</v>
      </c>
      <c r="N3628" s="460">
        <f t="shared" si="634"/>
        <v>1.0561414763922381E-6</v>
      </c>
      <c r="O3628" s="460">
        <f t="shared" si="639"/>
        <v>-119.52555803185858</v>
      </c>
      <c r="P3628" s="460">
        <f t="shared" si="636"/>
        <v>-10</v>
      </c>
      <c r="Q3628" s="460">
        <f t="shared" si="637"/>
        <v>8.4527336250090909E-13</v>
      </c>
      <c r="R3628" s="460">
        <f t="shared" si="638"/>
        <v>-8.4527336250090902E-12</v>
      </c>
      <c r="V3628" s="430"/>
    </row>
    <row r="3629" spans="3:22" x14ac:dyDescent="0.35">
      <c r="C3629" s="460">
        <v>6880</v>
      </c>
      <c r="D3629" s="460">
        <f t="shared" si="629"/>
        <v>6880</v>
      </c>
      <c r="E3629" s="460">
        <f t="shared" si="635"/>
        <v>6.88</v>
      </c>
      <c r="F3629" s="460">
        <f t="shared" si="630"/>
        <v>4.3774611629903847E-5</v>
      </c>
      <c r="G3629" s="460">
        <v>8.3260134306266896E-4</v>
      </c>
      <c r="H3629" s="460">
        <f t="shared" si="631"/>
        <v>1</v>
      </c>
      <c r="I3629" s="460">
        <v>4.6393849855014702E-4</v>
      </c>
      <c r="J3629" s="460">
        <v>2.1930808301812699E-4</v>
      </c>
      <c r="K3629" s="460">
        <v>2.85215675654105E-4</v>
      </c>
      <c r="L3629" s="460" t="str">
        <f t="shared" si="632"/>
        <v>-</v>
      </c>
      <c r="M3629" s="460">
        <f t="shared" si="633"/>
        <v>1</v>
      </c>
      <c r="N3629" s="460">
        <f t="shared" si="634"/>
        <v>3.644680043510467E-8</v>
      </c>
      <c r="O3629" s="460">
        <f t="shared" si="639"/>
        <v>-148.76681182394032</v>
      </c>
      <c r="P3629" s="460">
        <f t="shared" si="636"/>
        <v>-10</v>
      </c>
      <c r="Q3629" s="460">
        <f t="shared" si="637"/>
        <v>2.9843728566513557E-13</v>
      </c>
      <c r="R3629" s="460">
        <f t="shared" si="638"/>
        <v>-2.9843728566513558E-12</v>
      </c>
      <c r="V3629" s="430"/>
    </row>
    <row r="3630" spans="3:22" x14ac:dyDescent="0.35">
      <c r="C3630" s="460">
        <v>6890</v>
      </c>
      <c r="D3630" s="460">
        <f t="shared" si="629"/>
        <v>6890</v>
      </c>
      <c r="E3630" s="460">
        <f t="shared" si="635"/>
        <v>6.89</v>
      </c>
      <c r="F3630" s="460">
        <f t="shared" si="630"/>
        <v>4.1839812842160209E-5</v>
      </c>
      <c r="G3630" s="460">
        <v>1.77239668374089E-2</v>
      </c>
      <c r="H3630" s="460">
        <f t="shared" si="631"/>
        <v>1</v>
      </c>
      <c r="I3630" s="460">
        <v>4.5398571999876201E-4</v>
      </c>
      <c r="J3630" s="460">
        <v>2.0191396404538E-4</v>
      </c>
      <c r="K3630" s="460">
        <v>2.5415910275360402E-4</v>
      </c>
      <c r="L3630" s="460" t="str">
        <f t="shared" si="632"/>
        <v>-</v>
      </c>
      <c r="M3630" s="460">
        <f t="shared" si="633"/>
        <v>1</v>
      </c>
      <c r="N3630" s="460">
        <f t="shared" si="634"/>
        <v>7.4156745529784253E-7</v>
      </c>
      <c r="O3630" s="460">
        <f t="shared" si="639"/>
        <v>-122.59698676105495</v>
      </c>
      <c r="P3630" s="460">
        <f t="shared" si="636"/>
        <v>-10</v>
      </c>
      <c r="Q3630" s="460">
        <f t="shared" si="637"/>
        <v>1.5132654553092293E-13</v>
      </c>
      <c r="R3630" s="460">
        <f t="shared" si="638"/>
        <v>-1.5132654553092293E-12</v>
      </c>
      <c r="V3630" s="430"/>
    </row>
    <row r="3631" spans="3:22" x14ac:dyDescent="0.35">
      <c r="C3631" s="460">
        <v>6900</v>
      </c>
      <c r="D3631" s="460">
        <f t="shared" si="629"/>
        <v>6900</v>
      </c>
      <c r="E3631" s="460">
        <f t="shared" si="635"/>
        <v>6.9</v>
      </c>
      <c r="F3631" s="460">
        <f t="shared" si="630"/>
        <v>3.978106652155855E-5</v>
      </c>
      <c r="G3631" s="460">
        <v>1.37668745343856E-8</v>
      </c>
      <c r="H3631" s="460">
        <f t="shared" si="631"/>
        <v>1</v>
      </c>
      <c r="I3631" s="460">
        <v>4.4341088508132701E-4</v>
      </c>
      <c r="J3631" s="460">
        <v>1.84341535072018E-4</v>
      </c>
      <c r="K3631" s="460">
        <v>2.23105195889928E-4</v>
      </c>
      <c r="L3631" s="460" t="str">
        <f t="shared" si="632"/>
        <v>-</v>
      </c>
      <c r="M3631" s="460">
        <f t="shared" si="633"/>
        <v>1</v>
      </c>
      <c r="N3631" s="460">
        <f t="shared" si="634"/>
        <v>5.4766095164634393E-13</v>
      </c>
      <c r="O3631" s="460">
        <f t="shared" si="639"/>
        <v>-245.22976446530518</v>
      </c>
      <c r="P3631" s="460">
        <f t="shared" si="636"/>
        <v>-10</v>
      </c>
      <c r="Q3631" s="460">
        <f t="shared" si="637"/>
        <v>1.3748077575307353E-13</v>
      </c>
      <c r="R3631" s="460">
        <f t="shared" si="638"/>
        <v>-1.3748077575307353E-12</v>
      </c>
      <c r="V3631" s="430"/>
    </row>
    <row r="3632" spans="3:22" x14ac:dyDescent="0.35">
      <c r="C3632" s="460">
        <v>6910</v>
      </c>
      <c r="D3632" s="460">
        <f t="shared" si="629"/>
        <v>6910</v>
      </c>
      <c r="E3632" s="460">
        <f t="shared" si="635"/>
        <v>6.91</v>
      </c>
      <c r="F3632" s="460">
        <f t="shared" si="630"/>
        <v>3.7619325235616339E-5</v>
      </c>
      <c r="G3632" s="460">
        <v>2.5137027618834101E-2</v>
      </c>
      <c r="H3632" s="460">
        <f t="shared" si="631"/>
        <v>1</v>
      </c>
      <c r="I3632" s="460">
        <v>4.3223542801492499E-4</v>
      </c>
      <c r="J3632" s="460">
        <v>1.66620872743454E-4</v>
      </c>
      <c r="K3632" s="460">
        <v>1.9208422268455599E-4</v>
      </c>
      <c r="L3632" s="460" t="str">
        <f t="shared" si="632"/>
        <v>-</v>
      </c>
      <c r="M3632" s="460">
        <f t="shared" si="633"/>
        <v>1</v>
      </c>
      <c r="N3632" s="460">
        <f t="shared" si="634"/>
        <v>9.4563801744959063E-7</v>
      </c>
      <c r="O3632" s="460">
        <f t="shared" si="639"/>
        <v>-120.4855015237429</v>
      </c>
      <c r="P3632" s="460">
        <f t="shared" si="636"/>
        <v>-10</v>
      </c>
      <c r="Q3632" s="460">
        <f t="shared" si="637"/>
        <v>2.2355807395608131E-13</v>
      </c>
      <c r="R3632" s="460">
        <f t="shared" si="638"/>
        <v>-2.2355807395608131E-12</v>
      </c>
      <c r="V3632" s="430"/>
    </row>
    <row r="3633" spans="3:22" x14ac:dyDescent="0.35">
      <c r="C3633" s="460">
        <v>6920</v>
      </c>
      <c r="D3633" s="460">
        <f t="shared" si="629"/>
        <v>6920</v>
      </c>
      <c r="E3633" s="460">
        <f t="shared" si="635"/>
        <v>6.92</v>
      </c>
      <c r="F3633" s="460">
        <f t="shared" si="630"/>
        <v>3.5376190893171511E-5</v>
      </c>
      <c r="G3633" s="460">
        <v>1.3260082158222801E-2</v>
      </c>
      <c r="H3633" s="460">
        <f t="shared" si="631"/>
        <v>1</v>
      </c>
      <c r="I3633" s="460">
        <v>4.2048150928075001E-4</v>
      </c>
      <c r="J3633" s="460">
        <v>1.48782029432939E-4</v>
      </c>
      <c r="K3633" s="460">
        <v>1.6112615172937599E-4</v>
      </c>
      <c r="L3633" s="460" t="str">
        <f t="shared" si="632"/>
        <v>-</v>
      </c>
      <c r="M3633" s="460">
        <f t="shared" si="633"/>
        <v>1</v>
      </c>
      <c r="N3633" s="460">
        <f t="shared" si="634"/>
        <v>4.6909119768842749E-7</v>
      </c>
      <c r="O3633" s="460">
        <f t="shared" si="639"/>
        <v>-126.57485432682577</v>
      </c>
      <c r="P3633" s="460">
        <f t="shared" si="636"/>
        <v>-10</v>
      </c>
      <c r="Q3633" s="460">
        <f t="shared" si="637"/>
        <v>5.0036468804125812E-13</v>
      </c>
      <c r="R3633" s="460">
        <f t="shared" si="638"/>
        <v>-5.003646880412581E-12</v>
      </c>
      <c r="V3633" s="430"/>
    </row>
    <row r="3634" spans="3:22" x14ac:dyDescent="0.35">
      <c r="C3634" s="460">
        <v>6930</v>
      </c>
      <c r="D3634" s="460">
        <f t="shared" si="629"/>
        <v>6930</v>
      </c>
      <c r="E3634" s="460">
        <f t="shared" si="635"/>
        <v>6.93</v>
      </c>
      <c r="F3634" s="460">
        <f t="shared" si="630"/>
        <v>3.3073630627233044E-5</v>
      </c>
      <c r="G3634" s="460">
        <v>1.8618288423171699E-2</v>
      </c>
      <c r="H3634" s="460">
        <f t="shared" si="631"/>
        <v>1</v>
      </c>
      <c r="I3634" s="460">
        <v>4.0817197579698199E-4</v>
      </c>
      <c r="J3634" s="460">
        <v>1.30854985462659E-4</v>
      </c>
      <c r="K3634" s="460">
        <v>1.3026062648217399E-4</v>
      </c>
      <c r="L3634" s="460" t="str">
        <f t="shared" si="632"/>
        <v>-</v>
      </c>
      <c r="M3634" s="460">
        <f t="shared" si="633"/>
        <v>1</v>
      </c>
      <c r="N3634" s="460">
        <f t="shared" si="634"/>
        <v>6.157743942192699E-7</v>
      </c>
      <c r="O3634" s="460">
        <f t="shared" si="639"/>
        <v>-124.21156748697678</v>
      </c>
      <c r="P3634" s="460">
        <f t="shared" si="636"/>
        <v>-10</v>
      </c>
      <c r="Q3634" s="460">
        <f t="shared" si="637"/>
        <v>2.9423333812630967E-13</v>
      </c>
      <c r="R3634" s="460">
        <f t="shared" si="638"/>
        <v>-2.9423333812630969E-12</v>
      </c>
      <c r="V3634" s="430"/>
    </row>
    <row r="3635" spans="3:22" x14ac:dyDescent="0.35">
      <c r="C3635" s="460">
        <v>6940</v>
      </c>
      <c r="D3635" s="460">
        <f t="shared" si="629"/>
        <v>6940</v>
      </c>
      <c r="E3635" s="460">
        <f t="shared" si="635"/>
        <v>6.94</v>
      </c>
      <c r="F3635" s="460">
        <f t="shared" si="630"/>
        <v>3.0733690803084988E-5</v>
      </c>
      <c r="G3635" s="460">
        <v>2.1720059674922E-2</v>
      </c>
      <c r="H3635" s="460">
        <f t="shared" si="631"/>
        <v>1</v>
      </c>
      <c r="I3635" s="460">
        <v>3.95330320408848E-4</v>
      </c>
      <c r="J3635" s="460">
        <v>1.12869601852125E-4</v>
      </c>
      <c r="K3635" s="460">
        <v>9.9516939698717305E-5</v>
      </c>
      <c r="L3635" s="460" t="str">
        <f t="shared" si="632"/>
        <v>-</v>
      </c>
      <c r="M3635" s="460">
        <f t="shared" si="633"/>
        <v>1</v>
      </c>
      <c r="N3635" s="460">
        <f t="shared" si="634"/>
        <v>6.6753759827360739E-7</v>
      </c>
      <c r="O3635" s="460">
        <f t="shared" si="639"/>
        <v>-123.51048536292616</v>
      </c>
      <c r="P3635" s="460">
        <f t="shared" si="636"/>
        <v>-10</v>
      </c>
      <c r="Q3635" s="460">
        <f t="shared" si="637"/>
        <v>4.1172241751900976E-13</v>
      </c>
      <c r="R3635" s="460">
        <f t="shared" si="638"/>
        <v>-4.1172241751900977E-12</v>
      </c>
      <c r="V3635" s="430"/>
    </row>
    <row r="3636" spans="3:22" x14ac:dyDescent="0.35">
      <c r="C3636" s="460">
        <v>6950</v>
      </c>
      <c r="D3636" s="460">
        <f t="shared" si="629"/>
        <v>6950</v>
      </c>
      <c r="E3636" s="460">
        <f t="shared" si="635"/>
        <v>6.95</v>
      </c>
      <c r="F3636" s="460">
        <f t="shared" si="630"/>
        <v>2.837821306508252E-5</v>
      </c>
      <c r="G3636" s="460">
        <v>2.1995442575358E-8</v>
      </c>
      <c r="H3636" s="460">
        <f t="shared" si="631"/>
        <v>1</v>
      </c>
      <c r="I3636" s="460">
        <v>3.8198064076038602E-4</v>
      </c>
      <c r="J3636" s="460">
        <v>9.4855573664143504E-5</v>
      </c>
      <c r="K3636" s="460">
        <v>6.8924008418866698E-5</v>
      </c>
      <c r="L3636" s="460" t="str">
        <f t="shared" si="632"/>
        <v>-</v>
      </c>
      <c r="M3636" s="460">
        <f t="shared" si="633"/>
        <v>1</v>
      </c>
      <c r="N3636" s="460">
        <f t="shared" si="634"/>
        <v>6.2419135586429671E-13</v>
      </c>
      <c r="O3636" s="460">
        <f t="shared" si="639"/>
        <v>-244.09364499942563</v>
      </c>
      <c r="P3636" s="460">
        <f t="shared" si="636"/>
        <v>-10</v>
      </c>
      <c r="Q3636" s="460">
        <f t="shared" si="637"/>
        <v>1.1140181961292071E-13</v>
      </c>
      <c r="R3636" s="460">
        <f t="shared" si="638"/>
        <v>-1.114018196129207E-12</v>
      </c>
      <c r="V3636" s="430"/>
    </row>
    <row r="3637" spans="3:22" x14ac:dyDescent="0.35">
      <c r="C3637" s="460">
        <v>6960</v>
      </c>
      <c r="D3637" s="460">
        <f t="shared" si="629"/>
        <v>6960</v>
      </c>
      <c r="E3637" s="460">
        <f t="shared" si="635"/>
        <v>6.96</v>
      </c>
      <c r="F3637" s="460">
        <f t="shared" si="630"/>
        <v>2.6028556273260228E-5</v>
      </c>
      <c r="G3637" s="460">
        <v>2.4968902077898399E-8</v>
      </c>
      <c r="H3637" s="460">
        <f t="shared" si="631"/>
        <v>1</v>
      </c>
      <c r="I3637" s="460">
        <v>3.6814759761695401E-4</v>
      </c>
      <c r="J3637" s="460">
        <v>7.6842384016402696E-5</v>
      </c>
      <c r="K3637" s="460">
        <v>3.8510349527120601E-5</v>
      </c>
      <c r="L3637" s="460" t="str">
        <f t="shared" si="632"/>
        <v>-</v>
      </c>
      <c r="M3637" s="460">
        <f t="shared" si="633"/>
        <v>1</v>
      </c>
      <c r="N3637" s="460">
        <f t="shared" si="634"/>
        <v>6.4990447281610277E-13</v>
      </c>
      <c r="O3637" s="460">
        <f t="shared" si="639"/>
        <v>-243.74300948184128</v>
      </c>
      <c r="P3637" s="460">
        <f t="shared" si="636"/>
        <v>-10</v>
      </c>
      <c r="Q3637" s="460">
        <f t="shared" si="637"/>
        <v>4.0583004516519851E-25</v>
      </c>
      <c r="R3637" s="460">
        <f t="shared" si="638"/>
        <v>-4.0583004516519849E-24</v>
      </c>
      <c r="V3637" s="430"/>
    </row>
    <row r="3638" spans="3:22" x14ac:dyDescent="0.35">
      <c r="C3638" s="460">
        <v>6970</v>
      </c>
      <c r="D3638" s="460">
        <f t="shared" si="629"/>
        <v>6970</v>
      </c>
      <c r="E3638" s="460">
        <f t="shared" si="635"/>
        <v>6.97</v>
      </c>
      <c r="F3638" s="460">
        <f t="shared" si="630"/>
        <v>2.3705328066277975E-5</v>
      </c>
      <c r="G3638" s="460">
        <v>2.78484792816759E-2</v>
      </c>
      <c r="H3638" s="460">
        <f t="shared" si="631"/>
        <v>1</v>
      </c>
      <c r="I3638" s="460">
        <v>3.5385637270251202E-4</v>
      </c>
      <c r="J3638" s="460">
        <v>5.8859258825620401E-5</v>
      </c>
      <c r="K3638" s="460">
        <v>8.3040559043104697E-6</v>
      </c>
      <c r="L3638" s="460" t="str">
        <f t="shared" si="632"/>
        <v>-</v>
      </c>
      <c r="M3638" s="460">
        <f t="shared" si="633"/>
        <v>1</v>
      </c>
      <c r="N3638" s="460">
        <f t="shared" si="634"/>
        <v>6.6015733751907246E-7</v>
      </c>
      <c r="O3638" s="460">
        <f t="shared" si="639"/>
        <v>-123.60705090513457</v>
      </c>
      <c r="P3638" s="460">
        <f t="shared" si="636"/>
        <v>-10</v>
      </c>
      <c r="Q3638" s="460">
        <f t="shared" si="637"/>
        <v>1.0895214208977645E-13</v>
      </c>
      <c r="R3638" s="460">
        <f t="shared" si="638"/>
        <v>-1.0895214208977646E-12</v>
      </c>
      <c r="V3638" s="430"/>
    </row>
    <row r="3639" spans="3:22" x14ac:dyDescent="0.35">
      <c r="C3639" s="460">
        <v>6980</v>
      </c>
      <c r="D3639" s="460">
        <f t="shared" si="629"/>
        <v>6980</v>
      </c>
      <c r="E3639" s="460">
        <f t="shared" si="635"/>
        <v>6.98</v>
      </c>
      <c r="F3639" s="460">
        <f t="shared" si="630"/>
        <v>2.1428129622377331E-5</v>
      </c>
      <c r="G3639" s="460">
        <v>4.0991733560492898E-2</v>
      </c>
      <c r="H3639" s="460">
        <f t="shared" si="631"/>
        <v>1</v>
      </c>
      <c r="I3639" s="460">
        <v>3.3913262612110003E-4</v>
      </c>
      <c r="J3639" s="460">
        <v>4.09351223484206E-5</v>
      </c>
      <c r="K3639" s="460">
        <v>2.1667226812067E-5</v>
      </c>
      <c r="L3639" s="460" t="str">
        <f t="shared" si="632"/>
        <v>-</v>
      </c>
      <c r="M3639" s="460">
        <f t="shared" si="633"/>
        <v>1</v>
      </c>
      <c r="N3639" s="460">
        <f t="shared" si="634"/>
        <v>8.7837618018019686E-7</v>
      </c>
      <c r="O3639" s="460">
        <f t="shared" si="639"/>
        <v>-121.12638899878505</v>
      </c>
      <c r="P3639" s="460">
        <f t="shared" si="636"/>
        <v>-10</v>
      </c>
      <c r="Q3639" s="460">
        <f t="shared" si="637"/>
        <v>5.9177134627102202E-13</v>
      </c>
      <c r="R3639" s="460">
        <f t="shared" si="638"/>
        <v>-5.9177134627102204E-12</v>
      </c>
      <c r="V3639" s="430"/>
    </row>
    <row r="3640" spans="3:22" x14ac:dyDescent="0.35">
      <c r="C3640" s="460">
        <v>6990</v>
      </c>
      <c r="D3640" s="460">
        <f t="shared" si="629"/>
        <v>6990</v>
      </c>
      <c r="E3640" s="460">
        <f t="shared" si="635"/>
        <v>6.99</v>
      </c>
      <c r="F3640" s="460">
        <f t="shared" si="630"/>
        <v>1.9215316977610356E-5</v>
      </c>
      <c r="G3640" s="460">
        <v>2.1745446666304E-2</v>
      </c>
      <c r="H3640" s="460">
        <f t="shared" si="631"/>
        <v>1</v>
      </c>
      <c r="I3640" s="460">
        <v>3.2400245342761099E-4</v>
      </c>
      <c r="J3640" s="460">
        <v>2.3098553582349799E-5</v>
      </c>
      <c r="K3640" s="460">
        <v>5.1376322841621401E-5</v>
      </c>
      <c r="L3640" s="460" t="str">
        <f t="shared" si="632"/>
        <v>-</v>
      </c>
      <c r="M3640" s="460">
        <f t="shared" si="633"/>
        <v>1</v>
      </c>
      <c r="N3640" s="460">
        <f t="shared" si="634"/>
        <v>4.1784565051275176E-7</v>
      </c>
      <c r="O3640" s="460">
        <f t="shared" si="639"/>
        <v>-127.5796822836321</v>
      </c>
      <c r="P3640" s="460">
        <f t="shared" si="636"/>
        <v>-10</v>
      </c>
      <c r="Q3640" s="460">
        <f t="shared" si="637"/>
        <v>4.2004775859124474E-13</v>
      </c>
      <c r="R3640" s="460">
        <f t="shared" si="638"/>
        <v>-4.2004775859124471E-12</v>
      </c>
      <c r="V3640" s="430"/>
    </row>
    <row r="3641" spans="3:22" x14ac:dyDescent="0.35">
      <c r="C3641" s="460">
        <v>7000</v>
      </c>
      <c r="D3641" s="460">
        <f t="shared" si="629"/>
        <v>7000</v>
      </c>
      <c r="E3641" s="460">
        <f t="shared" si="635"/>
        <v>7</v>
      </c>
      <c r="F3641" s="460">
        <f t="shared" si="630"/>
        <v>1.7083782003930248E-5</v>
      </c>
      <c r="G3641" s="460">
        <v>1.0536711522249599E-8</v>
      </c>
      <c r="H3641" s="460">
        <f t="shared" si="631"/>
        <v>1</v>
      </c>
      <c r="I3641" s="460">
        <v>3.08492342416652E-4</v>
      </c>
      <c r="J3641" s="460">
        <v>5.3777435884644997E-6</v>
      </c>
      <c r="K3641" s="460">
        <v>8.0796548234398095E-5</v>
      </c>
      <c r="L3641" s="460" t="str">
        <f t="shared" si="632"/>
        <v>-</v>
      </c>
      <c r="M3641" s="460">
        <f t="shared" si="633"/>
        <v>1</v>
      </c>
      <c r="N3641" s="460">
        <f t="shared" si="634"/>
        <v>1.8000688268441219E-13</v>
      </c>
      <c r="O3641" s="460">
        <f t="shared" si="639"/>
        <v>-254.89421778074333</v>
      </c>
      <c r="P3641" s="460">
        <f t="shared" si="636"/>
        <v>-10</v>
      </c>
      <c r="Q3641" s="460">
        <f t="shared" si="637"/>
        <v>4.3648784520660769E-14</v>
      </c>
      <c r="R3641" s="460">
        <f t="shared" si="638"/>
        <v>-4.3648784520660766E-13</v>
      </c>
      <c r="V3641" s="430"/>
    </row>
    <row r="3642" spans="3:22" x14ac:dyDescent="0.35">
      <c r="C3642" s="460">
        <v>7010</v>
      </c>
      <c r="D3642" s="460">
        <f t="shared" si="629"/>
        <v>7010</v>
      </c>
      <c r="E3642" s="460">
        <f t="shared" si="635"/>
        <v>7.01</v>
      </c>
      <c r="F3642" s="460">
        <f t="shared" si="630"/>
        <v>1.5048755852724966E-5</v>
      </c>
      <c r="G3642" s="460">
        <v>2.7352261672857398E-3</v>
      </c>
      <c r="H3642" s="460">
        <f t="shared" si="631"/>
        <v>1</v>
      </c>
      <c r="I3642" s="460">
        <v>2.9262912969403598E-4</v>
      </c>
      <c r="J3642" s="460">
        <v>1.2199546205522001E-5</v>
      </c>
      <c r="K3642" s="460">
        <v>1.0990173218705901E-4</v>
      </c>
      <c r="L3642" s="460" t="str">
        <f t="shared" si="632"/>
        <v>-</v>
      </c>
      <c r="M3642" s="460">
        <f t="shared" si="633"/>
        <v>1</v>
      </c>
      <c r="N3642" s="460">
        <f t="shared" si="634"/>
        <v>4.1161750793467756E-8</v>
      </c>
      <c r="O3642" s="460">
        <f t="shared" si="639"/>
        <v>-147.7101232205774</v>
      </c>
      <c r="P3642" s="460">
        <f t="shared" si="636"/>
        <v>-10</v>
      </c>
      <c r="Q3642" s="460">
        <f t="shared" si="637"/>
        <v>4.2357613680320954E-16</v>
      </c>
      <c r="R3642" s="460">
        <f t="shared" si="638"/>
        <v>-4.2357613680320955E-15</v>
      </c>
      <c r="V3642" s="430"/>
    </row>
    <row r="3643" spans="3:22" x14ac:dyDescent="0.35">
      <c r="C3643" s="460">
        <v>7020</v>
      </c>
      <c r="D3643" s="460">
        <f t="shared" si="629"/>
        <v>7020</v>
      </c>
      <c r="E3643" s="460">
        <f t="shared" si="635"/>
        <v>7.02</v>
      </c>
      <c r="F3643" s="460">
        <f t="shared" si="630"/>
        <v>1.3123637336423586E-5</v>
      </c>
      <c r="G3643" s="460">
        <v>2.40990202521544E-4</v>
      </c>
      <c r="H3643" s="460">
        <f t="shared" si="631"/>
        <v>1</v>
      </c>
      <c r="I3643" s="460">
        <v>2.7643995709999698E-4</v>
      </c>
      <c r="J3643" s="460">
        <v>2.9606024664630301E-5</v>
      </c>
      <c r="K3643" s="460">
        <v>1.3866623768961101E-4</v>
      </c>
      <c r="L3643" s="460" t="str">
        <f t="shared" si="632"/>
        <v>-</v>
      </c>
      <c r="M3643" s="460">
        <f t="shared" si="633"/>
        <v>1</v>
      </c>
      <c r="N3643" s="460">
        <f t="shared" si="634"/>
        <v>3.1626680195240164E-9</v>
      </c>
      <c r="O3643" s="460">
        <f t="shared" si="639"/>
        <v>-169.99892785852774</v>
      </c>
      <c r="P3643" s="460">
        <f t="shared" si="636"/>
        <v>-10</v>
      </c>
      <c r="Q3643" s="460">
        <f t="shared" si="637"/>
        <v>4.9116352577737473E-16</v>
      </c>
      <c r="R3643" s="460">
        <f t="shared" si="638"/>
        <v>-4.9116352577737473E-15</v>
      </c>
      <c r="V3643" s="430"/>
    </row>
    <row r="3644" spans="3:22" x14ac:dyDescent="0.35">
      <c r="C3644" s="460">
        <v>7030</v>
      </c>
      <c r="D3644" s="460">
        <f t="shared" si="629"/>
        <v>7030</v>
      </c>
      <c r="E3644" s="460">
        <f t="shared" si="635"/>
        <v>7.03</v>
      </c>
      <c r="F3644" s="460">
        <f t="shared" si="630"/>
        <v>1.1319848356802228E-5</v>
      </c>
      <c r="G3644" s="460">
        <v>2.3098001450952499E-3</v>
      </c>
      <c r="H3644" s="460">
        <f t="shared" si="631"/>
        <v>1</v>
      </c>
      <c r="I3644" s="460">
        <v>2.5995222804837102E-4</v>
      </c>
      <c r="J3644" s="460">
        <v>4.6814910512809303E-5</v>
      </c>
      <c r="K3644" s="460">
        <v>1.6706498148652999E-4</v>
      </c>
      <c r="L3644" s="460" t="str">
        <f t="shared" si="632"/>
        <v>-</v>
      </c>
      <c r="M3644" s="460">
        <f t="shared" si="633"/>
        <v>1</v>
      </c>
      <c r="N3644" s="460">
        <f t="shared" si="634"/>
        <v>2.6146587376998013E-8</v>
      </c>
      <c r="O3644" s="460">
        <f t="shared" si="639"/>
        <v>-151.65169973444603</v>
      </c>
      <c r="P3644" s="460">
        <f t="shared" si="636"/>
        <v>-10</v>
      </c>
      <c r="Q3644" s="460">
        <f t="shared" si="637"/>
        <v>2.1475811297463893E-16</v>
      </c>
      <c r="R3644" s="460">
        <f t="shared" si="638"/>
        <v>-2.1475811297463894E-15</v>
      </c>
      <c r="V3644" s="430"/>
    </row>
    <row r="3645" spans="3:22" x14ac:dyDescent="0.35">
      <c r="C3645" s="460">
        <v>7040</v>
      </c>
      <c r="D3645" s="460">
        <f t="shared" si="629"/>
        <v>7040</v>
      </c>
      <c r="E3645" s="460">
        <f t="shared" si="635"/>
        <v>7.04</v>
      </c>
      <c r="F3645" s="460">
        <f t="shared" si="630"/>
        <v>9.6467180988071755E-6</v>
      </c>
      <c r="G3645" s="460">
        <v>2.4615813836122002E-3</v>
      </c>
      <c r="H3645" s="460">
        <f t="shared" si="631"/>
        <v>1</v>
      </c>
      <c r="I3645" s="460">
        <v>2.4319356384811799E-4</v>
      </c>
      <c r="J3645" s="460">
        <v>6.3799970753198804E-5</v>
      </c>
      <c r="K3645" s="460">
        <v>1.95073453341799E-4</v>
      </c>
      <c r="L3645" s="460" t="str">
        <f t="shared" si="632"/>
        <v>-</v>
      </c>
      <c r="M3645" s="460">
        <f t="shared" si="633"/>
        <v>1</v>
      </c>
      <c r="N3645" s="460">
        <f t="shared" si="634"/>
        <v>2.3746181684978621E-8</v>
      </c>
      <c r="O3645" s="460">
        <f t="shared" si="639"/>
        <v>-152.4881242735903</v>
      </c>
      <c r="P3645" s="460">
        <f t="shared" si="636"/>
        <v>-10</v>
      </c>
      <c r="Q3645" s="460">
        <f t="shared" si="637"/>
        <v>6.2232210116793326E-16</v>
      </c>
      <c r="R3645" s="460">
        <f t="shared" si="638"/>
        <v>-6.2232210116793326E-15</v>
      </c>
      <c r="V3645" s="430"/>
    </row>
    <row r="3646" spans="3:22" x14ac:dyDescent="0.35">
      <c r="C3646" s="460">
        <v>7050</v>
      </c>
      <c r="D3646" s="460">
        <f t="shared" ref="D3646:D3709" si="640">IF(AND($D$11=$U$86,$D$13&gt;=$U$80),$D$13/$U$80,1)*(f_CLK_MHz/fCLK_NOM_MHz)*$C3646</f>
        <v>7050</v>
      </c>
      <c r="E3646" s="460">
        <f t="shared" si="635"/>
        <v>7.05</v>
      </c>
      <c r="F3646" s="460">
        <f t="shared" ref="F3646:F3709" si="641">IF(SINC3_Decimation&lt;&gt;0,(ABS(SIN(((MOD_CLK_DIV*PI()*$D3646*SINC3_Decimation)/(f_CLK_MHz*1000000)))/(SINC3_Decimation*SIN(((MOD_CLK_DIV*PI()*$D3646)/(f_CLK_MHz*1000000)))))^First_Stage_Order),"-")</f>
        <v>8.1113972986606189E-6</v>
      </c>
      <c r="G3646" s="460">
        <v>1.81283851840515E-4</v>
      </c>
      <c r="H3646" s="460">
        <f t="shared" ref="H3646:H3709" si="642">IF(SINC1A_Decimation&lt;&gt;0,(ABS(SIN(((MOD_CLK_DIV*SINC3_Decimation*FIR2_Decimation*PI()*$D3646*SINC1A_Decimation)/(f_CLK_MHz*1000000)))/(SINC1A_Decimation*SIN(((MOD_CLK_DIV*SINC3_Decimation*FIR2_Decimation*PI()*$D3646)/(f_CLK_MHz*1000000)))))^1),"-")</f>
        <v>1</v>
      </c>
      <c r="I3646" s="460">
        <v>2.2619176007343601E-4</v>
      </c>
      <c r="J3646" s="460">
        <v>8.0535557892145296E-5</v>
      </c>
      <c r="K3646" s="460">
        <v>2.2266773459435701E-4</v>
      </c>
      <c r="L3646" s="460" t="str">
        <f t="shared" ref="L3646:L3709" si="643">IF(SINC1B_Decimation&lt;&gt;0,(ABS(SIN(((MOD_CLK_DIV*FIR1_Decimation*PI()*$D3646*SINC1B_Decimation)/(f_CLK_MHz*1000000)))/(SINC1B_Decimation*SIN(((MOD_CLK_DIV*FIR1_Decimation*PI()*$D3646)/(f_CLK_MHz*1000000)))))^1),"-")</f>
        <v>-</v>
      </c>
      <c r="M3646" s="460">
        <f t="shared" ref="M3646:M3709" si="644">IF($D$14=$Z$85,(ABS(SIN(((Dec_Prior_to_Chop*PI()*$D3646*2)/(f_CLK_MHz*1000000)))/(2*SIN(((Dec_Prior_to_Chop*PI()*$D3646)/(f_CLK_MHz*1000000)))))^1),1)</f>
        <v>1</v>
      </c>
      <c r="N3646" s="460">
        <f t="shared" ref="N3646:N3709" si="645">M3646*IF(FILTER=$U$85,F3646,IF(AND(FILTER=$U$86,$D$13&lt;=$U$73,$D$13&lt;&gt;$U$72),F3646*G3646*H3646,IF(AND(FILTER=$U$86,OR($D$13&gt;=$U$74,$D$13=$U$72),$D$13&lt;=$U$79,$D$13&lt;&gt;$U$75),I3646*L3646,IF(AND(FILTER=$U$86,$D$13=$U$75),J3646*L3646,IF(AND(FILTER=$U$86,$D$13&gt;=$U$80),K3646,"Error")))))</f>
        <v>1.4704653461099453E-9</v>
      </c>
      <c r="O3646" s="460">
        <f t="shared" si="639"/>
        <v>-176.6509041177396</v>
      </c>
      <c r="P3646" s="460">
        <f t="shared" si="636"/>
        <v>-10</v>
      </c>
      <c r="Q3646" s="460">
        <f t="shared" si="637"/>
        <v>1.5896982187262696E-16</v>
      </c>
      <c r="R3646" s="460">
        <f t="shared" si="638"/>
        <v>-1.5896982187262696E-15</v>
      </c>
      <c r="V3646" s="430"/>
    </row>
    <row r="3647" spans="3:22" x14ac:dyDescent="0.35">
      <c r="C3647" s="460">
        <v>7060</v>
      </c>
      <c r="D3647" s="460">
        <f t="shared" si="640"/>
        <v>7060</v>
      </c>
      <c r="E3647" s="460">
        <f t="shared" ref="E3647:E3710" si="646">D3647/1000</f>
        <v>7.06</v>
      </c>
      <c r="F3647" s="460">
        <f t="shared" si="641"/>
        <v>6.7188034705355163E-6</v>
      </c>
      <c r="G3647" s="460">
        <v>4.3043982401051901E-3</v>
      </c>
      <c r="H3647" s="460">
        <f t="shared" si="642"/>
        <v>1</v>
      </c>
      <c r="I3647" s="460">
        <v>2.0897474304507299E-4</v>
      </c>
      <c r="J3647" s="460">
        <v>9.6996645917744601E-5</v>
      </c>
      <c r="K3647" s="460">
        <v>2.4982451599243899E-4</v>
      </c>
      <c r="L3647" s="460" t="str">
        <f t="shared" si="643"/>
        <v>-</v>
      </c>
      <c r="M3647" s="460">
        <f t="shared" si="644"/>
        <v>1</v>
      </c>
      <c r="N3647" s="460">
        <f t="shared" si="645"/>
        <v>2.8920405834185721E-8</v>
      </c>
      <c r="O3647" s="460">
        <f t="shared" si="639"/>
        <v>-150.7759123393684</v>
      </c>
      <c r="P3647" s="460">
        <f t="shared" si="636"/>
        <v>-10</v>
      </c>
      <c r="Q3647" s="460">
        <f t="shared" si="637"/>
        <v>2.3090126277433144E-16</v>
      </c>
      <c r="R3647" s="460">
        <f t="shared" si="638"/>
        <v>-2.3090126277433146E-15</v>
      </c>
      <c r="V3647" s="430"/>
    </row>
    <row r="3648" spans="3:22" x14ac:dyDescent="0.35">
      <c r="C3648" s="460">
        <v>7070</v>
      </c>
      <c r="D3648" s="460">
        <f t="shared" si="640"/>
        <v>7070</v>
      </c>
      <c r="E3648" s="460">
        <f t="shared" si="646"/>
        <v>7.07</v>
      </c>
      <c r="F3648" s="460">
        <f t="shared" si="641"/>
        <v>5.4715975430934637E-6</v>
      </c>
      <c r="G3648" s="460">
        <v>9.1149948106466205E-3</v>
      </c>
      <c r="H3648" s="460">
        <f t="shared" si="642"/>
        <v>1</v>
      </c>
      <c r="I3648" s="460">
        <v>1.91570526489073E-4</v>
      </c>
      <c r="J3648" s="460">
        <v>1.13158864987976E-4</v>
      </c>
      <c r="K3648" s="460">
        <v>2.7652111479776602E-4</v>
      </c>
      <c r="L3648" s="460" t="str">
        <f t="shared" si="643"/>
        <v>-</v>
      </c>
      <c r="M3648" s="460">
        <f t="shared" si="644"/>
        <v>1</v>
      </c>
      <c r="N3648" s="460">
        <f t="shared" si="645"/>
        <v>4.987358321124372E-8</v>
      </c>
      <c r="O3648" s="460">
        <f t="shared" si="639"/>
        <v>-146.0425885678697</v>
      </c>
      <c r="P3648" s="460">
        <f t="shared" si="636"/>
        <v>-10</v>
      </c>
      <c r="Q3648" s="460">
        <f t="shared" si="637"/>
        <v>1.5521231774228138E-15</v>
      </c>
      <c r="R3648" s="460">
        <f t="shared" si="638"/>
        <v>-1.5521231774228137E-14</v>
      </c>
      <c r="V3648" s="430"/>
    </row>
    <row r="3649" spans="3:22" x14ac:dyDescent="0.35">
      <c r="C3649" s="460">
        <v>7080</v>
      </c>
      <c r="D3649" s="460">
        <f t="shared" si="640"/>
        <v>7080</v>
      </c>
      <c r="E3649" s="460">
        <f t="shared" si="646"/>
        <v>7.08</v>
      </c>
      <c r="F3649" s="460">
        <f t="shared" si="641"/>
        <v>4.3701919217206513E-6</v>
      </c>
      <c r="G3649" s="460">
        <v>2.1461560900312599E-8</v>
      </c>
      <c r="H3649" s="460">
        <f t="shared" si="642"/>
        <v>1</v>
      </c>
      <c r="I3649" s="460">
        <v>1.7400716843418099E-4</v>
      </c>
      <c r="J3649" s="460">
        <v>1.2899853478341001E-4</v>
      </c>
      <c r="K3649" s="460">
        <v>3.0273549114722803E-4</v>
      </c>
      <c r="L3649" s="460" t="str">
        <f t="shared" si="643"/>
        <v>-</v>
      </c>
      <c r="M3649" s="460">
        <f t="shared" si="644"/>
        <v>1</v>
      </c>
      <c r="N3649" s="460">
        <f t="shared" si="645"/>
        <v>9.3791140074061916E-14</v>
      </c>
      <c r="O3649" s="460">
        <f t="shared" si="639"/>
        <v>-260.55676370122046</v>
      </c>
      <c r="P3649" s="460">
        <f t="shared" si="636"/>
        <v>-10</v>
      </c>
      <c r="Q3649" s="460">
        <f t="shared" si="637"/>
        <v>6.2184591443452654E-16</v>
      </c>
      <c r="R3649" s="460">
        <f t="shared" si="638"/>
        <v>-6.2184591443452658E-15</v>
      </c>
      <c r="V3649" s="430"/>
    </row>
    <row r="3650" spans="3:22" x14ac:dyDescent="0.35">
      <c r="C3650" s="460">
        <v>7090</v>
      </c>
      <c r="D3650" s="460">
        <f t="shared" si="640"/>
        <v>7090</v>
      </c>
      <c r="E3650" s="460">
        <f t="shared" si="646"/>
        <v>7.09</v>
      </c>
      <c r="F3650" s="460">
        <f t="shared" si="641"/>
        <v>3.4127895603326218E-6</v>
      </c>
      <c r="G3650" s="460">
        <v>1.05772703772475E-2</v>
      </c>
      <c r="H3650" s="460">
        <f t="shared" si="642"/>
        <v>1</v>
      </c>
      <c r="I3650" s="460">
        <v>1.5631272841143201E-4</v>
      </c>
      <c r="J3650" s="460">
        <v>1.4449269648413599E-4</v>
      </c>
      <c r="K3650" s="460">
        <v>3.2844626366541403E-4</v>
      </c>
      <c r="L3650" s="460" t="str">
        <f t="shared" si="643"/>
        <v>-</v>
      </c>
      <c r="M3650" s="460">
        <f t="shared" si="644"/>
        <v>1</v>
      </c>
      <c r="N3650" s="460">
        <f t="shared" si="645"/>
        <v>3.6097997920285759E-8</v>
      </c>
      <c r="O3650" s="460">
        <f t="shared" si="639"/>
        <v>-148.85033768835987</v>
      </c>
      <c r="P3650" s="460">
        <f t="shared" si="636"/>
        <v>-10</v>
      </c>
      <c r="Q3650" s="460">
        <f t="shared" si="637"/>
        <v>3.2576805630162761E-16</v>
      </c>
      <c r="R3650" s="460">
        <f t="shared" si="638"/>
        <v>-3.2576805630162763E-15</v>
      </c>
      <c r="V3650" s="430"/>
    </row>
    <row r="3651" spans="3:22" x14ac:dyDescent="0.35">
      <c r="C3651" s="460">
        <v>7100</v>
      </c>
      <c r="D3651" s="460">
        <f t="shared" si="640"/>
        <v>7100</v>
      </c>
      <c r="E3651" s="460">
        <f t="shared" si="646"/>
        <v>7.1</v>
      </c>
      <c r="F3651" s="460">
        <f t="shared" si="641"/>
        <v>2.595453204076266E-6</v>
      </c>
      <c r="G3651" s="460">
        <v>5.70242922783754E-9</v>
      </c>
      <c r="H3651" s="460">
        <f t="shared" si="642"/>
        <v>1</v>
      </c>
      <c r="I3651" s="460">
        <v>1.38515225016337E-4</v>
      </c>
      <c r="J3651" s="460">
        <v>1.5961914333228E-4</v>
      </c>
      <c r="K3651" s="460">
        <v>3.5363272431842402E-4</v>
      </c>
      <c r="L3651" s="460" t="str">
        <f t="shared" si="643"/>
        <v>-</v>
      </c>
      <c r="M3651" s="460">
        <f t="shared" si="644"/>
        <v>1</v>
      </c>
      <c r="N3651" s="460">
        <f t="shared" si="645"/>
        <v>1.4800388210409092E-14</v>
      </c>
      <c r="O3651" s="460">
        <f t="shared" si="639"/>
        <v>-276.5945378604423</v>
      </c>
      <c r="P3651" s="460">
        <f t="shared" ref="P3651:P3714" si="647">D3650-D3651</f>
        <v>-10</v>
      </c>
      <c r="Q3651" s="460">
        <f t="shared" ref="Q3651:Q3714" si="648">((N3651+N3650)/2)^2</f>
        <v>3.257666305954849E-16</v>
      </c>
      <c r="R3651" s="460">
        <f t="shared" ref="R3651:R3714" si="649">P3651*Q3651</f>
        <v>-3.2576663059548489E-15</v>
      </c>
      <c r="V3651" s="430"/>
    </row>
    <row r="3652" spans="3:22" x14ac:dyDescent="0.35">
      <c r="C3652" s="460">
        <v>7110</v>
      </c>
      <c r="D3652" s="460">
        <f t="shared" si="640"/>
        <v>7110</v>
      </c>
      <c r="E3652" s="460">
        <f t="shared" si="646"/>
        <v>7.11</v>
      </c>
      <c r="F3652" s="460">
        <f t="shared" si="641"/>
        <v>1.912203556828678E-6</v>
      </c>
      <c r="G3652" s="460">
        <v>1.98512004968515E-2</v>
      </c>
      <c r="H3652" s="460">
        <f t="shared" si="642"/>
        <v>1</v>
      </c>
      <c r="I3652" s="460">
        <v>1.2064259389470401E-4</v>
      </c>
      <c r="J3652" s="460">
        <v>1.74356449742898E-4</v>
      </c>
      <c r="K3652" s="460">
        <v>3.7827485250102301E-4</v>
      </c>
      <c r="L3652" s="460" t="str">
        <f t="shared" si="643"/>
        <v>-</v>
      </c>
      <c r="M3652" s="460">
        <f t="shared" si="644"/>
        <v>1</v>
      </c>
      <c r="N3652" s="460">
        <f t="shared" si="645"/>
        <v>3.7959536197398661E-8</v>
      </c>
      <c r="O3652" s="460">
        <f t="shared" si="639"/>
        <v>-148.41358205141808</v>
      </c>
      <c r="P3652" s="460">
        <f t="shared" si="647"/>
        <v>-10</v>
      </c>
      <c r="Q3652" s="460">
        <f t="shared" si="648"/>
        <v>3.6023187798839557E-16</v>
      </c>
      <c r="R3652" s="460">
        <f t="shared" si="649"/>
        <v>-3.6023187798839554E-15</v>
      </c>
      <c r="V3652" s="430"/>
    </row>
    <row r="3653" spans="3:22" x14ac:dyDescent="0.35">
      <c r="C3653" s="460">
        <v>7120</v>
      </c>
      <c r="D3653" s="460">
        <f t="shared" si="640"/>
        <v>7120</v>
      </c>
      <c r="E3653" s="460">
        <f t="shared" si="646"/>
        <v>7.12</v>
      </c>
      <c r="F3653" s="460">
        <f t="shared" si="641"/>
        <v>1.3551447405602494E-6</v>
      </c>
      <c r="G3653" s="460">
        <v>1.9841479976616599E-2</v>
      </c>
      <c r="H3653" s="460">
        <f t="shared" si="642"/>
        <v>1</v>
      </c>
      <c r="I3653" s="460">
        <v>1.02722646210275E-4</v>
      </c>
      <c r="J3653" s="460">
        <v>1.88683998930843E-4</v>
      </c>
      <c r="K3653" s="460">
        <v>4.0235332835216597E-4</v>
      </c>
      <c r="L3653" s="460" t="str">
        <f t="shared" si="643"/>
        <v>-</v>
      </c>
      <c r="M3653" s="460">
        <f t="shared" si="644"/>
        <v>1</v>
      </c>
      <c r="N3653" s="460">
        <f t="shared" si="645"/>
        <v>2.6888077235243486E-8</v>
      </c>
      <c r="O3653" s="460">
        <f t="shared" si="639"/>
        <v>-151.40880506076275</v>
      </c>
      <c r="P3653" s="460">
        <f t="shared" si="647"/>
        <v>-10</v>
      </c>
      <c r="Q3653" s="460">
        <f t="shared" si="648"/>
        <v>1.0513032419773473E-15</v>
      </c>
      <c r="R3653" s="460">
        <f t="shared" si="649"/>
        <v>-1.0513032419773473E-14</v>
      </c>
      <c r="V3653" s="430"/>
    </row>
    <row r="3654" spans="3:22" x14ac:dyDescent="0.35">
      <c r="C3654" s="460">
        <v>7130</v>
      </c>
      <c r="D3654" s="460">
        <f t="shared" si="640"/>
        <v>7130</v>
      </c>
      <c r="E3654" s="460">
        <f t="shared" si="646"/>
        <v>7.13</v>
      </c>
      <c r="F3654" s="460">
        <f t="shared" si="641"/>
        <v>9.1461505251449392E-7</v>
      </c>
      <c r="G3654" s="460">
        <v>5.2762964926704303E-3</v>
      </c>
      <c r="H3654" s="460">
        <f t="shared" si="642"/>
        <v>1</v>
      </c>
      <c r="I3654" s="460">
        <v>8.4783027653168402E-5</v>
      </c>
      <c r="J3654" s="460">
        <v>2.0258200902171001E-4</v>
      </c>
      <c r="K3654" s="460">
        <v>4.2584954529045402E-4</v>
      </c>
      <c r="L3654" s="460" t="str">
        <f t="shared" si="643"/>
        <v>-</v>
      </c>
      <c r="M3654" s="460">
        <f t="shared" si="644"/>
        <v>1</v>
      </c>
      <c r="N3654" s="460">
        <f t="shared" si="645"/>
        <v>4.825780193725806E-9</v>
      </c>
      <c r="O3654" s="460">
        <f t="shared" si="639"/>
        <v>-166.32864926738418</v>
      </c>
      <c r="P3654" s="460">
        <f t="shared" si="647"/>
        <v>-10</v>
      </c>
      <c r="Q3654" s="460">
        <f t="shared" si="648"/>
        <v>2.5144218825624772E-16</v>
      </c>
      <c r="R3654" s="460">
        <f t="shared" si="649"/>
        <v>-2.5144218825624774E-15</v>
      </c>
      <c r="V3654" s="430"/>
    </row>
    <row r="3655" spans="3:22" x14ac:dyDescent="0.35">
      <c r="C3655" s="460">
        <v>7140</v>
      </c>
      <c r="D3655" s="460">
        <f t="shared" si="640"/>
        <v>7140</v>
      </c>
      <c r="E3655" s="460">
        <f t="shared" si="646"/>
        <v>7.14</v>
      </c>
      <c r="F3655" s="460">
        <f t="shared" si="641"/>
        <v>5.7936069550924685E-7</v>
      </c>
      <c r="G3655" s="460">
        <v>1.7304371935114799E-5</v>
      </c>
      <c r="H3655" s="460">
        <f t="shared" si="642"/>
        <v>1</v>
      </c>
      <c r="I3655" s="460">
        <v>6.6851178044708602E-5</v>
      </c>
      <c r="J3655" s="460">
        <v>2.16031557618544E-4</v>
      </c>
      <c r="K3655" s="460">
        <v>4.4874562176614401E-4</v>
      </c>
      <c r="L3655" s="460" t="str">
        <f t="shared" si="643"/>
        <v>-</v>
      </c>
      <c r="M3655" s="460">
        <f t="shared" si="644"/>
        <v>1</v>
      </c>
      <c r="N3655" s="460">
        <f t="shared" si="645"/>
        <v>1.0025472959678802E-11</v>
      </c>
      <c r="O3655" s="460">
        <f t="shared" si="639"/>
        <v>-219.97790260072208</v>
      </c>
      <c r="P3655" s="460">
        <f t="shared" si="647"/>
        <v>-10</v>
      </c>
      <c r="Q3655" s="460">
        <f t="shared" si="648"/>
        <v>5.8462541114868617E-18</v>
      </c>
      <c r="R3655" s="460">
        <f t="shared" si="649"/>
        <v>-5.8462541114868623E-17</v>
      </c>
      <c r="V3655" s="430"/>
    </row>
    <row r="3656" spans="3:22" x14ac:dyDescent="0.35">
      <c r="C3656" s="460">
        <v>7150</v>
      </c>
      <c r="D3656" s="460">
        <f t="shared" si="640"/>
        <v>7150</v>
      </c>
      <c r="E3656" s="460">
        <f t="shared" si="646"/>
        <v>7.15</v>
      </c>
      <c r="F3656" s="460">
        <f t="shared" si="641"/>
        <v>3.3672986075456066E-7</v>
      </c>
      <c r="G3656" s="460">
        <v>1.66077525926719E-5</v>
      </c>
      <c r="H3656" s="460">
        <f t="shared" si="642"/>
        <v>1</v>
      </c>
      <c r="I3656" s="460">
        <v>4.8954291594443997E-5</v>
      </c>
      <c r="J3656" s="460">
        <v>2.2901460479918199E-4</v>
      </c>
      <c r="K3656" s="460">
        <v>4.7102441222482698E-4</v>
      </c>
      <c r="L3656" s="460" t="str">
        <f t="shared" si="643"/>
        <v>-</v>
      </c>
      <c r="M3656" s="460">
        <f t="shared" si="644"/>
        <v>1</v>
      </c>
      <c r="N3656" s="460">
        <f t="shared" si="645"/>
        <v>5.592326217976603E-12</v>
      </c>
      <c r="O3656" s="460">
        <f t="shared" si="639"/>
        <v>-225.04815005520854</v>
      </c>
      <c r="P3656" s="460">
        <f t="shared" si="647"/>
        <v>-10</v>
      </c>
      <c r="Q3656" s="460">
        <f t="shared" si="648"/>
        <v>6.0978912788393465E-23</v>
      </c>
      <c r="R3656" s="460">
        <f t="shared" si="649"/>
        <v>-6.0978912788393468E-22</v>
      </c>
      <c r="V3656" s="430"/>
    </row>
    <row r="3657" spans="3:22" x14ac:dyDescent="0.35">
      <c r="C3657" s="460">
        <v>7160</v>
      </c>
      <c r="D3657" s="460">
        <f t="shared" si="640"/>
        <v>7160</v>
      </c>
      <c r="E3657" s="460">
        <f t="shared" si="646"/>
        <v>7.16</v>
      </c>
      <c r="F3657" s="460">
        <f t="shared" si="641"/>
        <v>1.7288428519224017E-7</v>
      </c>
      <c r="G3657" s="460">
        <v>1.56372563271336E-2</v>
      </c>
      <c r="H3657" s="460">
        <f t="shared" si="642"/>
        <v>1</v>
      </c>
      <c r="I3657" s="460">
        <v>3.1119277863363298E-5</v>
      </c>
      <c r="J3657" s="460">
        <v>2.4151401451978199E-4</v>
      </c>
      <c r="K3657" s="460">
        <v>4.9266951727836201E-4</v>
      </c>
      <c r="L3657" s="460" t="str">
        <f t="shared" si="643"/>
        <v>-</v>
      </c>
      <c r="M3657" s="460">
        <f t="shared" si="644"/>
        <v>1</v>
      </c>
      <c r="N3657" s="460">
        <f t="shared" si="645"/>
        <v>2.7034358824843271E-9</v>
      </c>
      <c r="O3657" s="460">
        <f t="shared" si="639"/>
        <v>-171.36167852297635</v>
      </c>
      <c r="P3657" s="460">
        <f t="shared" si="647"/>
        <v>-10</v>
      </c>
      <c r="Q3657" s="460">
        <f t="shared" si="648"/>
        <v>1.8347084588862028E-18</v>
      </c>
      <c r="R3657" s="460">
        <f t="shared" si="649"/>
        <v>-1.8347084588862028E-17</v>
      </c>
      <c r="V3657" s="430"/>
    </row>
    <row r="3658" spans="3:22" x14ac:dyDescent="0.35">
      <c r="C3658" s="460">
        <v>7170</v>
      </c>
      <c r="D3658" s="460">
        <f t="shared" si="640"/>
        <v>7170</v>
      </c>
      <c r="E3658" s="460">
        <f t="shared" si="646"/>
        <v>7.17</v>
      </c>
      <c r="F3658" s="460">
        <f t="shared" si="641"/>
        <v>7.302518969286197E-8</v>
      </c>
      <c r="G3658" s="460">
        <v>0.137416086495875</v>
      </c>
      <c r="H3658" s="460">
        <f t="shared" si="642"/>
        <v>1</v>
      </c>
      <c r="I3658" s="460">
        <v>1.33727234850285E-5</v>
      </c>
      <c r="J3658" s="460">
        <v>2.5351357440569301E-4</v>
      </c>
      <c r="K3658" s="460">
        <v>5.1366529308125703E-4</v>
      </c>
      <c r="L3658" s="460" t="str">
        <f t="shared" si="643"/>
        <v>-</v>
      </c>
      <c r="M3658" s="460">
        <f t="shared" si="644"/>
        <v>1</v>
      </c>
      <c r="N3658" s="460">
        <f t="shared" si="645"/>
        <v>1.0034835783212E-8</v>
      </c>
      <c r="O3658" s="460">
        <f t="shared" si="639"/>
        <v>-159.96979460409474</v>
      </c>
      <c r="P3658" s="460">
        <f t="shared" si="647"/>
        <v>-10</v>
      </c>
      <c r="Q3658" s="460">
        <f t="shared" si="648"/>
        <v>4.0565891257270468E-17</v>
      </c>
      <c r="R3658" s="460">
        <f t="shared" si="649"/>
        <v>-4.0565891257270469E-16</v>
      </c>
      <c r="V3658" s="430"/>
    </row>
    <row r="3659" spans="3:22" x14ac:dyDescent="0.35">
      <c r="C3659" s="460">
        <v>7180</v>
      </c>
      <c r="D3659" s="460">
        <f t="shared" si="640"/>
        <v>7180</v>
      </c>
      <c r="E3659" s="460">
        <f t="shared" si="646"/>
        <v>7.18</v>
      </c>
      <c r="F3659" s="460">
        <f t="shared" si="641"/>
        <v>2.1630333113698387E-8</v>
      </c>
      <c r="G3659" s="460">
        <v>0.44433630046301897</v>
      </c>
      <c r="H3659" s="460">
        <f t="shared" si="642"/>
        <v>1</v>
      </c>
      <c r="I3659" s="460">
        <v>4.2591453038978398E-6</v>
      </c>
      <c r="J3659" s="460">
        <v>2.6499801391057702E-4</v>
      </c>
      <c r="K3659" s="460">
        <v>5.3399685990897098E-4</v>
      </c>
      <c r="L3659" s="460" t="str">
        <f t="shared" si="643"/>
        <v>-</v>
      </c>
      <c r="M3659" s="460">
        <f t="shared" si="644"/>
        <v>1</v>
      </c>
      <c r="N3659" s="460">
        <f t="shared" si="645"/>
        <v>9.6111421935234751E-9</v>
      </c>
      <c r="O3659" s="460">
        <f t="shared" si="639"/>
        <v>-160.34449994929713</v>
      </c>
      <c r="P3659" s="460">
        <f t="shared" si="647"/>
        <v>-10</v>
      </c>
      <c r="Q3659" s="460">
        <f t="shared" si="648"/>
        <v>9.6491112665593824E-17</v>
      </c>
      <c r="R3659" s="460">
        <f t="shared" si="649"/>
        <v>-9.6491112665593829E-16</v>
      </c>
      <c r="V3659" s="430"/>
    </row>
    <row r="3660" spans="3:22" x14ac:dyDescent="0.35">
      <c r="C3660" s="460">
        <v>7190</v>
      </c>
      <c r="D3660" s="460">
        <f t="shared" si="640"/>
        <v>7190</v>
      </c>
      <c r="E3660" s="460">
        <f t="shared" si="646"/>
        <v>7.19</v>
      </c>
      <c r="F3660" s="460">
        <f t="shared" si="641"/>
        <v>2.6987922067560794E-9</v>
      </c>
      <c r="G3660" s="460">
        <v>0.823387381680734</v>
      </c>
      <c r="H3660" s="460">
        <f t="shared" si="642"/>
        <v>1</v>
      </c>
      <c r="I3660" s="460">
        <v>2.1750499275168399E-5</v>
      </c>
      <c r="J3660" s="460">
        <v>2.7595302082961901E-4</v>
      </c>
      <c r="K3660" s="460">
        <v>5.5365010993853705E-4</v>
      </c>
      <c r="L3660" s="460" t="str">
        <f t="shared" si="643"/>
        <v>-</v>
      </c>
      <c r="M3660" s="460">
        <f t="shared" si="644"/>
        <v>1</v>
      </c>
      <c r="N3660" s="460">
        <f t="shared" si="645"/>
        <v>2.2221514488212584E-9</v>
      </c>
      <c r="O3660" s="460">
        <f t="shared" si="639"/>
        <v>-173.06452690838952</v>
      </c>
      <c r="P3660" s="460">
        <f t="shared" si="647"/>
        <v>-10</v>
      </c>
      <c r="Q3660" s="460">
        <f t="shared" si="648"/>
        <v>3.5006709606489077E-17</v>
      </c>
      <c r="R3660" s="460">
        <f t="shared" si="649"/>
        <v>-3.5006709606489075E-16</v>
      </c>
      <c r="V3660" s="430"/>
    </row>
    <row r="3661" spans="3:22" x14ac:dyDescent="0.35">
      <c r="C3661" s="460">
        <v>7200</v>
      </c>
      <c r="D3661" s="460">
        <f t="shared" si="640"/>
        <v>7200</v>
      </c>
      <c r="E3661" s="460">
        <f t="shared" si="646"/>
        <v>7.2</v>
      </c>
      <c r="F3661" s="460">
        <f t="shared" si="641"/>
        <v>4.4809987259922278E-48</v>
      </c>
      <c r="G3661" s="460">
        <v>0.99999998509883903</v>
      </c>
      <c r="H3661" s="460">
        <f t="shared" si="642"/>
        <v>1</v>
      </c>
      <c r="I3661" s="460">
        <v>3.9075941914553598E-5</v>
      </c>
      <c r="J3661" s="460">
        <v>2.8636525615397402E-4</v>
      </c>
      <c r="K3661" s="460">
        <v>5.7261171422869897E-4</v>
      </c>
      <c r="L3661" s="460" t="str">
        <f t="shared" si="643"/>
        <v>-</v>
      </c>
      <c r="M3661" s="460">
        <f t="shared" si="644"/>
        <v>1</v>
      </c>
      <c r="N3661" s="460">
        <f t="shared" si="645"/>
        <v>4.4809986592201447E-48</v>
      </c>
      <c r="O3661" s="460">
        <f t="shared" ref="O3661:O3724" si="650">20*LOG10(N3661)</f>
        <v>-946.97250372068299</v>
      </c>
      <c r="P3661" s="460">
        <f t="shared" si="647"/>
        <v>-10</v>
      </c>
      <c r="Q3661" s="460">
        <f t="shared" si="648"/>
        <v>1.2344892653746045E-18</v>
      </c>
      <c r="R3661" s="460">
        <f t="shared" si="649"/>
        <v>-1.2344892653746046E-17</v>
      </c>
      <c r="V3661" s="430"/>
    </row>
    <row r="3662" spans="3:22" x14ac:dyDescent="0.35">
      <c r="C3662" s="460">
        <v>7210</v>
      </c>
      <c r="D3662" s="460">
        <f t="shared" si="640"/>
        <v>7210</v>
      </c>
      <c r="E3662" s="460">
        <f t="shared" si="646"/>
        <v>7.21</v>
      </c>
      <c r="F3662" s="460">
        <f t="shared" si="641"/>
        <v>2.6764537772215922E-9</v>
      </c>
      <c r="G3662" s="460">
        <v>0.82338738168075198</v>
      </c>
      <c r="H3662" s="460">
        <f t="shared" si="642"/>
        <v>1</v>
      </c>
      <c r="I3662" s="460">
        <v>5.6210544175876498E-5</v>
      </c>
      <c r="J3662" s="460">
        <v>2.9622236725680901E-4</v>
      </c>
      <c r="K3662" s="460">
        <v>5.9086912890158499E-4</v>
      </c>
      <c r="L3662" s="460" t="str">
        <f t="shared" si="643"/>
        <v>-</v>
      </c>
      <c r="M3662" s="460">
        <f t="shared" si="644"/>
        <v>1</v>
      </c>
      <c r="N3662" s="460">
        <f t="shared" si="645"/>
        <v>2.2037582678160457E-9</v>
      </c>
      <c r="O3662" s="460">
        <f t="shared" si="650"/>
        <v>-173.13672090703312</v>
      </c>
      <c r="P3662" s="460">
        <f t="shared" si="647"/>
        <v>-10</v>
      </c>
      <c r="Q3662" s="460">
        <f t="shared" si="648"/>
        <v>1.2141376257418945E-18</v>
      </c>
      <c r="R3662" s="460">
        <f t="shared" si="649"/>
        <v>-1.2141376257418944E-17</v>
      </c>
      <c r="V3662" s="430"/>
    </row>
    <row r="3663" spans="3:22" x14ac:dyDescent="0.35">
      <c r="C3663" s="460">
        <v>7220</v>
      </c>
      <c r="D3663" s="460">
        <f t="shared" si="640"/>
        <v>7220</v>
      </c>
      <c r="E3663" s="460">
        <f t="shared" si="646"/>
        <v>7.22</v>
      </c>
      <c r="F3663" s="460">
        <f t="shared" si="641"/>
        <v>2.1273737393233009E-8</v>
      </c>
      <c r="G3663" s="460">
        <v>0.44433630046304001</v>
      </c>
      <c r="H3663" s="460">
        <f t="shared" si="642"/>
        <v>1</v>
      </c>
      <c r="I3663" s="460">
        <v>7.3129878239837907E-5</v>
      </c>
      <c r="J3663" s="460">
        <v>3.05512999404211E-4</v>
      </c>
      <c r="K3663" s="460">
        <v>6.08410600525499E-4</v>
      </c>
      <c r="L3663" s="460" t="str">
        <f t="shared" si="643"/>
        <v>-</v>
      </c>
      <c r="M3663" s="460">
        <f t="shared" si="644"/>
        <v>1</v>
      </c>
      <c r="N3663" s="460">
        <f t="shared" si="645"/>
        <v>9.4526937703313925E-9</v>
      </c>
      <c r="O3663" s="460">
        <f t="shared" si="650"/>
        <v>-160.48888822583453</v>
      </c>
      <c r="P3663" s="460">
        <f t="shared" si="647"/>
        <v>-10</v>
      </c>
      <c r="Q3663" s="460">
        <f t="shared" si="648"/>
        <v>3.3968218529407892E-17</v>
      </c>
      <c r="R3663" s="460">
        <f t="shared" si="649"/>
        <v>-3.396821852940789E-16</v>
      </c>
      <c r="V3663" s="430"/>
    </row>
    <row r="3664" spans="3:22" x14ac:dyDescent="0.35">
      <c r="C3664" s="460">
        <v>7230</v>
      </c>
      <c r="D3664" s="460">
        <f t="shared" si="640"/>
        <v>7230</v>
      </c>
      <c r="E3664" s="460">
        <f t="shared" si="646"/>
        <v>7.23</v>
      </c>
      <c r="F3664" s="460">
        <f t="shared" si="641"/>
        <v>7.1226817198411517E-8</v>
      </c>
      <c r="G3664" s="460">
        <v>0.13741608649588699</v>
      </c>
      <c r="H3664" s="460">
        <f t="shared" si="642"/>
        <v>1</v>
      </c>
      <c r="I3664" s="460">
        <v>8.9810050235358105E-5</v>
      </c>
      <c r="J3664" s="460">
        <v>3.1422680558674599E-4</v>
      </c>
      <c r="K3664" s="460">
        <v>6.2522517070073499E-4</v>
      </c>
      <c r="L3664" s="460" t="str">
        <f t="shared" si="643"/>
        <v>-</v>
      </c>
      <c r="M3664" s="460">
        <f t="shared" si="644"/>
        <v>1</v>
      </c>
      <c r="N3664" s="460">
        <f t="shared" si="645"/>
        <v>9.7877104729636481E-9</v>
      </c>
      <c r="O3664" s="460">
        <f t="shared" si="650"/>
        <v>-160.18637771704243</v>
      </c>
      <c r="P3664" s="460">
        <f t="shared" si="647"/>
        <v>-10</v>
      </c>
      <c r="Q3664" s="460">
        <f t="shared" si="648"/>
        <v>9.2548288861351471E-17</v>
      </c>
      <c r="R3664" s="460">
        <f t="shared" si="649"/>
        <v>-9.2548288861351471E-16</v>
      </c>
      <c r="V3664" s="430"/>
    </row>
    <row r="3665" spans="3:22" x14ac:dyDescent="0.35">
      <c r="C3665" s="460">
        <v>7240</v>
      </c>
      <c r="D3665" s="460">
        <f t="shared" si="640"/>
        <v>7240</v>
      </c>
      <c r="E3665" s="460">
        <f t="shared" si="646"/>
        <v>7.24</v>
      </c>
      <c r="F3665" s="460">
        <f t="shared" si="641"/>
        <v>1.6723092011310005E-7</v>
      </c>
      <c r="G3665" s="460">
        <v>1.5637256327136199E-2</v>
      </c>
      <c r="H3665" s="460">
        <f t="shared" si="642"/>
        <v>1</v>
      </c>
      <c r="I3665" s="460">
        <v>1.06227731882303E-4</v>
      </c>
      <c r="J3665" s="460">
        <v>3.22354454669105E-4</v>
      </c>
      <c r="K3665" s="460">
        <v>6.4130267985108597E-4</v>
      </c>
      <c r="L3665" s="460" t="str">
        <f t="shared" si="643"/>
        <v>-</v>
      </c>
      <c r="M3665" s="460">
        <f t="shared" si="644"/>
        <v>1</v>
      </c>
      <c r="N3665" s="460">
        <f t="shared" si="645"/>
        <v>2.6150327636313817E-9</v>
      </c>
      <c r="O3665" s="460">
        <f t="shared" si="650"/>
        <v>-171.65045731012015</v>
      </c>
      <c r="P3665" s="460">
        <f t="shared" si="647"/>
        <v>-10</v>
      </c>
      <c r="Q3665" s="460">
        <f t="shared" si="648"/>
        <v>3.8457009948225933E-17</v>
      </c>
      <c r="R3665" s="460">
        <f t="shared" si="649"/>
        <v>-3.8457009948225933E-16</v>
      </c>
      <c r="V3665" s="430"/>
    </row>
    <row r="3666" spans="3:22" x14ac:dyDescent="0.35">
      <c r="C3666" s="460">
        <v>7250</v>
      </c>
      <c r="D3666" s="460">
        <f t="shared" si="640"/>
        <v>7250</v>
      </c>
      <c r="E3666" s="460">
        <f t="shared" si="646"/>
        <v>7.25</v>
      </c>
      <c r="F3666" s="460">
        <f t="shared" si="641"/>
        <v>3.2302255789690291E-7</v>
      </c>
      <c r="G3666" s="460">
        <v>1.66077525926791E-5</v>
      </c>
      <c r="H3666" s="460">
        <f t="shared" si="642"/>
        <v>1</v>
      </c>
      <c r="I3666" s="460">
        <v>1.2236019101920801E-4</v>
      </c>
      <c r="J3666" s="460">
        <v>3.2988763786036198E-4</v>
      </c>
      <c r="K3666" s="460">
        <v>6.5663377022369201E-4</v>
      </c>
      <c r="L3666" s="460" t="str">
        <f t="shared" si="643"/>
        <v>-</v>
      </c>
      <c r="M3666" s="460">
        <f t="shared" si="644"/>
        <v>1</v>
      </c>
      <c r="N3666" s="460">
        <f t="shared" si="645"/>
        <v>5.3646787234061241E-12</v>
      </c>
      <c r="O3666" s="460">
        <f t="shared" si="650"/>
        <v>-225.40912563362437</v>
      </c>
      <c r="P3666" s="460">
        <f t="shared" si="647"/>
        <v>-10</v>
      </c>
      <c r="Q3666" s="460">
        <f t="shared" si="648"/>
        <v>1.7166206889748785E-18</v>
      </c>
      <c r="R3666" s="460">
        <f t="shared" si="649"/>
        <v>-1.7166206889748786E-17</v>
      </c>
      <c r="V3666" s="430"/>
    </row>
    <row r="3667" spans="3:22" x14ac:dyDescent="0.35">
      <c r="C3667" s="460">
        <v>7260</v>
      </c>
      <c r="D3667" s="460">
        <f t="shared" si="640"/>
        <v>7260</v>
      </c>
      <c r="E3667" s="460">
        <f t="shared" si="646"/>
        <v>7.26</v>
      </c>
      <c r="F3667" s="460">
        <f t="shared" si="641"/>
        <v>5.5117605306938838E-7</v>
      </c>
      <c r="G3667" s="460">
        <v>1.73043719350926E-5</v>
      </c>
      <c r="H3667" s="460">
        <f t="shared" si="642"/>
        <v>1</v>
      </c>
      <c r="I3667" s="460">
        <v>1.3818532097762301E-4</v>
      </c>
      <c r="J3667" s="460">
        <v>3.3681907350702802E-4</v>
      </c>
      <c r="K3667" s="460">
        <v>6.7120988810039301E-4</v>
      </c>
      <c r="L3667" s="460" t="str">
        <f t="shared" si="643"/>
        <v>-</v>
      </c>
      <c r="M3667" s="460">
        <f t="shared" si="644"/>
        <v>1</v>
      </c>
      <c r="N3667" s="460">
        <f t="shared" si="645"/>
        <v>9.5377554240290347E-12</v>
      </c>
      <c r="O3667" s="460">
        <f t="shared" si="650"/>
        <v>-220.41107636682571</v>
      </c>
      <c r="P3667" s="460">
        <f t="shared" si="647"/>
        <v>-10</v>
      </c>
      <c r="Q3667" s="460">
        <f t="shared" si="648"/>
        <v>5.5520635879660361E-23</v>
      </c>
      <c r="R3667" s="460">
        <f t="shared" si="649"/>
        <v>-5.5520635879660356E-22</v>
      </c>
      <c r="V3667" s="430"/>
    </row>
    <row r="3668" spans="3:22" x14ac:dyDescent="0.35">
      <c r="C3668" s="460">
        <v>7270</v>
      </c>
      <c r="D3668" s="460">
        <f t="shared" si="640"/>
        <v>7270</v>
      </c>
      <c r="E3668" s="460">
        <f t="shared" si="646"/>
        <v>7.27</v>
      </c>
      <c r="F3668" s="460">
        <f t="shared" si="641"/>
        <v>8.6291826806165046E-7</v>
      </c>
      <c r="G3668" s="460">
        <v>5.2762964926686001E-3</v>
      </c>
      <c r="H3668" s="460">
        <f t="shared" si="642"/>
        <v>1</v>
      </c>
      <c r="I3668" s="460">
        <v>1.53681668769847E-4</v>
      </c>
      <c r="J3668" s="460">
        <v>3.4314251021572801E-4</v>
      </c>
      <c r="K3668" s="460">
        <v>6.85023285226512E-4</v>
      </c>
      <c r="L3668" s="460" t="str">
        <f t="shared" si="643"/>
        <v>-</v>
      </c>
      <c r="M3668" s="460">
        <f t="shared" si="644"/>
        <v>1</v>
      </c>
      <c r="N3668" s="460">
        <f t="shared" si="645"/>
        <v>4.5530126312333492E-9</v>
      </c>
      <c r="O3668" s="460">
        <f t="shared" si="650"/>
        <v>-166.83402289690088</v>
      </c>
      <c r="P3668" s="460">
        <f t="shared" si="647"/>
        <v>-10</v>
      </c>
      <c r="Q3668" s="460">
        <f t="shared" si="648"/>
        <v>5.2042165076968473E-18</v>
      </c>
      <c r="R3668" s="460">
        <f t="shared" si="649"/>
        <v>-5.2042165076968476E-17</v>
      </c>
      <c r="V3668" s="430"/>
    </row>
    <row r="3669" spans="3:22" x14ac:dyDescent="0.35">
      <c r="C3669" s="460">
        <v>7280</v>
      </c>
      <c r="D3669" s="460">
        <f t="shared" si="640"/>
        <v>7280</v>
      </c>
      <c r="E3669" s="460">
        <f t="shared" si="646"/>
        <v>7.28</v>
      </c>
      <c r="F3669" s="460">
        <f t="shared" si="641"/>
        <v>1.2679639656929939E-6</v>
      </c>
      <c r="G3669" s="460">
        <v>1.9841479976615999E-2</v>
      </c>
      <c r="H3669" s="460">
        <f t="shared" si="642"/>
        <v>1</v>
      </c>
      <c r="I3669" s="460">
        <v>1.68828462058112E-4</v>
      </c>
      <c r="J3669" s="460">
        <v>3.4885272831484298E-4</v>
      </c>
      <c r="K3669" s="460">
        <v>6.9806701946057304E-4</v>
      </c>
      <c r="L3669" s="460" t="str">
        <f t="shared" si="643"/>
        <v>-</v>
      </c>
      <c r="M3669" s="460">
        <f t="shared" si="644"/>
        <v>1</v>
      </c>
      <c r="N3669" s="460">
        <f t="shared" si="645"/>
        <v>2.5158281636368153E-8</v>
      </c>
      <c r="O3669" s="460">
        <f t="shared" si="650"/>
        <v>-151.98638050883486</v>
      </c>
      <c r="P3669" s="460">
        <f t="shared" si="647"/>
        <v>-10</v>
      </c>
      <c r="Q3669" s="460">
        <f t="shared" si="648"/>
        <v>2.2069025176400248E-16</v>
      </c>
      <c r="R3669" s="460">
        <f t="shared" si="649"/>
        <v>-2.2069025176400248E-15</v>
      </c>
      <c r="V3669" s="430"/>
    </row>
    <row r="3670" spans="3:22" x14ac:dyDescent="0.35">
      <c r="C3670" s="460">
        <v>7290</v>
      </c>
      <c r="D3670" s="460">
        <f t="shared" si="640"/>
        <v>7290</v>
      </c>
      <c r="E3670" s="460">
        <f t="shared" si="646"/>
        <v>7.29</v>
      </c>
      <c r="F3670" s="460">
        <f t="shared" si="641"/>
        <v>1.7743739244341903E-6</v>
      </c>
      <c r="G3670" s="460">
        <v>1.9851200496852201E-2</v>
      </c>
      <c r="H3670" s="460">
        <f t="shared" si="642"/>
        <v>1</v>
      </c>
      <c r="I3670" s="460">
        <v>1.8360563487332301E-4</v>
      </c>
      <c r="J3670" s="460">
        <v>3.5394553966491902E-4</v>
      </c>
      <c r="K3670" s="460">
        <v>7.1033495465178196E-4</v>
      </c>
      <c r="L3670" s="460" t="str">
        <f t="shared" si="643"/>
        <v>-</v>
      </c>
      <c r="M3670" s="460">
        <f t="shared" si="644"/>
        <v>1</v>
      </c>
      <c r="N3670" s="460">
        <f t="shared" si="645"/>
        <v>3.5223452530329587E-8</v>
      </c>
      <c r="O3670" s="460">
        <f t="shared" si="650"/>
        <v>-149.06336155261985</v>
      </c>
      <c r="P3670" s="460">
        <f t="shared" si="647"/>
        <v>-10</v>
      </c>
      <c r="Q3670" s="460">
        <f t="shared" si="648"/>
        <v>9.1148845524443844E-16</v>
      </c>
      <c r="R3670" s="460">
        <f t="shared" si="649"/>
        <v>-9.1148845524443844E-15</v>
      </c>
      <c r="V3670" s="430"/>
    </row>
    <row r="3671" spans="3:22" x14ac:dyDescent="0.35">
      <c r="C3671" s="460">
        <v>7300</v>
      </c>
      <c r="D3671" s="460">
        <f t="shared" si="640"/>
        <v>7300</v>
      </c>
      <c r="E3671" s="460">
        <f t="shared" si="646"/>
        <v>7.3</v>
      </c>
      <c r="F3671" s="460">
        <f t="shared" si="641"/>
        <v>2.3884376005744843E-6</v>
      </c>
      <c r="G3671" s="460">
        <v>5.7024262169183099E-9</v>
      </c>
      <c r="H3671" s="460">
        <f t="shared" si="642"/>
        <v>1</v>
      </c>
      <c r="I3671" s="460">
        <v>1.97993852057243E-4</v>
      </c>
      <c r="J3671" s="460">
        <v>3.5841778583306201E-4</v>
      </c>
      <c r="K3671" s="460">
        <v>7.2182175975103605E-4</v>
      </c>
      <c r="L3671" s="460" t="str">
        <f t="shared" si="643"/>
        <v>-</v>
      </c>
      <c r="M3671" s="460">
        <f t="shared" si="644"/>
        <v>1</v>
      </c>
      <c r="N3671" s="460">
        <f t="shared" si="645"/>
        <v>1.3619889190989403E-14</v>
      </c>
      <c r="O3671" s="460">
        <f t="shared" si="650"/>
        <v>-277.31652851503975</v>
      </c>
      <c r="P3671" s="460">
        <f t="shared" si="647"/>
        <v>-10</v>
      </c>
      <c r="Q3671" s="460">
        <f t="shared" si="648"/>
        <v>3.1017314190890203E-16</v>
      </c>
      <c r="R3671" s="460">
        <f t="shared" si="649"/>
        <v>-3.1017314190890204E-15</v>
      </c>
      <c r="V3671" s="430"/>
    </row>
    <row r="3672" spans="3:22" x14ac:dyDescent="0.35">
      <c r="C3672" s="460">
        <v>7310</v>
      </c>
      <c r="D3672" s="460">
        <f t="shared" si="640"/>
        <v>7310</v>
      </c>
      <c r="E3672" s="460">
        <f t="shared" si="646"/>
        <v>7.31</v>
      </c>
      <c r="F3672" s="460">
        <f t="shared" si="641"/>
        <v>3.1145817761203801E-6</v>
      </c>
      <c r="G3672" s="460">
        <v>1.0577270377247599E-2</v>
      </c>
      <c r="H3672" s="460">
        <f t="shared" si="642"/>
        <v>1</v>
      </c>
      <c r="I3672" s="460">
        <v>2.11974532400956E-4</v>
      </c>
      <c r="J3672" s="460">
        <v>3.6226733464703702E-4</v>
      </c>
      <c r="K3672" s="460">
        <v>7.3252290716362698E-4</v>
      </c>
      <c r="L3672" s="460" t="str">
        <f t="shared" si="643"/>
        <v>-</v>
      </c>
      <c r="M3672" s="460">
        <f t="shared" si="644"/>
        <v>1</v>
      </c>
      <c r="N3672" s="460">
        <f t="shared" si="645"/>
        <v>3.2943773558073313E-8</v>
      </c>
      <c r="O3672" s="460">
        <f t="shared" si="650"/>
        <v>-149.64453311754249</v>
      </c>
      <c r="P3672" s="460">
        <f t="shared" si="647"/>
        <v>-10</v>
      </c>
      <c r="Q3672" s="460">
        <f t="shared" si="648"/>
        <v>2.7132327840672169E-16</v>
      </c>
      <c r="R3672" s="460">
        <f t="shared" si="649"/>
        <v>-2.7132327840672169E-15</v>
      </c>
      <c r="V3672" s="430"/>
    </row>
    <row r="3673" spans="3:22" x14ac:dyDescent="0.35">
      <c r="C3673" s="460">
        <v>7320</v>
      </c>
      <c r="D3673" s="460">
        <f t="shared" si="640"/>
        <v>7320</v>
      </c>
      <c r="E3673" s="460">
        <f t="shared" si="646"/>
        <v>7.32</v>
      </c>
      <c r="F3673" s="460">
        <f t="shared" si="641"/>
        <v>3.9553062610573609E-6</v>
      </c>
      <c r="G3673" s="460">
        <v>2.14615600932417E-8</v>
      </c>
      <c r="H3673" s="460">
        <f t="shared" si="642"/>
        <v>1</v>
      </c>
      <c r="I3673" s="460">
        <v>2.2552987045574701E-4</v>
      </c>
      <c r="J3673" s="460">
        <v>3.6549307514766201E-4</v>
      </c>
      <c r="K3673" s="460">
        <v>7.4243467034959705E-4</v>
      </c>
      <c r="L3673" s="460" t="str">
        <f t="shared" si="643"/>
        <v>-</v>
      </c>
      <c r="M3673" s="460">
        <f t="shared" si="644"/>
        <v>1</v>
      </c>
      <c r="N3673" s="460">
        <f t="shared" si="645"/>
        <v>8.4887043008857697E-14</v>
      </c>
      <c r="O3673" s="460">
        <f t="shared" si="650"/>
        <v>-261.42317189104364</v>
      </c>
      <c r="P3673" s="460">
        <f t="shared" si="647"/>
        <v>-10</v>
      </c>
      <c r="Q3673" s="460">
        <f t="shared" si="648"/>
        <v>2.7132445231296554E-16</v>
      </c>
      <c r="R3673" s="460">
        <f t="shared" si="649"/>
        <v>-2.7132445231296556E-15</v>
      </c>
      <c r="V3673" s="430"/>
    </row>
    <row r="3674" spans="3:22" x14ac:dyDescent="0.35">
      <c r="C3674" s="460">
        <v>7330</v>
      </c>
      <c r="D3674" s="460">
        <f t="shared" si="640"/>
        <v>7330</v>
      </c>
      <c r="E3674" s="460">
        <f t="shared" si="646"/>
        <v>7.33</v>
      </c>
      <c r="F3674" s="460">
        <f t="shared" si="641"/>
        <v>4.9111473367100881E-6</v>
      </c>
      <c r="G3674" s="460">
        <v>9.1149948106464401E-3</v>
      </c>
      <c r="H3674" s="460">
        <f t="shared" si="642"/>
        <v>1</v>
      </c>
      <c r="I3674" s="460">
        <v>2.3864285699531199E-4</v>
      </c>
      <c r="J3674" s="460">
        <v>3.6809491096010701E-4</v>
      </c>
      <c r="K3674" s="460">
        <v>7.51554120682576E-4</v>
      </c>
      <c r="L3674" s="460" t="str">
        <f t="shared" si="643"/>
        <v>-</v>
      </c>
      <c r="M3674" s="460">
        <f t="shared" si="644"/>
        <v>1</v>
      </c>
      <c r="N3674" s="460">
        <f t="shared" si="645"/>
        <v>4.476508248843254E-8</v>
      </c>
      <c r="O3674" s="460">
        <f t="shared" si="650"/>
        <v>-146.98121221795373</v>
      </c>
      <c r="P3674" s="460">
        <f t="shared" si="647"/>
        <v>-10</v>
      </c>
      <c r="Q3674" s="460">
        <f t="shared" si="648"/>
        <v>5.0098005253858516E-16</v>
      </c>
      <c r="R3674" s="460">
        <f t="shared" si="649"/>
        <v>-5.0098005253858518E-15</v>
      </c>
      <c r="V3674" s="430"/>
    </row>
    <row r="3675" spans="3:22" x14ac:dyDescent="0.35">
      <c r="C3675" s="460">
        <v>7340</v>
      </c>
      <c r="D3675" s="460">
        <f t="shared" si="640"/>
        <v>7340</v>
      </c>
      <c r="E3675" s="460">
        <f t="shared" si="646"/>
        <v>7.34</v>
      </c>
      <c r="F3675" s="460">
        <f t="shared" si="641"/>
        <v>5.9806692387007899E-6</v>
      </c>
      <c r="G3675" s="460">
        <v>4.3043982401056299E-3</v>
      </c>
      <c r="H3675" s="460">
        <f t="shared" si="642"/>
        <v>1</v>
      </c>
      <c r="I3675" s="460">
        <v>2.5129729810906601E-4</v>
      </c>
      <c r="J3675" s="460">
        <v>3.7007375210852802E-4</v>
      </c>
      <c r="K3675" s="460">
        <v>7.5987912357361096E-4</v>
      </c>
      <c r="L3675" s="460" t="str">
        <f t="shared" si="643"/>
        <v>-</v>
      </c>
      <c r="M3675" s="460">
        <f t="shared" si="644"/>
        <v>1</v>
      </c>
      <c r="N3675" s="460">
        <f t="shared" si="645"/>
        <v>2.5743182145717559E-8</v>
      </c>
      <c r="O3675" s="460">
        <f t="shared" si="650"/>
        <v>-151.78675540899968</v>
      </c>
      <c r="P3675" s="460">
        <f t="shared" si="647"/>
        <v>-10</v>
      </c>
      <c r="Q3675" s="460">
        <f t="shared" si="648"/>
        <v>1.2428538454298357E-15</v>
      </c>
      <c r="R3675" s="460">
        <f t="shared" si="649"/>
        <v>-1.2428538454298356E-14</v>
      </c>
      <c r="V3675" s="430"/>
    </row>
    <row r="3676" spans="3:22" x14ac:dyDescent="0.35">
      <c r="C3676" s="460">
        <v>7350</v>
      </c>
      <c r="D3676" s="460">
        <f t="shared" si="640"/>
        <v>7350</v>
      </c>
      <c r="E3676" s="460">
        <f t="shared" si="646"/>
        <v>7.35</v>
      </c>
      <c r="F3676" s="460">
        <f t="shared" si="641"/>
        <v>7.1604835887883349E-6</v>
      </c>
      <c r="G3676" s="460">
        <v>1.8128385184052801E-4</v>
      </c>
      <c r="H3676" s="460">
        <f t="shared" si="642"/>
        <v>1</v>
      </c>
      <c r="I3676" s="460">
        <v>2.6347783291011601E-4</v>
      </c>
      <c r="J3676" s="460">
        <v>3.71431505298111E-4</v>
      </c>
      <c r="K3676" s="460">
        <v>7.6740833387193696E-4</v>
      </c>
      <c r="L3676" s="460" t="str">
        <f t="shared" si="643"/>
        <v>-</v>
      </c>
      <c r="M3676" s="460">
        <f t="shared" si="644"/>
        <v>1</v>
      </c>
      <c r="N3676" s="460">
        <f t="shared" si="645"/>
        <v>1.2980800460164369E-9</v>
      </c>
      <c r="O3676" s="460">
        <f t="shared" si="650"/>
        <v>-177.73397051941302</v>
      </c>
      <c r="P3676" s="460">
        <f t="shared" si="647"/>
        <v>-10</v>
      </c>
      <c r="Q3676" s="460">
        <f t="shared" si="648"/>
        <v>1.8280746523052561E-16</v>
      </c>
      <c r="R3676" s="460">
        <f t="shared" si="649"/>
        <v>-1.828074652305256E-15</v>
      </c>
      <c r="V3676" s="430"/>
    </row>
    <row r="3677" spans="3:22" x14ac:dyDescent="0.35">
      <c r="C3677" s="460">
        <v>7360</v>
      </c>
      <c r="D3677" s="460">
        <f t="shared" si="640"/>
        <v>7360</v>
      </c>
      <c r="E3677" s="460">
        <f t="shared" si="646"/>
        <v>7.36</v>
      </c>
      <c r="F3677" s="460">
        <f t="shared" si="641"/>
        <v>8.4452963000522052E-6</v>
      </c>
      <c r="G3677" s="460">
        <v>2.4615813836122999E-3</v>
      </c>
      <c r="H3677" s="460">
        <f t="shared" si="642"/>
        <v>1</v>
      </c>
      <c r="I3677" s="460">
        <v>2.7516994984193901E-4</v>
      </c>
      <c r="J3677" s="460">
        <v>3.7217106269378899E-4</v>
      </c>
      <c r="K3677" s="460">
        <v>7.7414119055086599E-4</v>
      </c>
      <c r="L3677" s="460" t="str">
        <f t="shared" si="643"/>
        <v>-</v>
      </c>
      <c r="M3677" s="460">
        <f t="shared" si="644"/>
        <v>1</v>
      </c>
      <c r="N3677" s="460">
        <f t="shared" si="645"/>
        <v>2.0788784151298344E-8</v>
      </c>
      <c r="O3677" s="460">
        <f t="shared" si="650"/>
        <v>-153.64341819973231</v>
      </c>
      <c r="P3677" s="460">
        <f t="shared" si="647"/>
        <v>-10</v>
      </c>
      <c r="Q3677" s="460">
        <f t="shared" si="648"/>
        <v>1.2195739251765637E-16</v>
      </c>
      <c r="R3677" s="460">
        <f t="shared" si="649"/>
        <v>-1.2195739251765637E-15</v>
      </c>
      <c r="V3677" s="430"/>
    </row>
    <row r="3678" spans="3:22" x14ac:dyDescent="0.35">
      <c r="C3678" s="460">
        <v>7370</v>
      </c>
      <c r="D3678" s="460">
        <f t="shared" si="640"/>
        <v>7370</v>
      </c>
      <c r="E3678" s="460">
        <f t="shared" si="646"/>
        <v>7.37</v>
      </c>
      <c r="F3678" s="460">
        <f t="shared" si="641"/>
        <v>9.8279811046875509E-6</v>
      </c>
      <c r="G3678" s="460">
        <v>2.3098001450951602E-3</v>
      </c>
      <c r="H3678" s="460">
        <f t="shared" si="642"/>
        <v>1</v>
      </c>
      <c r="I3678" s="460">
        <v>2.8636000157109697E-4</v>
      </c>
      <c r="J3678" s="460">
        <v>3.7229628922430302E-4</v>
      </c>
      <c r="K3678" s="460">
        <v>7.8007791069111801E-4</v>
      </c>
      <c r="L3678" s="460" t="str">
        <f t="shared" si="643"/>
        <v>-</v>
      </c>
      <c r="M3678" s="460">
        <f t="shared" si="644"/>
        <v>1</v>
      </c>
      <c r="N3678" s="460">
        <f t="shared" si="645"/>
        <v>2.2700672181599798E-8</v>
      </c>
      <c r="O3678" s="460">
        <f t="shared" si="650"/>
        <v>-152.87922565751416</v>
      </c>
      <c r="P3678" s="460">
        <f t="shared" si="647"/>
        <v>-10</v>
      </c>
      <c r="Q3678" s="460">
        <f t="shared" si="648"/>
        <v>4.7283320303276357E-16</v>
      </c>
      <c r="R3678" s="460">
        <f t="shared" si="649"/>
        <v>-4.7283320303276357E-15</v>
      </c>
      <c r="V3678" s="430"/>
    </row>
    <row r="3679" spans="3:22" x14ac:dyDescent="0.35">
      <c r="C3679" s="460">
        <v>7380</v>
      </c>
      <c r="D3679" s="460">
        <f t="shared" si="640"/>
        <v>7380</v>
      </c>
      <c r="E3679" s="460">
        <f t="shared" si="646"/>
        <v>7.38</v>
      </c>
      <c r="F3679" s="460">
        <f t="shared" si="641"/>
        <v>1.129967849320712E-5</v>
      </c>
      <c r="G3679" s="460">
        <v>2.4099020252153701E-4</v>
      </c>
      <c r="H3679" s="460">
        <f t="shared" si="642"/>
        <v>1</v>
      </c>
      <c r="I3679" s="460">
        <v>2.9703521845575101E-4</v>
      </c>
      <c r="J3679" s="460">
        <v>3.7181200844389598E-4</v>
      </c>
      <c r="K3679" s="460">
        <v>7.8521948277261396E-4</v>
      </c>
      <c r="L3679" s="460" t="str">
        <f t="shared" si="643"/>
        <v>-</v>
      </c>
      <c r="M3679" s="460">
        <f t="shared" si="644"/>
        <v>1</v>
      </c>
      <c r="N3679" s="460">
        <f t="shared" si="645"/>
        <v>2.7231118085062401E-9</v>
      </c>
      <c r="O3679" s="460">
        <f t="shared" si="650"/>
        <v>-171.29869053111179</v>
      </c>
      <c r="P3679" s="460">
        <f t="shared" si="647"/>
        <v>-10</v>
      </c>
      <c r="Q3679" s="460">
        <f t="shared" si="648"/>
        <v>1.61592198093893E-16</v>
      </c>
      <c r="R3679" s="460">
        <f t="shared" si="649"/>
        <v>-1.6159219809389299E-15</v>
      </c>
      <c r="V3679" s="430"/>
    </row>
    <row r="3680" spans="3:22" x14ac:dyDescent="0.35">
      <c r="C3680" s="460">
        <v>7390</v>
      </c>
      <c r="D3680" s="460">
        <f t="shared" si="640"/>
        <v>7390</v>
      </c>
      <c r="E3680" s="460">
        <f t="shared" si="646"/>
        <v>7.39</v>
      </c>
      <c r="F3680" s="460">
        <f t="shared" si="641"/>
        <v>1.2849918512892971E-5</v>
      </c>
      <c r="G3680" s="460">
        <v>2.7352261672855299E-3</v>
      </c>
      <c r="H3680" s="460">
        <f t="shared" si="642"/>
        <v>1</v>
      </c>
      <c r="I3680" s="460">
        <v>3.0718372058060998E-4</v>
      </c>
      <c r="J3680" s="460">
        <v>3.7072398698612699E-4</v>
      </c>
      <c r="K3680" s="460">
        <v>7.8956765928569496E-4</v>
      </c>
      <c r="L3680" s="460" t="str">
        <f t="shared" si="643"/>
        <v>-</v>
      </c>
      <c r="M3680" s="460">
        <f t="shared" si="644"/>
        <v>1</v>
      </c>
      <c r="N3680" s="460">
        <f t="shared" si="645"/>
        <v>3.5147433363951614E-8</v>
      </c>
      <c r="O3680" s="460">
        <f t="shared" si="650"/>
        <v>-149.08212767551268</v>
      </c>
      <c r="P3680" s="460">
        <f t="shared" si="647"/>
        <v>-10</v>
      </c>
      <c r="Q3680" s="460">
        <f t="shared" si="648"/>
        <v>3.585445479147927E-16</v>
      </c>
      <c r="R3680" s="460">
        <f t="shared" si="649"/>
        <v>-3.5854454791479268E-15</v>
      </c>
      <c r="V3680" s="430"/>
    </row>
    <row r="3681" spans="3:22" x14ac:dyDescent="0.35">
      <c r="C3681" s="460">
        <v>7400</v>
      </c>
      <c r="D3681" s="460">
        <f t="shared" si="640"/>
        <v>7400</v>
      </c>
      <c r="E3681" s="460">
        <f t="shared" si="646"/>
        <v>7.4</v>
      </c>
      <c r="F3681" s="460">
        <f t="shared" si="641"/>
        <v>1.4466765556485367E-5</v>
      </c>
      <c r="G3681" s="460">
        <v>1.05367122078E-8</v>
      </c>
      <c r="H3681" s="460">
        <f t="shared" si="642"/>
        <v>1</v>
      </c>
      <c r="I3681" s="460">
        <v>3.16794528352986E-4</v>
      </c>
      <c r="J3681" s="460">
        <v>3.6903891764506901E-4</v>
      </c>
      <c r="K3681" s="460">
        <v>7.9312494867606802E-4</v>
      </c>
      <c r="L3681" s="460" t="str">
        <f t="shared" si="643"/>
        <v>-</v>
      </c>
      <c r="M3681" s="460">
        <f t="shared" si="644"/>
        <v>1</v>
      </c>
      <c r="N3681" s="460">
        <f t="shared" si="645"/>
        <v>1.5243214524639993E-13</v>
      </c>
      <c r="O3681" s="460">
        <f t="shared" si="650"/>
        <v>-256.33846876609431</v>
      </c>
      <c r="P3681" s="460">
        <f t="shared" si="647"/>
        <v>-10</v>
      </c>
      <c r="Q3681" s="460">
        <f t="shared" si="648"/>
        <v>3.0883819682349743E-16</v>
      </c>
      <c r="R3681" s="460">
        <f t="shared" si="649"/>
        <v>-3.0883819682349742E-15</v>
      </c>
      <c r="V3681" s="430"/>
    </row>
    <row r="3682" spans="3:22" x14ac:dyDescent="0.35">
      <c r="C3682" s="460">
        <v>7410</v>
      </c>
      <c r="D3682" s="460">
        <f t="shared" si="640"/>
        <v>7410</v>
      </c>
      <c r="E3682" s="460">
        <f t="shared" si="646"/>
        <v>7.41</v>
      </c>
      <c r="F3682" s="460">
        <f t="shared" si="641"/>
        <v>1.6136982983439694E-5</v>
      </c>
      <c r="G3682" s="460">
        <v>2.1745446666302501E-2</v>
      </c>
      <c r="H3682" s="460">
        <f t="shared" si="642"/>
        <v>1</v>
      </c>
      <c r="I3682" s="460">
        <v>3.2585757165504999E-4</v>
      </c>
      <c r="J3682" s="460">
        <v>3.6676440112183199E-4</v>
      </c>
      <c r="K3682" s="460">
        <v>7.9589460663476099E-4</v>
      </c>
      <c r="L3682" s="460" t="str">
        <f t="shared" si="643"/>
        <v>-</v>
      </c>
      <c r="M3682" s="460">
        <f t="shared" si="644"/>
        <v>1</v>
      </c>
      <c r="N3682" s="460">
        <f t="shared" si="645"/>
        <v>3.509059028214189E-7</v>
      </c>
      <c r="O3682" s="460">
        <f t="shared" si="650"/>
        <v>-129.09618652334032</v>
      </c>
      <c r="P3682" s="460">
        <f t="shared" si="647"/>
        <v>-10</v>
      </c>
      <c r="Q3682" s="460">
        <f t="shared" si="648"/>
        <v>3.0783764903404348E-14</v>
      </c>
      <c r="R3682" s="460">
        <f t="shared" si="649"/>
        <v>-3.0783764903404347E-13</v>
      </c>
      <c r="V3682" s="430"/>
    </row>
    <row r="3683" spans="3:22" x14ac:dyDescent="0.35">
      <c r="C3683" s="460">
        <v>7420</v>
      </c>
      <c r="D3683" s="460">
        <f t="shared" si="640"/>
        <v>7420</v>
      </c>
      <c r="E3683" s="460">
        <f t="shared" si="646"/>
        <v>7.42</v>
      </c>
      <c r="F3683" s="460">
        <f t="shared" si="641"/>
        <v>1.7846215159406047E-5</v>
      </c>
      <c r="G3683" s="460">
        <v>4.0991733560492197E-2</v>
      </c>
      <c r="H3683" s="460">
        <f t="shared" si="642"/>
        <v>1</v>
      </c>
      <c r="I3683" s="460">
        <v>3.3436369755039099E-4</v>
      </c>
      <c r="J3683" s="460">
        <v>3.6390892647544402E-4</v>
      </c>
      <c r="K3683" s="460">
        <v>7.9788062674731697E-4</v>
      </c>
      <c r="L3683" s="460" t="str">
        <f t="shared" si="643"/>
        <v>-</v>
      </c>
      <c r="M3683" s="460">
        <f t="shared" si="644"/>
        <v>1</v>
      </c>
      <c r="N3683" s="460">
        <f t="shared" si="645"/>
        <v>7.315472968775895E-7</v>
      </c>
      <c r="O3683" s="460">
        <f t="shared" si="650"/>
        <v>-122.71515180201276</v>
      </c>
      <c r="P3683" s="460">
        <f t="shared" si="647"/>
        <v>-10</v>
      </c>
      <c r="Q3683" s="460">
        <f t="shared" si="648"/>
        <v>2.9292623238465536E-13</v>
      </c>
      <c r="R3683" s="460">
        <f t="shared" si="649"/>
        <v>-2.9292623238465537E-12</v>
      </c>
      <c r="V3683" s="430"/>
    </row>
    <row r="3684" spans="3:22" x14ac:dyDescent="0.35">
      <c r="C3684" s="460">
        <v>7430</v>
      </c>
      <c r="D3684" s="460">
        <f t="shared" si="640"/>
        <v>7430</v>
      </c>
      <c r="E3684" s="460">
        <f t="shared" si="646"/>
        <v>7.43</v>
      </c>
      <c r="F3684" s="460">
        <f t="shared" si="641"/>
        <v>1.9579184278140446E-5</v>
      </c>
      <c r="G3684" s="460">
        <v>2.78484792816775E-2</v>
      </c>
      <c r="H3684" s="460">
        <f t="shared" si="642"/>
        <v>1</v>
      </c>
      <c r="I3684" s="460">
        <v>3.4230467654591102E-4</v>
      </c>
      <c r="J3684" s="460">
        <v>3.6048185032119497E-4</v>
      </c>
      <c r="K3684" s="460">
        <v>7.9908773051646901E-4</v>
      </c>
      <c r="L3684" s="460" t="str">
        <f t="shared" si="643"/>
        <v>-</v>
      </c>
      <c r="M3684" s="460">
        <f t="shared" si="644"/>
        <v>1</v>
      </c>
      <c r="N3684" s="460">
        <f t="shared" si="645"/>
        <v>5.4525050772194008E-7</v>
      </c>
      <c r="O3684" s="460">
        <f t="shared" si="650"/>
        <v>-125.26807842692529</v>
      </c>
      <c r="P3684" s="460">
        <f t="shared" si="647"/>
        <v>-10</v>
      </c>
      <c r="Q3684" s="460">
        <f t="shared" si="648"/>
        <v>4.0755315845754464E-13</v>
      </c>
      <c r="R3684" s="460">
        <f t="shared" si="649"/>
        <v>-4.0755315845754462E-12</v>
      </c>
      <c r="V3684" s="430"/>
    </row>
    <row r="3685" spans="3:22" x14ac:dyDescent="0.35">
      <c r="C3685" s="460">
        <v>7440</v>
      </c>
      <c r="D3685" s="460">
        <f t="shared" si="640"/>
        <v>7440</v>
      </c>
      <c r="E3685" s="460">
        <f t="shared" si="646"/>
        <v>7.44</v>
      </c>
      <c r="F3685" s="460">
        <f t="shared" si="641"/>
        <v>2.1319899146600915E-5</v>
      </c>
      <c r="G3685" s="460">
        <v>2.4968901010185302E-8</v>
      </c>
      <c r="H3685" s="460">
        <f t="shared" si="642"/>
        <v>1</v>
      </c>
      <c r="I3685" s="460">
        <v>3.4967320741035001E-4</v>
      </c>
      <c r="J3685" s="460">
        <v>3.5649337481645998E-4</v>
      </c>
      <c r="K3685" s="460">
        <v>7.99521356772584E-4</v>
      </c>
      <c r="L3685" s="460" t="str">
        <f t="shared" si="643"/>
        <v>-</v>
      </c>
      <c r="M3685" s="460">
        <f t="shared" si="644"/>
        <v>1</v>
      </c>
      <c r="N3685" s="460">
        <f t="shared" si="645"/>
        <v>5.3233445133861235E-13</v>
      </c>
      <c r="O3685" s="460">
        <f t="shared" si="650"/>
        <v>-245.47630852955672</v>
      </c>
      <c r="P3685" s="460">
        <f t="shared" si="647"/>
        <v>-10</v>
      </c>
      <c r="Q3685" s="460">
        <f t="shared" si="648"/>
        <v>7.4324674170644129E-14</v>
      </c>
      <c r="R3685" s="460">
        <f t="shared" si="649"/>
        <v>-7.4324674170644124E-13</v>
      </c>
      <c r="V3685" s="430"/>
    </row>
    <row r="3686" spans="3:22" x14ac:dyDescent="0.35">
      <c r="C3686" s="460">
        <v>7450</v>
      </c>
      <c r="D3686" s="460">
        <f t="shared" si="640"/>
        <v>7450</v>
      </c>
      <c r="E3686" s="460">
        <f t="shared" si="646"/>
        <v>7.45</v>
      </c>
      <c r="F3686" s="460">
        <f t="shared" si="641"/>
        <v>2.3051872970743988E-5</v>
      </c>
      <c r="G3686" s="460">
        <v>2.1995445172719702E-8</v>
      </c>
      <c r="H3686" s="460">
        <f t="shared" si="642"/>
        <v>1</v>
      </c>
      <c r="I3686" s="460">
        <v>3.5646292055474999E-4</v>
      </c>
      <c r="J3686" s="460">
        <v>3.5195452448081899E-4</v>
      </c>
      <c r="K3686" s="460">
        <v>7.9918765048619803E-4</v>
      </c>
      <c r="L3686" s="460" t="str">
        <f t="shared" si="643"/>
        <v>-</v>
      </c>
      <c r="M3686" s="460">
        <f t="shared" si="644"/>
        <v>1</v>
      </c>
      <c r="N3686" s="460">
        <f t="shared" si="645"/>
        <v>5.070362080564986E-13</v>
      </c>
      <c r="O3686" s="460">
        <f t="shared" si="650"/>
        <v>-245.89922052151255</v>
      </c>
      <c r="P3686" s="460">
        <f t="shared" si="647"/>
        <v>-10</v>
      </c>
      <c r="Q3686" s="460">
        <f t="shared" si="648"/>
        <v>2.7007284190285692E-25</v>
      </c>
      <c r="R3686" s="460">
        <f t="shared" si="649"/>
        <v>-2.7007284190285692E-24</v>
      </c>
      <c r="V3686" s="430"/>
    </row>
    <row r="3687" spans="3:22" x14ac:dyDescent="0.35">
      <c r="C3687" s="460">
        <v>7460</v>
      </c>
      <c r="D3687" s="460">
        <f t="shared" si="640"/>
        <v>7460</v>
      </c>
      <c r="E3687" s="460">
        <f t="shared" si="646"/>
        <v>7.46</v>
      </c>
      <c r="F3687" s="460">
        <f t="shared" si="641"/>
        <v>2.4758347078146848E-5</v>
      </c>
      <c r="G3687" s="460">
        <v>2.1720059674921102E-2</v>
      </c>
      <c r="H3687" s="460">
        <f t="shared" si="642"/>
        <v>1</v>
      </c>
      <c r="I3687" s="460">
        <v>3.62668379981019E-4</v>
      </c>
      <c r="J3687" s="460">
        <v>3.4687712189528601E-4</v>
      </c>
      <c r="K3687" s="460">
        <v>7.9809345099887902E-4</v>
      </c>
      <c r="L3687" s="460" t="str">
        <f t="shared" si="643"/>
        <v>-</v>
      </c>
      <c r="M3687" s="460">
        <f t="shared" si="644"/>
        <v>1</v>
      </c>
      <c r="N3687" s="460">
        <f t="shared" si="645"/>
        <v>5.3775277598975807E-7</v>
      </c>
      <c r="O3687" s="460">
        <f t="shared" si="650"/>
        <v>-125.38834678035636</v>
      </c>
      <c r="P3687" s="460">
        <f t="shared" si="647"/>
        <v>-10</v>
      </c>
      <c r="Q3687" s="460">
        <f t="shared" si="648"/>
        <v>7.2294648351301202E-14</v>
      </c>
      <c r="R3687" s="460">
        <f t="shared" si="649"/>
        <v>-7.2294648351301202E-13</v>
      </c>
      <c r="V3687" s="430"/>
    </row>
    <row r="3688" spans="3:22" x14ac:dyDescent="0.35">
      <c r="C3688" s="460">
        <v>7470</v>
      </c>
      <c r="D3688" s="460">
        <f t="shared" si="640"/>
        <v>7470</v>
      </c>
      <c r="E3688" s="460">
        <f t="shared" si="646"/>
        <v>7.47</v>
      </c>
      <c r="F3688" s="460">
        <f t="shared" si="641"/>
        <v>2.6422517455118493E-5</v>
      </c>
      <c r="G3688" s="460">
        <v>1.8618288423170901E-2</v>
      </c>
      <c r="H3688" s="460">
        <f t="shared" si="642"/>
        <v>1</v>
      </c>
      <c r="I3688" s="460">
        <v>3.6828508380736902E-4</v>
      </c>
      <c r="J3688" s="460">
        <v>3.4127376232847802E-4</v>
      </c>
      <c r="K3688" s="460">
        <v>7.9624627968785796E-4</v>
      </c>
      <c r="L3688" s="460" t="str">
        <f t="shared" si="643"/>
        <v>-</v>
      </c>
      <c r="M3688" s="460">
        <f t="shared" si="644"/>
        <v>1</v>
      </c>
      <c r="N3688" s="460">
        <f t="shared" si="645"/>
        <v>4.9194205084566369E-7</v>
      </c>
      <c r="O3688" s="460">
        <f t="shared" si="650"/>
        <v>-126.16172105360384</v>
      </c>
      <c r="P3688" s="460">
        <f t="shared" si="647"/>
        <v>-10</v>
      </c>
      <c r="Q3688" s="460">
        <f t="shared" si="648"/>
        <v>2.6506785910290728E-13</v>
      </c>
      <c r="R3688" s="460">
        <f t="shared" si="649"/>
        <v>-2.6506785910290729E-12</v>
      </c>
      <c r="V3688" s="430"/>
    </row>
    <row r="3689" spans="3:22" x14ac:dyDescent="0.35">
      <c r="C3689" s="460">
        <v>7480</v>
      </c>
      <c r="D3689" s="460">
        <f t="shared" si="640"/>
        <v>7480</v>
      </c>
      <c r="E3689" s="460">
        <f t="shared" si="646"/>
        <v>7.48</v>
      </c>
      <c r="F3689" s="460">
        <f t="shared" si="641"/>
        <v>2.8027760960873583E-5</v>
      </c>
      <c r="G3689" s="460">
        <v>1.32600821582239E-2</v>
      </c>
      <c r="H3689" s="460">
        <f t="shared" si="642"/>
        <v>1</v>
      </c>
      <c r="I3689" s="460">
        <v>3.7330946338136198E-4</v>
      </c>
      <c r="J3689" s="460">
        <v>3.3515778733777803E-4</v>
      </c>
      <c r="K3689" s="460">
        <v>7.9365432708034401E-4</v>
      </c>
      <c r="L3689" s="460" t="str">
        <f t="shared" si="643"/>
        <v>-</v>
      </c>
      <c r="M3689" s="460">
        <f t="shared" si="644"/>
        <v>1</v>
      </c>
      <c r="N3689" s="460">
        <f t="shared" si="645"/>
        <v>3.7165041305224413E-7</v>
      </c>
      <c r="O3689" s="460">
        <f t="shared" si="650"/>
        <v>-128.59730760371809</v>
      </c>
      <c r="P3689" s="460">
        <f t="shared" si="647"/>
        <v>-10</v>
      </c>
      <c r="Q3689" s="460">
        <f t="shared" si="648"/>
        <v>1.8644798592531481E-13</v>
      </c>
      <c r="R3689" s="460">
        <f t="shared" si="649"/>
        <v>-1.8644798592531481E-12</v>
      </c>
      <c r="V3689" s="430"/>
    </row>
    <row r="3690" spans="3:22" x14ac:dyDescent="0.35">
      <c r="C3690" s="460">
        <v>7490</v>
      </c>
      <c r="D3690" s="460">
        <f t="shared" si="640"/>
        <v>7490</v>
      </c>
      <c r="E3690" s="460">
        <f t="shared" si="646"/>
        <v>7.49</v>
      </c>
      <c r="F3690" s="460">
        <f t="shared" si="641"/>
        <v>2.9557858109502738E-5</v>
      </c>
      <c r="G3690" s="460">
        <v>2.5137027618834601E-2</v>
      </c>
      <c r="H3690" s="460">
        <f t="shared" si="642"/>
        <v>1</v>
      </c>
      <c r="I3690" s="460">
        <v>3.7773888099351801E-4</v>
      </c>
      <c r="J3690" s="460">
        <v>3.2854325739563198E-4</v>
      </c>
      <c r="K3690" s="460">
        <v>7.9032643943474504E-4</v>
      </c>
      <c r="L3690" s="460" t="str">
        <f t="shared" si="643"/>
        <v>-</v>
      </c>
      <c r="M3690" s="460">
        <f t="shared" si="644"/>
        <v>1</v>
      </c>
      <c r="N3690" s="460">
        <f t="shared" si="645"/>
        <v>7.4299669565216465E-7</v>
      </c>
      <c r="O3690" s="460">
        <f t="shared" si="650"/>
        <v>-122.58026235367738</v>
      </c>
      <c r="P3690" s="460">
        <f t="shared" si="647"/>
        <v>-10</v>
      </c>
      <c r="Q3690" s="460">
        <f t="shared" si="648"/>
        <v>3.106095442357745E-13</v>
      </c>
      <c r="R3690" s="460">
        <f t="shared" si="649"/>
        <v>-3.106095442357745E-12</v>
      </c>
      <c r="V3690" s="430"/>
    </row>
    <row r="3691" spans="3:22" x14ac:dyDescent="0.35">
      <c r="C3691" s="460">
        <v>7500</v>
      </c>
      <c r="D3691" s="460">
        <f t="shared" si="640"/>
        <v>7500</v>
      </c>
      <c r="E3691" s="460">
        <f t="shared" si="646"/>
        <v>7.5</v>
      </c>
      <c r="F3691" s="460">
        <f t="shared" si="641"/>
        <v>3.0997209381133045E-5</v>
      </c>
      <c r="G3691" s="460">
        <v>1.3766879078379599E-8</v>
      </c>
      <c r="H3691" s="460">
        <f t="shared" si="642"/>
        <v>1</v>
      </c>
      <c r="I3691" s="460">
        <v>3.8157162620576398E-4</v>
      </c>
      <c r="J3691" s="460">
        <v>3.21444923592245E-4</v>
      </c>
      <c r="K3691" s="460">
        <v>7.8627210480468096E-4</v>
      </c>
      <c r="L3691" s="460" t="str">
        <f t="shared" si="643"/>
        <v>-</v>
      </c>
      <c r="M3691" s="460">
        <f t="shared" si="644"/>
        <v>1</v>
      </c>
      <c r="N3691" s="460">
        <f t="shared" si="645"/>
        <v>4.2673483331727238E-13</v>
      </c>
      <c r="O3691" s="460">
        <f t="shared" si="650"/>
        <v>-247.39683810601818</v>
      </c>
      <c r="P3691" s="460">
        <f t="shared" si="647"/>
        <v>-10</v>
      </c>
      <c r="Q3691" s="460">
        <f t="shared" si="648"/>
        <v>1.3801118096883991E-13</v>
      </c>
      <c r="R3691" s="460">
        <f t="shared" si="649"/>
        <v>-1.3801118096883991E-12</v>
      </c>
      <c r="V3691" s="430"/>
    </row>
    <row r="3692" spans="3:22" x14ac:dyDescent="0.35">
      <c r="C3692" s="460">
        <v>7510</v>
      </c>
      <c r="D3692" s="460">
        <f t="shared" si="640"/>
        <v>7510</v>
      </c>
      <c r="E3692" s="460">
        <f t="shared" si="646"/>
        <v>7.51</v>
      </c>
      <c r="F3692" s="460">
        <f t="shared" si="641"/>
        <v>3.233104213556862E-5</v>
      </c>
      <c r="G3692" s="460">
        <v>1.77239668374089E-2</v>
      </c>
      <c r="H3692" s="460">
        <f t="shared" si="642"/>
        <v>1</v>
      </c>
      <c r="I3692" s="460">
        <v>3.8480691081175801E-4</v>
      </c>
      <c r="J3692" s="460">
        <v>3.1387819846627197E-4</v>
      </c>
      <c r="K3692" s="460">
        <v>7.8150143860462201E-4</v>
      </c>
      <c r="L3692" s="460" t="str">
        <f t="shared" si="643"/>
        <v>-</v>
      </c>
      <c r="M3692" s="460">
        <f t="shared" si="644"/>
        <v>1</v>
      </c>
      <c r="N3692" s="460">
        <f t="shared" si="645"/>
        <v>5.7303431862968804E-7</v>
      </c>
      <c r="O3692" s="460">
        <f t="shared" si="650"/>
        <v>-124.83638735314142</v>
      </c>
      <c r="P3692" s="460">
        <f t="shared" si="647"/>
        <v>-10</v>
      </c>
      <c r="Q3692" s="460">
        <f t="shared" si="648"/>
        <v>8.2092204848745458E-14</v>
      </c>
      <c r="R3692" s="460">
        <f t="shared" si="649"/>
        <v>-8.2092204848745458E-13</v>
      </c>
      <c r="V3692" s="430"/>
    </row>
    <row r="3693" spans="3:22" x14ac:dyDescent="0.35">
      <c r="C3693" s="460">
        <v>7520</v>
      </c>
      <c r="D3693" s="460">
        <f t="shared" si="640"/>
        <v>7520</v>
      </c>
      <c r="E3693" s="460">
        <f t="shared" si="646"/>
        <v>7.52</v>
      </c>
      <c r="F3693" s="460">
        <f t="shared" si="641"/>
        <v>3.3545605352908085E-5</v>
      </c>
      <c r="G3693" s="460">
        <v>8.32601343061056E-4</v>
      </c>
      <c r="H3693" s="460">
        <f t="shared" si="642"/>
        <v>1</v>
      </c>
      <c r="I3693" s="460">
        <v>3.8744486244764799E-4</v>
      </c>
      <c r="J3693" s="460">
        <v>3.0585912601654801E-4</v>
      </c>
      <c r="K3693" s="460">
        <v>7.7602516869285695E-4</v>
      </c>
      <c r="L3693" s="460" t="str">
        <f t="shared" si="643"/>
        <v>-</v>
      </c>
      <c r="M3693" s="460">
        <f t="shared" si="644"/>
        <v>1</v>
      </c>
      <c r="N3693" s="460">
        <f t="shared" si="645"/>
        <v>2.793011607062742E-8</v>
      </c>
      <c r="O3693" s="460">
        <f t="shared" si="650"/>
        <v>-151.07854518950424</v>
      </c>
      <c r="P3693" s="460">
        <f t="shared" si="647"/>
        <v>-10</v>
      </c>
      <c r="Q3693" s="460">
        <f t="shared" si="648"/>
        <v>9.0289562943667439E-14</v>
      </c>
      <c r="R3693" s="460">
        <f t="shared" si="649"/>
        <v>-9.0289562943667441E-13</v>
      </c>
      <c r="V3693" s="430"/>
    </row>
    <row r="3694" spans="3:22" x14ac:dyDescent="0.35">
      <c r="C3694" s="460">
        <v>7530</v>
      </c>
      <c r="D3694" s="460">
        <f t="shared" si="640"/>
        <v>7530</v>
      </c>
      <c r="E3694" s="460">
        <f t="shared" si="646"/>
        <v>7.53</v>
      </c>
      <c r="F3694" s="460">
        <f t="shared" si="641"/>
        <v>3.4628349613834873E-5</v>
      </c>
      <c r="G3694" s="460">
        <v>2.3178565229258201E-2</v>
      </c>
      <c r="H3694" s="460">
        <f t="shared" si="642"/>
        <v>1</v>
      </c>
      <c r="I3694" s="460">
        <v>3.8948651687315699E-4</v>
      </c>
      <c r="J3694" s="460">
        <v>2.97404350948981E-4</v>
      </c>
      <c r="K3694" s="460">
        <v>7.6985461999182897E-4</v>
      </c>
      <c r="L3694" s="460" t="str">
        <f t="shared" si="643"/>
        <v>-</v>
      </c>
      <c r="M3694" s="460">
        <f t="shared" si="644"/>
        <v>1</v>
      </c>
      <c r="N3694" s="460">
        <f t="shared" si="645"/>
        <v>8.0263546030582965E-7</v>
      </c>
      <c r="O3694" s="460">
        <f t="shared" si="650"/>
        <v>-121.90963314235624</v>
      </c>
      <c r="P3694" s="460">
        <f t="shared" si="647"/>
        <v>-10</v>
      </c>
      <c r="Q3694" s="460">
        <f t="shared" si="648"/>
        <v>1.724597941653891E-13</v>
      </c>
      <c r="R3694" s="460">
        <f t="shared" si="649"/>
        <v>-1.724597941653891E-12</v>
      </c>
      <c r="V3694" s="430"/>
    </row>
    <row r="3695" spans="3:22" x14ac:dyDescent="0.35">
      <c r="C3695" s="460">
        <v>7540</v>
      </c>
      <c r="D3695" s="460">
        <f t="shared" si="640"/>
        <v>7540</v>
      </c>
      <c r="E3695" s="460">
        <f t="shared" si="646"/>
        <v>7.54</v>
      </c>
      <c r="F3695" s="460">
        <f t="shared" si="641"/>
        <v>3.5568089954534038E-5</v>
      </c>
      <c r="G3695" s="460">
        <v>1.65835150731347E-2</v>
      </c>
      <c r="H3695" s="460">
        <f t="shared" si="642"/>
        <v>1</v>
      </c>
      <c r="I3695" s="460">
        <v>3.90933808946041E-4</v>
      </c>
      <c r="J3695" s="460">
        <v>2.8853108721303401E-4</v>
      </c>
      <c r="K3695" s="460">
        <v>7.6300169866188997E-4</v>
      </c>
      <c r="L3695" s="460" t="str">
        <f t="shared" si="643"/>
        <v>-</v>
      </c>
      <c r="M3695" s="460">
        <f t="shared" si="644"/>
        <v>1</v>
      </c>
      <c r="N3695" s="460">
        <f t="shared" si="645"/>
        <v>5.8984395588362609E-7</v>
      </c>
      <c r="O3695" s="460">
        <f t="shared" si="650"/>
        <v>-124.58525732858402</v>
      </c>
      <c r="P3695" s="460">
        <f t="shared" si="647"/>
        <v>-10</v>
      </c>
      <c r="Q3695" s="460">
        <f t="shared" si="648"/>
        <v>4.847497311278319E-13</v>
      </c>
      <c r="R3695" s="460">
        <f t="shared" si="649"/>
        <v>-4.8474973112783194E-12</v>
      </c>
      <c r="V3695" s="430"/>
    </row>
    <row r="3696" spans="3:22" x14ac:dyDescent="0.35">
      <c r="C3696" s="460">
        <v>7550</v>
      </c>
      <c r="D3696" s="460">
        <f t="shared" si="640"/>
        <v>7550</v>
      </c>
      <c r="E3696" s="460">
        <f t="shared" si="646"/>
        <v>7.55</v>
      </c>
      <c r="F3696" s="460">
        <f t="shared" si="641"/>
        <v>3.6355149484233158E-5</v>
      </c>
      <c r="G3696" s="460">
        <v>1.93827347539207E-8</v>
      </c>
      <c r="H3696" s="460">
        <f t="shared" si="642"/>
        <v>1</v>
      </c>
      <c r="I3696" s="460">
        <v>3.9178956231360998E-4</v>
      </c>
      <c r="J3696" s="460">
        <v>2.7925708588288602E-4</v>
      </c>
      <c r="K3696" s="460">
        <v>7.5547887584903096E-4</v>
      </c>
      <c r="L3696" s="460" t="str">
        <f t="shared" si="643"/>
        <v>-</v>
      </c>
      <c r="M3696" s="460">
        <f t="shared" si="644"/>
        <v>1</v>
      </c>
      <c r="N3696" s="460">
        <f t="shared" si="645"/>
        <v>7.0466221939202829E-13</v>
      </c>
      <c r="O3696" s="460">
        <f t="shared" si="650"/>
        <v>-243.04038025330749</v>
      </c>
      <c r="P3696" s="460">
        <f t="shared" si="647"/>
        <v>-10</v>
      </c>
      <c r="Q3696" s="460">
        <f t="shared" si="648"/>
        <v>8.6979180893610913E-14</v>
      </c>
      <c r="R3696" s="460">
        <f t="shared" si="649"/>
        <v>-8.697918089361091E-13</v>
      </c>
      <c r="V3696" s="430"/>
    </row>
    <row r="3697" spans="3:22" x14ac:dyDescent="0.35">
      <c r="C3697" s="460">
        <v>7560</v>
      </c>
      <c r="D3697" s="460">
        <f t="shared" si="640"/>
        <v>7560</v>
      </c>
      <c r="E3697" s="460">
        <f t="shared" si="646"/>
        <v>7.56</v>
      </c>
      <c r="F3697" s="460">
        <f t="shared" si="641"/>
        <v>3.6981481933434529E-5</v>
      </c>
      <c r="G3697" s="460">
        <v>4.6918757779336503E-9</v>
      </c>
      <c r="H3697" s="460">
        <f t="shared" si="642"/>
        <v>1</v>
      </c>
      <c r="I3697" s="460">
        <v>3.9205747784639799E-4</v>
      </c>
      <c r="J3697" s="460">
        <v>2.6960060243978197E-4</v>
      </c>
      <c r="K3697" s="460">
        <v>7.4729917102364695E-4</v>
      </c>
      <c r="L3697" s="460" t="str">
        <f t="shared" si="643"/>
        <v>-</v>
      </c>
      <c r="M3697" s="460">
        <f t="shared" si="644"/>
        <v>1</v>
      </c>
      <c r="N3697" s="460">
        <f t="shared" si="645"/>
        <v>1.7351251931557237E-13</v>
      </c>
      <c r="O3697" s="460">
        <f t="shared" si="650"/>
        <v>-255.21338368852645</v>
      </c>
      <c r="P3697" s="460">
        <f t="shared" si="647"/>
        <v>-10</v>
      </c>
      <c r="Q3697" s="460">
        <f t="shared" si="648"/>
        <v>1.9279771792604068E-25</v>
      </c>
      <c r="R3697" s="460">
        <f t="shared" si="649"/>
        <v>-1.927977179260407E-24</v>
      </c>
      <c r="V3697" s="430"/>
    </row>
    <row r="3698" spans="3:22" x14ac:dyDescent="0.35">
      <c r="C3698" s="460">
        <v>7570</v>
      </c>
      <c r="D3698" s="460">
        <f t="shared" si="640"/>
        <v>7570</v>
      </c>
      <c r="E3698" s="460">
        <f t="shared" si="646"/>
        <v>7.57</v>
      </c>
      <c r="F3698" s="460">
        <f t="shared" si="641"/>
        <v>3.7440771603987905E-5</v>
      </c>
      <c r="G3698" s="460">
        <v>3.7341387401941899E-3</v>
      </c>
      <c r="H3698" s="460">
        <f t="shared" si="642"/>
        <v>1</v>
      </c>
      <c r="I3698" s="460">
        <v>3.9174212084279198E-4</v>
      </c>
      <c r="J3698" s="460">
        <v>2.5958036351152099E-4</v>
      </c>
      <c r="K3698" s="460">
        <v>7.3847613493038301E-4</v>
      </c>
      <c r="L3698" s="460" t="str">
        <f t="shared" si="643"/>
        <v>-</v>
      </c>
      <c r="M3698" s="460">
        <f t="shared" si="644"/>
        <v>1</v>
      </c>
      <c r="N3698" s="460">
        <f t="shared" si="645"/>
        <v>1.398090357092138E-7</v>
      </c>
      <c r="O3698" s="460">
        <f t="shared" si="650"/>
        <v>-137.08929519386086</v>
      </c>
      <c r="P3698" s="460">
        <f t="shared" si="647"/>
        <v>-10</v>
      </c>
      <c r="Q3698" s="460">
        <f t="shared" si="648"/>
        <v>4.8866537458015868E-15</v>
      </c>
      <c r="R3698" s="460">
        <f t="shared" si="649"/>
        <v>-4.8866537458015869E-14</v>
      </c>
      <c r="V3698" s="430"/>
    </row>
    <row r="3699" spans="3:22" x14ac:dyDescent="0.35">
      <c r="C3699" s="460">
        <v>7580</v>
      </c>
      <c r="D3699" s="460">
        <f t="shared" si="640"/>
        <v>7580</v>
      </c>
      <c r="E3699" s="460">
        <f t="shared" si="646"/>
        <v>7.58</v>
      </c>
      <c r="F3699" s="460">
        <f t="shared" si="641"/>
        <v>3.7728509513862018E-5</v>
      </c>
      <c r="G3699" s="460">
        <v>6.2176988376773301E-3</v>
      </c>
      <c r="H3699" s="460">
        <f t="shared" si="642"/>
        <v>1</v>
      </c>
      <c r="I3699" s="460">
        <v>3.9084890703222001E-4</v>
      </c>
      <c r="J3699" s="460">
        <v>2.49215533125913E-4</v>
      </c>
      <c r="K3699" s="460">
        <v>7.2902383216804105E-4</v>
      </c>
      <c r="L3699" s="460" t="str">
        <f t="shared" si="643"/>
        <v>-</v>
      </c>
      <c r="M3699" s="460">
        <f t="shared" si="644"/>
        <v>1</v>
      </c>
      <c r="N3699" s="460">
        <f t="shared" si="645"/>
        <v>2.3458450975163795E-7</v>
      </c>
      <c r="O3699" s="460">
        <f t="shared" si="650"/>
        <v>-132.59401337821149</v>
      </c>
      <c r="P3699" s="460">
        <f t="shared" si="647"/>
        <v>-10</v>
      </c>
      <c r="Q3699" s="460">
        <f t="shared" si="648"/>
        <v>3.5042631720686714E-14</v>
      </c>
      <c r="R3699" s="460">
        <f t="shared" si="649"/>
        <v>-3.5042631720686715E-13</v>
      </c>
      <c r="V3699" s="430"/>
    </row>
    <row r="3700" spans="3:22" x14ac:dyDescent="0.35">
      <c r="C3700" s="460">
        <v>7590</v>
      </c>
      <c r="D3700" s="460">
        <f t="shared" si="640"/>
        <v>7590</v>
      </c>
      <c r="E3700" s="460">
        <f t="shared" si="646"/>
        <v>7.59</v>
      </c>
      <c r="F3700" s="460">
        <f t="shared" si="641"/>
        <v>3.784204486528081E-5</v>
      </c>
      <c r="G3700" s="460">
        <v>1.29592353194536E-2</v>
      </c>
      <c r="H3700" s="460">
        <f t="shared" si="642"/>
        <v>1</v>
      </c>
      <c r="I3700" s="460">
        <v>3.89384087408103E-4</v>
      </c>
      <c r="J3700" s="460">
        <v>2.3852567853548001E-4</v>
      </c>
      <c r="K3700" s="460">
        <v>7.1895682341818095E-4</v>
      </c>
      <c r="L3700" s="460" t="str">
        <f t="shared" si="643"/>
        <v>-</v>
      </c>
      <c r="M3700" s="460">
        <f t="shared" si="644"/>
        <v>1</v>
      </c>
      <c r="N3700" s="460">
        <f t="shared" si="645"/>
        <v>4.9040396437849485E-7</v>
      </c>
      <c r="O3700" s="460">
        <f t="shared" si="650"/>
        <v>-126.18892055361235</v>
      </c>
      <c r="P3700" s="460">
        <f t="shared" si="647"/>
        <v>-10</v>
      </c>
      <c r="Q3700" s="460">
        <f t="shared" si="648"/>
        <v>1.3140207190538456E-13</v>
      </c>
      <c r="R3700" s="460">
        <f t="shared" si="649"/>
        <v>-1.3140207190538456E-12</v>
      </c>
      <c r="V3700" s="430"/>
    </row>
    <row r="3701" spans="3:22" x14ac:dyDescent="0.35">
      <c r="C3701" s="460">
        <v>7600</v>
      </c>
      <c r="D3701" s="460">
        <f t="shared" si="640"/>
        <v>7600</v>
      </c>
      <c r="E3701" s="460">
        <f t="shared" si="646"/>
        <v>7.6</v>
      </c>
      <c r="F3701" s="460">
        <f t="shared" si="641"/>
        <v>3.778061131005334E-5</v>
      </c>
      <c r="G3701" s="460">
        <v>2.8699521224990802E-16</v>
      </c>
      <c r="H3701" s="460">
        <f t="shared" si="642"/>
        <v>1</v>
      </c>
      <c r="I3701" s="460">
        <v>3.8735473192296301E-4</v>
      </c>
      <c r="J3701" s="460">
        <v>2.2753073567097399E-4</v>
      </c>
      <c r="K3701" s="460">
        <v>7.0829014734374396E-4</v>
      </c>
      <c r="L3701" s="460" t="str">
        <f t="shared" si="643"/>
        <v>-</v>
      </c>
      <c r="M3701" s="460">
        <f t="shared" si="644"/>
        <v>1</v>
      </c>
      <c r="N3701" s="460">
        <f t="shared" si="645"/>
        <v>1.0842854561860033E-20</v>
      </c>
      <c r="O3701" s="460">
        <f t="shared" si="650"/>
        <v>-399.29712734993564</v>
      </c>
      <c r="P3701" s="460">
        <f t="shared" si="647"/>
        <v>-10</v>
      </c>
      <c r="Q3701" s="460">
        <f t="shared" si="648"/>
        <v>6.0124012069538654E-14</v>
      </c>
      <c r="R3701" s="460">
        <f t="shared" si="649"/>
        <v>-6.0124012069538657E-13</v>
      </c>
      <c r="V3701" s="430"/>
    </row>
    <row r="3702" spans="3:22" x14ac:dyDescent="0.35">
      <c r="C3702" s="460">
        <v>7610</v>
      </c>
      <c r="D3702" s="460">
        <f t="shared" si="640"/>
        <v>7610</v>
      </c>
      <c r="E3702" s="460">
        <f t="shared" si="646"/>
        <v>7.61</v>
      </c>
      <c r="F3702" s="460">
        <f t="shared" si="641"/>
        <v>3.7545327835640193E-5</v>
      </c>
      <c r="G3702" s="460">
        <v>1.2959235319453401E-2</v>
      </c>
      <c r="H3702" s="460">
        <f t="shared" si="642"/>
        <v>1</v>
      </c>
      <c r="I3702" s="460">
        <v>3.84768712078445E-4</v>
      </c>
      <c r="J3702" s="460">
        <v>2.16250974280593E-4</v>
      </c>
      <c r="K3702" s="460">
        <v>6.9703930217492396E-4</v>
      </c>
      <c r="L3702" s="460" t="str">
        <f t="shared" si="643"/>
        <v>-</v>
      </c>
      <c r="M3702" s="460">
        <f t="shared" si="644"/>
        <v>1</v>
      </c>
      <c r="N3702" s="460">
        <f t="shared" si="645"/>
        <v>4.8655873856808526E-7</v>
      </c>
      <c r="O3702" s="460">
        <f t="shared" si="650"/>
        <v>-126.25729446264528</v>
      </c>
      <c r="P3702" s="460">
        <f t="shared" si="647"/>
        <v>-10</v>
      </c>
      <c r="Q3702" s="460">
        <f t="shared" si="648"/>
        <v>5.9184851519244212E-14</v>
      </c>
      <c r="R3702" s="460">
        <f t="shared" si="649"/>
        <v>-5.9184851519244209E-13</v>
      </c>
      <c r="V3702" s="430"/>
    </row>
    <row r="3703" spans="3:22" x14ac:dyDescent="0.35">
      <c r="C3703" s="460">
        <v>7620</v>
      </c>
      <c r="D3703" s="460">
        <f t="shared" si="640"/>
        <v>7620</v>
      </c>
      <c r="E3703" s="460">
        <f t="shared" si="646"/>
        <v>7.62</v>
      </c>
      <c r="F3703" s="460">
        <f t="shared" si="641"/>
        <v>3.713917444492738E-5</v>
      </c>
      <c r="G3703" s="460">
        <v>6.2176988376781298E-3</v>
      </c>
      <c r="H3703" s="460">
        <f t="shared" si="642"/>
        <v>1</v>
      </c>
      <c r="I3703" s="460">
        <v>3.8163468244603301E-4</v>
      </c>
      <c r="J3703" s="460">
        <v>2.0470696281341301E-4</v>
      </c>
      <c r="K3703" s="460">
        <v>6.8522022700490104E-4</v>
      </c>
      <c r="L3703" s="460" t="str">
        <f t="shared" si="643"/>
        <v>-</v>
      </c>
      <c r="M3703" s="460">
        <f t="shared" si="644"/>
        <v>1</v>
      </c>
      <c r="N3703" s="460">
        <f t="shared" si="645"/>
        <v>2.3092020177855027E-7</v>
      </c>
      <c r="O3703" s="460">
        <f t="shared" si="650"/>
        <v>-132.73076143371645</v>
      </c>
      <c r="P3703" s="460">
        <f t="shared" si="647"/>
        <v>-10</v>
      </c>
      <c r="Q3703" s="460">
        <f t="shared" si="648"/>
        <v>1.2869400746023273E-13</v>
      </c>
      <c r="R3703" s="460">
        <f t="shared" si="649"/>
        <v>-1.2869400746023273E-12</v>
      </c>
      <c r="V3703" s="430"/>
    </row>
    <row r="3704" spans="3:22" x14ac:dyDescent="0.35">
      <c r="C3704" s="460">
        <v>7630</v>
      </c>
      <c r="D3704" s="460">
        <f t="shared" si="640"/>
        <v>7630</v>
      </c>
      <c r="E3704" s="460">
        <f t="shared" si="646"/>
        <v>7.63</v>
      </c>
      <c r="F3704" s="460">
        <f t="shared" si="641"/>
        <v>3.656694314701928E-5</v>
      </c>
      <c r="G3704" s="460">
        <v>3.7341387401940099E-3</v>
      </c>
      <c r="H3704" s="460">
        <f t="shared" si="642"/>
        <v>1</v>
      </c>
      <c r="I3704" s="460">
        <v>3.7796206115364001E-4</v>
      </c>
      <c r="J3704" s="460">
        <v>1.9291953310325899E-4</v>
      </c>
      <c r="K3704" s="460">
        <v>6.72849282813014E-4</v>
      </c>
      <c r="L3704" s="460" t="str">
        <f t="shared" si="643"/>
        <v>-</v>
      </c>
      <c r="M3704" s="460">
        <f t="shared" si="644"/>
        <v>1</v>
      </c>
      <c r="N3704" s="460">
        <f t="shared" si="645"/>
        <v>1.3654603901575655E-7</v>
      </c>
      <c r="O3704" s="460">
        <f t="shared" si="650"/>
        <v>-137.29441787072665</v>
      </c>
      <c r="P3704" s="460">
        <f t="shared" si="647"/>
        <v>-10</v>
      </c>
      <c r="Q3704" s="460">
        <f t="shared" si="648"/>
        <v>3.3757859530874877E-14</v>
      </c>
      <c r="R3704" s="460">
        <f t="shared" si="649"/>
        <v>-3.3757859530874877E-13</v>
      </c>
      <c r="V3704" s="430"/>
    </row>
    <row r="3705" spans="3:22" x14ac:dyDescent="0.35">
      <c r="C3705" s="460">
        <v>7640</v>
      </c>
      <c r="D3705" s="460">
        <f t="shared" si="640"/>
        <v>7640</v>
      </c>
      <c r="E3705" s="460">
        <f t="shared" si="646"/>
        <v>7.64</v>
      </c>
      <c r="F3705" s="460">
        <f t="shared" si="641"/>
        <v>3.5835165110934309E-5</v>
      </c>
      <c r="G3705" s="460">
        <v>4.6918747884927304E-9</v>
      </c>
      <c r="H3705" s="460">
        <f t="shared" si="642"/>
        <v>1</v>
      </c>
      <c r="I3705" s="460">
        <v>3.7376100937705199E-4</v>
      </c>
      <c r="J3705" s="460">
        <v>1.8090974491193499E-4</v>
      </c>
      <c r="K3705" s="460">
        <v>6.5994323323741904E-4</v>
      </c>
      <c r="L3705" s="460" t="str">
        <f t="shared" si="643"/>
        <v>-</v>
      </c>
      <c r="M3705" s="460">
        <f t="shared" si="644"/>
        <v>1</v>
      </c>
      <c r="N3705" s="460">
        <f t="shared" si="645"/>
        <v>1.6813410772546699E-13</v>
      </c>
      <c r="O3705" s="460">
        <f t="shared" si="650"/>
        <v>-255.48688353080664</v>
      </c>
      <c r="P3705" s="460">
        <f t="shared" si="647"/>
        <v>-10</v>
      </c>
      <c r="Q3705" s="460">
        <f t="shared" si="648"/>
        <v>4.6612166717534124E-15</v>
      </c>
      <c r="R3705" s="460">
        <f t="shared" si="649"/>
        <v>-4.6612166717534126E-14</v>
      </c>
      <c r="V3705" s="430"/>
    </row>
    <row r="3706" spans="3:22" x14ac:dyDescent="0.35">
      <c r="C3706" s="460">
        <v>7650</v>
      </c>
      <c r="D3706" s="460">
        <f t="shared" si="640"/>
        <v>7650</v>
      </c>
      <c r="E3706" s="460">
        <f t="shared" si="646"/>
        <v>7.65</v>
      </c>
      <c r="F3706" s="460">
        <f t="shared" si="641"/>
        <v>3.4952015154362445E-5</v>
      </c>
      <c r="G3706" s="460">
        <v>1.9382736190125E-8</v>
      </c>
      <c r="H3706" s="460">
        <f t="shared" si="642"/>
        <v>1</v>
      </c>
      <c r="I3706" s="460">
        <v>3.6904240987270097E-4</v>
      </c>
      <c r="J3706" s="460">
        <v>1.68698850387376E-4</v>
      </c>
      <c r="K3706" s="460">
        <v>6.46519225115381E-4</v>
      </c>
      <c r="L3706" s="460" t="str">
        <f t="shared" si="643"/>
        <v>-</v>
      </c>
      <c r="M3706" s="460">
        <f t="shared" si="644"/>
        <v>1</v>
      </c>
      <c r="N3706" s="460">
        <f t="shared" si="645"/>
        <v>6.7746568905025842E-13</v>
      </c>
      <c r="O3706" s="460">
        <f t="shared" si="650"/>
        <v>-243.38225390378625</v>
      </c>
      <c r="P3706" s="460">
        <f t="shared" si="647"/>
        <v>-10</v>
      </c>
      <c r="Q3706" s="460">
        <f t="shared" si="648"/>
        <v>1.7875975407678705E-25</v>
      </c>
      <c r="R3706" s="460">
        <f t="shared" si="649"/>
        <v>-1.7875975407678705E-24</v>
      </c>
      <c r="V3706" s="430"/>
    </row>
    <row r="3707" spans="3:22" x14ac:dyDescent="0.35">
      <c r="C3707" s="460">
        <v>7660</v>
      </c>
      <c r="D3707" s="460">
        <f t="shared" si="640"/>
        <v>7660</v>
      </c>
      <c r="E3707" s="460">
        <f t="shared" si="646"/>
        <v>7.66</v>
      </c>
      <c r="F3707" s="460">
        <f t="shared" si="641"/>
        <v>3.3927195041346317E-5</v>
      </c>
      <c r="G3707" s="460">
        <v>1.6583515073133701E-2</v>
      </c>
      <c r="H3707" s="460">
        <f t="shared" si="642"/>
        <v>1</v>
      </c>
      <c r="I3707" s="460">
        <v>3.6381784459422101E-4</v>
      </c>
      <c r="J3707" s="460">
        <v>1.5630825849495401E-4</v>
      </c>
      <c r="K3707" s="460">
        <v>6.3259476881393005E-4</v>
      </c>
      <c r="L3707" s="460" t="str">
        <f t="shared" si="643"/>
        <v>-</v>
      </c>
      <c r="M3707" s="460">
        <f t="shared" si="644"/>
        <v>1</v>
      </c>
      <c r="N3707" s="460">
        <f t="shared" si="645"/>
        <v>5.6263215035731362E-7</v>
      </c>
      <c r="O3707" s="460">
        <f t="shared" si="650"/>
        <v>-124.9955090934757</v>
      </c>
      <c r="P3707" s="460">
        <f t="shared" si="647"/>
        <v>-10</v>
      </c>
      <c r="Q3707" s="460">
        <f t="shared" si="648"/>
        <v>7.913892473602715E-14</v>
      </c>
      <c r="R3707" s="460">
        <f t="shared" si="649"/>
        <v>-7.9138924736027148E-13</v>
      </c>
      <c r="V3707" s="430"/>
    </row>
    <row r="3708" spans="3:22" x14ac:dyDescent="0.35">
      <c r="C3708" s="460">
        <v>7670</v>
      </c>
      <c r="D3708" s="460">
        <f t="shared" si="640"/>
        <v>7670</v>
      </c>
      <c r="E3708" s="460">
        <f t="shared" si="646"/>
        <v>7.67</v>
      </c>
      <c r="F3708" s="460">
        <f t="shared" si="641"/>
        <v>3.2771797341872122E-5</v>
      </c>
      <c r="G3708" s="460">
        <v>2.3178565229259498E-2</v>
      </c>
      <c r="H3708" s="460">
        <f t="shared" si="642"/>
        <v>1</v>
      </c>
      <c r="I3708" s="460">
        <v>3.5809957143110698E-4</v>
      </c>
      <c r="J3708" s="460">
        <v>1.4375949947757199E-4</v>
      </c>
      <c r="K3708" s="460">
        <v>6.18187718368382E-4</v>
      </c>
      <c r="L3708" s="460" t="str">
        <f t="shared" si="643"/>
        <v>-</v>
      </c>
      <c r="M3708" s="460">
        <f t="shared" si="644"/>
        <v>1</v>
      </c>
      <c r="N3708" s="460">
        <f t="shared" si="645"/>
        <v>7.5960324236865606E-7</v>
      </c>
      <c r="O3708" s="460">
        <f t="shared" si="650"/>
        <v>-122.38826380287603</v>
      </c>
      <c r="P3708" s="460">
        <f t="shared" si="647"/>
        <v>-10</v>
      </c>
      <c r="Q3708" s="460">
        <f t="shared" si="648"/>
        <v>4.3707660844429989E-13</v>
      </c>
      <c r="R3708" s="460">
        <f t="shared" si="649"/>
        <v>-4.3707660844429991E-12</v>
      </c>
      <c r="V3708" s="430"/>
    </row>
    <row r="3709" spans="3:22" x14ac:dyDescent="0.35">
      <c r="C3709" s="460">
        <v>7680</v>
      </c>
      <c r="D3709" s="460">
        <f t="shared" si="640"/>
        <v>7680</v>
      </c>
      <c r="E3709" s="460">
        <f t="shared" si="646"/>
        <v>7.68</v>
      </c>
      <c r="F3709" s="460">
        <f t="shared" si="641"/>
        <v>3.1498151859242319E-5</v>
      </c>
      <c r="G3709" s="460">
        <v>8.32601343065394E-4</v>
      </c>
      <c r="H3709" s="460">
        <f t="shared" si="642"/>
        <v>1</v>
      </c>
      <c r="I3709" s="460">
        <v>3.5190050011337101E-4</v>
      </c>
      <c r="J3709" s="460">
        <v>1.3107418940041699E-4</v>
      </c>
      <c r="K3709" s="460">
        <v>6.0331625145165497E-4</v>
      </c>
      <c r="L3709" s="460" t="str">
        <f t="shared" si="643"/>
        <v>-</v>
      </c>
      <c r="M3709" s="460">
        <f t="shared" si="644"/>
        <v>1</v>
      </c>
      <c r="N3709" s="460">
        <f t="shared" si="645"/>
        <v>2.6225403542082893E-8</v>
      </c>
      <c r="O3709" s="460">
        <f t="shared" si="650"/>
        <v>-151.62555640796822</v>
      </c>
      <c r="P3709" s="460">
        <f t="shared" si="647"/>
        <v>-10</v>
      </c>
      <c r="Q3709" s="460">
        <f t="shared" si="648"/>
        <v>1.5438166518347637E-13</v>
      </c>
      <c r="R3709" s="460">
        <f t="shared" si="649"/>
        <v>-1.5438166518347636E-12</v>
      </c>
      <c r="V3709" s="430"/>
    </row>
    <row r="3710" spans="3:22" x14ac:dyDescent="0.35">
      <c r="C3710" s="460">
        <v>7690</v>
      </c>
      <c r="D3710" s="460">
        <f t="shared" ref="D3710:D3773" si="651">IF(AND($D$11=$U$86,$D$13&gt;=$U$80),$D$13/$U$80,1)*(f_CLK_MHz/fCLK_NOM_MHz)*$C3710</f>
        <v>7690</v>
      </c>
      <c r="E3710" s="460">
        <f t="shared" si="646"/>
        <v>7.69</v>
      </c>
      <c r="F3710" s="460">
        <f t="shared" ref="F3710:F3773" si="652">IF(SINC3_Decimation&lt;&gt;0,(ABS(SIN(((MOD_CLK_DIV*PI()*$D3710*SINC3_Decimation)/(f_CLK_MHz*1000000)))/(SINC3_Decimation*SIN(((MOD_CLK_DIV*PI()*$D3710)/(f_CLK_MHz*1000000)))))^First_Stage_Order),"-")</f>
        <v>3.0119656854490702E-5</v>
      </c>
      <c r="G3710" s="460">
        <v>1.7723966837409001E-2</v>
      </c>
      <c r="H3710" s="460">
        <f t="shared" ref="H3710:H3773" si="653">IF(SINC1A_Decimation&lt;&gt;0,(ABS(SIN(((MOD_CLK_DIV*SINC3_Decimation*FIR2_Decimation*PI()*$D3710*SINC1A_Decimation)/(f_CLK_MHz*1000000)))/(SINC1A_Decimation*SIN(((MOD_CLK_DIV*SINC3_Decimation*FIR2_Decimation*PI()*$D3710)/(f_CLK_MHz*1000000)))))^1),"-")</f>
        <v>1</v>
      </c>
      <c r="I3710" s="460">
        <v>3.4523416732363502E-4</v>
      </c>
      <c r="J3710" s="460">
        <v>1.18273994836731E-4</v>
      </c>
      <c r="K3710" s="460">
        <v>5.87998849192299E-4</v>
      </c>
      <c r="L3710" s="460" t="str">
        <f t="shared" ref="L3710:L3773" si="654">IF(SINC1B_Decimation&lt;&gt;0,(ABS(SIN(((MOD_CLK_DIV*FIR1_Decimation*PI()*$D3710*SINC1B_Decimation)/(f_CLK_MHz*1000000)))/(SINC1B_Decimation*SIN(((MOD_CLK_DIV*FIR1_Decimation*PI()*$D3710)/(f_CLK_MHz*1000000)))))^1),"-")</f>
        <v>-</v>
      </c>
      <c r="M3710" s="460">
        <f t="shared" ref="M3710:M3773" si="655">IF($D$14=$Z$85,(ABS(SIN(((Dec_Prior_to_Chop*PI()*$D3710*2)/(f_CLK_MHz*1000000)))/(2*SIN(((Dec_Prior_to_Chop*PI()*$D3710)/(f_CLK_MHz*1000000)))))^1),1)</f>
        <v>1</v>
      </c>
      <c r="N3710" s="460">
        <f t="shared" ref="N3710:N3773" si="656">M3710*IF(FILTER=$U$85,F3710,IF(AND(FILTER=$U$86,$D$13&lt;=$U$73,$D$13&lt;&gt;$U$72),F3710*G3710*H3710,IF(AND(FILTER=$U$86,OR($D$13&gt;=$U$74,$D$13=$U$72),$D$13&lt;=$U$79,$D$13&lt;&gt;$U$75),I3710*L3710,IF(AND(FILTER=$U$86,$D$13=$U$75),J3710*L3710,IF(AND(FILTER=$U$86,$D$13&gt;=$U$80),K3710,"Error")))))</f>
        <v>5.3383979924313184E-7</v>
      </c>
      <c r="O3710" s="460">
        <f t="shared" si="650"/>
        <v>-125.4517810295782</v>
      </c>
      <c r="P3710" s="460">
        <f t="shared" si="647"/>
        <v>-10</v>
      </c>
      <c r="Q3710" s="460">
        <f t="shared" si="648"/>
        <v>7.8418257842710924E-14</v>
      </c>
      <c r="R3710" s="460">
        <f t="shared" si="649"/>
        <v>-7.8418257842710921E-13</v>
      </c>
      <c r="V3710" s="430"/>
    </row>
    <row r="3711" spans="3:22" x14ac:dyDescent="0.35">
      <c r="C3711" s="460">
        <v>7700</v>
      </c>
      <c r="D3711" s="460">
        <f t="shared" si="651"/>
        <v>7700</v>
      </c>
      <c r="E3711" s="460">
        <f t="shared" ref="E3711:E3774" si="657">D3711/1000</f>
        <v>7.7</v>
      </c>
      <c r="F3711" s="460">
        <f t="shared" si="652"/>
        <v>2.8650597488141003E-5</v>
      </c>
      <c r="G3711" s="460">
        <v>1.3766877251446899E-8</v>
      </c>
      <c r="H3711" s="460">
        <f t="shared" si="653"/>
        <v>1</v>
      </c>
      <c r="I3711" s="460">
        <v>3.3811471106072699E-4</v>
      </c>
      <c r="J3711" s="460">
        <v>1.0538059774797699E-4</v>
      </c>
      <c r="K3711" s="460">
        <v>5.7225427586357798E-4</v>
      </c>
      <c r="L3711" s="460" t="str">
        <f t="shared" si="654"/>
        <v>-</v>
      </c>
      <c r="M3711" s="460">
        <f t="shared" si="655"/>
        <v>1</v>
      </c>
      <c r="N3711" s="460">
        <f t="shared" si="656"/>
        <v>3.9442925879985006E-13</v>
      </c>
      <c r="O3711" s="460">
        <f t="shared" si="650"/>
        <v>-248.0806175305998</v>
      </c>
      <c r="P3711" s="460">
        <f t="shared" si="647"/>
        <v>-10</v>
      </c>
      <c r="Q3711" s="460">
        <f t="shared" si="648"/>
        <v>7.1246338095043883E-14</v>
      </c>
      <c r="R3711" s="460">
        <f t="shared" si="649"/>
        <v>-7.1246338095043885E-13</v>
      </c>
      <c r="V3711" s="430"/>
    </row>
    <row r="3712" spans="3:22" x14ac:dyDescent="0.35">
      <c r="C3712" s="460">
        <v>7710</v>
      </c>
      <c r="D3712" s="460">
        <f t="shared" si="651"/>
        <v>7710</v>
      </c>
      <c r="E3712" s="460">
        <f t="shared" si="657"/>
        <v>7.71</v>
      </c>
      <c r="F3712" s="460">
        <f t="shared" si="652"/>
        <v>2.7105954055936794E-5</v>
      </c>
      <c r="G3712" s="460">
        <v>2.5137027618834899E-2</v>
      </c>
      <c r="H3712" s="460">
        <f t="shared" si="653"/>
        <v>1</v>
      </c>
      <c r="I3712" s="460">
        <v>3.3055684429915302E-4</v>
      </c>
      <c r="J3712" s="460">
        <v>9.2415660613848904E-5</v>
      </c>
      <c r="K3712" s="460">
        <v>5.5610155846216403E-4</v>
      </c>
      <c r="L3712" s="460" t="str">
        <f t="shared" si="654"/>
        <v>-</v>
      </c>
      <c r="M3712" s="460">
        <f t="shared" si="655"/>
        <v>1</v>
      </c>
      <c r="N3712" s="460">
        <f t="shared" si="656"/>
        <v>6.81363115738953E-7</v>
      </c>
      <c r="O3712" s="460">
        <f t="shared" si="650"/>
        <v>-123.33242759630215</v>
      </c>
      <c r="P3712" s="460">
        <f t="shared" si="647"/>
        <v>-10</v>
      </c>
      <c r="Q3712" s="460">
        <f t="shared" si="648"/>
        <v>1.160640582471867E-13</v>
      </c>
      <c r="R3712" s="460">
        <f t="shared" si="649"/>
        <v>-1.1606405824718671E-12</v>
      </c>
      <c r="V3712" s="430"/>
    </row>
    <row r="3713" spans="3:22" x14ac:dyDescent="0.35">
      <c r="C3713" s="460">
        <v>7720</v>
      </c>
      <c r="D3713" s="460">
        <f t="shared" si="651"/>
        <v>7720</v>
      </c>
      <c r="E3713" s="460">
        <f t="shared" si="657"/>
        <v>7.72</v>
      </c>
      <c r="F3713" s="460">
        <f t="shared" si="652"/>
        <v>2.5501202714899932E-5</v>
      </c>
      <c r="G3713" s="460">
        <v>1.3260082158222899E-2</v>
      </c>
      <c r="H3713" s="460">
        <f t="shared" si="653"/>
        <v>1</v>
      </c>
      <c r="I3713" s="460">
        <v>3.2257582798969397E-4</v>
      </c>
      <c r="J3713" s="460">
        <v>7.9400791864236406E-5</v>
      </c>
      <c r="K3713" s="460">
        <v>5.3955996619791595E-4</v>
      </c>
      <c r="L3713" s="460" t="str">
        <f t="shared" si="654"/>
        <v>-</v>
      </c>
      <c r="M3713" s="460">
        <f t="shared" si="655"/>
        <v>1</v>
      </c>
      <c r="N3713" s="460">
        <f t="shared" si="656"/>
        <v>3.3814804313306998E-7</v>
      </c>
      <c r="O3713" s="460">
        <f t="shared" si="650"/>
        <v>-129.41786242997867</v>
      </c>
      <c r="P3713" s="460">
        <f t="shared" si="647"/>
        <v>-10</v>
      </c>
      <c r="Q3713" s="460">
        <f t="shared" si="648"/>
        <v>2.5985075076614381E-13</v>
      </c>
      <c r="R3713" s="460">
        <f t="shared" si="649"/>
        <v>-2.5985075076614379E-12</v>
      </c>
      <c r="V3713" s="430"/>
    </row>
    <row r="3714" spans="3:22" x14ac:dyDescent="0.35">
      <c r="C3714" s="460">
        <v>7730</v>
      </c>
      <c r="D3714" s="460">
        <f t="shared" si="651"/>
        <v>7730</v>
      </c>
      <c r="E3714" s="460">
        <f t="shared" si="657"/>
        <v>7.73</v>
      </c>
      <c r="F3714" s="460">
        <f t="shared" si="652"/>
        <v>2.3852111477855567E-5</v>
      </c>
      <c r="G3714" s="460">
        <v>1.86182884231696E-2</v>
      </c>
      <c r="H3714" s="460">
        <f t="shared" si="653"/>
        <v>1</v>
      </c>
      <c r="I3714" s="460">
        <v>3.1418744344667202E-4</v>
      </c>
      <c r="J3714" s="460">
        <v>6.6357511665945902E-5</v>
      </c>
      <c r="K3714" s="460">
        <v>5.2264898991400701E-4</v>
      </c>
      <c r="L3714" s="460" t="str">
        <f t="shared" si="654"/>
        <v>-</v>
      </c>
      <c r="M3714" s="460">
        <f t="shared" si="655"/>
        <v>1</v>
      </c>
      <c r="N3714" s="460">
        <f t="shared" si="656"/>
        <v>4.4408549099630906E-7</v>
      </c>
      <c r="O3714" s="460">
        <f t="shared" si="650"/>
        <v>-127.05066831419703</v>
      </c>
      <c r="P3714" s="460">
        <f t="shared" si="647"/>
        <v>-10</v>
      </c>
      <c r="Q3714" s="460">
        <f t="shared" si="648"/>
        <v>1.5297232547913458E-13</v>
      </c>
      <c r="R3714" s="460">
        <f t="shared" si="649"/>
        <v>-1.5297232547913459E-12</v>
      </c>
      <c r="V3714" s="430"/>
    </row>
    <row r="3715" spans="3:22" x14ac:dyDescent="0.35">
      <c r="C3715" s="460">
        <v>7740</v>
      </c>
      <c r="D3715" s="460">
        <f t="shared" si="651"/>
        <v>7740</v>
      </c>
      <c r="E3715" s="460">
        <f t="shared" si="657"/>
        <v>7.74</v>
      </c>
      <c r="F3715" s="460">
        <f t="shared" si="652"/>
        <v>2.2174534297540532E-5</v>
      </c>
      <c r="G3715" s="460">
        <v>2.1720059674922101E-2</v>
      </c>
      <c r="H3715" s="460">
        <f t="shared" si="653"/>
        <v>1</v>
      </c>
      <c r="I3715" s="460">
        <v>3.0540796416787602E-4</v>
      </c>
      <c r="J3715" s="460">
        <v>5.3307218115761397E-5</v>
      </c>
      <c r="K3715" s="460">
        <v>5.0538832145795905E-4</v>
      </c>
      <c r="L3715" s="460" t="str">
        <f t="shared" si="654"/>
        <v>-</v>
      </c>
      <c r="M3715" s="460">
        <f t="shared" si="655"/>
        <v>1</v>
      </c>
      <c r="N3715" s="460">
        <f t="shared" si="656"/>
        <v>4.8163220820618722E-7</v>
      </c>
      <c r="O3715" s="460">
        <f t="shared" si="650"/>
        <v>-126.34568956380431</v>
      </c>
      <c r="P3715" s="460">
        <f t="shared" ref="P3715:P3778" si="658">D3714-D3715</f>
        <v>-10</v>
      </c>
      <c r="Q3715" s="460">
        <f t="shared" ref="Q3715:Q3778" si="659">((N3715+N3714)/2)^2</f>
        <v>2.1423831465419085E-13</v>
      </c>
      <c r="R3715" s="460">
        <f t="shared" ref="R3715:R3778" si="660">P3715*Q3715</f>
        <v>-2.1423831465419086E-12</v>
      </c>
      <c r="V3715" s="430"/>
    </row>
    <row r="3716" spans="3:22" x14ac:dyDescent="0.35">
      <c r="C3716" s="460">
        <v>7750</v>
      </c>
      <c r="D3716" s="460">
        <f t="shared" si="651"/>
        <v>7750</v>
      </c>
      <c r="E3716" s="460">
        <f t="shared" si="657"/>
        <v>7.75</v>
      </c>
      <c r="F3716" s="460">
        <f t="shared" si="652"/>
        <v>2.0484206065335689E-5</v>
      </c>
      <c r="G3716" s="460">
        <v>2.19954425270026E-8</v>
      </c>
      <c r="H3716" s="460">
        <f t="shared" si="653"/>
        <v>1</v>
      </c>
      <c r="I3716" s="460">
        <v>2.9625412713470101E-4</v>
      </c>
      <c r="J3716" s="460">
        <v>4.0271153889876897E-5</v>
      </c>
      <c r="K3716" s="460">
        <v>4.87797833023218E-4</v>
      </c>
      <c r="L3716" s="460" t="str">
        <f t="shared" si="654"/>
        <v>-</v>
      </c>
      <c r="M3716" s="460">
        <f t="shared" si="655"/>
        <v>1</v>
      </c>
      <c r="N3716" s="460">
        <f t="shared" si="656"/>
        <v>4.5055917722136923E-13</v>
      </c>
      <c r="O3716" s="460">
        <f t="shared" si="650"/>
        <v>-246.92496319900988</v>
      </c>
      <c r="P3716" s="460">
        <f t="shared" si="658"/>
        <v>-10</v>
      </c>
      <c r="Q3716" s="460">
        <f t="shared" si="659"/>
        <v>5.7992504497348494E-14</v>
      </c>
      <c r="R3716" s="460">
        <f t="shared" si="660"/>
        <v>-5.7992504497348494E-13</v>
      </c>
      <c r="V3716" s="430"/>
    </row>
    <row r="3717" spans="3:22" x14ac:dyDescent="0.35">
      <c r="C3717" s="460">
        <v>7760</v>
      </c>
      <c r="D3717" s="460">
        <f t="shared" si="651"/>
        <v>7760</v>
      </c>
      <c r="E3717" s="460">
        <f t="shared" si="657"/>
        <v>7.76</v>
      </c>
      <c r="F3717" s="460">
        <f t="shared" si="652"/>
        <v>1.8796541314732738E-5</v>
      </c>
      <c r="G3717" s="460">
        <v>2.4968903816605299E-8</v>
      </c>
      <c r="H3717" s="460">
        <f t="shared" si="653"/>
        <v>1</v>
      </c>
      <c r="I3717" s="460">
        <v>2.8674310363889602E-4</v>
      </c>
      <c r="J3717" s="460">
        <v>2.7270373398942101E-5</v>
      </c>
      <c r="K3717" s="460">
        <v>4.6989755648107399E-4</v>
      </c>
      <c r="L3717" s="460" t="str">
        <f t="shared" si="654"/>
        <v>-</v>
      </c>
      <c r="M3717" s="460">
        <f t="shared" si="655"/>
        <v>1</v>
      </c>
      <c r="N3717" s="460">
        <f t="shared" si="656"/>
        <v>4.693290321724094E-13</v>
      </c>
      <c r="O3717" s="460">
        <f t="shared" si="650"/>
        <v>-246.57045159964983</v>
      </c>
      <c r="P3717" s="460">
        <f t="shared" si="658"/>
        <v>-10</v>
      </c>
      <c r="Q3717" s="460">
        <f t="shared" si="659"/>
        <v>2.115485794454231E-25</v>
      </c>
      <c r="R3717" s="460">
        <f t="shared" si="660"/>
        <v>-2.115485794454231E-24</v>
      </c>
      <c r="V3717" s="430"/>
    </row>
    <row r="3718" spans="3:22" x14ac:dyDescent="0.35">
      <c r="C3718" s="460">
        <v>7770</v>
      </c>
      <c r="D3718" s="460">
        <f t="shared" si="651"/>
        <v>7770</v>
      </c>
      <c r="E3718" s="460">
        <f t="shared" si="657"/>
        <v>7.77</v>
      </c>
      <c r="F3718" s="460">
        <f t="shared" si="652"/>
        <v>1.712643934668497E-5</v>
      </c>
      <c r="G3718" s="460">
        <v>2.78484792816758E-2</v>
      </c>
      <c r="H3718" s="460">
        <f t="shared" si="653"/>
        <v>1</v>
      </c>
      <c r="I3718" s="460">
        <v>2.7689246968399698E-4</v>
      </c>
      <c r="J3718" s="460">
        <v>1.43257104970823E-5</v>
      </c>
      <c r="K3718" s="460">
        <v>4.5170766272278998E-4</v>
      </c>
      <c r="L3718" s="460" t="str">
        <f t="shared" si="654"/>
        <v>-</v>
      </c>
      <c r="M3718" s="460">
        <f t="shared" si="655"/>
        <v>1</v>
      </c>
      <c r="N3718" s="460">
        <f t="shared" si="656"/>
        <v>4.7694529131503359E-7</v>
      </c>
      <c r="O3718" s="460">
        <f t="shared" si="650"/>
        <v>-126.43062868932915</v>
      </c>
      <c r="P3718" s="460">
        <f t="shared" si="658"/>
        <v>-10</v>
      </c>
      <c r="Q3718" s="460">
        <f t="shared" si="659"/>
        <v>5.6869314649086616E-14</v>
      </c>
      <c r="R3718" s="460">
        <f t="shared" si="660"/>
        <v>-5.6869314649086616E-13</v>
      </c>
      <c r="V3718" s="430"/>
    </row>
    <row r="3719" spans="3:22" x14ac:dyDescent="0.35">
      <c r="C3719" s="460">
        <v>7780</v>
      </c>
      <c r="D3719" s="460">
        <f t="shared" si="651"/>
        <v>7780</v>
      </c>
      <c r="E3719" s="460">
        <f t="shared" si="657"/>
        <v>7.78</v>
      </c>
      <c r="F3719" s="460">
        <f t="shared" si="652"/>
        <v>1.548809838425842E-5</v>
      </c>
      <c r="G3719" s="460">
        <v>4.0991733560492898E-2</v>
      </c>
      <c r="H3719" s="460">
        <f t="shared" si="653"/>
        <v>1</v>
      </c>
      <c r="I3719" s="460">
        <v>2.66720176008769E-4</v>
      </c>
      <c r="J3719" s="460">
        <v>1.4577467914595099E-6</v>
      </c>
      <c r="K3719" s="460">
        <v>4.3324844103146998E-4</v>
      </c>
      <c r="L3719" s="460" t="str">
        <f t="shared" si="654"/>
        <v>-</v>
      </c>
      <c r="M3719" s="460">
        <f t="shared" si="655"/>
        <v>1</v>
      </c>
      <c r="N3719" s="460">
        <f t="shared" si="656"/>
        <v>6.3488400232622176E-7</v>
      </c>
      <c r="O3719" s="460">
        <f t="shared" si="650"/>
        <v>-123.94611232097878</v>
      </c>
      <c r="P3719" s="460">
        <f t="shared" si="658"/>
        <v>-10</v>
      </c>
      <c r="Q3719" s="460">
        <f t="shared" si="659"/>
        <v>3.090410945497032E-13</v>
      </c>
      <c r="R3719" s="460">
        <f t="shared" si="660"/>
        <v>-3.090410945497032E-12</v>
      </c>
      <c r="V3719" s="430"/>
    </row>
    <row r="3720" spans="3:22" x14ac:dyDescent="0.35">
      <c r="C3720" s="460">
        <v>7790</v>
      </c>
      <c r="D3720" s="460">
        <f t="shared" si="651"/>
        <v>7790</v>
      </c>
      <c r="E3720" s="460">
        <f t="shared" si="657"/>
        <v>7.79</v>
      </c>
      <c r="F3720" s="460">
        <f t="shared" si="652"/>
        <v>1.3894841219310333E-5</v>
      </c>
      <c r="G3720" s="460">
        <v>2.17454466663041E-2</v>
      </c>
      <c r="H3720" s="460">
        <f t="shared" si="653"/>
        <v>1</v>
      </c>
      <c r="I3720" s="460">
        <v>2.5624451778134301E-4</v>
      </c>
      <c r="J3720" s="460">
        <v>1.1313219401956701E-5</v>
      </c>
      <c r="K3720" s="460">
        <v>4.1454027850243799E-4</v>
      </c>
      <c r="L3720" s="460" t="str">
        <f t="shared" si="654"/>
        <v>-</v>
      </c>
      <c r="M3720" s="460">
        <f t="shared" si="655"/>
        <v>1</v>
      </c>
      <c r="N3720" s="460">
        <f t="shared" si="656"/>
        <v>3.0214952867127671E-7</v>
      </c>
      <c r="O3720" s="460">
        <f t="shared" si="650"/>
        <v>-130.39556157758227</v>
      </c>
      <c r="P3720" s="460">
        <f t="shared" si="658"/>
        <v>-10</v>
      </c>
      <c r="Q3720" s="460">
        <f t="shared" si="659"/>
        <v>2.1950795955340997E-13</v>
      </c>
      <c r="R3720" s="460">
        <f t="shared" si="660"/>
        <v>-2.1950795955340997E-12</v>
      </c>
      <c r="V3720" s="430"/>
    </row>
    <row r="3721" spans="3:22" x14ac:dyDescent="0.35">
      <c r="C3721" s="460">
        <v>7800</v>
      </c>
      <c r="D3721" s="460">
        <f t="shared" si="651"/>
        <v>7800</v>
      </c>
      <c r="E3721" s="460">
        <f t="shared" si="657"/>
        <v>7.8</v>
      </c>
      <c r="F3721" s="460">
        <f t="shared" si="652"/>
        <v>1.235895463651454E-5</v>
      </c>
      <c r="G3721" s="460">
        <v>1.05367125908306E-8</v>
      </c>
      <c r="H3721" s="460">
        <f t="shared" si="653"/>
        <v>1</v>
      </c>
      <c r="I3721" s="460">
        <v>2.4548410401127602E-4</v>
      </c>
      <c r="J3721" s="460">
        <v>2.3967203412150201E-5</v>
      </c>
      <c r="K3721" s="460">
        <v>3.9560363953198598E-4</v>
      </c>
      <c r="L3721" s="460" t="str">
        <f t="shared" si="654"/>
        <v>-</v>
      </c>
      <c r="M3721" s="460">
        <f t="shared" si="655"/>
        <v>1</v>
      </c>
      <c r="N3721" s="460">
        <f t="shared" si="656"/>
        <v>1.3022275292806697E-13</v>
      </c>
      <c r="O3721" s="460">
        <f t="shared" si="650"/>
        <v>-257.70626255686261</v>
      </c>
      <c r="P3721" s="460">
        <f t="shared" si="658"/>
        <v>-10</v>
      </c>
      <c r="Q3721" s="460">
        <f t="shared" si="659"/>
        <v>2.2823604092444617E-14</v>
      </c>
      <c r="R3721" s="460">
        <f t="shared" si="660"/>
        <v>-2.2823604092444618E-13</v>
      </c>
      <c r="V3721" s="430"/>
    </row>
    <row r="3722" spans="3:22" x14ac:dyDescent="0.35">
      <c r="C3722" s="460">
        <v>7810</v>
      </c>
      <c r="D3722" s="460">
        <f t="shared" si="651"/>
        <v>7810</v>
      </c>
      <c r="E3722" s="460">
        <f t="shared" si="657"/>
        <v>7.81</v>
      </c>
      <c r="F3722" s="460">
        <f t="shared" si="652"/>
        <v>1.0891544692628583E-5</v>
      </c>
      <c r="G3722" s="460">
        <v>2.7352261672854202E-3</v>
      </c>
      <c r="H3722" s="460">
        <f t="shared" si="653"/>
        <v>1</v>
      </c>
      <c r="I3722" s="460">
        <v>2.3445782672854899E-4</v>
      </c>
      <c r="J3722" s="460">
        <v>3.6484563833703398E-5</v>
      </c>
      <c r="K3722" s="460">
        <v>3.7645904539299697E-4</v>
      </c>
      <c r="L3722" s="460" t="str">
        <f t="shared" si="654"/>
        <v>-</v>
      </c>
      <c r="M3722" s="460">
        <f t="shared" si="655"/>
        <v>1</v>
      </c>
      <c r="N3722" s="460">
        <f t="shared" si="656"/>
        <v>2.9790838045436339E-8</v>
      </c>
      <c r="O3722" s="460">
        <f t="shared" si="650"/>
        <v>-150.51834558968415</v>
      </c>
      <c r="P3722" s="460">
        <f t="shared" si="658"/>
        <v>-10</v>
      </c>
      <c r="Q3722" s="460">
        <f t="shared" si="659"/>
        <v>2.2187544758906496E-16</v>
      </c>
      <c r="R3722" s="460">
        <f t="shared" si="660"/>
        <v>-2.2187544758906496E-15</v>
      </c>
      <c r="V3722" s="430"/>
    </row>
    <row r="3723" spans="3:22" x14ac:dyDescent="0.35">
      <c r="C3723" s="460">
        <v>7820</v>
      </c>
      <c r="D3723" s="460">
        <f t="shared" si="651"/>
        <v>7820</v>
      </c>
      <c r="E3723" s="460">
        <f t="shared" si="657"/>
        <v>7.82</v>
      </c>
      <c r="F3723" s="460">
        <f t="shared" si="652"/>
        <v>9.5024096945250584E-6</v>
      </c>
      <c r="G3723" s="460">
        <v>2.4099020252153799E-4</v>
      </c>
      <c r="H3723" s="460">
        <f t="shared" si="653"/>
        <v>1</v>
      </c>
      <c r="I3723" s="460">
        <v>2.2318482997699899E-4</v>
      </c>
      <c r="J3723" s="460">
        <v>4.8846031373205601E-5</v>
      </c>
      <c r="K3723" s="460">
        <v>3.5712705391624999E-4</v>
      </c>
      <c r="L3723" s="460" t="str">
        <f t="shared" si="654"/>
        <v>-</v>
      </c>
      <c r="M3723" s="460">
        <f t="shared" si="655"/>
        <v>1</v>
      </c>
      <c r="N3723" s="460">
        <f t="shared" si="656"/>
        <v>2.2899876367262198E-9</v>
      </c>
      <c r="O3723" s="460">
        <f t="shared" si="650"/>
        <v>-172.80333724679241</v>
      </c>
      <c r="P3723" s="460">
        <f t="shared" si="658"/>
        <v>-10</v>
      </c>
      <c r="Q3723" s="460">
        <f t="shared" si="659"/>
        <v>2.572948441123252E-16</v>
      </c>
      <c r="R3723" s="460">
        <f t="shared" si="660"/>
        <v>-2.572948441123252E-15</v>
      </c>
      <c r="V3723" s="430"/>
    </row>
    <row r="3724" spans="3:22" x14ac:dyDescent="0.35">
      <c r="C3724" s="460">
        <v>7830</v>
      </c>
      <c r="D3724" s="460">
        <f t="shared" si="651"/>
        <v>7830</v>
      </c>
      <c r="E3724" s="460">
        <f t="shared" si="657"/>
        <v>7.83</v>
      </c>
      <c r="F3724" s="460">
        <f t="shared" si="652"/>
        <v>8.1999324616204135E-6</v>
      </c>
      <c r="G3724" s="460">
        <v>2.3098001450952599E-3</v>
      </c>
      <c r="H3724" s="460">
        <f t="shared" si="653"/>
        <v>1</v>
      </c>
      <c r="I3724" s="460">
        <v>2.1168447867064399E-4</v>
      </c>
      <c r="J3724" s="460">
        <v>6.1032736881015402E-5</v>
      </c>
      <c r="K3724" s="460">
        <v>3.3762823929573901E-4</v>
      </c>
      <c r="L3724" s="460" t="str">
        <f t="shared" si="654"/>
        <v>-</v>
      </c>
      <c r="M3724" s="460">
        <f t="shared" si="655"/>
        <v>1</v>
      </c>
      <c r="N3724" s="460">
        <f t="shared" si="656"/>
        <v>1.8940205189622164E-8</v>
      </c>
      <c r="O3724" s="460">
        <f t="shared" si="650"/>
        <v>-154.45230640714283</v>
      </c>
      <c r="P3724" s="460">
        <f t="shared" si="658"/>
        <v>-10</v>
      </c>
      <c r="Q3724" s="460">
        <f t="shared" si="659"/>
        <v>1.1268027186098358E-16</v>
      </c>
      <c r="R3724" s="460">
        <f t="shared" si="660"/>
        <v>-1.1268027186098358E-15</v>
      </c>
      <c r="V3724" s="430"/>
    </row>
    <row r="3725" spans="3:22" x14ac:dyDescent="0.35">
      <c r="C3725" s="460">
        <v>7840</v>
      </c>
      <c r="D3725" s="460">
        <f t="shared" si="651"/>
        <v>7840</v>
      </c>
      <c r="E3725" s="460">
        <f t="shared" si="657"/>
        <v>7.84</v>
      </c>
      <c r="F3725" s="460">
        <f t="shared" si="652"/>
        <v>6.9909931806555043E-6</v>
      </c>
      <c r="G3725" s="460">
        <v>2.4615813836122102E-3</v>
      </c>
      <c r="H3725" s="460">
        <f t="shared" si="653"/>
        <v>1</v>
      </c>
      <c r="I3725" s="460">
        <v>1.9997632736077199E-4</v>
      </c>
      <c r="J3725" s="460">
        <v>7.3026238531322707E-5</v>
      </c>
      <c r="K3725" s="460">
        <v>3.1798317203655799E-4</v>
      </c>
      <c r="L3725" s="460" t="str">
        <f t="shared" si="654"/>
        <v>-</v>
      </c>
      <c r="M3725" s="460">
        <f t="shared" si="655"/>
        <v>1</v>
      </c>
      <c r="N3725" s="460">
        <f t="shared" si="656"/>
        <v>1.7208898666461503E-8</v>
      </c>
      <c r="O3725" s="460">
        <f t="shared" ref="O3725:O3788" si="661">20*LOG10(N3725)</f>
        <v>-155.28493845444052</v>
      </c>
      <c r="P3725" s="460">
        <f t="shared" si="658"/>
        <v>-10</v>
      </c>
      <c r="Q3725" s="460">
        <f t="shared" si="659"/>
        <v>3.2668942739948082E-16</v>
      </c>
      <c r="R3725" s="460">
        <f t="shared" si="660"/>
        <v>-3.2668942739948083E-15</v>
      </c>
      <c r="V3725" s="430"/>
    </row>
    <row r="3726" spans="3:22" x14ac:dyDescent="0.35">
      <c r="C3726" s="460">
        <v>7850</v>
      </c>
      <c r="D3726" s="460">
        <f t="shared" si="651"/>
        <v>7850</v>
      </c>
      <c r="E3726" s="460">
        <f t="shared" si="657"/>
        <v>7.85</v>
      </c>
      <c r="F3726" s="460">
        <f t="shared" si="652"/>
        <v>5.8809038672648016E-6</v>
      </c>
      <c r="G3726" s="460">
        <v>1.81283851840523E-4</v>
      </c>
      <c r="H3726" s="460">
        <f t="shared" si="653"/>
        <v>1</v>
      </c>
      <c r="I3726" s="460">
        <v>1.88080088960982E-4</v>
      </c>
      <c r="J3726" s="460">
        <v>8.4808548112581694E-5</v>
      </c>
      <c r="K3726" s="460">
        <v>2.98212399062664E-4</v>
      </c>
      <c r="L3726" s="460" t="str">
        <f t="shared" si="654"/>
        <v>-</v>
      </c>
      <c r="M3726" s="460">
        <f t="shared" si="655"/>
        <v>1</v>
      </c>
      <c r="N3726" s="460">
        <f t="shared" si="656"/>
        <v>1.066112905361591E-9</v>
      </c>
      <c r="O3726" s="460">
        <f t="shared" si="661"/>
        <v>-179.44393598913504</v>
      </c>
      <c r="P3726" s="460">
        <f t="shared" si="658"/>
        <v>-10</v>
      </c>
      <c r="Q3726" s="460">
        <f t="shared" si="659"/>
        <v>8.3494011987567007E-17</v>
      </c>
      <c r="R3726" s="460">
        <f t="shared" si="660"/>
        <v>-8.3494011987567009E-16</v>
      </c>
      <c r="V3726" s="430"/>
    </row>
    <row r="3727" spans="3:22" x14ac:dyDescent="0.35">
      <c r="C3727" s="460">
        <v>7860</v>
      </c>
      <c r="D3727" s="460">
        <f t="shared" si="651"/>
        <v>7860</v>
      </c>
      <c r="E3727" s="460">
        <f t="shared" si="657"/>
        <v>7.86</v>
      </c>
      <c r="F3727" s="460">
        <f t="shared" si="652"/>
        <v>4.8733651435892165E-6</v>
      </c>
      <c r="G3727" s="460">
        <v>4.3043982401051702E-3</v>
      </c>
      <c r="H3727" s="460">
        <f t="shared" si="653"/>
        <v>1</v>
      </c>
      <c r="I3727" s="460">
        <v>1.7601560347837701E-4</v>
      </c>
      <c r="J3727" s="460">
        <v>9.6362156394680894E-5</v>
      </c>
      <c r="K3727" s="460">
        <v>2.7833642400294898E-4</v>
      </c>
      <c r="L3727" s="460" t="str">
        <f t="shared" si="654"/>
        <v>-</v>
      </c>
      <c r="M3727" s="460">
        <f t="shared" si="655"/>
        <v>1</v>
      </c>
      <c r="N3727" s="460">
        <f t="shared" si="656"/>
        <v>2.0976904347455303E-8</v>
      </c>
      <c r="O3727" s="460">
        <f t="shared" si="661"/>
        <v>-153.56517204259609</v>
      </c>
      <c r="P3727" s="460">
        <f t="shared" si="658"/>
        <v>-10</v>
      </c>
      <c r="Q3727" s="460">
        <f t="shared" si="659"/>
        <v>1.2147365240199583E-16</v>
      </c>
      <c r="R3727" s="460">
        <f t="shared" si="660"/>
        <v>-1.2147365240199582E-15</v>
      </c>
      <c r="V3727" s="430"/>
    </row>
    <row r="3728" spans="3:22" x14ac:dyDescent="0.35">
      <c r="C3728" s="460">
        <v>7870</v>
      </c>
      <c r="D3728" s="460">
        <f t="shared" si="651"/>
        <v>7870</v>
      </c>
      <c r="E3728" s="460">
        <f t="shared" si="657"/>
        <v>7.87</v>
      </c>
      <c r="F3728" s="460">
        <f t="shared" si="652"/>
        <v>3.9704457286067161E-6</v>
      </c>
      <c r="G3728" s="460">
        <v>9.1149948106466205E-3</v>
      </c>
      <c r="H3728" s="460">
        <f t="shared" si="653"/>
        <v>1</v>
      </c>
      <c r="I3728" s="460">
        <v>1.6380280679696E-4</v>
      </c>
      <c r="J3728" s="460">
        <v>1.07670057539098E-4</v>
      </c>
      <c r="K3728" s="460">
        <v>2.5837568767232499E-4</v>
      </c>
      <c r="L3728" s="460" t="str">
        <f t="shared" si="654"/>
        <v>-</v>
      </c>
      <c r="M3728" s="460">
        <f t="shared" si="655"/>
        <v>1</v>
      </c>
      <c r="N3728" s="460">
        <f t="shared" si="656"/>
        <v>3.6190592212204258E-8</v>
      </c>
      <c r="O3728" s="460">
        <f t="shared" si="661"/>
        <v>-148.82808620333032</v>
      </c>
      <c r="P3728" s="460">
        <f t="shared" si="658"/>
        <v>-10</v>
      </c>
      <c r="Q3728" s="460">
        <f t="shared" si="659"/>
        <v>8.1703066572467195E-16</v>
      </c>
      <c r="R3728" s="460">
        <f t="shared" si="660"/>
        <v>-8.1703066572467191E-15</v>
      </c>
      <c r="V3728" s="430"/>
    </row>
    <row r="3729" spans="3:22" x14ac:dyDescent="0.35">
      <c r="C3729" s="460">
        <v>7880</v>
      </c>
      <c r="D3729" s="460">
        <f t="shared" si="651"/>
        <v>7880</v>
      </c>
      <c r="E3729" s="460">
        <f t="shared" si="657"/>
        <v>7.88</v>
      </c>
      <c r="F3729" s="460">
        <f t="shared" si="652"/>
        <v>3.1725847222344517E-6</v>
      </c>
      <c r="G3729" s="460">
        <v>2.1461562252676201E-8</v>
      </c>
      <c r="H3729" s="460">
        <f t="shared" si="653"/>
        <v>1</v>
      </c>
      <c r="I3729" s="460">
        <v>1.51461699560649E-4</v>
      </c>
      <c r="J3729" s="460">
        <v>1.18715772520404E-4</v>
      </c>
      <c r="K3729" s="460">
        <v>2.3835054876491699E-4</v>
      </c>
      <c r="L3729" s="460" t="str">
        <f t="shared" si="654"/>
        <v>-</v>
      </c>
      <c r="M3729" s="460">
        <f t="shared" si="655"/>
        <v>1</v>
      </c>
      <c r="N3729" s="460">
        <f t="shared" si="656"/>
        <v>6.8088624518124119E-14</v>
      </c>
      <c r="O3729" s="460">
        <f t="shared" si="661"/>
        <v>-263.33850878132444</v>
      </c>
      <c r="P3729" s="460">
        <f t="shared" si="658"/>
        <v>-10</v>
      </c>
      <c r="Q3729" s="460">
        <f t="shared" si="659"/>
        <v>3.2744097325249597E-16</v>
      </c>
      <c r="R3729" s="460">
        <f t="shared" si="660"/>
        <v>-3.2744097325249595E-15</v>
      </c>
      <c r="V3729" s="430"/>
    </row>
    <row r="3730" spans="3:22" x14ac:dyDescent="0.35">
      <c r="C3730" s="460">
        <v>7890</v>
      </c>
      <c r="D3730" s="460">
        <f t="shared" si="651"/>
        <v>7890</v>
      </c>
      <c r="E3730" s="460">
        <f t="shared" si="657"/>
        <v>7.89</v>
      </c>
      <c r="F3730" s="460">
        <f t="shared" si="652"/>
        <v>2.4786164499548015E-6</v>
      </c>
      <c r="G3730" s="460">
        <v>1.05772703772475E-2</v>
      </c>
      <c r="H3730" s="460">
        <f t="shared" si="653"/>
        <v>1</v>
      </c>
      <c r="I3730" s="460">
        <v>1.3901231620115E-4</v>
      </c>
      <c r="J3730" s="460">
        <v>1.2948337153025199E-4</v>
      </c>
      <c r="K3730" s="460">
        <v>2.18281264776545E-4</v>
      </c>
      <c r="L3730" s="460" t="str">
        <f t="shared" si="654"/>
        <v>-</v>
      </c>
      <c r="M3730" s="460">
        <f t="shared" si="655"/>
        <v>1</v>
      </c>
      <c r="N3730" s="460">
        <f t="shared" si="656"/>
        <v>2.6216996352665282E-8</v>
      </c>
      <c r="O3730" s="460">
        <f t="shared" si="661"/>
        <v>-151.6283413270497</v>
      </c>
      <c r="P3730" s="460">
        <f t="shared" si="658"/>
        <v>-10</v>
      </c>
      <c r="Q3730" s="460">
        <f t="shared" si="659"/>
        <v>1.7183361697968553E-16</v>
      </c>
      <c r="R3730" s="460">
        <f t="shared" si="660"/>
        <v>-1.7183361697968552E-15</v>
      </c>
      <c r="V3730" s="430"/>
    </row>
    <row r="3731" spans="3:22" x14ac:dyDescent="0.35">
      <c r="C3731" s="460">
        <v>7900</v>
      </c>
      <c r="D3731" s="460">
        <f t="shared" si="651"/>
        <v>7900</v>
      </c>
      <c r="E3731" s="460">
        <f t="shared" si="657"/>
        <v>7.9</v>
      </c>
      <c r="F3731" s="460">
        <f t="shared" si="652"/>
        <v>1.8858173260410497E-6</v>
      </c>
      <c r="G3731" s="460">
        <v>5.7024274508272999E-9</v>
      </c>
      <c r="H3731" s="460">
        <f t="shared" si="653"/>
        <v>1</v>
      </c>
      <c r="I3731" s="460">
        <v>1.2647469415689099E-4</v>
      </c>
      <c r="J3731" s="460">
        <v>1.39957495335367E-4</v>
      </c>
      <c r="K3731" s="460">
        <v>1.9818797317246799E-4</v>
      </c>
      <c r="L3731" s="460" t="str">
        <f t="shared" si="654"/>
        <v>-</v>
      </c>
      <c r="M3731" s="460">
        <f t="shared" si="655"/>
        <v>1</v>
      </c>
      <c r="N3731" s="460">
        <f t="shared" si="656"/>
        <v>1.0753736487262218E-14</v>
      </c>
      <c r="O3731" s="460">
        <f t="shared" si="661"/>
        <v>-279.3688121961776</v>
      </c>
      <c r="P3731" s="460">
        <f t="shared" si="658"/>
        <v>-10</v>
      </c>
      <c r="Q3731" s="460">
        <f t="shared" si="659"/>
        <v>1.7183286540428022E-16</v>
      </c>
      <c r="R3731" s="460">
        <f t="shared" si="660"/>
        <v>-1.7183286540428022E-15</v>
      </c>
      <c r="V3731" s="430"/>
    </row>
    <row r="3732" spans="3:22" x14ac:dyDescent="0.35">
      <c r="C3732" s="460">
        <v>7910</v>
      </c>
      <c r="D3732" s="460">
        <f t="shared" si="651"/>
        <v>7910</v>
      </c>
      <c r="E3732" s="460">
        <f t="shared" si="657"/>
        <v>7.91</v>
      </c>
      <c r="F3732" s="460">
        <f t="shared" si="652"/>
        <v>1.3899738946147795E-6</v>
      </c>
      <c r="G3732" s="460">
        <v>1.98512004968526E-2</v>
      </c>
      <c r="H3732" s="460">
        <f t="shared" si="653"/>
        <v>1</v>
      </c>
      <c r="I3732" s="460">
        <v>1.1386884332737699E-4</v>
      </c>
      <c r="J3732" s="460">
        <v>1.5012337556391601E-4</v>
      </c>
      <c r="K3732" s="460">
        <v>1.7809067281632801E-4</v>
      </c>
      <c r="L3732" s="460" t="str">
        <f t="shared" si="654"/>
        <v>-</v>
      </c>
      <c r="M3732" s="460">
        <f t="shared" si="655"/>
        <v>1</v>
      </c>
      <c r="N3732" s="460">
        <f t="shared" si="656"/>
        <v>2.7592650467389053E-8</v>
      </c>
      <c r="O3732" s="460">
        <f t="shared" si="661"/>
        <v>-151.18413160978929</v>
      </c>
      <c r="P3732" s="460">
        <f t="shared" si="658"/>
        <v>-10</v>
      </c>
      <c r="Q3732" s="460">
        <f t="shared" si="659"/>
        <v>1.9033873831595128E-16</v>
      </c>
      <c r="R3732" s="460">
        <f t="shared" si="660"/>
        <v>-1.903387383159513E-15</v>
      </c>
      <c r="V3732" s="430"/>
    </row>
    <row r="3733" spans="3:22" x14ac:dyDescent="0.35">
      <c r="C3733" s="460">
        <v>7920</v>
      </c>
      <c r="D3733" s="460">
        <f t="shared" si="651"/>
        <v>7920</v>
      </c>
      <c r="E3733" s="460">
        <f t="shared" si="657"/>
        <v>7.92</v>
      </c>
      <c r="F3733" s="460">
        <f t="shared" si="652"/>
        <v>9.8547092277659846E-7</v>
      </c>
      <c r="G3733" s="460">
        <v>1.98414799766156E-2</v>
      </c>
      <c r="H3733" s="460">
        <f t="shared" si="653"/>
        <v>1</v>
      </c>
      <c r="I3733" s="460">
        <v>1.01214715807325E-4</v>
      </c>
      <c r="J3733" s="460">
        <v>1.5996685389610001E-4</v>
      </c>
      <c r="K3733" s="460">
        <v>1.5800920567600799E-4</v>
      </c>
      <c r="L3733" s="460" t="str">
        <f t="shared" si="654"/>
        <v>-</v>
      </c>
      <c r="M3733" s="460">
        <f t="shared" si="655"/>
        <v>1</v>
      </c>
      <c r="N3733" s="460">
        <f t="shared" si="656"/>
        <v>1.9553201581808778E-8</v>
      </c>
      <c r="O3733" s="460">
        <f t="shared" si="661"/>
        <v>-154.17564244774144</v>
      </c>
      <c r="P3733" s="460">
        <f t="shared" si="658"/>
        <v>-10</v>
      </c>
      <c r="Q3733" s="460">
        <f t="shared" si="659"/>
        <v>5.5568284136121279E-16</v>
      </c>
      <c r="R3733" s="460">
        <f t="shared" si="660"/>
        <v>-5.5568284136121281E-15</v>
      </c>
      <c r="V3733" s="430"/>
    </row>
    <row r="3734" spans="3:22" x14ac:dyDescent="0.35">
      <c r="C3734" s="460">
        <v>7930</v>
      </c>
      <c r="D3734" s="460">
        <f t="shared" si="651"/>
        <v>7930</v>
      </c>
      <c r="E3734" s="460">
        <f t="shared" si="657"/>
        <v>7.93</v>
      </c>
      <c r="F3734" s="460">
        <f t="shared" si="652"/>
        <v>6.6539815273615812E-7</v>
      </c>
      <c r="G3734" s="460">
        <v>5.2762964926693096E-3</v>
      </c>
      <c r="H3734" s="460">
        <f t="shared" si="653"/>
        <v>1</v>
      </c>
      <c r="I3734" s="460">
        <v>8.8532175943966494E-5</v>
      </c>
      <c r="J3734" s="460">
        <v>1.6947440013718201E-4</v>
      </c>
      <c r="K3734" s="460">
        <v>1.37963238822048E-4</v>
      </c>
      <c r="L3734" s="460" t="str">
        <f t="shared" si="654"/>
        <v>-</v>
      </c>
      <c r="M3734" s="460">
        <f t="shared" si="655"/>
        <v>1</v>
      </c>
      <c r="N3734" s="460">
        <f t="shared" si="656"/>
        <v>3.5108379395104288E-9</v>
      </c>
      <c r="O3734" s="460">
        <f t="shared" si="661"/>
        <v>-169.09178434262546</v>
      </c>
      <c r="P3734" s="460">
        <f t="shared" si="658"/>
        <v>-10</v>
      </c>
      <c r="Q3734" s="460">
        <f t="shared" si="659"/>
        <v>1.3298747976024355E-16</v>
      </c>
      <c r="R3734" s="460">
        <f t="shared" si="660"/>
        <v>-1.3298747976024355E-15</v>
      </c>
      <c r="V3734" s="430"/>
    </row>
    <row r="3735" spans="3:22" x14ac:dyDescent="0.35">
      <c r="C3735" s="460">
        <v>7940</v>
      </c>
      <c r="D3735" s="460">
        <f t="shared" si="651"/>
        <v>7940</v>
      </c>
      <c r="E3735" s="460">
        <f t="shared" si="657"/>
        <v>7.94</v>
      </c>
      <c r="F3735" s="460">
        <f t="shared" si="652"/>
        <v>4.2167407376323809E-7</v>
      </c>
      <c r="G3735" s="460">
        <v>1.73043719350637E-5</v>
      </c>
      <c r="H3735" s="460">
        <f t="shared" si="653"/>
        <v>1</v>
      </c>
      <c r="I3735" s="460">
        <v>7.5840970759920195E-5</v>
      </c>
      <c r="J3735" s="460">
        <v>1.7863312915203001E-4</v>
      </c>
      <c r="K3735" s="460">
        <v>1.1797224673306E-4</v>
      </c>
      <c r="L3735" s="460" t="str">
        <f t="shared" si="654"/>
        <v>-</v>
      </c>
      <c r="M3735" s="460">
        <f t="shared" si="655"/>
        <v>1</v>
      </c>
      <c r="N3735" s="460">
        <f t="shared" si="656"/>
        <v>7.296805007772558E-12</v>
      </c>
      <c r="O3735" s="460">
        <f t="shared" si="661"/>
        <v>-222.73734518452559</v>
      </c>
      <c r="P3735" s="460">
        <f t="shared" si="658"/>
        <v>-10</v>
      </c>
      <c r="Q3735" s="460">
        <f t="shared" si="659"/>
        <v>3.0943180201465375E-18</v>
      </c>
      <c r="R3735" s="460">
        <f t="shared" si="660"/>
        <v>-3.0943180201465372E-17</v>
      </c>
      <c r="V3735" s="430"/>
    </row>
    <row r="3736" spans="3:22" x14ac:dyDescent="0.35">
      <c r="C3736" s="460">
        <v>7950</v>
      </c>
      <c r="D3736" s="460">
        <f t="shared" si="651"/>
        <v>7950</v>
      </c>
      <c r="E3736" s="460">
        <f t="shared" si="657"/>
        <v>7.95</v>
      </c>
      <c r="F3736" s="460">
        <f t="shared" si="652"/>
        <v>2.4518485311063347E-7</v>
      </c>
      <c r="G3736" s="460">
        <v>1.6607752592691101E-5</v>
      </c>
      <c r="H3736" s="460">
        <f t="shared" si="653"/>
        <v>1</v>
      </c>
      <c r="I3736" s="460">
        <v>6.3160700783956403E-5</v>
      </c>
      <c r="J3736" s="460">
        <v>1.8743081664355301E-4</v>
      </c>
      <c r="K3736" s="460">
        <v>9.80554939223391E-5</v>
      </c>
      <c r="L3736" s="460" t="str">
        <f t="shared" si="654"/>
        <v>-</v>
      </c>
      <c r="M3736" s="460">
        <f t="shared" si="655"/>
        <v>1</v>
      </c>
      <c r="N3736" s="460">
        <f t="shared" si="656"/>
        <v>4.0719693799367097E-12</v>
      </c>
      <c r="O3736" s="460">
        <f t="shared" si="661"/>
        <v>-227.80390992862496</v>
      </c>
      <c r="P3736" s="460">
        <f t="shared" si="658"/>
        <v>-10</v>
      </c>
      <c r="Q3736" s="460">
        <f t="shared" si="659"/>
        <v>3.2312257769658558E-23</v>
      </c>
      <c r="R3736" s="460">
        <f t="shared" si="660"/>
        <v>-3.2312257769658556E-22</v>
      </c>
      <c r="V3736" s="430"/>
    </row>
    <row r="3737" spans="3:22" x14ac:dyDescent="0.35">
      <c r="C3737" s="460">
        <v>7960</v>
      </c>
      <c r="D3737" s="460">
        <f t="shared" si="651"/>
        <v>7960</v>
      </c>
      <c r="E3737" s="460">
        <f t="shared" si="657"/>
        <v>7.96</v>
      </c>
      <c r="F3737" s="460">
        <f t="shared" si="652"/>
        <v>1.259363706871619E-7</v>
      </c>
      <c r="G3737" s="460">
        <v>1.5637256327129E-2</v>
      </c>
      <c r="H3737" s="460">
        <f t="shared" si="653"/>
        <v>1</v>
      </c>
      <c r="I3737" s="460">
        <v>5.0510791329413803E-5</v>
      </c>
      <c r="J3737" s="460">
        <v>1.9585591375843999E-4</v>
      </c>
      <c r="K3737" s="460">
        <v>7.8232017900949297E-5</v>
      </c>
      <c r="L3737" s="460" t="str">
        <f t="shared" si="654"/>
        <v>-</v>
      </c>
      <c r="M3737" s="460">
        <f t="shared" si="655"/>
        <v>1</v>
      </c>
      <c r="N3737" s="460">
        <f t="shared" si="656"/>
        <v>1.9692993093434856E-9</v>
      </c>
      <c r="O3737" s="460">
        <f t="shared" si="661"/>
        <v>-174.11376542820324</v>
      </c>
      <c r="P3737" s="460">
        <f t="shared" si="658"/>
        <v>-10</v>
      </c>
      <c r="Q3737" s="460">
        <f t="shared" si="659"/>
        <v>9.7354855092262857E-19</v>
      </c>
      <c r="R3737" s="460">
        <f t="shared" si="660"/>
        <v>-9.735485509226285E-18</v>
      </c>
      <c r="V3737" s="430"/>
    </row>
    <row r="3738" spans="3:22" x14ac:dyDescent="0.35">
      <c r="C3738" s="460">
        <v>7970</v>
      </c>
      <c r="D3738" s="460">
        <f t="shared" si="651"/>
        <v>7970</v>
      </c>
      <c r="E3738" s="460">
        <f t="shared" si="657"/>
        <v>7.97</v>
      </c>
      <c r="F3738" s="460">
        <f t="shared" si="652"/>
        <v>5.3217137648887483E-8</v>
      </c>
      <c r="G3738" s="460">
        <v>0.13741608649585499</v>
      </c>
      <c r="H3738" s="460">
        <f t="shared" si="653"/>
        <v>1</v>
      </c>
      <c r="I3738" s="460">
        <v>3.79104642612053E-5</v>
      </c>
      <c r="J3738" s="460">
        <v>2.0389756050567001E-4</v>
      </c>
      <c r="K3738" s="460">
        <v>5.8520612489339698E-5</v>
      </c>
      <c r="L3738" s="460" t="str">
        <f t="shared" si="654"/>
        <v>-</v>
      </c>
      <c r="M3738" s="460">
        <f t="shared" si="655"/>
        <v>1</v>
      </c>
      <c r="N3738" s="460">
        <f t="shared" si="656"/>
        <v>7.3128907902213436E-9</v>
      </c>
      <c r="O3738" s="460">
        <f t="shared" si="661"/>
        <v>-162.7182182445149</v>
      </c>
      <c r="P3738" s="460">
        <f t="shared" si="658"/>
        <v>-10</v>
      </c>
      <c r="Q3738" s="460">
        <f t="shared" si="659"/>
        <v>2.1539763261114834E-17</v>
      </c>
      <c r="R3738" s="460">
        <f t="shared" si="660"/>
        <v>-2.1539763261114835E-16</v>
      </c>
      <c r="V3738" s="430"/>
    </row>
    <row r="3739" spans="3:22" x14ac:dyDescent="0.35">
      <c r="C3739" s="460">
        <v>7980</v>
      </c>
      <c r="D3739" s="460">
        <f t="shared" si="651"/>
        <v>7980</v>
      </c>
      <c r="E3739" s="460">
        <f t="shared" si="657"/>
        <v>7.98</v>
      </c>
      <c r="F3739" s="460">
        <f t="shared" si="652"/>
        <v>1.5769746270139116E-8</v>
      </c>
      <c r="G3739" s="460">
        <v>0.44433630046301897</v>
      </c>
      <c r="H3739" s="460">
        <f t="shared" si="653"/>
        <v>1</v>
      </c>
      <c r="I3739" s="460">
        <v>2.5378710289264102E-5</v>
      </c>
      <c r="J3739" s="460">
        <v>2.1154559797598901E-4</v>
      </c>
      <c r="K3739" s="460">
        <v>3.8939811491850998E-5</v>
      </c>
      <c r="L3739" s="460" t="str">
        <f t="shared" si="654"/>
        <v>-</v>
      </c>
      <c r="M3739" s="460">
        <f t="shared" si="655"/>
        <v>1</v>
      </c>
      <c r="N3739" s="460">
        <f t="shared" si="656"/>
        <v>7.007070716914107E-9</v>
      </c>
      <c r="O3739" s="460">
        <f t="shared" si="661"/>
        <v>-163.08926998975861</v>
      </c>
      <c r="P3739" s="460">
        <f t="shared" si="658"/>
        <v>-10</v>
      </c>
      <c r="Q3739" s="460">
        <f t="shared" si="659"/>
        <v>5.1265324391460245E-17</v>
      </c>
      <c r="R3739" s="460">
        <f t="shared" si="660"/>
        <v>-5.126532439146025E-16</v>
      </c>
      <c r="V3739" s="430"/>
    </row>
    <row r="3740" spans="3:22" x14ac:dyDescent="0.35">
      <c r="C3740" s="460">
        <v>7990</v>
      </c>
      <c r="D3740" s="460">
        <f t="shared" si="651"/>
        <v>7990</v>
      </c>
      <c r="E3740" s="460">
        <f t="shared" si="657"/>
        <v>7.99</v>
      </c>
      <c r="F3740" s="460">
        <f t="shared" si="652"/>
        <v>1.9683990376327702E-9</v>
      </c>
      <c r="G3740" s="460">
        <v>0.82338738168070402</v>
      </c>
      <c r="H3740" s="460">
        <f t="shared" si="653"/>
        <v>1</v>
      </c>
      <c r="I3740" s="460">
        <v>1.29342618269912E-5</v>
      </c>
      <c r="J3740" s="460">
        <v>2.1879057935101799E-4</v>
      </c>
      <c r="K3740" s="460">
        <v>1.95078727466068E-5</v>
      </c>
      <c r="L3740" s="460" t="str">
        <f t="shared" si="654"/>
        <v>-</v>
      </c>
      <c r="M3740" s="460">
        <f t="shared" si="655"/>
        <v>1</v>
      </c>
      <c r="N3740" s="460">
        <f t="shared" si="656"/>
        <v>1.6207549296992643E-9</v>
      </c>
      <c r="O3740" s="460">
        <f t="shared" si="661"/>
        <v>-175.80565297539974</v>
      </c>
      <c r="P3740" s="460">
        <f t="shared" si="658"/>
        <v>-10</v>
      </c>
      <c r="Q3740" s="460">
        <f t="shared" si="659"/>
        <v>1.8609843847089859E-17</v>
      </c>
      <c r="R3740" s="460">
        <f t="shared" si="660"/>
        <v>-1.8609843847089859E-16</v>
      </c>
      <c r="V3740" s="430"/>
    </row>
    <row r="3741" spans="3:22" x14ac:dyDescent="0.35">
      <c r="C3741" s="460">
        <v>8000</v>
      </c>
      <c r="D3741" s="460">
        <f t="shared" si="651"/>
        <v>8000</v>
      </c>
      <c r="E3741" s="460">
        <f t="shared" si="657"/>
        <v>8</v>
      </c>
      <c r="F3741" s="460">
        <f t="shared" si="652"/>
        <v>3.5346370355859071E-48</v>
      </c>
      <c r="G3741" s="460">
        <v>0.99999998509883903</v>
      </c>
      <c r="H3741" s="460">
        <f t="shared" si="653"/>
        <v>1</v>
      </c>
      <c r="I3741" s="460">
        <v>5.9556645068238797E-7</v>
      </c>
      <c r="J3741" s="460">
        <v>2.25623779694712E-4</v>
      </c>
      <c r="K3741" s="460">
        <v>2.42762562753919E-7</v>
      </c>
      <c r="L3741" s="460" t="str">
        <f t="shared" si="654"/>
        <v>-</v>
      </c>
      <c r="M3741" s="460">
        <f t="shared" si="655"/>
        <v>1</v>
      </c>
      <c r="N3741" s="460">
        <f t="shared" si="656"/>
        <v>3.5346369829157114E-48</v>
      </c>
      <c r="O3741" s="460">
        <f t="shared" si="661"/>
        <v>-949.03310365664652</v>
      </c>
      <c r="P3741" s="460">
        <f t="shared" si="658"/>
        <v>-10</v>
      </c>
      <c r="Q3741" s="460">
        <f t="shared" si="659"/>
        <v>6.5671163553611681E-19</v>
      </c>
      <c r="R3741" s="460">
        <f t="shared" si="660"/>
        <v>-6.5671163553611681E-18</v>
      </c>
      <c r="V3741" s="430"/>
    </row>
    <row r="3742" spans="3:22" x14ac:dyDescent="0.35">
      <c r="C3742" s="460">
        <v>8010</v>
      </c>
      <c r="D3742" s="460">
        <f t="shared" si="651"/>
        <v>8010</v>
      </c>
      <c r="E3742" s="460">
        <f t="shared" si="657"/>
        <v>8.01</v>
      </c>
      <c r="F3742" s="460">
        <f t="shared" si="652"/>
        <v>1.9537383667274004E-9</v>
      </c>
      <c r="G3742" s="460">
        <v>0.82338738168072301</v>
      </c>
      <c r="H3742" s="460">
        <f t="shared" si="653"/>
        <v>1</v>
      </c>
      <c r="I3742" s="460">
        <v>1.16192390049439E-5</v>
      </c>
      <c r="J3742" s="460">
        <v>2.32037204519742E-4</v>
      </c>
      <c r="K3742" s="460">
        <v>1.8837859442534799E-5</v>
      </c>
      <c r="L3742" s="460" t="str">
        <f t="shared" si="654"/>
        <v>-</v>
      </c>
      <c r="M3742" s="460">
        <f t="shared" si="655"/>
        <v>1</v>
      </c>
      <c r="N3742" s="460">
        <f t="shared" si="656"/>
        <v>1.6086835182688465E-9</v>
      </c>
      <c r="O3742" s="460">
        <f t="shared" si="661"/>
        <v>-175.87058775429921</v>
      </c>
      <c r="P3742" s="460">
        <f t="shared" si="658"/>
        <v>-10</v>
      </c>
      <c r="Q3742" s="460">
        <f t="shared" si="659"/>
        <v>6.4696566548745852E-19</v>
      </c>
      <c r="R3742" s="460">
        <f t="shared" si="660"/>
        <v>-6.4696566548745848E-18</v>
      </c>
      <c r="V3742" s="430"/>
    </row>
    <row r="3743" spans="3:22" x14ac:dyDescent="0.35">
      <c r="C3743" s="460">
        <v>8020</v>
      </c>
      <c r="D3743" s="460">
        <f t="shared" si="651"/>
        <v>8020</v>
      </c>
      <c r="E3743" s="460">
        <f t="shared" si="657"/>
        <v>8.02</v>
      </c>
      <c r="F3743" s="460">
        <f t="shared" si="652"/>
        <v>1.5535714001448101E-8</v>
      </c>
      <c r="G3743" s="460">
        <v>0.44433630046304301</v>
      </c>
      <c r="H3743" s="460">
        <f t="shared" si="653"/>
        <v>1</v>
      </c>
      <c r="I3743" s="460">
        <v>2.3692353679605401E-5</v>
      </c>
      <c r="J3743" s="460">
        <v>2.3802359712506499E-4</v>
      </c>
      <c r="K3743" s="460">
        <v>3.7716655096307403E-5</v>
      </c>
      <c r="L3743" s="460" t="str">
        <f t="shared" si="654"/>
        <v>-</v>
      </c>
      <c r="M3743" s="460">
        <f t="shared" si="655"/>
        <v>1</v>
      </c>
      <c r="N3743" s="460">
        <f t="shared" si="656"/>
        <v>6.9030816844553475E-9</v>
      </c>
      <c r="O3743" s="460">
        <f t="shared" si="661"/>
        <v>-163.21913975112906</v>
      </c>
      <c r="P3743" s="460">
        <f t="shared" si="658"/>
        <v>-10</v>
      </c>
      <c r="Q3743" s="460">
        <f t="shared" si="659"/>
        <v>1.8112536716576607E-17</v>
      </c>
      <c r="R3743" s="460">
        <f t="shared" si="660"/>
        <v>-1.8112536716576609E-16</v>
      </c>
      <c r="V3743" s="430"/>
    </row>
    <row r="3744" spans="3:22" x14ac:dyDescent="0.35">
      <c r="C3744" s="460">
        <v>8030</v>
      </c>
      <c r="D3744" s="460">
        <f t="shared" si="651"/>
        <v>8030</v>
      </c>
      <c r="E3744" s="460">
        <f t="shared" si="657"/>
        <v>8.0299999999999994</v>
      </c>
      <c r="F3744" s="460">
        <f t="shared" si="652"/>
        <v>5.2036880568678452E-8</v>
      </c>
      <c r="G3744" s="460">
        <v>0.13741608649586801</v>
      </c>
      <c r="H3744" s="460">
        <f t="shared" si="653"/>
        <v>1</v>
      </c>
      <c r="I3744" s="460">
        <v>3.5606337217427197E-5</v>
      </c>
      <c r="J3744" s="460">
        <v>2.43576444701629E-4</v>
      </c>
      <c r="K3744" s="460">
        <v>5.6376622000215002E-5</v>
      </c>
      <c r="L3744" s="460" t="str">
        <f t="shared" si="654"/>
        <v>-</v>
      </c>
      <c r="M3744" s="460">
        <f t="shared" si="655"/>
        <v>1</v>
      </c>
      <c r="N3744" s="460">
        <f t="shared" si="656"/>
        <v>7.1507044812006711E-9</v>
      </c>
      <c r="O3744" s="460">
        <f t="shared" si="661"/>
        <v>-162.91302339551268</v>
      </c>
      <c r="P3744" s="460">
        <f t="shared" si="658"/>
        <v>-10</v>
      </c>
      <c r="Q3744" s="460">
        <f t="shared" si="659"/>
        <v>4.9377226397496129E-17</v>
      </c>
      <c r="R3744" s="460">
        <f t="shared" si="660"/>
        <v>-4.9377226397496126E-16</v>
      </c>
      <c r="V3744" s="430"/>
    </row>
    <row r="3745" spans="3:22" x14ac:dyDescent="0.35">
      <c r="C3745" s="460">
        <v>8040</v>
      </c>
      <c r="D3745" s="460">
        <f t="shared" si="651"/>
        <v>8040</v>
      </c>
      <c r="E3745" s="460">
        <f t="shared" si="657"/>
        <v>8.0399999999999991</v>
      </c>
      <c r="F3745" s="460">
        <f t="shared" si="652"/>
        <v>1.2222614540381295E-7</v>
      </c>
      <c r="G3745" s="460">
        <v>1.5637256327132001E-2</v>
      </c>
      <c r="H3745" s="460">
        <f t="shared" si="653"/>
        <v>1</v>
      </c>
      <c r="I3745" s="460">
        <v>4.7344133561170701E-5</v>
      </c>
      <c r="J3745" s="460">
        <v>2.4868998320607397E-4</v>
      </c>
      <c r="K3745" s="460">
        <v>7.4801107428481303E-5</v>
      </c>
      <c r="L3745" s="460" t="str">
        <f t="shared" si="654"/>
        <v>-</v>
      </c>
      <c r="M3745" s="460">
        <f t="shared" si="655"/>
        <v>1</v>
      </c>
      <c r="N3745" s="460">
        <f t="shared" si="656"/>
        <v>1.9112815655567301E-9</v>
      </c>
      <c r="O3745" s="460">
        <f t="shared" si="661"/>
        <v>-174.37350657956995</v>
      </c>
      <c r="P3745" s="460">
        <f t="shared" si="658"/>
        <v>-10</v>
      </c>
      <c r="Q3745" s="460">
        <f t="shared" si="659"/>
        <v>2.0529897777906456E-17</v>
      </c>
      <c r="R3745" s="460">
        <f t="shared" si="660"/>
        <v>-2.0529897777906456E-16</v>
      </c>
      <c r="V3745" s="430"/>
    </row>
    <row r="3746" spans="3:22" x14ac:dyDescent="0.35">
      <c r="C3746" s="460">
        <v>8050</v>
      </c>
      <c r="D3746" s="460">
        <f t="shared" si="651"/>
        <v>8050</v>
      </c>
      <c r="E3746" s="460">
        <f t="shared" si="657"/>
        <v>8.0500000000000007</v>
      </c>
      <c r="F3746" s="460">
        <f t="shared" si="652"/>
        <v>2.3618903881335421E-7</v>
      </c>
      <c r="G3746" s="460">
        <v>1.66077525926956E-5</v>
      </c>
      <c r="H3746" s="460">
        <f t="shared" si="653"/>
        <v>1</v>
      </c>
      <c r="I3746" s="460">
        <v>5.8889093981124801E-5</v>
      </c>
      <c r="J3746" s="460">
        <v>2.53359201003738E-4</v>
      </c>
      <c r="K3746" s="460">
        <v>9.2973821783812297E-5</v>
      </c>
      <c r="L3746" s="460" t="str">
        <f t="shared" si="654"/>
        <v>-</v>
      </c>
      <c r="M3746" s="460">
        <f t="shared" si="655"/>
        <v>1</v>
      </c>
      <c r="N3746" s="460">
        <f t="shared" si="656"/>
        <v>3.9225691217187654E-12</v>
      </c>
      <c r="O3746" s="460">
        <f t="shared" si="661"/>
        <v>-228.12858789469789</v>
      </c>
      <c r="P3746" s="460">
        <f t="shared" si="658"/>
        <v>-10</v>
      </c>
      <c r="Q3746" s="460">
        <f t="shared" si="659"/>
        <v>9.1700171937235665E-19</v>
      </c>
      <c r="R3746" s="460">
        <f t="shared" si="660"/>
        <v>-9.1700171937235668E-18</v>
      </c>
      <c r="V3746" s="430"/>
    </row>
    <row r="3747" spans="3:22" x14ac:dyDescent="0.35">
      <c r="C3747" s="460">
        <v>8060</v>
      </c>
      <c r="D3747" s="460">
        <f t="shared" si="651"/>
        <v>8060</v>
      </c>
      <c r="E3747" s="460">
        <f t="shared" si="657"/>
        <v>8.06</v>
      </c>
      <c r="F3747" s="460">
        <f t="shared" si="652"/>
        <v>4.0317733487439778E-7</v>
      </c>
      <c r="G3747" s="460">
        <v>1.7304371935065001E-5</v>
      </c>
      <c r="H3747" s="460">
        <f t="shared" si="653"/>
        <v>1</v>
      </c>
      <c r="I3747" s="460">
        <v>7.0224999309357496E-5</v>
      </c>
      <c r="J3747" s="460">
        <v>2.57579841284327E-4</v>
      </c>
      <c r="K3747" s="460">
        <v>1.1087885160114499E-4</v>
      </c>
      <c r="L3747" s="460" t="str">
        <f t="shared" si="654"/>
        <v>-</v>
      </c>
      <c r="M3747" s="460">
        <f t="shared" si="655"/>
        <v>1</v>
      </c>
      <c r="N3747" s="460">
        <f t="shared" si="656"/>
        <v>6.9767305584548322E-12</v>
      </c>
      <c r="O3747" s="460">
        <f t="shared" si="661"/>
        <v>-223.12696098326029</v>
      </c>
      <c r="P3747" s="460">
        <f t="shared" si="658"/>
        <v>-10</v>
      </c>
      <c r="Q3747" s="460">
        <f t="shared" si="659"/>
        <v>2.969868337955807E-23</v>
      </c>
      <c r="R3747" s="460">
        <f t="shared" si="660"/>
        <v>-2.9698683379558068E-22</v>
      </c>
      <c r="V3747" s="430"/>
    </row>
    <row r="3748" spans="3:22" x14ac:dyDescent="0.35">
      <c r="C3748" s="460">
        <v>8070</v>
      </c>
      <c r="D3748" s="460">
        <f t="shared" si="651"/>
        <v>8070</v>
      </c>
      <c r="E3748" s="460">
        <f t="shared" si="657"/>
        <v>8.07</v>
      </c>
      <c r="F3748" s="460">
        <f t="shared" si="652"/>
        <v>6.3147163630832214E-7</v>
      </c>
      <c r="G3748" s="460">
        <v>5.2762964926685602E-3</v>
      </c>
      <c r="H3748" s="460">
        <f t="shared" si="653"/>
        <v>1</v>
      </c>
      <c r="I3748" s="460">
        <v>8.1336081352101605E-5</v>
      </c>
      <c r="J3748" s="460">
        <v>2.6134840325530399E-4</v>
      </c>
      <c r="K3748" s="460">
        <v>1.28500672091246E-4</v>
      </c>
      <c r="L3748" s="460" t="str">
        <f t="shared" si="654"/>
        <v>-</v>
      </c>
      <c r="M3748" s="460">
        <f t="shared" si="655"/>
        <v>1</v>
      </c>
      <c r="N3748" s="460">
        <f t="shared" si="656"/>
        <v>3.3318315798732768E-9</v>
      </c>
      <c r="O3748" s="460">
        <f t="shared" si="661"/>
        <v>-169.54633919560703</v>
      </c>
      <c r="P3748" s="460">
        <f t="shared" si="658"/>
        <v>-10</v>
      </c>
      <c r="Q3748" s="460">
        <f t="shared" si="659"/>
        <v>2.7869102334519987E-18</v>
      </c>
      <c r="R3748" s="460">
        <f t="shared" si="660"/>
        <v>-2.7869102334519987E-17</v>
      </c>
      <c r="V3748" s="430"/>
    </row>
    <row r="3749" spans="3:22" x14ac:dyDescent="0.35">
      <c r="C3749" s="460">
        <v>8080</v>
      </c>
      <c r="D3749" s="460">
        <f t="shared" si="651"/>
        <v>8080</v>
      </c>
      <c r="E3749" s="460">
        <f t="shared" si="657"/>
        <v>8.08</v>
      </c>
      <c r="F3749" s="460">
        <f t="shared" si="652"/>
        <v>9.2825874195894952E-7</v>
      </c>
      <c r="G3749" s="460">
        <v>1.9841479976614899E-2</v>
      </c>
      <c r="H3749" s="460">
        <f t="shared" si="653"/>
        <v>1</v>
      </c>
      <c r="I3749" s="460">
        <v>9.22070434538124E-5</v>
      </c>
      <c r="J3749" s="460">
        <v>2.64662142120593E-4</v>
      </c>
      <c r="K3749" s="460">
        <v>1.45824159214463E-4</v>
      </c>
      <c r="L3749" s="460" t="str">
        <f t="shared" si="654"/>
        <v>-</v>
      </c>
      <c r="M3749" s="460">
        <f t="shared" si="655"/>
        <v>1</v>
      </c>
      <c r="N3749" s="460">
        <f t="shared" si="656"/>
        <v>1.8418027241696234E-8</v>
      </c>
      <c r="O3749" s="460">
        <f t="shared" si="661"/>
        <v>-154.69513778020746</v>
      </c>
      <c r="P3749" s="460">
        <f t="shared" si="658"/>
        <v>-10</v>
      </c>
      <c r="Q3749" s="460">
        <f t="shared" si="659"/>
        <v>1.1826408968955126E-16</v>
      </c>
      <c r="R3749" s="460">
        <f t="shared" si="660"/>
        <v>-1.1826408968955125E-15</v>
      </c>
      <c r="V3749" s="430"/>
    </row>
    <row r="3750" spans="3:22" x14ac:dyDescent="0.35">
      <c r="C3750" s="460">
        <v>8090</v>
      </c>
      <c r="D3750" s="460">
        <f t="shared" si="651"/>
        <v>8090</v>
      </c>
      <c r="E3750" s="460">
        <f t="shared" si="657"/>
        <v>8.09</v>
      </c>
      <c r="F3750" s="460">
        <f t="shared" si="652"/>
        <v>1.2995253977502875E-6</v>
      </c>
      <c r="G3750" s="460">
        <v>1.9851200496852201E-2</v>
      </c>
      <c r="H3750" s="460">
        <f t="shared" si="653"/>
        <v>1</v>
      </c>
      <c r="I3750" s="460">
        <v>1.02823080189014E-4</v>
      </c>
      <c r="J3750" s="460">
        <v>2.6751906785297598E-4</v>
      </c>
      <c r="K3750" s="460">
        <v>1.62834601277761E-4</v>
      </c>
      <c r="L3750" s="460" t="str">
        <f t="shared" si="654"/>
        <v>-</v>
      </c>
      <c r="M3750" s="460">
        <f t="shared" si="655"/>
        <v>1</v>
      </c>
      <c r="N3750" s="460">
        <f t="shared" si="656"/>
        <v>2.5797139221492562E-8</v>
      </c>
      <c r="O3750" s="460">
        <f t="shared" si="661"/>
        <v>-151.76856905066285</v>
      </c>
      <c r="P3750" s="460">
        <f t="shared" si="658"/>
        <v>-10</v>
      </c>
      <c r="Q3750" s="460">
        <f t="shared" si="659"/>
        <v>4.8874523634187377E-16</v>
      </c>
      <c r="R3750" s="460">
        <f t="shared" si="660"/>
        <v>-4.8874523634187375E-15</v>
      </c>
      <c r="V3750" s="430"/>
    </row>
    <row r="3751" spans="3:22" x14ac:dyDescent="0.35">
      <c r="C3751" s="460">
        <v>8100</v>
      </c>
      <c r="D3751" s="460">
        <f t="shared" si="651"/>
        <v>8100</v>
      </c>
      <c r="E3751" s="460">
        <f t="shared" si="657"/>
        <v>8.1</v>
      </c>
      <c r="F3751" s="460">
        <f t="shared" si="652"/>
        <v>1.7499697939005868E-6</v>
      </c>
      <c r="G3751" s="460">
        <v>5.7024261699428404E-9</v>
      </c>
      <c r="H3751" s="460">
        <f t="shared" si="653"/>
        <v>1</v>
      </c>
      <c r="I3751" s="460">
        <v>1.13169896157827E-4</v>
      </c>
      <c r="J3751" s="460">
        <v>2.6991794277168098E-4</v>
      </c>
      <c r="K3751" s="460">
        <v>1.7951771004643701E-4</v>
      </c>
      <c r="L3751" s="460" t="str">
        <f t="shared" si="654"/>
        <v>-</v>
      </c>
      <c r="M3751" s="460">
        <f t="shared" si="655"/>
        <v>1</v>
      </c>
      <c r="N3751" s="460">
        <f t="shared" si="656"/>
        <v>9.9790735493481848E-15</v>
      </c>
      <c r="O3751" s="460">
        <f t="shared" si="661"/>
        <v>-280.01819552912701</v>
      </c>
      <c r="P3751" s="460">
        <f t="shared" si="658"/>
        <v>-10</v>
      </c>
      <c r="Q3751" s="460">
        <f t="shared" si="659"/>
        <v>1.6637322671906716E-16</v>
      </c>
      <c r="R3751" s="460">
        <f t="shared" si="660"/>
        <v>-1.6637322671906716E-15</v>
      </c>
      <c r="V3751" s="430"/>
    </row>
    <row r="3752" spans="3:22" x14ac:dyDescent="0.35">
      <c r="C3752" s="460">
        <v>8110</v>
      </c>
      <c r="D3752" s="460">
        <f t="shared" si="651"/>
        <v>8110</v>
      </c>
      <c r="E3752" s="460">
        <f t="shared" si="657"/>
        <v>8.11</v>
      </c>
      <c r="F3752" s="460">
        <f t="shared" si="652"/>
        <v>2.2829319160533423E-6</v>
      </c>
      <c r="G3752" s="460">
        <v>1.05772703772478E-2</v>
      </c>
      <c r="H3752" s="460">
        <f t="shared" si="653"/>
        <v>1</v>
      </c>
      <c r="I3752" s="460">
        <v>1.23233723864345E-4</v>
      </c>
      <c r="J3752" s="460">
        <v>2.7185827793739498E-4</v>
      </c>
      <c r="K3752" s="460">
        <v>1.9585963136504401E-4</v>
      </c>
      <c r="L3752" s="460" t="str">
        <f t="shared" si="654"/>
        <v>-</v>
      </c>
      <c r="M3752" s="460">
        <f t="shared" si="655"/>
        <v>1</v>
      </c>
      <c r="N3752" s="460">
        <f t="shared" si="656"/>
        <v>2.4147188128944578E-8</v>
      </c>
      <c r="O3752" s="460">
        <f t="shared" si="661"/>
        <v>-152.34266868639173</v>
      </c>
      <c r="P3752" s="460">
        <f t="shared" si="658"/>
        <v>-10</v>
      </c>
      <c r="Q3752" s="460">
        <f t="shared" si="659"/>
        <v>1.4577179411696855E-16</v>
      </c>
      <c r="R3752" s="460">
        <f t="shared" si="660"/>
        <v>-1.4577179411696854E-15</v>
      </c>
      <c r="V3752" s="430"/>
    </row>
    <row r="3753" spans="3:22" x14ac:dyDescent="0.35">
      <c r="C3753" s="460">
        <v>8120</v>
      </c>
      <c r="D3753" s="460">
        <f t="shared" si="651"/>
        <v>8120</v>
      </c>
      <c r="E3753" s="460">
        <f t="shared" si="657"/>
        <v>8.1199999999999992</v>
      </c>
      <c r="F3753" s="460">
        <f t="shared" si="652"/>
        <v>2.9003435894836902E-6</v>
      </c>
      <c r="G3753" s="460">
        <v>2.1461561356515098E-8</v>
      </c>
      <c r="H3753" s="460">
        <f t="shared" si="653"/>
        <v>1</v>
      </c>
      <c r="I3753" s="460">
        <v>1.3300134065762401E-4</v>
      </c>
      <c r="J3753" s="460">
        <v>2.7334032837906603E-4</v>
      </c>
      <c r="K3753" s="460">
        <v>2.1184695527938399E-4</v>
      </c>
      <c r="L3753" s="460" t="str">
        <f t="shared" si="654"/>
        <v>-</v>
      </c>
      <c r="M3753" s="460">
        <f t="shared" si="655"/>
        <v>1</v>
      </c>
      <c r="N3753" s="460">
        <f t="shared" si="656"/>
        <v>6.2245901900679451E-14</v>
      </c>
      <c r="O3753" s="460">
        <f t="shared" si="661"/>
        <v>-264.11778472095227</v>
      </c>
      <c r="P3753" s="460">
        <f t="shared" si="658"/>
        <v>-10</v>
      </c>
      <c r="Q3753" s="460">
        <f t="shared" si="659"/>
        <v>1.4577242516638085E-16</v>
      </c>
      <c r="R3753" s="460">
        <f t="shared" si="660"/>
        <v>-1.4577242516638086E-15</v>
      </c>
      <c r="V3753" s="430"/>
    </row>
    <row r="3754" spans="3:22" x14ac:dyDescent="0.35">
      <c r="C3754" s="460">
        <v>8130</v>
      </c>
      <c r="D3754" s="460">
        <f t="shared" si="651"/>
        <v>8130</v>
      </c>
      <c r="E3754" s="460">
        <f t="shared" si="657"/>
        <v>8.1300000000000008</v>
      </c>
      <c r="F3754" s="460">
        <f t="shared" si="652"/>
        <v>3.6026987774441696E-6</v>
      </c>
      <c r="G3754" s="460">
        <v>9.1149948106465303E-3</v>
      </c>
      <c r="H3754" s="460">
        <f t="shared" si="653"/>
        <v>1</v>
      </c>
      <c r="I3754" s="460">
        <v>1.4246008471641399E-4</v>
      </c>
      <c r="J3754" s="460">
        <v>2.7436508716920002E-4</v>
      </c>
      <c r="K3754" s="460">
        <v>2.27466725654911E-4</v>
      </c>
      <c r="L3754" s="460" t="str">
        <f t="shared" si="654"/>
        <v>-</v>
      </c>
      <c r="M3754" s="460">
        <f t="shared" si="655"/>
        <v>1</v>
      </c>
      <c r="N3754" s="460">
        <f t="shared" si="656"/>
        <v>3.2838580660726203E-8</v>
      </c>
      <c r="O3754" s="460">
        <f t="shared" si="661"/>
        <v>-149.67231244185311</v>
      </c>
      <c r="P3754" s="460">
        <f t="shared" si="658"/>
        <v>-10</v>
      </c>
      <c r="Q3754" s="460">
        <f t="shared" si="659"/>
        <v>2.695941169872591E-16</v>
      </c>
      <c r="R3754" s="460">
        <f t="shared" si="660"/>
        <v>-2.695941169872591E-15</v>
      </c>
      <c r="V3754" s="430"/>
    </row>
    <row r="3755" spans="3:22" x14ac:dyDescent="0.35">
      <c r="C3755" s="460">
        <v>8140</v>
      </c>
      <c r="D3755" s="460">
        <f t="shared" si="651"/>
        <v>8140</v>
      </c>
      <c r="E3755" s="460">
        <f t="shared" si="657"/>
        <v>8.14</v>
      </c>
      <c r="F3755" s="460">
        <f t="shared" si="652"/>
        <v>4.3890444109222713E-6</v>
      </c>
      <c r="G3755" s="460">
        <v>4.3043982401056499E-3</v>
      </c>
      <c r="H3755" s="460">
        <f t="shared" si="653"/>
        <v>1</v>
      </c>
      <c r="I3755" s="460">
        <v>1.51597870061438E-4</v>
      </c>
      <c r="J3755" s="460">
        <v>2.7493427836457402E-4</v>
      </c>
      <c r="K3755" s="460">
        <v>2.4270644928547799E-4</v>
      </c>
      <c r="L3755" s="460" t="str">
        <f t="shared" si="654"/>
        <v>-</v>
      </c>
      <c r="M3755" s="460">
        <f t="shared" si="655"/>
        <v>1</v>
      </c>
      <c r="N3755" s="460">
        <f t="shared" si="656"/>
        <v>1.8892195038119362E-8</v>
      </c>
      <c r="O3755" s="460">
        <f t="shared" si="661"/>
        <v>-154.47435159057309</v>
      </c>
      <c r="P3755" s="460">
        <f t="shared" si="658"/>
        <v>-10</v>
      </c>
      <c r="Q3755" s="460">
        <f t="shared" si="659"/>
        <v>6.6901828860106768E-16</v>
      </c>
      <c r="R3755" s="460">
        <f t="shared" si="660"/>
        <v>-6.6901828860106764E-15</v>
      </c>
      <c r="V3755" s="430"/>
    </row>
    <row r="3756" spans="3:22" x14ac:dyDescent="0.35">
      <c r="C3756" s="460">
        <v>8150</v>
      </c>
      <c r="D3756" s="460">
        <f t="shared" si="651"/>
        <v>8150</v>
      </c>
      <c r="E3756" s="460">
        <f t="shared" si="657"/>
        <v>8.15</v>
      </c>
      <c r="F3756" s="460">
        <f t="shared" si="652"/>
        <v>5.2569917415307291E-6</v>
      </c>
      <c r="G3756" s="460">
        <v>1.8128385184052899E-4</v>
      </c>
      <c r="H3756" s="460">
        <f t="shared" si="653"/>
        <v>1</v>
      </c>
      <c r="I3756" s="460">
        <v>1.60403200578678E-4</v>
      </c>
      <c r="J3756" s="460">
        <v>2.7505034883296402E-4</v>
      </c>
      <c r="K3756" s="460">
        <v>2.5755410448801601E-4</v>
      </c>
      <c r="L3756" s="460" t="str">
        <f t="shared" si="654"/>
        <v>-</v>
      </c>
      <c r="M3756" s="460">
        <f t="shared" si="655"/>
        <v>1</v>
      </c>
      <c r="N3756" s="460">
        <f t="shared" si="656"/>
        <v>9.5300771199854108E-10</v>
      </c>
      <c r="O3756" s="460">
        <f t="shared" si="661"/>
        <v>-180.4180716983592</v>
      </c>
      <c r="P3756" s="460">
        <f t="shared" si="658"/>
        <v>-10</v>
      </c>
      <c r="Q3756" s="460">
        <f t="shared" si="659"/>
        <v>9.8458018048321809E-17</v>
      </c>
      <c r="R3756" s="460">
        <f t="shared" si="660"/>
        <v>-9.8458018048321801E-16</v>
      </c>
      <c r="V3756" s="430"/>
    </row>
    <row r="3757" spans="3:22" x14ac:dyDescent="0.35">
      <c r="C3757" s="460">
        <v>8160</v>
      </c>
      <c r="D3757" s="460">
        <f t="shared" si="651"/>
        <v>8160</v>
      </c>
      <c r="E3757" s="460">
        <f t="shared" si="657"/>
        <v>8.16</v>
      </c>
      <c r="F3757" s="460">
        <f t="shared" si="652"/>
        <v>6.2027479258967775E-6</v>
      </c>
      <c r="G3757" s="460">
        <v>2.4615813836122999E-3</v>
      </c>
      <c r="H3757" s="460">
        <f t="shared" si="653"/>
        <v>1</v>
      </c>
      <c r="I3757" s="460">
        <v>1.68865183041148E-4</v>
      </c>
      <c r="J3757" s="460">
        <v>2.7471645898623502E-4</v>
      </c>
      <c r="K3757" s="460">
        <v>2.7199814917807199E-4</v>
      </c>
      <c r="L3757" s="460" t="str">
        <f t="shared" si="654"/>
        <v>-</v>
      </c>
      <c r="M3757" s="460">
        <f t="shared" si="655"/>
        <v>1</v>
      </c>
      <c r="N3757" s="460">
        <f t="shared" si="656"/>
        <v>1.5268568821627313E-8</v>
      </c>
      <c r="O3757" s="460">
        <f t="shared" si="661"/>
        <v>-156.32403338067797</v>
      </c>
      <c r="P3757" s="460">
        <f t="shared" si="658"/>
        <v>-10</v>
      </c>
      <c r="Q3757" s="460">
        <f t="shared" si="659"/>
        <v>6.5784886309070251E-17</v>
      </c>
      <c r="R3757" s="460">
        <f t="shared" si="660"/>
        <v>-6.5784886309070253E-16</v>
      </c>
      <c r="V3757" s="430"/>
    </row>
    <row r="3758" spans="3:22" x14ac:dyDescent="0.35">
      <c r="C3758" s="460">
        <v>8170</v>
      </c>
      <c r="D3758" s="460">
        <f t="shared" si="651"/>
        <v>8170</v>
      </c>
      <c r="E3758" s="460">
        <f t="shared" si="657"/>
        <v>8.17</v>
      </c>
      <c r="F3758" s="460">
        <f t="shared" si="652"/>
        <v>7.2211672726157822E-6</v>
      </c>
      <c r="G3758" s="460">
        <v>2.3098001450951701E-3</v>
      </c>
      <c r="H3758" s="460">
        <f t="shared" si="653"/>
        <v>1</v>
      </c>
      <c r="I3758" s="460">
        <v>1.7697353911648499E-4</v>
      </c>
      <c r="J3758" s="460">
        <v>2.7393647244251302E-4</v>
      </c>
      <c r="K3758" s="460">
        <v>2.8602752842312801E-4</v>
      </c>
      <c r="L3758" s="460" t="str">
        <f t="shared" si="654"/>
        <v>-</v>
      </c>
      <c r="M3758" s="460">
        <f t="shared" si="655"/>
        <v>1</v>
      </c>
      <c r="N3758" s="460">
        <f t="shared" si="656"/>
        <v>1.6679453214044427E-8</v>
      </c>
      <c r="O3758" s="460">
        <f t="shared" si="661"/>
        <v>-155.55636381019528</v>
      </c>
      <c r="P3758" s="460">
        <f t="shared" si="658"/>
        <v>-10</v>
      </c>
      <c r="Q3758" s="460">
        <f t="shared" si="659"/>
        <v>2.5516902799794171E-16</v>
      </c>
      <c r="R3758" s="460">
        <f t="shared" si="660"/>
        <v>-2.5516902799794172E-15</v>
      </c>
      <c r="V3758" s="430"/>
    </row>
    <row r="3759" spans="3:22" x14ac:dyDescent="0.35">
      <c r="C3759" s="460">
        <v>8180</v>
      </c>
      <c r="D3759" s="460">
        <f t="shared" si="651"/>
        <v>8180</v>
      </c>
      <c r="E3759" s="460">
        <f t="shared" si="657"/>
        <v>8.18</v>
      </c>
      <c r="F3759" s="460">
        <f t="shared" si="652"/>
        <v>8.3058213153886302E-6</v>
      </c>
      <c r="G3759" s="460">
        <v>2.4099020252152199E-4</v>
      </c>
      <c r="H3759" s="460">
        <f t="shared" si="653"/>
        <v>1</v>
      </c>
      <c r="I3759" s="460">
        <v>1.8471861634936499E-4</v>
      </c>
      <c r="J3759" s="460">
        <v>2.7271494464225398E-4</v>
      </c>
      <c r="K3759" s="460">
        <v>2.9963168146983002E-4</v>
      </c>
      <c r="L3759" s="460" t="str">
        <f t="shared" si="654"/>
        <v>-</v>
      </c>
      <c r="M3759" s="460">
        <f t="shared" si="655"/>
        <v>1</v>
      </c>
      <c r="N3759" s="460">
        <f t="shared" si="656"/>
        <v>2.0016215609030801E-9</v>
      </c>
      <c r="O3759" s="460">
        <f t="shared" si="661"/>
        <v>-173.97236059055507</v>
      </c>
      <c r="P3759" s="460">
        <f t="shared" si="658"/>
        <v>-10</v>
      </c>
      <c r="Q3759" s="460">
        <f t="shared" si="659"/>
        <v>8.7245638686795006E-17</v>
      </c>
      <c r="R3759" s="460">
        <f t="shared" si="660"/>
        <v>-8.7245638686795009E-16</v>
      </c>
      <c r="V3759" s="430"/>
    </row>
    <row r="3760" spans="3:22" x14ac:dyDescent="0.35">
      <c r="C3760" s="460">
        <v>8190</v>
      </c>
      <c r="D3760" s="460">
        <f t="shared" si="651"/>
        <v>8190</v>
      </c>
      <c r="E3760" s="460">
        <f t="shared" si="657"/>
        <v>8.19</v>
      </c>
      <c r="F3760" s="460">
        <f t="shared" si="652"/>
        <v>9.4490866219404001E-6</v>
      </c>
      <c r="G3760" s="460">
        <v>2.73522616728518E-3</v>
      </c>
      <c r="H3760" s="460">
        <f t="shared" si="653"/>
        <v>1</v>
      </c>
      <c r="I3760" s="460">
        <v>1.92091398110379E-4</v>
      </c>
      <c r="J3760" s="460">
        <v>2.7105711044337602E-4</v>
      </c>
      <c r="K3760" s="460">
        <v>3.1280054824262601E-4</v>
      </c>
      <c r="L3760" s="460" t="str">
        <f t="shared" si="654"/>
        <v>-</v>
      </c>
      <c r="M3760" s="460">
        <f t="shared" si="655"/>
        <v>1</v>
      </c>
      <c r="N3760" s="460">
        <f t="shared" si="656"/>
        <v>2.5845388985275708E-8</v>
      </c>
      <c r="O3760" s="460">
        <f t="shared" si="661"/>
        <v>-151.7523385422125</v>
      </c>
      <c r="P3760" s="460">
        <f t="shared" si="658"/>
        <v>-10</v>
      </c>
      <c r="Q3760" s="460">
        <f t="shared" si="659"/>
        <v>1.9386399908974815E-16</v>
      </c>
      <c r="R3760" s="460">
        <f t="shared" si="660"/>
        <v>-1.9386399908974814E-15</v>
      </c>
      <c r="V3760" s="430"/>
    </row>
    <row r="3761" spans="3:22" x14ac:dyDescent="0.35">
      <c r="C3761" s="460">
        <v>8200</v>
      </c>
      <c r="D3761" s="460">
        <f t="shared" si="651"/>
        <v>8200</v>
      </c>
      <c r="E3761" s="460">
        <f t="shared" si="657"/>
        <v>8.1999999999999993</v>
      </c>
      <c r="F3761" s="460">
        <f t="shared" si="652"/>
        <v>1.0642249011155245E-5</v>
      </c>
      <c r="G3761" s="460">
        <v>1.0536713366881099E-8</v>
      </c>
      <c r="H3761" s="460">
        <f t="shared" si="653"/>
        <v>1</v>
      </c>
      <c r="I3761" s="460">
        <v>1.9908351250418901E-4</v>
      </c>
      <c r="J3761" s="460">
        <v>2.68968870722835E-4</v>
      </c>
      <c r="K3761" s="460">
        <v>3.2552457531122601E-4</v>
      </c>
      <c r="L3761" s="460" t="str">
        <f t="shared" si="654"/>
        <v>-</v>
      </c>
      <c r="M3761" s="460">
        <f t="shared" si="655"/>
        <v>1</v>
      </c>
      <c r="N3761" s="460">
        <f t="shared" si="656"/>
        <v>1.1213432740951662E-13</v>
      </c>
      <c r="O3761" s="460">
        <f t="shared" si="661"/>
        <v>-259.00522835070677</v>
      </c>
      <c r="P3761" s="460">
        <f t="shared" si="658"/>
        <v>-10</v>
      </c>
      <c r="Q3761" s="460">
        <f t="shared" si="659"/>
        <v>1.6699748203085151E-16</v>
      </c>
      <c r="R3761" s="460">
        <f t="shared" si="660"/>
        <v>-1.6699748203085151E-15</v>
      </c>
      <c r="V3761" s="430"/>
    </row>
    <row r="3762" spans="3:22" x14ac:dyDescent="0.35">
      <c r="C3762" s="460">
        <v>8210</v>
      </c>
      <c r="D3762" s="460">
        <f t="shared" si="651"/>
        <v>8210</v>
      </c>
      <c r="E3762" s="460">
        <f t="shared" si="657"/>
        <v>8.2100000000000009</v>
      </c>
      <c r="F3762" s="460">
        <f t="shared" si="652"/>
        <v>1.1875622633668188E-5</v>
      </c>
      <c r="G3762" s="460">
        <v>2.1745446666299999E-2</v>
      </c>
      <c r="H3762" s="460">
        <f t="shared" si="653"/>
        <v>1</v>
      </c>
      <c r="I3762" s="460">
        <v>2.05687240230505E-4</v>
      </c>
      <c r="J3762" s="460">
        <v>2.66456778012704E-4</v>
      </c>
      <c r="K3762" s="460">
        <v>3.3779472132556702E-4</v>
      </c>
      <c r="L3762" s="460" t="str">
        <f t="shared" si="654"/>
        <v>-</v>
      </c>
      <c r="M3762" s="460">
        <f t="shared" si="655"/>
        <v>1</v>
      </c>
      <c r="N3762" s="460">
        <f t="shared" si="656"/>
        <v>2.5824071860953669E-7</v>
      </c>
      <c r="O3762" s="460">
        <f t="shared" si="661"/>
        <v>-131.75950556879786</v>
      </c>
      <c r="P3762" s="460">
        <f t="shared" si="658"/>
        <v>-10</v>
      </c>
      <c r="Q3762" s="460">
        <f t="shared" si="659"/>
        <v>1.6672081665820264E-14</v>
      </c>
      <c r="R3762" s="460">
        <f t="shared" si="660"/>
        <v>-1.6672081665820264E-13</v>
      </c>
      <c r="V3762" s="430"/>
    </row>
    <row r="3763" spans="3:22" x14ac:dyDescent="0.35">
      <c r="C3763" s="460">
        <v>8220</v>
      </c>
      <c r="D3763" s="460">
        <f t="shared" si="651"/>
        <v>8220</v>
      </c>
      <c r="E3763" s="460">
        <f t="shared" si="657"/>
        <v>8.2200000000000006</v>
      </c>
      <c r="F3763" s="460">
        <f t="shared" si="652"/>
        <v>1.3138682176789057E-5</v>
      </c>
      <c r="G3763" s="460">
        <v>4.0991733560492599E-2</v>
      </c>
      <c r="H3763" s="460">
        <f t="shared" si="653"/>
        <v>1</v>
      </c>
      <c r="I3763" s="460">
        <v>2.1189552139451399E-4</v>
      </c>
      <c r="J3763" s="460">
        <v>2.6352802120149099E-4</v>
      </c>
      <c r="K3763" s="460">
        <v>3.4960246191636E-4</v>
      </c>
      <c r="L3763" s="460" t="str">
        <f t="shared" si="654"/>
        <v>-</v>
      </c>
      <c r="M3763" s="460">
        <f t="shared" si="655"/>
        <v>1</v>
      </c>
      <c r="N3763" s="460">
        <f t="shared" si="656"/>
        <v>5.3857735912692995E-7</v>
      </c>
      <c r="O3763" s="460">
        <f t="shared" si="661"/>
        <v>-125.37503815079296</v>
      </c>
      <c r="P3763" s="460">
        <f t="shared" si="658"/>
        <v>-10</v>
      </c>
      <c r="Q3763" s="460">
        <f t="shared" si="659"/>
        <v>1.5872976225190944E-13</v>
      </c>
      <c r="R3763" s="460">
        <f t="shared" si="660"/>
        <v>-1.5872976225190945E-12</v>
      </c>
      <c r="V3763" s="430"/>
    </row>
    <row r="3764" spans="3:22" x14ac:dyDescent="0.35">
      <c r="C3764" s="460">
        <v>8230</v>
      </c>
      <c r="D3764" s="460">
        <f t="shared" si="651"/>
        <v>8230</v>
      </c>
      <c r="E3764" s="460">
        <f t="shared" si="657"/>
        <v>8.23</v>
      </c>
      <c r="F3764" s="460">
        <f t="shared" si="652"/>
        <v>1.4420206285597341E-5</v>
      </c>
      <c r="G3764" s="460">
        <v>2.78484792816776E-2</v>
      </c>
      <c r="H3764" s="460">
        <f t="shared" si="653"/>
        <v>1</v>
      </c>
      <c r="I3764" s="460">
        <v>2.1770196126380401E-4</v>
      </c>
      <c r="J3764" s="460">
        <v>2.6019040933063199E-4</v>
      </c>
      <c r="K3764" s="460">
        <v>3.6093979406132002E-4</v>
      </c>
      <c r="L3764" s="460" t="str">
        <f t="shared" si="654"/>
        <v>-</v>
      </c>
      <c r="M3764" s="460">
        <f t="shared" si="655"/>
        <v>1</v>
      </c>
      <c r="N3764" s="460">
        <f t="shared" si="656"/>
        <v>4.0158081598197463E-7</v>
      </c>
      <c r="O3764" s="460">
        <f t="shared" si="661"/>
        <v>-127.92454084316559</v>
      </c>
      <c r="P3764" s="460">
        <f t="shared" si="658"/>
        <v>-10</v>
      </c>
      <c r="Q3764" s="460">
        <f t="shared" si="659"/>
        <v>2.2097434855602644E-13</v>
      </c>
      <c r="R3764" s="460">
        <f t="shared" si="660"/>
        <v>-2.2097434855602645E-12</v>
      </c>
      <c r="V3764" s="430"/>
    </row>
    <row r="3765" spans="3:22" x14ac:dyDescent="0.35">
      <c r="C3765" s="460">
        <v>8240</v>
      </c>
      <c r="D3765" s="460">
        <f t="shared" si="651"/>
        <v>8240</v>
      </c>
      <c r="E3765" s="460">
        <f t="shared" si="657"/>
        <v>8.24</v>
      </c>
      <c r="F3765" s="460">
        <f t="shared" si="652"/>
        <v>1.5708430150489158E-5</v>
      </c>
      <c r="G3765" s="460">
        <v>2.4968900944142698E-8</v>
      </c>
      <c r="H3765" s="460">
        <f t="shared" si="653"/>
        <v>1</v>
      </c>
      <c r="I3765" s="460">
        <v>2.23100834971459E-4</v>
      </c>
      <c r="J3765" s="460">
        <v>2.5645235451941101E-4</v>
      </c>
      <c r="K3765" s="460">
        <v>3.71799239915882E-4</v>
      </c>
      <c r="L3765" s="460" t="str">
        <f t="shared" si="654"/>
        <v>-</v>
      </c>
      <c r="M3765" s="460">
        <f t="shared" si="655"/>
        <v>1</v>
      </c>
      <c r="N3765" s="460">
        <f t="shared" si="656"/>
        <v>3.9222223641554834E-13</v>
      </c>
      <c r="O3765" s="460">
        <f t="shared" si="661"/>
        <v>-248.12935576671418</v>
      </c>
      <c r="P3765" s="460">
        <f t="shared" si="658"/>
        <v>-10</v>
      </c>
      <c r="Q3765" s="460">
        <f t="shared" si="659"/>
        <v>4.0316866695688469E-14</v>
      </c>
      <c r="R3765" s="460">
        <f t="shared" si="660"/>
        <v>-4.0316866695688471E-13</v>
      </c>
      <c r="V3765" s="430"/>
    </row>
    <row r="3766" spans="3:22" x14ac:dyDescent="0.35">
      <c r="C3766" s="460">
        <v>8250</v>
      </c>
      <c r="D3766" s="460">
        <f t="shared" si="651"/>
        <v>8250</v>
      </c>
      <c r="E3766" s="460">
        <f t="shared" si="657"/>
        <v>8.25</v>
      </c>
      <c r="F3766" s="460">
        <f t="shared" si="652"/>
        <v>1.6991205099118509E-5</v>
      </c>
      <c r="G3766" s="460">
        <v>2.1995442029051398E-8</v>
      </c>
      <c r="H3766" s="460">
        <f t="shared" si="653"/>
        <v>1</v>
      </c>
      <c r="I3766" s="460">
        <v>2.2808709116513301E-4</v>
      </c>
      <c r="J3766" s="460">
        <v>2.5232285405099E-4</v>
      </c>
      <c r="K3766" s="460">
        <v>3.8217385010979498E-4</v>
      </c>
      <c r="L3766" s="460" t="str">
        <f t="shared" si="654"/>
        <v>-</v>
      </c>
      <c r="M3766" s="460">
        <f t="shared" si="655"/>
        <v>1</v>
      </c>
      <c r="N3766" s="460">
        <f t="shared" si="656"/>
        <v>3.7372906676138367E-13</v>
      </c>
      <c r="O3766" s="460">
        <f t="shared" si="661"/>
        <v>-248.54886247205911</v>
      </c>
      <c r="P3766" s="460">
        <f t="shared" si="658"/>
        <v>-10</v>
      </c>
      <c r="Q3766" s="460">
        <f t="shared" si="659"/>
        <v>1.4667034970961013E-25</v>
      </c>
      <c r="R3766" s="460">
        <f t="shared" si="660"/>
        <v>-1.4667034970961012E-24</v>
      </c>
      <c r="V3766" s="430"/>
    </row>
    <row r="3767" spans="3:22" x14ac:dyDescent="0.35">
      <c r="C3767" s="460">
        <v>8260</v>
      </c>
      <c r="D3767" s="460">
        <f t="shared" si="651"/>
        <v>8260</v>
      </c>
      <c r="E3767" s="460">
        <f t="shared" si="657"/>
        <v>8.26</v>
      </c>
      <c r="F3767" s="460">
        <f t="shared" si="652"/>
        <v>1.8256162948891196E-5</v>
      </c>
      <c r="G3767" s="460">
        <v>2.17200596749226E-2</v>
      </c>
      <c r="H3767" s="460">
        <f t="shared" si="653"/>
        <v>1</v>
      </c>
      <c r="I3767" s="460">
        <v>2.32656354605427E-4</v>
      </c>
      <c r="J3767" s="460">
        <v>2.4781147165464499E-4</v>
      </c>
      <c r="K3767" s="460">
        <v>3.92057206509066E-4</v>
      </c>
      <c r="L3767" s="460" t="str">
        <f t="shared" si="654"/>
        <v>-</v>
      </c>
      <c r="M3767" s="460">
        <f t="shared" si="655"/>
        <v>1</v>
      </c>
      <c r="N3767" s="460">
        <f t="shared" si="656"/>
        <v>3.9652494868502774E-7</v>
      </c>
      <c r="O3767" s="460">
        <f t="shared" si="661"/>
        <v>-128.03458964811955</v>
      </c>
      <c r="P3767" s="460">
        <f t="shared" si="658"/>
        <v>-10</v>
      </c>
      <c r="Q3767" s="460">
        <f t="shared" si="659"/>
        <v>3.9308082828900396E-14</v>
      </c>
      <c r="R3767" s="460">
        <f t="shared" si="660"/>
        <v>-3.9308082828900396E-13</v>
      </c>
      <c r="V3767" s="430"/>
    </row>
    <row r="3768" spans="3:22" x14ac:dyDescent="0.35">
      <c r="C3768" s="460">
        <v>8270</v>
      </c>
      <c r="D3768" s="460">
        <f t="shared" si="651"/>
        <v>8270</v>
      </c>
      <c r="E3768" s="460">
        <f t="shared" si="657"/>
        <v>8.27</v>
      </c>
      <c r="F3768" s="460">
        <f t="shared" si="652"/>
        <v>1.9490882825864985E-5</v>
      </c>
      <c r="G3768" s="460">
        <v>1.8618288423170998E-2</v>
      </c>
      <c r="H3768" s="460">
        <f t="shared" si="653"/>
        <v>1</v>
      </c>
      <c r="I3768" s="460">
        <v>2.36804927716492E-4</v>
      </c>
      <c r="J3768" s="460">
        <v>2.4292831801937399E-4</v>
      </c>
      <c r="K3768" s="460">
        <v>4.0144342444586498E-4</v>
      </c>
      <c r="L3768" s="460" t="str">
        <f t="shared" si="654"/>
        <v>-</v>
      </c>
      <c r="M3768" s="460">
        <f t="shared" si="655"/>
        <v>1</v>
      </c>
      <c r="N3768" s="460">
        <f t="shared" si="656"/>
        <v>3.6288687807418446E-7</v>
      </c>
      <c r="O3768" s="460">
        <f t="shared" si="661"/>
        <v>-128.80457471055519</v>
      </c>
      <c r="P3768" s="460">
        <f t="shared" si="658"/>
        <v>-10</v>
      </c>
      <c r="Q3768" s="460">
        <f t="shared" si="659"/>
        <v>1.4417658065544091E-13</v>
      </c>
      <c r="R3768" s="460">
        <f t="shared" si="660"/>
        <v>-1.441765806554409E-12</v>
      </c>
      <c r="V3768" s="430"/>
    </row>
    <row r="3769" spans="3:22" x14ac:dyDescent="0.35">
      <c r="C3769" s="460">
        <v>8280</v>
      </c>
      <c r="D3769" s="460">
        <f t="shared" si="651"/>
        <v>8280</v>
      </c>
      <c r="E3769" s="460">
        <f t="shared" si="657"/>
        <v>8.2799999999999994</v>
      </c>
      <c r="F3769" s="460">
        <f t="shared" si="652"/>
        <v>2.06830581375185E-5</v>
      </c>
      <c r="G3769" s="460">
        <v>1.3260082158221E-2</v>
      </c>
      <c r="H3769" s="460">
        <f t="shared" si="653"/>
        <v>1</v>
      </c>
      <c r="I3769" s="460">
        <v>2.40529791094872E-4</v>
      </c>
      <c r="J3769" s="460">
        <v>2.3768403057537101E-4</v>
      </c>
      <c r="K3769" s="460">
        <v>4.1032715441707601E-4</v>
      </c>
      <c r="L3769" s="460" t="str">
        <f t="shared" si="654"/>
        <v>-</v>
      </c>
      <c r="M3769" s="460">
        <f t="shared" si="655"/>
        <v>1</v>
      </c>
      <c r="N3769" s="460">
        <f t="shared" si="656"/>
        <v>2.742590501867567E-7</v>
      </c>
      <c r="O3769" s="460">
        <f t="shared" si="661"/>
        <v>-131.23678064743928</v>
      </c>
      <c r="P3769" s="460">
        <f t="shared" si="658"/>
        <v>-10</v>
      </c>
      <c r="Q3769" s="460">
        <f t="shared" si="659"/>
        <v>1.0148873347487409E-13</v>
      </c>
      <c r="R3769" s="460">
        <f t="shared" si="660"/>
        <v>-1.0148873347487409E-12</v>
      </c>
      <c r="V3769" s="430"/>
    </row>
    <row r="3770" spans="3:22" x14ac:dyDescent="0.35">
      <c r="C3770" s="460">
        <v>8290</v>
      </c>
      <c r="D3770" s="460">
        <f t="shared" si="651"/>
        <v>8290</v>
      </c>
      <c r="E3770" s="460">
        <f t="shared" si="657"/>
        <v>8.2899999999999991</v>
      </c>
      <c r="F3770" s="460">
        <f t="shared" si="652"/>
        <v>2.1820661400419351E-5</v>
      </c>
      <c r="G3770" s="460">
        <v>2.5137027618835499E-2</v>
      </c>
      <c r="H3770" s="460">
        <f t="shared" si="653"/>
        <v>1</v>
      </c>
      <c r="I3770" s="460">
        <v>2.43828602983233E-4</v>
      </c>
      <c r="J3770" s="460">
        <v>2.3208975258096699E-4</v>
      </c>
      <c r="K3770" s="460">
        <v>4.1870358325448001E-4</v>
      </c>
      <c r="L3770" s="460" t="str">
        <f t="shared" si="654"/>
        <v>-</v>
      </c>
      <c r="M3770" s="460">
        <f t="shared" si="655"/>
        <v>1</v>
      </c>
      <c r="N3770" s="460">
        <f t="shared" si="656"/>
        <v>5.4850656828359894E-7</v>
      </c>
      <c r="O3770" s="460">
        <f t="shared" si="661"/>
        <v>-125.21636334894154</v>
      </c>
      <c r="P3770" s="460">
        <f t="shared" si="658"/>
        <v>-10</v>
      </c>
      <c r="Q3770" s="460">
        <f t="shared" si="659"/>
        <v>1.6923581573422672E-13</v>
      </c>
      <c r="R3770" s="460">
        <f t="shared" si="660"/>
        <v>-1.6923581573422672E-12</v>
      </c>
      <c r="V3770" s="430"/>
    </row>
    <row r="3771" spans="3:22" x14ac:dyDescent="0.35">
      <c r="C3771" s="460">
        <v>8300</v>
      </c>
      <c r="D3771" s="460">
        <f t="shared" si="651"/>
        <v>8300</v>
      </c>
      <c r="E3771" s="460">
        <f t="shared" si="657"/>
        <v>8.3000000000000007</v>
      </c>
      <c r="F3771" s="460">
        <f t="shared" si="652"/>
        <v>2.2892104668939454E-5</v>
      </c>
      <c r="G3771" s="460">
        <v>1.37668819799842E-8</v>
      </c>
      <c r="H3771" s="460">
        <f t="shared" si="653"/>
        <v>1</v>
      </c>
      <c r="I3771" s="460">
        <v>2.4669969771724798E-4</v>
      </c>
      <c r="J3771" s="460">
        <v>2.2615711155307201E-4</v>
      </c>
      <c r="K3771" s="460">
        <v>4.2656843476886002E-4</v>
      </c>
      <c r="L3771" s="460" t="str">
        <f t="shared" si="654"/>
        <v>-</v>
      </c>
      <c r="M3771" s="460">
        <f t="shared" si="655"/>
        <v>1</v>
      </c>
      <c r="N3771" s="460">
        <f t="shared" si="656"/>
        <v>3.1515290325073472E-13</v>
      </c>
      <c r="O3771" s="460">
        <f t="shared" si="661"/>
        <v>-250.02957375426942</v>
      </c>
      <c r="P3771" s="460">
        <f t="shared" si="658"/>
        <v>-10</v>
      </c>
      <c r="Q3771" s="460">
        <f t="shared" si="659"/>
        <v>7.5214950294306164E-14</v>
      </c>
      <c r="R3771" s="460">
        <f t="shared" si="660"/>
        <v>-7.5214950294306166E-13</v>
      </c>
      <c r="V3771" s="430"/>
    </row>
    <row r="3772" spans="3:22" x14ac:dyDescent="0.35">
      <c r="C3772" s="460">
        <v>8310</v>
      </c>
      <c r="D3772" s="460">
        <f t="shared" si="651"/>
        <v>8310</v>
      </c>
      <c r="E3772" s="460">
        <f t="shared" si="657"/>
        <v>8.31</v>
      </c>
      <c r="F3772" s="460">
        <f t="shared" si="652"/>
        <v>2.3886393386964616E-5</v>
      </c>
      <c r="G3772" s="460">
        <v>1.77239668374089E-2</v>
      </c>
      <c r="H3772" s="460">
        <f t="shared" si="653"/>
        <v>1</v>
      </c>
      <c r="I3772" s="460">
        <v>2.49142083156026E-4</v>
      </c>
      <c r="J3772" s="460">
        <v>2.1989819708013799E-4</v>
      </c>
      <c r="K3772" s="460">
        <v>4.3391796987147699E-4</v>
      </c>
      <c r="L3772" s="460" t="str">
        <f t="shared" si="654"/>
        <v>-</v>
      </c>
      <c r="M3772" s="460">
        <f t="shared" si="655"/>
        <v>1</v>
      </c>
      <c r="N3772" s="460">
        <f t="shared" si="656"/>
        <v>4.2336164425586412E-7</v>
      </c>
      <c r="O3772" s="460">
        <f t="shared" si="661"/>
        <v>-127.46576981544794</v>
      </c>
      <c r="P3772" s="460">
        <f t="shared" si="658"/>
        <v>-10</v>
      </c>
      <c r="Q3772" s="460">
        <f t="shared" si="659"/>
        <v>4.4808837168607698E-14</v>
      </c>
      <c r="R3772" s="460">
        <f t="shared" si="660"/>
        <v>-4.4808837168607701E-13</v>
      </c>
      <c r="V3772" s="430"/>
    </row>
    <row r="3773" spans="3:22" x14ac:dyDescent="0.35">
      <c r="C3773" s="460">
        <v>8320</v>
      </c>
      <c r="D3773" s="460">
        <f t="shared" si="651"/>
        <v>8320</v>
      </c>
      <c r="E3773" s="460">
        <f t="shared" si="657"/>
        <v>8.32</v>
      </c>
      <c r="F3773" s="460">
        <f t="shared" si="652"/>
        <v>2.4793271589784948E-5</v>
      </c>
      <c r="G3773" s="460">
        <v>8.3260134306095798E-4</v>
      </c>
      <c r="H3773" s="460">
        <f t="shared" si="653"/>
        <v>1</v>
      </c>
      <c r="I3773" s="460">
        <v>2.51155437106722E-4</v>
      </c>
      <c r="J3773" s="460">
        <v>2.1332553805721699E-4</v>
      </c>
      <c r="K3773" s="460">
        <v>4.4074898617664699E-4</v>
      </c>
      <c r="L3773" s="460" t="str">
        <f t="shared" si="654"/>
        <v>-</v>
      </c>
      <c r="M3773" s="460">
        <f t="shared" si="655"/>
        <v>1</v>
      </c>
      <c r="N3773" s="460">
        <f t="shared" si="656"/>
        <v>2.0642911224530041E-8</v>
      </c>
      <c r="O3773" s="460">
        <f t="shared" si="661"/>
        <v>-153.70458110253216</v>
      </c>
      <c r="P3773" s="460">
        <f t="shared" si="658"/>
        <v>-10</v>
      </c>
      <c r="Q3773" s="460">
        <f t="shared" si="659"/>
        <v>4.9285011321835603E-14</v>
      </c>
      <c r="R3773" s="460">
        <f t="shared" si="660"/>
        <v>-4.9285011321835601E-13</v>
      </c>
      <c r="V3773" s="430"/>
    </row>
    <row r="3774" spans="3:22" x14ac:dyDescent="0.35">
      <c r="C3774" s="460">
        <v>8330</v>
      </c>
      <c r="D3774" s="460">
        <f t="shared" ref="D3774:D3837" si="662">IF(AND($D$11=$U$86,$D$13&gt;=$U$80),$D$13/$U$80,1)*(f_CLK_MHz/fCLK_NOM_MHz)*$C3774</f>
        <v>8330</v>
      </c>
      <c r="E3774" s="460">
        <f t="shared" si="657"/>
        <v>8.33</v>
      </c>
      <c r="F3774" s="460">
        <f t="shared" ref="F3774:F3837" si="663">IF(SINC3_Decimation&lt;&gt;0,(ABS(SIN(((MOD_CLK_DIV*PI()*$D3774*SINC3_Decimation)/(f_CLK_MHz*1000000)))/(SINC3_Decimation*SIN(((MOD_CLK_DIV*PI()*$D3774)/(f_CLK_MHz*1000000)))))^First_Stage_Order),"-")</f>
        <v>2.5603356516369526E-5</v>
      </c>
      <c r="G3774" s="460">
        <v>2.3178565229258201E-2</v>
      </c>
      <c r="H3774" s="460">
        <f t="shared" ref="H3774:H3837" si="664">IF(SINC1A_Decimation&lt;&gt;0,(ABS(SIN(((MOD_CLK_DIV*SINC3_Decimation*FIR2_Decimation*PI()*$D3774*SINC1A_Decimation)/(f_CLK_MHz*1000000)))/(SINC1A_Decimation*SIN(((MOD_CLK_DIV*SINC3_Decimation*FIR2_Decimation*PI()*$D3774)/(f_CLK_MHz*1000000)))))^1),"-")</f>
        <v>1</v>
      </c>
      <c r="I3774" s="460">
        <v>2.5274010275695003E-4</v>
      </c>
      <c r="J3774" s="460">
        <v>2.06452079383774E-4</v>
      </c>
      <c r="K3774" s="460">
        <v>4.4705881708944001E-4</v>
      </c>
      <c r="L3774" s="460" t="str">
        <f t="shared" ref="L3774:L3837" si="665">IF(SINC1B_Decimation&lt;&gt;0,(ABS(SIN(((MOD_CLK_DIV*FIR1_Decimation*PI()*$D3774*SINC1B_Decimation)/(f_CLK_MHz*1000000)))/(SINC1B_Decimation*SIN(((MOD_CLK_DIV*FIR1_Decimation*PI()*$D3774)/(f_CLK_MHz*1000000)))))^1),"-")</f>
        <v>-</v>
      </c>
      <c r="M3774" s="460">
        <f t="shared" ref="M3774:M3837" si="666">IF($D$14=$Z$85,(ABS(SIN(((Dec_Prior_to_Chop*PI()*$D3774*2)/(f_CLK_MHz*1000000)))/(2*SIN(((Dec_Prior_to_Chop*PI()*$D3774)/(f_CLK_MHz*1000000)))))^1),1)</f>
        <v>1</v>
      </c>
      <c r="N3774" s="460">
        <f t="shared" ref="N3774:N3837" si="667">M3774*IF(FILTER=$U$85,F3774,IF(AND(FILTER=$U$86,$D$13&lt;=$U$73,$D$13&lt;&gt;$U$72),F3774*G3774*H3774,IF(AND(FILTER=$U$86,OR($D$13&gt;=$U$74,$D$13=$U$72),$D$13&lt;=$U$79,$D$13&lt;&gt;$U$75),I3774*L3774,IF(AND(FILTER=$U$86,$D$13=$U$75),J3774*L3774,IF(AND(FILTER=$U$86,$D$13&gt;=$U$80),K3774,"Error")))))</f>
        <v>5.934490691026241E-7</v>
      </c>
      <c r="O3774" s="460">
        <f t="shared" si="661"/>
        <v>-124.53233094132541</v>
      </c>
      <c r="P3774" s="460">
        <f t="shared" si="658"/>
        <v>-10</v>
      </c>
      <c r="Q3774" s="460">
        <f t="shared" si="659"/>
        <v>9.4277240075531445E-14</v>
      </c>
      <c r="R3774" s="460">
        <f t="shared" si="660"/>
        <v>-9.4277240075531445E-13</v>
      </c>
      <c r="V3774" s="430"/>
    </row>
    <row r="3775" spans="3:22" x14ac:dyDescent="0.35">
      <c r="C3775" s="460">
        <v>8340</v>
      </c>
      <c r="D3775" s="460">
        <f t="shared" si="662"/>
        <v>8340</v>
      </c>
      <c r="E3775" s="460">
        <f t="shared" ref="E3775:E3838" si="668">D3775/1000</f>
        <v>8.34</v>
      </c>
      <c r="F3775" s="460">
        <f t="shared" si="663"/>
        <v>2.6308260850987592E-5</v>
      </c>
      <c r="G3775" s="460">
        <v>1.6583515073133201E-2</v>
      </c>
      <c r="H3775" s="460">
        <f t="shared" si="664"/>
        <v>1</v>
      </c>
      <c r="I3775" s="460">
        <v>2.5389708312817302E-4</v>
      </c>
      <c r="J3775" s="460">
        <v>1.99291158164617E-4</v>
      </c>
      <c r="K3775" s="460">
        <v>4.5284533038300698E-4</v>
      </c>
      <c r="L3775" s="460" t="str">
        <f t="shared" si="665"/>
        <v>-</v>
      </c>
      <c r="M3775" s="460">
        <f t="shared" si="666"/>
        <v>1</v>
      </c>
      <c r="N3775" s="460">
        <f t="shared" si="667"/>
        <v>4.3628344037027285E-7</v>
      </c>
      <c r="O3775" s="460">
        <f t="shared" si="661"/>
        <v>-127.20462541673834</v>
      </c>
      <c r="P3775" s="460">
        <f t="shared" si="658"/>
        <v>-10</v>
      </c>
      <c r="Q3775" s="460">
        <f t="shared" si="659"/>
        <v>2.6508726026633746E-13</v>
      </c>
      <c r="R3775" s="460">
        <f t="shared" si="660"/>
        <v>-2.6508726026633744E-12</v>
      </c>
      <c r="V3775" s="430"/>
    </row>
    <row r="3776" spans="3:22" x14ac:dyDescent="0.35">
      <c r="C3776" s="460">
        <v>8350</v>
      </c>
      <c r="D3776" s="460">
        <f t="shared" si="662"/>
        <v>8350</v>
      </c>
      <c r="E3776" s="460">
        <f t="shared" si="668"/>
        <v>8.35</v>
      </c>
      <c r="F3776" s="460">
        <f t="shared" si="663"/>
        <v>2.6900700995291301E-5</v>
      </c>
      <c r="G3776" s="460">
        <v>1.9382735590410999E-8</v>
      </c>
      <c r="H3776" s="460">
        <f t="shared" si="664"/>
        <v>1</v>
      </c>
      <c r="I3776" s="460">
        <v>2.5462803456669203E-4</v>
      </c>
      <c r="J3776" s="460">
        <v>1.91856479455479E-4</v>
      </c>
      <c r="K3776" s="460">
        <v>4.58106926270947E-4</v>
      </c>
      <c r="L3776" s="460" t="str">
        <f t="shared" si="665"/>
        <v>-</v>
      </c>
      <c r="M3776" s="460">
        <f t="shared" si="666"/>
        <v>1</v>
      </c>
      <c r="N3776" s="460">
        <f t="shared" si="667"/>
        <v>5.2140917458843728E-13</v>
      </c>
      <c r="O3776" s="460">
        <f t="shared" si="661"/>
        <v>-245.65642662721734</v>
      </c>
      <c r="P3776" s="460">
        <f t="shared" si="658"/>
        <v>-10</v>
      </c>
      <c r="Q3776" s="460">
        <f t="shared" si="659"/>
        <v>4.7585923826492591E-14</v>
      </c>
      <c r="R3776" s="460">
        <f t="shared" si="660"/>
        <v>-4.758592382649259E-13</v>
      </c>
      <c r="V3776" s="430"/>
    </row>
    <row r="3777" spans="3:22" x14ac:dyDescent="0.35">
      <c r="C3777" s="460">
        <v>8360</v>
      </c>
      <c r="D3777" s="460">
        <f t="shared" si="662"/>
        <v>8360</v>
      </c>
      <c r="E3777" s="460">
        <f t="shared" si="668"/>
        <v>8.36</v>
      </c>
      <c r="F3777" s="460">
        <f t="shared" si="663"/>
        <v>2.7374589974836162E-5</v>
      </c>
      <c r="G3777" s="460">
        <v>4.6918751929575098E-9</v>
      </c>
      <c r="H3777" s="460">
        <f t="shared" si="664"/>
        <v>1</v>
      </c>
      <c r="I3777" s="460">
        <v>2.5493525928825598E-4</v>
      </c>
      <c r="J3777" s="460">
        <v>1.84162091595487E-4</v>
      </c>
      <c r="K3777" s="460">
        <v>4.6284253498007899E-4</v>
      </c>
      <c r="L3777" s="460" t="str">
        <f t="shared" si="665"/>
        <v>-</v>
      </c>
      <c r="M3777" s="460">
        <f t="shared" si="666"/>
        <v>1</v>
      </c>
      <c r="N3777" s="460">
        <f t="shared" si="667"/>
        <v>1.2843815962031714E-13</v>
      </c>
      <c r="O3777" s="460">
        <f t="shared" si="661"/>
        <v>-257.82611852060762</v>
      </c>
      <c r="P3777" s="460">
        <f t="shared" si="658"/>
        <v>-10</v>
      </c>
      <c r="Q3777" s="460">
        <f t="shared" si="659"/>
        <v>1.0557538944455615E-25</v>
      </c>
      <c r="R3777" s="460">
        <f t="shared" si="660"/>
        <v>-1.0557538944455616E-24</v>
      </c>
      <c r="V3777" s="430"/>
    </row>
    <row r="3778" spans="3:22" x14ac:dyDescent="0.35">
      <c r="C3778" s="460">
        <v>8370</v>
      </c>
      <c r="D3778" s="460">
        <f t="shared" si="662"/>
        <v>8370</v>
      </c>
      <c r="E3778" s="460">
        <f t="shared" si="668"/>
        <v>8.3699999999999992</v>
      </c>
      <c r="F3778" s="460">
        <f t="shared" si="663"/>
        <v>2.7725113804645947E-5</v>
      </c>
      <c r="G3778" s="460">
        <v>3.7341387401941899E-3</v>
      </c>
      <c r="H3778" s="460">
        <f t="shared" si="664"/>
        <v>1</v>
      </c>
      <c r="I3778" s="460">
        <v>2.5482169699500399E-4</v>
      </c>
      <c r="J3778" s="460">
        <v>1.7622236116783199E-4</v>
      </c>
      <c r="K3778" s="460">
        <v>4.6705161382912399E-4</v>
      </c>
      <c r="L3778" s="460" t="str">
        <f t="shared" si="665"/>
        <v>-</v>
      </c>
      <c r="M3778" s="460">
        <f t="shared" si="666"/>
        <v>1</v>
      </c>
      <c r="N3778" s="460">
        <f t="shared" si="667"/>
        <v>1.0352942153422116E-7</v>
      </c>
      <c r="O3778" s="460">
        <f t="shared" si="661"/>
        <v>-139.69872425164172</v>
      </c>
      <c r="P3778" s="460">
        <f t="shared" si="658"/>
        <v>-10</v>
      </c>
      <c r="Q3778" s="460">
        <f t="shared" si="659"/>
        <v>2.6795919293709223E-15</v>
      </c>
      <c r="R3778" s="460">
        <f t="shared" si="660"/>
        <v>-2.6795919293709222E-14</v>
      </c>
      <c r="V3778" s="430"/>
    </row>
    <row r="3779" spans="3:22" x14ac:dyDescent="0.35">
      <c r="C3779" s="460">
        <v>8380</v>
      </c>
      <c r="D3779" s="460">
        <f t="shared" si="662"/>
        <v>8380</v>
      </c>
      <c r="E3779" s="460">
        <f t="shared" si="668"/>
        <v>8.3800000000000008</v>
      </c>
      <c r="F3779" s="460">
        <f t="shared" si="663"/>
        <v>2.7948790373695166E-5</v>
      </c>
      <c r="G3779" s="460">
        <v>6.2176988376761002E-3</v>
      </c>
      <c r="H3779" s="460">
        <f t="shared" si="664"/>
        <v>1</v>
      </c>
      <c r="I3779" s="460">
        <v>2.5429091558366298E-4</v>
      </c>
      <c r="J3779" s="460">
        <v>1.68051947631734E-4</v>
      </c>
      <c r="K3779" s="460">
        <v>4.70734143820726E-4</v>
      </c>
      <c r="L3779" s="460" t="str">
        <f t="shared" si="665"/>
        <v>-</v>
      </c>
      <c r="M3779" s="460">
        <f t="shared" si="666"/>
        <v>1</v>
      </c>
      <c r="N3779" s="460">
        <f t="shared" si="667"/>
        <v>1.7377716142097742E-7</v>
      </c>
      <c r="O3779" s="460">
        <f t="shared" si="661"/>
        <v>-135.20014602156681</v>
      </c>
      <c r="P3779" s="460">
        <f t="shared" ref="P3779:P3842" si="669">D3778-D3779</f>
        <v>-10</v>
      </c>
      <c r="Q3779" s="460">
        <f t="shared" ref="Q3779:Q3842" si="670">((N3779+N3778)/2)^2</f>
        <v>1.9224735237572106E-14</v>
      </c>
      <c r="R3779" s="460">
        <f t="shared" ref="R3779:R3842" si="671">P3779*Q3779</f>
        <v>-1.9224735237572106E-13</v>
      </c>
      <c r="V3779" s="430"/>
    </row>
    <row r="3780" spans="3:22" x14ac:dyDescent="0.35">
      <c r="C3780" s="460">
        <v>8390</v>
      </c>
      <c r="D3780" s="460">
        <f t="shared" si="662"/>
        <v>8390</v>
      </c>
      <c r="E3780" s="460">
        <f t="shared" si="668"/>
        <v>8.39</v>
      </c>
      <c r="F3780" s="460">
        <f t="shared" si="663"/>
        <v>2.8043510154703162E-5</v>
      </c>
      <c r="G3780" s="460">
        <v>1.29592353194533E-2</v>
      </c>
      <c r="H3780" s="460">
        <f t="shared" si="664"/>
        <v>1</v>
      </c>
      <c r="I3780" s="460">
        <v>2.5334710096625501E-4</v>
      </c>
      <c r="J3780" s="460">
        <v>1.5966577766811699E-4</v>
      </c>
      <c r="K3780" s="460">
        <v>4.7389062575205697E-4</v>
      </c>
      <c r="L3780" s="460" t="str">
        <f t="shared" si="665"/>
        <v>-</v>
      </c>
      <c r="M3780" s="460">
        <f t="shared" si="666"/>
        <v>1</v>
      </c>
      <c r="N3780" s="460">
        <f t="shared" si="667"/>
        <v>3.6342244727827652E-7</v>
      </c>
      <c r="O3780" s="460">
        <f t="shared" si="661"/>
        <v>-128.79176502828608</v>
      </c>
      <c r="P3780" s="460">
        <f t="shared" si="669"/>
        <v>-10</v>
      </c>
      <c r="Q3780" s="460">
        <f t="shared" si="670"/>
        <v>7.2145854896657892E-14</v>
      </c>
      <c r="R3780" s="460">
        <f t="shared" si="671"/>
        <v>-7.2145854896657889E-13</v>
      </c>
      <c r="V3780" s="430"/>
    </row>
    <row r="3781" spans="3:22" x14ac:dyDescent="0.35">
      <c r="C3781" s="460">
        <v>8400</v>
      </c>
      <c r="D3781" s="460">
        <f t="shared" si="662"/>
        <v>8400</v>
      </c>
      <c r="E3781" s="460">
        <f t="shared" si="668"/>
        <v>8.4</v>
      </c>
      <c r="F3781" s="460">
        <f t="shared" si="663"/>
        <v>2.8008558299985531E-5</v>
      </c>
      <c r="G3781" s="460">
        <v>2.2965413429542E-16</v>
      </c>
      <c r="H3781" s="460">
        <f t="shared" si="664"/>
        <v>1</v>
      </c>
      <c r="I3781" s="460">
        <v>2.5199504602498702E-4</v>
      </c>
      <c r="J3781" s="460">
        <v>1.5107901928167501E-4</v>
      </c>
      <c r="K3781" s="460">
        <v>4.7652207585279101E-4</v>
      </c>
      <c r="L3781" s="460" t="str">
        <f t="shared" si="665"/>
        <v>-</v>
      </c>
      <c r="M3781" s="460">
        <f t="shared" si="666"/>
        <v>1</v>
      </c>
      <c r="N3781" s="460">
        <f t="shared" si="667"/>
        <v>6.4322812092459777E-21</v>
      </c>
      <c r="O3781" s="460">
        <f t="shared" si="661"/>
        <v>-403.83269954341927</v>
      </c>
      <c r="P3781" s="460">
        <f t="shared" si="669"/>
        <v>-10</v>
      </c>
      <c r="Q3781" s="460">
        <f t="shared" si="670"/>
        <v>3.3018968796434094E-14</v>
      </c>
      <c r="R3781" s="460">
        <f t="shared" si="671"/>
        <v>-3.3018968796434095E-13</v>
      </c>
      <c r="V3781" s="430"/>
    </row>
    <row r="3782" spans="3:22" x14ac:dyDescent="0.35">
      <c r="C3782" s="460">
        <v>8410</v>
      </c>
      <c r="D3782" s="460">
        <f t="shared" si="662"/>
        <v>8410</v>
      </c>
      <c r="E3782" s="460">
        <f t="shared" si="668"/>
        <v>8.41</v>
      </c>
      <c r="F3782" s="460">
        <f t="shared" si="663"/>
        <v>2.7844617942701135E-5</v>
      </c>
      <c r="G3782" s="460">
        <v>1.2959235319453401E-2</v>
      </c>
      <c r="H3782" s="460">
        <f t="shared" si="664"/>
        <v>1</v>
      </c>
      <c r="I3782" s="460">
        <v>2.5024013872374602E-4</v>
      </c>
      <c r="J3782" s="460">
        <v>1.4230705570255299E-4</v>
      </c>
      <c r="K3782" s="460">
        <v>4.7863002095685497E-4</v>
      </c>
      <c r="L3782" s="460" t="str">
        <f t="shared" si="665"/>
        <v>-</v>
      </c>
      <c r="M3782" s="460">
        <f t="shared" si="666"/>
        <v>1</v>
      </c>
      <c r="N3782" s="460">
        <f t="shared" si="667"/>
        <v>3.6084495629973846E-7</v>
      </c>
      <c r="O3782" s="460">
        <f t="shared" si="661"/>
        <v>-128.85358721325463</v>
      </c>
      <c r="P3782" s="460">
        <f t="shared" si="669"/>
        <v>-10</v>
      </c>
      <c r="Q3782" s="460">
        <f t="shared" si="670"/>
        <v>3.2552270621741208E-14</v>
      </c>
      <c r="R3782" s="460">
        <f t="shared" si="671"/>
        <v>-3.2552270621741205E-13</v>
      </c>
    </row>
    <row r="3783" spans="3:22" x14ac:dyDescent="0.35">
      <c r="C3783" s="460">
        <v>8420</v>
      </c>
      <c r="D3783" s="460">
        <f t="shared" si="662"/>
        <v>8420</v>
      </c>
      <c r="E3783" s="460">
        <f t="shared" si="668"/>
        <v>8.42</v>
      </c>
      <c r="F3783" s="460">
        <f t="shared" si="663"/>
        <v>2.7553754782106413E-5</v>
      </c>
      <c r="G3783" s="460">
        <v>6.2176988376781601E-3</v>
      </c>
      <c r="H3783" s="460">
        <f t="shared" si="664"/>
        <v>1</v>
      </c>
      <c r="I3783" s="460">
        <v>2.4808834940137799E-4</v>
      </c>
      <c r="J3783" s="460">
        <v>1.3336545913005999E-4</v>
      </c>
      <c r="K3783" s="460">
        <v>4.8021649321647498E-4</v>
      </c>
      <c r="L3783" s="460" t="str">
        <f t="shared" si="665"/>
        <v>-</v>
      </c>
      <c r="M3783" s="460">
        <f t="shared" si="666"/>
        <v>1</v>
      </c>
      <c r="N3783" s="460">
        <f t="shared" si="667"/>
        <v>1.7132094908237208E-7</v>
      </c>
      <c r="O3783" s="460">
        <f t="shared" si="661"/>
        <v>-135.32379056735675</v>
      </c>
      <c r="P3783" s="460">
        <f t="shared" si="669"/>
        <v>-10</v>
      </c>
      <c r="Q3783" s="460">
        <f t="shared" si="670"/>
        <v>7.0800137712790372E-14</v>
      </c>
      <c r="R3783" s="460">
        <f t="shared" si="671"/>
        <v>-7.0800137712790375E-13</v>
      </c>
    </row>
    <row r="3784" spans="3:22" x14ac:dyDescent="0.35">
      <c r="C3784" s="460">
        <v>8430</v>
      </c>
      <c r="D3784" s="460">
        <f t="shared" si="662"/>
        <v>8430</v>
      </c>
      <c r="E3784" s="460">
        <f t="shared" si="668"/>
        <v>8.43</v>
      </c>
      <c r="F3784" s="460">
        <f t="shared" si="663"/>
        <v>2.7139383287797106E-5</v>
      </c>
      <c r="G3784" s="460">
        <v>3.7341387401937298E-3</v>
      </c>
      <c r="H3784" s="460">
        <f t="shared" si="664"/>
        <v>1</v>
      </c>
      <c r="I3784" s="460">
        <v>2.45546217270883E-4</v>
      </c>
      <c r="J3784" s="460">
        <v>1.24269964361628E-4</v>
      </c>
      <c r="K3784" s="460">
        <v>4.8128402436689702E-4</v>
      </c>
      <c r="L3784" s="460" t="str">
        <f t="shared" si="665"/>
        <v>-</v>
      </c>
      <c r="M3784" s="460">
        <f t="shared" si="666"/>
        <v>1</v>
      </c>
      <c r="N3784" s="460">
        <f t="shared" si="667"/>
        <v>1.0134222251992945E-7</v>
      </c>
      <c r="O3784" s="460">
        <f t="shared" si="661"/>
        <v>-139.88419150997404</v>
      </c>
      <c r="P3784" s="460">
        <f t="shared" si="669"/>
        <v>-10</v>
      </c>
      <c r="Q3784" s="460">
        <f t="shared" si="670"/>
        <v>1.8586301287056534E-14</v>
      </c>
      <c r="R3784" s="460">
        <f t="shared" si="671"/>
        <v>-1.8586301287056535E-13</v>
      </c>
    </row>
    <row r="3785" spans="3:22" x14ac:dyDescent="0.35">
      <c r="C3785" s="460">
        <v>8440</v>
      </c>
      <c r="D3785" s="460">
        <f t="shared" si="662"/>
        <v>8440</v>
      </c>
      <c r="E3785" s="460">
        <f t="shared" si="668"/>
        <v>8.44</v>
      </c>
      <c r="F3785" s="460">
        <f t="shared" si="663"/>
        <v>2.6606215107885655E-5</v>
      </c>
      <c r="G3785" s="460">
        <v>4.6918741627948896E-9</v>
      </c>
      <c r="H3785" s="460">
        <f t="shared" si="664"/>
        <v>1</v>
      </c>
      <c r="I3785" s="460">
        <v>2.4262083615117299E-4</v>
      </c>
      <c r="J3785" s="460">
        <v>1.15036442349807E-4</v>
      </c>
      <c r="K3785" s="460">
        <v>4.8183563955001501E-4</v>
      </c>
      <c r="L3785" s="460" t="str">
        <f t="shared" si="665"/>
        <v>-</v>
      </c>
      <c r="M3785" s="460">
        <f t="shared" si="666"/>
        <v>1</v>
      </c>
      <c r="N3785" s="460">
        <f t="shared" si="667"/>
        <v>1.2483301323445175E-13</v>
      </c>
      <c r="O3785" s="460">
        <f t="shared" si="661"/>
        <v>-258.07341092615718</v>
      </c>
      <c r="P3785" s="460">
        <f t="shared" si="669"/>
        <v>-10</v>
      </c>
      <c r="Q3785" s="460">
        <f t="shared" si="670"/>
        <v>2.5675678417511217E-15</v>
      </c>
      <c r="R3785" s="460">
        <f t="shared" si="671"/>
        <v>-2.5675678417511216E-14</v>
      </c>
    </row>
    <row r="3786" spans="3:22" x14ac:dyDescent="0.35">
      <c r="C3786" s="460">
        <v>8450</v>
      </c>
      <c r="D3786" s="460">
        <f t="shared" si="662"/>
        <v>8450</v>
      </c>
      <c r="E3786" s="460">
        <f t="shared" si="668"/>
        <v>8.4499999999999993</v>
      </c>
      <c r="F3786" s="460">
        <f t="shared" si="663"/>
        <v>2.5960190506234213E-5</v>
      </c>
      <c r="G3786" s="460">
        <v>1.93827353531316E-8</v>
      </c>
      <c r="H3786" s="460">
        <f t="shared" si="664"/>
        <v>1</v>
      </c>
      <c r="I3786" s="460">
        <v>2.3931983945875201E-4</v>
      </c>
      <c r="J3786" s="460">
        <v>1.0568087372919399E-4</v>
      </c>
      <c r="K3786" s="460">
        <v>4.8187485070666698E-4</v>
      </c>
      <c r="L3786" s="460" t="str">
        <f t="shared" si="665"/>
        <v>-</v>
      </c>
      <c r="M3786" s="460">
        <f t="shared" si="666"/>
        <v>1</v>
      </c>
      <c r="N3786" s="460">
        <f t="shared" si="667"/>
        <v>5.0317950229921717E-13</v>
      </c>
      <c r="O3786" s="460">
        <f t="shared" si="661"/>
        <v>-245.96554117556647</v>
      </c>
      <c r="P3786" s="460">
        <f t="shared" si="669"/>
        <v>-10</v>
      </c>
      <c r="Q3786" s="460">
        <f t="shared" si="670"/>
        <v>9.8599929916731698E-26</v>
      </c>
      <c r="R3786" s="460">
        <f t="shared" si="671"/>
        <v>-9.8599929916731696E-25</v>
      </c>
    </row>
    <row r="3787" spans="3:22" x14ac:dyDescent="0.35">
      <c r="C3787" s="460">
        <v>8460</v>
      </c>
      <c r="D3787" s="460">
        <f t="shared" si="662"/>
        <v>8460</v>
      </c>
      <c r="E3787" s="460">
        <f t="shared" si="668"/>
        <v>8.4600000000000009</v>
      </c>
      <c r="F3787" s="460">
        <f t="shared" si="663"/>
        <v>2.5208393881006197E-5</v>
      </c>
      <c r="G3787" s="460">
        <v>1.65835150731336E-2</v>
      </c>
      <c r="H3787" s="460">
        <f t="shared" si="664"/>
        <v>1</v>
      </c>
      <c r="I3787" s="460">
        <v>2.3565138448685601E-4</v>
      </c>
      <c r="J3787" s="460">
        <v>9.6219322356653897E-5</v>
      </c>
      <c r="K3787" s="460">
        <v>4.8140564954657599E-4</v>
      </c>
      <c r="L3787" s="460" t="str">
        <f t="shared" si="665"/>
        <v>-</v>
      </c>
      <c r="M3787" s="460">
        <f t="shared" si="666"/>
        <v>1</v>
      </c>
      <c r="N3787" s="460">
        <f t="shared" si="667"/>
        <v>4.1804377989515506E-7</v>
      </c>
      <c r="O3787" s="460">
        <f t="shared" si="661"/>
        <v>-127.57556468166408</v>
      </c>
      <c r="P3787" s="460">
        <f t="shared" si="669"/>
        <v>-10</v>
      </c>
      <c r="Q3787" s="460">
        <f t="shared" si="670"/>
        <v>4.3690255652851061E-14</v>
      </c>
      <c r="R3787" s="460">
        <f t="shared" si="671"/>
        <v>-4.3690255652851061E-13</v>
      </c>
    </row>
    <row r="3788" spans="3:22" x14ac:dyDescent="0.35">
      <c r="C3788" s="460">
        <v>8470</v>
      </c>
      <c r="D3788" s="460">
        <f t="shared" si="662"/>
        <v>8470</v>
      </c>
      <c r="E3788" s="460">
        <f t="shared" si="668"/>
        <v>8.4700000000000006</v>
      </c>
      <c r="F3788" s="460">
        <f t="shared" si="663"/>
        <v>2.4358954627880319E-5</v>
      </c>
      <c r="G3788" s="460">
        <v>2.3178565229259498E-2</v>
      </c>
      <c r="H3788" s="460">
        <f t="shared" si="664"/>
        <v>1</v>
      </c>
      <c r="I3788" s="460">
        <v>2.3162413600133499E-4</v>
      </c>
      <c r="J3788" s="460">
        <v>8.6667908905655602E-5</v>
      </c>
      <c r="K3788" s="460">
        <v>4.8043250010559798E-4</v>
      </c>
      <c r="L3788" s="460" t="str">
        <f t="shared" si="665"/>
        <v>-</v>
      </c>
      <c r="M3788" s="460">
        <f t="shared" si="666"/>
        <v>1</v>
      </c>
      <c r="N3788" s="460">
        <f t="shared" si="667"/>
        <v>5.6460561875889653E-7</v>
      </c>
      <c r="O3788" s="460">
        <f t="shared" si="661"/>
        <v>-124.96509608439688</v>
      </c>
      <c r="P3788" s="460">
        <f t="shared" si="669"/>
        <v>-10</v>
      </c>
      <c r="Q3788" s="460">
        <f t="shared" si="670"/>
        <v>2.4139996016879237E-13</v>
      </c>
      <c r="R3788" s="460">
        <f t="shared" si="671"/>
        <v>-2.4139996016879236E-12</v>
      </c>
    </row>
    <row r="3789" spans="3:22" x14ac:dyDescent="0.35">
      <c r="C3789" s="460">
        <v>8480</v>
      </c>
      <c r="D3789" s="460">
        <f t="shared" si="662"/>
        <v>8480</v>
      </c>
      <c r="E3789" s="460">
        <f t="shared" si="668"/>
        <v>8.48</v>
      </c>
      <c r="F3789" s="460">
        <f t="shared" si="663"/>
        <v>2.3420934803506341E-5</v>
      </c>
      <c r="G3789" s="460">
        <v>8.3260134306022203E-4</v>
      </c>
      <c r="H3789" s="460">
        <f t="shared" si="664"/>
        <v>1</v>
      </c>
      <c r="I3789" s="460">
        <v>2.2724724918301499E-4</v>
      </c>
      <c r="J3789" s="460">
        <v>7.7042784557193299E-5</v>
      </c>
      <c r="K3789" s="460">
        <v>4.7896033090068598E-4</v>
      </c>
      <c r="L3789" s="460" t="str">
        <f t="shared" si="665"/>
        <v>-</v>
      </c>
      <c r="M3789" s="460">
        <f t="shared" si="666"/>
        <v>1</v>
      </c>
      <c r="N3789" s="460">
        <f t="shared" si="667"/>
        <v>1.9500301773125275E-8</v>
      </c>
      <c r="O3789" s="460">
        <f t="shared" ref="O3789:O3852" si="672">20*LOG10(N3789)</f>
        <v>-154.19917335491476</v>
      </c>
      <c r="P3789" s="460">
        <f t="shared" si="669"/>
        <v>-10</v>
      </c>
      <c r="Q3789" s="460">
        <f t="shared" si="670"/>
        <v>8.5294931600140156E-14</v>
      </c>
      <c r="R3789" s="460">
        <f t="shared" si="671"/>
        <v>-8.5294931600140153E-13</v>
      </c>
    </row>
    <row r="3790" spans="3:22" x14ac:dyDescent="0.35">
      <c r="C3790" s="460">
        <v>8490</v>
      </c>
      <c r="D3790" s="460">
        <f t="shared" si="662"/>
        <v>8490</v>
      </c>
      <c r="E3790" s="460">
        <f t="shared" si="668"/>
        <v>8.49</v>
      </c>
      <c r="F3790" s="460">
        <f t="shared" si="663"/>
        <v>2.240420521565192E-5</v>
      </c>
      <c r="G3790" s="460">
        <v>1.7723966837409001E-2</v>
      </c>
      <c r="H3790" s="460">
        <f t="shared" si="664"/>
        <v>1</v>
      </c>
      <c r="I3790" s="460">
        <v>2.22530351946616E-4</v>
      </c>
      <c r="J3790" s="587">
        <v>6.7360104827859696E-5</v>
      </c>
      <c r="K3790" s="20">
        <v>4.7699452669280402E-4</v>
      </c>
      <c r="L3790" s="460" t="str">
        <f t="shared" si="665"/>
        <v>-</v>
      </c>
      <c r="M3790" s="460">
        <f t="shared" si="666"/>
        <v>1</v>
      </c>
      <c r="N3790" s="460">
        <f t="shared" si="667"/>
        <v>3.9709139026072042E-7</v>
      </c>
      <c r="O3790" s="460">
        <f t="shared" si="672"/>
        <v>-128.02219058422199</v>
      </c>
      <c r="P3790" s="460">
        <f t="shared" si="669"/>
        <v>-10</v>
      </c>
      <c r="Q3790" s="460">
        <f t="shared" si="670"/>
        <v>4.3387159467905632E-14</v>
      </c>
      <c r="R3790" s="460">
        <f t="shared" si="671"/>
        <v>-4.3387159467905632E-13</v>
      </c>
    </row>
    <row r="3791" spans="3:22" x14ac:dyDescent="0.35">
      <c r="C3791" s="460">
        <v>8500</v>
      </c>
      <c r="D3791" s="460">
        <f t="shared" si="662"/>
        <v>8500</v>
      </c>
      <c r="E3791" s="460">
        <f t="shared" si="668"/>
        <v>8.5</v>
      </c>
      <c r="F3791" s="460">
        <f t="shared" si="663"/>
        <v>2.1319311713798708E-5</v>
      </c>
      <c r="G3791" s="460">
        <v>1.3766877148304099E-8</v>
      </c>
      <c r="H3791" s="460">
        <f t="shared" si="664"/>
        <v>1</v>
      </c>
      <c r="I3791" s="460">
        <v>2.1748352666859299E-4</v>
      </c>
      <c r="J3791" s="587">
        <v>5.7636003576164201E-5</v>
      </c>
      <c r="K3791" s="20">
        <v>4.7454091986840797E-4</v>
      </c>
      <c r="L3791" s="460" t="str">
        <f t="shared" si="665"/>
        <v>-</v>
      </c>
      <c r="M3791" s="460">
        <f t="shared" si="666"/>
        <v>1</v>
      </c>
      <c r="N3791" s="460">
        <f t="shared" si="667"/>
        <v>2.9350034525026734E-13</v>
      </c>
      <c r="O3791" s="460">
        <f t="shared" si="672"/>
        <v>-250.64782767093735</v>
      </c>
      <c r="P3791" s="460">
        <f t="shared" si="669"/>
        <v>-10</v>
      </c>
      <c r="Q3791" s="460">
        <f t="shared" si="670"/>
        <v>3.9420451328049541E-14</v>
      </c>
      <c r="R3791" s="460">
        <f t="shared" si="671"/>
        <v>-3.942045132804954E-13</v>
      </c>
    </row>
    <row r="3792" spans="3:22" x14ac:dyDescent="0.35">
      <c r="C3792" s="460">
        <v>8510</v>
      </c>
      <c r="D3792" s="460">
        <f t="shared" si="662"/>
        <v>8510</v>
      </c>
      <c r="E3792" s="460">
        <f t="shared" si="668"/>
        <v>8.51</v>
      </c>
      <c r="F3792" s="460">
        <f t="shared" si="663"/>
        <v>2.017733357584299E-5</v>
      </c>
      <c r="G3792" s="460">
        <v>2.5137027618834001E-2</v>
      </c>
      <c r="H3792" s="460">
        <f t="shared" si="664"/>
        <v>1</v>
      </c>
      <c r="I3792" s="460">
        <v>2.1211729135417001E-4</v>
      </c>
      <c r="J3792" s="587">
        <v>4.78865672267755E-5</v>
      </c>
      <c r="K3792" s="20">
        <v>4.7160578145046298E-4</v>
      </c>
      <c r="L3792" s="460" t="str">
        <f t="shared" si="665"/>
        <v>-</v>
      </c>
      <c r="M3792" s="460">
        <f t="shared" si="666"/>
        <v>1</v>
      </c>
      <c r="N3792" s="460">
        <f t="shared" si="667"/>
        <v>5.0719819137039183E-7</v>
      </c>
      <c r="O3792" s="460">
        <f t="shared" si="672"/>
        <v>-125.89644607568339</v>
      </c>
      <c r="P3792" s="460">
        <f t="shared" si="669"/>
        <v>-10</v>
      </c>
      <c r="Q3792" s="460">
        <f t="shared" si="670"/>
        <v>6.4312575763792827E-14</v>
      </c>
      <c r="R3792" s="460">
        <f t="shared" si="671"/>
        <v>-6.4312575763792827E-13</v>
      </c>
    </row>
    <row r="3793" spans="3:18" x14ac:dyDescent="0.35">
      <c r="C3793" s="460">
        <v>8520</v>
      </c>
      <c r="D3793" s="460">
        <f t="shared" si="662"/>
        <v>8520</v>
      </c>
      <c r="E3793" s="460">
        <f t="shared" si="668"/>
        <v>8.52</v>
      </c>
      <c r="F3793" s="460">
        <f t="shared" si="663"/>
        <v>1.8989735981520879E-5</v>
      </c>
      <c r="G3793" s="460">
        <v>1.32600821582258E-2</v>
      </c>
      <c r="H3793" s="460">
        <f t="shared" si="664"/>
        <v>1</v>
      </c>
      <c r="I3793" s="460">
        <v>2.0644258027778501E-4</v>
      </c>
      <c r="J3793" s="587">
        <v>3.8127809252496797E-5</v>
      </c>
      <c r="K3793" s="20">
        <v>4.6819581175058399E-4</v>
      </c>
      <c r="L3793" s="460" t="str">
        <f t="shared" si="665"/>
        <v>-</v>
      </c>
      <c r="M3793" s="460">
        <f t="shared" si="666"/>
        <v>1</v>
      </c>
      <c r="N3793" s="460">
        <f t="shared" si="667"/>
        <v>2.5180545927798353E-7</v>
      </c>
      <c r="O3793" s="460">
        <f t="shared" si="672"/>
        <v>-131.978697167756</v>
      </c>
      <c r="P3793" s="460">
        <f t="shared" si="669"/>
        <v>-10</v>
      </c>
      <c r="Q3793" s="460">
        <f t="shared" si="670"/>
        <v>1.4402163542439024E-13</v>
      </c>
      <c r="R3793" s="460">
        <f t="shared" si="671"/>
        <v>-1.4402163542439024E-12</v>
      </c>
    </row>
    <row r="3794" spans="3:18" x14ac:dyDescent="0.35">
      <c r="C3794" s="460">
        <v>8530</v>
      </c>
      <c r="D3794" s="460">
        <f t="shared" si="662"/>
        <v>8530</v>
      </c>
      <c r="E3794" s="460">
        <f t="shared" si="668"/>
        <v>8.5299999999999994</v>
      </c>
      <c r="F3794" s="460">
        <f t="shared" si="663"/>
        <v>1.7768218630118482E-5</v>
      </c>
      <c r="G3794" s="460">
        <v>1.8618288423167401E-2</v>
      </c>
      <c r="H3794" s="460">
        <f t="shared" si="664"/>
        <v>1</v>
      </c>
      <c r="I3794" s="460">
        <v>2.00470724128496E-4</v>
      </c>
      <c r="J3794" s="587">
        <v>2.8375644952272902E-5</v>
      </c>
      <c r="K3794" s="20">
        <v>4.6431813067309102E-4</v>
      </c>
      <c r="L3794" s="460" t="str">
        <f t="shared" si="665"/>
        <v>-</v>
      </c>
      <c r="M3794" s="460">
        <f t="shared" si="666"/>
        <v>1</v>
      </c>
      <c r="N3794" s="460">
        <f t="shared" si="667"/>
        <v>3.3081381922144228E-7</v>
      </c>
      <c r="O3794" s="460">
        <f t="shared" si="672"/>
        <v>-129.60832713557841</v>
      </c>
      <c r="P3794" s="460">
        <f t="shared" si="669"/>
        <v>-10</v>
      </c>
      <c r="Q3794" s="460">
        <f t="shared" si="670"/>
        <v>8.4861305919797884E-14</v>
      </c>
      <c r="R3794" s="460">
        <f t="shared" si="671"/>
        <v>-8.4861305919797881E-13</v>
      </c>
    </row>
    <row r="3795" spans="3:18" x14ac:dyDescent="0.35">
      <c r="C3795" s="460">
        <v>8540</v>
      </c>
      <c r="D3795" s="460">
        <f t="shared" si="662"/>
        <v>8540</v>
      </c>
      <c r="E3795" s="460">
        <f t="shared" si="668"/>
        <v>8.5399999999999991</v>
      </c>
      <c r="F3795" s="460">
        <f t="shared" si="663"/>
        <v>1.65245625982014E-5</v>
      </c>
      <c r="G3795" s="460">
        <v>2.1720059674922101E-2</v>
      </c>
      <c r="H3795" s="460">
        <f t="shared" si="664"/>
        <v>1</v>
      </c>
      <c r="I3795" s="460">
        <v>1.9421342969561301E-4</v>
      </c>
      <c r="J3795" s="587">
        <v>1.8645866564033399E-5</v>
      </c>
      <c r="K3795" s="20">
        <v>4.59980267683458E-4</v>
      </c>
      <c r="L3795" s="460" t="str">
        <f t="shared" si="665"/>
        <v>-</v>
      </c>
      <c r="M3795" s="460">
        <f t="shared" si="666"/>
        <v>1</v>
      </c>
      <c r="N3795" s="460">
        <f t="shared" si="667"/>
        <v>3.5891448573492019E-7</v>
      </c>
      <c r="O3795" s="460">
        <f t="shared" si="672"/>
        <v>-128.90018026505507</v>
      </c>
      <c r="P3795" s="460">
        <f t="shared" si="669"/>
        <v>-10</v>
      </c>
      <c r="Q3795" s="460">
        <f t="shared" si="670"/>
        <v>1.1893128366449423E-13</v>
      </c>
      <c r="R3795" s="460">
        <f t="shared" si="671"/>
        <v>-1.1893128366449424E-12</v>
      </c>
    </row>
    <row r="3796" spans="3:18" x14ac:dyDescent="0.35">
      <c r="C3796" s="460">
        <v>8550</v>
      </c>
      <c r="D3796" s="460">
        <f t="shared" si="662"/>
        <v>8550</v>
      </c>
      <c r="E3796" s="460">
        <f t="shared" si="668"/>
        <v>8.5500000000000007</v>
      </c>
      <c r="F3796" s="460">
        <f t="shared" si="663"/>
        <v>1.5270477542189072E-5</v>
      </c>
      <c r="G3796" s="460">
        <v>2.19954424714518E-8</v>
      </c>
      <c r="H3796" s="460">
        <f t="shared" si="664"/>
        <v>1</v>
      </c>
      <c r="I3796" s="460">
        <v>1.87682759126765E-4</v>
      </c>
      <c r="J3796" s="587">
        <v>8.9541187485953204E-6</v>
      </c>
      <c r="K3796" s="20">
        <v>4.55190151452868E-4</v>
      </c>
      <c r="L3796" s="460" t="str">
        <f t="shared" si="665"/>
        <v>-</v>
      </c>
      <c r="M3796" s="460">
        <f t="shared" si="666"/>
        <v>1</v>
      </c>
      <c r="N3796" s="460">
        <f t="shared" si="667"/>
        <v>3.3588091029081642E-13</v>
      </c>
      <c r="O3796" s="460">
        <f t="shared" si="672"/>
        <v>-249.47629356954664</v>
      </c>
      <c r="P3796" s="460">
        <f t="shared" si="669"/>
        <v>-10</v>
      </c>
      <c r="Q3796" s="460">
        <f t="shared" si="670"/>
        <v>3.2204962293880854E-14</v>
      </c>
      <c r="R3796" s="460">
        <f t="shared" si="671"/>
        <v>-3.2204962293880855E-13</v>
      </c>
    </row>
    <row r="3797" spans="3:18" x14ac:dyDescent="0.35">
      <c r="C3797" s="460">
        <v>8560</v>
      </c>
      <c r="D3797" s="460">
        <f t="shared" si="662"/>
        <v>8560</v>
      </c>
      <c r="E3797" s="460">
        <f t="shared" si="668"/>
        <v>8.56</v>
      </c>
      <c r="F3797" s="460">
        <f t="shared" si="663"/>
        <v>1.4017451330687108E-5</v>
      </c>
      <c r="G3797" s="460">
        <v>2.4968900489422401E-8</v>
      </c>
      <c r="H3797" s="460">
        <f t="shared" si="664"/>
        <v>1</v>
      </c>
      <c r="I3797" s="460">
        <v>1.8089110879464799E-4</v>
      </c>
      <c r="J3797" s="587">
        <v>6.8412551799826598E-7</v>
      </c>
      <c r="K3797" s="20">
        <v>4.4995609919078699E-4</v>
      </c>
      <c r="L3797" s="460" t="str">
        <f t="shared" si="665"/>
        <v>-</v>
      </c>
      <c r="M3797" s="460">
        <f t="shared" si="666"/>
        <v>1</v>
      </c>
      <c r="N3797" s="460">
        <f t="shared" si="667"/>
        <v>3.5000034739124802E-13</v>
      </c>
      <c r="O3797" s="460">
        <f t="shared" si="672"/>
        <v>-249.11863049185007</v>
      </c>
      <c r="P3797" s="460">
        <f t="shared" si="669"/>
        <v>-10</v>
      </c>
      <c r="Q3797" s="460">
        <f t="shared" si="670"/>
        <v>1.1760827490988263E-25</v>
      </c>
      <c r="R3797" s="460">
        <f t="shared" si="671"/>
        <v>-1.1760827490988263E-24</v>
      </c>
    </row>
    <row r="3798" spans="3:18" x14ac:dyDescent="0.35">
      <c r="C3798" s="460">
        <v>8570</v>
      </c>
      <c r="D3798" s="460">
        <f t="shared" si="662"/>
        <v>8570</v>
      </c>
      <c r="E3798" s="460">
        <f t="shared" si="668"/>
        <v>8.57</v>
      </c>
      <c r="F3798" s="460">
        <f t="shared" si="663"/>
        <v>1.2776604143041923E-5</v>
      </c>
      <c r="G3798" s="460">
        <v>2.7848479281678301E-2</v>
      </c>
      <c r="H3798" s="460">
        <f t="shared" si="664"/>
        <v>1</v>
      </c>
      <c r="I3798" s="460">
        <v>1.7385118780568399E-4</v>
      </c>
      <c r="J3798" s="587">
        <v>1.0253588608938599E-5</v>
      </c>
      <c r="K3798" s="20">
        <v>4.4428680567859698E-4</v>
      </c>
      <c r="L3798" s="460" t="str">
        <f t="shared" si="665"/>
        <v>-</v>
      </c>
      <c r="M3798" s="460">
        <f t="shared" si="666"/>
        <v>1</v>
      </c>
      <c r="N3798" s="460">
        <f t="shared" si="667"/>
        <v>3.5580899576770817E-7</v>
      </c>
      <c r="O3798" s="460">
        <f t="shared" si="672"/>
        <v>-128.97566152060745</v>
      </c>
      <c r="P3798" s="460">
        <f t="shared" si="669"/>
        <v>-10</v>
      </c>
      <c r="Q3798" s="460">
        <f t="shared" si="670"/>
        <v>3.1650072633972928E-14</v>
      </c>
      <c r="R3798" s="460">
        <f t="shared" si="671"/>
        <v>-3.165007263397293E-13</v>
      </c>
    </row>
    <row r="3799" spans="3:18" x14ac:dyDescent="0.35">
      <c r="C3799" s="460">
        <v>8580</v>
      </c>
      <c r="D3799" s="460">
        <f t="shared" si="662"/>
        <v>8580</v>
      </c>
      <c r="E3799" s="460">
        <f t="shared" si="668"/>
        <v>8.58</v>
      </c>
      <c r="F3799" s="460">
        <f t="shared" si="663"/>
        <v>1.1558548994483249E-5</v>
      </c>
      <c r="G3799" s="460">
        <v>4.0991733560492502E-2</v>
      </c>
      <c r="H3799" s="460">
        <f t="shared" si="664"/>
        <v>1</v>
      </c>
      <c r="I3799" s="460">
        <v>1.66575996187087E-4</v>
      </c>
      <c r="J3799" s="587">
        <v>1.9739211432834401E-5</v>
      </c>
      <c r="K3799" s="20">
        <v>4.3819133201664599E-4</v>
      </c>
      <c r="L3799" s="460" t="str">
        <f t="shared" si="665"/>
        <v>-</v>
      </c>
      <c r="M3799" s="460">
        <f t="shared" si="666"/>
        <v>1</v>
      </c>
      <c r="N3799" s="460">
        <f t="shared" si="667"/>
        <v>4.738049607277559E-7</v>
      </c>
      <c r="O3799" s="460">
        <f t="shared" si="672"/>
        <v>-126.48800793071116</v>
      </c>
      <c r="P3799" s="460">
        <f t="shared" si="669"/>
        <v>-10</v>
      </c>
      <c r="Q3799" s="460">
        <f t="shared" si="670"/>
        <v>1.7206482920301444E-13</v>
      </c>
      <c r="R3799" s="460">
        <f t="shared" si="671"/>
        <v>-1.7206482920301445E-12</v>
      </c>
    </row>
    <row r="3800" spans="3:18" x14ac:dyDescent="0.35">
      <c r="C3800" s="460">
        <v>8590</v>
      </c>
      <c r="D3800" s="460">
        <f t="shared" si="662"/>
        <v>8590</v>
      </c>
      <c r="E3800" s="460">
        <f t="shared" si="668"/>
        <v>8.59</v>
      </c>
      <c r="F3800" s="460">
        <f t="shared" si="663"/>
        <v>1.0373260545676151E-5</v>
      </c>
      <c r="G3800" s="460">
        <v>2.1745446666304201E-2</v>
      </c>
      <c r="H3800" s="460">
        <f t="shared" si="664"/>
        <v>1</v>
      </c>
      <c r="I3800" s="460">
        <v>1.59078802786713E-4</v>
      </c>
      <c r="J3800" s="587">
        <v>2.9126176108699501E-5</v>
      </c>
      <c r="K3800" s="20">
        <v>4.3167909409675602E-4</v>
      </c>
      <c r="L3800" s="460" t="str">
        <f t="shared" si="665"/>
        <v>-</v>
      </c>
      <c r="M3800" s="460">
        <f t="shared" si="666"/>
        <v>1</v>
      </c>
      <c r="N3800" s="460">
        <f t="shared" si="667"/>
        <v>2.2557118395167837E-7</v>
      </c>
      <c r="O3800" s="460">
        <f t="shared" si="672"/>
        <v>-132.93432761949174</v>
      </c>
      <c r="P3800" s="460">
        <f t="shared" si="669"/>
        <v>-10</v>
      </c>
      <c r="Q3800" s="460">
        <f t="shared" si="670"/>
        <v>1.2228174793666724E-13</v>
      </c>
      <c r="R3800" s="460">
        <f t="shared" si="671"/>
        <v>-1.2228174793666723E-12</v>
      </c>
    </row>
    <row r="3801" spans="3:18" x14ac:dyDescent="0.35">
      <c r="C3801" s="460">
        <v>8600</v>
      </c>
      <c r="D3801" s="460">
        <f t="shared" si="662"/>
        <v>8600</v>
      </c>
      <c r="E3801" s="460">
        <f t="shared" si="668"/>
        <v>8.6</v>
      </c>
      <c r="F3801" s="460">
        <f t="shared" si="663"/>
        <v>9.2299539271538711E-6</v>
      </c>
      <c r="G3801" s="460">
        <v>1.0536711421476401E-8</v>
      </c>
      <c r="H3801" s="460">
        <f t="shared" si="664"/>
        <v>1</v>
      </c>
      <c r="I3801" s="460">
        <v>1.5137312292147801E-4</v>
      </c>
      <c r="J3801" s="587">
        <v>3.8399928096243097E-5</v>
      </c>
      <c r="K3801" s="20">
        <v>4.2475985081497102E-4</v>
      </c>
      <c r="L3801" s="460" t="str">
        <f t="shared" si="665"/>
        <v>-</v>
      </c>
      <c r="M3801" s="460">
        <f t="shared" si="666"/>
        <v>1</v>
      </c>
      <c r="N3801" s="460">
        <f t="shared" si="667"/>
        <v>9.7253360963943146E-14</v>
      </c>
      <c r="O3801" s="460">
        <f t="shared" si="672"/>
        <v>-260.24190762053411</v>
      </c>
      <c r="P3801" s="460">
        <f t="shared" si="669"/>
        <v>-10</v>
      </c>
      <c r="Q3801" s="460">
        <f t="shared" si="670"/>
        <v>1.2720600726120731E-14</v>
      </c>
      <c r="R3801" s="460">
        <f t="shared" si="671"/>
        <v>-1.2720600726120731E-13</v>
      </c>
    </row>
    <row r="3802" spans="3:18" x14ac:dyDescent="0.35">
      <c r="C3802" s="460">
        <v>8610</v>
      </c>
      <c r="D3802" s="460">
        <f t="shared" si="662"/>
        <v>8610</v>
      </c>
      <c r="E3802" s="460">
        <f t="shared" si="668"/>
        <v>8.61</v>
      </c>
      <c r="F3802" s="460">
        <f t="shared" si="663"/>
        <v>8.136975158826091E-6</v>
      </c>
      <c r="G3802" s="460">
        <v>2.7352261672857702E-3</v>
      </c>
      <c r="H3802" s="460">
        <f t="shared" si="664"/>
        <v>1</v>
      </c>
      <c r="I3802" s="460">
        <v>1.4347269581040201E-4</v>
      </c>
      <c r="J3802" s="587">
        <v>4.75461977511621E-5</v>
      </c>
      <c r="K3802" s="20">
        <v>4.1744369203553899E-4</v>
      </c>
      <c r="L3802" s="460" t="str">
        <f t="shared" si="665"/>
        <v>-</v>
      </c>
      <c r="M3802" s="460">
        <f t="shared" si="666"/>
        <v>1</v>
      </c>
      <c r="N3802" s="460">
        <f t="shared" si="667"/>
        <v>2.2256467376975409E-8</v>
      </c>
      <c r="O3802" s="460">
        <f t="shared" si="672"/>
        <v>-153.05087534489272</v>
      </c>
      <c r="P3802" s="460">
        <f t="shared" si="669"/>
        <v>-10</v>
      </c>
      <c r="Q3802" s="460">
        <f t="shared" si="670"/>
        <v>1.2383866728608501E-16</v>
      </c>
      <c r="R3802" s="460">
        <f t="shared" si="671"/>
        <v>-1.23838667286085E-15</v>
      </c>
    </row>
    <row r="3803" spans="3:18" x14ac:dyDescent="0.35">
      <c r="C3803" s="460">
        <v>8620</v>
      </c>
      <c r="D3803" s="460">
        <f t="shared" si="662"/>
        <v>8620</v>
      </c>
      <c r="E3803" s="460">
        <f t="shared" si="668"/>
        <v>8.6199999999999992</v>
      </c>
      <c r="F3803" s="460">
        <f t="shared" si="663"/>
        <v>7.1017045738151605E-6</v>
      </c>
      <c r="G3803" s="460">
        <v>2.40990202521541E-4</v>
      </c>
      <c r="H3803" s="460">
        <f t="shared" si="664"/>
        <v>1</v>
      </c>
      <c r="I3803" s="460">
        <v>1.3539146182721799E-4</v>
      </c>
      <c r="J3803" s="587">
        <v>5.6551021274306001E-5</v>
      </c>
      <c r="K3803" s="20">
        <v>4.0974102632113801E-4</v>
      </c>
      <c r="L3803" s="460" t="str">
        <f t="shared" si="665"/>
        <v>-</v>
      </c>
      <c r="M3803" s="460">
        <f t="shared" si="666"/>
        <v>1</v>
      </c>
      <c r="N3803" s="460">
        <f t="shared" si="667"/>
        <v>1.7114412234918694E-9</v>
      </c>
      <c r="O3803" s="460">
        <f t="shared" si="672"/>
        <v>-175.33276022735492</v>
      </c>
      <c r="P3803" s="460">
        <f t="shared" si="669"/>
        <v>-10</v>
      </c>
      <c r="Q3803" s="460">
        <f t="shared" si="670"/>
        <v>1.4361516067008832E-16</v>
      </c>
      <c r="R3803" s="460">
        <f t="shared" si="671"/>
        <v>-1.4361516067008831E-15</v>
      </c>
    </row>
    <row r="3804" spans="3:18" x14ac:dyDescent="0.35">
      <c r="C3804" s="460">
        <v>8630</v>
      </c>
      <c r="D3804" s="460">
        <f t="shared" si="662"/>
        <v>8630</v>
      </c>
      <c r="E3804" s="460">
        <f t="shared" si="668"/>
        <v>8.6300000000000008</v>
      </c>
      <c r="F3804" s="460">
        <f t="shared" si="663"/>
        <v>6.1304744667414168E-6</v>
      </c>
      <c r="G3804" s="460">
        <v>2.30980014509524E-3</v>
      </c>
      <c r="H3804" s="460">
        <f t="shared" si="664"/>
        <v>1</v>
      </c>
      <c r="I3804" s="460">
        <v>1.27143539609278E-4</v>
      </c>
      <c r="J3804" s="587">
        <v>6.5400761026185704E-5</v>
      </c>
      <c r="K3804" s="20">
        <v>4.0166256844187902E-4</v>
      </c>
      <c r="L3804" s="460" t="str">
        <f t="shared" si="665"/>
        <v>-</v>
      </c>
      <c r="M3804" s="460">
        <f t="shared" si="666"/>
        <v>1</v>
      </c>
      <c r="N3804" s="460">
        <f t="shared" si="667"/>
        <v>1.4160170812781987E-8</v>
      </c>
      <c r="O3804" s="460">
        <f t="shared" si="672"/>
        <v>-156.97863015523967</v>
      </c>
      <c r="P3804" s="460">
        <f t="shared" si="669"/>
        <v>-10</v>
      </c>
      <c r="Q3804" s="460">
        <f t="shared" si="670"/>
        <v>6.2977017157498273E-17</v>
      </c>
      <c r="R3804" s="460">
        <f t="shared" si="671"/>
        <v>-6.2977017157498273E-16</v>
      </c>
    </row>
    <row r="3805" spans="3:18" x14ac:dyDescent="0.35">
      <c r="C3805" s="460">
        <v>8640</v>
      </c>
      <c r="D3805" s="460">
        <f t="shared" si="662"/>
        <v>8640</v>
      </c>
      <c r="E3805" s="460">
        <f t="shared" si="668"/>
        <v>8.64</v>
      </c>
      <c r="F3805" s="460">
        <f t="shared" si="663"/>
        <v>5.2285019819882836E-6</v>
      </c>
      <c r="G3805" s="460">
        <v>2.4615813836122401E-3</v>
      </c>
      <c r="H3805" s="460">
        <f t="shared" si="664"/>
        <v>1</v>
      </c>
      <c r="I3805" s="460">
        <v>1.1874320305747001E-4</v>
      </c>
      <c r="J3805" s="587">
        <v>7.4082125178093002E-5</v>
      </c>
      <c r="K3805" s="20">
        <v>3.93219326676747E-4</v>
      </c>
      <c r="L3805" s="460" t="str">
        <f t="shared" si="665"/>
        <v>-</v>
      </c>
      <c r="M3805" s="460">
        <f t="shared" si="666"/>
        <v>1</v>
      </c>
      <c r="N3805" s="460">
        <f t="shared" si="667"/>
        <v>1.2870383143042059E-8</v>
      </c>
      <c r="O3805" s="460">
        <f t="shared" si="672"/>
        <v>-157.80817048470612</v>
      </c>
      <c r="P3805" s="460">
        <f t="shared" si="669"/>
        <v>-10</v>
      </c>
      <c r="Q3805" s="460">
        <f t="shared" si="670"/>
        <v>1.8266271178967873E-16</v>
      </c>
      <c r="R3805" s="460">
        <f t="shared" si="671"/>
        <v>-1.8266271178967872E-15</v>
      </c>
    </row>
    <row r="3806" spans="3:18" x14ac:dyDescent="0.35">
      <c r="C3806" s="460">
        <v>8650</v>
      </c>
      <c r="D3806" s="460">
        <f t="shared" si="662"/>
        <v>8650</v>
      </c>
      <c r="E3806" s="460">
        <f t="shared" si="668"/>
        <v>8.65</v>
      </c>
      <c r="F3806" s="460">
        <f t="shared" si="663"/>
        <v>4.3998380403608586E-6</v>
      </c>
      <c r="G3806" s="460">
        <v>1.8128385184052601E-4</v>
      </c>
      <c r="H3806" s="460">
        <f t="shared" si="664"/>
        <v>1</v>
      </c>
      <c r="I3806" s="460">
        <v>1.10204858263683E-4</v>
      </c>
      <c r="J3806" s="587">
        <v>8.2582186674247E-5</v>
      </c>
      <c r="K3806" s="20">
        <v>3.8442258992091001E-4</v>
      </c>
      <c r="L3806" s="460" t="str">
        <f t="shared" si="665"/>
        <v>-</v>
      </c>
      <c r="M3806" s="460">
        <f t="shared" si="666"/>
        <v>1</v>
      </c>
      <c r="N3806" s="460">
        <f t="shared" si="667"/>
        <v>7.9761958743108816E-10</v>
      </c>
      <c r="O3806" s="460">
        <f t="shared" si="672"/>
        <v>-181.964083788793</v>
      </c>
      <c r="P3806" s="460">
        <f t="shared" si="669"/>
        <v>-10</v>
      </c>
      <c r="Q3806" s="460">
        <f t="shared" si="670"/>
        <v>4.6703574660055347E-17</v>
      </c>
      <c r="R3806" s="460">
        <f t="shared" si="671"/>
        <v>-4.6703574660055349E-16</v>
      </c>
    </row>
    <row r="3807" spans="3:18" x14ac:dyDescent="0.35">
      <c r="C3807" s="460">
        <v>8660</v>
      </c>
      <c r="D3807" s="460">
        <f t="shared" si="662"/>
        <v>8660</v>
      </c>
      <c r="E3807" s="460">
        <f t="shared" si="668"/>
        <v>8.66</v>
      </c>
      <c r="F3807" s="460">
        <f t="shared" si="663"/>
        <v>3.6473328759668595E-6</v>
      </c>
      <c r="G3807" s="460">
        <v>4.3043982401044598E-3</v>
      </c>
      <c r="H3807" s="460">
        <f t="shared" si="664"/>
        <v>1</v>
      </c>
      <c r="I3807" s="460">
        <v>1.01543020400663E-4</v>
      </c>
      <c r="J3807" s="587">
        <v>9.0888401478309204E-5</v>
      </c>
      <c r="K3807" s="20">
        <v>3.7528391461371898E-4</v>
      </c>
      <c r="L3807" s="460" t="str">
        <f t="shared" si="665"/>
        <v>-</v>
      </c>
      <c r="M3807" s="460">
        <f t="shared" si="666"/>
        <v>1</v>
      </c>
      <c r="N3807" s="460">
        <f t="shared" si="667"/>
        <v>1.5699573212386889E-8</v>
      </c>
      <c r="O3807" s="460">
        <f t="shared" si="672"/>
        <v>-156.08224307159196</v>
      </c>
      <c r="P3807" s="460">
        <f t="shared" si="669"/>
        <v>-10</v>
      </c>
      <c r="Q3807" s="460">
        <f t="shared" si="670"/>
        <v>6.8039342568591529E-17</v>
      </c>
      <c r="R3807" s="460">
        <f t="shared" si="671"/>
        <v>-6.8039342568591532E-16</v>
      </c>
    </row>
    <row r="3808" spans="3:18" x14ac:dyDescent="0.35">
      <c r="C3808" s="460">
        <v>8670</v>
      </c>
      <c r="D3808" s="460">
        <f t="shared" si="662"/>
        <v>8670</v>
      </c>
      <c r="E3808" s="460">
        <f t="shared" si="668"/>
        <v>8.67</v>
      </c>
      <c r="F3808" s="460">
        <f t="shared" si="663"/>
        <v>2.9726185222826885E-6</v>
      </c>
      <c r="G3808" s="460">
        <v>9.1149948106465008E-3</v>
      </c>
      <c r="H3808" s="460">
        <f t="shared" si="664"/>
        <v>1</v>
      </c>
      <c r="I3808" s="460">
        <v>9.2772290609803595E-5</v>
      </c>
      <c r="J3808" s="587">
        <v>9.8988626081427799E-5</v>
      </c>
      <c r="K3808" s="20">
        <v>3.6581511149950702E-4</v>
      </c>
      <c r="L3808" s="460" t="str">
        <f t="shared" si="665"/>
        <v>-</v>
      </c>
      <c r="M3808" s="460">
        <f t="shared" si="666"/>
        <v>1</v>
      </c>
      <c r="N3808" s="460">
        <f t="shared" si="667"/>
        <v>2.7095402404638377E-8</v>
      </c>
      <c r="O3808" s="460">
        <f t="shared" si="672"/>
        <v>-151.34208789445924</v>
      </c>
      <c r="P3808" s="460">
        <f t="shared" si="669"/>
        <v>-10</v>
      </c>
      <c r="Q3808" s="460">
        <f t="shared" si="670"/>
        <v>4.5785248451544671E-16</v>
      </c>
      <c r="R3808" s="460">
        <f t="shared" si="671"/>
        <v>-4.5785248451544669E-15</v>
      </c>
    </row>
    <row r="3809" spans="3:18" x14ac:dyDescent="0.35">
      <c r="C3809" s="460">
        <v>8680</v>
      </c>
      <c r="D3809" s="460">
        <f t="shared" si="662"/>
        <v>8680</v>
      </c>
      <c r="E3809" s="460">
        <f t="shared" si="668"/>
        <v>8.68</v>
      </c>
      <c r="F3809" s="460">
        <f t="shared" si="663"/>
        <v>2.3761083504851288E-6</v>
      </c>
      <c r="G3809" s="460">
        <v>2.1461560973164199E-8</v>
      </c>
      <c r="H3809" s="460">
        <f t="shared" si="664"/>
        <v>1</v>
      </c>
      <c r="I3809" s="460">
        <v>8.39073329220564E-5</v>
      </c>
      <c r="J3809" s="20">
        <v>1.06871134248196E-4</v>
      </c>
      <c r="K3809" s="20">
        <v>3.5602823223606798E-4</v>
      </c>
      <c r="L3809" s="460" t="str">
        <f t="shared" si="665"/>
        <v>-</v>
      </c>
      <c r="M3809" s="460">
        <f t="shared" si="666"/>
        <v>1</v>
      </c>
      <c r="N3809" s="460">
        <f t="shared" si="667"/>
        <v>5.0994994242781204E-14</v>
      </c>
      <c r="O3809" s="460">
        <f t="shared" si="672"/>
        <v>-265.8494490582118</v>
      </c>
      <c r="P3809" s="460">
        <f t="shared" si="669"/>
        <v>-10</v>
      </c>
      <c r="Q3809" s="460">
        <f t="shared" si="670"/>
        <v>1.8354089873291572E-16</v>
      </c>
      <c r="R3809" s="460">
        <f t="shared" si="671"/>
        <v>-1.8354089873291573E-15</v>
      </c>
    </row>
    <row r="3810" spans="3:18" x14ac:dyDescent="0.35">
      <c r="C3810" s="460">
        <v>8690</v>
      </c>
      <c r="D3810" s="460">
        <f t="shared" si="662"/>
        <v>8690</v>
      </c>
      <c r="E3810" s="460">
        <f t="shared" si="668"/>
        <v>8.69</v>
      </c>
      <c r="F3810" s="460">
        <f t="shared" si="663"/>
        <v>1.8570135274608164E-6</v>
      </c>
      <c r="G3810" s="460">
        <v>1.05772703772475E-2</v>
      </c>
      <c r="H3810" s="460">
        <f t="shared" si="664"/>
        <v>1</v>
      </c>
      <c r="I3810" s="460">
        <v>7.4962851246734293E-5</v>
      </c>
      <c r="J3810" s="20">
        <v>1.1452463297893601E-4</v>
      </c>
      <c r="K3810" s="20">
        <v>3.4593555586522198E-4</v>
      </c>
      <c r="L3810" s="460" t="str">
        <f t="shared" si="665"/>
        <v>-</v>
      </c>
      <c r="M3810" s="460">
        <f t="shared" si="666"/>
        <v>1</v>
      </c>
      <c r="N3810" s="460">
        <f t="shared" si="667"/>
        <v>1.964213417415918E-8</v>
      </c>
      <c r="O3810" s="460">
        <f t="shared" si="672"/>
        <v>-154.13622653291017</v>
      </c>
      <c r="P3810" s="460">
        <f t="shared" si="669"/>
        <v>-10</v>
      </c>
      <c r="Q3810" s="460">
        <f t="shared" si="670"/>
        <v>9.6453859554827674E-17</v>
      </c>
      <c r="R3810" s="460">
        <f t="shared" si="671"/>
        <v>-9.6453859554827682E-16</v>
      </c>
    </row>
    <row r="3811" spans="3:18" x14ac:dyDescent="0.35">
      <c r="C3811" s="460">
        <v>8700</v>
      </c>
      <c r="D3811" s="460">
        <f t="shared" si="662"/>
        <v>8700</v>
      </c>
      <c r="E3811" s="460">
        <f t="shared" si="668"/>
        <v>8.6999999999999993</v>
      </c>
      <c r="F3811" s="460">
        <f t="shared" si="663"/>
        <v>1.4133760287327E-6</v>
      </c>
      <c r="G3811" s="460">
        <v>5.7024293953936197E-9</v>
      </c>
      <c r="H3811" s="460">
        <f t="shared" si="664"/>
        <v>1</v>
      </c>
      <c r="I3811" s="460">
        <v>6.59535664620459E-5</v>
      </c>
      <c r="J3811" s="20">
        <v>1.21938277669432E-4</v>
      </c>
      <c r="K3811" s="20">
        <v>3.3554957515761097E-4</v>
      </c>
      <c r="L3811" s="460" t="str">
        <f t="shared" si="665"/>
        <v>-</v>
      </c>
      <c r="M3811" s="460">
        <f t="shared" si="666"/>
        <v>1</v>
      </c>
      <c r="N3811" s="460">
        <f t="shared" si="667"/>
        <v>8.0596770129900453E-15</v>
      </c>
      <c r="O3811" s="460">
        <f t="shared" si="672"/>
        <v>-281.87364723905142</v>
      </c>
      <c r="P3811" s="460">
        <f t="shared" si="669"/>
        <v>-10</v>
      </c>
      <c r="Q3811" s="460">
        <f t="shared" si="670"/>
        <v>9.6453437883562875E-17</v>
      </c>
      <c r="R3811" s="460">
        <f t="shared" si="671"/>
        <v>-9.645343788356288E-16</v>
      </c>
    </row>
    <row r="3812" spans="3:18" x14ac:dyDescent="0.35">
      <c r="C3812" s="460">
        <v>8710</v>
      </c>
      <c r="D3812" s="460">
        <f t="shared" si="662"/>
        <v>8710</v>
      </c>
      <c r="E3812" s="460">
        <f t="shared" si="668"/>
        <v>8.7100000000000009</v>
      </c>
      <c r="F3812" s="460">
        <f t="shared" si="663"/>
        <v>1.0421176160020772E-6</v>
      </c>
      <c r="G3812" s="460">
        <v>1.98512004968526E-2</v>
      </c>
      <c r="H3812" s="460">
        <f t="shared" si="664"/>
        <v>1</v>
      </c>
      <c r="I3812" s="460">
        <v>5.6894193642476099E-5</v>
      </c>
      <c r="J3812" s="20">
        <v>1.2910168644810299E-4</v>
      </c>
      <c r="K3812" s="20">
        <v>3.2488298284804001E-4</v>
      </c>
      <c r="L3812" s="460" t="str">
        <f t="shared" si="665"/>
        <v>-</v>
      </c>
      <c r="M3812" s="460">
        <f t="shared" si="666"/>
        <v>1</v>
      </c>
      <c r="N3812" s="460">
        <f t="shared" si="667"/>
        <v>2.0687285736559284E-8</v>
      </c>
      <c r="O3812" s="460">
        <f t="shared" si="672"/>
        <v>-153.68592973908991</v>
      </c>
      <c r="P3812" s="460">
        <f t="shared" si="669"/>
        <v>-10</v>
      </c>
      <c r="Q3812" s="460">
        <f t="shared" si="670"/>
        <v>1.069910311529492E-16</v>
      </c>
      <c r="R3812" s="460">
        <f t="shared" si="671"/>
        <v>-1.069910311529492E-15</v>
      </c>
    </row>
    <row r="3813" spans="3:18" x14ac:dyDescent="0.35">
      <c r="C3813" s="460">
        <v>8720</v>
      </c>
      <c r="D3813" s="460">
        <f t="shared" si="662"/>
        <v>8720</v>
      </c>
      <c r="E3813" s="460">
        <f t="shared" si="668"/>
        <v>8.7200000000000006</v>
      </c>
      <c r="F3813" s="460">
        <f t="shared" si="663"/>
        <v>7.3910397317666E-7</v>
      </c>
      <c r="G3813" s="460">
        <v>1.98414799766157E-2</v>
      </c>
      <c r="H3813" s="460">
        <f t="shared" si="664"/>
        <v>1</v>
      </c>
      <c r="I3813" s="460">
        <v>4.7799419455490199E-5</v>
      </c>
      <c r="J3813" s="20">
        <v>1.36004953674567E-4</v>
      </c>
      <c r="K3813" s="20">
        <v>3.1394865777344198E-4</v>
      </c>
      <c r="L3813" s="460" t="str">
        <f t="shared" si="665"/>
        <v>-</v>
      </c>
      <c r="M3813" s="460">
        <f t="shared" si="666"/>
        <v>1</v>
      </c>
      <c r="N3813" s="460">
        <f t="shared" si="667"/>
        <v>1.4664916684421808E-8</v>
      </c>
      <c r="O3813" s="460">
        <f t="shared" si="672"/>
        <v>-156.67440800054706</v>
      </c>
      <c r="P3813" s="460">
        <f t="shared" si="669"/>
        <v>-10</v>
      </c>
      <c r="Q3813" s="460">
        <f t="shared" si="670"/>
        <v>3.1244455400350541E-16</v>
      </c>
      <c r="R3813" s="460">
        <f t="shared" si="671"/>
        <v>-3.124445540035054E-15</v>
      </c>
    </row>
    <row r="3814" spans="3:18" x14ac:dyDescent="0.35">
      <c r="C3814" s="460">
        <v>8730</v>
      </c>
      <c r="D3814" s="460">
        <f t="shared" si="662"/>
        <v>8730</v>
      </c>
      <c r="E3814" s="460">
        <f t="shared" si="668"/>
        <v>8.73</v>
      </c>
      <c r="F3814" s="460">
        <f t="shared" si="663"/>
        <v>4.9922299153094449E-7</v>
      </c>
      <c r="G3814" s="460">
        <v>5.2762964926693599E-3</v>
      </c>
      <c r="H3814" s="460">
        <f t="shared" si="664"/>
        <v>1</v>
      </c>
      <c r="I3814" s="460">
        <v>3.86838797615799E-5</v>
      </c>
      <c r="J3814" s="20">
        <v>1.4263866258301401E-4</v>
      </c>
      <c r="K3814" s="20">
        <v>3.0275965092803499E-4</v>
      </c>
      <c r="L3814" s="460" t="str">
        <f t="shared" si="665"/>
        <v>-</v>
      </c>
      <c r="M3814" s="460">
        <f t="shared" si="666"/>
        <v>1</v>
      </c>
      <c r="N3814" s="460">
        <f t="shared" si="667"/>
        <v>2.634048519274628E-9</v>
      </c>
      <c r="O3814" s="460">
        <f t="shared" si="672"/>
        <v>-171.58752459159129</v>
      </c>
      <c r="P3814" s="460">
        <f t="shared" si="669"/>
        <v>-10</v>
      </c>
      <c r="Q3814" s="460">
        <f t="shared" si="670"/>
        <v>7.4813549279675013E-17</v>
      </c>
      <c r="R3814" s="460">
        <f t="shared" si="671"/>
        <v>-7.4813549279675013E-16</v>
      </c>
    </row>
    <row r="3815" spans="3:18" x14ac:dyDescent="0.35">
      <c r="C3815" s="460">
        <v>8740</v>
      </c>
      <c r="D3815" s="460">
        <f t="shared" si="662"/>
        <v>8740</v>
      </c>
      <c r="E3815" s="460">
        <f t="shared" si="668"/>
        <v>8.74</v>
      </c>
      <c r="F3815" s="460">
        <f t="shared" si="663"/>
        <v>3.1647600673780705E-7</v>
      </c>
      <c r="G3815" s="460">
        <v>1.73043719350928E-5</v>
      </c>
      <c r="H3815" s="460">
        <f t="shared" si="664"/>
        <v>1</v>
      </c>
      <c r="I3815" s="460">
        <v>2.95621374495394E-5</v>
      </c>
      <c r="J3815" s="20">
        <v>1.4899389705668801E-4</v>
      </c>
      <c r="K3815" s="20">
        <v>2.9132917145027699E-4</v>
      </c>
      <c r="L3815" s="460" t="str">
        <f t="shared" si="665"/>
        <v>-</v>
      </c>
      <c r="M3815" s="460">
        <f t="shared" si="666"/>
        <v>1</v>
      </c>
      <c r="N3815" s="460">
        <f t="shared" si="667"/>
        <v>5.4764185291239483E-12</v>
      </c>
      <c r="O3815" s="460">
        <f t="shared" si="672"/>
        <v>-225.23006737605212</v>
      </c>
      <c r="P3815" s="460">
        <f t="shared" si="669"/>
        <v>-10</v>
      </c>
      <c r="Q3815" s="460">
        <f t="shared" si="670"/>
        <v>1.7417729743219754E-18</v>
      </c>
      <c r="R3815" s="460">
        <f t="shared" si="671"/>
        <v>-1.7417729743219754E-17</v>
      </c>
    </row>
    <row r="3816" spans="3:18" x14ac:dyDescent="0.35">
      <c r="C3816" s="460">
        <v>8750</v>
      </c>
      <c r="D3816" s="460">
        <f t="shared" si="662"/>
        <v>8750</v>
      </c>
      <c r="E3816" s="460">
        <f t="shared" si="668"/>
        <v>8.75</v>
      </c>
      <c r="F3816" s="460">
        <f t="shared" si="663"/>
        <v>1.8408062040395156E-7</v>
      </c>
      <c r="G3816" s="460">
        <v>1.6607752592695099E-5</v>
      </c>
      <c r="H3816" s="460">
        <f t="shared" si="664"/>
        <v>1</v>
      </c>
      <c r="I3816" s="460">
        <v>2.0448660539257898E-5</v>
      </c>
      <c r="J3816" s="20">
        <v>1.55062252520412E-4</v>
      </c>
      <c r="K3816" s="20">
        <v>2.7967057255481398E-4</v>
      </c>
      <c r="L3816" s="460" t="str">
        <f t="shared" si="665"/>
        <v>-</v>
      </c>
      <c r="M3816" s="460">
        <f t="shared" si="666"/>
        <v>1</v>
      </c>
      <c r="N3816" s="460">
        <f t="shared" si="667"/>
        <v>3.0571654007786489E-12</v>
      </c>
      <c r="O3816" s="460">
        <f t="shared" si="672"/>
        <v>-230.29362128303617</v>
      </c>
      <c r="P3816" s="460">
        <f t="shared" si="669"/>
        <v>-10</v>
      </c>
      <c r="Q3816" s="460">
        <f t="shared" si="670"/>
        <v>1.8205513672172966E-23</v>
      </c>
      <c r="R3816" s="460">
        <f t="shared" si="671"/>
        <v>-1.8205513672172967E-22</v>
      </c>
    </row>
    <row r="3817" spans="3:18" x14ac:dyDescent="0.35">
      <c r="C3817" s="460">
        <v>8760</v>
      </c>
      <c r="D3817" s="460">
        <f t="shared" si="662"/>
        <v>8760</v>
      </c>
      <c r="E3817" s="460">
        <f t="shared" si="668"/>
        <v>8.76</v>
      </c>
      <c r="F3817" s="460">
        <f t="shared" si="663"/>
        <v>9.4583588647886154E-8</v>
      </c>
      <c r="G3817" s="460">
        <v>1.5637256327124399E-2</v>
      </c>
      <c r="H3817" s="460">
        <f t="shared" si="664"/>
        <v>1</v>
      </c>
      <c r="I3817" s="460">
        <v>1.1357800583662099E-5</v>
      </c>
      <c r="J3817" s="20">
        <v>1.60835845939775E-4</v>
      </c>
      <c r="K3817" s="20">
        <v>2.6779733742319898E-4</v>
      </c>
      <c r="L3817" s="460" t="str">
        <f t="shared" si="665"/>
        <v>-</v>
      </c>
      <c r="M3817" s="460">
        <f t="shared" si="666"/>
        <v>1</v>
      </c>
      <c r="N3817" s="460">
        <f t="shared" si="667"/>
        <v>1.4790278200262893E-9</v>
      </c>
      <c r="O3817" s="460">
        <f t="shared" si="672"/>
        <v>-176.60047313980155</v>
      </c>
      <c r="P3817" s="460">
        <f t="shared" si="669"/>
        <v>-10</v>
      </c>
      <c r="Q3817" s="460">
        <f t="shared" si="670"/>
        <v>5.4914397600708795E-19</v>
      </c>
      <c r="R3817" s="460">
        <f t="shared" si="671"/>
        <v>-5.4914397600708797E-18</v>
      </c>
    </row>
    <row r="3818" spans="3:18" x14ac:dyDescent="0.35">
      <c r="C3818" s="460">
        <v>8770</v>
      </c>
      <c r="D3818" s="460">
        <f t="shared" si="662"/>
        <v>8770</v>
      </c>
      <c r="E3818" s="460">
        <f t="shared" si="668"/>
        <v>8.77</v>
      </c>
      <c r="F3818" s="460">
        <f t="shared" si="663"/>
        <v>3.9982132116340408E-8</v>
      </c>
      <c r="G3818" s="460">
        <v>0.137416086495873</v>
      </c>
      <c r="H3818" s="460">
        <f t="shared" si="664"/>
        <v>1</v>
      </c>
      <c r="I3818" s="460">
        <v>2.3037713997690898E-6</v>
      </c>
      <c r="J3818" s="20">
        <v>1.66307324917434E-4</v>
      </c>
      <c r="K3818" s="20">
        <v>2.5572306506799002E-4</v>
      </c>
      <c r="L3818" s="460" t="str">
        <f t="shared" si="665"/>
        <v>-</v>
      </c>
      <c r="M3818" s="460">
        <f t="shared" si="666"/>
        <v>1</v>
      </c>
      <c r="N3818" s="460">
        <f t="shared" si="667"/>
        <v>5.4941881251884552E-9</v>
      </c>
      <c r="O3818" s="460">
        <f t="shared" si="672"/>
        <v>-165.20192948173661</v>
      </c>
      <c r="P3818" s="460">
        <f t="shared" si="669"/>
        <v>-10</v>
      </c>
      <c r="Q3818" s="460">
        <f t="shared" si="670"/>
        <v>1.215643515464929E-17</v>
      </c>
      <c r="R3818" s="460">
        <f t="shared" si="671"/>
        <v>-1.2156435154649291E-16</v>
      </c>
    </row>
    <row r="3819" spans="3:18" x14ac:dyDescent="0.35">
      <c r="C3819" s="460">
        <v>8780</v>
      </c>
      <c r="D3819" s="460">
        <f t="shared" si="662"/>
        <v>8780</v>
      </c>
      <c r="E3819" s="460">
        <f t="shared" si="668"/>
        <v>8.7799999999999994</v>
      </c>
      <c r="F3819" s="460">
        <f t="shared" si="663"/>
        <v>1.1851917246701373E-8</v>
      </c>
      <c r="G3819" s="460">
        <v>0.44433630046301797</v>
      </c>
      <c r="H3819" s="460">
        <f t="shared" si="664"/>
        <v>1</v>
      </c>
      <c r="I3819" s="460">
        <v>6.6993718401432003E-6</v>
      </c>
      <c r="J3819" s="20">
        <v>1.71469875877838E-4</v>
      </c>
      <c r="K3819" s="20">
        <v>2.43461456183177E-4</v>
      </c>
      <c r="L3819" s="460" t="str">
        <f t="shared" si="665"/>
        <v>-</v>
      </c>
      <c r="M3819" s="460">
        <f t="shared" si="666"/>
        <v>1</v>
      </c>
      <c r="N3819" s="460">
        <f t="shared" si="667"/>
        <v>5.2662370627931258E-9</v>
      </c>
      <c r="O3819" s="460">
        <f t="shared" si="672"/>
        <v>-165.56999189531075</v>
      </c>
      <c r="P3819" s="460">
        <f t="shared" si="669"/>
        <v>-10</v>
      </c>
      <c r="Q3819" s="460">
        <f t="shared" si="670"/>
        <v>2.8946687556537106E-17</v>
      </c>
      <c r="R3819" s="460">
        <f t="shared" si="671"/>
        <v>-2.8946687556537106E-16</v>
      </c>
    </row>
    <row r="3820" spans="3:18" x14ac:dyDescent="0.35">
      <c r="C3820" s="460">
        <v>8790</v>
      </c>
      <c r="D3820" s="460">
        <f t="shared" si="662"/>
        <v>8790</v>
      </c>
      <c r="E3820" s="460">
        <f t="shared" si="668"/>
        <v>8.7899999999999991</v>
      </c>
      <c r="F3820" s="460">
        <f t="shared" si="663"/>
        <v>1.4798788366017345E-9</v>
      </c>
      <c r="G3820" s="460">
        <v>0.82338738168070102</v>
      </c>
      <c r="H3820" s="460">
        <f t="shared" si="664"/>
        <v>1</v>
      </c>
      <c r="I3820" s="460">
        <v>1.56377531290655E-5</v>
      </c>
      <c r="J3820" s="20">
        <v>1.7631723133388499E-4</v>
      </c>
      <c r="K3820" s="20">
        <v>2.3102629899519E-4</v>
      </c>
      <c r="L3820" s="460" t="str">
        <f t="shared" si="665"/>
        <v>-</v>
      </c>
      <c r="M3820" s="460">
        <f t="shared" si="666"/>
        <v>1</v>
      </c>
      <c r="N3820" s="460">
        <f t="shared" si="667"/>
        <v>1.2185135604741841E-9</v>
      </c>
      <c r="O3820" s="460">
        <f t="shared" si="672"/>
        <v>-178.2833926663707</v>
      </c>
      <c r="P3820" s="460">
        <f t="shared" si="669"/>
        <v>-10</v>
      </c>
      <c r="Q3820" s="460">
        <f t="shared" si="670"/>
        <v>1.0512997661491441E-17</v>
      </c>
      <c r="R3820" s="460">
        <f t="shared" si="671"/>
        <v>-1.0512997661491441E-16</v>
      </c>
    </row>
    <row r="3821" spans="3:18" x14ac:dyDescent="0.35">
      <c r="C3821" s="460">
        <v>8800</v>
      </c>
      <c r="D3821" s="460">
        <f t="shared" si="662"/>
        <v>8800</v>
      </c>
      <c r="E3821" s="460">
        <f t="shared" si="668"/>
        <v>8.8000000000000007</v>
      </c>
      <c r="F3821" s="460">
        <f t="shared" si="663"/>
        <v>2.6131317212977673E-49</v>
      </c>
      <c r="G3821" s="460">
        <v>0.99999998509883903</v>
      </c>
      <c r="H3821" s="460">
        <f t="shared" si="664"/>
        <v>1</v>
      </c>
      <c r="I3821" s="460">
        <v>2.44976957283386E-5</v>
      </c>
      <c r="J3821" s="20">
        <v>1.8084367622982201E-4</v>
      </c>
      <c r="K3821" s="20">
        <v>2.1843145512771001E-4</v>
      </c>
      <c r="L3821" s="460" t="str">
        <f t="shared" si="665"/>
        <v>-</v>
      </c>
      <c r="M3821" s="460">
        <f t="shared" si="666"/>
        <v>1</v>
      </c>
      <c r="N3821" s="460">
        <f t="shared" si="667"/>
        <v>2.6131316823590708E-49</v>
      </c>
      <c r="O3821" s="460">
        <f t="shared" si="672"/>
        <v>-971.65677409032969</v>
      </c>
      <c r="P3821" s="460">
        <f t="shared" si="669"/>
        <v>-10</v>
      </c>
      <c r="Q3821" s="460">
        <f t="shared" si="670"/>
        <v>3.7119382426486824E-19</v>
      </c>
      <c r="R3821" s="460">
        <f t="shared" si="671"/>
        <v>-3.7119382426486827E-18</v>
      </c>
    </row>
    <row r="3822" spans="3:18" x14ac:dyDescent="0.35">
      <c r="C3822" s="460">
        <v>8810</v>
      </c>
      <c r="D3822" s="460">
        <f t="shared" si="662"/>
        <v>8810</v>
      </c>
      <c r="E3822" s="460">
        <f t="shared" si="668"/>
        <v>8.81</v>
      </c>
      <c r="F3822" s="460">
        <f t="shared" si="663"/>
        <v>1.4698620581968646E-9</v>
      </c>
      <c r="G3822" s="460">
        <v>0.82338738168072401</v>
      </c>
      <c r="H3822" s="460">
        <f t="shared" si="664"/>
        <v>1</v>
      </c>
      <c r="I3822" s="460">
        <v>3.3265741825550899E-5</v>
      </c>
      <c r="J3822" s="20">
        <v>1.85044053357052E-4</v>
      </c>
      <c r="K3822" s="20">
        <v>2.0569084549394999E-4</v>
      </c>
      <c r="L3822" s="460" t="str">
        <f t="shared" si="665"/>
        <v>-</v>
      </c>
      <c r="M3822" s="460">
        <f t="shared" si="666"/>
        <v>1</v>
      </c>
      <c r="N3822" s="460">
        <f t="shared" si="667"/>
        <v>1.2102658715305563E-9</v>
      </c>
      <c r="O3822" s="460">
        <f t="shared" si="672"/>
        <v>-178.34238426549206</v>
      </c>
      <c r="P3822" s="460">
        <f t="shared" si="669"/>
        <v>-10</v>
      </c>
      <c r="Q3822" s="460">
        <f t="shared" si="670"/>
        <v>3.6618586994790426E-19</v>
      </c>
      <c r="R3822" s="460">
        <f t="shared" si="671"/>
        <v>-3.6618586994790429E-18</v>
      </c>
    </row>
    <row r="3823" spans="3:18" x14ac:dyDescent="0.35">
      <c r="C3823" s="460">
        <v>8820</v>
      </c>
      <c r="D3823" s="460">
        <f t="shared" si="662"/>
        <v>8820</v>
      </c>
      <c r="E3823" s="460">
        <f t="shared" si="668"/>
        <v>8.82</v>
      </c>
      <c r="F3823" s="460">
        <f t="shared" si="663"/>
        <v>1.1692017127999624E-8</v>
      </c>
      <c r="G3823" s="460">
        <v>0.44433630046304301</v>
      </c>
      <c r="H3823" s="460">
        <f t="shared" si="664"/>
        <v>1</v>
      </c>
      <c r="I3823" s="460">
        <v>4.1928671721315299E-5</v>
      </c>
      <c r="J3823" s="20">
        <v>1.88913767839795E-4</v>
      </c>
      <c r="K3823" s="20">
        <v>1.9281843622997999E-4</v>
      </c>
      <c r="L3823" s="460" t="str">
        <f t="shared" si="665"/>
        <v>-</v>
      </c>
      <c r="M3823" s="460">
        <f t="shared" si="666"/>
        <v>1</v>
      </c>
      <c r="N3823" s="460">
        <f t="shared" si="667"/>
        <v>5.1951876356058858E-9</v>
      </c>
      <c r="O3823" s="460">
        <f t="shared" si="672"/>
        <v>-165.68797524649932</v>
      </c>
      <c r="P3823" s="460">
        <f t="shared" si="669"/>
        <v>-10</v>
      </c>
      <c r="Q3823" s="460">
        <f t="shared" si="670"/>
        <v>1.0257458658021636E-17</v>
      </c>
      <c r="R3823" s="460">
        <f t="shared" si="671"/>
        <v>-1.0257458658021636E-16</v>
      </c>
    </row>
    <row r="3824" spans="3:18" x14ac:dyDescent="0.35">
      <c r="C3824" s="460">
        <v>8830</v>
      </c>
      <c r="D3824" s="460">
        <f t="shared" si="662"/>
        <v>8830</v>
      </c>
      <c r="E3824" s="460">
        <f t="shared" si="668"/>
        <v>8.83</v>
      </c>
      <c r="F3824" s="460">
        <f t="shared" si="663"/>
        <v>3.9175737360120748E-8</v>
      </c>
      <c r="G3824" s="460">
        <v>0.13741608649588799</v>
      </c>
      <c r="H3824" s="460">
        <f t="shared" si="664"/>
        <v>1</v>
      </c>
      <c r="I3824" s="460">
        <v>5.0473522518038002E-5</v>
      </c>
      <c r="J3824" s="20">
        <v>1.9244879069065399E-4</v>
      </c>
      <c r="K3824" s="20">
        <v>1.7982822468144301E-4</v>
      </c>
      <c r="L3824" s="460" t="str">
        <f t="shared" si="665"/>
        <v>-</v>
      </c>
      <c r="M3824" s="460">
        <f t="shared" si="666"/>
        <v>1</v>
      </c>
      <c r="N3824" s="460">
        <f t="shared" si="667"/>
        <v>5.383376513618543E-9</v>
      </c>
      <c r="O3824" s="460">
        <f t="shared" si="672"/>
        <v>-165.3789048908921</v>
      </c>
      <c r="P3824" s="460">
        <f t="shared" si="669"/>
        <v>-10</v>
      </c>
      <c r="Q3824" s="460">
        <f t="shared" si="670"/>
        <v>2.7976504864814097E-17</v>
      </c>
      <c r="R3824" s="460">
        <f t="shared" si="671"/>
        <v>-2.7976504864814096E-16</v>
      </c>
    </row>
    <row r="3825" spans="3:18" x14ac:dyDescent="0.35">
      <c r="C3825" s="460">
        <v>8840</v>
      </c>
      <c r="D3825" s="460">
        <f t="shared" si="662"/>
        <v>8840</v>
      </c>
      <c r="E3825" s="460">
        <f t="shared" si="668"/>
        <v>8.84</v>
      </c>
      <c r="F3825" s="460">
        <f t="shared" si="663"/>
        <v>9.2048643226733509E-8</v>
      </c>
      <c r="G3825" s="460">
        <v>1.5637256327136501E-2</v>
      </c>
      <c r="H3825" s="460">
        <f t="shared" si="664"/>
        <v>1</v>
      </c>
      <c r="I3825" s="460">
        <v>5.88876062863684E-5</v>
      </c>
      <c r="J3825" s="20">
        <v>1.9564566143571299E-4</v>
      </c>
      <c r="K3825" s="20">
        <v>1.6673422545823699E-4</v>
      </c>
      <c r="L3825" s="460" t="str">
        <f t="shared" si="665"/>
        <v>-</v>
      </c>
      <c r="M3825" s="460">
        <f t="shared" si="666"/>
        <v>1</v>
      </c>
      <c r="N3825" s="460">
        <f t="shared" si="667"/>
        <v>1.4393882287015689E-9</v>
      </c>
      <c r="O3825" s="460">
        <f t="shared" si="672"/>
        <v>-176.83644106577387</v>
      </c>
      <c r="P3825" s="460">
        <f t="shared" si="669"/>
        <v>-10</v>
      </c>
      <c r="Q3825" s="460">
        <f t="shared" si="670"/>
        <v>1.1637529682261607E-17</v>
      </c>
      <c r="R3825" s="460">
        <f t="shared" si="671"/>
        <v>-1.1637529682261607E-16</v>
      </c>
    </row>
    <row r="3826" spans="3:18" x14ac:dyDescent="0.35">
      <c r="C3826" s="460">
        <v>8850</v>
      </c>
      <c r="D3826" s="460">
        <f t="shared" si="662"/>
        <v>8850</v>
      </c>
      <c r="E3826" s="460">
        <f t="shared" si="668"/>
        <v>8.85</v>
      </c>
      <c r="F3826" s="460">
        <f t="shared" si="663"/>
        <v>1.7793444032147327E-7</v>
      </c>
      <c r="G3826" s="460">
        <v>1.6607752592687201E-5</v>
      </c>
      <c r="H3826" s="460">
        <f t="shared" si="664"/>
        <v>1</v>
      </c>
      <c r="I3826" s="460">
        <v>6.7158527685147703E-5</v>
      </c>
      <c r="J3826" s="20">
        <v>1.9850148981222199E-4</v>
      </c>
      <c r="K3826" s="20">
        <v>1.5355045656856601E-4</v>
      </c>
      <c r="L3826" s="460" t="str">
        <f t="shared" si="665"/>
        <v>-</v>
      </c>
      <c r="M3826" s="460">
        <f t="shared" si="666"/>
        <v>1</v>
      </c>
      <c r="N3826" s="460">
        <f t="shared" si="667"/>
        <v>2.9550911625772937E-12</v>
      </c>
      <c r="O3826" s="460">
        <f t="shared" si="672"/>
        <v>-230.58858233766071</v>
      </c>
      <c r="P3826" s="460">
        <f t="shared" si="669"/>
        <v>-10</v>
      </c>
      <c r="Q3826" s="460">
        <f t="shared" si="670"/>
        <v>5.2008856308918177E-19</v>
      </c>
      <c r="R3826" s="460">
        <f t="shared" si="671"/>
        <v>-5.2008856308918181E-18</v>
      </c>
    </row>
    <row r="3827" spans="3:18" x14ac:dyDescent="0.35">
      <c r="C3827" s="460">
        <v>8860</v>
      </c>
      <c r="D3827" s="460">
        <f t="shared" si="662"/>
        <v>8860</v>
      </c>
      <c r="E3827" s="460">
        <f t="shared" si="668"/>
        <v>8.86</v>
      </c>
      <c r="F3827" s="460">
        <f t="shared" si="663"/>
        <v>3.0383866742227619E-7</v>
      </c>
      <c r="G3827" s="460">
        <v>1.7304371935081301E-5</v>
      </c>
      <c r="H3827" s="460">
        <f t="shared" si="664"/>
        <v>1</v>
      </c>
      <c r="I3827" s="460">
        <v>7.5274201011982502E-5</v>
      </c>
      <c r="J3827" s="20">
        <v>2.0101395654184201E-4</v>
      </c>
      <c r="K3827" s="20">
        <v>1.40290925646316E-4</v>
      </c>
      <c r="L3827" s="460" t="str">
        <f t="shared" si="665"/>
        <v>-</v>
      </c>
      <c r="M3827" s="460">
        <f t="shared" si="666"/>
        <v>1</v>
      </c>
      <c r="N3827" s="460">
        <f t="shared" si="667"/>
        <v>5.2577373093345376E-12</v>
      </c>
      <c r="O3827" s="460">
        <f t="shared" si="672"/>
        <v>-225.58402232410782</v>
      </c>
      <c r="P3827" s="460">
        <f t="shared" si="669"/>
        <v>-10</v>
      </c>
      <c r="Q3827" s="460">
        <f t="shared" si="670"/>
        <v>1.6862637877261407E-23</v>
      </c>
      <c r="R3827" s="460">
        <f t="shared" si="671"/>
        <v>-1.6862637877261406E-22</v>
      </c>
    </row>
    <row r="3828" spans="3:18" x14ac:dyDescent="0.35">
      <c r="C3828" s="460">
        <v>8870</v>
      </c>
      <c r="D3828" s="460">
        <f t="shared" si="662"/>
        <v>8870</v>
      </c>
      <c r="E3828" s="460">
        <f t="shared" si="668"/>
        <v>8.8699999999999992</v>
      </c>
      <c r="F3828" s="460">
        <f t="shared" si="663"/>
        <v>4.7604399420293586E-7</v>
      </c>
      <c r="G3828" s="460">
        <v>5.2762964926685004E-3</v>
      </c>
      <c r="H3828" s="460">
        <f t="shared" si="664"/>
        <v>1</v>
      </c>
      <c r="I3828" s="460">
        <v>8.3222866661949505E-5</v>
      </c>
      <c r="J3828" s="20">
        <v>2.0318131318457699E-4</v>
      </c>
      <c r="K3828" s="20">
        <v>1.2696961628358999E-4</v>
      </c>
      <c r="L3828" s="460" t="str">
        <f t="shared" si="665"/>
        <v>-</v>
      </c>
      <c r="M3828" s="460">
        <f t="shared" si="666"/>
        <v>1</v>
      </c>
      <c r="N3828" s="460">
        <f t="shared" si="667"/>
        <v>2.5117492569688543E-9</v>
      </c>
      <c r="O3828" s="460">
        <f t="shared" si="672"/>
        <v>-172.0004743508471</v>
      </c>
      <c r="P3828" s="460">
        <f t="shared" si="669"/>
        <v>-10</v>
      </c>
      <c r="Q3828" s="460">
        <f t="shared" si="670"/>
        <v>1.5838310523113304E-18</v>
      </c>
      <c r="R3828" s="460">
        <f t="shared" si="671"/>
        <v>-1.5838310523113303E-17</v>
      </c>
    </row>
    <row r="3829" spans="3:18" x14ac:dyDescent="0.35">
      <c r="C3829" s="460">
        <v>8880</v>
      </c>
      <c r="D3829" s="460">
        <f t="shared" si="662"/>
        <v>8880</v>
      </c>
      <c r="E3829" s="460">
        <f t="shared" si="668"/>
        <v>8.8800000000000008</v>
      </c>
      <c r="F3829" s="460">
        <f t="shared" si="663"/>
        <v>7.00016464556583E-7</v>
      </c>
      <c r="G3829" s="460">
        <v>1.9841479976617001E-2</v>
      </c>
      <c r="H3829" s="460">
        <f t="shared" si="664"/>
        <v>1</v>
      </c>
      <c r="I3829" s="460">
        <v>9.0993106974365199E-5</v>
      </c>
      <c r="J3829" s="20">
        <v>2.0500238107968899E-4</v>
      </c>
      <c r="K3829" s="20">
        <v>1.1360047448128699E-4</v>
      </c>
      <c r="L3829" s="460" t="str">
        <f t="shared" si="665"/>
        <v>-</v>
      </c>
      <c r="M3829" s="460">
        <f t="shared" si="666"/>
        <v>1</v>
      </c>
      <c r="N3829" s="460">
        <f t="shared" si="667"/>
        <v>1.3889362664801666E-8</v>
      </c>
      <c r="O3829" s="460">
        <f t="shared" si="672"/>
        <v>-157.14635364177778</v>
      </c>
      <c r="P3829" s="460">
        <f t="shared" si="669"/>
        <v>-10</v>
      </c>
      <c r="Q3829" s="460">
        <f t="shared" si="670"/>
        <v>6.724911806761077E-17</v>
      </c>
      <c r="R3829" s="460">
        <f t="shared" si="671"/>
        <v>-6.7249118067610773E-16</v>
      </c>
    </row>
    <row r="3830" spans="3:18" x14ac:dyDescent="0.35">
      <c r="C3830" s="460">
        <v>8890</v>
      </c>
      <c r="D3830" s="460">
        <f t="shared" si="662"/>
        <v>8890</v>
      </c>
      <c r="E3830" s="460">
        <f t="shared" si="668"/>
        <v>8.89</v>
      </c>
      <c r="F3830" s="460">
        <f t="shared" si="663"/>
        <v>9.8032392078268884E-7</v>
      </c>
      <c r="G3830" s="460">
        <v>1.9851200496851101E-2</v>
      </c>
      <c r="H3830" s="460">
        <f t="shared" si="664"/>
        <v>1</v>
      </c>
      <c r="I3830" s="460">
        <v>9.8573861446869506E-5</v>
      </c>
      <c r="J3830" s="20">
        <v>2.0647654938204399E-4</v>
      </c>
      <c r="K3830" s="20">
        <v>1.00197395229703E-4</v>
      </c>
      <c r="L3830" s="460" t="str">
        <f t="shared" si="665"/>
        <v>-</v>
      </c>
      <c r="M3830" s="460">
        <f t="shared" si="666"/>
        <v>1</v>
      </c>
      <c r="N3830" s="460">
        <f t="shared" si="667"/>
        <v>1.9460606703316333E-8</v>
      </c>
      <c r="O3830" s="460">
        <f t="shared" si="672"/>
        <v>-154.21687248608598</v>
      </c>
      <c r="P3830" s="460">
        <f t="shared" si="669"/>
        <v>-10</v>
      </c>
      <c r="Q3830" s="460">
        <f t="shared" si="670"/>
        <v>2.7805511421360228E-16</v>
      </c>
      <c r="R3830" s="460">
        <f t="shared" si="671"/>
        <v>-2.7805511421360227E-15</v>
      </c>
    </row>
    <row r="3831" spans="3:18" x14ac:dyDescent="0.35">
      <c r="C3831" s="460">
        <v>8900</v>
      </c>
      <c r="D3831" s="460">
        <f t="shared" si="662"/>
        <v>8900</v>
      </c>
      <c r="E3831" s="460">
        <f t="shared" si="668"/>
        <v>8.9</v>
      </c>
      <c r="F3831" s="460">
        <f t="shared" si="663"/>
        <v>1.3205676672234173E-6</v>
      </c>
      <c r="G3831" s="460">
        <v>5.7024279638234597E-9</v>
      </c>
      <c r="H3831" s="460">
        <f t="shared" si="664"/>
        <v>1</v>
      </c>
      <c r="I3831" s="460">
        <v>1.05954441298775E-4</v>
      </c>
      <c r="J3831" s="20">
        <v>2.07603772202147E-4</v>
      </c>
      <c r="K3831" s="587">
        <v>8.6774209231322799E-5</v>
      </c>
      <c r="L3831" s="460" t="str">
        <f t="shared" si="665"/>
        <v>-</v>
      </c>
      <c r="M3831" s="460">
        <f t="shared" si="666"/>
        <v>1</v>
      </c>
      <c r="N3831" s="460">
        <f t="shared" si="667"/>
        <v>7.5304419936959267E-15</v>
      </c>
      <c r="O3831" s="460">
        <f t="shared" si="672"/>
        <v>-282.46359064918727</v>
      </c>
      <c r="P3831" s="460">
        <f t="shared" si="669"/>
        <v>-10</v>
      </c>
      <c r="Q3831" s="460">
        <f t="shared" si="670"/>
        <v>9.4678876588789292E-17</v>
      </c>
      <c r="R3831" s="460">
        <f t="shared" si="671"/>
        <v>-9.467887658878929E-16</v>
      </c>
    </row>
    <row r="3832" spans="3:18" x14ac:dyDescent="0.35">
      <c r="C3832" s="460">
        <v>8910</v>
      </c>
      <c r="D3832" s="460">
        <f t="shared" si="662"/>
        <v>8910</v>
      </c>
      <c r="E3832" s="460">
        <f t="shared" si="668"/>
        <v>8.91</v>
      </c>
      <c r="F3832" s="460">
        <f t="shared" si="663"/>
        <v>1.7233282418590349E-6</v>
      </c>
      <c r="G3832" s="460">
        <v>1.0577270377247599E-2</v>
      </c>
      <c r="H3832" s="460">
        <f t="shared" si="664"/>
        <v>1</v>
      </c>
      <c r="I3832" s="460">
        <v>1.13124543365162E-4</v>
      </c>
      <c r="J3832" s="20">
        <v>2.0838456486112599E-4</v>
      </c>
      <c r="K3832" s="587">
        <v>7.3344669777458303E-5</v>
      </c>
      <c r="L3832" s="460" t="str">
        <f t="shared" si="665"/>
        <v>-</v>
      </c>
      <c r="M3832" s="460">
        <f t="shared" si="666"/>
        <v>1</v>
      </c>
      <c r="N3832" s="460">
        <f t="shared" si="667"/>
        <v>1.8228108762889757E-8</v>
      </c>
      <c r="O3832" s="460">
        <f t="shared" si="672"/>
        <v>-154.78516777495182</v>
      </c>
      <c r="P3832" s="460">
        <f t="shared" si="669"/>
        <v>-10</v>
      </c>
      <c r="Q3832" s="460">
        <f t="shared" si="670"/>
        <v>8.3066055900806623E-17</v>
      </c>
      <c r="R3832" s="460">
        <f t="shared" si="671"/>
        <v>-8.3066055900806625E-16</v>
      </c>
    </row>
    <row r="3833" spans="3:18" x14ac:dyDescent="0.35">
      <c r="C3833" s="460">
        <v>8920</v>
      </c>
      <c r="D3833" s="460">
        <f t="shared" si="662"/>
        <v>8920</v>
      </c>
      <c r="E3833" s="460">
        <f t="shared" si="668"/>
        <v>8.92</v>
      </c>
      <c r="F3833" s="460">
        <f t="shared" si="663"/>
        <v>2.1901259635838423E-6</v>
      </c>
      <c r="G3833" s="460">
        <v>2.14615599934055E-8</v>
      </c>
      <c r="H3833" s="460">
        <f t="shared" si="664"/>
        <v>1</v>
      </c>
      <c r="I3833" s="460">
        <v>1.20074263306047E-4</v>
      </c>
      <c r="J3833" s="20">
        <v>2.0881999927241E-4</v>
      </c>
      <c r="K3833" s="587">
        <v>5.9922439790439797E-5</v>
      </c>
      <c r="L3833" s="460" t="str">
        <f t="shared" si="665"/>
        <v>-</v>
      </c>
      <c r="M3833" s="460">
        <f t="shared" si="666"/>
        <v>1</v>
      </c>
      <c r="N3833" s="460">
        <f t="shared" si="667"/>
        <v>4.7003519760569664E-14</v>
      </c>
      <c r="O3833" s="460">
        <f t="shared" si="672"/>
        <v>-266.55739239219707</v>
      </c>
      <c r="P3833" s="460">
        <f t="shared" si="669"/>
        <v>-10</v>
      </c>
      <c r="Q3833" s="460">
        <f t="shared" si="670"/>
        <v>8.3066415661122142E-17</v>
      </c>
      <c r="R3833" s="460">
        <f t="shared" si="671"/>
        <v>-8.3066415661122139E-16</v>
      </c>
    </row>
    <row r="3834" spans="3:18" x14ac:dyDescent="0.35">
      <c r="C3834" s="460">
        <v>8930</v>
      </c>
      <c r="D3834" s="460">
        <f t="shared" si="662"/>
        <v>8930</v>
      </c>
      <c r="E3834" s="460">
        <f t="shared" si="668"/>
        <v>8.93</v>
      </c>
      <c r="F3834" s="460">
        <f t="shared" si="663"/>
        <v>2.7213967142323069E-6</v>
      </c>
      <c r="G3834" s="460">
        <v>9.1149948106464505E-3</v>
      </c>
      <c r="H3834" s="460">
        <f t="shared" si="664"/>
        <v>1</v>
      </c>
      <c r="I3834" s="460">
        <v>1.26794108114772E-4</v>
      </c>
      <c r="J3834" s="20">
        <v>2.0891169846312199E-4</v>
      </c>
      <c r="K3834" s="587">
        <v>4.6521079042581803E-5</v>
      </c>
      <c r="L3834" s="460" t="str">
        <f t="shared" si="665"/>
        <v>-</v>
      </c>
      <c r="M3834" s="460">
        <f t="shared" si="666"/>
        <v>1</v>
      </c>
      <c r="N3834" s="460">
        <f t="shared" si="667"/>
        <v>2.4805516927937777E-8</v>
      </c>
      <c r="O3834" s="460">
        <f t="shared" si="672"/>
        <v>-152.1090343633951</v>
      </c>
      <c r="P3834" s="460">
        <f t="shared" si="669"/>
        <v>-10</v>
      </c>
      <c r="Q3834" s="460">
        <f t="shared" si="670"/>
        <v>1.538290004894068E-16</v>
      </c>
      <c r="R3834" s="460">
        <f t="shared" si="671"/>
        <v>-1.538290004894068E-15</v>
      </c>
    </row>
    <row r="3835" spans="3:18" x14ac:dyDescent="0.35">
      <c r="C3835" s="460">
        <v>8940</v>
      </c>
      <c r="D3835" s="460">
        <f t="shared" si="662"/>
        <v>8940</v>
      </c>
      <c r="E3835" s="460">
        <f t="shared" si="668"/>
        <v>8.94</v>
      </c>
      <c r="F3835" s="460">
        <f t="shared" si="663"/>
        <v>3.3164832008182673E-6</v>
      </c>
      <c r="G3835" s="460">
        <v>4.3043982401049898E-3</v>
      </c>
      <c r="H3835" s="460">
        <f t="shared" si="664"/>
        <v>1</v>
      </c>
      <c r="I3835" s="460">
        <v>1.3327500791132199E-4</v>
      </c>
      <c r="J3835" s="20">
        <v>2.08661830249998E-4</v>
      </c>
      <c r="K3835" s="587">
        <v>3.3154031563189801E-5</v>
      </c>
      <c r="L3835" s="460" t="str">
        <f t="shared" si="665"/>
        <v>-</v>
      </c>
      <c r="M3835" s="460">
        <f t="shared" si="666"/>
        <v>1</v>
      </c>
      <c r="N3835" s="460">
        <f t="shared" si="667"/>
        <v>1.4275464452939913E-8</v>
      </c>
      <c r="O3835" s="460">
        <f t="shared" si="672"/>
        <v>-156.90819506119738</v>
      </c>
      <c r="P3835" s="460">
        <f t="shared" si="669"/>
        <v>-10</v>
      </c>
      <c r="Q3835" s="460">
        <f t="shared" si="670"/>
        <v>3.8183077642312715E-16</v>
      </c>
      <c r="R3835" s="460">
        <f t="shared" si="671"/>
        <v>-3.8183077642312715E-15</v>
      </c>
    </row>
    <row r="3836" spans="3:18" x14ac:dyDescent="0.35">
      <c r="C3836" s="460">
        <v>8950</v>
      </c>
      <c r="D3836" s="460">
        <f t="shared" si="662"/>
        <v>8950</v>
      </c>
      <c r="E3836" s="460">
        <f t="shared" si="668"/>
        <v>8.9499999999999993</v>
      </c>
      <c r="F3836" s="460">
        <f t="shared" si="663"/>
        <v>3.9736417278822693E-6</v>
      </c>
      <c r="G3836" s="460">
        <v>1.8128385184050999E-4</v>
      </c>
      <c r="H3836" s="460">
        <f t="shared" si="664"/>
        <v>1</v>
      </c>
      <c r="I3836" s="460">
        <v>1.3950832700750901E-4</v>
      </c>
      <c r="J3836" s="20">
        <v>2.08073100085117E-4</v>
      </c>
      <c r="K3836" s="587">
        <v>1.98346132442745E-5</v>
      </c>
      <c r="L3836" s="460" t="str">
        <f t="shared" si="665"/>
        <v>-</v>
      </c>
      <c r="M3836" s="460">
        <f t="shared" si="666"/>
        <v>1</v>
      </c>
      <c r="N3836" s="460">
        <f t="shared" si="667"/>
        <v>7.2035707826467744E-10</v>
      </c>
      <c r="O3836" s="460">
        <f t="shared" si="672"/>
        <v>-182.84904344142919</v>
      </c>
      <c r="P3836" s="460">
        <f t="shared" si="669"/>
        <v>-10</v>
      </c>
      <c r="Q3836" s="460">
        <f t="shared" si="670"/>
        <v>5.6218665848934794E-17</v>
      </c>
      <c r="R3836" s="460">
        <f t="shared" si="671"/>
        <v>-5.6218665848934791E-16</v>
      </c>
    </row>
    <row r="3837" spans="3:18" x14ac:dyDescent="0.35">
      <c r="C3837" s="460">
        <v>8960</v>
      </c>
      <c r="D3837" s="460">
        <f t="shared" si="662"/>
        <v>8960</v>
      </c>
      <c r="E3837" s="460">
        <f t="shared" si="668"/>
        <v>8.9600000000000009</v>
      </c>
      <c r="F3837" s="460">
        <f t="shared" si="663"/>
        <v>4.6900642952780072E-6</v>
      </c>
      <c r="G3837" s="460">
        <v>2.4615813836120401E-3</v>
      </c>
      <c r="H3837" s="460">
        <f t="shared" si="664"/>
        <v>1</v>
      </c>
      <c r="I3837" s="460">
        <v>1.45485874232726E-4</v>
      </c>
      <c r="J3837" s="20">
        <v>2.07148743088908E-4</v>
      </c>
      <c r="K3837" s="587">
        <v>6.5759996555741896E-6</v>
      </c>
      <c r="L3837" s="460" t="str">
        <f t="shared" si="665"/>
        <v>-</v>
      </c>
      <c r="M3837" s="460">
        <f t="shared" si="666"/>
        <v>1</v>
      </c>
      <c r="N3837" s="460">
        <f t="shared" si="667"/>
        <v>1.1544974957199866E-8</v>
      </c>
      <c r="O3837" s="460">
        <f t="shared" si="672"/>
        <v>-158.75214009592651</v>
      </c>
      <c r="P3837" s="460">
        <f t="shared" si="669"/>
        <v>-10</v>
      </c>
      <c r="Q3837" s="460">
        <f t="shared" si="670"/>
        <v>3.7609592485048197E-17</v>
      </c>
      <c r="R3837" s="460">
        <f t="shared" si="671"/>
        <v>-3.7609592485048195E-16</v>
      </c>
    </row>
    <row r="3838" spans="3:18" x14ac:dyDescent="0.35">
      <c r="C3838" s="460">
        <v>8970</v>
      </c>
      <c r="D3838" s="460">
        <f t="shared" ref="D3838:D3901" si="673">IF(AND($D$11=$U$86,$D$13&gt;=$U$80),$D$13/$U$80,1)*(f_CLK_MHz/fCLK_NOM_MHz)*$C3838</f>
        <v>8970</v>
      </c>
      <c r="E3838" s="460">
        <f t="shared" si="668"/>
        <v>8.9700000000000006</v>
      </c>
      <c r="F3838" s="460">
        <f t="shared" ref="F3838:F3901" si="674">IF(SINC3_Decimation&lt;&gt;0,(ABS(SIN(((MOD_CLK_DIV*PI()*$D3838*SINC3_Decimation)/(f_CLK_MHz*1000000)))/(SINC3_Decimation*SIN(((MOD_CLK_DIV*PI()*$D3838)/(f_CLK_MHz*1000000)))))^First_Stage_Order),"-")</f>
        <v>5.4619156261183135E-6</v>
      </c>
      <c r="G3838" s="460">
        <v>2.3098001450954598E-3</v>
      </c>
      <c r="H3838" s="460">
        <f t="shared" ref="H3838:H3901" si="675">IF(SINC1A_Decimation&lt;&gt;0,(ABS(SIN(((MOD_CLK_DIV*SINC3_Decimation*FIR2_Decimation*PI()*$D3838*SINC1A_Decimation)/(f_CLK_MHz*1000000)))/(SINC1A_Decimation*SIN(((MOD_CLK_DIV*SINC3_Decimation*FIR2_Decimation*PI()*$D3838)/(f_CLK_MHz*1000000)))))^1),"-")</f>
        <v>1</v>
      </c>
      <c r="I3838" s="460">
        <v>1.5119991250847999E-4</v>
      </c>
      <c r="J3838" s="20">
        <v>2.058925152881E-4</v>
      </c>
      <c r="K3838" s="587">
        <v>6.60878592060701E-6</v>
      </c>
      <c r="L3838" s="460" t="str">
        <f t="shared" ref="L3838:L3901" si="676">IF(SINC1B_Decimation&lt;&gt;0,(ABS(SIN(((MOD_CLK_DIV*FIR1_Decimation*PI()*$D3838*SINC1B_Decimation)/(f_CLK_MHz*1000000)))/(SINC1B_Decimation*SIN(((MOD_CLK_DIV*FIR1_Decimation*PI()*$D3838)/(f_CLK_MHz*1000000)))))^1),"-")</f>
        <v>-</v>
      </c>
      <c r="M3838" s="460">
        <f t="shared" ref="M3838:M3901" si="677">IF($D$14=$Z$85,(ABS(SIN(((Dec_Prior_to_Chop*PI()*$D3838*2)/(f_CLK_MHz*1000000)))/(2*SIN(((Dec_Prior_to_Chop*PI()*$D3838)/(f_CLK_MHz*1000000)))))^1),1)</f>
        <v>1</v>
      </c>
      <c r="N3838" s="460">
        <f t="shared" ref="N3838:N3901" si="678">M3838*IF(FILTER=$U$85,F3838,IF(AND(FILTER=$U$86,$D$13&lt;=$U$73,$D$13&lt;&gt;$U$72),F3838*G3838*H3838,IF(AND(FILTER=$U$86,OR($D$13&gt;=$U$74,$D$13=$U$72),$D$13&lt;=$U$79,$D$13&lt;&gt;$U$75),I3838*L3838,IF(AND(FILTER=$U$86,$D$13=$U$75),J3838*L3838,IF(AND(FILTER=$U$86,$D$13&gt;=$U$80),K3838,"Error")))))</f>
        <v>1.2615933505707239E-8</v>
      </c>
      <c r="O3838" s="460">
        <f t="shared" si="672"/>
        <v>-157.98161217383122</v>
      </c>
      <c r="P3838" s="460">
        <f t="shared" si="669"/>
        <v>-10</v>
      </c>
      <c r="Q3838" s="460">
        <f t="shared" si="670"/>
        <v>1.4593737443824403E-16</v>
      </c>
      <c r="R3838" s="460">
        <f t="shared" si="671"/>
        <v>-1.4593737443824402E-15</v>
      </c>
    </row>
    <row r="3839" spans="3:18" x14ac:dyDescent="0.35">
      <c r="C3839" s="460">
        <v>8980</v>
      </c>
      <c r="D3839" s="460">
        <f t="shared" si="673"/>
        <v>8980</v>
      </c>
      <c r="E3839" s="460">
        <f t="shared" ref="E3839:E3902" si="679">D3839/1000</f>
        <v>8.98</v>
      </c>
      <c r="F3839" s="460">
        <f t="shared" si="674"/>
        <v>6.2843845258370744E-6</v>
      </c>
      <c r="G3839" s="460">
        <v>2.4099020252151801E-4</v>
      </c>
      <c r="H3839" s="460">
        <f t="shared" si="675"/>
        <v>1</v>
      </c>
      <c r="I3839" s="460">
        <v>1.5664316766336199E-4</v>
      </c>
      <c r="J3839" s="20">
        <v>2.0430868407808001E-4</v>
      </c>
      <c r="K3839" s="587">
        <v>1.9706884225071401E-5</v>
      </c>
      <c r="L3839" s="460" t="str">
        <f t="shared" si="676"/>
        <v>-</v>
      </c>
      <c r="M3839" s="460">
        <f t="shared" si="677"/>
        <v>1</v>
      </c>
      <c r="N3839" s="460">
        <f t="shared" si="678"/>
        <v>1.5144750996045705E-9</v>
      </c>
      <c r="O3839" s="460">
        <f t="shared" si="672"/>
        <v>-176.39475725538094</v>
      </c>
      <c r="P3839" s="460">
        <f t="shared" si="669"/>
        <v>-10</v>
      </c>
      <c r="Q3839" s="460">
        <f t="shared" si="670"/>
        <v>4.9917111838267507E-17</v>
      </c>
      <c r="R3839" s="460">
        <f t="shared" si="671"/>
        <v>-4.9917111838267508E-16</v>
      </c>
    </row>
    <row r="3840" spans="3:18" x14ac:dyDescent="0.35">
      <c r="C3840" s="460">
        <v>8990</v>
      </c>
      <c r="D3840" s="460">
        <f t="shared" si="673"/>
        <v>8990</v>
      </c>
      <c r="E3840" s="460">
        <f t="shared" si="679"/>
        <v>8.99</v>
      </c>
      <c r="F3840" s="460">
        <f t="shared" si="674"/>
        <v>7.1517487791301107E-6</v>
      </c>
      <c r="G3840" s="460">
        <v>2.73522616728552E-3</v>
      </c>
      <c r="H3840" s="460">
        <f t="shared" si="675"/>
        <v>1</v>
      </c>
      <c r="I3840" s="460">
        <v>1.6180883647948601E-4</v>
      </c>
      <c r="J3840" s="20">
        <v>2.02402017930103E-4</v>
      </c>
      <c r="K3840" s="587">
        <v>3.2705611517691498E-5</v>
      </c>
      <c r="L3840" s="460" t="str">
        <f t="shared" si="676"/>
        <v>-</v>
      </c>
      <c r="M3840" s="460">
        <f t="shared" si="677"/>
        <v>1</v>
      </c>
      <c r="N3840" s="460">
        <f t="shared" si="678"/>
        <v>1.956165040252895E-8</v>
      </c>
      <c r="O3840" s="460">
        <f t="shared" si="672"/>
        <v>-154.17189013772284</v>
      </c>
      <c r="P3840" s="460">
        <f t="shared" si="669"/>
        <v>-10</v>
      </c>
      <c r="Q3840" s="460">
        <f t="shared" si="670"/>
        <v>1.1105076654542075E-16</v>
      </c>
      <c r="R3840" s="460">
        <f t="shared" si="671"/>
        <v>-1.1105076654542076E-15</v>
      </c>
    </row>
    <row r="3841" spans="3:18" x14ac:dyDescent="0.35">
      <c r="C3841" s="460">
        <v>9000</v>
      </c>
      <c r="D3841" s="460">
        <f t="shared" si="673"/>
        <v>9000</v>
      </c>
      <c r="E3841" s="460">
        <f t="shared" si="679"/>
        <v>9</v>
      </c>
      <c r="F3841" s="460">
        <f t="shared" si="674"/>
        <v>8.0574526095642847E-6</v>
      </c>
      <c r="G3841" s="460">
        <v>1.0536712288947E-8</v>
      </c>
      <c r="H3841" s="460">
        <f t="shared" si="675"/>
        <v>1</v>
      </c>
      <c r="I3841" s="460">
        <v>1.66690593963721E-4</v>
      </c>
      <c r="J3841" s="20">
        <v>2.00177775364532E-4</v>
      </c>
      <c r="K3841" s="587">
        <v>4.5592470824657202E-5</v>
      </c>
      <c r="L3841" s="460" t="str">
        <f t="shared" si="676"/>
        <v>-</v>
      </c>
      <c r="M3841" s="460">
        <f t="shared" si="677"/>
        <v>1</v>
      </c>
      <c r="N3841" s="460">
        <f t="shared" si="678"/>
        <v>8.4899059928804081E-14</v>
      </c>
      <c r="O3841" s="460">
        <f t="shared" si="672"/>
        <v>-261.42194237179785</v>
      </c>
      <c r="P3841" s="460">
        <f t="shared" si="669"/>
        <v>-10</v>
      </c>
      <c r="Q3841" s="460">
        <f t="shared" si="670"/>
        <v>9.5665372002357136E-17</v>
      </c>
      <c r="R3841" s="460">
        <f t="shared" si="671"/>
        <v>-9.5665372002357136E-16</v>
      </c>
    </row>
    <row r="3842" spans="3:18" x14ac:dyDescent="0.35">
      <c r="C3842" s="460">
        <v>9010</v>
      </c>
      <c r="D3842" s="460">
        <f t="shared" si="673"/>
        <v>9010</v>
      </c>
      <c r="E3842" s="460">
        <f t="shared" si="679"/>
        <v>9.01</v>
      </c>
      <c r="F3842" s="460">
        <f t="shared" si="674"/>
        <v>8.9941955592909667E-6</v>
      </c>
      <c r="G3842" s="460">
        <v>2.17454466663023E-2</v>
      </c>
      <c r="H3842" s="460">
        <f t="shared" si="675"/>
        <v>1</v>
      </c>
      <c r="I3842" s="460">
        <v>1.7128259983742401E-4</v>
      </c>
      <c r="J3842" s="20">
        <v>1.97641693212804E-4</v>
      </c>
      <c r="K3842" s="587">
        <v>5.8355162927571702E-5</v>
      </c>
      <c r="L3842" s="460" t="str">
        <f t="shared" si="676"/>
        <v>-</v>
      </c>
      <c r="M3842" s="460">
        <f t="shared" si="677"/>
        <v>1</v>
      </c>
      <c r="N3842" s="460">
        <f t="shared" si="678"/>
        <v>1.9558279984085471E-7</v>
      </c>
      <c r="O3842" s="460">
        <f t="shared" si="672"/>
        <v>-134.17338682150614</v>
      </c>
      <c r="P3842" s="460">
        <f t="shared" si="669"/>
        <v>-10</v>
      </c>
      <c r="Q3842" s="460">
        <f t="shared" si="670"/>
        <v>9.5631662007966835E-15</v>
      </c>
      <c r="R3842" s="460">
        <f t="shared" si="671"/>
        <v>-9.5631662007966835E-14</v>
      </c>
    </row>
    <row r="3843" spans="3:18" x14ac:dyDescent="0.35">
      <c r="C3843" s="460">
        <v>9020</v>
      </c>
      <c r="D3843" s="460">
        <f t="shared" si="673"/>
        <v>9020</v>
      </c>
      <c r="E3843" s="460">
        <f t="shared" si="679"/>
        <v>9.02</v>
      </c>
      <c r="F3843" s="460">
        <f t="shared" si="674"/>
        <v>9.9540314957758918E-6</v>
      </c>
      <c r="G3843" s="460">
        <v>4.09917335604921E-2</v>
      </c>
      <c r="H3843" s="460">
        <f t="shared" si="675"/>
        <v>1</v>
      </c>
      <c r="I3843" s="460">
        <v>1.75579504240846E-4</v>
      </c>
      <c r="J3843" s="20">
        <v>1.94799974191316E-4</v>
      </c>
      <c r="K3843" s="587">
        <v>7.0981597085761398E-5</v>
      </c>
      <c r="L3843" s="460" t="str">
        <f t="shared" si="676"/>
        <v>-</v>
      </c>
      <c r="M3843" s="460">
        <f t="shared" si="677"/>
        <v>1</v>
      </c>
      <c r="N3843" s="460">
        <f t="shared" si="678"/>
        <v>4.0803300692759201E-7</v>
      </c>
      <c r="O3843" s="460">
        <f t="shared" si="672"/>
        <v>-127.78609408395171</v>
      </c>
      <c r="P3843" s="460">
        <f t="shared" ref="P3843:P3906" si="680">D3842-D3843</f>
        <v>-10</v>
      </c>
      <c r="Q3843" s="460">
        <f t="shared" ref="Q3843:Q3906" si="681">((N3843+N3842)/2)^2</f>
        <v>9.1088010545180697E-14</v>
      </c>
      <c r="R3843" s="460">
        <f t="shared" ref="R3843:R3906" si="682">P3843*Q3843</f>
        <v>-9.1088010545180697E-13</v>
      </c>
    </row>
    <row r="3844" spans="3:18" x14ac:dyDescent="0.35">
      <c r="C3844" s="460">
        <v>9030</v>
      </c>
      <c r="D3844" s="460">
        <f t="shared" si="673"/>
        <v>9030</v>
      </c>
      <c r="E3844" s="460">
        <f t="shared" si="679"/>
        <v>9.0299999999999994</v>
      </c>
      <c r="F3844" s="460">
        <f t="shared" si="674"/>
        <v>1.0928476320747413E-5</v>
      </c>
      <c r="G3844" s="460">
        <v>2.7848479281675099E-2</v>
      </c>
      <c r="H3844" s="460">
        <f t="shared" si="675"/>
        <v>1</v>
      </c>
      <c r="I3844" s="460">
        <v>1.7957645264801201E-4</v>
      </c>
      <c r="J3844" s="20">
        <v>1.9165927381185299E-4</v>
      </c>
      <c r="K3844" s="587">
        <v>8.3459901483097496E-5</v>
      </c>
      <c r="L3844" s="460" t="str">
        <f t="shared" si="676"/>
        <v>-</v>
      </c>
      <c r="M3844" s="460">
        <f t="shared" si="677"/>
        <v>1</v>
      </c>
      <c r="N3844" s="460">
        <f t="shared" si="678"/>
        <v>3.0434144639861126E-7</v>
      </c>
      <c r="O3844" s="460">
        <f t="shared" si="672"/>
        <v>-130.33277799414424</v>
      </c>
      <c r="P3844" s="460">
        <f t="shared" si="680"/>
        <v>-10</v>
      </c>
      <c r="Q3844" s="460">
        <f t="shared" si="681"/>
        <v>1.2686934043795176E-13</v>
      </c>
      <c r="R3844" s="460">
        <f t="shared" si="682"/>
        <v>-1.2686934043795175E-12</v>
      </c>
    </row>
    <row r="3845" spans="3:18" x14ac:dyDescent="0.35">
      <c r="C3845" s="460">
        <v>9040</v>
      </c>
      <c r="D3845" s="460">
        <f t="shared" si="673"/>
        <v>9040</v>
      </c>
      <c r="E3845" s="460">
        <f t="shared" si="679"/>
        <v>9.0399999999999991</v>
      </c>
      <c r="F3845" s="460">
        <f t="shared" si="674"/>
        <v>1.1908622845318139E-5</v>
      </c>
      <c r="G3845" s="460">
        <v>2.4968902592795501E-8</v>
      </c>
      <c r="H3845" s="460">
        <f t="shared" si="675"/>
        <v>1</v>
      </c>
      <c r="I3845" s="460">
        <v>1.8326908999032E-4</v>
      </c>
      <c r="J3845" s="20">
        <v>1.8822668665367399E-4</v>
      </c>
      <c r="K3845" s="587">
        <v>9.5778433390954299E-5</v>
      </c>
      <c r="L3845" s="460" t="str">
        <f t="shared" si="676"/>
        <v>-</v>
      </c>
      <c r="M3845" s="460">
        <f t="shared" si="677"/>
        <v>1</v>
      </c>
      <c r="N3845" s="460">
        <f t="shared" si="678"/>
        <v>2.9734524383908784E-13</v>
      </c>
      <c r="O3845" s="460">
        <f t="shared" si="672"/>
        <v>-250.53478007660226</v>
      </c>
      <c r="P3845" s="460">
        <f t="shared" si="680"/>
        <v>-10</v>
      </c>
      <c r="Q3845" s="460">
        <f t="shared" si="681"/>
        <v>2.3155974246262588E-14</v>
      </c>
      <c r="R3845" s="460">
        <f t="shared" si="682"/>
        <v>-2.3155974246262588E-13</v>
      </c>
    </row>
    <row r="3846" spans="3:18" x14ac:dyDescent="0.35">
      <c r="C3846" s="460">
        <v>9050</v>
      </c>
      <c r="D3846" s="460">
        <f t="shared" si="673"/>
        <v>9050</v>
      </c>
      <c r="E3846" s="460">
        <f t="shared" si="679"/>
        <v>9.0500000000000007</v>
      </c>
      <c r="F3846" s="460">
        <f t="shared" si="674"/>
        <v>1.2885261205898305E-5</v>
      </c>
      <c r="G3846" s="460">
        <v>2.1995443689642799E-8</v>
      </c>
      <c r="H3846" s="460">
        <f t="shared" si="675"/>
        <v>1</v>
      </c>
      <c r="I3846" s="460">
        <v>1.86653563988075E-4</v>
      </c>
      <c r="J3846" s="20">
        <v>1.8450973202329901E-4</v>
      </c>
      <c r="K3846" s="20">
        <v>1.07925789039927E-4</v>
      </c>
      <c r="L3846" s="460" t="str">
        <f t="shared" si="676"/>
        <v>-</v>
      </c>
      <c r="M3846" s="460">
        <f t="shared" si="677"/>
        <v>1</v>
      </c>
      <c r="N3846" s="460">
        <f t="shared" si="678"/>
        <v>2.8341703728067503E-13</v>
      </c>
      <c r="O3846" s="460">
        <f t="shared" si="672"/>
        <v>-250.95148092407302</v>
      </c>
      <c r="P3846" s="460">
        <f t="shared" si="680"/>
        <v>-10</v>
      </c>
      <c r="Q3846" s="460">
        <f t="shared" si="681"/>
        <v>8.4321206792857604E-26</v>
      </c>
      <c r="R3846" s="460">
        <f t="shared" si="682"/>
        <v>-8.4321206792857604E-25</v>
      </c>
    </row>
    <row r="3847" spans="3:18" x14ac:dyDescent="0.35">
      <c r="C3847" s="460">
        <v>9060</v>
      </c>
      <c r="D3847" s="460">
        <f t="shared" si="673"/>
        <v>9060</v>
      </c>
      <c r="E3847" s="460">
        <f t="shared" si="679"/>
        <v>9.06</v>
      </c>
      <c r="F3847" s="460">
        <f t="shared" si="674"/>
        <v>1.3849003129135396E-5</v>
      </c>
      <c r="G3847" s="460">
        <v>2.1720059674921001E-2</v>
      </c>
      <c r="H3847" s="460">
        <f t="shared" si="675"/>
        <v>1</v>
      </c>
      <c r="I3847" s="460">
        <v>1.89726527689516E-4</v>
      </c>
      <c r="J3847" s="20">
        <v>1.80516339028926E-4</v>
      </c>
      <c r="K3847" s="20">
        <v>1.1989081319247001E-4</v>
      </c>
      <c r="L3847" s="460" t="str">
        <f t="shared" si="676"/>
        <v>-</v>
      </c>
      <c r="M3847" s="460">
        <f t="shared" si="677"/>
        <v>1</v>
      </c>
      <c r="N3847" s="460">
        <f t="shared" si="678"/>
        <v>3.0080117440298849E-7</v>
      </c>
      <c r="O3847" s="460">
        <f t="shared" si="672"/>
        <v>-130.43440944965698</v>
      </c>
      <c r="P3847" s="460">
        <f t="shared" si="680"/>
        <v>-10</v>
      </c>
      <c r="Q3847" s="460">
        <f t="shared" si="681"/>
        <v>2.2620379256663185E-14</v>
      </c>
      <c r="R3847" s="460">
        <f t="shared" si="682"/>
        <v>-2.2620379256663186E-13</v>
      </c>
    </row>
    <row r="3848" spans="3:18" x14ac:dyDescent="0.35">
      <c r="C3848" s="460">
        <v>9070</v>
      </c>
      <c r="D3848" s="460">
        <f t="shared" si="673"/>
        <v>9070</v>
      </c>
      <c r="E3848" s="460">
        <f t="shared" si="679"/>
        <v>9.07</v>
      </c>
      <c r="F3848" s="460">
        <f t="shared" si="674"/>
        <v>1.4790408311470261E-5</v>
      </c>
      <c r="G3848" s="460">
        <v>1.8618288423173202E-2</v>
      </c>
      <c r="H3848" s="460">
        <f t="shared" si="675"/>
        <v>1</v>
      </c>
      <c r="I3848" s="460">
        <v>1.92485141219741E-4</v>
      </c>
      <c r="J3848" s="20">
        <v>1.7625483109741399E-4</v>
      </c>
      <c r="K3848" s="20">
        <v>1.3166260840886501E-4</v>
      </c>
      <c r="L3848" s="460" t="str">
        <f t="shared" si="676"/>
        <v>-</v>
      </c>
      <c r="M3848" s="460">
        <f t="shared" si="677"/>
        <v>1</v>
      </c>
      <c r="N3848" s="460">
        <f t="shared" si="678"/>
        <v>2.7537208783945148E-7</v>
      </c>
      <c r="O3848" s="460">
        <f t="shared" si="672"/>
        <v>-131.20160165279768</v>
      </c>
      <c r="P3848" s="460">
        <f t="shared" si="680"/>
        <v>-10</v>
      </c>
      <c r="Q3848" s="460">
        <f t="shared" si="681"/>
        <v>8.2993907030773873E-14</v>
      </c>
      <c r="R3848" s="460">
        <f t="shared" si="682"/>
        <v>-8.2993907030773868E-13</v>
      </c>
    </row>
    <row r="3849" spans="3:18" x14ac:dyDescent="0.35">
      <c r="C3849" s="460">
        <v>9080</v>
      </c>
      <c r="D3849" s="460">
        <f t="shared" si="673"/>
        <v>9080</v>
      </c>
      <c r="E3849" s="460">
        <f t="shared" si="679"/>
        <v>9.08</v>
      </c>
      <c r="F3849" s="460">
        <f t="shared" si="674"/>
        <v>1.5700111160430347E-5</v>
      </c>
      <c r="G3849" s="460">
        <v>1.32600821582182E-2</v>
      </c>
      <c r="H3849" s="460">
        <f t="shared" si="675"/>
        <v>1</v>
      </c>
      <c r="I3849" s="460">
        <v>1.9492707274118101E-4</v>
      </c>
      <c r="J3849" s="20">
        <v>1.7173390996169801E-4</v>
      </c>
      <c r="K3849" s="20">
        <v>1.43230544000256E-4</v>
      </c>
      <c r="L3849" s="460" t="str">
        <f t="shared" si="676"/>
        <v>-</v>
      </c>
      <c r="M3849" s="460">
        <f t="shared" si="677"/>
        <v>1</v>
      </c>
      <c r="N3849" s="460">
        <f t="shared" si="678"/>
        <v>2.0818476388046488E-7</v>
      </c>
      <c r="O3849" s="460">
        <f t="shared" si="672"/>
        <v>-133.6310211549887</v>
      </c>
      <c r="P3849" s="460">
        <f t="shared" si="680"/>
        <v>-10</v>
      </c>
      <c r="Q3849" s="460">
        <f t="shared" si="681"/>
        <v>5.84568072113193E-14</v>
      </c>
      <c r="R3849" s="460">
        <f t="shared" si="682"/>
        <v>-5.8456807211319298E-13</v>
      </c>
    </row>
    <row r="3850" spans="3:18" x14ac:dyDescent="0.35">
      <c r="C3850" s="460">
        <v>9090</v>
      </c>
      <c r="D3850" s="460">
        <f t="shared" si="673"/>
        <v>9090</v>
      </c>
      <c r="E3850" s="460">
        <f t="shared" si="679"/>
        <v>9.09</v>
      </c>
      <c r="F3850" s="460">
        <f t="shared" si="674"/>
        <v>1.6568946150564249E-5</v>
      </c>
      <c r="G3850" s="460">
        <v>2.5137027618834601E-2</v>
      </c>
      <c r="H3850" s="460">
        <f t="shared" si="675"/>
        <v>1</v>
      </c>
      <c r="I3850" s="460">
        <v>1.97050498630246E-4</v>
      </c>
      <c r="J3850" s="20">
        <v>1.66962639148025E-4</v>
      </c>
      <c r="K3850" s="20">
        <v>1.54584264662044E-4</v>
      </c>
      <c r="L3850" s="460" t="str">
        <f t="shared" si="676"/>
        <v>-</v>
      </c>
      <c r="M3850" s="460">
        <f t="shared" si="677"/>
        <v>1</v>
      </c>
      <c r="N3850" s="460">
        <f t="shared" si="678"/>
        <v>4.1649405700171677E-7</v>
      </c>
      <c r="O3850" s="460">
        <f t="shared" si="672"/>
        <v>-127.60782382414865</v>
      </c>
      <c r="P3850" s="460">
        <f t="shared" si="680"/>
        <v>-10</v>
      </c>
      <c r="Q3850" s="460">
        <f t="shared" si="681"/>
        <v>9.7555907314688178E-14</v>
      </c>
      <c r="R3850" s="460">
        <f t="shared" si="682"/>
        <v>-9.7555907314688178E-13</v>
      </c>
    </row>
    <row r="3851" spans="3:18" x14ac:dyDescent="0.35">
      <c r="C3851" s="460">
        <v>9100</v>
      </c>
      <c r="D3851" s="460">
        <f t="shared" si="673"/>
        <v>9100</v>
      </c>
      <c r="E3851" s="460">
        <f t="shared" si="679"/>
        <v>9.1</v>
      </c>
      <c r="F3851" s="460">
        <f t="shared" si="674"/>
        <v>1.7388070076742379E-5</v>
      </c>
      <c r="G3851" s="460">
        <v>1.37668792836909E-8</v>
      </c>
      <c r="H3851" s="460">
        <f t="shared" si="675"/>
        <v>1</v>
      </c>
      <c r="I3851" s="460">
        <v>1.98854102874515E-4</v>
      </c>
      <c r="J3851" s="20">
        <v>1.6195042699278299E-4</v>
      </c>
      <c r="K3851" s="20">
        <v>1.6571369878102301E-4</v>
      </c>
      <c r="L3851" s="460" t="str">
        <f t="shared" si="676"/>
        <v>-</v>
      </c>
      <c r="M3851" s="460">
        <f t="shared" si="677"/>
        <v>1</v>
      </c>
      <c r="N3851" s="460">
        <f t="shared" si="678"/>
        <v>2.3937946172287031E-13</v>
      </c>
      <c r="O3851" s="460">
        <f t="shared" si="672"/>
        <v>-252.41826227851351</v>
      </c>
      <c r="P3851" s="460">
        <f t="shared" si="680"/>
        <v>-10</v>
      </c>
      <c r="Q3851" s="460">
        <f t="shared" si="681"/>
        <v>4.3366874729513237E-14</v>
      </c>
      <c r="R3851" s="460">
        <f t="shared" si="682"/>
        <v>-4.3366874729513237E-13</v>
      </c>
    </row>
    <row r="3852" spans="3:18" x14ac:dyDescent="0.35">
      <c r="C3852" s="460">
        <v>9110</v>
      </c>
      <c r="D3852" s="460">
        <f t="shared" si="673"/>
        <v>9110</v>
      </c>
      <c r="E3852" s="460">
        <f t="shared" si="679"/>
        <v>9.11</v>
      </c>
      <c r="F3852" s="460">
        <f t="shared" si="674"/>
        <v>1.8149079540817172E-5</v>
      </c>
      <c r="G3852" s="460">
        <v>1.7723966837408799E-2</v>
      </c>
      <c r="H3852" s="460">
        <f t="shared" si="675"/>
        <v>1</v>
      </c>
      <c r="I3852" s="460">
        <v>2.0033707569682799E-4</v>
      </c>
      <c r="J3852" s="20">
        <v>1.56707009218255E-4</v>
      </c>
      <c r="K3852" s="20">
        <v>1.7660906641090099E-4</v>
      </c>
      <c r="L3852" s="460" t="str">
        <f t="shared" si="676"/>
        <v>-</v>
      </c>
      <c r="M3852" s="460">
        <f t="shared" si="677"/>
        <v>1</v>
      </c>
      <c r="N3852" s="460">
        <f t="shared" si="678"/>
        <v>3.2167368391093805E-7</v>
      </c>
      <c r="O3852" s="460">
        <f t="shared" si="672"/>
        <v>-129.85168934458119</v>
      </c>
      <c r="P3852" s="460">
        <f t="shared" si="680"/>
        <v>-10</v>
      </c>
      <c r="Q3852" s="460">
        <f t="shared" si="681"/>
        <v>2.5868528231259501E-14</v>
      </c>
      <c r="R3852" s="460">
        <f t="shared" si="682"/>
        <v>-2.5868528231259502E-13</v>
      </c>
    </row>
    <row r="3853" spans="3:18" x14ac:dyDescent="0.35">
      <c r="C3853" s="460">
        <v>9120</v>
      </c>
      <c r="D3853" s="460">
        <f t="shared" si="673"/>
        <v>9120</v>
      </c>
      <c r="E3853" s="460">
        <f t="shared" si="679"/>
        <v>9.1199999999999992</v>
      </c>
      <c r="F3853" s="460">
        <f t="shared" si="674"/>
        <v>1.8844122083490162E-5</v>
      </c>
      <c r="G3853" s="460">
        <v>8.3260134306353296E-4</v>
      </c>
      <c r="H3853" s="460">
        <f t="shared" si="675"/>
        <v>1</v>
      </c>
      <c r="I3853" s="460">
        <v>2.01499111413553E-4</v>
      </c>
      <c r="J3853" s="20">
        <v>1.51242431099094E-4</v>
      </c>
      <c r="K3853" s="20">
        <v>1.8726088691075899E-4</v>
      </c>
      <c r="L3853" s="460" t="str">
        <f t="shared" si="676"/>
        <v>-</v>
      </c>
      <c r="M3853" s="460">
        <f t="shared" si="677"/>
        <v>1</v>
      </c>
      <c r="N3853" s="460">
        <f t="shared" si="678"/>
        <v>1.5689641355567089E-8</v>
      </c>
      <c r="O3853" s="460">
        <f t="shared" ref="O3853:O3916" si="683">20*LOG10(N3853)</f>
        <v>-156.08773967393159</v>
      </c>
      <c r="P3853" s="460">
        <f t="shared" si="680"/>
        <v>-10</v>
      </c>
      <c r="Q3853" s="460">
        <f t="shared" si="681"/>
        <v>2.8453503308718439E-14</v>
      </c>
      <c r="R3853" s="460">
        <f t="shared" si="682"/>
        <v>-2.8453503308718437E-13</v>
      </c>
    </row>
    <row r="3854" spans="3:18" x14ac:dyDescent="0.35">
      <c r="C3854" s="460">
        <v>9130</v>
      </c>
      <c r="D3854" s="460">
        <f t="shared" si="673"/>
        <v>9130</v>
      </c>
      <c r="E3854" s="460">
        <f t="shared" si="679"/>
        <v>9.1300000000000008</v>
      </c>
      <c r="F3854" s="460">
        <f t="shared" si="674"/>
        <v>1.946599947046583E-5</v>
      </c>
      <c r="G3854" s="460">
        <v>2.3178565229258902E-2</v>
      </c>
      <c r="H3854" s="460">
        <f t="shared" si="675"/>
        <v>1</v>
      </c>
      <c r="I3854" s="460">
        <v>2.0234040553526099E-4</v>
      </c>
      <c r="J3854" s="20">
        <v>1.4556702924997599E-4</v>
      </c>
      <c r="K3854" s="20">
        <v>1.9765998624081001E-4</v>
      </c>
      <c r="L3854" s="460" t="str">
        <f t="shared" si="676"/>
        <v>-</v>
      </c>
      <c r="M3854" s="460">
        <f t="shared" si="677"/>
        <v>1</v>
      </c>
      <c r="N3854" s="460">
        <f t="shared" si="678"/>
        <v>4.5119393847891147E-7</v>
      </c>
      <c r="O3854" s="460">
        <f t="shared" si="683"/>
        <v>-126.91273486945011</v>
      </c>
      <c r="P3854" s="460">
        <f t="shared" si="680"/>
        <v>-10</v>
      </c>
      <c r="Q3854" s="460">
        <f t="shared" si="681"/>
        <v>5.4495069279764477E-14</v>
      </c>
      <c r="R3854" s="460">
        <f t="shared" si="682"/>
        <v>-5.4495069279764472E-13</v>
      </c>
    </row>
    <row r="3855" spans="3:18" x14ac:dyDescent="0.35">
      <c r="C3855" s="460">
        <v>9140</v>
      </c>
      <c r="D3855" s="460">
        <f t="shared" si="673"/>
        <v>9140</v>
      </c>
      <c r="E3855" s="460">
        <f t="shared" si="679"/>
        <v>9.14</v>
      </c>
      <c r="F3855" s="460">
        <f t="shared" si="674"/>
        <v>2.0008261759102548E-5</v>
      </c>
      <c r="G3855" s="460">
        <v>1.6583515073134901E-2</v>
      </c>
      <c r="H3855" s="460">
        <f t="shared" si="675"/>
        <v>1</v>
      </c>
      <c r="I3855" s="460">
        <v>2.0286165111950099E-4</v>
      </c>
      <c r="J3855" s="20">
        <v>1.3969141306590399E-4</v>
      </c>
      <c r="K3855" s="20">
        <v>2.07797503911097E-4</v>
      </c>
      <c r="L3855" s="460" t="str">
        <f t="shared" si="676"/>
        <v>-</v>
      </c>
      <c r="M3855" s="460">
        <f t="shared" si="677"/>
        <v>1</v>
      </c>
      <c r="N3855" s="460">
        <f t="shared" si="678"/>
        <v>3.3180731046930574E-7</v>
      </c>
      <c r="O3855" s="460">
        <f t="shared" si="683"/>
        <v>-129.5822809942317</v>
      </c>
      <c r="P3855" s="460">
        <f t="shared" si="680"/>
        <v>-10</v>
      </c>
      <c r="Q3855" s="460">
        <f t="shared" si="681"/>
        <v>1.5327273896361701E-13</v>
      </c>
      <c r="R3855" s="460">
        <f t="shared" si="682"/>
        <v>-1.5327273896361701E-12</v>
      </c>
    </row>
    <row r="3856" spans="3:18" x14ac:dyDescent="0.35">
      <c r="C3856" s="460">
        <v>9150</v>
      </c>
      <c r="D3856" s="460">
        <f t="shared" si="673"/>
        <v>9150</v>
      </c>
      <c r="E3856" s="460">
        <f t="shared" si="679"/>
        <v>9.15</v>
      </c>
      <c r="F3856" s="460">
        <f t="shared" si="674"/>
        <v>2.0465290907086626E-5</v>
      </c>
      <c r="G3856" s="460">
        <v>1.9382734692195301E-8</v>
      </c>
      <c r="H3856" s="460">
        <f t="shared" si="675"/>
        <v>1</v>
      </c>
      <c r="I3856" s="460">
        <v>2.0306403438558499E-4</v>
      </c>
      <c r="J3856" s="20">
        <v>1.33626445847385E-4</v>
      </c>
      <c r="K3856" s="20">
        <v>2.1766489957904901E-4</v>
      </c>
      <c r="L3856" s="460" t="str">
        <f t="shared" si="676"/>
        <v>-</v>
      </c>
      <c r="M3856" s="460">
        <f t="shared" si="677"/>
        <v>1</v>
      </c>
      <c r="N3856" s="460">
        <f t="shared" si="678"/>
        <v>3.9667330405065701E-13</v>
      </c>
      <c r="O3856" s="460">
        <f t="shared" si="683"/>
        <v>-248.0313405276288</v>
      </c>
      <c r="P3856" s="460">
        <f t="shared" si="680"/>
        <v>-10</v>
      </c>
      <c r="Q3856" s="460">
        <f t="shared" si="681"/>
        <v>2.7524088629808979E-14</v>
      </c>
      <c r="R3856" s="460">
        <f t="shared" si="682"/>
        <v>-2.7524088629808976E-13</v>
      </c>
    </row>
    <row r="3857" spans="3:18" x14ac:dyDescent="0.35">
      <c r="C3857" s="460">
        <v>9160</v>
      </c>
      <c r="D3857" s="460">
        <f t="shared" si="673"/>
        <v>9160</v>
      </c>
      <c r="E3857" s="460">
        <f t="shared" si="679"/>
        <v>9.16</v>
      </c>
      <c r="F3857" s="460">
        <f t="shared" si="674"/>
        <v>2.0832372836129974E-5</v>
      </c>
      <c r="G3857" s="460">
        <v>4.6918758180128397E-9</v>
      </c>
      <c r="H3857" s="460">
        <f t="shared" si="675"/>
        <v>1</v>
      </c>
      <c r="I3857" s="460">
        <v>2.0294922960356799E-4</v>
      </c>
      <c r="J3857" s="20">
        <v>1.2738322564253101E-4</v>
      </c>
      <c r="K3857" s="20">
        <v>2.27253959290596E-4</v>
      </c>
      <c r="L3857" s="460" t="str">
        <f t="shared" si="676"/>
        <v>-</v>
      </c>
      <c r="M3857" s="460">
        <f t="shared" si="677"/>
        <v>1</v>
      </c>
      <c r="N3857" s="460">
        <f t="shared" si="678"/>
        <v>9.7742906341665783E-14</v>
      </c>
      <c r="O3857" s="460">
        <f t="shared" si="683"/>
        <v>-260.198295031268</v>
      </c>
      <c r="P3857" s="460">
        <f t="shared" si="680"/>
        <v>-10</v>
      </c>
      <c r="Q3857" s="460">
        <f t="shared" si="681"/>
        <v>6.1111847274676392E-26</v>
      </c>
      <c r="R3857" s="460">
        <f t="shared" si="682"/>
        <v>-6.1111847274676389E-25</v>
      </c>
    </row>
    <row r="3858" spans="3:18" x14ac:dyDescent="0.35">
      <c r="C3858" s="460">
        <v>9170</v>
      </c>
      <c r="D3858" s="460">
        <f t="shared" si="673"/>
        <v>9170</v>
      </c>
      <c r="E3858" s="460">
        <f t="shared" si="679"/>
        <v>9.17</v>
      </c>
      <c r="F3858" s="460">
        <f t="shared" si="674"/>
        <v>2.1105757029183036E-5</v>
      </c>
      <c r="G3858" s="460">
        <v>3.7341387401944801E-3</v>
      </c>
      <c r="H3858" s="460">
        <f t="shared" si="675"/>
        <v>1</v>
      </c>
      <c r="I3858" s="460">
        <v>2.02519393269991E-4</v>
      </c>
      <c r="J3858" s="20">
        <v>1.20973065838453E-4</v>
      </c>
      <c r="K3858" s="20">
        <v>2.36556801363006E-4</v>
      </c>
      <c r="L3858" s="460" t="str">
        <f t="shared" si="676"/>
        <v>-</v>
      </c>
      <c r="M3858" s="460">
        <f t="shared" si="677"/>
        <v>1</v>
      </c>
      <c r="N3858" s="460">
        <f t="shared" si="678"/>
        <v>7.8811824963804328E-8</v>
      </c>
      <c r="O3858" s="460">
        <f t="shared" si="683"/>
        <v>-142.06817231740638</v>
      </c>
      <c r="P3858" s="460">
        <f t="shared" si="680"/>
        <v>-10</v>
      </c>
      <c r="Q3858" s="460">
        <f t="shared" si="681"/>
        <v>1.5528297901821344E-15</v>
      </c>
      <c r="R3858" s="460">
        <f t="shared" si="682"/>
        <v>-1.5528297901821346E-14</v>
      </c>
    </row>
    <row r="3859" spans="3:18" x14ac:dyDescent="0.35">
      <c r="C3859" s="460">
        <v>9180</v>
      </c>
      <c r="D3859" s="460">
        <f t="shared" si="673"/>
        <v>9180</v>
      </c>
      <c r="E3859" s="460">
        <f t="shared" si="679"/>
        <v>9.18</v>
      </c>
      <c r="F3859" s="460">
        <f t="shared" si="674"/>
        <v>2.128270291676066E-5</v>
      </c>
      <c r="G3859" s="460">
        <v>6.2176988376772399E-3</v>
      </c>
      <c r="H3859" s="460">
        <f t="shared" si="675"/>
        <v>1</v>
      </c>
      <c r="I3859" s="460">
        <v>2.0177715758321201E-4</v>
      </c>
      <c r="J3859" s="20">
        <v>1.14407475534243E-4</v>
      </c>
      <c r="K3859" s="20">
        <v>2.4556588190445799E-4</v>
      </c>
      <c r="L3859" s="460" t="str">
        <f t="shared" si="676"/>
        <v>-</v>
      </c>
      <c r="M3859" s="460">
        <f t="shared" si="677"/>
        <v>1</v>
      </c>
      <c r="N3859" s="460">
        <f t="shared" si="678"/>
        <v>1.3232943718817275E-7</v>
      </c>
      <c r="O3859" s="460">
        <f t="shared" si="683"/>
        <v>-137.56687069201558</v>
      </c>
      <c r="P3859" s="460">
        <f t="shared" si="680"/>
        <v>-10</v>
      </c>
      <c r="Q3859" s="460">
        <f t="shared" si="681"/>
        <v>1.1145158145782478E-14</v>
      </c>
      <c r="R3859" s="460">
        <f t="shared" si="682"/>
        <v>-1.1145158145782477E-13</v>
      </c>
    </row>
    <row r="3860" spans="3:18" x14ac:dyDescent="0.35">
      <c r="C3860" s="460">
        <v>9190</v>
      </c>
      <c r="D3860" s="460">
        <f t="shared" si="673"/>
        <v>9190</v>
      </c>
      <c r="E3860" s="460">
        <f t="shared" si="679"/>
        <v>9.19</v>
      </c>
      <c r="F3860" s="460">
        <f t="shared" si="674"/>
        <v>2.1361512494198742E-5</v>
      </c>
      <c r="G3860" s="460">
        <v>1.2959235319453701E-2</v>
      </c>
      <c r="H3860" s="460">
        <f t="shared" si="675"/>
        <v>1</v>
      </c>
      <c r="I3860" s="460">
        <v>2.0072562323390601E-4</v>
      </c>
      <c r="J3860" s="20">
        <v>1.07698139728995E-4</v>
      </c>
      <c r="K3860" s="20">
        <v>2.5427399996858798E-4</v>
      </c>
      <c r="L3860" s="460" t="str">
        <f t="shared" si="676"/>
        <v>-</v>
      </c>
      <c r="M3860" s="460">
        <f t="shared" si="677"/>
        <v>1</v>
      </c>
      <c r="N3860" s="460">
        <f t="shared" si="678"/>
        <v>2.7682886719177185E-7</v>
      </c>
      <c r="O3860" s="460">
        <f t="shared" si="683"/>
        <v>-131.15577248890014</v>
      </c>
      <c r="P3860" s="460">
        <f t="shared" si="680"/>
        <v>-10</v>
      </c>
      <c r="Q3860" s="460">
        <f t="shared" si="681"/>
        <v>4.1852629510767847E-14</v>
      </c>
      <c r="R3860" s="460">
        <f t="shared" si="682"/>
        <v>-4.1852629510767846E-13</v>
      </c>
    </row>
    <row r="3861" spans="3:18" x14ac:dyDescent="0.35">
      <c r="C3861" s="460">
        <v>9200</v>
      </c>
      <c r="D3861" s="460">
        <f t="shared" si="673"/>
        <v>9200</v>
      </c>
      <c r="E3861" s="460">
        <f t="shared" si="679"/>
        <v>9.1999999999999993</v>
      </c>
      <c r="F3861" s="460">
        <f t="shared" si="674"/>
        <v>2.1341548804378638E-5</v>
      </c>
      <c r="G3861" s="460">
        <v>1.49115784929417E-15</v>
      </c>
      <c r="H3861" s="460">
        <f t="shared" si="675"/>
        <v>1</v>
      </c>
      <c r="I3861" s="460">
        <v>1.9936835152541799E-4</v>
      </c>
      <c r="J3861" s="20">
        <v>1.0085689935691699E-4</v>
      </c>
      <c r="K3861" s="20">
        <v>2.6267430234042701E-4</v>
      </c>
      <c r="L3861" s="460" t="str">
        <f t="shared" si="676"/>
        <v>-</v>
      </c>
      <c r="M3861" s="460">
        <f t="shared" si="677"/>
        <v>1</v>
      </c>
      <c r="N3861" s="460">
        <f t="shared" si="678"/>
        <v>3.1823618015743818E-20</v>
      </c>
      <c r="O3861" s="460">
        <f t="shared" si="683"/>
        <v>-389.94500894196585</v>
      </c>
      <c r="P3861" s="460">
        <f t="shared" si="680"/>
        <v>-10</v>
      </c>
      <c r="Q3861" s="460">
        <f t="shared" si="681"/>
        <v>1.9158555427674318E-14</v>
      </c>
      <c r="R3861" s="460">
        <f t="shared" si="682"/>
        <v>-1.9158555427674318E-13</v>
      </c>
    </row>
    <row r="3862" spans="3:18" x14ac:dyDescent="0.35">
      <c r="C3862" s="460">
        <v>9210</v>
      </c>
      <c r="D3862" s="460">
        <f t="shared" si="673"/>
        <v>9210</v>
      </c>
      <c r="E3862" s="460">
        <f t="shared" si="679"/>
        <v>9.2100000000000009</v>
      </c>
      <c r="F3862" s="460">
        <f t="shared" si="674"/>
        <v>2.12232401169623E-5</v>
      </c>
      <c r="G3862" s="460">
        <v>1.2959235319453701E-2</v>
      </c>
      <c r="H3862" s="460">
        <f t="shared" si="675"/>
        <v>1</v>
      </c>
      <c r="I3862" s="460">
        <v>1.97709355840617E-4</v>
      </c>
      <c r="J3862" s="587">
        <v>9.3895731203045494E-5</v>
      </c>
      <c r="K3862" s="20">
        <v>2.70760287952885E-4</v>
      </c>
      <c r="L3862" s="460" t="str">
        <f t="shared" si="676"/>
        <v>-</v>
      </c>
      <c r="M3862" s="460">
        <f t="shared" si="677"/>
        <v>1</v>
      </c>
      <c r="N3862" s="460">
        <f t="shared" si="678"/>
        <v>2.7503696291698453E-7</v>
      </c>
      <c r="O3862" s="460">
        <f t="shared" si="683"/>
        <v>-131.21217872614781</v>
      </c>
      <c r="P3862" s="460">
        <f t="shared" si="680"/>
        <v>-10</v>
      </c>
      <c r="Q3862" s="460">
        <f t="shared" si="681"/>
        <v>1.8911332742654055E-14</v>
      </c>
      <c r="R3862" s="460">
        <f t="shared" si="682"/>
        <v>-1.8911332742654055E-13</v>
      </c>
    </row>
    <row r="3863" spans="3:18" x14ac:dyDescent="0.35">
      <c r="C3863" s="460">
        <v>9220</v>
      </c>
      <c r="D3863" s="460">
        <f t="shared" si="673"/>
        <v>9220</v>
      </c>
      <c r="E3863" s="460">
        <f t="shared" si="679"/>
        <v>9.2200000000000006</v>
      </c>
      <c r="F3863" s="460">
        <f t="shared" si="674"/>
        <v>2.1008069832763967E-5</v>
      </c>
      <c r="G3863" s="460">
        <v>6.2176988376769996E-3</v>
      </c>
      <c r="H3863" s="460">
        <f t="shared" si="675"/>
        <v>1</v>
      </c>
      <c r="I3863" s="460">
        <v>1.9575309247289499E-4</v>
      </c>
      <c r="J3863" s="587">
        <v>8.6826727731482793E-5</v>
      </c>
      <c r="K3863" s="20">
        <v>2.7852581193024901E-4</v>
      </c>
      <c r="L3863" s="460" t="str">
        <f t="shared" si="676"/>
        <v>-</v>
      </c>
      <c r="M3863" s="460">
        <f t="shared" si="677"/>
        <v>1</v>
      </c>
      <c r="N3863" s="460">
        <f t="shared" si="678"/>
        <v>1.3062185138101377E-7</v>
      </c>
      <c r="O3863" s="460">
        <f t="shared" si="683"/>
        <v>-137.6796833003645</v>
      </c>
      <c r="P3863" s="460">
        <f t="shared" si="680"/>
        <v>-10</v>
      </c>
      <c r="Q3863" s="460">
        <f t="shared" si="681"/>
        <v>4.1139768404414465E-14</v>
      </c>
      <c r="R3863" s="460">
        <f t="shared" si="682"/>
        <v>-4.1139768404414464E-13</v>
      </c>
    </row>
    <row r="3864" spans="3:18" x14ac:dyDescent="0.35">
      <c r="C3864" s="460">
        <v>9230</v>
      </c>
      <c r="D3864" s="460">
        <f t="shared" si="673"/>
        <v>9230</v>
      </c>
      <c r="E3864" s="460">
        <f t="shared" si="679"/>
        <v>9.23</v>
      </c>
      <c r="F3864" s="460">
        <f t="shared" si="674"/>
        <v>2.0698552337803232E-5</v>
      </c>
      <c r="G3864" s="460">
        <v>3.73413874019399E-3</v>
      </c>
      <c r="H3864" s="460">
        <f t="shared" si="675"/>
        <v>1</v>
      </c>
      <c r="I3864" s="460">
        <v>1.9350445083883E-4</v>
      </c>
      <c r="J3864" s="587">
        <v>7.9662076860343404E-5</v>
      </c>
      <c r="K3864" s="20">
        <v>2.8596508925898302E-4</v>
      </c>
      <c r="L3864" s="460" t="str">
        <f t="shared" si="676"/>
        <v>-</v>
      </c>
      <c r="M3864" s="460">
        <f t="shared" si="677"/>
        <v>1</v>
      </c>
      <c r="N3864" s="460">
        <f t="shared" si="678"/>
        <v>7.7291266150523921E-8</v>
      </c>
      <c r="O3864" s="460">
        <f t="shared" si="683"/>
        <v>-142.23739156456537</v>
      </c>
      <c r="P3864" s="460">
        <f t="shared" si="680"/>
        <v>-10</v>
      </c>
      <c r="Q3864" s="460">
        <f t="shared" si="681"/>
        <v>1.080696611042075E-14</v>
      </c>
      <c r="R3864" s="460">
        <f t="shared" si="682"/>
        <v>-1.0806966110420751E-13</v>
      </c>
    </row>
    <row r="3865" spans="3:18" x14ac:dyDescent="0.35">
      <c r="C3865" s="460">
        <v>9240</v>
      </c>
      <c r="D3865" s="460">
        <f t="shared" si="673"/>
        <v>9240</v>
      </c>
      <c r="E3865" s="460">
        <f t="shared" si="679"/>
        <v>9.24</v>
      </c>
      <c r="F3865" s="460">
        <f t="shared" si="674"/>
        <v>2.029819522316129E-5</v>
      </c>
      <c r="G3865" s="460">
        <v>4.6918747496347101E-9</v>
      </c>
      <c r="H3865" s="460">
        <f t="shared" si="675"/>
        <v>1</v>
      </c>
      <c r="I3865" s="460">
        <v>1.9096874309197401E-4</v>
      </c>
      <c r="J3865" s="587">
        <v>7.2414041714298006E-5</v>
      </c>
      <c r="K3865" s="20">
        <v>2.9307269808325701E-4</v>
      </c>
      <c r="L3865" s="460" t="str">
        <f t="shared" si="676"/>
        <v>-</v>
      </c>
      <c r="M3865" s="460">
        <f t="shared" si="677"/>
        <v>1</v>
      </c>
      <c r="N3865" s="460">
        <f t="shared" si="678"/>
        <v>9.5236589630706343E-14</v>
      </c>
      <c r="O3865" s="460">
        <f t="shared" si="683"/>
        <v>-260.42392329665017</v>
      </c>
      <c r="P3865" s="460">
        <f t="shared" si="680"/>
        <v>-10</v>
      </c>
      <c r="Q3865" s="460">
        <f t="shared" si="681"/>
        <v>1.4934886362683469E-15</v>
      </c>
      <c r="R3865" s="460">
        <f t="shared" si="682"/>
        <v>-1.4934886362683468E-14</v>
      </c>
    </row>
    <row r="3866" spans="3:18" x14ac:dyDescent="0.35">
      <c r="C3866" s="460">
        <v>9250</v>
      </c>
      <c r="D3866" s="460">
        <f t="shared" si="673"/>
        <v>9250</v>
      </c>
      <c r="E3866" s="460">
        <f t="shared" si="679"/>
        <v>9.25</v>
      </c>
      <c r="F3866" s="460">
        <f t="shared" si="674"/>
        <v>1.9811448471385178E-5</v>
      </c>
      <c r="G3866" s="460">
        <v>1.9382736265644498E-8</v>
      </c>
      <c r="H3866" s="460">
        <f t="shared" si="675"/>
        <v>1</v>
      </c>
      <c r="I3866" s="460">
        <v>1.8815169315691401E-4</v>
      </c>
      <c r="J3866" s="587">
        <v>6.5094940388579897E-5</v>
      </c>
      <c r="K3866" s="20">
        <v>2.9984358262529599E-4</v>
      </c>
      <c r="L3866" s="460" t="str">
        <f t="shared" si="676"/>
        <v>-</v>
      </c>
      <c r="M3866" s="460">
        <f t="shared" si="677"/>
        <v>1</v>
      </c>
      <c r="N3866" s="460">
        <f t="shared" si="678"/>
        <v>3.8400008076126477E-13</v>
      </c>
      <c r="O3866" s="460">
        <f t="shared" si="683"/>
        <v>-248.31337368586981</v>
      </c>
      <c r="P3866" s="460">
        <f t="shared" si="680"/>
        <v>-10</v>
      </c>
      <c r="Q3866" s="460">
        <f t="shared" si="681"/>
        <v>5.7416946562095676E-26</v>
      </c>
      <c r="R3866" s="460">
        <f t="shared" si="682"/>
        <v>-5.7416946562095674E-25</v>
      </c>
    </row>
    <row r="3867" spans="3:18" x14ac:dyDescent="0.35">
      <c r="C3867" s="460">
        <v>9260</v>
      </c>
      <c r="D3867" s="460">
        <f t="shared" si="673"/>
        <v>9260</v>
      </c>
      <c r="E3867" s="460">
        <f t="shared" si="679"/>
        <v>9.26</v>
      </c>
      <c r="F3867" s="460">
        <f t="shared" si="674"/>
        <v>1.9243641385358631E-5</v>
      </c>
      <c r="G3867" s="460">
        <v>1.6583515073135199E-2</v>
      </c>
      <c r="H3867" s="460">
        <f t="shared" si="675"/>
        <v>1</v>
      </c>
      <c r="I3867" s="460">
        <v>1.8505942520502199E-4</v>
      </c>
      <c r="J3867" s="587">
        <v>5.7717125755779498E-5</v>
      </c>
      <c r="K3867" s="20">
        <v>3.06273055730249E-4</v>
      </c>
      <c r="L3867" s="460" t="str">
        <f t="shared" si="676"/>
        <v>-</v>
      </c>
      <c r="M3867" s="460">
        <f t="shared" si="677"/>
        <v>1</v>
      </c>
      <c r="N3867" s="460">
        <f t="shared" si="678"/>
        <v>3.1912721697610318E-7</v>
      </c>
      <c r="O3867" s="460">
        <f t="shared" si="683"/>
        <v>-129.92072310268728</v>
      </c>
      <c r="P3867" s="460">
        <f t="shared" si="680"/>
        <v>-10</v>
      </c>
      <c r="Q3867" s="460">
        <f t="shared" si="681"/>
        <v>2.5460606426203619E-14</v>
      </c>
      <c r="R3867" s="460">
        <f t="shared" si="682"/>
        <v>-2.5460606426203618E-13</v>
      </c>
    </row>
    <row r="3868" spans="3:18" x14ac:dyDescent="0.35">
      <c r="C3868" s="460">
        <v>9270</v>
      </c>
      <c r="D3868" s="460">
        <f t="shared" si="673"/>
        <v>9270</v>
      </c>
      <c r="E3868" s="460">
        <f t="shared" si="679"/>
        <v>9.27</v>
      </c>
      <c r="F3868" s="460">
        <f t="shared" si="674"/>
        <v>1.8600908198930145E-5</v>
      </c>
      <c r="G3868" s="460">
        <v>2.3178565229258801E-2</v>
      </c>
      <c r="H3868" s="460">
        <f t="shared" si="675"/>
        <v>1</v>
      </c>
      <c r="I3868" s="460">
        <v>1.8169845159221701E-4</v>
      </c>
      <c r="J3868" s="587">
        <v>5.0292965348161399E-5</v>
      </c>
      <c r="K3868" s="20">
        <v>3.1235680103499502E-4</v>
      </c>
      <c r="L3868" s="460" t="str">
        <f t="shared" si="676"/>
        <v>-</v>
      </c>
      <c r="M3868" s="460">
        <f t="shared" si="677"/>
        <v>1</v>
      </c>
      <c r="N3868" s="460">
        <f t="shared" si="678"/>
        <v>4.3114236401235719E-7</v>
      </c>
      <c r="O3868" s="460">
        <f t="shared" si="683"/>
        <v>-127.3075860262044</v>
      </c>
      <c r="P3868" s="460">
        <f t="shared" si="680"/>
        <v>-10</v>
      </c>
      <c r="Q3868" s="460">
        <f t="shared" si="681"/>
        <v>1.4072611103914996E-13</v>
      </c>
      <c r="R3868" s="460">
        <f t="shared" si="682"/>
        <v>-1.4072611103914997E-12</v>
      </c>
    </row>
    <row r="3869" spans="3:18" x14ac:dyDescent="0.35">
      <c r="C3869" s="460">
        <v>9280</v>
      </c>
      <c r="D3869" s="460">
        <f t="shared" si="673"/>
        <v>9280</v>
      </c>
      <c r="E3869" s="460">
        <f t="shared" si="679"/>
        <v>9.2799999999999994</v>
      </c>
      <c r="F3869" s="460">
        <f t="shared" si="674"/>
        <v>1.7890103457991543E-5</v>
      </c>
      <c r="G3869" s="460">
        <v>8.3260134306296202E-4</v>
      </c>
      <c r="H3869" s="460">
        <f t="shared" si="675"/>
        <v>1</v>
      </c>
      <c r="I3869" s="460">
        <v>1.7807566028056599E-4</v>
      </c>
      <c r="J3869" s="587">
        <v>4.2834821346283402E-5</v>
      </c>
      <c r="K3869" s="20">
        <v>3.18090874761609E-4</v>
      </c>
      <c r="L3869" s="460" t="str">
        <f t="shared" si="676"/>
        <v>-</v>
      </c>
      <c r="M3869" s="460">
        <f t="shared" si="677"/>
        <v>1</v>
      </c>
      <c r="N3869" s="460">
        <f t="shared" si="678"/>
        <v>1.48953241666591E-8</v>
      </c>
      <c r="O3869" s="460">
        <f t="shared" si="683"/>
        <v>-156.53900081606929</v>
      </c>
      <c r="P3869" s="460">
        <f t="shared" si="680"/>
        <v>-10</v>
      </c>
      <c r="Q3869" s="460">
        <f t="shared" si="681"/>
        <v>4.9737404819020344E-14</v>
      </c>
      <c r="R3869" s="460">
        <f t="shared" si="682"/>
        <v>-4.9737404819020338E-13</v>
      </c>
    </row>
    <row r="3870" spans="3:18" x14ac:dyDescent="0.35">
      <c r="C3870" s="460">
        <v>9290</v>
      </c>
      <c r="D3870" s="460">
        <f t="shared" si="673"/>
        <v>9290</v>
      </c>
      <c r="E3870" s="460">
        <f t="shared" si="679"/>
        <v>9.2899999999999991</v>
      </c>
      <c r="F3870" s="460">
        <f t="shared" si="674"/>
        <v>1.7118708394160854E-5</v>
      </c>
      <c r="G3870" s="460">
        <v>1.7723966837408799E-2</v>
      </c>
      <c r="H3870" s="460">
        <f t="shared" si="675"/>
        <v>1</v>
      </c>
      <c r="I3870" s="460">
        <v>1.74198301767571E-4</v>
      </c>
      <c r="J3870" s="587">
        <v>3.5355030705642201E-5</v>
      </c>
      <c r="K3870" s="20">
        <v>3.2347170713628001E-4</v>
      </c>
      <c r="L3870" s="460" t="str">
        <f t="shared" si="676"/>
        <v>-</v>
      </c>
      <c r="M3870" s="460">
        <f t="shared" si="677"/>
        <v>1</v>
      </c>
      <c r="N3870" s="460">
        <f t="shared" si="678"/>
        <v>3.0341141987737859E-7</v>
      </c>
      <c r="O3870" s="460">
        <f t="shared" si="683"/>
        <v>-130.35936154307586</v>
      </c>
      <c r="P3870" s="460">
        <f t="shared" si="680"/>
        <v>-10</v>
      </c>
      <c r="Q3870" s="460">
        <f t="shared" si="681"/>
        <v>2.5329795825979133E-14</v>
      </c>
      <c r="R3870" s="460">
        <f t="shared" si="682"/>
        <v>-2.5329795825979133E-13</v>
      </c>
    </row>
    <row r="3871" spans="3:18" x14ac:dyDescent="0.35">
      <c r="C3871" s="460">
        <v>9300</v>
      </c>
      <c r="D3871" s="460">
        <f t="shared" si="673"/>
        <v>9300</v>
      </c>
      <c r="E3871" s="460">
        <f t="shared" si="679"/>
        <v>9.3000000000000007</v>
      </c>
      <c r="F3871" s="460">
        <f t="shared" si="674"/>
        <v>1.6294729629006126E-5</v>
      </c>
      <c r="G3871" s="460">
        <v>1.3766874299016399E-8</v>
      </c>
      <c r="H3871" s="460">
        <f t="shared" si="675"/>
        <v>1</v>
      </c>
      <c r="I3871" s="460">
        <v>1.70073975544221E-4</v>
      </c>
      <c r="J3871" s="587">
        <v>2.78658854523179E-5</v>
      </c>
      <c r="K3871" s="20">
        <v>3.2849610343483601E-4</v>
      </c>
      <c r="L3871" s="460" t="str">
        <f t="shared" si="676"/>
        <v>-</v>
      </c>
      <c r="M3871" s="460">
        <f t="shared" si="677"/>
        <v>1</v>
      </c>
      <c r="N3871" s="460">
        <f t="shared" si="678"/>
        <v>2.2432749453898546E-13</v>
      </c>
      <c r="O3871" s="460">
        <f t="shared" si="683"/>
        <v>-252.98234988324208</v>
      </c>
      <c r="P3871" s="460">
        <f t="shared" si="680"/>
        <v>-10</v>
      </c>
      <c r="Q3871" s="460">
        <f t="shared" si="681"/>
        <v>2.3014656459776133E-14</v>
      </c>
      <c r="R3871" s="460">
        <f t="shared" si="682"/>
        <v>-2.3014656459776135E-13</v>
      </c>
    </row>
    <row r="3872" spans="3:18" x14ac:dyDescent="0.35">
      <c r="C3872" s="460">
        <v>9310</v>
      </c>
      <c r="D3872" s="460">
        <f t="shared" si="673"/>
        <v>9310</v>
      </c>
      <c r="E3872" s="460">
        <f t="shared" si="679"/>
        <v>9.31</v>
      </c>
      <c r="F3872" s="460">
        <f t="shared" si="674"/>
        <v>1.5426591643386377E-5</v>
      </c>
      <c r="G3872" s="460">
        <v>2.5137027618833001E-2</v>
      </c>
      <c r="H3872" s="460">
        <f t="shared" si="675"/>
        <v>1</v>
      </c>
      <c r="I3872" s="460">
        <v>1.6571061610719601E-4</v>
      </c>
      <c r="J3872" s="587">
        <v>2.03796131775784E-5</v>
      </c>
      <c r="K3872" s="20">
        <v>3.33161244655288E-4</v>
      </c>
      <c r="L3872" s="460" t="str">
        <f t="shared" si="676"/>
        <v>-</v>
      </c>
      <c r="M3872" s="460">
        <f t="shared" si="677"/>
        <v>1</v>
      </c>
      <c r="N3872" s="460">
        <f t="shared" si="678"/>
        <v>3.8777866020426174E-7</v>
      </c>
      <c r="O3872" s="460">
        <f t="shared" si="683"/>
        <v>-128.22832188402896</v>
      </c>
      <c r="P3872" s="460">
        <f t="shared" si="680"/>
        <v>-10</v>
      </c>
      <c r="Q3872" s="460">
        <f t="shared" si="681"/>
        <v>3.7593115822173297E-14</v>
      </c>
      <c r="R3872" s="460">
        <f t="shared" si="682"/>
        <v>-3.7593115822173297E-13</v>
      </c>
    </row>
    <row r="3873" spans="3:18" x14ac:dyDescent="0.35">
      <c r="C3873" s="460">
        <v>9320</v>
      </c>
      <c r="D3873" s="460">
        <f t="shared" si="673"/>
        <v>9320</v>
      </c>
      <c r="E3873" s="460">
        <f t="shared" si="679"/>
        <v>9.32</v>
      </c>
      <c r="F3873" s="460">
        <f t="shared" si="674"/>
        <v>1.4523024522745755E-5</v>
      </c>
      <c r="G3873" s="460">
        <v>1.3260082158223101E-2</v>
      </c>
      <c r="H3873" s="460">
        <f t="shared" si="675"/>
        <v>1</v>
      </c>
      <c r="I3873" s="460">
        <v>1.6111647854871299E-4</v>
      </c>
      <c r="J3873" s="587">
        <v>1.29083577615697E-5</v>
      </c>
      <c r="K3873" s="20">
        <v>3.3746468782104301E-4</v>
      </c>
      <c r="L3873" s="460" t="str">
        <f t="shared" si="676"/>
        <v>-</v>
      </c>
      <c r="M3873" s="460">
        <f t="shared" si="677"/>
        <v>1</v>
      </c>
      <c r="N3873" s="460">
        <f t="shared" si="678"/>
        <v>1.9257649835749756E-7</v>
      </c>
      <c r="O3873" s="460">
        <f t="shared" si="683"/>
        <v>-134.30793428778395</v>
      </c>
      <c r="P3873" s="460">
        <f t="shared" si="680"/>
        <v>-10</v>
      </c>
      <c r="Q3873" s="460">
        <f t="shared" si="681"/>
        <v>8.4203027517311191E-14</v>
      </c>
      <c r="R3873" s="460">
        <f t="shared" si="682"/>
        <v>-8.4203027517311193E-13</v>
      </c>
    </row>
    <row r="3874" spans="3:18" x14ac:dyDescent="0.35">
      <c r="C3874" s="460">
        <v>9330</v>
      </c>
      <c r="D3874" s="460">
        <f t="shared" si="673"/>
        <v>9330</v>
      </c>
      <c r="E3874" s="460">
        <f t="shared" si="679"/>
        <v>9.33</v>
      </c>
      <c r="F3874" s="460">
        <f t="shared" si="674"/>
        <v>1.3592948544197455E-5</v>
      </c>
      <c r="G3874" s="460">
        <v>1.8618288423169399E-2</v>
      </c>
      <c r="H3874" s="460">
        <f t="shared" si="675"/>
        <v>1</v>
      </c>
      <c r="I3874" s="460">
        <v>1.5630012374837001E-4</v>
      </c>
      <c r="J3874" s="587">
        <v>5.4641603552945798E-6</v>
      </c>
      <c r="K3874" s="20">
        <v>3.4140436591485198E-4</v>
      </c>
      <c r="L3874" s="460" t="str">
        <f t="shared" si="676"/>
        <v>-</v>
      </c>
      <c r="M3874" s="460">
        <f t="shared" si="677"/>
        <v>1</v>
      </c>
      <c r="N3874" s="460">
        <f t="shared" si="678"/>
        <v>2.5307743651716883E-7</v>
      </c>
      <c r="O3874" s="460">
        <f t="shared" si="683"/>
        <v>-131.93493146529829</v>
      </c>
      <c r="P3874" s="460">
        <f t="shared" si="680"/>
        <v>-10</v>
      </c>
      <c r="Q3874" s="460">
        <f t="shared" si="681"/>
        <v>4.9651857417318351E-14</v>
      </c>
      <c r="R3874" s="460">
        <f t="shared" si="682"/>
        <v>-4.9651857417318347E-13</v>
      </c>
    </row>
    <row r="3875" spans="3:18" x14ac:dyDescent="0.35">
      <c r="C3875" s="460">
        <v>9340</v>
      </c>
      <c r="D3875" s="460">
        <f t="shared" si="673"/>
        <v>9340</v>
      </c>
      <c r="E3875" s="460">
        <f t="shared" si="679"/>
        <v>9.34</v>
      </c>
      <c r="F3875" s="460">
        <f t="shared" si="674"/>
        <v>1.2645357204307222E-5</v>
      </c>
      <c r="G3875" s="460">
        <v>2.17200596749236E-2</v>
      </c>
      <c r="H3875" s="460">
        <f t="shared" si="675"/>
        <v>1</v>
      </c>
      <c r="I3875" s="460">
        <v>1.51270403193068E-4</v>
      </c>
      <c r="J3875" s="587">
        <v>1.94105935027122E-6</v>
      </c>
      <c r="K3875" s="20">
        <v>3.4497858744754001E-4</v>
      </c>
      <c r="L3875" s="460" t="str">
        <f t="shared" si="676"/>
        <v>-</v>
      </c>
      <c r="M3875" s="460">
        <f t="shared" si="677"/>
        <v>1</v>
      </c>
      <c r="N3875" s="460">
        <f t="shared" si="678"/>
        <v>2.7465791308827793E-7</v>
      </c>
      <c r="O3875" s="460">
        <f t="shared" si="683"/>
        <v>-131.22415768263815</v>
      </c>
      <c r="P3875" s="460">
        <f t="shared" si="680"/>
        <v>-10</v>
      </c>
      <c r="Q3875" s="460">
        <f t="shared" si="681"/>
        <v>6.9626149805795762E-14</v>
      </c>
      <c r="R3875" s="460">
        <f t="shared" si="682"/>
        <v>-6.962614980579576E-13</v>
      </c>
    </row>
    <row r="3876" spans="3:18" x14ac:dyDescent="0.35">
      <c r="C3876" s="460">
        <v>9350</v>
      </c>
      <c r="D3876" s="460">
        <f t="shared" si="673"/>
        <v>9350</v>
      </c>
      <c r="E3876" s="460">
        <f t="shared" si="679"/>
        <v>9.35</v>
      </c>
      <c r="F3876" s="460">
        <f t="shared" si="674"/>
        <v>1.1689200297363901E-5</v>
      </c>
      <c r="G3876" s="460">
        <v>2.1995444012480801E-8</v>
      </c>
      <c r="H3876" s="460">
        <f t="shared" si="675"/>
        <v>1</v>
      </c>
      <c r="I3876" s="460">
        <v>1.4603644344955699E-4</v>
      </c>
      <c r="J3876" s="587">
        <v>9.2955215402206106E-6</v>
      </c>
      <c r="K3876" s="20">
        <v>3.4818603566335199E-4</v>
      </c>
      <c r="L3876" s="460" t="str">
        <f t="shared" si="676"/>
        <v>-</v>
      </c>
      <c r="M3876" s="460">
        <f t="shared" si="677"/>
        <v>1</v>
      </c>
      <c r="N3876" s="460">
        <f t="shared" si="678"/>
        <v>2.5710915069134161E-13</v>
      </c>
      <c r="O3876" s="460">
        <f t="shared" si="683"/>
        <v>-251.79764932486086</v>
      </c>
      <c r="P3876" s="460">
        <f t="shared" si="680"/>
        <v>-10</v>
      </c>
      <c r="Q3876" s="460">
        <f t="shared" si="681"/>
        <v>1.8859277614049921E-14</v>
      </c>
      <c r="R3876" s="460">
        <f t="shared" si="682"/>
        <v>-1.8859277614049919E-13</v>
      </c>
    </row>
    <row r="3877" spans="3:18" x14ac:dyDescent="0.35">
      <c r="C3877" s="460">
        <v>9360</v>
      </c>
      <c r="D3877" s="460">
        <f t="shared" si="673"/>
        <v>9360</v>
      </c>
      <c r="E3877" s="460">
        <f t="shared" si="679"/>
        <v>9.36</v>
      </c>
      <c r="F3877" s="460">
        <f t="shared" si="674"/>
        <v>1.0733268642569235E-5</v>
      </c>
      <c r="G3877" s="460">
        <v>2.4968902261876401E-8</v>
      </c>
      <c r="H3877" s="460">
        <f t="shared" si="675"/>
        <v>1</v>
      </c>
      <c r="I3877" s="460">
        <v>1.40607630316178E-4</v>
      </c>
      <c r="J3877" s="587">
        <v>1.6587604349024701E-5</v>
      </c>
      <c r="K3877" s="20">
        <v>3.5102576738525601E-4</v>
      </c>
      <c r="L3877" s="460" t="str">
        <f t="shared" si="676"/>
        <v>-</v>
      </c>
      <c r="M3877" s="460">
        <f t="shared" si="677"/>
        <v>1</v>
      </c>
      <c r="N3877" s="460">
        <f t="shared" si="678"/>
        <v>2.6799793568677399E-13</v>
      </c>
      <c r="O3877" s="460">
        <f t="shared" si="683"/>
        <v>-251.43737102414778</v>
      </c>
      <c r="P3877" s="460">
        <f t="shared" si="680"/>
        <v>-10</v>
      </c>
      <c r="Q3877" s="460">
        <f t="shared" si="681"/>
        <v>6.8934363041128434E-26</v>
      </c>
      <c r="R3877" s="460">
        <f t="shared" si="682"/>
        <v>-6.893436304112843E-25</v>
      </c>
    </row>
    <row r="3878" spans="3:18" x14ac:dyDescent="0.35">
      <c r="C3878" s="460">
        <v>9370</v>
      </c>
      <c r="D3878" s="460">
        <f t="shared" si="673"/>
        <v>9370</v>
      </c>
      <c r="E3878" s="460">
        <f t="shared" si="679"/>
        <v>9.3699999999999992</v>
      </c>
      <c r="F3878" s="460">
        <f t="shared" si="674"/>
        <v>9.7860820252857463E-6</v>
      </c>
      <c r="G3878" s="460">
        <v>2.7848479281675598E-2</v>
      </c>
      <c r="H3878" s="460">
        <f t="shared" si="675"/>
        <v>1</v>
      </c>
      <c r="I3878" s="460">
        <v>1.34993592679495E-4</v>
      </c>
      <c r="J3878" s="587">
        <v>2.3805861564872298E-5</v>
      </c>
      <c r="K3878" s="20">
        <v>3.5349721150401703E-4</v>
      </c>
      <c r="L3878" s="460" t="str">
        <f t="shared" si="676"/>
        <v>-</v>
      </c>
      <c r="M3878" s="460">
        <f t="shared" si="677"/>
        <v>1</v>
      </c>
      <c r="N3878" s="460">
        <f t="shared" si="678"/>
        <v>2.7252750252994808E-7</v>
      </c>
      <c r="O3878" s="460">
        <f t="shared" si="683"/>
        <v>-131.29179327367038</v>
      </c>
      <c r="P3878" s="460">
        <f t="shared" si="680"/>
        <v>-10</v>
      </c>
      <c r="Q3878" s="460">
        <f t="shared" si="681"/>
        <v>1.8567846427224719E-14</v>
      </c>
      <c r="R3878" s="460">
        <f t="shared" si="682"/>
        <v>-1.8567846427224718E-13</v>
      </c>
    </row>
    <row r="3879" spans="3:18" x14ac:dyDescent="0.35">
      <c r="C3879" s="460">
        <v>9380</v>
      </c>
      <c r="D3879" s="460">
        <f t="shared" si="673"/>
        <v>9380</v>
      </c>
      <c r="E3879" s="460">
        <f t="shared" si="679"/>
        <v>9.3800000000000008</v>
      </c>
      <c r="F3879" s="460">
        <f t="shared" si="674"/>
        <v>8.8557818628826842E-6</v>
      </c>
      <c r="G3879" s="460">
        <v>4.0991733560493002E-2</v>
      </c>
      <c r="H3879" s="460">
        <f t="shared" si="675"/>
        <v>1</v>
      </c>
      <c r="I3879" s="460">
        <v>1.2920418610296299E-4</v>
      </c>
      <c r="J3879" s="587">
        <v>3.0939039938807303E-5</v>
      </c>
      <c r="K3879" s="20">
        <v>3.5560016711428798E-4</v>
      </c>
      <c r="L3879" s="460" t="str">
        <f t="shared" si="676"/>
        <v>-</v>
      </c>
      <c r="M3879" s="460">
        <f t="shared" si="677"/>
        <v>1</v>
      </c>
      <c r="N3879" s="460">
        <f t="shared" si="678"/>
        <v>3.6301385059313335E-7</v>
      </c>
      <c r="O3879" s="460">
        <f t="shared" si="683"/>
        <v>-128.80153608762961</v>
      </c>
      <c r="P3879" s="460">
        <f t="shared" si="680"/>
        <v>-10</v>
      </c>
      <c r="Q3879" s="460">
        <f t="shared" si="681"/>
        <v>1.009782028823793E-13</v>
      </c>
      <c r="R3879" s="460">
        <f t="shared" si="682"/>
        <v>-1.009782028823793E-12</v>
      </c>
    </row>
    <row r="3880" spans="3:18" x14ac:dyDescent="0.35">
      <c r="C3880" s="460">
        <v>9390</v>
      </c>
      <c r="D3880" s="460">
        <f t="shared" si="673"/>
        <v>9390</v>
      </c>
      <c r="E3880" s="460">
        <f t="shared" si="679"/>
        <v>9.39</v>
      </c>
      <c r="F3880" s="460">
        <f t="shared" si="674"/>
        <v>7.9500300306624729E-6</v>
      </c>
      <c r="G3880" s="460">
        <v>2.1745446666306699E-2</v>
      </c>
      <c r="H3880" s="460">
        <f t="shared" si="675"/>
        <v>1</v>
      </c>
      <c r="I3880" s="460">
        <v>1.2324947617369501E-4</v>
      </c>
      <c r="J3880" s="587">
        <v>3.7976096073865101E-5</v>
      </c>
      <c r="K3880" s="20">
        <v>3.5733480130192998E-4</v>
      </c>
      <c r="L3880" s="460" t="str">
        <f t="shared" si="676"/>
        <v>-</v>
      </c>
      <c r="M3880" s="460">
        <f t="shared" si="677"/>
        <v>1</v>
      </c>
      <c r="N3880" s="460">
        <f t="shared" si="678"/>
        <v>1.7287695402730743E-7</v>
      </c>
      <c r="O3880" s="460">
        <f t="shared" si="683"/>
        <v>-135.24525796053265</v>
      </c>
      <c r="P3880" s="460">
        <f t="shared" si="680"/>
        <v>-10</v>
      </c>
      <c r="Q3880" s="460">
        <f t="shared" si="681"/>
        <v>7.1794738619185856E-14</v>
      </c>
      <c r="R3880" s="460">
        <f t="shared" si="682"/>
        <v>-7.1794738619185858E-13</v>
      </c>
    </row>
    <row r="3881" spans="3:18" x14ac:dyDescent="0.35">
      <c r="C3881" s="460">
        <v>9400</v>
      </c>
      <c r="D3881" s="460">
        <f t="shared" si="673"/>
        <v>9400</v>
      </c>
      <c r="E3881" s="460">
        <f t="shared" si="679"/>
        <v>9.4</v>
      </c>
      <c r="F3881" s="460">
        <f t="shared" si="674"/>
        <v>7.0759151890168435E-6</v>
      </c>
      <c r="G3881" s="460">
        <v>1.05367102654619E-8</v>
      </c>
      <c r="H3881" s="460">
        <f t="shared" si="675"/>
        <v>1</v>
      </c>
      <c r="I3881" s="460">
        <v>1.17139721634404E-4</v>
      </c>
      <c r="J3881" s="587">
        <v>4.4906212869616499E-5</v>
      </c>
      <c r="K3881" s="20">
        <v>3.5870164658720701E-4</v>
      </c>
      <c r="L3881" s="460" t="str">
        <f t="shared" si="676"/>
        <v>-</v>
      </c>
      <c r="M3881" s="460">
        <f t="shared" si="677"/>
        <v>1</v>
      </c>
      <c r="N3881" s="460">
        <f t="shared" si="678"/>
        <v>7.4556868209651557E-14</v>
      </c>
      <c r="O3881" s="460">
        <f t="shared" si="683"/>
        <v>-262.55024685960313</v>
      </c>
      <c r="P3881" s="460">
        <f t="shared" si="680"/>
        <v>-10</v>
      </c>
      <c r="Q3881" s="460">
        <f t="shared" si="681"/>
        <v>7.4716167530234699E-15</v>
      </c>
      <c r="R3881" s="460">
        <f t="shared" si="682"/>
        <v>-7.4716167530234699E-14</v>
      </c>
    </row>
    <row r="3882" spans="3:18" x14ac:dyDescent="0.35">
      <c r="C3882" s="460">
        <v>9410</v>
      </c>
      <c r="D3882" s="460">
        <f t="shared" si="673"/>
        <v>9410</v>
      </c>
      <c r="E3882" s="460">
        <f t="shared" si="679"/>
        <v>9.41</v>
      </c>
      <c r="F3882" s="460">
        <f t="shared" si="674"/>
        <v>6.2398678407888727E-6</v>
      </c>
      <c r="G3882" s="460">
        <v>2.7352261672854302E-3</v>
      </c>
      <c r="H3882" s="460">
        <f t="shared" si="675"/>
        <v>1</v>
      </c>
      <c r="I3882" s="460">
        <v>1.1088535732825599E-4</v>
      </c>
      <c r="J3882" s="587">
        <v>5.1718815498809101E-5</v>
      </c>
      <c r="K3882" s="20">
        <v>3.5970159802819801E-4</v>
      </c>
      <c r="L3882" s="460" t="str">
        <f t="shared" si="676"/>
        <v>-</v>
      </c>
      <c r="M3882" s="460">
        <f t="shared" si="677"/>
        <v>1</v>
      </c>
      <c r="N3882" s="460">
        <f t="shared" si="678"/>
        <v>1.7067449798528563E-8</v>
      </c>
      <c r="O3882" s="460">
        <f t="shared" si="683"/>
        <v>-155.35662731779473</v>
      </c>
      <c r="P3882" s="460">
        <f t="shared" si="680"/>
        <v>-10</v>
      </c>
      <c r="Q3882" s="460">
        <f t="shared" si="681"/>
        <v>7.2825096905515494E-17</v>
      </c>
      <c r="R3882" s="460">
        <f t="shared" si="682"/>
        <v>-7.2825096905515494E-16</v>
      </c>
    </row>
    <row r="3883" spans="3:18" x14ac:dyDescent="0.35">
      <c r="C3883" s="460">
        <v>9420</v>
      </c>
      <c r="D3883" s="460">
        <f t="shared" si="673"/>
        <v>9420</v>
      </c>
      <c r="E3883" s="460">
        <f t="shared" si="679"/>
        <v>9.42</v>
      </c>
      <c r="F3883" s="460">
        <f t="shared" si="674"/>
        <v>5.4475852194236639E-6</v>
      </c>
      <c r="G3883" s="460">
        <v>2.40990202521542E-4</v>
      </c>
      <c r="H3883" s="460">
        <f t="shared" si="675"/>
        <v>1</v>
      </c>
      <c r="I3883" s="460">
        <v>1.04496976982748E-4</v>
      </c>
      <c r="J3883" s="587">
        <v>5.8403586893633E-5</v>
      </c>
      <c r="K3883" s="20">
        <v>3.6033590998962801E-4</v>
      </c>
      <c r="L3883" s="460" t="str">
        <f t="shared" si="676"/>
        <v>-</v>
      </c>
      <c r="M3883" s="460">
        <f t="shared" si="677"/>
        <v>1</v>
      </c>
      <c r="N3883" s="460">
        <f t="shared" si="678"/>
        <v>1.3128146652822675E-9</v>
      </c>
      <c r="O3883" s="460">
        <f t="shared" si="683"/>
        <v>-177.6359316096113</v>
      </c>
      <c r="P3883" s="460">
        <f t="shared" si="680"/>
        <v>-10</v>
      </c>
      <c r="Q3883" s="460">
        <f t="shared" si="681"/>
        <v>8.4458530439906819E-17</v>
      </c>
      <c r="R3883" s="460">
        <f t="shared" si="682"/>
        <v>-8.4458530439906819E-16</v>
      </c>
    </row>
    <row r="3884" spans="3:18" x14ac:dyDescent="0.35">
      <c r="C3884" s="460">
        <v>9430</v>
      </c>
      <c r="D3884" s="460">
        <f t="shared" si="673"/>
        <v>9430</v>
      </c>
      <c r="E3884" s="460">
        <f t="shared" si="679"/>
        <v>9.43</v>
      </c>
      <c r="F3884" s="460">
        <f t="shared" si="674"/>
        <v>4.703966965792654E-6</v>
      </c>
      <c r="G3884" s="460">
        <v>2.3098001450955101E-3</v>
      </c>
      <c r="H3884" s="460">
        <f t="shared" si="675"/>
        <v>1</v>
      </c>
      <c r="I3884" s="460">
        <v>9.7985315860693399E-5</v>
      </c>
      <c r="J3884" s="587">
        <v>6.4950482719835804E-5</v>
      </c>
      <c r="K3884" s="20">
        <v>3.6060619258217901E-4</v>
      </c>
      <c r="L3884" s="460" t="str">
        <f t="shared" si="676"/>
        <v>-</v>
      </c>
      <c r="M3884" s="460">
        <f t="shared" si="677"/>
        <v>1</v>
      </c>
      <c r="N3884" s="460">
        <f t="shared" si="678"/>
        <v>1.0865223580112358E-8</v>
      </c>
      <c r="O3884" s="460">
        <f t="shared" si="683"/>
        <v>-159.27922665035737</v>
      </c>
      <c r="P3884" s="460">
        <f t="shared" si="680"/>
        <v>-10</v>
      </c>
      <c r="Q3884" s="460">
        <f t="shared" si="681"/>
        <v>3.7076153876573551E-17</v>
      </c>
      <c r="R3884" s="460">
        <f t="shared" si="682"/>
        <v>-3.7076153876573551E-16</v>
      </c>
    </row>
    <row r="3885" spans="3:18" x14ac:dyDescent="0.35">
      <c r="C3885" s="460">
        <v>9440</v>
      </c>
      <c r="D3885" s="460">
        <f t="shared" si="673"/>
        <v>9440</v>
      </c>
      <c r="E3885" s="460">
        <f t="shared" si="679"/>
        <v>9.44</v>
      </c>
      <c r="F3885" s="460">
        <f t="shared" si="674"/>
        <v>4.0130623965927114E-6</v>
      </c>
      <c r="G3885" s="460">
        <v>2.4615813836119799E-3</v>
      </c>
      <c r="H3885" s="460">
        <f t="shared" si="675"/>
        <v>1</v>
      </c>
      <c r="I3885" s="460">
        <v>9.1361233305338504E-5</v>
      </c>
      <c r="J3885" s="587">
        <v>7.1349745818235198E-5</v>
      </c>
      <c r="K3885" s="20">
        <v>3.6051440777792897E-4</v>
      </c>
      <c r="L3885" s="460" t="str">
        <f t="shared" si="676"/>
        <v>-</v>
      </c>
      <c r="M3885" s="460">
        <f t="shared" si="677"/>
        <v>1</v>
      </c>
      <c r="N3885" s="460">
        <f t="shared" si="678"/>
        <v>9.8784796867258951E-9</v>
      </c>
      <c r="O3885" s="460">
        <f t="shared" si="683"/>
        <v>-160.10619777721686</v>
      </c>
      <c r="P3885" s="460">
        <f t="shared" si="680"/>
        <v>-10</v>
      </c>
      <c r="Q3885" s="460">
        <f t="shared" si="681"/>
        <v>1.07575306305659E-16</v>
      </c>
      <c r="R3885" s="460">
        <f t="shared" si="682"/>
        <v>-1.0757530630565901E-15</v>
      </c>
    </row>
    <row r="3886" spans="3:18" x14ac:dyDescent="0.35">
      <c r="C3886" s="460">
        <v>9450</v>
      </c>
      <c r="D3886" s="460">
        <f t="shared" si="673"/>
        <v>9450</v>
      </c>
      <c r="E3886" s="460">
        <f t="shared" si="679"/>
        <v>9.4499999999999993</v>
      </c>
      <c r="F3886" s="460">
        <f t="shared" si="674"/>
        <v>3.3780300021844366E-6</v>
      </c>
      <c r="G3886" s="460">
        <v>1.8128385184050999E-4</v>
      </c>
      <c r="H3886" s="460">
        <f t="shared" si="675"/>
        <v>1</v>
      </c>
      <c r="I3886" s="460">
        <v>8.4635695206730798E-5</v>
      </c>
      <c r="J3886" s="587">
        <v>7.7591920093641098E-5</v>
      </c>
      <c r="K3886" s="20">
        <v>3.6006286520806797E-4</v>
      </c>
      <c r="L3886" s="460" t="str">
        <f t="shared" si="676"/>
        <v>-</v>
      </c>
      <c r="M3886" s="460">
        <f t="shared" si="677"/>
        <v>1</v>
      </c>
      <c r="N3886" s="460">
        <f t="shared" si="678"/>
        <v>6.1238229042880099E-10</v>
      </c>
      <c r="O3886" s="460">
        <f t="shared" si="683"/>
        <v>-184.25954754433047</v>
      </c>
      <c r="P3886" s="460">
        <f t="shared" si="680"/>
        <v>-10</v>
      </c>
      <c r="Q3886" s="460">
        <f t="shared" si="681"/>
        <v>2.7514546255927535E-17</v>
      </c>
      <c r="R3886" s="460">
        <f t="shared" si="682"/>
        <v>-2.7514546255927538E-16</v>
      </c>
    </row>
    <row r="3887" spans="3:18" x14ac:dyDescent="0.35">
      <c r="C3887" s="460">
        <v>9460</v>
      </c>
      <c r="D3887" s="460">
        <f t="shared" si="673"/>
        <v>9460</v>
      </c>
      <c r="E3887" s="460">
        <f t="shared" si="679"/>
        <v>9.4600000000000009</v>
      </c>
      <c r="F3887" s="460">
        <f t="shared" si="674"/>
        <v>2.8011096389823835E-6</v>
      </c>
      <c r="G3887" s="460">
        <v>4.3043982401051398E-3</v>
      </c>
      <c r="H3887" s="460">
        <f t="shared" si="675"/>
        <v>1</v>
      </c>
      <c r="I3887" s="460">
        <v>7.7819756416885896E-5</v>
      </c>
      <c r="J3887" s="587">
        <v>8.3667863832812E-5</v>
      </c>
      <c r="K3887" s="20">
        <v>3.5925421764838102E-4</v>
      </c>
      <c r="L3887" s="460" t="str">
        <f t="shared" si="676"/>
        <v>-</v>
      </c>
      <c r="M3887" s="460">
        <f t="shared" si="677"/>
        <v>1</v>
      </c>
      <c r="N3887" s="460">
        <f t="shared" si="678"/>
        <v>1.2057091400377315E-8</v>
      </c>
      <c r="O3887" s="460">
        <f t="shared" si="683"/>
        <v>-158.37514893698034</v>
      </c>
      <c r="P3887" s="460">
        <f t="shared" si="680"/>
        <v>-10</v>
      </c>
      <c r="Q3887" s="460">
        <f t="shared" si="681"/>
        <v>4.0128890900507084E-17</v>
      </c>
      <c r="R3887" s="460">
        <f t="shared" si="682"/>
        <v>-4.0128890900507084E-16</v>
      </c>
    </row>
    <row r="3888" spans="3:18" x14ac:dyDescent="0.35">
      <c r="C3888" s="460">
        <v>9470</v>
      </c>
      <c r="D3888" s="460">
        <f t="shared" si="673"/>
        <v>9470</v>
      </c>
      <c r="E3888" s="460">
        <f t="shared" si="679"/>
        <v>9.4700000000000006</v>
      </c>
      <c r="F3888" s="460">
        <f t="shared" si="674"/>
        <v>2.2836077034458469E-6</v>
      </c>
      <c r="G3888" s="460">
        <v>9.1149948106466396E-3</v>
      </c>
      <c r="H3888" s="460">
        <f t="shared" si="675"/>
        <v>1</v>
      </c>
      <c r="I3888" s="460">
        <v>7.0924543140692795E-5</v>
      </c>
      <c r="J3888" s="587">
        <v>8.9568762433568706E-5</v>
      </c>
      <c r="K3888" s="20">
        <v>3.5809145619912199E-4</v>
      </c>
      <c r="L3888" s="460" t="str">
        <f t="shared" si="676"/>
        <v>-</v>
      </c>
      <c r="M3888" s="460">
        <f t="shared" si="677"/>
        <v>1</v>
      </c>
      <c r="N3888" s="460">
        <f t="shared" si="678"/>
        <v>2.0815072366461586E-8</v>
      </c>
      <c r="O3888" s="460">
        <f t="shared" si="683"/>
        <v>-153.63244149780178</v>
      </c>
      <c r="P3888" s="460">
        <f t="shared" si="680"/>
        <v>-10</v>
      </c>
      <c r="Q3888" s="460">
        <f t="shared" si="681"/>
        <v>2.7014478767846904E-16</v>
      </c>
      <c r="R3888" s="460">
        <f t="shared" si="682"/>
        <v>-2.7014478767846906E-15</v>
      </c>
    </row>
    <row r="3889" spans="3:18" x14ac:dyDescent="0.35">
      <c r="C3889" s="460">
        <v>9480</v>
      </c>
      <c r="D3889" s="460">
        <f t="shared" si="673"/>
        <v>9480</v>
      </c>
      <c r="E3889" s="460">
        <f t="shared" si="679"/>
        <v>9.48</v>
      </c>
      <c r="F3889" s="460">
        <f t="shared" si="674"/>
        <v>1.825895393869436E-6</v>
      </c>
      <c r="G3889" s="460">
        <v>2.1461562355033201E-8</v>
      </c>
      <c r="H3889" s="460">
        <f t="shared" si="675"/>
        <v>1</v>
      </c>
      <c r="I3889" s="460">
        <v>6.3961235329335994E-5</v>
      </c>
      <c r="J3889" s="587">
        <v>9.5286140528440496E-5</v>
      </c>
      <c r="K3889" s="20">
        <v>3.5657790516604201E-4</v>
      </c>
      <c r="L3889" s="460" t="str">
        <f t="shared" si="676"/>
        <v>-</v>
      </c>
      <c r="M3889" s="460">
        <f t="shared" si="677"/>
        <v>1</v>
      </c>
      <c r="N3889" s="460">
        <f t="shared" si="678"/>
        <v>3.9186567849296809E-14</v>
      </c>
      <c r="O3889" s="460">
        <f t="shared" si="683"/>
        <v>-268.13725544969537</v>
      </c>
      <c r="P3889" s="460">
        <f t="shared" si="680"/>
        <v>-10</v>
      </c>
      <c r="Q3889" s="460">
        <f t="shared" si="681"/>
        <v>1.0831721724126488E-16</v>
      </c>
      <c r="R3889" s="460">
        <f t="shared" si="682"/>
        <v>-1.0831721724126489E-15</v>
      </c>
    </row>
    <row r="3890" spans="3:18" x14ac:dyDescent="0.35">
      <c r="C3890" s="460">
        <v>9490</v>
      </c>
      <c r="D3890" s="460">
        <f t="shared" si="673"/>
        <v>9490</v>
      </c>
      <c r="E3890" s="460">
        <f t="shared" si="679"/>
        <v>9.49</v>
      </c>
      <c r="F3890" s="460">
        <f t="shared" si="674"/>
        <v>1.4274199850011046E-6</v>
      </c>
      <c r="G3890" s="460">
        <v>1.0577270377247599E-2</v>
      </c>
      <c r="H3890" s="460">
        <f t="shared" si="675"/>
        <v>1</v>
      </c>
      <c r="I3890" s="460">
        <v>5.6941049103507301E-5</v>
      </c>
      <c r="J3890" s="20">
        <v>1.00811873487577E-4</v>
      </c>
      <c r="K3890" s="20">
        <v>3.5471721664931101E-4</v>
      </c>
      <c r="L3890" s="460" t="str">
        <f t="shared" si="676"/>
        <v>-</v>
      </c>
      <c r="M3890" s="460">
        <f t="shared" si="677"/>
        <v>1</v>
      </c>
      <c r="N3890" s="460">
        <f t="shared" si="678"/>
        <v>1.5098207123243397E-8</v>
      </c>
      <c r="O3890" s="460">
        <f t="shared" si="683"/>
        <v>-156.42149242196564</v>
      </c>
      <c r="P3890" s="460">
        <f t="shared" si="680"/>
        <v>-10</v>
      </c>
      <c r="Q3890" s="460">
        <f t="shared" si="681"/>
        <v>5.6989260407932239E-17</v>
      </c>
      <c r="R3890" s="460">
        <f t="shared" si="682"/>
        <v>-5.6989260407932241E-16</v>
      </c>
    </row>
    <row r="3891" spans="3:18" x14ac:dyDescent="0.35">
      <c r="C3891" s="460">
        <v>9500</v>
      </c>
      <c r="D3891" s="460">
        <f t="shared" si="673"/>
        <v>9500</v>
      </c>
      <c r="E3891" s="460">
        <f t="shared" si="679"/>
        <v>9.5</v>
      </c>
      <c r="F3891" s="460">
        <f t="shared" si="674"/>
        <v>1.0867288615588972E-6</v>
      </c>
      <c r="G3891" s="460">
        <v>5.7024275777429497E-9</v>
      </c>
      <c r="H3891" s="460">
        <f t="shared" si="675"/>
        <v>1</v>
      </c>
      <c r="I3891" s="460">
        <v>4.9875219232925399E-5</v>
      </c>
      <c r="J3891" s="20">
        <v>1.06138198286076E-4</v>
      </c>
      <c r="K3891" s="20">
        <v>3.5251336484731999E-4</v>
      </c>
      <c r="L3891" s="460" t="str">
        <f t="shared" si="676"/>
        <v>-</v>
      </c>
      <c r="M3891" s="460">
        <f t="shared" si="677"/>
        <v>1</v>
      </c>
      <c r="N3891" s="460">
        <f t="shared" si="678"/>
        <v>6.1969926296826555E-15</v>
      </c>
      <c r="O3891" s="460">
        <f t="shared" si="683"/>
        <v>-284.15638040745682</v>
      </c>
      <c r="P3891" s="460">
        <f t="shared" si="680"/>
        <v>-10</v>
      </c>
      <c r="Q3891" s="460">
        <f t="shared" si="681"/>
        <v>5.6989011365838131E-17</v>
      </c>
      <c r="R3891" s="460">
        <f t="shared" si="682"/>
        <v>-5.6989011365838136E-16</v>
      </c>
    </row>
    <row r="3892" spans="3:18" x14ac:dyDescent="0.35">
      <c r="C3892" s="460">
        <v>9510</v>
      </c>
      <c r="D3892" s="460">
        <f t="shared" si="673"/>
        <v>9510</v>
      </c>
      <c r="E3892" s="460">
        <f t="shared" si="679"/>
        <v>9.51</v>
      </c>
      <c r="F3892" s="460">
        <f t="shared" si="674"/>
        <v>8.0150588239393102E-7</v>
      </c>
      <c r="G3892" s="460">
        <v>1.98512004968514E-2</v>
      </c>
      <c r="H3892" s="460">
        <f t="shared" si="675"/>
        <v>1</v>
      </c>
      <c r="I3892" s="460">
        <v>4.2774981697848E-5</v>
      </c>
      <c r="J3892" s="20">
        <v>1.1125772372255301E-4</v>
      </c>
      <c r="K3892" s="20">
        <v>3.4997064008272501E-4</v>
      </c>
      <c r="L3892" s="460" t="str">
        <f t="shared" si="676"/>
        <v>-</v>
      </c>
      <c r="M3892" s="460">
        <f t="shared" si="677"/>
        <v>1</v>
      </c>
      <c r="N3892" s="460">
        <f t="shared" si="678"/>
        <v>1.5910853970807723E-8</v>
      </c>
      <c r="O3892" s="460">
        <f t="shared" si="683"/>
        <v>-155.96613020360326</v>
      </c>
      <c r="P3892" s="460">
        <f t="shared" si="680"/>
        <v>-10</v>
      </c>
      <c r="Q3892" s="460">
        <f t="shared" si="681"/>
        <v>6.3288867819823953E-17</v>
      </c>
      <c r="R3892" s="460">
        <f t="shared" si="682"/>
        <v>-6.3288867819823948E-16</v>
      </c>
    </row>
    <row r="3893" spans="3:18" x14ac:dyDescent="0.35">
      <c r="C3893" s="460">
        <v>9520</v>
      </c>
      <c r="D3893" s="460">
        <f t="shared" si="673"/>
        <v>9520</v>
      </c>
      <c r="E3893" s="460">
        <f t="shared" si="679"/>
        <v>9.52</v>
      </c>
      <c r="F3893" s="460">
        <f t="shared" si="674"/>
        <v>5.6861947975316283E-7</v>
      </c>
      <c r="G3893" s="460">
        <v>1.98414799766168E-2</v>
      </c>
      <c r="H3893" s="460">
        <f t="shared" si="675"/>
        <v>1</v>
      </c>
      <c r="I3893" s="460">
        <v>3.5651556359769603E-5</v>
      </c>
      <c r="J3893" s="20">
        <v>1.1616343997681899E-4</v>
      </c>
      <c r="K3893" s="20">
        <v>3.47093642558394E-4</v>
      </c>
      <c r="L3893" s="460" t="str">
        <f t="shared" si="676"/>
        <v>-</v>
      </c>
      <c r="M3893" s="460">
        <f t="shared" si="677"/>
        <v>1</v>
      </c>
      <c r="N3893" s="460">
        <f t="shared" si="678"/>
        <v>1.1282252021836642E-8</v>
      </c>
      <c r="O3893" s="460">
        <f t="shared" si="683"/>
        <v>-158.95208406549648</v>
      </c>
      <c r="P3893" s="460">
        <f t="shared" si="680"/>
        <v>-10</v>
      </c>
      <c r="Q3893" s="460">
        <f t="shared" si="681"/>
        <v>1.8486625338179771E-16</v>
      </c>
      <c r="R3893" s="460">
        <f t="shared" si="682"/>
        <v>-1.848662533817977E-15</v>
      </c>
    </row>
    <row r="3894" spans="3:18" x14ac:dyDescent="0.35">
      <c r="C3894" s="460">
        <v>9530</v>
      </c>
      <c r="D3894" s="460">
        <f t="shared" si="673"/>
        <v>9530</v>
      </c>
      <c r="E3894" s="460">
        <f t="shared" si="679"/>
        <v>9.5299999999999994</v>
      </c>
      <c r="F3894" s="460">
        <f t="shared" si="674"/>
        <v>3.8418174007655198E-7</v>
      </c>
      <c r="G3894" s="460">
        <v>5.2762964926705196E-3</v>
      </c>
      <c r="H3894" s="460">
        <f t="shared" si="675"/>
        <v>1</v>
      </c>
      <c r="I3894" s="460">
        <v>2.85161297660156E-5</v>
      </c>
      <c r="J3894" s="20">
        <v>1.20848727495273E-4</v>
      </c>
      <c r="K3894" s="20">
        <v>3.4388727585099501E-4</v>
      </c>
      <c r="L3894" s="460" t="str">
        <f t="shared" si="676"/>
        <v>-</v>
      </c>
      <c r="M3894" s="460">
        <f t="shared" si="677"/>
        <v>1</v>
      </c>
      <c r="N3894" s="460">
        <f t="shared" si="678"/>
        <v>2.0270567677139682E-9</v>
      </c>
      <c r="O3894" s="460">
        <f t="shared" si="683"/>
        <v>-173.86268177444069</v>
      </c>
      <c r="P3894" s="460">
        <f t="shared" si="680"/>
        <v>-10</v>
      </c>
      <c r="Q3894" s="460">
        <f t="shared" si="681"/>
        <v>4.4284425113902283E-17</v>
      </c>
      <c r="R3894" s="460">
        <f t="shared" si="682"/>
        <v>-4.4284425113902284E-16</v>
      </c>
    </row>
    <row r="3895" spans="3:18" x14ac:dyDescent="0.35">
      <c r="C3895" s="460">
        <v>9540</v>
      </c>
      <c r="D3895" s="460">
        <f t="shared" si="673"/>
        <v>9540</v>
      </c>
      <c r="E3895" s="460">
        <f t="shared" si="679"/>
        <v>9.5399999999999991</v>
      </c>
      <c r="F3895" s="460">
        <f t="shared" si="674"/>
        <v>2.4361756614076101E-7</v>
      </c>
      <c r="G3895" s="460">
        <v>1.7304371935121799E-5</v>
      </c>
      <c r="H3895" s="460">
        <f t="shared" si="675"/>
        <v>1</v>
      </c>
      <c r="I3895" s="460">
        <v>2.1379838114223002E-5</v>
      </c>
      <c r="J3895" s="20">
        <v>1.2530736519431301E-4</v>
      </c>
      <c r="K3895" s="20">
        <v>3.40356740149688E-4</v>
      </c>
      <c r="L3895" s="460" t="str">
        <f t="shared" si="676"/>
        <v>-</v>
      </c>
      <c r="M3895" s="460">
        <f t="shared" si="677"/>
        <v>1</v>
      </c>
      <c r="N3895" s="460">
        <f t="shared" si="678"/>
        <v>4.2156489744288632E-12</v>
      </c>
      <c r="O3895" s="460">
        <f t="shared" si="683"/>
        <v>-227.50271117609691</v>
      </c>
      <c r="P3895" s="460">
        <f t="shared" si="680"/>
        <v>-10</v>
      </c>
      <c r="Q3895" s="460">
        <f t="shared" si="681"/>
        <v>1.0315169076997803E-18</v>
      </c>
      <c r="R3895" s="460">
        <f t="shared" si="682"/>
        <v>-1.0315169076997803E-17</v>
      </c>
    </row>
    <row r="3896" spans="3:18" x14ac:dyDescent="0.35">
      <c r="C3896" s="460">
        <v>9550</v>
      </c>
      <c r="D3896" s="460">
        <f t="shared" si="673"/>
        <v>9550</v>
      </c>
      <c r="E3896" s="460">
        <f t="shared" si="679"/>
        <v>9.5500000000000007</v>
      </c>
      <c r="F3896" s="460">
        <f t="shared" si="674"/>
        <v>1.4174288708705737E-7</v>
      </c>
      <c r="G3896" s="460">
        <v>1.66077525926948E-5</v>
      </c>
      <c r="H3896" s="460">
        <f t="shared" si="675"/>
        <v>1</v>
      </c>
      <c r="I3896" s="460">
        <v>1.4253750401362E-5</v>
      </c>
      <c r="J3896" s="20">
        <v>1.29533537972661E-4</v>
      </c>
      <c r="K3896" s="20">
        <v>3.36507525249085E-4</v>
      </c>
      <c r="L3896" s="460" t="str">
        <f t="shared" si="676"/>
        <v>-</v>
      </c>
      <c r="M3896" s="460">
        <f t="shared" si="677"/>
        <v>1</v>
      </c>
      <c r="N3896" s="460">
        <f t="shared" si="678"/>
        <v>2.3540308005161234E-12</v>
      </c>
      <c r="O3896" s="460">
        <f t="shared" si="683"/>
        <v>-232.56375718153663</v>
      </c>
      <c r="P3896" s="460">
        <f t="shared" si="680"/>
        <v>-10</v>
      </c>
      <c r="Q3896" s="460">
        <f t="shared" si="681"/>
        <v>1.0790173086330302E-23</v>
      </c>
      <c r="R3896" s="460">
        <f t="shared" si="682"/>
        <v>-1.0790173086330303E-22</v>
      </c>
    </row>
    <row r="3897" spans="3:18" x14ac:dyDescent="0.35">
      <c r="C3897" s="460">
        <v>9560</v>
      </c>
      <c r="D3897" s="460">
        <f t="shared" si="673"/>
        <v>9560</v>
      </c>
      <c r="E3897" s="460">
        <f t="shared" si="679"/>
        <v>9.56</v>
      </c>
      <c r="F3897" s="460">
        <f t="shared" si="674"/>
        <v>7.2850764692627244E-8</v>
      </c>
      <c r="G3897" s="460">
        <v>1.5637256327128701E-2</v>
      </c>
      <c r="H3897" s="460">
        <f t="shared" si="675"/>
        <v>1</v>
      </c>
      <c r="I3897" s="460">
        <v>7.1488517820773003E-6</v>
      </c>
      <c r="J3897" s="20">
        <v>1.3352184352527301E-4</v>
      </c>
      <c r="K3897" s="20">
        <v>3.3234540330363799E-4</v>
      </c>
      <c r="L3897" s="460" t="str">
        <f t="shared" si="676"/>
        <v>-</v>
      </c>
      <c r="M3897" s="460">
        <f t="shared" si="677"/>
        <v>1</v>
      </c>
      <c r="N3897" s="460">
        <f t="shared" si="678"/>
        <v>1.1391860811259495E-9</v>
      </c>
      <c r="O3897" s="460">
        <f t="shared" si="683"/>
        <v>-178.86810659997167</v>
      </c>
      <c r="P3897" s="460">
        <f t="shared" si="680"/>
        <v>-10</v>
      </c>
      <c r="Q3897" s="460">
        <f t="shared" si="681"/>
        <v>3.2577845678427193E-19</v>
      </c>
      <c r="R3897" s="460">
        <f t="shared" si="682"/>
        <v>-3.2577845678427192E-18</v>
      </c>
    </row>
    <row r="3898" spans="3:18" x14ac:dyDescent="0.35">
      <c r="C3898" s="460">
        <v>9570</v>
      </c>
      <c r="D3898" s="460">
        <f t="shared" si="673"/>
        <v>9570</v>
      </c>
      <c r="E3898" s="460">
        <f t="shared" si="679"/>
        <v>9.57</v>
      </c>
      <c r="F3898" s="460">
        <f t="shared" si="674"/>
        <v>3.0804142696864238E-8</v>
      </c>
      <c r="G3898" s="460">
        <v>0.13741608649585399</v>
      </c>
      <c r="H3898" s="460">
        <f t="shared" si="675"/>
        <v>1</v>
      </c>
      <c r="I3898" s="460">
        <v>7.6027159971246905E-8</v>
      </c>
      <c r="J3898" s="20">
        <v>1.3726729845183299E-4</v>
      </c>
      <c r="K3898" s="20">
        <v>3.2787642135302398E-4</v>
      </c>
      <c r="L3898" s="460" t="str">
        <f t="shared" si="676"/>
        <v>-</v>
      </c>
      <c r="M3898" s="460">
        <f t="shared" si="677"/>
        <v>1</v>
      </c>
      <c r="N3898" s="460">
        <f t="shared" si="678"/>
        <v>4.2329847372629247E-9</v>
      </c>
      <c r="O3898" s="460">
        <f t="shared" si="683"/>
        <v>-167.46706594889656</v>
      </c>
      <c r="P3898" s="460">
        <f t="shared" si="680"/>
        <v>-10</v>
      </c>
      <c r="Q3898" s="460">
        <f t="shared" si="681"/>
        <v>7.2150548254872475E-18</v>
      </c>
      <c r="R3898" s="460">
        <f t="shared" si="682"/>
        <v>-7.2150548254872475E-17</v>
      </c>
    </row>
    <row r="3899" spans="3:18" x14ac:dyDescent="0.35">
      <c r="C3899" s="460">
        <v>9580</v>
      </c>
      <c r="D3899" s="460">
        <f t="shared" si="673"/>
        <v>9580</v>
      </c>
      <c r="E3899" s="460">
        <f t="shared" si="679"/>
        <v>9.58</v>
      </c>
      <c r="F3899" s="460">
        <f t="shared" si="674"/>
        <v>9.1339023730558154E-9</v>
      </c>
      <c r="G3899" s="460">
        <v>0.44433630046305</v>
      </c>
      <c r="H3899" s="460">
        <f t="shared" si="675"/>
        <v>1</v>
      </c>
      <c r="I3899" s="460">
        <v>6.9539549640173899E-6</v>
      </c>
      <c r="J3899" s="20">
        <v>1.40765343654918E-4</v>
      </c>
      <c r="K3899" s="20">
        <v>3.2310689362624801E-4</v>
      </c>
      <c r="L3899" s="460" t="str">
        <f t="shared" si="676"/>
        <v>-</v>
      </c>
      <c r="M3899" s="460">
        <f t="shared" si="677"/>
        <v>1</v>
      </c>
      <c r="N3899" s="460">
        <f t="shared" si="678"/>
        <v>4.0585243892342939E-9</v>
      </c>
      <c r="O3899" s="460">
        <f t="shared" si="683"/>
        <v>-167.83263679692854</v>
      </c>
      <c r="P3899" s="460">
        <f t="shared" si="680"/>
        <v>-10</v>
      </c>
      <c r="Q3899" s="460">
        <f t="shared" si="681"/>
        <v>1.7187280898696667E-17</v>
      </c>
      <c r="R3899" s="460">
        <f t="shared" si="682"/>
        <v>-1.7187280898696667E-16</v>
      </c>
    </row>
    <row r="3900" spans="3:18" x14ac:dyDescent="0.35">
      <c r="C3900" s="460">
        <v>9590</v>
      </c>
      <c r="D3900" s="460">
        <f t="shared" si="673"/>
        <v>9590</v>
      </c>
      <c r="E3900" s="460">
        <f t="shared" si="679"/>
        <v>9.59</v>
      </c>
      <c r="F3900" s="460">
        <f t="shared" si="674"/>
        <v>1.1408228787380076E-9</v>
      </c>
      <c r="G3900" s="460">
        <v>0.82338738168073</v>
      </c>
      <c r="H3900" s="460">
        <f t="shared" si="675"/>
        <v>1</v>
      </c>
      <c r="I3900" s="460">
        <v>1.39304583636049E-5</v>
      </c>
      <c r="J3900" s="20">
        <v>1.4401184902351299E-4</v>
      </c>
      <c r="K3900" s="20">
        <v>3.1804339363407098E-4</v>
      </c>
      <c r="L3900" s="460" t="str">
        <f t="shared" si="676"/>
        <v>-</v>
      </c>
      <c r="M3900" s="460">
        <f t="shared" si="677"/>
        <v>1</v>
      </c>
      <c r="N3900" s="460">
        <f t="shared" si="678"/>
        <v>9.3933916308556108E-10</v>
      </c>
      <c r="O3900" s="460">
        <f t="shared" si="683"/>
        <v>-180.54355141215501</v>
      </c>
      <c r="P3900" s="460">
        <f t="shared" si="680"/>
        <v>-10</v>
      </c>
      <c r="Q3900" s="460">
        <f t="shared" si="681"/>
        <v>6.2446600219018108E-18</v>
      </c>
      <c r="R3900" s="460">
        <f t="shared" si="682"/>
        <v>-6.2446600219018114E-17</v>
      </c>
    </row>
    <row r="3901" spans="3:18" x14ac:dyDescent="0.35">
      <c r="C3901" s="460">
        <v>9600</v>
      </c>
      <c r="D3901" s="460">
        <f t="shared" si="673"/>
        <v>9600</v>
      </c>
      <c r="E3901" s="460">
        <f t="shared" si="679"/>
        <v>9.6</v>
      </c>
      <c r="F3901" s="460">
        <f t="shared" si="674"/>
        <v>5.9721642364264707E-50</v>
      </c>
      <c r="G3901" s="460">
        <v>0.99999998509883903</v>
      </c>
      <c r="H3901" s="460">
        <f t="shared" si="675"/>
        <v>1</v>
      </c>
      <c r="I3901" s="460">
        <v>2.0842994656825001E-5</v>
      </c>
      <c r="J3901" s="20">
        <v>1.47003117398582E-4</v>
      </c>
      <c r="K3901" s="20">
        <v>3.1269274605828199E-4</v>
      </c>
      <c r="L3901" s="460" t="str">
        <f t="shared" si="676"/>
        <v>-</v>
      </c>
      <c r="M3901" s="460">
        <f t="shared" si="677"/>
        <v>1</v>
      </c>
      <c r="N3901" s="460">
        <f t="shared" si="678"/>
        <v>5.9721641474342899E-50</v>
      </c>
      <c r="O3901" s="460">
        <f t="shared" si="683"/>
        <v>-984.47736528034272</v>
      </c>
      <c r="P3901" s="460">
        <f t="shared" si="680"/>
        <v>-10</v>
      </c>
      <c r="Q3901" s="460">
        <f t="shared" si="681"/>
        <v>2.2058951582657057E-19</v>
      </c>
      <c r="R3901" s="460">
        <f t="shared" si="682"/>
        <v>-2.2058951582657057E-18</v>
      </c>
    </row>
    <row r="3902" spans="3:18" x14ac:dyDescent="0.35">
      <c r="C3902" s="460">
        <v>9610</v>
      </c>
      <c r="D3902" s="460">
        <f t="shared" ref="D3902:D3965" si="684">IF(AND($D$11=$U$86,$D$13&gt;=$U$80),$D$13/$U$80,1)*(f_CLK_MHz/fCLK_NOM_MHz)*$C3902</f>
        <v>9610</v>
      </c>
      <c r="E3902" s="460">
        <f t="shared" si="679"/>
        <v>9.61</v>
      </c>
      <c r="F3902" s="460">
        <f t="shared" ref="F3902:F3965" si="685">IF(SINC3_Decimation&lt;&gt;0,(ABS(SIN(((MOD_CLK_DIV*PI()*$D3902*SINC3_Decimation)/(f_CLK_MHz*1000000)))/(SINC3_Decimation*SIN(((MOD_CLK_DIV*PI()*$D3902)/(f_CLK_MHz*1000000)))))^First_Stage_Order),"-")</f>
        <v>1.1337477805843261E-9</v>
      </c>
      <c r="G3902" s="460">
        <v>0.82338738168075398</v>
      </c>
      <c r="H3902" s="460">
        <f t="shared" ref="H3902:H3965" si="686">IF(SINC1A_Decimation&lt;&gt;0,(ABS(SIN(((MOD_CLK_DIV*SINC3_Decimation*FIR2_Decimation*PI()*$D3902*SINC1A_Decimation)/(f_CLK_MHz*1000000)))/(SINC1A_Decimation*SIN(((MOD_CLK_DIV*SINC3_Decimation*FIR2_Decimation*PI()*$D3902)/(f_CLK_MHz*1000000)))))^1),"-")</f>
        <v>1</v>
      </c>
      <c r="I3902" s="460">
        <v>2.7681238551660601E-5</v>
      </c>
      <c r="J3902" s="20">
        <v>1.49735887819356E-4</v>
      </c>
      <c r="K3902" s="20">
        <v>3.0706201844718202E-4</v>
      </c>
      <c r="L3902" s="460" t="str">
        <f t="shared" ref="L3902:L3965" si="687">IF(SINC1B_Decimation&lt;&gt;0,(ABS(SIN(((MOD_CLK_DIV*FIR1_Decimation*PI()*$D3902*SINC1B_Decimation)/(f_CLK_MHz*1000000)))/(SINC1B_Decimation*SIN(((MOD_CLK_DIV*FIR1_Decimation*PI()*$D3902)/(f_CLK_MHz*1000000)))))^1),"-")</f>
        <v>-</v>
      </c>
      <c r="M3902" s="460">
        <f t="shared" ref="M3902:M3965" si="688">IF($D$14=$Z$85,(ABS(SIN(((Dec_Prior_to_Chop*PI()*$D3902*2)/(f_CLK_MHz*1000000)))/(2*SIN(((Dec_Prior_to_Chop*PI()*$D3902)/(f_CLK_MHz*1000000)))))^1),1)</f>
        <v>1</v>
      </c>
      <c r="N3902" s="460">
        <f t="shared" ref="N3902:N3965" si="689">M3902*IF(FILTER=$U$85,F3902,IF(AND(FILTER=$U$86,$D$13&lt;=$U$73,$D$13&lt;&gt;$U$72),F3902*G3902*H3902,IF(AND(FILTER=$U$86,OR($D$13&gt;=$U$74,$D$13=$U$72),$D$13&lt;=$U$79,$D$13&lt;&gt;$U$75),I3902*L3902,IF(AND(FILTER=$U$86,$D$13=$U$75),J3902*L3902,IF(AND(FILTER=$U$86,$D$13&gt;=$U$80),K3902,"Error")))))</f>
        <v>9.3351361654169436E-10</v>
      </c>
      <c r="O3902" s="460">
        <f t="shared" si="683"/>
        <v>-180.59758685808401</v>
      </c>
      <c r="P3902" s="460">
        <f t="shared" si="680"/>
        <v>-10</v>
      </c>
      <c r="Q3902" s="460">
        <f t="shared" si="681"/>
        <v>2.1786191806718838E-19</v>
      </c>
      <c r="R3902" s="460">
        <f t="shared" si="682"/>
        <v>-2.1786191806718837E-18</v>
      </c>
    </row>
    <row r="3903" spans="3:18" x14ac:dyDescent="0.35">
      <c r="C3903" s="460">
        <v>9620</v>
      </c>
      <c r="D3903" s="460">
        <f t="shared" si="684"/>
        <v>9620</v>
      </c>
      <c r="E3903" s="460">
        <f t="shared" ref="E3903:E3966" si="690">D3903/1000</f>
        <v>9.6199999999999992</v>
      </c>
      <c r="F3903" s="460">
        <f t="shared" si="685"/>
        <v>9.0209612002029812E-9</v>
      </c>
      <c r="G3903" s="460">
        <v>0.44433630046307998</v>
      </c>
      <c r="H3903" s="460">
        <f t="shared" si="686"/>
        <v>1</v>
      </c>
      <c r="I3903" s="460">
        <v>3.4435042746373801E-5</v>
      </c>
      <c r="J3903" s="20">
        <v>1.52207338048928E-4</v>
      </c>
      <c r="K3903" s="20">
        <v>3.0115851272639801E-4</v>
      </c>
      <c r="L3903" s="460" t="str">
        <f t="shared" si="687"/>
        <v>-</v>
      </c>
      <c r="M3903" s="460">
        <f t="shared" si="688"/>
        <v>1</v>
      </c>
      <c r="N3903" s="460">
        <f t="shared" si="689"/>
        <v>4.0083405263191785E-9</v>
      </c>
      <c r="O3903" s="460">
        <f t="shared" si="683"/>
        <v>-167.94070780659226</v>
      </c>
      <c r="P3903" s="460">
        <f t="shared" si="680"/>
        <v>-10</v>
      </c>
      <c r="Q3903" s="460">
        <f t="shared" si="681"/>
        <v>6.1054805923277941E-18</v>
      </c>
      <c r="R3903" s="460">
        <f t="shared" si="682"/>
        <v>-6.1054805923277946E-17</v>
      </c>
    </row>
    <row r="3904" spans="3:18" x14ac:dyDescent="0.35">
      <c r="C3904" s="460">
        <v>9630</v>
      </c>
      <c r="D3904" s="460">
        <f t="shared" si="684"/>
        <v>9630</v>
      </c>
      <c r="E3904" s="460">
        <f t="shared" si="690"/>
        <v>9.6300000000000008</v>
      </c>
      <c r="F3904" s="460">
        <f t="shared" si="685"/>
        <v>3.0234569283075113E-8</v>
      </c>
      <c r="G3904" s="460">
        <v>0.137416086495908</v>
      </c>
      <c r="H3904" s="460">
        <f t="shared" si="686"/>
        <v>1</v>
      </c>
      <c r="I3904" s="460">
        <v>4.1094452463874998E-5</v>
      </c>
      <c r="J3904" s="20">
        <v>1.5441508638038299E-4</v>
      </c>
      <c r="K3904" s="20">
        <v>2.9498975653434098E-4</v>
      </c>
      <c r="L3904" s="460" t="str">
        <f t="shared" si="687"/>
        <v>-</v>
      </c>
      <c r="M3904" s="460">
        <f t="shared" si="688"/>
        <v>1</v>
      </c>
      <c r="N3904" s="460">
        <f t="shared" si="689"/>
        <v>4.1547161877695725E-9</v>
      </c>
      <c r="O3904" s="460">
        <f t="shared" si="683"/>
        <v>-167.62917275791224</v>
      </c>
      <c r="P3904" s="460">
        <f t="shared" si="680"/>
        <v>-10</v>
      </c>
      <c r="Q3904" s="460">
        <f t="shared" si="681"/>
        <v>1.6658873729357354E-17</v>
      </c>
      <c r="R3904" s="460">
        <f t="shared" si="682"/>
        <v>-1.6658873729357353E-16</v>
      </c>
    </row>
    <row r="3905" spans="3:18" x14ac:dyDescent="0.35">
      <c r="C3905" s="460">
        <v>9640</v>
      </c>
      <c r="D3905" s="460">
        <f t="shared" si="684"/>
        <v>9640</v>
      </c>
      <c r="E3905" s="460">
        <f t="shared" si="690"/>
        <v>9.64</v>
      </c>
      <c r="F3905" s="460">
        <f t="shared" si="685"/>
        <v>7.1060288554846604E-8</v>
      </c>
      <c r="G3905" s="460">
        <v>1.5637256327132299E-2</v>
      </c>
      <c r="H3905" s="460">
        <f t="shared" si="686"/>
        <v>1</v>
      </c>
      <c r="I3905" s="460">
        <v>4.7649719600220202E-5</v>
      </c>
      <c r="J3905" s="20">
        <v>1.56357192724379E-4</v>
      </c>
      <c r="K3905" s="20">
        <v>2.8856349439197401E-4</v>
      </c>
      <c r="L3905" s="460" t="str">
        <f t="shared" si="687"/>
        <v>-</v>
      </c>
      <c r="M3905" s="460">
        <f t="shared" si="688"/>
        <v>1</v>
      </c>
      <c r="N3905" s="460">
        <f t="shared" si="689"/>
        <v>1.111187946812122E-9</v>
      </c>
      <c r="O3905" s="460">
        <f t="shared" si="683"/>
        <v>-179.08424956177626</v>
      </c>
      <c r="P3905" s="460">
        <f t="shared" si="680"/>
        <v>-10</v>
      </c>
      <c r="Q3905" s="460">
        <f t="shared" si="681"/>
        <v>6.9324365886511471E-18</v>
      </c>
      <c r="R3905" s="460">
        <f t="shared" si="682"/>
        <v>-6.9324365886511471E-17</v>
      </c>
    </row>
    <row r="3906" spans="3:18" x14ac:dyDescent="0.35">
      <c r="C3906" s="460">
        <v>9650</v>
      </c>
      <c r="D3906" s="460">
        <f t="shared" si="684"/>
        <v>9650</v>
      </c>
      <c r="E3906" s="460">
        <f t="shared" si="690"/>
        <v>9.65</v>
      </c>
      <c r="F3906" s="460">
        <f t="shared" si="685"/>
        <v>1.3740175982232492E-7</v>
      </c>
      <c r="G3906" s="460">
        <v>1.6607752592711101E-5</v>
      </c>
      <c r="H3906" s="460">
        <f t="shared" si="686"/>
        <v>1</v>
      </c>
      <c r="I3906" s="460">
        <v>5.4091316468546797E-5</v>
      </c>
      <c r="J3906" s="20">
        <v>1.58032158981223E-4</v>
      </c>
      <c r="K3906" s="20">
        <v>2.8188767871652101E-4</v>
      </c>
      <c r="L3906" s="460" t="str">
        <f t="shared" si="687"/>
        <v>-</v>
      </c>
      <c r="M3906" s="460">
        <f t="shared" si="688"/>
        <v>1</v>
      </c>
      <c r="N3906" s="460">
        <f t="shared" si="689"/>
        <v>2.2819344329322847E-12</v>
      </c>
      <c r="O3906" s="460">
        <f t="shared" si="683"/>
        <v>-232.83393676737268</v>
      </c>
      <c r="P3906" s="460">
        <f t="shared" si="680"/>
        <v>-10</v>
      </c>
      <c r="Q3906" s="460">
        <f t="shared" si="681"/>
        <v>3.099537941099688E-19</v>
      </c>
      <c r="R3906" s="460">
        <f t="shared" si="682"/>
        <v>-3.0995379410996881E-18</v>
      </c>
    </row>
    <row r="3907" spans="3:18" x14ac:dyDescent="0.35">
      <c r="C3907" s="460">
        <v>9660</v>
      </c>
      <c r="D3907" s="460">
        <f t="shared" si="684"/>
        <v>9660</v>
      </c>
      <c r="E3907" s="460">
        <f t="shared" si="690"/>
        <v>9.66</v>
      </c>
      <c r="F3907" s="460">
        <f t="shared" si="685"/>
        <v>2.346917158380316E-7</v>
      </c>
      <c r="G3907" s="460">
        <v>1.7304371935107E-5</v>
      </c>
      <c r="H3907" s="460">
        <f t="shared" si="686"/>
        <v>1</v>
      </c>
      <c r="I3907" s="460">
        <v>6.0409949119093002E-5</v>
      </c>
      <c r="J3907" s="20">
        <v>1.5943892870121801E-4</v>
      </c>
      <c r="K3907" s="20">
        <v>2.7497046068809198E-4</v>
      </c>
      <c r="L3907" s="460" t="str">
        <f t="shared" si="687"/>
        <v>-</v>
      </c>
      <c r="M3907" s="460">
        <f t="shared" si="688"/>
        <v>1</v>
      </c>
      <c r="N3907" s="460">
        <f t="shared" si="689"/>
        <v>4.0611927409497413E-12</v>
      </c>
      <c r="O3907" s="460">
        <f t="shared" si="683"/>
        <v>-227.82692797506229</v>
      </c>
      <c r="P3907" s="460">
        <f t="shared" ref="P3907:P3970" si="691">D3906-D3907</f>
        <v>-10</v>
      </c>
      <c r="Q3907" s="460">
        <f t="shared" ref="Q3907:Q3970" si="692">((N3907+N3906)/2)^2</f>
        <v>1.0058815586010144E-23</v>
      </c>
      <c r="R3907" s="460">
        <f t="shared" ref="R3907:R3970" si="693">P3907*Q3907</f>
        <v>-1.0058815586010144E-22</v>
      </c>
    </row>
    <row r="3908" spans="3:18" x14ac:dyDescent="0.35">
      <c r="C3908" s="460">
        <v>9670</v>
      </c>
      <c r="D3908" s="460">
        <f t="shared" si="684"/>
        <v>9670</v>
      </c>
      <c r="E3908" s="460">
        <f t="shared" si="690"/>
        <v>9.67</v>
      </c>
      <c r="F3908" s="460">
        <f t="shared" si="685"/>
        <v>3.6781038168441672E-7</v>
      </c>
      <c r="G3908" s="460">
        <v>5.2762964926695698E-3</v>
      </c>
      <c r="H3908" s="460">
        <f t="shared" si="686"/>
        <v>1</v>
      </c>
      <c r="I3908" s="460">
        <v>6.6596570218615202E-5</v>
      </c>
      <c r="J3908" s="20">
        <v>1.6057688603827799E-4</v>
      </c>
      <c r="K3908" s="20">
        <v>2.6782018098047002E-4</v>
      </c>
      <c r="L3908" s="460" t="str">
        <f t="shared" si="687"/>
        <v>-</v>
      </c>
      <c r="M3908" s="460">
        <f t="shared" si="688"/>
        <v>1</v>
      </c>
      <c r="N3908" s="460">
        <f t="shared" si="689"/>
        <v>1.9406766268489436E-9</v>
      </c>
      <c r="O3908" s="460">
        <f t="shared" si="683"/>
        <v>-174.24093649341845</v>
      </c>
      <c r="P3908" s="460">
        <f t="shared" si="691"/>
        <v>-10</v>
      </c>
      <c r="Q3908" s="460">
        <f t="shared" si="692"/>
        <v>9.4550129673581306E-19</v>
      </c>
      <c r="R3908" s="460">
        <f t="shared" si="693"/>
        <v>-9.4550129673581306E-18</v>
      </c>
    </row>
    <row r="3909" spans="3:18" x14ac:dyDescent="0.35">
      <c r="C3909" s="460">
        <v>9680</v>
      </c>
      <c r="D3909" s="460">
        <f t="shared" si="684"/>
        <v>9680</v>
      </c>
      <c r="E3909" s="460">
        <f t="shared" si="690"/>
        <v>9.68</v>
      </c>
      <c r="F3909" s="460">
        <f t="shared" si="685"/>
        <v>5.4101220221071818E-7</v>
      </c>
      <c r="G3909" s="460">
        <v>1.9841479976615901E-2</v>
      </c>
      <c r="H3909" s="460">
        <f t="shared" si="686"/>
        <v>1</v>
      </c>
      <c r="I3909" s="460">
        <v>7.26423914714964E-5</v>
      </c>
      <c r="J3909" s="20">
        <v>1.6144585400279201E-4</v>
      </c>
      <c r="K3909" s="20">
        <v>2.6044536036403803E-4</v>
      </c>
      <c r="L3909" s="460" t="str">
        <f t="shared" si="687"/>
        <v>-</v>
      </c>
      <c r="M3909" s="460">
        <f t="shared" si="688"/>
        <v>1</v>
      </c>
      <c r="N3909" s="460">
        <f t="shared" si="689"/>
        <v>1.0734482777268837E-8</v>
      </c>
      <c r="O3909" s="460">
        <f t="shared" si="683"/>
        <v>-159.38437752923954</v>
      </c>
      <c r="P3909" s="460">
        <f t="shared" si="691"/>
        <v>-10</v>
      </c>
      <c r="Q3909" s="460">
        <f t="shared" si="692"/>
        <v>4.016491647994886E-17</v>
      </c>
      <c r="R3909" s="460">
        <f t="shared" si="693"/>
        <v>-4.016491647994886E-16</v>
      </c>
    </row>
    <row r="3910" spans="3:18" x14ac:dyDescent="0.35">
      <c r="C3910" s="460">
        <v>9690</v>
      </c>
      <c r="D3910" s="460">
        <f t="shared" si="684"/>
        <v>9690</v>
      </c>
      <c r="E3910" s="460">
        <f t="shared" si="690"/>
        <v>9.69</v>
      </c>
      <c r="F3910" s="460">
        <f t="shared" si="685"/>
        <v>7.5786186891656497E-7</v>
      </c>
      <c r="G3910" s="460">
        <v>1.9851200496852298E-2</v>
      </c>
      <c r="H3910" s="460">
        <f t="shared" si="686"/>
        <v>1</v>
      </c>
      <c r="I3910" s="460">
        <v>7.8538895566973295E-5</v>
      </c>
      <c r="J3910" s="20">
        <v>1.62046092020772E-4</v>
      </c>
      <c r="K3910" s="20">
        <v>2.52854690192097E-4</v>
      </c>
      <c r="L3910" s="460" t="str">
        <f t="shared" si="687"/>
        <v>-</v>
      </c>
      <c r="M3910" s="460">
        <f t="shared" si="688"/>
        <v>1</v>
      </c>
      <c r="N3910" s="460">
        <f t="shared" si="689"/>
        <v>1.5044467908781926E-8</v>
      </c>
      <c r="O3910" s="460">
        <f t="shared" si="683"/>
        <v>-156.45246335471109</v>
      </c>
      <c r="P3910" s="460">
        <f t="shared" si="691"/>
        <v>-10</v>
      </c>
      <c r="Q3910" s="460">
        <f t="shared" si="692"/>
        <v>1.6613857461845925E-16</v>
      </c>
      <c r="R3910" s="460">
        <f t="shared" si="693"/>
        <v>-1.6613857461845925E-15</v>
      </c>
    </row>
    <row r="3911" spans="3:18" x14ac:dyDescent="0.35">
      <c r="C3911" s="460">
        <v>9700</v>
      </c>
      <c r="D3911" s="460">
        <f t="shared" si="684"/>
        <v>9700</v>
      </c>
      <c r="E3911" s="460">
        <f t="shared" si="690"/>
        <v>9.6999999999999993</v>
      </c>
      <c r="F3911" s="460">
        <f t="shared" si="685"/>
        <v>1.0211804840681334E-6</v>
      </c>
      <c r="G3911" s="460">
        <v>5.7024260507184102E-9</v>
      </c>
      <c r="H3911" s="460">
        <f t="shared" si="686"/>
        <v>1</v>
      </c>
      <c r="I3911" s="460">
        <v>8.4277847636896497E-5</v>
      </c>
      <c r="J3911" s="20">
        <v>1.623782928075E-4</v>
      </c>
      <c r="K3911" s="20">
        <v>2.4505702277984601E-4</v>
      </c>
      <c r="L3911" s="460" t="str">
        <f t="shared" si="687"/>
        <v>-</v>
      </c>
      <c r="M3911" s="460">
        <f t="shared" si="688"/>
        <v>1</v>
      </c>
      <c r="N3911" s="460">
        <f t="shared" si="689"/>
        <v>5.8232061948353601E-15</v>
      </c>
      <c r="O3911" s="460">
        <f t="shared" si="683"/>
        <v>-284.69675663234494</v>
      </c>
      <c r="P3911" s="460">
        <f t="shared" si="691"/>
        <v>-10</v>
      </c>
      <c r="Q3911" s="460">
        <f t="shared" si="692"/>
        <v>5.6584047468120132E-17</v>
      </c>
      <c r="R3911" s="460">
        <f t="shared" si="693"/>
        <v>-5.6584047468120134E-16</v>
      </c>
    </row>
    <row r="3912" spans="3:18" x14ac:dyDescent="0.35">
      <c r="C3912" s="460">
        <v>9710</v>
      </c>
      <c r="D3912" s="460">
        <f t="shared" si="684"/>
        <v>9710</v>
      </c>
      <c r="E3912" s="460">
        <f t="shared" si="690"/>
        <v>9.7100000000000009</v>
      </c>
      <c r="F3912" s="460">
        <f t="shared" si="685"/>
        <v>1.3330025544906954E-6</v>
      </c>
      <c r="G3912" s="460">
        <v>1.05772703772478E-2</v>
      </c>
      <c r="H3912" s="460">
        <f t="shared" si="686"/>
        <v>1</v>
      </c>
      <c r="I3912" s="460">
        <v>8.9851306209606707E-5</v>
      </c>
      <c r="J3912" s="20">
        <v>1.6244357856544299E-4</v>
      </c>
      <c r="K3912" s="20">
        <v>2.3706136168670901E-4</v>
      </c>
      <c r="L3912" s="460" t="str">
        <f t="shared" si="687"/>
        <v>-</v>
      </c>
      <c r="M3912" s="460">
        <f t="shared" si="688"/>
        <v>1</v>
      </c>
      <c r="N3912" s="460">
        <f t="shared" si="689"/>
        <v>1.409952843241008E-8</v>
      </c>
      <c r="O3912" s="460">
        <f t="shared" si="683"/>
        <v>-157.01590824707245</v>
      </c>
      <c r="P3912" s="460">
        <f t="shared" si="691"/>
        <v>-10</v>
      </c>
      <c r="Q3912" s="460">
        <f t="shared" si="692"/>
        <v>4.9699216556324197E-17</v>
      </c>
      <c r="R3912" s="460">
        <f t="shared" si="693"/>
        <v>-4.9699216556324197E-16</v>
      </c>
    </row>
    <row r="3913" spans="3:18" x14ac:dyDescent="0.35">
      <c r="C3913" s="460">
        <v>9720</v>
      </c>
      <c r="D3913" s="460">
        <f t="shared" si="684"/>
        <v>9720</v>
      </c>
      <c r="E3913" s="460">
        <f t="shared" si="690"/>
        <v>9.7200000000000006</v>
      </c>
      <c r="F3913" s="460">
        <f t="shared" si="685"/>
        <v>1.6945443534716293E-6</v>
      </c>
      <c r="G3913" s="460">
        <v>2.1461558646677999E-8</v>
      </c>
      <c r="H3913" s="460">
        <f t="shared" si="686"/>
        <v>1</v>
      </c>
      <c r="I3913" s="460">
        <v>9.5251633646627396E-5</v>
      </c>
      <c r="J3913" s="20">
        <v>1.6224349651543501E-4</v>
      </c>
      <c r="K3913" s="20">
        <v>2.2887685191080401E-4</v>
      </c>
      <c r="L3913" s="460" t="str">
        <f t="shared" si="687"/>
        <v>-</v>
      </c>
      <c r="M3913" s="460">
        <f t="shared" si="688"/>
        <v>1</v>
      </c>
      <c r="N3913" s="460">
        <f t="shared" si="689"/>
        <v>3.6367563021428426E-14</v>
      </c>
      <c r="O3913" s="460">
        <f t="shared" si="683"/>
        <v>-268.78571599804559</v>
      </c>
      <c r="P3913" s="460">
        <f t="shared" si="691"/>
        <v>-10</v>
      </c>
      <c r="Q3913" s="460">
        <f t="shared" si="692"/>
        <v>4.9699431887160139E-17</v>
      </c>
      <c r="R3913" s="460">
        <f t="shared" si="693"/>
        <v>-4.9699431887160136E-16</v>
      </c>
    </row>
    <row r="3914" spans="3:18" x14ac:dyDescent="0.35">
      <c r="C3914" s="460">
        <v>9730</v>
      </c>
      <c r="D3914" s="460">
        <f t="shared" si="684"/>
        <v>9730</v>
      </c>
      <c r="E3914" s="460">
        <f t="shared" si="690"/>
        <v>9.73</v>
      </c>
      <c r="F3914" s="460">
        <f t="shared" si="685"/>
        <v>2.1061840287070683E-6</v>
      </c>
      <c r="G3914" s="460">
        <v>9.1149948106465407E-3</v>
      </c>
      <c r="H3914" s="460">
        <f t="shared" si="686"/>
        <v>1</v>
      </c>
      <c r="I3914" s="460">
        <v>1.00471506048932E-4</v>
      </c>
      <c r="J3914" s="20">
        <v>1.6178001377366999E-4</v>
      </c>
      <c r="K3914" s="20">
        <v>2.2051277000661001E-4</v>
      </c>
      <c r="L3914" s="460" t="str">
        <f t="shared" si="687"/>
        <v>-</v>
      </c>
      <c r="M3914" s="460">
        <f t="shared" si="688"/>
        <v>1</v>
      </c>
      <c r="N3914" s="460">
        <f t="shared" si="689"/>
        <v>1.9197856491931551E-8</v>
      </c>
      <c r="O3914" s="460">
        <f t="shared" si="683"/>
        <v>-154.33494518186026</v>
      </c>
      <c r="P3914" s="460">
        <f t="shared" si="691"/>
        <v>-10</v>
      </c>
      <c r="Q3914" s="460">
        <f t="shared" si="692"/>
        <v>9.2139772561158163E-17</v>
      </c>
      <c r="R3914" s="460">
        <f t="shared" si="693"/>
        <v>-9.2139772561158173E-16</v>
      </c>
    </row>
    <row r="3915" spans="3:18" x14ac:dyDescent="0.35">
      <c r="C3915" s="460">
        <v>9740</v>
      </c>
      <c r="D3915" s="460">
        <f t="shared" si="684"/>
        <v>9740</v>
      </c>
      <c r="E3915" s="460">
        <f t="shared" si="690"/>
        <v>9.74</v>
      </c>
      <c r="F3915" s="460">
        <f t="shared" si="685"/>
        <v>2.5674536694874335E-6</v>
      </c>
      <c r="G3915" s="460">
        <v>4.3043982401057097E-3</v>
      </c>
      <c r="H3915" s="460">
        <f t="shared" si="686"/>
        <v>1</v>
      </c>
      <c r="I3915" s="460">
        <v>1.05503922621367E-4</v>
      </c>
      <c r="J3915" s="20">
        <v>1.61055511586216E-4</v>
      </c>
      <c r="K3915" s="20">
        <v>2.11978514136047E-4</v>
      </c>
      <c r="L3915" s="460" t="str">
        <f t="shared" si="687"/>
        <v>-</v>
      </c>
      <c r="M3915" s="460">
        <f t="shared" si="688"/>
        <v>1</v>
      </c>
      <c r="N3915" s="460">
        <f t="shared" si="689"/>
        <v>1.1051343056494655E-8</v>
      </c>
      <c r="O3915" s="460">
        <f t="shared" si="683"/>
        <v>-159.13169878965834</v>
      </c>
      <c r="P3915" s="460">
        <f t="shared" si="691"/>
        <v>-10</v>
      </c>
      <c r="Q3915" s="460">
        <f t="shared" si="692"/>
        <v>2.2875351833012708E-16</v>
      </c>
      <c r="R3915" s="460">
        <f t="shared" si="693"/>
        <v>-2.287535183301271E-15</v>
      </c>
    </row>
    <row r="3916" spans="3:18" x14ac:dyDescent="0.35">
      <c r="C3916" s="460">
        <v>9750</v>
      </c>
      <c r="D3916" s="460">
        <f t="shared" si="684"/>
        <v>9750</v>
      </c>
      <c r="E3916" s="460">
        <f t="shared" si="690"/>
        <v>9.75</v>
      </c>
      <c r="F3916" s="460">
        <f t="shared" si="685"/>
        <v>3.0770433796291958E-6</v>
      </c>
      <c r="G3916" s="460">
        <v>1.81283851840524E-4</v>
      </c>
      <c r="H3916" s="460">
        <f t="shared" si="686"/>
        <v>1</v>
      </c>
      <c r="I3916" s="460">
        <v>1.10342214483994E-4</v>
      </c>
      <c r="J3916" s="20">
        <v>1.6007277893364001E-4</v>
      </c>
      <c r="K3916" s="20">
        <v>2.03283594061711E-4</v>
      </c>
      <c r="L3916" s="460" t="str">
        <f t="shared" si="687"/>
        <v>-</v>
      </c>
      <c r="M3916" s="460">
        <f t="shared" si="688"/>
        <v>1</v>
      </c>
      <c r="N3916" s="460">
        <f t="shared" si="689"/>
        <v>5.5781827613956435E-10</v>
      </c>
      <c r="O3916" s="460">
        <f t="shared" si="683"/>
        <v>-185.07014521565051</v>
      </c>
      <c r="P3916" s="460">
        <f t="shared" si="691"/>
        <v>-10</v>
      </c>
      <c r="Q3916" s="460">
        <f t="shared" si="692"/>
        <v>3.3693156711782377E-17</v>
      </c>
      <c r="R3916" s="460">
        <f t="shared" si="693"/>
        <v>-3.3693156711782376E-16</v>
      </c>
    </row>
    <row r="3917" spans="3:18" x14ac:dyDescent="0.35">
      <c r="C3917" s="460">
        <v>9760</v>
      </c>
      <c r="D3917" s="460">
        <f t="shared" si="684"/>
        <v>9760</v>
      </c>
      <c r="E3917" s="460">
        <f t="shared" si="690"/>
        <v>9.76</v>
      </c>
      <c r="F3917" s="460">
        <f t="shared" si="685"/>
        <v>3.6328172363484914E-6</v>
      </c>
      <c r="G3917" s="460">
        <v>2.4615813836122999E-3</v>
      </c>
      <c r="H3917" s="460">
        <f t="shared" si="686"/>
        <v>1</v>
      </c>
      <c r="I3917" s="460">
        <v>1.14980052920753E-4</v>
      </c>
      <c r="J3917" s="20">
        <v>1.5883500552084601E-4</v>
      </c>
      <c r="K3917" s="20">
        <v>1.9443762109374799E-4</v>
      </c>
      <c r="L3917" s="460" t="str">
        <f t="shared" si="687"/>
        <v>-</v>
      </c>
      <c r="M3917" s="460">
        <f t="shared" si="688"/>
        <v>1</v>
      </c>
      <c r="N3917" s="460">
        <f t="shared" si="689"/>
        <v>8.9424752790613316E-9</v>
      </c>
      <c r="O3917" s="460">
        <f t="shared" ref="O3917:O3980" si="694">20*LOG10(N3917)</f>
        <v>-160.97084503516967</v>
      </c>
      <c r="P3917" s="460">
        <f t="shared" si="691"/>
        <v>-10</v>
      </c>
      <c r="Q3917" s="460">
        <f t="shared" si="692"/>
        <v>2.2563894408747918E-17</v>
      </c>
      <c r="R3917" s="460">
        <f t="shared" si="693"/>
        <v>-2.2563894408747918E-16</v>
      </c>
    </row>
    <row r="3918" spans="3:18" x14ac:dyDescent="0.35">
      <c r="C3918" s="460">
        <v>9770</v>
      </c>
      <c r="D3918" s="460">
        <f t="shared" si="684"/>
        <v>9770</v>
      </c>
      <c r="E3918" s="460">
        <f t="shared" si="690"/>
        <v>9.77</v>
      </c>
      <c r="F3918" s="460">
        <f t="shared" si="685"/>
        <v>4.2318408516046544E-6</v>
      </c>
      <c r="G3918" s="460">
        <v>2.3098001450951901E-3</v>
      </c>
      <c r="H3918" s="460">
        <f t="shared" si="686"/>
        <v>1</v>
      </c>
      <c r="I3918" s="460">
        <v>1.19411457055584E-4</v>
      </c>
      <c r="J3918" s="20">
        <v>1.57345774166553E-4</v>
      </c>
      <c r="K3918" s="20">
        <v>1.8545029799963599E-4</v>
      </c>
      <c r="L3918" s="460" t="str">
        <f t="shared" si="687"/>
        <v>-</v>
      </c>
      <c r="M3918" s="460">
        <f t="shared" si="688"/>
        <v>1</v>
      </c>
      <c r="N3918" s="460">
        <f t="shared" si="689"/>
        <v>9.774706613056183E-9</v>
      </c>
      <c r="O3918" s="460">
        <f t="shared" si="694"/>
        <v>-160.19792538092926</v>
      </c>
      <c r="P3918" s="460">
        <f t="shared" si="691"/>
        <v>-10</v>
      </c>
      <c r="Q3918" s="460">
        <f t="shared" si="692"/>
        <v>8.7583224495652956E-17</v>
      </c>
      <c r="R3918" s="460">
        <f t="shared" si="693"/>
        <v>-8.7583224495652959E-16</v>
      </c>
    </row>
    <row r="3919" spans="3:18" x14ac:dyDescent="0.35">
      <c r="C3919" s="460">
        <v>9780</v>
      </c>
      <c r="D3919" s="460">
        <f t="shared" si="684"/>
        <v>9780</v>
      </c>
      <c r="E3919" s="460">
        <f t="shared" si="690"/>
        <v>9.7799999999999994</v>
      </c>
      <c r="F3919" s="460">
        <f t="shared" si="685"/>
        <v>4.8704200936756629E-6</v>
      </c>
      <c r="G3919" s="460">
        <v>2.4099020252153501E-4</v>
      </c>
      <c r="H3919" s="460">
        <f t="shared" si="686"/>
        <v>1</v>
      </c>
      <c r="I3919" s="460">
        <v>1.2363080094859801E-4</v>
      </c>
      <c r="J3919" s="20">
        <v>1.5560905260808601E-4</v>
      </c>
      <c r="K3919" s="20">
        <v>1.7633140888691001E-4</v>
      </c>
      <c r="L3919" s="460" t="str">
        <f t="shared" si="687"/>
        <v>-</v>
      </c>
      <c r="M3919" s="460">
        <f t="shared" si="688"/>
        <v>1</v>
      </c>
      <c r="N3919" s="460">
        <f t="shared" si="689"/>
        <v>1.1737235247398515E-9</v>
      </c>
      <c r="O3919" s="460">
        <f t="shared" si="694"/>
        <v>-178.60868381680109</v>
      </c>
      <c r="P3919" s="460">
        <f t="shared" si="691"/>
        <v>-10</v>
      </c>
      <c r="Q3919" s="460">
        <f t="shared" si="692"/>
        <v>2.9967030620550123E-17</v>
      </c>
      <c r="R3919" s="460">
        <f t="shared" si="693"/>
        <v>-2.9967030620550123E-16</v>
      </c>
    </row>
    <row r="3920" spans="3:18" x14ac:dyDescent="0.35">
      <c r="C3920" s="460">
        <v>9790</v>
      </c>
      <c r="D3920" s="460">
        <f t="shared" si="684"/>
        <v>9790</v>
      </c>
      <c r="E3920" s="460">
        <f t="shared" si="690"/>
        <v>9.7899999999999991</v>
      </c>
      <c r="F3920" s="460">
        <f t="shared" si="685"/>
        <v>5.5441503750132182E-6</v>
      </c>
      <c r="G3920" s="460">
        <v>2.73522616728517E-3</v>
      </c>
      <c r="H3920" s="460">
        <f t="shared" si="686"/>
        <v>1</v>
      </c>
      <c r="I3920" s="460">
        <v>1.2763282010442201E-4</v>
      </c>
      <c r="J3920" s="20">
        <v>1.5362918473864399E-4</v>
      </c>
      <c r="K3920" s="20">
        <v>1.6709080906899499E-4</v>
      </c>
      <c r="L3920" s="460" t="str">
        <f t="shared" si="687"/>
        <v>-</v>
      </c>
      <c r="M3920" s="460">
        <f t="shared" si="688"/>
        <v>1</v>
      </c>
      <c r="N3920" s="460">
        <f t="shared" si="689"/>
        <v>1.5164505181100043E-8</v>
      </c>
      <c r="O3920" s="460">
        <f t="shared" si="694"/>
        <v>-156.38343512364901</v>
      </c>
      <c r="P3920" s="460">
        <f t="shared" si="691"/>
        <v>-10</v>
      </c>
      <c r="Q3920" s="460">
        <f t="shared" si="692"/>
        <v>6.6734429311082686E-17</v>
      </c>
      <c r="R3920" s="460">
        <f t="shared" si="693"/>
        <v>-6.6734429311082686E-16</v>
      </c>
    </row>
    <row r="3921" spans="3:18" x14ac:dyDescent="0.35">
      <c r="C3921" s="460">
        <v>9800</v>
      </c>
      <c r="D3921" s="460">
        <f t="shared" si="684"/>
        <v>9800</v>
      </c>
      <c r="E3921" s="460">
        <f t="shared" si="690"/>
        <v>9.8000000000000007</v>
      </c>
      <c r="F3921" s="460">
        <f t="shared" si="685"/>
        <v>6.2479757698101682E-6</v>
      </c>
      <c r="G3921" s="460">
        <v>1.05367134437349E-8</v>
      </c>
      <c r="H3921" s="460">
        <f t="shared" si="686"/>
        <v>1</v>
      </c>
      <c r="I3921" s="460">
        <v>1.3141261738680701E-4</v>
      </c>
      <c r="J3921" s="20">
        <v>1.51410881294244E-4</v>
      </c>
      <c r="K3921" s="20">
        <v>1.5773841492426599E-4</v>
      </c>
      <c r="L3921" s="460" t="str">
        <f t="shared" si="687"/>
        <v>-</v>
      </c>
      <c r="M3921" s="460">
        <f t="shared" si="688"/>
        <v>1</v>
      </c>
      <c r="N3921" s="460">
        <f t="shared" si="689"/>
        <v>6.5833130289888712E-14</v>
      </c>
      <c r="O3921" s="460">
        <f t="shared" si="694"/>
        <v>-263.63110988424245</v>
      </c>
      <c r="P3921" s="460">
        <f t="shared" si="691"/>
        <v>-10</v>
      </c>
      <c r="Q3921" s="460">
        <f t="shared" si="692"/>
        <v>5.7491053511408692E-17</v>
      </c>
      <c r="R3921" s="460">
        <f t="shared" si="693"/>
        <v>-5.7491053511408695E-16</v>
      </c>
    </row>
    <row r="3922" spans="3:18" x14ac:dyDescent="0.35">
      <c r="C3922" s="460">
        <v>9810</v>
      </c>
      <c r="D3922" s="460">
        <f t="shared" si="684"/>
        <v>9810</v>
      </c>
      <c r="E3922" s="460">
        <f t="shared" si="690"/>
        <v>9.81</v>
      </c>
      <c r="F3922" s="460">
        <f t="shared" si="685"/>
        <v>6.9762570931105019E-6</v>
      </c>
      <c r="G3922" s="460">
        <v>2.1745446666304701E-2</v>
      </c>
      <c r="H3922" s="460">
        <f t="shared" si="686"/>
        <v>1</v>
      </c>
      <c r="I3922" s="460">
        <v>1.3496566833357199E-4</v>
      </c>
      <c r="J3922" s="20">
        <v>1.4895921000821399E-4</v>
      </c>
      <c r="K3922" s="20">
        <v>1.4828419375725801E-4</v>
      </c>
      <c r="L3922" s="460" t="str">
        <f t="shared" si="687"/>
        <v>-</v>
      </c>
      <c r="M3922" s="460">
        <f t="shared" si="688"/>
        <v>1</v>
      </c>
      <c r="N3922" s="460">
        <f t="shared" si="689"/>
        <v>1.5170182654866429E-7</v>
      </c>
      <c r="O3922" s="460">
        <f t="shared" si="694"/>
        <v>-136.38018380216516</v>
      </c>
      <c r="P3922" s="460">
        <f t="shared" si="691"/>
        <v>-10</v>
      </c>
      <c r="Q3922" s="460">
        <f t="shared" si="692"/>
        <v>5.7533660380543966E-15</v>
      </c>
      <c r="R3922" s="460">
        <f t="shared" si="693"/>
        <v>-5.7533660380543969E-14</v>
      </c>
    </row>
    <row r="3923" spans="3:18" x14ac:dyDescent="0.35">
      <c r="C3923" s="460">
        <v>9820</v>
      </c>
      <c r="D3923" s="460">
        <f t="shared" si="684"/>
        <v>9820</v>
      </c>
      <c r="E3923" s="460">
        <f t="shared" si="690"/>
        <v>9.82</v>
      </c>
      <c r="F3923" s="460">
        <f t="shared" si="685"/>
        <v>7.7228479544469336E-6</v>
      </c>
      <c r="G3923" s="460">
        <v>4.0991733560492599E-2</v>
      </c>
      <c r="H3923" s="460">
        <f t="shared" si="686"/>
        <v>1</v>
      </c>
      <c r="I3923" s="460">
        <v>1.3828782586832299E-4</v>
      </c>
      <c r="J3923" s="20">
        <v>1.4627958525345299E-4</v>
      </c>
      <c r="K3923" s="20">
        <v>1.3873815367333199E-4</v>
      </c>
      <c r="L3923" s="460" t="str">
        <f t="shared" si="687"/>
        <v>-</v>
      </c>
      <c r="M3923" s="460">
        <f t="shared" si="688"/>
        <v>1</v>
      </c>
      <c r="N3923" s="460">
        <f t="shared" si="689"/>
        <v>3.1657292567688399E-7</v>
      </c>
      <c r="O3923" s="460">
        <f t="shared" si="694"/>
        <v>-129.99052460260762</v>
      </c>
      <c r="P3923" s="460">
        <f t="shared" si="691"/>
        <v>-10</v>
      </c>
      <c r="Q3923" s="460">
        <f t="shared" si="692"/>
        <v>5.4820310892974661E-14</v>
      </c>
      <c r="R3923" s="460">
        <f t="shared" si="693"/>
        <v>-5.4820310892974661E-13</v>
      </c>
    </row>
    <row r="3924" spans="3:18" x14ac:dyDescent="0.35">
      <c r="C3924" s="460">
        <v>9830</v>
      </c>
      <c r="D3924" s="460">
        <f t="shared" si="684"/>
        <v>9830</v>
      </c>
      <c r="E3924" s="460">
        <f t="shared" si="690"/>
        <v>9.83</v>
      </c>
      <c r="F3924" s="460">
        <f t="shared" si="685"/>
        <v>8.4811776944680323E-6</v>
      </c>
      <c r="G3924" s="460">
        <v>2.7848479281677701E-2</v>
      </c>
      <c r="H3924" s="460">
        <f t="shared" si="686"/>
        <v>1</v>
      </c>
      <c r="I3924" s="460">
        <v>1.4137532440445499E-4</v>
      </c>
      <c r="J3924" s="20">
        <v>1.4337775719050399E-4</v>
      </c>
      <c r="K3924" s="20">
        <v>1.2911033347485099E-4</v>
      </c>
      <c r="L3924" s="460" t="str">
        <f t="shared" si="687"/>
        <v>-</v>
      </c>
      <c r="M3924" s="460">
        <f t="shared" si="688"/>
        <v>1</v>
      </c>
      <c r="N3924" s="460">
        <f t="shared" si="689"/>
        <v>2.3618790130862004E-7</v>
      </c>
      <c r="O3924" s="460">
        <f t="shared" si="694"/>
        <v>-132.53484705650598</v>
      </c>
      <c r="P3924" s="460">
        <f t="shared" si="691"/>
        <v>-10</v>
      </c>
      <c r="Q3924" s="460">
        <f t="shared" si="692"/>
        <v>7.6386132962424572E-14</v>
      </c>
      <c r="R3924" s="460">
        <f t="shared" si="693"/>
        <v>-7.6386132962424567E-13</v>
      </c>
    </row>
    <row r="3925" spans="3:18" x14ac:dyDescent="0.35">
      <c r="C3925" s="460">
        <v>9840</v>
      </c>
      <c r="D3925" s="460">
        <f t="shared" si="684"/>
        <v>9840</v>
      </c>
      <c r="E3925" s="460">
        <f t="shared" si="690"/>
        <v>9.84</v>
      </c>
      <c r="F3925" s="460">
        <f t="shared" si="685"/>
        <v>9.2443400241599174E-6</v>
      </c>
      <c r="G3925" s="460">
        <v>2.49689008233567E-8</v>
      </c>
      <c r="H3925" s="460">
        <f t="shared" si="686"/>
        <v>1</v>
      </c>
      <c r="I3925" s="460">
        <v>1.4422478333939E-4</v>
      </c>
      <c r="J3925" s="20">
        <v>1.4025980044314899E-4</v>
      </c>
      <c r="K3925" s="20">
        <v>1.19410792590309E-4</v>
      </c>
      <c r="L3925" s="460" t="str">
        <f t="shared" si="687"/>
        <v>-</v>
      </c>
      <c r="M3925" s="460">
        <f t="shared" si="688"/>
        <v>1</v>
      </c>
      <c r="N3925" s="460">
        <f t="shared" si="689"/>
        <v>2.3082100924063586E-13</v>
      </c>
      <c r="O3925" s="460">
        <f t="shared" si="694"/>
        <v>-252.73449328796701</v>
      </c>
      <c r="P3925" s="460">
        <f t="shared" si="691"/>
        <v>-10</v>
      </c>
      <c r="Q3925" s="460">
        <f t="shared" si="692"/>
        <v>1.3946208439720806E-14</v>
      </c>
      <c r="R3925" s="460">
        <f t="shared" si="693"/>
        <v>-1.3946208439720805E-13</v>
      </c>
    </row>
    <row r="3926" spans="3:18" x14ac:dyDescent="0.35">
      <c r="C3926" s="460">
        <v>9850</v>
      </c>
      <c r="D3926" s="460">
        <f t="shared" si="684"/>
        <v>9850</v>
      </c>
      <c r="E3926" s="460">
        <f t="shared" si="690"/>
        <v>9.85</v>
      </c>
      <c r="F3926" s="460">
        <f t="shared" si="685"/>
        <v>1.0005186114223239E-5</v>
      </c>
      <c r="G3926" s="460">
        <v>2.1995445333158601E-8</v>
      </c>
      <c r="H3926" s="460">
        <f t="shared" si="686"/>
        <v>1</v>
      </c>
      <c r="I3926" s="460">
        <v>1.4683320993744299E-4</v>
      </c>
      <c r="J3926" s="20">
        <v>1.3693210232177999E-4</v>
      </c>
      <c r="K3926" s="20">
        <v>1.09649601044075E-4</v>
      </c>
      <c r="L3926" s="460" t="str">
        <f t="shared" si="687"/>
        <v>-</v>
      </c>
      <c r="M3926" s="460">
        <f t="shared" si="688"/>
        <v>1</v>
      </c>
      <c r="N3926" s="460">
        <f t="shared" si="689"/>
        <v>2.2006852422347478E-13</v>
      </c>
      <c r="O3926" s="460">
        <f t="shared" si="694"/>
        <v>-253.14884137824563</v>
      </c>
      <c r="P3926" s="460">
        <f t="shared" si="691"/>
        <v>-10</v>
      </c>
      <c r="Q3926" s="460">
        <f t="shared" si="692"/>
        <v>5.0825342846870829E-26</v>
      </c>
      <c r="R3926" s="460">
        <f t="shared" si="693"/>
        <v>-5.0825342846870827E-25</v>
      </c>
    </row>
    <row r="3927" spans="3:18" x14ac:dyDescent="0.35">
      <c r="C3927" s="460">
        <v>9860</v>
      </c>
      <c r="D3927" s="460">
        <f t="shared" si="684"/>
        <v>9860</v>
      </c>
      <c r="E3927" s="460">
        <f t="shared" si="690"/>
        <v>9.86</v>
      </c>
      <c r="F3927" s="460">
        <f t="shared" si="685"/>
        <v>1.0756420827808957E-5</v>
      </c>
      <c r="G3927" s="460">
        <v>2.17200596749225E-2</v>
      </c>
      <c r="H3927" s="460">
        <f t="shared" si="686"/>
        <v>1</v>
      </c>
      <c r="I3927" s="460">
        <v>1.49198001600557E-4</v>
      </c>
      <c r="J3927" s="20">
        <v>1.3340135061627799E-4</v>
      </c>
      <c r="K3927" s="587">
        <v>9.98368294778407E-5</v>
      </c>
      <c r="L3927" s="460" t="str">
        <f t="shared" si="687"/>
        <v>-</v>
      </c>
      <c r="M3927" s="460">
        <f t="shared" si="688"/>
        <v>1</v>
      </c>
      <c r="N3927" s="460">
        <f t="shared" si="689"/>
        <v>2.3363010226858984E-7</v>
      </c>
      <c r="O3927" s="460">
        <f t="shared" si="694"/>
        <v>-132.62942401827425</v>
      </c>
      <c r="P3927" s="460">
        <f t="shared" si="691"/>
        <v>-10</v>
      </c>
      <c r="Q3927" s="460">
        <f t="shared" si="692"/>
        <v>1.3645781878835955E-14</v>
      </c>
      <c r="R3927" s="460">
        <f t="shared" si="693"/>
        <v>-1.3645781878835955E-13</v>
      </c>
    </row>
    <row r="3928" spans="3:18" x14ac:dyDescent="0.35">
      <c r="C3928" s="460">
        <v>9870</v>
      </c>
      <c r="D3928" s="460">
        <f t="shared" si="684"/>
        <v>9870</v>
      </c>
      <c r="E3928" s="460">
        <f t="shared" si="690"/>
        <v>9.8699999999999992</v>
      </c>
      <c r="F3928" s="460">
        <f t="shared" si="685"/>
        <v>1.1490700753801169E-5</v>
      </c>
      <c r="G3928" s="460">
        <v>1.8618288423171099E-2</v>
      </c>
      <c r="H3928" s="460">
        <f t="shared" si="686"/>
        <v>1</v>
      </c>
      <c r="I3928" s="460">
        <v>1.5131694752707099E-4</v>
      </c>
      <c r="J3928" s="20">
        <v>1.29674520980777E-4</v>
      </c>
      <c r="K3928" s="587">
        <v>8.9982539232320695E-5</v>
      </c>
      <c r="L3928" s="460" t="str">
        <f t="shared" si="687"/>
        <v>-</v>
      </c>
      <c r="M3928" s="460">
        <f t="shared" si="688"/>
        <v>1</v>
      </c>
      <c r="N3928" s="460">
        <f t="shared" si="689"/>
        <v>2.1393718081861974E-7</v>
      </c>
      <c r="O3928" s="460">
        <f t="shared" si="694"/>
        <v>-133.39427462917516</v>
      </c>
      <c r="P3928" s="460">
        <f t="shared" si="691"/>
        <v>-10</v>
      </c>
      <c r="Q3928" s="460">
        <f t="shared" si="692"/>
        <v>5.0079118222516603E-14</v>
      </c>
      <c r="R3928" s="460">
        <f t="shared" si="693"/>
        <v>-5.0079118222516598E-13</v>
      </c>
    </row>
    <row r="3929" spans="3:18" x14ac:dyDescent="0.35">
      <c r="C3929" s="460">
        <v>9880</v>
      </c>
      <c r="D3929" s="460">
        <f t="shared" si="684"/>
        <v>9880</v>
      </c>
      <c r="E3929" s="460">
        <f t="shared" si="690"/>
        <v>9.8800000000000008</v>
      </c>
      <c r="F3929" s="460">
        <f t="shared" si="685"/>
        <v>1.2200732680545177E-5</v>
      </c>
      <c r="G3929" s="460">
        <v>1.3260082158220899E-2</v>
      </c>
      <c r="H3929" s="460">
        <f t="shared" si="686"/>
        <v>1</v>
      </c>
      <c r="I3929" s="460">
        <v>1.5318822975964399E-4</v>
      </c>
      <c r="J3929" s="20">
        <v>1.2575886393278901E-4</v>
      </c>
      <c r="K3929" s="587">
        <v>8.0096772498441707E-5</v>
      </c>
      <c r="L3929" s="460" t="str">
        <f t="shared" si="687"/>
        <v>-</v>
      </c>
      <c r="M3929" s="460">
        <f t="shared" si="688"/>
        <v>1</v>
      </c>
      <c r="N3929" s="460">
        <f t="shared" si="689"/>
        <v>1.6178271773451975E-7</v>
      </c>
      <c r="O3929" s="460">
        <f t="shared" si="694"/>
        <v>-135.8213574657737</v>
      </c>
      <c r="P3929" s="460">
        <f t="shared" si="691"/>
        <v>-10</v>
      </c>
      <c r="Q3929" s="460">
        <f t="shared" si="692"/>
        <v>3.529136054219536E-14</v>
      </c>
      <c r="R3929" s="460">
        <f t="shared" si="693"/>
        <v>-3.529136054219536E-13</v>
      </c>
    </row>
    <row r="3930" spans="3:18" x14ac:dyDescent="0.35">
      <c r="C3930" s="460">
        <v>9890</v>
      </c>
      <c r="D3930" s="460">
        <f t="shared" si="684"/>
        <v>9890</v>
      </c>
      <c r="E3930" s="460">
        <f t="shared" si="690"/>
        <v>9.89</v>
      </c>
      <c r="F3930" s="460">
        <f t="shared" si="685"/>
        <v>1.2879371151473894E-5</v>
      </c>
      <c r="G3930" s="460">
        <v>2.51370276188356E-2</v>
      </c>
      <c r="H3930" s="460">
        <f t="shared" si="686"/>
        <v>1</v>
      </c>
      <c r="I3930" s="460">
        <v>1.5481042362489199E-4</v>
      </c>
      <c r="J3930" s="20">
        <v>1.21661891489508E-4</v>
      </c>
      <c r="K3930" s="587">
        <v>7.01895425473526E-5</v>
      </c>
      <c r="L3930" s="460" t="str">
        <f t="shared" si="687"/>
        <v>-</v>
      </c>
      <c r="M3930" s="460">
        <f t="shared" si="688"/>
        <v>1</v>
      </c>
      <c r="N3930" s="460">
        <f t="shared" si="689"/>
        <v>3.2374910834783373E-7</v>
      </c>
      <c r="O3930" s="460">
        <f t="shared" si="694"/>
        <v>-129.79582838038519</v>
      </c>
      <c r="P3930" s="460">
        <f t="shared" si="691"/>
        <v>-10</v>
      </c>
      <c r="Q3930" s="460">
        <f t="shared" si="692"/>
        <v>5.8935288534716189E-14</v>
      </c>
      <c r="R3930" s="460">
        <f t="shared" si="693"/>
        <v>-5.8935288534716184E-13</v>
      </c>
    </row>
    <row r="3931" spans="3:18" x14ac:dyDescent="0.35">
      <c r="C3931" s="460">
        <v>9900</v>
      </c>
      <c r="D3931" s="460">
        <f t="shared" si="684"/>
        <v>9900</v>
      </c>
      <c r="E3931" s="460">
        <f t="shared" si="690"/>
        <v>9.9</v>
      </c>
      <c r="F3931" s="460">
        <f t="shared" si="685"/>
        <v>1.3519713764363978E-5</v>
      </c>
      <c r="G3931" s="460">
        <v>1.3766876575157599E-8</v>
      </c>
      <c r="H3931" s="460">
        <f t="shared" si="686"/>
        <v>1</v>
      </c>
      <c r="I3931" s="460">
        <v>1.5618249756703899E-4</v>
      </c>
      <c r="J3931" s="20">
        <v>1.17391363465563E-4</v>
      </c>
      <c r="K3931" s="587">
        <v>6.0270824048455202E-5</v>
      </c>
      <c r="L3931" s="460" t="str">
        <f t="shared" si="687"/>
        <v>-</v>
      </c>
      <c r="M3931" s="460">
        <f t="shared" si="688"/>
        <v>1</v>
      </c>
      <c r="N3931" s="460">
        <f t="shared" si="689"/>
        <v>1.861242307254582E-13</v>
      </c>
      <c r="O3931" s="460">
        <f t="shared" si="694"/>
        <v>-254.60394168458089</v>
      </c>
      <c r="P3931" s="460">
        <f t="shared" si="691"/>
        <v>-10</v>
      </c>
      <c r="Q3931" s="460">
        <f t="shared" si="692"/>
        <v>2.6203401417789872E-14</v>
      </c>
      <c r="R3931" s="460">
        <f t="shared" si="693"/>
        <v>-2.620340141778987E-13</v>
      </c>
    </row>
    <row r="3932" spans="3:18" x14ac:dyDescent="0.35">
      <c r="C3932" s="460">
        <v>9910</v>
      </c>
      <c r="D3932" s="460">
        <f t="shared" si="684"/>
        <v>9910</v>
      </c>
      <c r="E3932" s="460">
        <f t="shared" si="690"/>
        <v>9.91</v>
      </c>
      <c r="F3932" s="460">
        <f t="shared" si="685"/>
        <v>1.4115192914554089E-5</v>
      </c>
      <c r="G3932" s="460">
        <v>1.77239668374089E-2</v>
      </c>
      <c r="H3932" s="460">
        <f t="shared" si="686"/>
        <v>1</v>
      </c>
      <c r="I3932" s="460">
        <v>1.57303812380182E-4</v>
      </c>
      <c r="J3932" s="20">
        <v>1.12955273455533E-4</v>
      </c>
      <c r="K3932" s="587">
        <v>5.0350543483669802E-5</v>
      </c>
      <c r="L3932" s="460" t="str">
        <f t="shared" si="687"/>
        <v>-</v>
      </c>
      <c r="M3932" s="460">
        <f t="shared" si="688"/>
        <v>1</v>
      </c>
      <c r="N3932" s="460">
        <f t="shared" si="689"/>
        <v>2.5017721112118572E-7</v>
      </c>
      <c r="O3932" s="460">
        <f t="shared" si="694"/>
        <v>-132.03504506272179</v>
      </c>
      <c r="P3932" s="460">
        <f t="shared" si="691"/>
        <v>-10</v>
      </c>
      <c r="Q3932" s="460">
        <f t="shared" si="692"/>
        <v>1.5647182523122726E-14</v>
      </c>
      <c r="R3932" s="460">
        <f t="shared" si="693"/>
        <v>-1.5647182523122726E-13</v>
      </c>
    </row>
    <row r="3933" spans="3:18" x14ac:dyDescent="0.35">
      <c r="C3933" s="460">
        <v>9920</v>
      </c>
      <c r="D3933" s="460">
        <f t="shared" si="684"/>
        <v>9920</v>
      </c>
      <c r="E3933" s="460">
        <f t="shared" si="690"/>
        <v>9.92</v>
      </c>
      <c r="F3933" s="460">
        <f t="shared" si="685"/>
        <v>1.465966273873513E-5</v>
      </c>
      <c r="G3933" s="460">
        <v>8.3260134306079102E-4</v>
      </c>
      <c r="H3933" s="460">
        <f t="shared" si="686"/>
        <v>1</v>
      </c>
      <c r="I3933" s="460">
        <v>1.58174119843322E-4</v>
      </c>
      <c r="J3933" s="20">
        <v>1.0836183452611699E-4</v>
      </c>
      <c r="K3933" s="587">
        <v>4.0438569667316603E-5</v>
      </c>
      <c r="L3933" s="460" t="str">
        <f t="shared" si="687"/>
        <v>-</v>
      </c>
      <c r="M3933" s="460">
        <f t="shared" si="688"/>
        <v>1</v>
      </c>
      <c r="N3933" s="460">
        <f t="shared" si="689"/>
        <v>1.2205654885089103E-8</v>
      </c>
      <c r="O3933" s="460">
        <f t="shared" si="694"/>
        <v>-158.26877827765955</v>
      </c>
      <c r="P3933" s="460">
        <f t="shared" si="691"/>
        <v>-10</v>
      </c>
      <c r="Q3933" s="460">
        <f t="shared" si="692"/>
        <v>1.7211192093416694E-14</v>
      </c>
      <c r="R3933" s="460">
        <f t="shared" si="693"/>
        <v>-1.7211192093416693E-13</v>
      </c>
    </row>
    <row r="3934" spans="3:18" x14ac:dyDescent="0.35">
      <c r="C3934" s="460">
        <v>9930</v>
      </c>
      <c r="D3934" s="460">
        <f t="shared" si="684"/>
        <v>9930</v>
      </c>
      <c r="E3934" s="460">
        <f t="shared" si="690"/>
        <v>9.93</v>
      </c>
      <c r="F3934" s="460">
        <f t="shared" si="685"/>
        <v>1.5147480089020825E-5</v>
      </c>
      <c r="G3934" s="460">
        <v>2.31785652292581E-2</v>
      </c>
      <c r="H3934" s="460">
        <f t="shared" si="686"/>
        <v>1</v>
      </c>
      <c r="I3934" s="460">
        <v>1.5879356076456701E-4</v>
      </c>
      <c r="J3934" s="20">
        <v>1.03619464641759E-4</v>
      </c>
      <c r="K3934" s="587">
        <v>3.0544704379687801E-5</v>
      </c>
      <c r="L3934" s="460" t="str">
        <f t="shared" si="687"/>
        <v>-</v>
      </c>
      <c r="M3934" s="460">
        <f t="shared" si="688"/>
        <v>1</v>
      </c>
      <c r="N3934" s="460">
        <f t="shared" si="689"/>
        <v>3.510968553022575E-7</v>
      </c>
      <c r="O3934" s="460">
        <f t="shared" si="694"/>
        <v>-129.09146120795833</v>
      </c>
      <c r="P3934" s="460">
        <f t="shared" si="691"/>
        <v>-10</v>
      </c>
      <c r="Q3934" s="460">
        <f t="shared" si="692"/>
        <v>3.2997178477106775E-14</v>
      </c>
      <c r="R3934" s="460">
        <f t="shared" si="693"/>
        <v>-3.2997178477106773E-13</v>
      </c>
    </row>
    <row r="3935" spans="3:18" x14ac:dyDescent="0.35">
      <c r="C3935" s="460">
        <v>9940</v>
      </c>
      <c r="D3935" s="460">
        <f t="shared" si="684"/>
        <v>9940</v>
      </c>
      <c r="E3935" s="460">
        <f t="shared" si="690"/>
        <v>9.94</v>
      </c>
      <c r="F3935" s="460">
        <f t="shared" si="685"/>
        <v>1.5573578455778125E-5</v>
      </c>
      <c r="G3935" s="460">
        <v>1.65835150731365E-2</v>
      </c>
      <c r="H3935" s="460">
        <f t="shared" si="686"/>
        <v>1</v>
      </c>
      <c r="I3935" s="460">
        <v>1.59162662440421E-4</v>
      </c>
      <c r="J3935" s="587">
        <v>9.8736771849913395E-5</v>
      </c>
      <c r="K3935" s="587">
        <v>2.0678673122908101E-5</v>
      </c>
      <c r="L3935" s="460" t="str">
        <f t="shared" si="687"/>
        <v>-</v>
      </c>
      <c r="M3935" s="460">
        <f t="shared" si="688"/>
        <v>1</v>
      </c>
      <c r="N3935" s="460">
        <f t="shared" si="689"/>
        <v>2.5826467306407041E-7</v>
      </c>
      <c r="O3935" s="460">
        <f t="shared" si="694"/>
        <v>-131.75869990151179</v>
      </c>
      <c r="P3935" s="460">
        <f t="shared" si="691"/>
        <v>-10</v>
      </c>
      <c r="Q3935" s="460">
        <f t="shared" si="692"/>
        <v>9.283036806323676E-14</v>
      </c>
      <c r="R3935" s="460">
        <f t="shared" si="693"/>
        <v>-9.283036806323676E-13</v>
      </c>
    </row>
    <row r="3936" spans="3:18" x14ac:dyDescent="0.35">
      <c r="C3936" s="460">
        <v>9950</v>
      </c>
      <c r="D3936" s="460">
        <f t="shared" si="684"/>
        <v>9950</v>
      </c>
      <c r="E3936" s="460">
        <f t="shared" si="690"/>
        <v>9.9499999999999993</v>
      </c>
      <c r="F3936" s="460">
        <f t="shared" si="685"/>
        <v>1.5933533860870958E-5</v>
      </c>
      <c r="G3936" s="460">
        <v>1.93827337869018E-8</v>
      </c>
      <c r="H3936" s="460">
        <f t="shared" si="686"/>
        <v>1</v>
      </c>
      <c r="I3936" s="460">
        <v>1.5928233553766201E-4</v>
      </c>
      <c r="J3936" s="587">
        <v>9.3722539249796206E-5</v>
      </c>
      <c r="K3936" s="587">
        <v>1.08501160075931E-5</v>
      </c>
      <c r="L3936" s="460" t="str">
        <f t="shared" si="687"/>
        <v>-</v>
      </c>
      <c r="M3936" s="460">
        <f t="shared" si="688"/>
        <v>1</v>
      </c>
      <c r="N3936" s="460">
        <f t="shared" si="689"/>
        <v>3.0883544510984738E-13</v>
      </c>
      <c r="O3936" s="460">
        <f t="shared" si="694"/>
        <v>-250.20545722811079</v>
      </c>
      <c r="P3936" s="460">
        <f t="shared" si="691"/>
        <v>-10</v>
      </c>
      <c r="Q3936" s="460">
        <f t="shared" si="692"/>
        <v>1.6675200218889272E-14</v>
      </c>
      <c r="R3936" s="460">
        <f t="shared" si="693"/>
        <v>-1.6675200218889273E-13</v>
      </c>
    </row>
    <row r="3937" spans="3:18" x14ac:dyDescent="0.35">
      <c r="C3937" s="460">
        <v>9960</v>
      </c>
      <c r="D3937" s="460">
        <f t="shared" si="684"/>
        <v>9960</v>
      </c>
      <c r="E3937" s="460">
        <f t="shared" si="690"/>
        <v>9.9600000000000009</v>
      </c>
      <c r="F3937" s="460">
        <f t="shared" si="685"/>
        <v>1.6223621858997436E-5</v>
      </c>
      <c r="G3937" s="460">
        <v>4.6918752334078404E-9</v>
      </c>
      <c r="H3937" s="460">
        <f t="shared" si="686"/>
        <v>1</v>
      </c>
      <c r="I3937" s="460">
        <v>1.5915387040656701E-4</v>
      </c>
      <c r="J3937" s="587">
        <v>8.8585709770932505E-5</v>
      </c>
      <c r="K3937" s="587">
        <v>1.06857877755146E-6</v>
      </c>
      <c r="L3937" s="460" t="str">
        <f t="shared" si="687"/>
        <v>-</v>
      </c>
      <c r="M3937" s="460">
        <f t="shared" si="688"/>
        <v>1</v>
      </c>
      <c r="N3937" s="460">
        <f t="shared" si="689"/>
        <v>7.6119209596404131E-14</v>
      </c>
      <c r="O3937" s="460">
        <f t="shared" si="694"/>
        <v>-262.37011459942454</v>
      </c>
      <c r="P3937" s="460">
        <f t="shared" si="691"/>
        <v>-10</v>
      </c>
      <c r="Q3937" s="460">
        <f t="shared" si="692"/>
        <v>3.7047521545002334E-26</v>
      </c>
      <c r="R3937" s="460">
        <f t="shared" si="693"/>
        <v>-3.7047521545002336E-25</v>
      </c>
    </row>
    <row r="3938" spans="3:18" x14ac:dyDescent="0.35">
      <c r="C3938" s="460">
        <v>9970</v>
      </c>
      <c r="D3938" s="460">
        <f t="shared" si="684"/>
        <v>9970</v>
      </c>
      <c r="E3938" s="460">
        <f t="shared" si="690"/>
        <v>9.9700000000000006</v>
      </c>
      <c r="F3938" s="460">
        <f t="shared" si="685"/>
        <v>1.6440864912041224E-5</v>
      </c>
      <c r="G3938" s="460">
        <v>3.7341387401942099E-3</v>
      </c>
      <c r="H3938" s="460">
        <f t="shared" si="686"/>
        <v>1</v>
      </c>
      <c r="I3938" s="460">
        <v>1.5877893283377899E-4</v>
      </c>
      <c r="J3938" s="587">
        <v>8.3335370786357497E-5</v>
      </c>
      <c r="K3938" s="587">
        <v>8.6564960187850308E-6</v>
      </c>
      <c r="L3938" s="460" t="str">
        <f t="shared" si="687"/>
        <v>-</v>
      </c>
      <c r="M3938" s="460">
        <f t="shared" si="688"/>
        <v>1</v>
      </c>
      <c r="N3938" s="460">
        <f t="shared" si="689"/>
        <v>6.1392470590352803E-8</v>
      </c>
      <c r="O3938" s="460">
        <f t="shared" si="694"/>
        <v>-144.23769778290142</v>
      </c>
      <c r="P3938" s="460">
        <f t="shared" si="691"/>
        <v>-10</v>
      </c>
      <c r="Q3938" s="460">
        <f t="shared" si="692"/>
        <v>9.4226119787145038E-16</v>
      </c>
      <c r="R3938" s="460">
        <f t="shared" si="693"/>
        <v>-9.422611978714503E-15</v>
      </c>
    </row>
    <row r="3939" spans="3:18" x14ac:dyDescent="0.35">
      <c r="C3939" s="460">
        <v>9980</v>
      </c>
      <c r="D3939" s="460">
        <f t="shared" si="684"/>
        <v>9980</v>
      </c>
      <c r="E3939" s="460">
        <f t="shared" si="690"/>
        <v>9.98</v>
      </c>
      <c r="F3939" s="460">
        <f t="shared" si="685"/>
        <v>1.6583069537966694E-5</v>
      </c>
      <c r="G3939" s="460">
        <v>6.2176988376784099E-3</v>
      </c>
      <c r="H3939" s="460">
        <f t="shared" si="686"/>
        <v>1</v>
      </c>
      <c r="I3939" s="460">
        <v>1.5815955924504001E-4</v>
      </c>
      <c r="J3939" s="587">
        <v>7.79807385865429E-5</v>
      </c>
      <c r="K3939" s="587">
        <v>1.8315777702706199E-5</v>
      </c>
      <c r="L3939" s="460" t="str">
        <f t="shared" si="687"/>
        <v>-</v>
      </c>
      <c r="M3939" s="460">
        <f t="shared" si="688"/>
        <v>1</v>
      </c>
      <c r="N3939" s="460">
        <f t="shared" si="689"/>
        <v>1.0310853219135576E-7</v>
      </c>
      <c r="O3939" s="460">
        <f t="shared" si="694"/>
        <v>-139.73410791056509</v>
      </c>
      <c r="P3939" s="460">
        <f t="shared" si="691"/>
        <v>-10</v>
      </c>
      <c r="Q3939" s="460">
        <f t="shared" si="692"/>
        <v>6.7651449790469211E-15</v>
      </c>
      <c r="R3939" s="460">
        <f t="shared" si="693"/>
        <v>-6.7651449790469215E-14</v>
      </c>
    </row>
    <row r="3940" spans="3:18" x14ac:dyDescent="0.35">
      <c r="C3940" s="460">
        <v>9990</v>
      </c>
      <c r="D3940" s="460">
        <f t="shared" si="684"/>
        <v>9990</v>
      </c>
      <c r="E3940" s="460">
        <f t="shared" si="690"/>
        <v>9.99</v>
      </c>
      <c r="F3940" s="460">
        <f t="shared" si="685"/>
        <v>1.6648852779839756E-5</v>
      </c>
      <c r="G3940" s="460">
        <v>1.2959235319453401E-2</v>
      </c>
      <c r="H3940" s="460">
        <f t="shared" si="686"/>
        <v>1</v>
      </c>
      <c r="I3940" s="460">
        <v>1.57298151368611E-4</v>
      </c>
      <c r="J3940" s="587">
        <v>7.25311427396981E-5</v>
      </c>
      <c r="K3940" s="587">
        <v>2.7900055978593601E-5</v>
      </c>
      <c r="L3940" s="460" t="str">
        <f t="shared" si="687"/>
        <v>-</v>
      </c>
      <c r="M3940" s="460">
        <f t="shared" si="688"/>
        <v>1</v>
      </c>
      <c r="N3940" s="460">
        <f t="shared" si="689"/>
        <v>2.1575640097287929E-7</v>
      </c>
      <c r="O3940" s="460">
        <f t="shared" si="694"/>
        <v>-133.32072621900238</v>
      </c>
      <c r="P3940" s="460">
        <f t="shared" si="691"/>
        <v>-10</v>
      </c>
      <c r="Q3940" s="460">
        <f t="shared" si="692"/>
        <v>2.5418711400458024E-14</v>
      </c>
      <c r="R3940" s="460">
        <f t="shared" si="693"/>
        <v>-2.5418711400458024E-13</v>
      </c>
    </row>
    <row r="3941" spans="3:18" x14ac:dyDescent="0.35">
      <c r="C3941" s="460">
        <v>10000</v>
      </c>
      <c r="D3941" s="460">
        <f t="shared" si="684"/>
        <v>10000</v>
      </c>
      <c r="E3941" s="460">
        <f t="shared" si="690"/>
        <v>10</v>
      </c>
      <c r="F3941" s="460">
        <f t="shared" si="685"/>
        <v>1.6637657690024739E-5</v>
      </c>
      <c r="G3941" s="460">
        <v>1.1497197838644301E-16</v>
      </c>
      <c r="H3941" s="460">
        <f t="shared" si="686"/>
        <v>1</v>
      </c>
      <c r="I3941" s="460">
        <v>1.5619747037021501E-4</v>
      </c>
      <c r="J3941" s="587">
        <v>6.6996010363530801E-5</v>
      </c>
      <c r="K3941" s="587">
        <v>3.7400249277484201E-5</v>
      </c>
      <c r="L3941" s="460" t="str">
        <f t="shared" si="687"/>
        <v>-</v>
      </c>
      <c r="M3941" s="460">
        <f t="shared" si="688"/>
        <v>1</v>
      </c>
      <c r="N3941" s="460">
        <f t="shared" si="689"/>
        <v>1.9128644203385615E-21</v>
      </c>
      <c r="O3941" s="460">
        <f t="shared" si="694"/>
        <v>-414.36631621456615</v>
      </c>
      <c r="P3941" s="460">
        <f t="shared" si="691"/>
        <v>-10</v>
      </c>
      <c r="Q3941" s="460">
        <f t="shared" si="692"/>
        <v>1.1637706140192672E-14</v>
      </c>
      <c r="R3941" s="460">
        <f t="shared" si="693"/>
        <v>-1.1637706140192672E-13</v>
      </c>
    </row>
    <row r="3942" spans="3:18" x14ac:dyDescent="0.35">
      <c r="C3942" s="460">
        <v>10100</v>
      </c>
      <c r="D3942" s="460">
        <f t="shared" si="684"/>
        <v>10100</v>
      </c>
      <c r="E3942" s="460">
        <f t="shared" si="690"/>
        <v>10.1</v>
      </c>
      <c r="F3942" s="460">
        <f t="shared" si="685"/>
        <v>1.2736200837854429E-5</v>
      </c>
      <c r="G3942" s="460">
        <v>1.3766876977085099E-8</v>
      </c>
      <c r="H3942" s="460">
        <f t="shared" si="686"/>
        <v>1</v>
      </c>
      <c r="I3942" s="460">
        <v>1.3288085517351001E-4</v>
      </c>
      <c r="J3942" s="587">
        <v>9.05225611597665E-6</v>
      </c>
      <c r="K3942" s="20">
        <v>1.2588738461284701E-4</v>
      </c>
      <c r="L3942" s="460" t="str">
        <f t="shared" si="687"/>
        <v>-</v>
      </c>
      <c r="M3942" s="460">
        <f t="shared" si="688"/>
        <v>1</v>
      </c>
      <c r="N3942" s="460">
        <f t="shared" si="689"/>
        <v>1.7533771009019009E-13</v>
      </c>
      <c r="O3942" s="460">
        <f t="shared" si="694"/>
        <v>-255.12249339257767</v>
      </c>
      <c r="P3942" s="460">
        <f t="shared" si="691"/>
        <v>-100</v>
      </c>
      <c r="Q3942" s="460">
        <f t="shared" si="692"/>
        <v>7.6858283126165224E-27</v>
      </c>
      <c r="R3942" s="460">
        <f t="shared" si="693"/>
        <v>-7.6858283126165224E-25</v>
      </c>
    </row>
    <row r="3943" spans="3:18" x14ac:dyDescent="0.35">
      <c r="C3943" s="460">
        <v>10200</v>
      </c>
      <c r="D3943" s="460">
        <f t="shared" si="684"/>
        <v>10200</v>
      </c>
      <c r="E3943" s="460">
        <f t="shared" si="690"/>
        <v>10.199999999999999</v>
      </c>
      <c r="F3943" s="460">
        <f t="shared" si="685"/>
        <v>5.5447111605375782E-6</v>
      </c>
      <c r="G3943" s="460">
        <v>1.0536711359189001E-8</v>
      </c>
      <c r="H3943" s="460">
        <f t="shared" si="686"/>
        <v>1</v>
      </c>
      <c r="I3943" s="460">
        <v>9.1037682583727201E-5</v>
      </c>
      <c r="J3943" s="587">
        <v>4.69551443168153E-5</v>
      </c>
      <c r="K3943" s="20">
        <v>1.97220970424436E-4</v>
      </c>
      <c r="L3943" s="460" t="str">
        <f t="shared" si="687"/>
        <v>-</v>
      </c>
      <c r="M3943" s="460">
        <f t="shared" si="688"/>
        <v>1</v>
      </c>
      <c r="N3943" s="460">
        <f t="shared" si="689"/>
        <v>5.8423021068658323E-14</v>
      </c>
      <c r="O3943" s="460">
        <f t="shared" si="694"/>
        <v>-264.66831978616608</v>
      </c>
      <c r="P3943" s="460">
        <f t="shared" si="691"/>
        <v>-100</v>
      </c>
      <c r="Q3943" s="460">
        <f t="shared" si="692"/>
        <v>1.3661019857979848E-26</v>
      </c>
      <c r="R3943" s="460">
        <f t="shared" si="693"/>
        <v>-1.3661019857979847E-24</v>
      </c>
    </row>
    <row r="3944" spans="3:18" x14ac:dyDescent="0.35">
      <c r="C3944" s="460">
        <v>10300</v>
      </c>
      <c r="D3944" s="460">
        <f t="shared" si="684"/>
        <v>10300</v>
      </c>
      <c r="E3944" s="460">
        <f t="shared" si="690"/>
        <v>10.3</v>
      </c>
      <c r="F3944" s="460">
        <f t="shared" si="685"/>
        <v>8.5368736515671188E-7</v>
      </c>
      <c r="G3944" s="460">
        <v>5.7024257565216396E-9</v>
      </c>
      <c r="H3944" s="460">
        <f t="shared" si="686"/>
        <v>1</v>
      </c>
      <c r="I3944" s="460">
        <v>3.7949511745986203E-5</v>
      </c>
      <c r="J3944" s="587">
        <v>9.2392312165676804E-5</v>
      </c>
      <c r="K3944" s="20">
        <v>2.4552489150170498E-4</v>
      </c>
      <c r="L3944" s="460" t="str">
        <f t="shared" si="687"/>
        <v>-</v>
      </c>
      <c r="M3944" s="460">
        <f t="shared" si="688"/>
        <v>1</v>
      </c>
      <c r="N3944" s="460">
        <f t="shared" si="689"/>
        <v>4.8680888190867278E-15</v>
      </c>
      <c r="O3944" s="460">
        <f t="shared" si="694"/>
        <v>-286.2528301318988</v>
      </c>
      <c r="P3944" s="460">
        <f t="shared" si="691"/>
        <v>-100</v>
      </c>
      <c r="Q3944" s="460">
        <f t="shared" si="692"/>
        <v>1.0014411477056547E-27</v>
      </c>
      <c r="R3944" s="460">
        <f t="shared" si="693"/>
        <v>-1.0014411477056547E-25</v>
      </c>
    </row>
    <row r="3945" spans="3:18" x14ac:dyDescent="0.35">
      <c r="C3945" s="460">
        <v>10400</v>
      </c>
      <c r="D3945" s="460">
        <f t="shared" si="684"/>
        <v>10400</v>
      </c>
      <c r="E3945" s="460">
        <f t="shared" si="690"/>
        <v>10.4</v>
      </c>
      <c r="F3945" s="460">
        <f t="shared" si="685"/>
        <v>2.0161294327561395E-48</v>
      </c>
      <c r="G3945" s="460">
        <v>0.99999998509883903</v>
      </c>
      <c r="H3945" s="460">
        <f t="shared" si="686"/>
        <v>1</v>
      </c>
      <c r="I3945" s="460">
        <v>1.7844059212567599E-5</v>
      </c>
      <c r="J3945" s="20">
        <v>1.2076589848673101E-4</v>
      </c>
      <c r="K3945" s="20">
        <v>2.6745549767383302E-4</v>
      </c>
      <c r="L3945" s="460" t="str">
        <f t="shared" si="687"/>
        <v>-</v>
      </c>
      <c r="M3945" s="460">
        <f t="shared" si="688"/>
        <v>1</v>
      </c>
      <c r="N3945" s="460">
        <f t="shared" si="689"/>
        <v>2.0161294027134703E-48</v>
      </c>
      <c r="O3945" s="460">
        <f t="shared" si="694"/>
        <v>-953.90963193380776</v>
      </c>
      <c r="P3945" s="460">
        <f t="shared" si="691"/>
        <v>-100</v>
      </c>
      <c r="Q3945" s="460">
        <f t="shared" si="692"/>
        <v>5.924572187629303E-30</v>
      </c>
      <c r="R3945" s="460">
        <f t="shared" si="693"/>
        <v>-5.9245721876293026E-28</v>
      </c>
    </row>
    <row r="3946" spans="3:18" x14ac:dyDescent="0.35">
      <c r="C3946" s="460">
        <v>10500</v>
      </c>
      <c r="D3946" s="460">
        <f t="shared" si="684"/>
        <v>10500</v>
      </c>
      <c r="E3946" s="460">
        <f t="shared" si="690"/>
        <v>10.5</v>
      </c>
      <c r="F3946" s="460">
        <f t="shared" si="685"/>
        <v>8.060812493104713E-7</v>
      </c>
      <c r="G3946" s="460">
        <v>5.70242411474877E-9</v>
      </c>
      <c r="H3946" s="460">
        <f t="shared" si="686"/>
        <v>1</v>
      </c>
      <c r="I3946" s="460">
        <v>6.7880293300621197E-5</v>
      </c>
      <c r="J3946" s="20">
        <v>1.28608158490051E-4</v>
      </c>
      <c r="K3946" s="20">
        <v>2.62376243680604E-4</v>
      </c>
      <c r="L3946" s="460" t="str">
        <f t="shared" si="687"/>
        <v>-</v>
      </c>
      <c r="M3946" s="460">
        <f t="shared" si="688"/>
        <v>1</v>
      </c>
      <c r="N3946" s="460">
        <f t="shared" si="689"/>
        <v>4.5966171545148472E-15</v>
      </c>
      <c r="O3946" s="460">
        <f t="shared" si="694"/>
        <v>-286.75123332984708</v>
      </c>
      <c r="P3946" s="460">
        <f t="shared" si="691"/>
        <v>-100</v>
      </c>
      <c r="Q3946" s="460">
        <f t="shared" si="692"/>
        <v>5.2822223162950429E-30</v>
      </c>
      <c r="R3946" s="460">
        <f t="shared" si="693"/>
        <v>-5.2822223162950427E-28</v>
      </c>
    </row>
    <row r="3947" spans="3:18" x14ac:dyDescent="0.35">
      <c r="C3947" s="460">
        <v>10600</v>
      </c>
      <c r="D3947" s="460">
        <f t="shared" si="684"/>
        <v>10600</v>
      </c>
      <c r="E3947" s="460">
        <f t="shared" si="690"/>
        <v>10.6</v>
      </c>
      <c r="F3947" s="460">
        <f t="shared" si="685"/>
        <v>4.9434964145588123E-6</v>
      </c>
      <c r="G3947" s="460">
        <v>1.05367123575209E-8</v>
      </c>
      <c r="H3947" s="460">
        <f t="shared" si="686"/>
        <v>1</v>
      </c>
      <c r="I3947" s="460">
        <v>1.05021857471314E-4</v>
      </c>
      <c r="J3947" s="20">
        <v>1.1584406160988801E-4</v>
      </c>
      <c r="K3947" s="20">
        <v>2.3226660011257101E-4</v>
      </c>
      <c r="L3947" s="460" t="str">
        <f t="shared" si="687"/>
        <v>-</v>
      </c>
      <c r="M3947" s="460">
        <f t="shared" si="688"/>
        <v>1</v>
      </c>
      <c r="N3947" s="460">
        <f t="shared" si="689"/>
        <v>5.2088199760642099E-14</v>
      </c>
      <c r="O3947" s="460">
        <f t="shared" si="694"/>
        <v>-265.66521304237301</v>
      </c>
      <c r="P3947" s="460">
        <f t="shared" si="691"/>
        <v>-100</v>
      </c>
      <c r="Q3947" s="460">
        <f t="shared" si="692"/>
        <v>8.0329211717621575E-28</v>
      </c>
      <c r="R3947" s="460">
        <f t="shared" si="693"/>
        <v>-8.0329211717621572E-26</v>
      </c>
    </row>
    <row r="3948" spans="3:18" x14ac:dyDescent="0.35">
      <c r="C3948" s="460">
        <v>10700</v>
      </c>
      <c r="D3948" s="460">
        <f t="shared" si="684"/>
        <v>10700</v>
      </c>
      <c r="E3948" s="460">
        <f t="shared" si="690"/>
        <v>10.7</v>
      </c>
      <c r="F3948" s="460">
        <f t="shared" si="685"/>
        <v>1.0721640773588682E-5</v>
      </c>
      <c r="G3948" s="460">
        <v>1.37668794671579E-8</v>
      </c>
      <c r="H3948" s="460">
        <f t="shared" si="686"/>
        <v>1</v>
      </c>
      <c r="I3948" s="460">
        <v>1.24440269697105E-4</v>
      </c>
      <c r="J3948" s="587">
        <v>8.5612971970509496E-5</v>
      </c>
      <c r="K3948" s="20">
        <v>1.8138871081944101E-4</v>
      </c>
      <c r="L3948" s="460" t="str">
        <f t="shared" si="687"/>
        <v>-</v>
      </c>
      <c r="M3948" s="460">
        <f t="shared" si="688"/>
        <v>1</v>
      </c>
      <c r="N3948" s="460">
        <f t="shared" si="689"/>
        <v>1.4760353622016097E-13</v>
      </c>
      <c r="O3948" s="460">
        <f t="shared" si="694"/>
        <v>-256.61806475506904</v>
      </c>
      <c r="P3948" s="460">
        <f t="shared" si="691"/>
        <v>-100</v>
      </c>
      <c r="Q3948" s="460">
        <f t="shared" si="692"/>
        <v>9.9691973547566895E-27</v>
      </c>
      <c r="R3948" s="460">
        <f t="shared" si="693"/>
        <v>-9.9691973547566896E-25</v>
      </c>
    </row>
    <row r="3949" spans="3:18" x14ac:dyDescent="0.35">
      <c r="C3949" s="460">
        <v>10800</v>
      </c>
      <c r="D3949" s="460">
        <f t="shared" si="684"/>
        <v>10800</v>
      </c>
      <c r="E3949" s="460">
        <f t="shared" si="690"/>
        <v>10.8</v>
      </c>
      <c r="F3949" s="460">
        <f t="shared" si="685"/>
        <v>1.3224086215743519E-5</v>
      </c>
      <c r="G3949" s="460">
        <v>1.7211018060670499E-15</v>
      </c>
      <c r="H3949" s="460">
        <f t="shared" si="686"/>
        <v>1</v>
      </c>
      <c r="I3949" s="460">
        <v>1.2420428825975701E-4</v>
      </c>
      <c r="J3949" s="587">
        <v>4.3602777498406701E-5</v>
      </c>
      <c r="K3949" s="20">
        <v>1.15756592709799E-4</v>
      </c>
      <c r="L3949" s="460" t="str">
        <f t="shared" si="687"/>
        <v>-</v>
      </c>
      <c r="M3949" s="460">
        <f t="shared" si="688"/>
        <v>1</v>
      </c>
      <c r="N3949" s="460">
        <f t="shared" si="689"/>
        <v>2.2759998669502551E-20</v>
      </c>
      <c r="O3949" s="460">
        <f t="shared" si="694"/>
        <v>-392.85655535329653</v>
      </c>
      <c r="P3949" s="460">
        <f t="shared" si="691"/>
        <v>-100</v>
      </c>
      <c r="Q3949" s="460">
        <f t="shared" si="692"/>
        <v>5.446702655902367E-27</v>
      </c>
      <c r="R3949" s="460">
        <f t="shared" si="693"/>
        <v>-5.4467026559023673E-25</v>
      </c>
    </row>
    <row r="3950" spans="3:18" x14ac:dyDescent="0.35">
      <c r="C3950" s="460">
        <v>10900</v>
      </c>
      <c r="D3950" s="460">
        <f t="shared" si="684"/>
        <v>10900</v>
      </c>
      <c r="E3950" s="460">
        <f t="shared" si="690"/>
        <v>10.9</v>
      </c>
      <c r="F3950" s="460">
        <f t="shared" si="685"/>
        <v>1.014552510185962E-5</v>
      </c>
      <c r="G3950" s="460">
        <v>1.37668740758027E-8</v>
      </c>
      <c r="H3950" s="460">
        <f t="shared" si="686"/>
        <v>1</v>
      </c>
      <c r="I3950" s="460">
        <v>1.05408347761614E-4</v>
      </c>
      <c r="J3950" s="587">
        <v>2.97388456043147E-6</v>
      </c>
      <c r="K3950" s="587">
        <v>4.24686649720146E-5</v>
      </c>
      <c r="L3950" s="460" t="str">
        <f t="shared" si="687"/>
        <v>-</v>
      </c>
      <c r="M3950" s="460">
        <f t="shared" si="688"/>
        <v>1</v>
      </c>
      <c r="N3950" s="460">
        <f t="shared" si="689"/>
        <v>1.3967216651019676E-13</v>
      </c>
      <c r="O3950" s="460">
        <f t="shared" si="694"/>
        <v>-257.09780260575911</v>
      </c>
      <c r="P3950" s="460">
        <f t="shared" si="691"/>
        <v>-100</v>
      </c>
      <c r="Q3950" s="460">
        <f t="shared" si="692"/>
        <v>4.8770801138823245E-27</v>
      </c>
      <c r="R3950" s="460">
        <f t="shared" si="693"/>
        <v>-4.8770801138823245E-25</v>
      </c>
    </row>
    <row r="3951" spans="3:18" x14ac:dyDescent="0.35">
      <c r="C3951" s="460">
        <v>11000</v>
      </c>
      <c r="D3951" s="460">
        <f t="shared" si="684"/>
        <v>11000</v>
      </c>
      <c r="E3951" s="460">
        <f t="shared" si="690"/>
        <v>11</v>
      </c>
      <c r="F3951" s="460">
        <f t="shared" si="685"/>
        <v>4.4264609834191775E-6</v>
      </c>
      <c r="G3951" s="460">
        <v>1.05367101933614E-8</v>
      </c>
      <c r="H3951" s="460">
        <f t="shared" si="686"/>
        <v>1</v>
      </c>
      <c r="I3951" s="460">
        <v>7.1847144030726804E-5</v>
      </c>
      <c r="J3951" s="587">
        <v>4.6583687575017299E-5</v>
      </c>
      <c r="K3951" s="587">
        <v>3.1026133621845201E-5</v>
      </c>
      <c r="L3951" s="460" t="str">
        <f t="shared" si="687"/>
        <v>-</v>
      </c>
      <c r="M3951" s="460">
        <f t="shared" si="688"/>
        <v>1</v>
      </c>
      <c r="N3951" s="460">
        <f t="shared" si="689"/>
        <v>4.6640336564509375E-14</v>
      </c>
      <c r="O3951" s="460">
        <f t="shared" si="694"/>
        <v>-266.62476648591485</v>
      </c>
      <c r="P3951" s="460">
        <f t="shared" si="691"/>
        <v>-100</v>
      </c>
      <c r="Q3951" s="460">
        <f t="shared" si="692"/>
        <v>8.6780872004905962E-27</v>
      </c>
      <c r="R3951" s="460">
        <f t="shared" si="693"/>
        <v>-8.6780872004905959E-25</v>
      </c>
    </row>
    <row r="3952" spans="3:18" x14ac:dyDescent="0.35">
      <c r="C3952" s="460">
        <v>11100</v>
      </c>
      <c r="D3952" s="460">
        <f t="shared" si="684"/>
        <v>11100</v>
      </c>
      <c r="E3952" s="460">
        <f t="shared" si="690"/>
        <v>11.1</v>
      </c>
      <c r="F3952" s="460">
        <f t="shared" si="685"/>
        <v>6.8297073544457636E-7</v>
      </c>
      <c r="G3952" s="460">
        <v>5.7024277092811296E-9</v>
      </c>
      <c r="H3952" s="460">
        <f t="shared" si="686"/>
        <v>1</v>
      </c>
      <c r="I3952" s="460">
        <v>2.9308737175831E-5</v>
      </c>
      <c r="J3952" s="587">
        <v>8.0561219430077695E-5</v>
      </c>
      <c r="K3952" s="587">
        <v>9.7655955946697004E-5</v>
      </c>
      <c r="L3952" s="460" t="str">
        <f t="shared" si="687"/>
        <v>-</v>
      </c>
      <c r="M3952" s="460">
        <f t="shared" si="688"/>
        <v>1</v>
      </c>
      <c r="N3952" s="460">
        <f t="shared" si="689"/>
        <v>3.8945912464272638E-15</v>
      </c>
      <c r="O3952" s="460">
        <f t="shared" si="694"/>
        <v>-288.19076233228776</v>
      </c>
      <c r="P3952" s="460">
        <f t="shared" si="691"/>
        <v>-100</v>
      </c>
      <c r="Q3952" s="460">
        <f t="shared" si="692"/>
        <v>6.384447322141443E-28</v>
      </c>
      <c r="R3952" s="460">
        <f t="shared" si="693"/>
        <v>-6.3844473221414429E-26</v>
      </c>
    </row>
    <row r="3953" spans="3:18" x14ac:dyDescent="0.35">
      <c r="C3953" s="460">
        <v>11200</v>
      </c>
      <c r="D3953" s="460">
        <f t="shared" si="684"/>
        <v>11200</v>
      </c>
      <c r="E3953" s="460">
        <f t="shared" si="690"/>
        <v>11.2</v>
      </c>
      <c r="F3953" s="460">
        <f t="shared" si="685"/>
        <v>5.9871653891950461E-50</v>
      </c>
      <c r="G3953" s="460">
        <v>0.99999998509883903</v>
      </c>
      <c r="H3953" s="460">
        <f t="shared" si="686"/>
        <v>1</v>
      </c>
      <c r="I3953" s="460">
        <v>1.5389326938382601E-5</v>
      </c>
      <c r="J3953" s="20">
        <v>1.00099286254998E-4</v>
      </c>
      <c r="K3953" s="20">
        <v>1.5137917608427101E-4</v>
      </c>
      <c r="L3953" s="460" t="str">
        <f t="shared" si="687"/>
        <v>-</v>
      </c>
      <c r="M3953" s="460">
        <f t="shared" si="688"/>
        <v>1</v>
      </c>
      <c r="N3953" s="460">
        <f t="shared" si="689"/>
        <v>5.9871652999793311E-50</v>
      </c>
      <c r="O3953" s="460">
        <f t="shared" si="694"/>
        <v>-984.45557502456631</v>
      </c>
      <c r="P3953" s="460">
        <f t="shared" si="691"/>
        <v>-100</v>
      </c>
      <c r="Q3953" s="460">
        <f t="shared" si="692"/>
        <v>3.7919602441869671E-30</v>
      </c>
      <c r="R3953" s="460">
        <f t="shared" si="693"/>
        <v>-3.7919602441869673E-28</v>
      </c>
    </row>
    <row r="3954" spans="3:18" x14ac:dyDescent="0.35">
      <c r="C3954" s="460">
        <v>11300</v>
      </c>
      <c r="D3954" s="460">
        <f t="shared" si="684"/>
        <v>11300</v>
      </c>
      <c r="E3954" s="460">
        <f t="shared" si="690"/>
        <v>11.3</v>
      </c>
      <c r="F3954" s="460">
        <f t="shared" si="685"/>
        <v>6.4756354322536767E-7</v>
      </c>
      <c r="G3954" s="460">
        <v>5.7024259006591501E-9</v>
      </c>
      <c r="H3954" s="460">
        <f t="shared" si="686"/>
        <v>1</v>
      </c>
      <c r="I3954" s="460">
        <v>5.5465235008702099E-5</v>
      </c>
      <c r="J3954" s="20">
        <v>1.02898367703494E-4</v>
      </c>
      <c r="K3954" s="20">
        <v>1.8770542112434699E-4</v>
      </c>
      <c r="L3954" s="460" t="str">
        <f t="shared" si="687"/>
        <v>-</v>
      </c>
      <c r="M3954" s="460">
        <f t="shared" si="688"/>
        <v>1</v>
      </c>
      <c r="N3954" s="460">
        <f t="shared" si="689"/>
        <v>3.6926831212109474E-15</v>
      </c>
      <c r="O3954" s="460">
        <f t="shared" si="694"/>
        <v>-288.65315917389114</v>
      </c>
      <c r="P3954" s="460">
        <f t="shared" si="691"/>
        <v>-100</v>
      </c>
      <c r="Q3954" s="460">
        <f t="shared" si="692"/>
        <v>3.4089771584190559E-30</v>
      </c>
      <c r="R3954" s="460">
        <f t="shared" si="693"/>
        <v>-3.408977158419056E-28</v>
      </c>
    </row>
    <row r="3955" spans="3:18" x14ac:dyDescent="0.35">
      <c r="C3955" s="460">
        <v>11400</v>
      </c>
      <c r="D3955" s="460">
        <f t="shared" si="684"/>
        <v>11400</v>
      </c>
      <c r="E3955" s="460">
        <f t="shared" si="690"/>
        <v>11.4</v>
      </c>
      <c r="F3955" s="460">
        <f t="shared" si="685"/>
        <v>3.9793626703337046E-6</v>
      </c>
      <c r="G3955" s="460">
        <v>1.0536713499889201E-8</v>
      </c>
      <c r="H3955" s="460">
        <f t="shared" si="686"/>
        <v>1</v>
      </c>
      <c r="I3955" s="460">
        <v>8.5177112036377599E-5</v>
      </c>
      <c r="J3955" s="587">
        <v>8.93927539166387E-5</v>
      </c>
      <c r="K3955" s="20">
        <v>2.04042302704525E-4</v>
      </c>
      <c r="L3955" s="460" t="str">
        <f t="shared" si="687"/>
        <v>-</v>
      </c>
      <c r="M3955" s="460">
        <f t="shared" si="688"/>
        <v>1</v>
      </c>
      <c r="N3955" s="460">
        <f t="shared" si="689"/>
        <v>4.1929404369460283E-14</v>
      </c>
      <c r="O3955" s="460">
        <f t="shared" si="694"/>
        <v>-267.54962613895179</v>
      </c>
      <c r="P3955" s="460">
        <f t="shared" si="691"/>
        <v>-100</v>
      </c>
      <c r="Q3955" s="460">
        <f t="shared" si="692"/>
        <v>5.2034371675161514E-28</v>
      </c>
      <c r="R3955" s="460">
        <f t="shared" si="693"/>
        <v>-5.2034371675161512E-26</v>
      </c>
    </row>
    <row r="3956" spans="3:18" x14ac:dyDescent="0.35">
      <c r="C3956" s="460">
        <v>11500</v>
      </c>
      <c r="D3956" s="460">
        <f t="shared" si="684"/>
        <v>11500</v>
      </c>
      <c r="E3956" s="460">
        <f t="shared" si="690"/>
        <v>11.5</v>
      </c>
      <c r="F3956" s="460">
        <f t="shared" si="685"/>
        <v>8.6476991465916613E-6</v>
      </c>
      <c r="G3956" s="460">
        <v>1.3766876756438501E-8</v>
      </c>
      <c r="H3956" s="460">
        <f t="shared" si="686"/>
        <v>1</v>
      </c>
      <c r="I3956" s="460">
        <v>1.00621289509096E-4</v>
      </c>
      <c r="J3956" s="587">
        <v>6.2540512730850501E-5</v>
      </c>
      <c r="K3956" s="20">
        <v>1.9984419898236999E-4</v>
      </c>
      <c r="L3956" s="460" t="str">
        <f t="shared" si="687"/>
        <v>-</v>
      </c>
      <c r="M3956" s="460">
        <f t="shared" si="688"/>
        <v>1</v>
      </c>
      <c r="N3956" s="460">
        <f t="shared" si="689"/>
        <v>1.1905180837788579E-13</v>
      </c>
      <c r="O3956" s="460">
        <f t="shared" si="694"/>
        <v>-258.48528006690867</v>
      </c>
      <c r="P3956" s="460">
        <f t="shared" si="691"/>
        <v>-100</v>
      </c>
      <c r="Q3956" s="460">
        <f t="shared" si="692"/>
        <v>6.4787377144015738E-27</v>
      </c>
      <c r="R3956" s="460">
        <f t="shared" si="693"/>
        <v>-6.4787377144015734E-25</v>
      </c>
    </row>
    <row r="3957" spans="3:18" x14ac:dyDescent="0.35">
      <c r="C3957" s="460">
        <v>11600</v>
      </c>
      <c r="D3957" s="460">
        <f t="shared" si="684"/>
        <v>11600</v>
      </c>
      <c r="E3957" s="460">
        <f t="shared" si="690"/>
        <v>11.6</v>
      </c>
      <c r="F3957" s="460">
        <f t="shared" si="685"/>
        <v>1.0686850417867366E-5</v>
      </c>
      <c r="G3957" s="460">
        <v>3.3266519887927302E-15</v>
      </c>
      <c r="H3957" s="460">
        <f t="shared" si="686"/>
        <v>1</v>
      </c>
      <c r="I3957" s="460">
        <v>1.00217483302839E-4</v>
      </c>
      <c r="J3957" s="587">
        <v>2.7232421513741699E-5</v>
      </c>
      <c r="K3957" s="20">
        <v>1.7655924585044399E-4</v>
      </c>
      <c r="L3957" s="460" t="str">
        <f t="shared" si="687"/>
        <v>-</v>
      </c>
      <c r="M3957" s="460">
        <f t="shared" si="688"/>
        <v>1</v>
      </c>
      <c r="N3957" s="460">
        <f t="shared" si="689"/>
        <v>3.5551432196528895E-20</v>
      </c>
      <c r="O3957" s="460">
        <f t="shared" si="694"/>
        <v>-388.98285797884142</v>
      </c>
      <c r="P3957" s="460">
        <f t="shared" si="691"/>
        <v>-100</v>
      </c>
      <c r="Q3957" s="460">
        <f t="shared" si="692"/>
        <v>3.5433353857426719E-27</v>
      </c>
      <c r="R3957" s="460">
        <f t="shared" si="693"/>
        <v>-3.5433353857426721E-25</v>
      </c>
    </row>
    <row r="3958" spans="3:18" x14ac:dyDescent="0.35">
      <c r="C3958" s="460">
        <v>11700</v>
      </c>
      <c r="D3958" s="460">
        <f t="shared" si="684"/>
        <v>11700</v>
      </c>
      <c r="E3958" s="460">
        <f t="shared" si="690"/>
        <v>11.7</v>
      </c>
      <c r="F3958" s="460">
        <f t="shared" si="685"/>
        <v>8.2146383915861503E-6</v>
      </c>
      <c r="G3958" s="460">
        <v>1.3766876793068201E-8</v>
      </c>
      <c r="H3958" s="460">
        <f t="shared" si="686"/>
        <v>1</v>
      </c>
      <c r="I3958" s="460">
        <v>8.4825281745322495E-5</v>
      </c>
      <c r="J3958" s="587">
        <v>1.0568999625264901E-5</v>
      </c>
      <c r="K3958" s="20">
        <v>1.3738985341037001E-4</v>
      </c>
      <c r="L3958" s="460" t="str">
        <f t="shared" si="687"/>
        <v>-</v>
      </c>
      <c r="M3958" s="460">
        <f t="shared" si="688"/>
        <v>1</v>
      </c>
      <c r="N3958" s="460">
        <f t="shared" si="689"/>
        <v>1.1308991463657447E-13</v>
      </c>
      <c r="O3958" s="460">
        <f t="shared" si="694"/>
        <v>-258.93152247496266</v>
      </c>
      <c r="P3958" s="460">
        <f t="shared" si="691"/>
        <v>-100</v>
      </c>
      <c r="Q3958" s="460">
        <f t="shared" si="692"/>
        <v>3.1973342083814574E-27</v>
      </c>
      <c r="R3958" s="460">
        <f t="shared" si="693"/>
        <v>-3.1973342083814572E-25</v>
      </c>
    </row>
    <row r="3959" spans="3:18" x14ac:dyDescent="0.35">
      <c r="C3959" s="460">
        <v>11800</v>
      </c>
      <c r="D3959" s="460">
        <f t="shared" si="684"/>
        <v>11800</v>
      </c>
      <c r="E3959" s="460">
        <f t="shared" si="690"/>
        <v>11.8</v>
      </c>
      <c r="F3959" s="460">
        <f t="shared" si="685"/>
        <v>3.5907563652605799E-6</v>
      </c>
      <c r="G3959" s="460">
        <v>1.0536711270375599E-8</v>
      </c>
      <c r="H3959" s="460">
        <f t="shared" si="686"/>
        <v>1</v>
      </c>
      <c r="I3959" s="460">
        <v>5.7493437449639697E-5</v>
      </c>
      <c r="J3959" s="587">
        <v>4.48131880526226E-5</v>
      </c>
      <c r="K3959" s="587">
        <v>8.6898819735934901E-5</v>
      </c>
      <c r="L3959" s="460" t="str">
        <f t="shared" si="687"/>
        <v>-</v>
      </c>
      <c r="M3959" s="460">
        <f t="shared" si="688"/>
        <v>1</v>
      </c>
      <c r="N3959" s="460">
        <f t="shared" si="689"/>
        <v>3.7834763063014072E-14</v>
      </c>
      <c r="O3959" s="460">
        <f t="shared" si="694"/>
        <v>-268.4421796284031</v>
      </c>
      <c r="P3959" s="460">
        <f t="shared" si="691"/>
        <v>-100</v>
      </c>
      <c r="Q3959" s="460">
        <f t="shared" si="692"/>
        <v>5.6945645846811701E-27</v>
      </c>
      <c r="R3959" s="460">
        <f t="shared" si="693"/>
        <v>-5.6945645846811698E-25</v>
      </c>
    </row>
    <row r="3960" spans="3:18" x14ac:dyDescent="0.35">
      <c r="C3960" s="460">
        <v>11900</v>
      </c>
      <c r="D3960" s="460">
        <f t="shared" si="684"/>
        <v>11900</v>
      </c>
      <c r="E3960" s="460">
        <f t="shared" si="690"/>
        <v>11.9</v>
      </c>
      <c r="F3960" s="460">
        <f t="shared" si="685"/>
        <v>5.5505071341538679E-7</v>
      </c>
      <c r="G3960" s="460">
        <v>5.7024259403371702E-9</v>
      </c>
      <c r="H3960" s="460">
        <f t="shared" si="686"/>
        <v>1</v>
      </c>
      <c r="I3960" s="460">
        <v>2.2897454551185101E-5</v>
      </c>
      <c r="J3960" s="587">
        <v>7.0309280339701005E-5</v>
      </c>
      <c r="K3960" s="587">
        <v>3.0506027827415901E-5</v>
      </c>
      <c r="L3960" s="460" t="str">
        <f t="shared" si="687"/>
        <v>-</v>
      </c>
      <c r="M3960" s="460">
        <f t="shared" si="688"/>
        <v>1</v>
      </c>
      <c r="N3960" s="460">
        <f t="shared" si="689"/>
        <v>3.1651355863825541E-15</v>
      </c>
      <c r="O3960" s="460">
        <f t="shared" si="694"/>
        <v>-289.99215362347582</v>
      </c>
      <c r="P3960" s="460">
        <f t="shared" si="691"/>
        <v>-100</v>
      </c>
      <c r="Q3960" s="460">
        <f t="shared" si="692"/>
        <v>4.2024792231519889E-28</v>
      </c>
      <c r="R3960" s="460">
        <f t="shared" si="693"/>
        <v>-4.2024792231519891E-26</v>
      </c>
    </row>
    <row r="3961" spans="3:18" x14ac:dyDescent="0.35">
      <c r="C3961" s="460">
        <v>12000</v>
      </c>
      <c r="D3961" s="460">
        <f t="shared" si="684"/>
        <v>12000</v>
      </c>
      <c r="E3961" s="460">
        <f t="shared" si="690"/>
        <v>12</v>
      </c>
      <c r="F3961" s="460">
        <f t="shared" si="685"/>
        <v>4.8727556378084919E-50</v>
      </c>
      <c r="G3961" s="460">
        <v>0.99999998509883903</v>
      </c>
      <c r="H3961" s="460">
        <f t="shared" si="686"/>
        <v>1</v>
      </c>
      <c r="I3961" s="460">
        <v>1.34358871259974E-5</v>
      </c>
      <c r="J3961" s="587">
        <v>8.3492723967001101E-5</v>
      </c>
      <c r="K3961" s="587">
        <v>2.6071230254121801E-5</v>
      </c>
      <c r="L3961" s="460" t="str">
        <f t="shared" si="687"/>
        <v>-</v>
      </c>
      <c r="M3961" s="460">
        <f t="shared" si="688"/>
        <v>1</v>
      </c>
      <c r="N3961" s="460">
        <f t="shared" si="689"/>
        <v>4.8727555651987758E-50</v>
      </c>
      <c r="O3961" s="460">
        <f t="shared" si="694"/>
        <v>-986.24450747665446</v>
      </c>
      <c r="P3961" s="460">
        <f t="shared" si="691"/>
        <v>-100</v>
      </c>
      <c r="Q3961" s="460">
        <f t="shared" si="692"/>
        <v>2.5045208200463086E-30</v>
      </c>
      <c r="R3961" s="460">
        <f t="shared" si="693"/>
        <v>-2.5045208200463088E-28</v>
      </c>
    </row>
    <row r="3962" spans="3:18" x14ac:dyDescent="0.35">
      <c r="C3962" s="460">
        <v>12100</v>
      </c>
      <c r="D3962" s="460">
        <f t="shared" si="684"/>
        <v>12100</v>
      </c>
      <c r="E3962" s="460">
        <f t="shared" si="690"/>
        <v>12.1</v>
      </c>
      <c r="F3962" s="460">
        <f t="shared" si="685"/>
        <v>5.2817110146099225E-7</v>
      </c>
      <c r="G3962" s="460">
        <v>5.7024277281105397E-9</v>
      </c>
      <c r="H3962" s="460">
        <f t="shared" si="686"/>
        <v>1</v>
      </c>
      <c r="I3962" s="460">
        <v>4.5991912822637499E-5</v>
      </c>
      <c r="J3962" s="587">
        <v>8.2900831076493698E-5</v>
      </c>
      <c r="K3962" s="587">
        <v>7.7378569129386593E-5</v>
      </c>
      <c r="L3962" s="460" t="str">
        <f t="shared" si="687"/>
        <v>-</v>
      </c>
      <c r="M3962" s="460">
        <f t="shared" si="688"/>
        <v>1</v>
      </c>
      <c r="N3962" s="460">
        <f t="shared" si="689"/>
        <v>3.0118575341578472E-15</v>
      </c>
      <c r="O3962" s="460">
        <f t="shared" si="694"/>
        <v>-290.42331149665392</v>
      </c>
      <c r="P3962" s="460">
        <f t="shared" si="691"/>
        <v>-100</v>
      </c>
      <c r="Q3962" s="460">
        <f t="shared" si="692"/>
        <v>2.267821451515847E-30</v>
      </c>
      <c r="R3962" s="460">
        <f t="shared" si="693"/>
        <v>-2.2678214515158468E-28</v>
      </c>
    </row>
    <row r="3963" spans="3:18" x14ac:dyDescent="0.35">
      <c r="C3963" s="460">
        <v>12200</v>
      </c>
      <c r="D3963" s="460">
        <f t="shared" si="684"/>
        <v>12200</v>
      </c>
      <c r="E3963" s="460">
        <f t="shared" si="690"/>
        <v>12.2</v>
      </c>
      <c r="F3963" s="460">
        <f t="shared" si="685"/>
        <v>3.251373508831907E-6</v>
      </c>
      <c r="G3963" s="460">
        <v>1.05367124497076E-8</v>
      </c>
      <c r="H3963" s="460">
        <f t="shared" si="686"/>
        <v>1</v>
      </c>
      <c r="I3963" s="460">
        <v>7.0087367375013502E-5</v>
      </c>
      <c r="J3963" s="587">
        <v>6.9297818406711294E-5</v>
      </c>
      <c r="K3963" s="20">
        <v>1.18732402538604E-4</v>
      </c>
      <c r="L3963" s="460" t="str">
        <f t="shared" si="687"/>
        <v>-</v>
      </c>
      <c r="M3963" s="460">
        <f t="shared" si="688"/>
        <v>1</v>
      </c>
      <c r="N3963" s="460">
        <f t="shared" si="689"/>
        <v>3.4258787729158638E-14</v>
      </c>
      <c r="O3963" s="460">
        <f t="shared" si="694"/>
        <v>-269.30456017817016</v>
      </c>
      <c r="P3963" s="460">
        <f t="shared" si="691"/>
        <v>-100</v>
      </c>
      <c r="Q3963" s="460">
        <f t="shared" si="692"/>
        <v>3.4727524958599393E-28</v>
      </c>
      <c r="R3963" s="460">
        <f t="shared" si="693"/>
        <v>-3.4727524958599396E-26</v>
      </c>
    </row>
    <row r="3964" spans="3:18" x14ac:dyDescent="0.35">
      <c r="C3964" s="460">
        <v>12300</v>
      </c>
      <c r="D3964" s="460">
        <f t="shared" si="684"/>
        <v>12300</v>
      </c>
      <c r="E3964" s="460">
        <f t="shared" si="690"/>
        <v>12.3</v>
      </c>
      <c r="F3964" s="460">
        <f t="shared" si="685"/>
        <v>7.0778652913109467E-6</v>
      </c>
      <c r="G3964" s="460">
        <v>1.3766885273136199E-8</v>
      </c>
      <c r="H3964" s="460">
        <f t="shared" si="686"/>
        <v>1</v>
      </c>
      <c r="I3964" s="460">
        <v>8.2526622510973896E-5</v>
      </c>
      <c r="J3964" s="587">
        <v>4.54470612243311E-5</v>
      </c>
      <c r="K3964" s="20">
        <v>1.46629869501164E-4</v>
      </c>
      <c r="L3964" s="460" t="str">
        <f t="shared" si="687"/>
        <v>-</v>
      </c>
      <c r="M3964" s="460">
        <f t="shared" si="688"/>
        <v>1</v>
      </c>
      <c r="N3964" s="460">
        <f t="shared" si="689"/>
        <v>9.7440159444190526E-14</v>
      </c>
      <c r="O3964" s="460">
        <f t="shared" si="694"/>
        <v>-260.22524028123644</v>
      </c>
      <c r="P3964" s="460">
        <f t="shared" si="691"/>
        <v>-100</v>
      </c>
      <c r="Q3964" s="460">
        <f t="shared" si="692"/>
        <v>4.3361531716421539E-27</v>
      </c>
      <c r="R3964" s="460">
        <f t="shared" si="693"/>
        <v>-4.3361531716421542E-25</v>
      </c>
    </row>
    <row r="3965" spans="3:18" x14ac:dyDescent="0.35">
      <c r="C3965" s="460">
        <v>12400</v>
      </c>
      <c r="D3965" s="460">
        <f t="shared" si="684"/>
        <v>12400</v>
      </c>
      <c r="E3965" s="460">
        <f t="shared" si="690"/>
        <v>12.4</v>
      </c>
      <c r="F3965" s="460">
        <f t="shared" si="685"/>
        <v>8.7616808901135916E-6</v>
      </c>
      <c r="G3965" s="460">
        <v>1.7205221611121199E-15</v>
      </c>
      <c r="H3965" s="460">
        <f t="shared" si="686"/>
        <v>1</v>
      </c>
      <c r="I3965" s="460">
        <v>8.2005557803505803E-5</v>
      </c>
      <c r="J3965" s="587">
        <v>1.55830482382768E-5</v>
      </c>
      <c r="K3965" s="20">
        <v>1.59026686400296E-4</v>
      </c>
      <c r="L3965" s="460" t="str">
        <f t="shared" si="687"/>
        <v>-</v>
      </c>
      <c r="M3965" s="460">
        <f t="shared" si="688"/>
        <v>1</v>
      </c>
      <c r="N3965" s="460">
        <f t="shared" si="689"/>
        <v>1.5074666140032998E-20</v>
      </c>
      <c r="O3965" s="460">
        <f t="shared" si="694"/>
        <v>-396.43504594879369</v>
      </c>
      <c r="P3965" s="460">
        <f t="shared" si="691"/>
        <v>-100</v>
      </c>
      <c r="Q3965" s="460">
        <f t="shared" si="692"/>
        <v>2.3736469025663113E-27</v>
      </c>
      <c r="R3965" s="460">
        <f t="shared" si="693"/>
        <v>-2.3736469025663112E-25</v>
      </c>
    </row>
    <row r="3966" spans="3:18" x14ac:dyDescent="0.35">
      <c r="C3966" s="460">
        <v>12500</v>
      </c>
      <c r="D3966" s="460">
        <f t="shared" ref="D3966:D4029" si="695">IF(AND($D$11=$U$86,$D$13&gt;=$U$80),$D$13/$U$80,1)*(f_CLK_MHz/fCLK_NOM_MHz)*$C3966</f>
        <v>12500</v>
      </c>
      <c r="E3966" s="460">
        <f t="shared" si="690"/>
        <v>12.5</v>
      </c>
      <c r="F3966" s="460">
        <f t="shared" ref="F3966:F4029" si="696">IF(SINC3_Decimation&lt;&gt;0,(ABS(SIN(((MOD_CLK_DIV*PI()*$D3966*SINC3_Decimation)/(f_CLK_MHz*1000000)))/(SINC3_Decimation*SIN(((MOD_CLK_DIV*PI()*$D3966)/(f_CLK_MHz*1000000)))))^First_Stage_Order),"-")</f>
        <v>6.7460575350009981E-6</v>
      </c>
      <c r="G3966" s="460">
        <v>1.3766873911487399E-8</v>
      </c>
      <c r="H3966" s="460">
        <f t="shared" ref="H3966:H4029" si="697">IF(SINC1A_Decimation&lt;&gt;0,(ABS(SIN(((MOD_CLK_DIV*SINC3_Decimation*FIR2_Decimation*PI()*$D3966*SINC1A_Decimation)/(f_CLK_MHz*1000000)))/(SINC1A_Decimation*SIN(((MOD_CLK_DIV*SINC3_Decimation*FIR2_Decimation*PI()*$D3966)/(f_CLK_MHz*1000000)))))^1),"-")</f>
        <v>1</v>
      </c>
      <c r="I3966" s="460">
        <v>6.9215421937823406E-5</v>
      </c>
      <c r="J3966" s="587">
        <v>1.5320465659765998E-5</v>
      </c>
      <c r="K3966" s="20">
        <v>1.55462911450448E-4</v>
      </c>
      <c r="L3966" s="460" t="str">
        <f t="shared" ref="L3966:L4029" si="698">IF(SINC1B_Decimation&lt;&gt;0,(ABS(SIN(((MOD_CLK_DIV*FIR1_Decimation*PI()*$D3966*SINC1B_Decimation)/(f_CLK_MHz*1000000)))/(SINC1B_Decimation*SIN(((MOD_CLK_DIV*FIR1_Decimation*PI()*$D3966)/(f_CLK_MHz*1000000)))))^1),"-")</f>
        <v>-</v>
      </c>
      <c r="M3966" s="460">
        <f t="shared" ref="M3966:M4029" si="699">IF($D$14=$Z$85,(ABS(SIN(((Dec_Prior_to_Chop*PI()*$D3966*2)/(f_CLK_MHz*1000000)))/(2*SIN(((Dec_Prior_to_Chop*PI()*$D3966)/(f_CLK_MHz*1000000)))))^1),1)</f>
        <v>1</v>
      </c>
      <c r="N3966" s="460">
        <f t="shared" ref="N3966:N4029" si="700">M3966*IF(FILTER=$U$85,F3966,IF(AND(FILTER=$U$86,$D$13&lt;=$U$73,$D$13&lt;&gt;$U$72),F3966*G3966*H3966,IF(AND(FILTER=$U$86,OR($D$13&gt;=$U$74,$D$13=$U$72),$D$13&lt;=$U$79,$D$13&lt;&gt;$U$75),I3966*L3966,IF(AND(FILTER=$U$86,$D$13=$U$75),J3966*L3966,IF(AND(FILTER=$U$86,$D$13&gt;=$U$80),K3966,"Error")))))</f>
        <v>9.287212348399824E-14</v>
      </c>
      <c r="O3966" s="460">
        <f t="shared" si="694"/>
        <v>-260.64229248737257</v>
      </c>
      <c r="P3966" s="460">
        <f t="shared" si="691"/>
        <v>-100</v>
      </c>
      <c r="Q3966" s="460">
        <f t="shared" si="692"/>
        <v>2.156308530114939E-27</v>
      </c>
      <c r="R3966" s="460">
        <f t="shared" si="693"/>
        <v>-2.1563085301149388E-25</v>
      </c>
    </row>
    <row r="3967" spans="3:18" x14ac:dyDescent="0.35">
      <c r="C3967" s="460">
        <v>12600</v>
      </c>
      <c r="D3967" s="460">
        <f t="shared" si="695"/>
        <v>12600</v>
      </c>
      <c r="E3967" s="460">
        <f t="shared" ref="E3967:E4030" si="701">D3967/1000</f>
        <v>12.6</v>
      </c>
      <c r="F3967" s="460">
        <f t="shared" si="696"/>
        <v>2.9536540403958828E-6</v>
      </c>
      <c r="G3967" s="460">
        <v>1.05367123575095E-8</v>
      </c>
      <c r="H3967" s="460">
        <f t="shared" si="697"/>
        <v>1</v>
      </c>
      <c r="I3967" s="460">
        <v>4.66455546032644E-5</v>
      </c>
      <c r="J3967" s="587">
        <v>4.2362626156122102E-5</v>
      </c>
      <c r="K3967" s="20">
        <v>1.3703191651485901E-4</v>
      </c>
      <c r="L3967" s="460" t="str">
        <f t="shared" si="698"/>
        <v>-</v>
      </c>
      <c r="M3967" s="460">
        <f t="shared" si="699"/>
        <v>1</v>
      </c>
      <c r="N3967" s="460">
        <f t="shared" si="700"/>
        <v>3.1121803027247162E-14</v>
      </c>
      <c r="O3967" s="460">
        <f t="shared" si="694"/>
        <v>-270.13870500607561</v>
      </c>
      <c r="P3967" s="460">
        <f t="shared" si="691"/>
        <v>-100</v>
      </c>
      <c r="Q3967" s="460">
        <f t="shared" si="692"/>
        <v>3.843623452919031E-27</v>
      </c>
      <c r="R3967" s="460">
        <f t="shared" si="693"/>
        <v>-3.8436234529190309E-25</v>
      </c>
    </row>
    <row r="3968" spans="3:18" x14ac:dyDescent="0.35">
      <c r="C3968" s="460">
        <v>12700</v>
      </c>
      <c r="D3968" s="460">
        <f t="shared" si="695"/>
        <v>12700</v>
      </c>
      <c r="E3968" s="460">
        <f t="shared" si="701"/>
        <v>12.7</v>
      </c>
      <c r="F3968" s="460">
        <f t="shared" si="696"/>
        <v>4.5730604507639174E-7</v>
      </c>
      <c r="G3968" s="460">
        <v>5.7024315509827003E-9</v>
      </c>
      <c r="H3968" s="460">
        <f t="shared" si="697"/>
        <v>1</v>
      </c>
      <c r="I3968" s="460">
        <v>1.8128388715432299E-5</v>
      </c>
      <c r="J3968" s="587">
        <v>6.1477879244467199E-5</v>
      </c>
      <c r="K3968" s="20">
        <v>1.06202893204464E-4</v>
      </c>
      <c r="L3968" s="460" t="str">
        <f t="shared" si="698"/>
        <v>-</v>
      </c>
      <c r="M3968" s="460">
        <f t="shared" si="699"/>
        <v>1</v>
      </c>
      <c r="N3968" s="460">
        <f t="shared" si="700"/>
        <v>2.6077564198987334E-15</v>
      </c>
      <c r="O3968" s="460">
        <f t="shared" si="694"/>
        <v>-291.67465953513846</v>
      </c>
      <c r="P3968" s="460">
        <f t="shared" si="691"/>
        <v>-100</v>
      </c>
      <c r="Q3968" s="460">
        <f t="shared" si="692"/>
        <v>2.8442079512463724E-28</v>
      </c>
      <c r="R3968" s="460">
        <f t="shared" si="693"/>
        <v>-2.8442079512463724E-26</v>
      </c>
    </row>
    <row r="3969" spans="3:18" x14ac:dyDescent="0.35">
      <c r="C3969" s="460">
        <v>12800</v>
      </c>
      <c r="D3969" s="460">
        <f t="shared" si="695"/>
        <v>12800</v>
      </c>
      <c r="E3969" s="460">
        <f t="shared" si="701"/>
        <v>12.8</v>
      </c>
      <c r="F3969" s="460">
        <f t="shared" si="696"/>
        <v>1.0858177791953336E-48</v>
      </c>
      <c r="G3969" s="460">
        <v>0.99999998509883903</v>
      </c>
      <c r="H3969" s="460">
        <f t="shared" si="697"/>
        <v>1</v>
      </c>
      <c r="I3969" s="460">
        <v>1.1793794931538799E-5</v>
      </c>
      <c r="J3969" s="587">
        <v>7.0032357278509196E-5</v>
      </c>
      <c r="K3969" s="587">
        <v>6.65205795026775E-5</v>
      </c>
      <c r="L3969" s="460" t="str">
        <f t="shared" si="698"/>
        <v>-</v>
      </c>
      <c r="M3969" s="460">
        <f t="shared" si="699"/>
        <v>1</v>
      </c>
      <c r="N3969" s="460">
        <f t="shared" si="700"/>
        <v>1.0858177630153882E-48</v>
      </c>
      <c r="O3969" s="460">
        <f t="shared" si="694"/>
        <v>-959.28486115899523</v>
      </c>
      <c r="P3969" s="460">
        <f t="shared" si="691"/>
        <v>-100</v>
      </c>
      <c r="Q3969" s="460">
        <f t="shared" si="692"/>
        <v>1.7000983863807648E-30</v>
      </c>
      <c r="R3969" s="460">
        <f t="shared" si="693"/>
        <v>-1.7000983863807648E-28</v>
      </c>
    </row>
    <row r="3970" spans="3:18" x14ac:dyDescent="0.35">
      <c r="C3970" s="460">
        <v>12900</v>
      </c>
      <c r="D3970" s="460">
        <f t="shared" si="695"/>
        <v>12900</v>
      </c>
      <c r="E3970" s="460">
        <f t="shared" si="701"/>
        <v>12.9</v>
      </c>
      <c r="F3970" s="460">
        <f t="shared" si="696"/>
        <v>4.3653260243208042E-7</v>
      </c>
      <c r="G3970" s="460">
        <v>5.7024257960198803E-9</v>
      </c>
      <c r="H3970" s="460">
        <f t="shared" si="697"/>
        <v>1</v>
      </c>
      <c r="I3970" s="460">
        <v>3.8578231353843E-5</v>
      </c>
      <c r="J3970" s="587">
        <v>6.716919749714E-5</v>
      </c>
      <c r="K3970" s="587">
        <v>2.2216403998207601E-5</v>
      </c>
      <c r="L3970" s="460" t="str">
        <f t="shared" si="698"/>
        <v>-</v>
      </c>
      <c r="M3970" s="460">
        <f t="shared" si="699"/>
        <v>1</v>
      </c>
      <c r="N3970" s="460">
        <f t="shared" si="700"/>
        <v>2.4892947729123863E-15</v>
      </c>
      <c r="O3970" s="460">
        <f t="shared" si="694"/>
        <v>-292.07847345658473</v>
      </c>
      <c r="P3970" s="460">
        <f t="shared" si="691"/>
        <v>-100</v>
      </c>
      <c r="Q3970" s="460">
        <f t="shared" si="692"/>
        <v>1.5491471166122322E-30</v>
      </c>
      <c r="R3970" s="460">
        <f t="shared" si="693"/>
        <v>-1.5491471166122321E-28</v>
      </c>
    </row>
    <row r="3971" spans="3:18" x14ac:dyDescent="0.35">
      <c r="C3971" s="460">
        <v>13000</v>
      </c>
      <c r="D3971" s="460">
        <f t="shared" si="695"/>
        <v>13000</v>
      </c>
      <c r="E3971" s="460">
        <f t="shared" si="701"/>
        <v>13</v>
      </c>
      <c r="F3971" s="460">
        <f t="shared" si="696"/>
        <v>2.69138993758243E-6</v>
      </c>
      <c r="G3971" s="460">
        <v>1.0536711359200399E-8</v>
      </c>
      <c r="H3971" s="460">
        <f t="shared" si="697"/>
        <v>1</v>
      </c>
      <c r="I3971" s="460">
        <v>5.83584784775051E-5</v>
      </c>
      <c r="J3971" s="587">
        <v>5.3860661933098702E-5</v>
      </c>
      <c r="K3971" s="587">
        <v>2.2227948882541299E-5</v>
      </c>
      <c r="L3971" s="460" t="str">
        <f t="shared" si="698"/>
        <v>-</v>
      </c>
      <c r="M3971" s="460">
        <f t="shared" si="699"/>
        <v>1</v>
      </c>
      <c r="N3971" s="460">
        <f t="shared" si="700"/>
        <v>2.8358398927362445E-14</v>
      </c>
      <c r="O3971" s="460">
        <f t="shared" si="694"/>
        <v>-270.94636584822803</v>
      </c>
      <c r="P3971" s="460">
        <f t="shared" ref="P3971:P4034" si="702">D3970-D3971</f>
        <v>-100</v>
      </c>
      <c r="Q3971" s="460">
        <f t="shared" ref="Q3971:Q4034" si="703">((N3971+N3970)/2)^2</f>
        <v>2.3789505165649386E-28</v>
      </c>
      <c r="R3971" s="460">
        <f t="shared" ref="R3971:R4034" si="704">P3971*Q3971</f>
        <v>-2.3789505165649386E-26</v>
      </c>
    </row>
    <row r="3972" spans="3:18" x14ac:dyDescent="0.35">
      <c r="C3972" s="460">
        <v>13100</v>
      </c>
      <c r="D3972" s="460">
        <f t="shared" si="695"/>
        <v>13100</v>
      </c>
      <c r="E3972" s="460">
        <f t="shared" si="701"/>
        <v>13.1</v>
      </c>
      <c r="F3972" s="460">
        <f t="shared" si="696"/>
        <v>5.8677192211920096E-6</v>
      </c>
      <c r="G3972" s="460">
        <v>1.37668825609753E-8</v>
      </c>
      <c r="H3972" s="460">
        <f t="shared" si="697"/>
        <v>1</v>
      </c>
      <c r="I3972" s="460">
        <v>6.8489784615383598E-5</v>
      </c>
      <c r="J3972" s="587">
        <v>3.26724062353788E-5</v>
      </c>
      <c r="K3972" s="587">
        <v>6.2520918344035898E-5</v>
      </c>
      <c r="L3972" s="460" t="str">
        <f t="shared" si="698"/>
        <v>-</v>
      </c>
      <c r="M3972" s="460">
        <f t="shared" si="699"/>
        <v>1</v>
      </c>
      <c r="N3972" s="460">
        <f t="shared" si="700"/>
        <v>8.0780201418927846E-14</v>
      </c>
      <c r="O3972" s="460">
        <f t="shared" si="694"/>
        <v>-261.85390136572715</v>
      </c>
      <c r="P3972" s="460">
        <f t="shared" si="702"/>
        <v>-100</v>
      </c>
      <c r="Q3972" s="460">
        <f t="shared" si="703"/>
        <v>2.9778085213868187E-27</v>
      </c>
      <c r="R3972" s="460">
        <f t="shared" si="704"/>
        <v>-2.9778085213868188E-25</v>
      </c>
    </row>
    <row r="3973" spans="3:18" x14ac:dyDescent="0.35">
      <c r="C3973" s="460">
        <v>13200</v>
      </c>
      <c r="D3973" s="460">
        <f t="shared" si="695"/>
        <v>13200</v>
      </c>
      <c r="E3973" s="460">
        <f t="shared" si="701"/>
        <v>13.2</v>
      </c>
      <c r="F3973" s="460">
        <f t="shared" si="696"/>
        <v>7.2744729877381341E-6</v>
      </c>
      <c r="G3973" s="460">
        <v>1.1439233343151099E-16</v>
      </c>
      <c r="H3973" s="460">
        <f t="shared" si="697"/>
        <v>1</v>
      </c>
      <c r="I3973" s="460">
        <v>6.7888078497520697E-5</v>
      </c>
      <c r="J3973" s="587">
        <v>7.2897288596275003E-6</v>
      </c>
      <c r="K3973" s="587">
        <v>9.4963360555996103E-5</v>
      </c>
      <c r="L3973" s="460" t="str">
        <f t="shared" si="698"/>
        <v>-</v>
      </c>
      <c r="M3973" s="460">
        <f t="shared" si="699"/>
        <v>1</v>
      </c>
      <c r="N3973" s="460">
        <f t="shared" si="700"/>
        <v>8.3214393955186062E-22</v>
      </c>
      <c r="O3973" s="460">
        <f t="shared" si="694"/>
        <v>-421.59603090816893</v>
      </c>
      <c r="P3973" s="460">
        <f t="shared" si="702"/>
        <v>-100</v>
      </c>
      <c r="Q3973" s="460">
        <f t="shared" si="703"/>
        <v>1.6313602689310158E-27</v>
      </c>
      <c r="R3973" s="460">
        <f t="shared" si="704"/>
        <v>-1.6313602689310158E-25</v>
      </c>
    </row>
    <row r="3974" spans="3:18" x14ac:dyDescent="0.35">
      <c r="C3974" s="460">
        <v>13300</v>
      </c>
      <c r="D3974" s="460">
        <f t="shared" si="695"/>
        <v>13300</v>
      </c>
      <c r="E3974" s="460">
        <f t="shared" si="701"/>
        <v>13.3</v>
      </c>
      <c r="F3974" s="460">
        <f t="shared" si="696"/>
        <v>5.6092042889144152E-6</v>
      </c>
      <c r="G3974" s="460">
        <v>1.37668766050564E-8</v>
      </c>
      <c r="H3974" s="460">
        <f t="shared" si="697"/>
        <v>1</v>
      </c>
      <c r="I3974" s="460">
        <v>5.7121576408475899E-5</v>
      </c>
      <c r="J3974" s="587">
        <v>1.8109625869816601E-5</v>
      </c>
      <c r="K3974" s="20">
        <v>1.16776222645773E-4</v>
      </c>
      <c r="L3974" s="460" t="str">
        <f t="shared" si="698"/>
        <v>-</v>
      </c>
      <c r="M3974" s="460">
        <f t="shared" si="699"/>
        <v>1</v>
      </c>
      <c r="N3974" s="460">
        <f t="shared" si="700"/>
        <v>7.7221223298037884E-14</v>
      </c>
      <c r="O3974" s="460">
        <f t="shared" si="694"/>
        <v>-262.24526645585053</v>
      </c>
      <c r="P3974" s="460">
        <f t="shared" si="702"/>
        <v>-100</v>
      </c>
      <c r="Q3974" s="460">
        <f t="shared" si="703"/>
        <v>1.4907793640409437E-27</v>
      </c>
      <c r="R3974" s="460">
        <f t="shared" si="704"/>
        <v>-1.4907793640409438E-25</v>
      </c>
    </row>
    <row r="3975" spans="3:18" x14ac:dyDescent="0.35">
      <c r="C3975" s="460">
        <v>13400</v>
      </c>
      <c r="D3975" s="460">
        <f t="shared" si="695"/>
        <v>13400</v>
      </c>
      <c r="E3975" s="460">
        <f t="shared" si="701"/>
        <v>13.4</v>
      </c>
      <c r="F3975" s="460">
        <f t="shared" si="696"/>
        <v>2.4594512857168191E-6</v>
      </c>
      <c r="G3975" s="460">
        <v>1.0536713443723401E-8</v>
      </c>
      <c r="H3975" s="460">
        <f t="shared" si="697"/>
        <v>1</v>
      </c>
      <c r="I3975" s="460">
        <v>3.8252472042564798E-5</v>
      </c>
      <c r="J3975" s="587">
        <v>3.9531477278382897E-5</v>
      </c>
      <c r="K3975" s="20">
        <v>1.2632576585350699E-4</v>
      </c>
      <c r="L3975" s="460" t="str">
        <f t="shared" si="698"/>
        <v>-</v>
      </c>
      <c r="M3975" s="460">
        <f t="shared" si="699"/>
        <v>1</v>
      </c>
      <c r="N3975" s="460">
        <f t="shared" si="700"/>
        <v>2.5914533426395211E-14</v>
      </c>
      <c r="O3975" s="460">
        <f t="shared" si="694"/>
        <v>-271.72913211863533</v>
      </c>
      <c r="P3975" s="460">
        <f t="shared" si="702"/>
        <v>-100</v>
      </c>
      <c r="Q3975" s="460">
        <f t="shared" si="703"/>
        <v>2.6592460787803616E-27</v>
      </c>
      <c r="R3975" s="460">
        <f t="shared" si="704"/>
        <v>-2.6592460787803614E-25</v>
      </c>
    </row>
    <row r="3976" spans="3:18" x14ac:dyDescent="0.35">
      <c r="C3976" s="460">
        <v>13500</v>
      </c>
      <c r="D3976" s="460">
        <f t="shared" si="695"/>
        <v>13500</v>
      </c>
      <c r="E3976" s="460">
        <f t="shared" si="701"/>
        <v>13.5</v>
      </c>
      <c r="F3976" s="460">
        <f t="shared" si="696"/>
        <v>3.8133214670996284E-7</v>
      </c>
      <c r="G3976" s="460">
        <v>5.7024297627350304E-9</v>
      </c>
      <c r="H3976" s="460">
        <f t="shared" si="697"/>
        <v>1</v>
      </c>
      <c r="I3976" s="460">
        <v>1.44633100694734E-5</v>
      </c>
      <c r="J3976" s="587">
        <v>5.3782470633190698E-5</v>
      </c>
      <c r="K3976" s="20">
        <v>1.23229451944205E-4</v>
      </c>
      <c r="L3976" s="460" t="str">
        <f t="shared" si="698"/>
        <v>-</v>
      </c>
      <c r="M3976" s="460">
        <f t="shared" si="699"/>
        <v>1</v>
      </c>
      <c r="N3976" s="460">
        <f t="shared" si="700"/>
        <v>2.1745197828865333E-15</v>
      </c>
      <c r="O3976" s="460">
        <f t="shared" si="694"/>
        <v>-293.25273273896232</v>
      </c>
      <c r="P3976" s="460">
        <f t="shared" si="702"/>
        <v>-100</v>
      </c>
      <c r="Q3976" s="460">
        <f t="shared" si="703"/>
        <v>1.9724872754846525E-28</v>
      </c>
      <c r="R3976" s="460">
        <f t="shared" si="704"/>
        <v>-1.9724872754846526E-26</v>
      </c>
    </row>
    <row r="3977" spans="3:18" x14ac:dyDescent="0.35">
      <c r="C3977" s="460">
        <v>13600</v>
      </c>
      <c r="D3977" s="460">
        <f t="shared" si="695"/>
        <v>13600</v>
      </c>
      <c r="E3977" s="460">
        <f t="shared" si="701"/>
        <v>13.6</v>
      </c>
      <c r="F3977" s="460">
        <f t="shared" si="696"/>
        <v>1.1913718025150484E-48</v>
      </c>
      <c r="G3977" s="460">
        <v>0.99999998509883903</v>
      </c>
      <c r="H3977" s="460">
        <f t="shared" si="697"/>
        <v>1</v>
      </c>
      <c r="I3977" s="460">
        <v>1.04669748837773E-5</v>
      </c>
      <c r="J3977" s="587">
        <v>5.8934934976573697E-5</v>
      </c>
      <c r="K3977" s="20">
        <v>1.08337667560833E-4</v>
      </c>
      <c r="L3977" s="460" t="str">
        <f t="shared" si="698"/>
        <v>-</v>
      </c>
      <c r="M3977" s="460">
        <f t="shared" si="699"/>
        <v>1</v>
      </c>
      <c r="N3977" s="460">
        <f t="shared" si="700"/>
        <v>1.1913717847622253E-48</v>
      </c>
      <c r="O3977" s="460">
        <f t="shared" si="694"/>
        <v>-958.47905379008466</v>
      </c>
      <c r="P3977" s="460">
        <f t="shared" si="702"/>
        <v>-100</v>
      </c>
      <c r="Q3977" s="460">
        <f t="shared" si="703"/>
        <v>1.182134071541224E-30</v>
      </c>
      <c r="R3977" s="460">
        <f t="shared" si="704"/>
        <v>-1.1821340715412239E-28</v>
      </c>
    </row>
    <row r="3978" spans="3:18" x14ac:dyDescent="0.35">
      <c r="C3978" s="460">
        <v>13700</v>
      </c>
      <c r="D3978" s="460">
        <f t="shared" si="695"/>
        <v>13700</v>
      </c>
      <c r="E3978" s="460">
        <f t="shared" si="701"/>
        <v>13.7</v>
      </c>
      <c r="F3978" s="460">
        <f t="shared" si="696"/>
        <v>3.6502385922718958E-7</v>
      </c>
      <c r="G3978" s="460">
        <v>5.7024275777429497E-9</v>
      </c>
      <c r="H3978" s="460">
        <f t="shared" si="697"/>
        <v>1</v>
      </c>
      <c r="I3978" s="460">
        <v>3.2752933488522898E-5</v>
      </c>
      <c r="J3978" s="587">
        <v>5.4573516744199101E-5</v>
      </c>
      <c r="K3978" s="587">
        <v>8.3598452119531099E-5</v>
      </c>
      <c r="L3978" s="460" t="str">
        <f t="shared" si="698"/>
        <v>-</v>
      </c>
      <c r="M3978" s="460">
        <f t="shared" si="699"/>
        <v>1</v>
      </c>
      <c r="N3978" s="460">
        <f t="shared" si="700"/>
        <v>2.0815221213912863E-15</v>
      </c>
      <c r="O3978" s="460">
        <f t="shared" si="694"/>
        <v>-293.6323793856991</v>
      </c>
      <c r="P3978" s="460">
        <f t="shared" si="702"/>
        <v>-100</v>
      </c>
      <c r="Q3978" s="460">
        <f t="shared" si="703"/>
        <v>1.0831835854603203E-30</v>
      </c>
      <c r="R3978" s="460">
        <f t="shared" si="704"/>
        <v>-1.0831835854603202E-28</v>
      </c>
    </row>
    <row r="3979" spans="3:18" x14ac:dyDescent="0.35">
      <c r="C3979" s="460">
        <v>13800</v>
      </c>
      <c r="D3979" s="460">
        <f t="shared" si="695"/>
        <v>13800</v>
      </c>
      <c r="E3979" s="460">
        <f t="shared" si="701"/>
        <v>13.8</v>
      </c>
      <c r="F3979" s="460">
        <f t="shared" si="696"/>
        <v>2.253573987441959E-6</v>
      </c>
      <c r="G3979" s="460">
        <v>1.05367147364373E-8</v>
      </c>
      <c r="H3979" s="460">
        <f t="shared" si="697"/>
        <v>1</v>
      </c>
      <c r="I3979" s="460">
        <v>4.9167868133836898E-5</v>
      </c>
      <c r="J3979" s="587">
        <v>4.1794618193390101E-5</v>
      </c>
      <c r="K3979" s="587">
        <v>5.18231888817975E-5</v>
      </c>
      <c r="L3979" s="460" t="str">
        <f t="shared" si="698"/>
        <v>-</v>
      </c>
      <c r="M3979" s="460">
        <f t="shared" si="699"/>
        <v>1</v>
      </c>
      <c r="N3979" s="460">
        <f t="shared" si="700"/>
        <v>2.3745266243131456E-14</v>
      </c>
      <c r="O3979" s="460">
        <f t="shared" si="694"/>
        <v>-272.48845913079941</v>
      </c>
      <c r="P3979" s="460">
        <f t="shared" si="702"/>
        <v>-100</v>
      </c>
      <c r="Q3979" s="460">
        <f t="shared" si="703"/>
        <v>1.6675574930646181E-28</v>
      </c>
      <c r="R3979" s="460">
        <f t="shared" si="704"/>
        <v>-1.6675574930646182E-26</v>
      </c>
    </row>
    <row r="3980" spans="3:18" x14ac:dyDescent="0.35">
      <c r="C3980" s="460">
        <v>13900</v>
      </c>
      <c r="D3980" s="460">
        <f t="shared" si="695"/>
        <v>13900</v>
      </c>
      <c r="E3980" s="460">
        <f t="shared" si="701"/>
        <v>13.9</v>
      </c>
      <c r="F3980" s="460">
        <f t="shared" si="696"/>
        <v>4.9197889210912922E-6</v>
      </c>
      <c r="G3980" s="460">
        <v>1.37668798512065E-8</v>
      </c>
      <c r="H3980" s="460">
        <f t="shared" si="697"/>
        <v>1</v>
      </c>
      <c r="I3980" s="460">
        <v>5.7501526075285301E-5</v>
      </c>
      <c r="J3980" s="587">
        <v>2.29694245116275E-5</v>
      </c>
      <c r="K3980" s="587">
        <v>1.6379849377477302E-5</v>
      </c>
      <c r="L3980" s="460" t="str">
        <f t="shared" si="698"/>
        <v>-</v>
      </c>
      <c r="M3980" s="460">
        <f t="shared" si="699"/>
        <v>1</v>
      </c>
      <c r="N3980" s="460">
        <f t="shared" si="700"/>
        <v>6.773014296996068E-14</v>
      </c>
      <c r="O3980" s="460">
        <f t="shared" si="694"/>
        <v>-263.38436015301392</v>
      </c>
      <c r="P3980" s="460">
        <f t="shared" si="702"/>
        <v>-100</v>
      </c>
      <c r="Q3980" s="460">
        <f t="shared" si="703"/>
        <v>2.0919376226756654E-27</v>
      </c>
      <c r="R3980" s="460">
        <f t="shared" si="704"/>
        <v>-2.0919376226756656E-25</v>
      </c>
    </row>
    <row r="3981" spans="3:18" x14ac:dyDescent="0.35">
      <c r="C3981" s="460">
        <v>14000</v>
      </c>
      <c r="D3981" s="460">
        <f t="shared" si="695"/>
        <v>14000</v>
      </c>
      <c r="E3981" s="460">
        <f t="shared" si="701"/>
        <v>14</v>
      </c>
      <c r="F3981" s="460">
        <f t="shared" si="696"/>
        <v>6.1073406368305924E-6</v>
      </c>
      <c r="G3981" s="460">
        <v>1.8352043170210998E-15</v>
      </c>
      <c r="H3981" s="460">
        <f t="shared" si="697"/>
        <v>1</v>
      </c>
      <c r="I3981" s="460">
        <v>5.6846772530838498E-5</v>
      </c>
      <c r="J3981" s="587">
        <v>1.3176714515949E-6</v>
      </c>
      <c r="K3981" s="587">
        <v>1.91538737945344E-5</v>
      </c>
      <c r="L3981" s="460" t="str">
        <f t="shared" si="698"/>
        <v>-</v>
      </c>
      <c r="M3981" s="460">
        <f t="shared" si="699"/>
        <v>1</v>
      </c>
      <c r="N3981" s="460">
        <f t="shared" si="700"/>
        <v>1.1208217902229897E-20</v>
      </c>
      <c r="O3981" s="460">
        <f t="shared" ref="O3981:O4044" si="705">20*LOG10(N3981)</f>
        <v>-399.00926868789293</v>
      </c>
      <c r="P3981" s="460">
        <f t="shared" si="702"/>
        <v>-100</v>
      </c>
      <c r="Q3981" s="460">
        <f t="shared" si="703"/>
        <v>1.1468434462499602E-27</v>
      </c>
      <c r="R3981" s="460">
        <f t="shared" si="704"/>
        <v>-1.1468434462499601E-25</v>
      </c>
    </row>
    <row r="3982" spans="3:18" x14ac:dyDescent="0.35">
      <c r="C3982" s="460">
        <v>14100</v>
      </c>
      <c r="D3982" s="460">
        <f t="shared" si="695"/>
        <v>14100</v>
      </c>
      <c r="E3982" s="460">
        <f t="shared" si="701"/>
        <v>14.1</v>
      </c>
      <c r="F3982" s="460">
        <f t="shared" si="696"/>
        <v>4.7153835652576905E-6</v>
      </c>
      <c r="G3982" s="460">
        <v>1.37668792836909E-8</v>
      </c>
      <c r="H3982" s="460">
        <f t="shared" si="697"/>
        <v>1</v>
      </c>
      <c r="I3982" s="460">
        <v>4.7679880014579899E-5</v>
      </c>
      <c r="J3982" s="587">
        <v>1.9633213464793002E-5</v>
      </c>
      <c r="K3982" s="587">
        <v>5.1342771898147699E-5</v>
      </c>
      <c r="L3982" s="460" t="str">
        <f t="shared" si="698"/>
        <v>-</v>
      </c>
      <c r="M3982" s="460">
        <f t="shared" si="699"/>
        <v>1</v>
      </c>
      <c r="N3982" s="460">
        <f t="shared" si="700"/>
        <v>6.491611631920264E-14</v>
      </c>
      <c r="O3982" s="460">
        <f t="shared" si="705"/>
        <v>-263.75294940464011</v>
      </c>
      <c r="P3982" s="460">
        <f t="shared" si="702"/>
        <v>-100</v>
      </c>
      <c r="Q3982" s="460">
        <f t="shared" si="703"/>
        <v>1.0535259032890816E-27</v>
      </c>
      <c r="R3982" s="460">
        <f t="shared" si="704"/>
        <v>-1.0535259032890815E-25</v>
      </c>
    </row>
    <row r="3983" spans="3:18" x14ac:dyDescent="0.35">
      <c r="C3983" s="460">
        <v>14200</v>
      </c>
      <c r="D3983" s="460">
        <f t="shared" si="695"/>
        <v>14200</v>
      </c>
      <c r="E3983" s="460">
        <f t="shared" si="701"/>
        <v>14.2</v>
      </c>
      <c r="F3983" s="460">
        <f t="shared" si="696"/>
        <v>2.0701939366201231E-6</v>
      </c>
      <c r="G3983" s="460">
        <v>1.0536710040113899E-8</v>
      </c>
      <c r="H3983" s="460">
        <f t="shared" si="697"/>
        <v>1</v>
      </c>
      <c r="I3983" s="460">
        <v>3.1731204763817398E-5</v>
      </c>
      <c r="J3983" s="587">
        <v>3.6614258670595399E-5</v>
      </c>
      <c r="K3983" s="587">
        <v>7.7217847487589901E-5</v>
      </c>
      <c r="L3983" s="460" t="str">
        <f t="shared" si="698"/>
        <v>-</v>
      </c>
      <c r="M3983" s="460">
        <f t="shared" si="699"/>
        <v>1</v>
      </c>
      <c r="N3983" s="460">
        <f t="shared" si="700"/>
        <v>2.1813033236968168E-14</v>
      </c>
      <c r="O3983" s="460">
        <f t="shared" si="705"/>
        <v>-273.22567877785036</v>
      </c>
      <c r="P3983" s="460">
        <f t="shared" si="702"/>
        <v>-100</v>
      </c>
      <c r="Q3983" s="460">
        <f t="shared" si="703"/>
        <v>1.8804863456841609E-27</v>
      </c>
      <c r="R3983" s="460">
        <f t="shared" si="704"/>
        <v>-1.8804863456841608E-25</v>
      </c>
    </row>
    <row r="3984" spans="3:18" x14ac:dyDescent="0.35">
      <c r="C3984" s="460">
        <v>14300</v>
      </c>
      <c r="D3984" s="460">
        <f t="shared" si="695"/>
        <v>14300</v>
      </c>
      <c r="E3984" s="460">
        <f t="shared" si="701"/>
        <v>14.3</v>
      </c>
      <c r="F3984" s="460">
        <f t="shared" si="696"/>
        <v>3.213847901309217E-7</v>
      </c>
      <c r="G3984" s="460">
        <v>5.7024279638234597E-9</v>
      </c>
      <c r="H3984" s="460">
        <f t="shared" si="697"/>
        <v>1</v>
      </c>
      <c r="I3984" s="460">
        <v>1.1674284642211499E-5</v>
      </c>
      <c r="J3984" s="587">
        <v>4.7116865794649801E-5</v>
      </c>
      <c r="K3984" s="587">
        <v>9.4541873019764704E-5</v>
      </c>
      <c r="L3984" s="460" t="str">
        <f t="shared" si="698"/>
        <v>-</v>
      </c>
      <c r="M3984" s="460">
        <f t="shared" si="699"/>
        <v>1</v>
      </c>
      <c r="N3984" s="460">
        <f t="shared" si="700"/>
        <v>1.8326736143901017E-15</v>
      </c>
      <c r="O3984" s="460">
        <f t="shared" si="705"/>
        <v>-294.73829745570049</v>
      </c>
      <c r="P3984" s="460">
        <f t="shared" si="702"/>
        <v>-100</v>
      </c>
      <c r="Q3984" s="460">
        <f t="shared" si="703"/>
        <v>1.3977986312509287E-28</v>
      </c>
      <c r="R3984" s="460">
        <f t="shared" si="704"/>
        <v>-1.3977986312509286E-26</v>
      </c>
    </row>
    <row r="3985" spans="3:18" x14ac:dyDescent="0.35">
      <c r="C3985" s="460">
        <v>14400</v>
      </c>
      <c r="D3985" s="460">
        <f t="shared" si="695"/>
        <v>14400</v>
      </c>
      <c r="E3985" s="460">
        <f t="shared" si="701"/>
        <v>14.4</v>
      </c>
      <c r="F3985" s="460">
        <f t="shared" si="696"/>
        <v>4.5338512214980579E-48</v>
      </c>
      <c r="G3985" s="460">
        <v>0.99999998509883903</v>
      </c>
      <c r="H3985" s="460">
        <f t="shared" si="697"/>
        <v>1</v>
      </c>
      <c r="I3985" s="460">
        <v>9.3128034836467105E-6</v>
      </c>
      <c r="J3985" s="587">
        <v>4.9754738587466799E-5</v>
      </c>
      <c r="K3985" s="20">
        <v>1.01993857622423E-4</v>
      </c>
      <c r="L3985" s="460" t="str">
        <f t="shared" si="698"/>
        <v>-</v>
      </c>
      <c r="M3985" s="460">
        <f t="shared" si="699"/>
        <v>1</v>
      </c>
      <c r="N3985" s="460">
        <f t="shared" si="700"/>
        <v>4.5338511539384109E-48</v>
      </c>
      <c r="O3985" s="460">
        <f t="shared" si="705"/>
        <v>-946.87065483674542</v>
      </c>
      <c r="P3985" s="460">
        <f t="shared" si="702"/>
        <v>-100</v>
      </c>
      <c r="Q3985" s="460">
        <f t="shared" si="703"/>
        <v>8.3967314422041973E-31</v>
      </c>
      <c r="R3985" s="460">
        <f t="shared" si="704"/>
        <v>-8.3967314422041976E-29</v>
      </c>
    </row>
    <row r="3986" spans="3:18" x14ac:dyDescent="0.35">
      <c r="C3986" s="460">
        <v>14500</v>
      </c>
      <c r="D3986" s="460">
        <f t="shared" si="695"/>
        <v>14500</v>
      </c>
      <c r="E3986" s="460">
        <f t="shared" si="701"/>
        <v>14.5</v>
      </c>
      <c r="F3986" s="460">
        <f t="shared" si="696"/>
        <v>3.0840270737998063E-7</v>
      </c>
      <c r="G3986" s="460">
        <v>5.7024293953936197E-9</v>
      </c>
      <c r="H3986" s="460">
        <f t="shared" si="697"/>
        <v>1</v>
      </c>
      <c r="I3986" s="460">
        <v>2.80432377983098E-5</v>
      </c>
      <c r="J3986" s="587">
        <v>4.4435052791894402E-5</v>
      </c>
      <c r="K3986" s="587">
        <v>9.9258162775867496E-5</v>
      </c>
      <c r="L3986" s="460" t="str">
        <f t="shared" si="698"/>
        <v>-</v>
      </c>
      <c r="M3986" s="460">
        <f t="shared" si="699"/>
        <v>1</v>
      </c>
      <c r="N3986" s="460">
        <f t="shared" si="700"/>
        <v>1.7586446641825784E-15</v>
      </c>
      <c r="O3986" s="460">
        <f t="shared" si="705"/>
        <v>-295.09643802579075</v>
      </c>
      <c r="P3986" s="460">
        <f t="shared" si="702"/>
        <v>-100</v>
      </c>
      <c r="Q3986" s="460">
        <f t="shared" si="703"/>
        <v>7.7320776371446356E-31</v>
      </c>
      <c r="R3986" s="460">
        <f t="shared" si="704"/>
        <v>-7.7320776371446361E-29</v>
      </c>
    </row>
    <row r="3987" spans="3:18" x14ac:dyDescent="0.35">
      <c r="C3987" s="460">
        <v>14600</v>
      </c>
      <c r="D3987" s="460">
        <f t="shared" si="695"/>
        <v>14600</v>
      </c>
      <c r="E3987" s="460">
        <f t="shared" si="701"/>
        <v>14.6</v>
      </c>
      <c r="F3987" s="460">
        <f t="shared" si="696"/>
        <v>1.9063165211463207E-6</v>
      </c>
      <c r="G3987" s="460">
        <v>1.0536713677822701E-8</v>
      </c>
      <c r="H3987" s="460">
        <f t="shared" si="697"/>
        <v>1</v>
      </c>
      <c r="I3987" s="460">
        <v>4.17982168079731E-5</v>
      </c>
      <c r="J3987" s="587">
        <v>3.2319960914826299E-5</v>
      </c>
      <c r="K3987" s="587">
        <v>8.7013669807784705E-5</v>
      </c>
      <c r="L3987" s="460" t="str">
        <f t="shared" si="698"/>
        <v>-</v>
      </c>
      <c r="M3987" s="460">
        <f t="shared" si="699"/>
        <v>1</v>
      </c>
      <c r="N3987" s="460">
        <f t="shared" si="700"/>
        <v>2.0086311362621824E-14</v>
      </c>
      <c r="O3987" s="460">
        <f t="shared" si="705"/>
        <v>-273.94199618981457</v>
      </c>
      <c r="P3987" s="460">
        <f t="shared" si="702"/>
        <v>-100</v>
      </c>
      <c r="Q3987" s="460">
        <f t="shared" si="703"/>
        <v>1.1930052595325451E-28</v>
      </c>
      <c r="R3987" s="460">
        <f t="shared" si="704"/>
        <v>-1.1930052595325451E-26</v>
      </c>
    </row>
    <row r="3988" spans="3:18" x14ac:dyDescent="0.35">
      <c r="C3988" s="460">
        <v>14700</v>
      </c>
      <c r="D3988" s="460">
        <f t="shared" si="695"/>
        <v>14700</v>
      </c>
      <c r="E3988" s="460">
        <f t="shared" si="701"/>
        <v>14.7</v>
      </c>
      <c r="F3988" s="460">
        <f t="shared" si="696"/>
        <v>4.1666654359081315E-6</v>
      </c>
      <c r="G3988" s="460">
        <v>1.3766882743766499E-8</v>
      </c>
      <c r="H3988" s="460">
        <f t="shared" si="697"/>
        <v>1</v>
      </c>
      <c r="I3988" s="460">
        <v>4.8714456466597602E-5</v>
      </c>
      <c r="J3988" s="587">
        <v>1.5593030623194499E-5</v>
      </c>
      <c r="K3988" s="587">
        <v>6.6828107539079602E-5</v>
      </c>
      <c r="L3988" s="460" t="str">
        <f t="shared" si="698"/>
        <v>-</v>
      </c>
      <c r="M3988" s="460">
        <f t="shared" si="699"/>
        <v>1</v>
      </c>
      <c r="N3988" s="460">
        <f t="shared" si="700"/>
        <v>5.7361994488651976E-14</v>
      </c>
      <c r="O3988" s="460">
        <f t="shared" si="705"/>
        <v>-264.82751513133906</v>
      </c>
      <c r="P3988" s="460">
        <f t="shared" si="702"/>
        <v>-100</v>
      </c>
      <c r="Q3988" s="460">
        <f t="shared" si="703"/>
        <v>1.4995600198081127E-27</v>
      </c>
      <c r="R3988" s="460">
        <f t="shared" si="704"/>
        <v>-1.4995600198081128E-25</v>
      </c>
    </row>
    <row r="3989" spans="3:18" x14ac:dyDescent="0.35">
      <c r="C3989" s="460">
        <v>14800</v>
      </c>
      <c r="D3989" s="460">
        <f t="shared" si="695"/>
        <v>14800</v>
      </c>
      <c r="E3989" s="460">
        <f t="shared" si="701"/>
        <v>14.8</v>
      </c>
      <c r="F3989" s="460">
        <f t="shared" si="696"/>
        <v>5.1785256599280115E-6</v>
      </c>
      <c r="G3989" s="460">
        <v>2.29074489340488E-16</v>
      </c>
      <c r="H3989" s="460">
        <f t="shared" si="697"/>
        <v>1</v>
      </c>
      <c r="I3989" s="460">
        <v>4.8028304512421797E-5</v>
      </c>
      <c r="J3989" s="587">
        <v>2.9249189027664999E-6</v>
      </c>
      <c r="K3989" s="587">
        <v>4.0971476373670401E-5</v>
      </c>
      <c r="L3989" s="460" t="str">
        <f t="shared" si="698"/>
        <v>-</v>
      </c>
      <c r="M3989" s="460">
        <f t="shared" si="699"/>
        <v>1</v>
      </c>
      <c r="N3989" s="460">
        <f t="shared" si="700"/>
        <v>1.1862681210846229E-21</v>
      </c>
      <c r="O3989" s="460">
        <f t="shared" si="705"/>
        <v>-418.51634280717167</v>
      </c>
      <c r="P3989" s="460">
        <f t="shared" si="702"/>
        <v>-100</v>
      </c>
      <c r="Q3989" s="460">
        <f t="shared" si="703"/>
        <v>8.225996369523878E-28</v>
      </c>
      <c r="R3989" s="460">
        <f t="shared" si="704"/>
        <v>-8.2259963695238782E-26</v>
      </c>
    </row>
    <row r="3990" spans="3:18" x14ac:dyDescent="0.35">
      <c r="C3990" s="460">
        <v>14900</v>
      </c>
      <c r="D3990" s="460">
        <f t="shared" si="695"/>
        <v>14900</v>
      </c>
      <c r="E3990" s="460">
        <f t="shared" si="701"/>
        <v>14.9</v>
      </c>
      <c r="F3990" s="460">
        <f t="shared" si="696"/>
        <v>4.0029102413347309E-6</v>
      </c>
      <c r="G3990" s="460">
        <v>1.3766870829151801E-8</v>
      </c>
      <c r="H3990" s="460">
        <f t="shared" si="697"/>
        <v>1</v>
      </c>
      <c r="I3990" s="460">
        <v>4.0145865939790599E-5</v>
      </c>
      <c r="J3990" s="587">
        <v>2.0244392528747998E-5</v>
      </c>
      <c r="K3990" s="587">
        <v>1.21696544734166E-5</v>
      </c>
      <c r="L3990" s="460" t="str">
        <f t="shared" si="698"/>
        <v>-</v>
      </c>
      <c r="M3990" s="460">
        <f t="shared" si="699"/>
        <v>1</v>
      </c>
      <c r="N3990" s="460">
        <f t="shared" si="700"/>
        <v>5.5107548233144102E-14</v>
      </c>
      <c r="O3990" s="460">
        <f t="shared" si="705"/>
        <v>-265.17577821117362</v>
      </c>
      <c r="P3990" s="460">
        <f t="shared" si="702"/>
        <v>-100</v>
      </c>
      <c r="Q3990" s="460">
        <f t="shared" si="703"/>
        <v>7.5921050075324014E-28</v>
      </c>
      <c r="R3990" s="460">
        <f t="shared" si="704"/>
        <v>-7.592105007532401E-26</v>
      </c>
    </row>
    <row r="3991" spans="3:18" x14ac:dyDescent="0.35">
      <c r="C3991" s="460">
        <v>15000</v>
      </c>
      <c r="D3991" s="460">
        <f t="shared" si="695"/>
        <v>15000</v>
      </c>
      <c r="E3991" s="460">
        <f t="shared" si="701"/>
        <v>15</v>
      </c>
      <c r="F3991" s="460">
        <f t="shared" si="696"/>
        <v>1.7594132073003488E-6</v>
      </c>
      <c r="G3991" s="460">
        <v>1.05367111263278E-8</v>
      </c>
      <c r="H3991" s="460">
        <f t="shared" si="697"/>
        <v>1</v>
      </c>
      <c r="I3991" s="460">
        <v>2.65356455626761E-5</v>
      </c>
      <c r="J3991" s="587">
        <v>3.3683485717199401E-5</v>
      </c>
      <c r="K3991" s="587">
        <v>1.66758683408132E-5</v>
      </c>
      <c r="L3991" s="460" t="str">
        <f t="shared" si="698"/>
        <v>-</v>
      </c>
      <c r="M3991" s="460">
        <f t="shared" si="699"/>
        <v>1</v>
      </c>
      <c r="N3991" s="460">
        <f t="shared" si="700"/>
        <v>1.8538428717169666E-14</v>
      </c>
      <c r="O3991" s="460">
        <f t="shared" si="705"/>
        <v>-274.63854157252661</v>
      </c>
      <c r="P3991" s="460">
        <f t="shared" si="702"/>
        <v>-100</v>
      </c>
      <c r="Q3991" s="460">
        <f t="shared" si="703"/>
        <v>1.3559324802415369E-27</v>
      </c>
      <c r="R3991" s="460">
        <f t="shared" si="704"/>
        <v>-1.3559324802415367E-25</v>
      </c>
    </row>
    <row r="3992" spans="3:18" x14ac:dyDescent="0.35">
      <c r="C3992" s="460">
        <v>15100</v>
      </c>
      <c r="D3992" s="460">
        <f t="shared" si="695"/>
        <v>15100</v>
      </c>
      <c r="E3992" s="460">
        <f t="shared" si="701"/>
        <v>15.1</v>
      </c>
      <c r="F3992" s="460">
        <f t="shared" si="696"/>
        <v>2.7344715914539736E-7</v>
      </c>
      <c r="G3992" s="460">
        <v>5.70242987819439E-9</v>
      </c>
      <c r="H3992" s="460">
        <f t="shared" si="697"/>
        <v>1</v>
      </c>
      <c r="I3992" s="460">
        <v>9.4667657302263108E-6</v>
      </c>
      <c r="J3992" s="587">
        <v>4.1276978567293599E-5</v>
      </c>
      <c r="K3992" s="587">
        <v>4.2773982901274699E-5</v>
      </c>
      <c r="L3992" s="460" t="str">
        <f t="shared" si="698"/>
        <v>-</v>
      </c>
      <c r="M3992" s="460">
        <f t="shared" si="699"/>
        <v>1</v>
      </c>
      <c r="N3992" s="460">
        <f t="shared" si="700"/>
        <v>1.5593132504180903E-15</v>
      </c>
      <c r="O3992" s="460">
        <f t="shared" si="705"/>
        <v>-296.14133261267875</v>
      </c>
      <c r="P3992" s="460">
        <f t="shared" si="702"/>
        <v>-100</v>
      </c>
      <c r="Q3992" s="460">
        <f t="shared" si="703"/>
        <v>1.0097980804893454E-28</v>
      </c>
      <c r="R3992" s="460">
        <f t="shared" si="704"/>
        <v>-1.0097980804893455E-26</v>
      </c>
    </row>
    <row r="3993" spans="3:18" x14ac:dyDescent="0.35">
      <c r="C3993" s="460">
        <v>15200</v>
      </c>
      <c r="D3993" s="460">
        <f t="shared" si="695"/>
        <v>15200</v>
      </c>
      <c r="E3993" s="460">
        <f t="shared" si="701"/>
        <v>15.2</v>
      </c>
      <c r="F3993" s="460">
        <f t="shared" si="696"/>
        <v>8.7940586747022494E-51</v>
      </c>
      <c r="G3993" s="460">
        <v>0.99999998509883903</v>
      </c>
      <c r="H3993" s="460">
        <f t="shared" si="697"/>
        <v>1</v>
      </c>
      <c r="I3993" s="460">
        <v>8.36210659268995E-6</v>
      </c>
      <c r="J3993" s="587">
        <v>4.2056859148232299E-5</v>
      </c>
      <c r="K3993" s="587">
        <v>6.3708096526765104E-5</v>
      </c>
      <c r="L3993" s="460" t="str">
        <f t="shared" si="698"/>
        <v>-</v>
      </c>
      <c r="M3993" s="460">
        <f t="shared" si="699"/>
        <v>1</v>
      </c>
      <c r="N3993" s="460">
        <f t="shared" si="700"/>
        <v>8.7940585436605658E-51</v>
      </c>
      <c r="O3993" s="460">
        <f t="shared" si="705"/>
        <v>-1001.1162129505735</v>
      </c>
      <c r="P3993" s="460">
        <f t="shared" si="702"/>
        <v>-100</v>
      </c>
      <c r="Q3993" s="460">
        <f t="shared" si="703"/>
        <v>6.0786445323235743E-31</v>
      </c>
      <c r="R3993" s="460">
        <f t="shared" si="704"/>
        <v>-6.0786445323235743E-29</v>
      </c>
    </row>
    <row r="3994" spans="3:18" x14ac:dyDescent="0.35">
      <c r="C3994" s="460">
        <v>15300</v>
      </c>
      <c r="D3994" s="460">
        <f t="shared" si="695"/>
        <v>15300</v>
      </c>
      <c r="E3994" s="460">
        <f t="shared" si="701"/>
        <v>15.3</v>
      </c>
      <c r="F3994" s="460">
        <f t="shared" si="696"/>
        <v>2.6298395722525629E-7</v>
      </c>
      <c r="G3994" s="460">
        <v>5.7024237235714403E-9</v>
      </c>
      <c r="H3994" s="460">
        <f t="shared" si="697"/>
        <v>1</v>
      </c>
      <c r="I3994" s="460">
        <v>2.4243488405938602E-5</v>
      </c>
      <c r="J3994" s="587">
        <v>3.6165395993246301E-5</v>
      </c>
      <c r="K3994" s="587">
        <v>7.7653995488062097E-5</v>
      </c>
      <c r="L3994" s="460" t="str">
        <f t="shared" si="698"/>
        <v>-</v>
      </c>
      <c r="M3994" s="460">
        <f t="shared" si="699"/>
        <v>1</v>
      </c>
      <c r="N3994" s="460">
        <f t="shared" si="700"/>
        <v>1.4996459565999984E-15</v>
      </c>
      <c r="O3994" s="460">
        <f t="shared" si="705"/>
        <v>-296.48022518213475</v>
      </c>
      <c r="P3994" s="460">
        <f t="shared" si="702"/>
        <v>-100</v>
      </c>
      <c r="Q3994" s="460">
        <f t="shared" si="703"/>
        <v>5.6223449878668108E-31</v>
      </c>
      <c r="R3994" s="460">
        <f t="shared" si="704"/>
        <v>-5.622344987866811E-29</v>
      </c>
    </row>
    <row r="3995" spans="3:18" x14ac:dyDescent="0.35">
      <c r="C3995" s="460">
        <v>15400</v>
      </c>
      <c r="D3995" s="460">
        <f t="shared" si="695"/>
        <v>15400</v>
      </c>
      <c r="E3995" s="460">
        <f t="shared" si="701"/>
        <v>15.4</v>
      </c>
      <c r="F3995" s="460">
        <f t="shared" si="696"/>
        <v>1.6273390432440236E-6</v>
      </c>
      <c r="G3995" s="460">
        <v>1.0536712590842099E-8</v>
      </c>
      <c r="H3995" s="460">
        <f t="shared" si="697"/>
        <v>1</v>
      </c>
      <c r="I3995" s="460">
        <v>3.5866760919746E-5</v>
      </c>
      <c r="J3995" s="587">
        <v>2.47895867077865E-5</v>
      </c>
      <c r="K3995" s="587">
        <v>8.3532384003526404E-5</v>
      </c>
      <c r="L3995" s="460" t="str">
        <f t="shared" si="698"/>
        <v>-</v>
      </c>
      <c r="M3995" s="460">
        <f t="shared" si="699"/>
        <v>1</v>
      </c>
      <c r="N3995" s="460">
        <f t="shared" si="700"/>
        <v>1.714680378651824E-14</v>
      </c>
      <c r="O3995" s="460">
        <f t="shared" si="705"/>
        <v>-275.3163364363225</v>
      </c>
      <c r="P3995" s="460">
        <f t="shared" si="702"/>
        <v>-100</v>
      </c>
      <c r="Q3995" s="460">
        <f t="shared" si="703"/>
        <v>8.6922522005658546E-29</v>
      </c>
      <c r="R3995" s="460">
        <f t="shared" si="704"/>
        <v>-8.6922522005658553E-27</v>
      </c>
    </row>
    <row r="3996" spans="3:18" x14ac:dyDescent="0.35">
      <c r="C3996" s="460">
        <v>15500</v>
      </c>
      <c r="D3996" s="460">
        <f t="shared" si="695"/>
        <v>15500</v>
      </c>
      <c r="E3996" s="460">
        <f t="shared" si="701"/>
        <v>15.5</v>
      </c>
      <c r="F3996" s="460">
        <f t="shared" si="696"/>
        <v>3.5607168160388577E-6</v>
      </c>
      <c r="G3996" s="460">
        <v>1.37668800312619E-8</v>
      </c>
      <c r="H3996" s="460">
        <f t="shared" si="697"/>
        <v>1</v>
      </c>
      <c r="I3996" s="460">
        <v>4.1648846919382198E-5</v>
      </c>
      <c r="J3996" s="587">
        <v>9.9341845159879398E-6</v>
      </c>
      <c r="K3996" s="587">
        <v>8.1084022991443396E-5</v>
      </c>
      <c r="L3996" s="460" t="str">
        <f t="shared" si="698"/>
        <v>-</v>
      </c>
      <c r="M3996" s="460">
        <f t="shared" si="699"/>
        <v>1</v>
      </c>
      <c r="N3996" s="460">
        <f t="shared" si="700"/>
        <v>4.9019961231703799E-14</v>
      </c>
      <c r="O3996" s="460">
        <f t="shared" si="705"/>
        <v>-266.1925407310643</v>
      </c>
      <c r="P3996" s="460">
        <f t="shared" si="702"/>
        <v>-100</v>
      </c>
      <c r="Q3996" s="460">
        <f t="shared" si="703"/>
        <v>1.0945101982441528E-27</v>
      </c>
      <c r="R3996" s="460">
        <f t="shared" si="704"/>
        <v>-1.0945101982441529E-25</v>
      </c>
    </row>
    <row r="3997" spans="3:18" x14ac:dyDescent="0.35">
      <c r="C3997" s="460">
        <v>15600</v>
      </c>
      <c r="D3997" s="460">
        <f t="shared" si="695"/>
        <v>15600</v>
      </c>
      <c r="E3997" s="460">
        <f t="shared" si="701"/>
        <v>15.6</v>
      </c>
      <c r="F3997" s="460">
        <f t="shared" si="696"/>
        <v>4.430111410645178E-6</v>
      </c>
      <c r="G3997" s="460">
        <v>1.3770553383401201E-15</v>
      </c>
      <c r="H3997" s="460">
        <f t="shared" si="697"/>
        <v>1</v>
      </c>
      <c r="I3997" s="460">
        <v>4.0943415066718501E-5</v>
      </c>
      <c r="J3997" s="587">
        <v>5.9249034277512797E-6</v>
      </c>
      <c r="K3997" s="587">
        <v>7.0863247736789107E-5</v>
      </c>
      <c r="L3997" s="460" t="str">
        <f t="shared" si="698"/>
        <v>-</v>
      </c>
      <c r="M3997" s="460">
        <f t="shared" si="699"/>
        <v>1</v>
      </c>
      <c r="N3997" s="460">
        <f t="shared" si="700"/>
        <v>6.1005085674704226E-21</v>
      </c>
      <c r="O3997" s="460">
        <f t="shared" si="705"/>
        <v>-404.29267917244198</v>
      </c>
      <c r="P3997" s="460">
        <f t="shared" si="702"/>
        <v>-100</v>
      </c>
      <c r="Q3997" s="460">
        <f t="shared" si="703"/>
        <v>6.0073929931279186E-28</v>
      </c>
      <c r="R3997" s="460">
        <f t="shared" si="704"/>
        <v>-6.007392993127919E-26</v>
      </c>
    </row>
    <row r="3998" spans="3:18" x14ac:dyDescent="0.35">
      <c r="C3998" s="460">
        <v>15700</v>
      </c>
      <c r="D3998" s="460">
        <f t="shared" si="695"/>
        <v>15700</v>
      </c>
      <c r="E3998" s="460">
        <f t="shared" si="701"/>
        <v>15.7</v>
      </c>
      <c r="F3998" s="460">
        <f t="shared" si="696"/>
        <v>3.4279788489952565E-6</v>
      </c>
      <c r="G3998" s="460">
        <v>1.37668735014306E-8</v>
      </c>
      <c r="H3998" s="460">
        <f t="shared" si="697"/>
        <v>1</v>
      </c>
      <c r="I3998" s="460">
        <v>3.4102022953908901E-5</v>
      </c>
      <c r="J3998" s="587">
        <v>2.0247933814614601E-5</v>
      </c>
      <c r="K3998" s="587">
        <v>5.4153602066990103E-5</v>
      </c>
      <c r="L3998" s="460" t="str">
        <f t="shared" si="698"/>
        <v>-</v>
      </c>
      <c r="M3998" s="460">
        <f t="shared" si="699"/>
        <v>1</v>
      </c>
      <c r="N3998" s="460">
        <f t="shared" si="700"/>
        <v>4.7192551179697365E-14</v>
      </c>
      <c r="O3998" s="460">
        <f t="shared" si="705"/>
        <v>-266.5225308903876</v>
      </c>
      <c r="P3998" s="460">
        <f t="shared" si="702"/>
        <v>-100</v>
      </c>
      <c r="Q3998" s="460">
        <f t="shared" si="703"/>
        <v>5.5678436566137943E-28</v>
      </c>
      <c r="R3998" s="460">
        <f t="shared" si="704"/>
        <v>-5.5678436566137947E-26</v>
      </c>
    </row>
    <row r="3999" spans="3:18" x14ac:dyDescent="0.35">
      <c r="C3999" s="460">
        <v>15800</v>
      </c>
      <c r="D3999" s="460">
        <f t="shared" si="695"/>
        <v>15800</v>
      </c>
      <c r="E3999" s="460">
        <f t="shared" si="701"/>
        <v>15.8</v>
      </c>
      <c r="F3999" s="460">
        <f t="shared" si="696"/>
        <v>1.5082664387951467E-6</v>
      </c>
      <c r="G3999" s="460">
        <v>1.0536712215761699E-8</v>
      </c>
      <c r="H3999" s="460">
        <f t="shared" si="697"/>
        <v>1</v>
      </c>
      <c r="I3999" s="460">
        <v>2.2383693072461098E-5</v>
      </c>
      <c r="J3999" s="587">
        <v>3.08331901505914E-5</v>
      </c>
      <c r="K3999" s="587">
        <v>3.2816627179919401E-5</v>
      </c>
      <c r="L3999" s="460" t="str">
        <f t="shared" si="698"/>
        <v>-</v>
      </c>
      <c r="M3999" s="460">
        <f t="shared" si="699"/>
        <v>1</v>
      </c>
      <c r="N3999" s="460">
        <f t="shared" si="700"/>
        <v>1.5892169410276219E-14</v>
      </c>
      <c r="O3999" s="460">
        <f t="shared" si="705"/>
        <v>-275.9763362803929</v>
      </c>
      <c r="P3999" s="460">
        <f t="shared" si="702"/>
        <v>-100</v>
      </c>
      <c r="Q3999" s="460">
        <f t="shared" si="703"/>
        <v>9.9492049297875934E-28</v>
      </c>
      <c r="R3999" s="460">
        <f t="shared" si="704"/>
        <v>-9.9492049297875938E-26</v>
      </c>
    </row>
    <row r="4000" spans="3:18" x14ac:dyDescent="0.35">
      <c r="C4000" s="460">
        <v>15900</v>
      </c>
      <c r="D4000" s="460">
        <f t="shared" si="695"/>
        <v>15900</v>
      </c>
      <c r="E4000" s="460">
        <f t="shared" si="701"/>
        <v>15.9</v>
      </c>
      <c r="F4000" s="460">
        <f t="shared" si="696"/>
        <v>2.3465286348592267E-7</v>
      </c>
      <c r="G4000" s="460">
        <v>5.7024280972018799E-9</v>
      </c>
      <c r="H4000" s="460">
        <f t="shared" si="697"/>
        <v>1</v>
      </c>
      <c r="I4000" s="460">
        <v>7.7321472923635E-6</v>
      </c>
      <c r="J4000" s="587">
        <v>3.6150580033444301E-5</v>
      </c>
      <c r="K4000" s="587">
        <v>9.0908164471835397E-6</v>
      </c>
      <c r="L4000" s="460" t="str">
        <f t="shared" si="698"/>
        <v>-</v>
      </c>
      <c r="M4000" s="460">
        <f t="shared" si="699"/>
        <v>1</v>
      </c>
      <c r="N4000" s="460">
        <f t="shared" si="700"/>
        <v>1.3380910818310026E-15</v>
      </c>
      <c r="O4000" s="460">
        <f t="shared" si="705"/>
        <v>-297.47028647590344</v>
      </c>
      <c r="P4000" s="460">
        <f t="shared" si="702"/>
        <v>-100</v>
      </c>
      <c r="Q4000" s="460">
        <f t="shared" si="703"/>
        <v>7.4220469156467755E-29</v>
      </c>
      <c r="R4000" s="460">
        <f t="shared" si="704"/>
        <v>-7.4220469156467754E-27</v>
      </c>
    </row>
    <row r="4001" spans="3:18" x14ac:dyDescent="0.35">
      <c r="C4001" s="460">
        <v>16000</v>
      </c>
      <c r="D4001" s="460">
        <f t="shared" si="695"/>
        <v>16000</v>
      </c>
      <c r="E4001" s="460">
        <f t="shared" si="701"/>
        <v>16</v>
      </c>
      <c r="F4001" s="460">
        <f t="shared" si="696"/>
        <v>3.5861934838121873E-48</v>
      </c>
      <c r="G4001" s="460">
        <v>0.99999998509883903</v>
      </c>
      <c r="H4001" s="460">
        <f t="shared" si="697"/>
        <v>1</v>
      </c>
      <c r="I4001" s="460">
        <v>7.5410598328480202E-6</v>
      </c>
      <c r="J4001" s="587">
        <v>3.5557210130592097E-5</v>
      </c>
      <c r="K4001" s="587">
        <v>1.4638125258700599E-5</v>
      </c>
      <c r="L4001" s="460" t="str">
        <f t="shared" si="698"/>
        <v>-</v>
      </c>
      <c r="M4001" s="460">
        <f t="shared" si="699"/>
        <v>1</v>
      </c>
      <c r="N4001" s="460">
        <f t="shared" si="700"/>
        <v>3.586193430373741E-48</v>
      </c>
      <c r="O4001" s="460">
        <f t="shared" si="705"/>
        <v>-948.90732578751022</v>
      </c>
      <c r="P4001" s="460">
        <f t="shared" si="702"/>
        <v>-100</v>
      </c>
      <c r="Q4001" s="460">
        <f t="shared" si="703"/>
        <v>4.4762193581891574E-31</v>
      </c>
      <c r="R4001" s="460">
        <f t="shared" si="704"/>
        <v>-4.4762193581891572E-29</v>
      </c>
    </row>
    <row r="4002" spans="3:18" x14ac:dyDescent="0.35">
      <c r="C4002" s="460">
        <v>16100</v>
      </c>
      <c r="D4002" s="460">
        <f t="shared" si="695"/>
        <v>16100</v>
      </c>
      <c r="E4002" s="460">
        <f t="shared" si="701"/>
        <v>16.100000000000001</v>
      </c>
      <c r="F4002" s="460">
        <f t="shared" si="696"/>
        <v>2.2612544566834081E-7</v>
      </c>
      <c r="G4002" s="460">
        <v>5.7024255202636597E-9</v>
      </c>
      <c r="H4002" s="460">
        <f t="shared" si="697"/>
        <v>1</v>
      </c>
      <c r="I4002" s="460">
        <v>2.11166590300391E-5</v>
      </c>
      <c r="J4002" s="587">
        <v>2.9365529494398401E-5</v>
      </c>
      <c r="K4002" s="587">
        <v>3.60726220632116E-5</v>
      </c>
      <c r="L4002" s="460" t="str">
        <f t="shared" si="698"/>
        <v>-</v>
      </c>
      <c r="M4002" s="460">
        <f t="shared" si="699"/>
        <v>1</v>
      </c>
      <c r="N4002" s="460">
        <f t="shared" si="700"/>
        <v>1.2894635121601402E-15</v>
      </c>
      <c r="O4002" s="460">
        <f t="shared" si="705"/>
        <v>-297.79181885092737</v>
      </c>
      <c r="P4002" s="460">
        <f t="shared" si="702"/>
        <v>-100</v>
      </c>
      <c r="Q4002" s="460">
        <f t="shared" si="703"/>
        <v>4.1567903729809099E-31</v>
      </c>
      <c r="R4002" s="460">
        <f t="shared" si="704"/>
        <v>-4.1567903729809101E-29</v>
      </c>
    </row>
    <row r="4003" spans="3:18" x14ac:dyDescent="0.35">
      <c r="C4003" s="460">
        <v>16200</v>
      </c>
      <c r="D4003" s="460">
        <f t="shared" si="695"/>
        <v>16200</v>
      </c>
      <c r="E4003" s="460">
        <f t="shared" si="701"/>
        <v>16.2</v>
      </c>
      <c r="F4003" s="460">
        <f t="shared" si="696"/>
        <v>1.4006316959276227E-6</v>
      </c>
      <c r="G4003" s="460">
        <v>1.05367137509965E-8</v>
      </c>
      <c r="H4003" s="460">
        <f t="shared" si="697"/>
        <v>1</v>
      </c>
      <c r="I4003" s="460">
        <v>3.1015618770994099E-5</v>
      </c>
      <c r="J4003" s="587">
        <v>1.8758822723581501E-5</v>
      </c>
      <c r="K4003" s="587">
        <v>5.3221390956164297E-5</v>
      </c>
      <c r="L4003" s="460" t="str">
        <f t="shared" si="698"/>
        <v>-</v>
      </c>
      <c r="M4003" s="460">
        <f t="shared" si="699"/>
        <v>1</v>
      </c>
      <c r="N4003" s="460">
        <f t="shared" si="700"/>
        <v>1.4758055250562133E-14</v>
      </c>
      <c r="O4003" s="460">
        <f t="shared" si="705"/>
        <v>-276.61941736190659</v>
      </c>
      <c r="P4003" s="460">
        <f t="shared" si="702"/>
        <v>-100</v>
      </c>
      <c r="Q4003" s="460">
        <f t="shared" si="703"/>
        <v>6.438071460998086E-29</v>
      </c>
      <c r="R4003" s="460">
        <f t="shared" si="704"/>
        <v>-6.4380714609980858E-27</v>
      </c>
    </row>
    <row r="4004" spans="3:18" x14ac:dyDescent="0.35">
      <c r="C4004" s="460">
        <v>16300</v>
      </c>
      <c r="D4004" s="460">
        <f t="shared" si="695"/>
        <v>16300</v>
      </c>
      <c r="E4004" s="460">
        <f t="shared" si="701"/>
        <v>16.3</v>
      </c>
      <c r="F4004" s="460">
        <f t="shared" si="696"/>
        <v>3.0676356490143823E-6</v>
      </c>
      <c r="G4004" s="460">
        <v>1.3766882926216101E-8</v>
      </c>
      <c r="H4004" s="460">
        <f t="shared" si="697"/>
        <v>1</v>
      </c>
      <c r="I4004" s="460">
        <v>3.5883373967615103E-5</v>
      </c>
      <c r="J4004" s="587">
        <v>5.5729475674330904E-6</v>
      </c>
      <c r="K4004" s="587">
        <v>6.4580134126757994E-5</v>
      </c>
      <c r="L4004" s="460" t="str">
        <f t="shared" si="698"/>
        <v>-</v>
      </c>
      <c r="M4004" s="460">
        <f t="shared" si="699"/>
        <v>1</v>
      </c>
      <c r="N4004" s="460">
        <f t="shared" si="700"/>
        <v>4.2231780840267949E-14</v>
      </c>
      <c r="O4004" s="460">
        <f t="shared" si="705"/>
        <v>-267.48721209501849</v>
      </c>
      <c r="P4004" s="460">
        <f t="shared" si="702"/>
        <v>-100</v>
      </c>
      <c r="Q4004" s="460">
        <f t="shared" si="703"/>
        <v>8.119603544149199E-28</v>
      </c>
      <c r="R4004" s="460">
        <f t="shared" si="704"/>
        <v>-8.1196035441491989E-26</v>
      </c>
    </row>
    <row r="4005" spans="3:18" x14ac:dyDescent="0.35">
      <c r="C4005" s="460">
        <v>16400</v>
      </c>
      <c r="D4005" s="460">
        <f t="shared" si="695"/>
        <v>16400</v>
      </c>
      <c r="E4005" s="460">
        <f t="shared" si="701"/>
        <v>16.399999999999999</v>
      </c>
      <c r="F4005" s="460">
        <f t="shared" si="696"/>
        <v>3.8202891143352207E-6</v>
      </c>
      <c r="G4005" s="460">
        <v>3.6706984565196598E-15</v>
      </c>
      <c r="H4005" s="460">
        <f t="shared" si="697"/>
        <v>1</v>
      </c>
      <c r="I4005" s="460">
        <v>3.5170173377075897E-5</v>
      </c>
      <c r="J4005" s="587">
        <v>8.0165183311142892E-6</v>
      </c>
      <c r="K4005" s="587">
        <v>6.9258793544552694E-5</v>
      </c>
      <c r="L4005" s="460" t="str">
        <f t="shared" si="698"/>
        <v>-</v>
      </c>
      <c r="M4005" s="460">
        <f t="shared" si="699"/>
        <v>1</v>
      </c>
      <c r="N4005" s="460">
        <f t="shared" si="700"/>
        <v>1.4023129355449152E-20</v>
      </c>
      <c r="O4005" s="460">
        <f t="shared" si="705"/>
        <v>-397.06310119650232</v>
      </c>
      <c r="P4005" s="460">
        <f t="shared" si="702"/>
        <v>-100</v>
      </c>
      <c r="Q4005" s="460">
        <f t="shared" si="703"/>
        <v>4.458811243460177E-28</v>
      </c>
      <c r="R4005" s="460">
        <f t="shared" si="704"/>
        <v>-4.4588112434601771E-26</v>
      </c>
    </row>
    <row r="4006" spans="3:18" x14ac:dyDescent="0.35">
      <c r="C4006" s="460">
        <v>16500</v>
      </c>
      <c r="D4006" s="460">
        <f t="shared" si="695"/>
        <v>16500</v>
      </c>
      <c r="E4006" s="460">
        <f t="shared" si="701"/>
        <v>16.5</v>
      </c>
      <c r="F4006" s="460">
        <f t="shared" si="696"/>
        <v>2.9588971069824503E-6</v>
      </c>
      <c r="G4006" s="460">
        <v>1.3766881788083699E-8</v>
      </c>
      <c r="H4006" s="460">
        <f t="shared" si="697"/>
        <v>1</v>
      </c>
      <c r="I4006" s="460">
        <v>2.91843594413754E-5</v>
      </c>
      <c r="J4006" s="587">
        <v>1.98491576592007E-5</v>
      </c>
      <c r="K4006" s="587">
        <v>6.7045097940216896E-5</v>
      </c>
      <c r="L4006" s="460" t="str">
        <f t="shared" si="698"/>
        <v>-</v>
      </c>
      <c r="M4006" s="460">
        <f t="shared" si="699"/>
        <v>1</v>
      </c>
      <c r="N4006" s="460">
        <f t="shared" si="700"/>
        <v>4.0734786694930243E-14</v>
      </c>
      <c r="O4006" s="460">
        <f t="shared" si="705"/>
        <v>-267.80069107004567</v>
      </c>
      <c r="P4006" s="460">
        <f t="shared" si="702"/>
        <v>-100</v>
      </c>
      <c r="Q4006" s="460">
        <f t="shared" si="703"/>
        <v>4.1483099738500716E-28</v>
      </c>
      <c r="R4006" s="460">
        <f t="shared" si="704"/>
        <v>-4.1483099738500715E-26</v>
      </c>
    </row>
    <row r="4007" spans="3:18" x14ac:dyDescent="0.35">
      <c r="C4007" s="460">
        <v>16600</v>
      </c>
      <c r="D4007" s="460">
        <f t="shared" si="695"/>
        <v>16600</v>
      </c>
      <c r="E4007" s="460">
        <f t="shared" si="701"/>
        <v>16.600000000000001</v>
      </c>
      <c r="F4007" s="460">
        <f t="shared" si="696"/>
        <v>1.3030915929641404E-6</v>
      </c>
      <c r="G4007" s="460">
        <v>1.05367088089323E-8</v>
      </c>
      <c r="H4007" s="460">
        <f t="shared" si="697"/>
        <v>1</v>
      </c>
      <c r="I4007" s="460">
        <v>1.9015207673118601E-5</v>
      </c>
      <c r="J4007" s="587">
        <v>2.8119373791613299E-5</v>
      </c>
      <c r="K4007" s="587">
        <v>5.8400604190084597E-5</v>
      </c>
      <c r="L4007" s="460" t="str">
        <f t="shared" si="698"/>
        <v>-</v>
      </c>
      <c r="M4007" s="460">
        <f t="shared" si="699"/>
        <v>1</v>
      </c>
      <c r="N4007" s="460">
        <f t="shared" si="700"/>
        <v>1.3730296666430881E-14</v>
      </c>
      <c r="O4007" s="460">
        <f t="shared" si="705"/>
        <v>-277.24640157980679</v>
      </c>
      <c r="P4007" s="460">
        <f t="shared" si="702"/>
        <v>-100</v>
      </c>
      <c r="Q4007" s="460">
        <f t="shared" si="703"/>
        <v>7.4161132639000416E-28</v>
      </c>
      <c r="R4007" s="460">
        <f t="shared" si="704"/>
        <v>-7.4161132639000421E-26</v>
      </c>
    </row>
    <row r="4008" spans="3:18" x14ac:dyDescent="0.35">
      <c r="C4008" s="460">
        <v>16700</v>
      </c>
      <c r="D4008" s="460">
        <f t="shared" si="695"/>
        <v>16700</v>
      </c>
      <c r="E4008" s="460">
        <f t="shared" si="701"/>
        <v>16.7</v>
      </c>
      <c r="F4008" s="460">
        <f t="shared" si="696"/>
        <v>2.0291912023160128E-7</v>
      </c>
      <c r="G4008" s="460">
        <v>5.7024262986645398E-9</v>
      </c>
      <c r="H4008" s="460">
        <f t="shared" si="697"/>
        <v>1</v>
      </c>
      <c r="I4008" s="460">
        <v>6.3415555448762904E-6</v>
      </c>
      <c r="J4008" s="587">
        <v>3.1648035477231002E-5</v>
      </c>
      <c r="K4008" s="587">
        <v>4.4392037620006202E-5</v>
      </c>
      <c r="L4008" s="460" t="str">
        <f t="shared" si="698"/>
        <v>-</v>
      </c>
      <c r="M4008" s="460">
        <f t="shared" si="699"/>
        <v>1</v>
      </c>
      <c r="N4008" s="460">
        <f t="shared" si="700"/>
        <v>1.157131327710555E-15</v>
      </c>
      <c r="O4008" s="460">
        <f t="shared" si="705"/>
        <v>-298.73234696680208</v>
      </c>
      <c r="P4008" s="460">
        <f t="shared" si="702"/>
        <v>-100</v>
      </c>
      <c r="Q4008" s="460">
        <f t="shared" si="703"/>
        <v>5.5408878070186519E-29</v>
      </c>
      <c r="R4008" s="460">
        <f t="shared" si="704"/>
        <v>-5.5408878070186521E-27</v>
      </c>
    </row>
    <row r="4009" spans="3:18" x14ac:dyDescent="0.35">
      <c r="C4009" s="460">
        <v>16800</v>
      </c>
      <c r="D4009" s="460">
        <f t="shared" si="695"/>
        <v>16800</v>
      </c>
      <c r="E4009" s="460">
        <f t="shared" si="701"/>
        <v>16.8</v>
      </c>
      <c r="F4009" s="460">
        <f t="shared" si="696"/>
        <v>3.347212226642726E-51</v>
      </c>
      <c r="G4009" s="460">
        <v>0.99999998509883903</v>
      </c>
      <c r="H4009" s="460">
        <f t="shared" si="697"/>
        <v>1</v>
      </c>
      <c r="I4009" s="460">
        <v>6.8410689596145997E-6</v>
      </c>
      <c r="J4009" s="587">
        <v>3.0045871117337699E-5</v>
      </c>
      <c r="K4009" s="587">
        <v>2.6566834591051501E-5</v>
      </c>
      <c r="L4009" s="460" t="str">
        <f t="shared" si="698"/>
        <v>-</v>
      </c>
      <c r="M4009" s="460">
        <f t="shared" si="699"/>
        <v>1</v>
      </c>
      <c r="N4009" s="460">
        <f t="shared" si="700"/>
        <v>3.347212176765378E-51</v>
      </c>
      <c r="O4009" s="460">
        <f t="shared" si="705"/>
        <v>-1009.5063351446714</v>
      </c>
      <c r="P4009" s="460">
        <f t="shared" si="702"/>
        <v>-100</v>
      </c>
      <c r="Q4009" s="460">
        <f t="shared" si="703"/>
        <v>3.3473822739229795E-31</v>
      </c>
      <c r="R4009" s="460">
        <f t="shared" si="704"/>
        <v>-3.3473822739229793E-29</v>
      </c>
    </row>
    <row r="4010" spans="3:18" x14ac:dyDescent="0.35">
      <c r="C4010" s="460">
        <v>16900</v>
      </c>
      <c r="D4010" s="460">
        <f t="shared" si="695"/>
        <v>16900</v>
      </c>
      <c r="E4010" s="460">
        <f t="shared" si="701"/>
        <v>16.899999999999999</v>
      </c>
      <c r="F4010" s="460">
        <f t="shared" si="696"/>
        <v>1.9589919571590837E-7</v>
      </c>
      <c r="G4010" s="460">
        <v>5.7024273172593304E-9</v>
      </c>
      <c r="H4010" s="460">
        <f t="shared" si="697"/>
        <v>1</v>
      </c>
      <c r="I4010" s="460">
        <v>1.85310953727345E-5</v>
      </c>
      <c r="J4010" s="587">
        <v>2.3746794577413302E-5</v>
      </c>
      <c r="K4010" s="587">
        <v>6.7868219430580104E-6</v>
      </c>
      <c r="L4010" s="460" t="str">
        <f t="shared" si="698"/>
        <v>-</v>
      </c>
      <c r="M4010" s="460">
        <f t="shared" si="699"/>
        <v>1</v>
      </c>
      <c r="N4010" s="460">
        <f t="shared" si="700"/>
        <v>1.1171009250795278E-15</v>
      </c>
      <c r="O4010" s="460">
        <f t="shared" si="705"/>
        <v>-299.03815177090019</v>
      </c>
      <c r="P4010" s="460">
        <f t="shared" si="702"/>
        <v>-100</v>
      </c>
      <c r="Q4010" s="460">
        <f t="shared" si="703"/>
        <v>3.1197861920338421E-31</v>
      </c>
      <c r="R4010" s="460">
        <f t="shared" si="704"/>
        <v>-3.119786192033842E-29</v>
      </c>
    </row>
    <row r="4011" spans="3:18" x14ac:dyDescent="0.35">
      <c r="C4011" s="460">
        <v>17000</v>
      </c>
      <c r="D4011" s="460">
        <f t="shared" si="695"/>
        <v>17000</v>
      </c>
      <c r="E4011" s="460">
        <f t="shared" si="701"/>
        <v>17</v>
      </c>
      <c r="F4011" s="460">
        <f t="shared" si="696"/>
        <v>1.2144879447017233E-6</v>
      </c>
      <c r="G4011" s="460">
        <v>1.0536712667235799E-8</v>
      </c>
      <c r="H4011" s="460">
        <f t="shared" si="697"/>
        <v>1</v>
      </c>
      <c r="I4011" s="460">
        <v>2.70215122354955E-5</v>
      </c>
      <c r="J4011" s="587">
        <v>1.3910527223874E-5</v>
      </c>
      <c r="K4011" s="587">
        <v>1.2962511054972199E-5</v>
      </c>
      <c r="L4011" s="460" t="str">
        <f t="shared" si="698"/>
        <v>-</v>
      </c>
      <c r="M4011" s="460">
        <f t="shared" si="699"/>
        <v>1</v>
      </c>
      <c r="N4011" s="460">
        <f t="shared" si="700"/>
        <v>1.2796710511143819E-14</v>
      </c>
      <c r="O4011" s="460">
        <f t="shared" si="705"/>
        <v>-277.858033092136</v>
      </c>
      <c r="P4011" s="460">
        <f t="shared" si="702"/>
        <v>-100</v>
      </c>
      <c r="Q4011" s="460">
        <f t="shared" si="703"/>
        <v>4.8398537170694897E-29</v>
      </c>
      <c r="R4011" s="460">
        <f t="shared" si="704"/>
        <v>-4.8398537170694899E-27</v>
      </c>
    </row>
    <row r="4012" spans="3:18" x14ac:dyDescent="0.35">
      <c r="C4012" s="460">
        <v>17100</v>
      </c>
      <c r="D4012" s="460">
        <f t="shared" si="695"/>
        <v>17100</v>
      </c>
      <c r="E4012" s="460">
        <f t="shared" si="701"/>
        <v>17.100000000000001</v>
      </c>
      <c r="F4012" s="460">
        <f t="shared" si="696"/>
        <v>2.6622848028046627E-6</v>
      </c>
      <c r="G4012" s="460">
        <v>1.37668802461282E-8</v>
      </c>
      <c r="H4012" s="460">
        <f t="shared" si="697"/>
        <v>1</v>
      </c>
      <c r="I4012" s="460">
        <v>3.1145781530794603E-5</v>
      </c>
      <c r="J4012" s="587">
        <v>2.21441670897445E-6</v>
      </c>
      <c r="K4012" s="587">
        <v>3.0767964879514901E-5</v>
      </c>
      <c r="L4012" s="460" t="str">
        <f t="shared" si="698"/>
        <v>-</v>
      </c>
      <c r="M4012" s="460">
        <f t="shared" si="699"/>
        <v>1</v>
      </c>
      <c r="N4012" s="460">
        <f t="shared" si="700"/>
        <v>3.6651356061298824E-14</v>
      </c>
      <c r="O4012" s="460">
        <f t="shared" si="705"/>
        <v>-268.71819904580815</v>
      </c>
      <c r="P4012" s="460">
        <f t="shared" si="702"/>
        <v>-100</v>
      </c>
      <c r="Q4012" s="460">
        <f t="shared" si="703"/>
        <v>6.1127782193817987E-28</v>
      </c>
      <c r="R4012" s="460">
        <f t="shared" si="704"/>
        <v>-6.1127782193817985E-26</v>
      </c>
    </row>
    <row r="4013" spans="3:18" x14ac:dyDescent="0.35">
      <c r="C4013" s="460">
        <v>17200</v>
      </c>
      <c r="D4013" s="460">
        <f t="shared" si="695"/>
        <v>17200</v>
      </c>
      <c r="E4013" s="460">
        <f t="shared" si="701"/>
        <v>17.2</v>
      </c>
      <c r="F4013" s="460">
        <f t="shared" si="696"/>
        <v>3.3183635645824781E-6</v>
      </c>
      <c r="G4013" s="460">
        <v>2.0645686288390502E-15</v>
      </c>
      <c r="H4013" s="460">
        <f t="shared" si="697"/>
        <v>1</v>
      </c>
      <c r="I4013" s="460">
        <v>3.0434160897031E-5</v>
      </c>
      <c r="J4013" s="587">
        <v>9.4289503003646498E-6</v>
      </c>
      <c r="K4013" s="587">
        <v>4.4970790851289002E-5</v>
      </c>
      <c r="L4013" s="460" t="str">
        <f t="shared" si="698"/>
        <v>-</v>
      </c>
      <c r="M4013" s="460">
        <f t="shared" si="699"/>
        <v>1</v>
      </c>
      <c r="N4013" s="460">
        <f t="shared" si="700"/>
        <v>6.8509893145195093E-21</v>
      </c>
      <c r="O4013" s="460">
        <f t="shared" si="705"/>
        <v>-403.28493419697429</v>
      </c>
      <c r="P4013" s="460">
        <f t="shared" si="702"/>
        <v>-100</v>
      </c>
      <c r="Q4013" s="460">
        <f t="shared" si="703"/>
        <v>3.3583060083206268E-28</v>
      </c>
      <c r="R4013" s="460">
        <f t="shared" si="704"/>
        <v>-3.3583060083206268E-26</v>
      </c>
    </row>
    <row r="4014" spans="3:18" x14ac:dyDescent="0.35">
      <c r="C4014" s="460">
        <v>17300</v>
      </c>
      <c r="D4014" s="460">
        <f t="shared" si="695"/>
        <v>17300</v>
      </c>
      <c r="E4014" s="460">
        <f t="shared" si="701"/>
        <v>17.3</v>
      </c>
      <c r="F4014" s="460">
        <f t="shared" si="696"/>
        <v>2.5723508070791752E-6</v>
      </c>
      <c r="G4014" s="460">
        <v>1.37668733138882E-8</v>
      </c>
      <c r="H4014" s="460">
        <f t="shared" si="697"/>
        <v>1</v>
      </c>
      <c r="I4014" s="460">
        <v>2.5160137102796899E-5</v>
      </c>
      <c r="J4014" s="587">
        <v>1.9181367408565999E-5</v>
      </c>
      <c r="K4014" s="587">
        <v>5.4318028315421098E-5</v>
      </c>
      <c r="L4014" s="460" t="str">
        <f t="shared" si="698"/>
        <v>-</v>
      </c>
      <c r="M4014" s="460">
        <f t="shared" si="699"/>
        <v>1</v>
      </c>
      <c r="N4014" s="460">
        <f t="shared" si="700"/>
        <v>3.5413227679937071E-14</v>
      </c>
      <c r="O4014" s="460">
        <f t="shared" si="705"/>
        <v>-269.01668976774465</v>
      </c>
      <c r="P4014" s="460">
        <f t="shared" si="702"/>
        <v>-100</v>
      </c>
      <c r="Q4014" s="460">
        <f t="shared" si="703"/>
        <v>3.1352429498559929E-28</v>
      </c>
      <c r="R4014" s="460">
        <f t="shared" si="704"/>
        <v>-3.1352429498559928E-26</v>
      </c>
    </row>
    <row r="4015" spans="3:18" x14ac:dyDescent="0.35">
      <c r="C4015" s="460">
        <v>17400</v>
      </c>
      <c r="D4015" s="460">
        <f t="shared" si="695"/>
        <v>17400</v>
      </c>
      <c r="E4015" s="460">
        <f t="shared" si="701"/>
        <v>17.399999999999999</v>
      </c>
      <c r="F4015" s="460">
        <f t="shared" si="696"/>
        <v>1.1338185270931355E-6</v>
      </c>
      <c r="G4015" s="460">
        <v>1.05367098854865E-8</v>
      </c>
      <c r="H4015" s="460">
        <f t="shared" si="697"/>
        <v>1</v>
      </c>
      <c r="I4015" s="460">
        <v>1.62738089740602E-5</v>
      </c>
      <c r="J4015" s="587">
        <v>2.55662349702977E-5</v>
      </c>
      <c r="K4015" s="587">
        <v>5.8069529786168801E-5</v>
      </c>
      <c r="L4015" s="460" t="str">
        <f t="shared" si="698"/>
        <v>-</v>
      </c>
      <c r="M4015" s="460">
        <f t="shared" si="699"/>
        <v>1</v>
      </c>
      <c r="N4015" s="460">
        <f t="shared" si="700"/>
        <v>1.1946716882769984E-14</v>
      </c>
      <c r="O4015" s="460">
        <f t="shared" si="705"/>
        <v>-278.45502856477441</v>
      </c>
      <c r="P4015" s="460">
        <f t="shared" si="702"/>
        <v>-100</v>
      </c>
      <c r="Q4015" s="460">
        <f t="shared" si="703"/>
        <v>5.6074108724567132E-28</v>
      </c>
      <c r="R4015" s="460">
        <f t="shared" si="704"/>
        <v>-5.6074108724567133E-26</v>
      </c>
    </row>
    <row r="4016" spans="3:18" x14ac:dyDescent="0.35">
      <c r="C4016" s="460">
        <v>17500</v>
      </c>
      <c r="D4016" s="460">
        <f t="shared" si="695"/>
        <v>17500</v>
      </c>
      <c r="E4016" s="460">
        <f t="shared" si="701"/>
        <v>17.5</v>
      </c>
      <c r="F4016" s="460">
        <f t="shared" si="696"/>
        <v>1.7670775268426363E-7</v>
      </c>
      <c r="G4016" s="460">
        <v>5.7024319534218997E-9</v>
      </c>
      <c r="H4016" s="460">
        <f t="shared" si="697"/>
        <v>1</v>
      </c>
      <c r="I4016" s="460">
        <v>5.2360759426357303E-6</v>
      </c>
      <c r="J4016" s="587">
        <v>2.76889933148529E-5</v>
      </c>
      <c r="K4016" s="587">
        <v>5.60519008250924E-5</v>
      </c>
      <c r="L4016" s="460" t="str">
        <f t="shared" si="698"/>
        <v>-</v>
      </c>
      <c r="M4016" s="460">
        <f t="shared" si="699"/>
        <v>1</v>
      </c>
      <c r="N4016" s="460">
        <f t="shared" si="700"/>
        <v>1.0076639353241194E-15</v>
      </c>
      <c r="O4016" s="460">
        <f t="shared" si="705"/>
        <v>-299.93368569450752</v>
      </c>
      <c r="P4016" s="460">
        <f t="shared" si="702"/>
        <v>-100</v>
      </c>
      <c r="Q4016" s="460">
        <f t="shared" si="703"/>
        <v>4.1953995595051118E-29</v>
      </c>
      <c r="R4016" s="460">
        <f t="shared" si="704"/>
        <v>-4.1953995595051121E-27</v>
      </c>
    </row>
    <row r="4017" spans="3:18" x14ac:dyDescent="0.35">
      <c r="C4017" s="460">
        <v>17600</v>
      </c>
      <c r="D4017" s="460">
        <f t="shared" si="695"/>
        <v>17600</v>
      </c>
      <c r="E4017" s="460">
        <f t="shared" si="701"/>
        <v>17.600000000000001</v>
      </c>
      <c r="F4017" s="460">
        <f t="shared" si="696"/>
        <v>2.6593373949121942E-49</v>
      </c>
      <c r="G4017" s="460">
        <v>0.99999998509883903</v>
      </c>
      <c r="H4017" s="460">
        <f t="shared" si="697"/>
        <v>1</v>
      </c>
      <c r="I4017" s="460">
        <v>6.2181454321503198E-6</v>
      </c>
      <c r="J4017" s="587">
        <v>2.53583734815969E-5</v>
      </c>
      <c r="K4017" s="587">
        <v>4.8655975971662097E-5</v>
      </c>
      <c r="L4017" s="460" t="str">
        <f t="shared" si="698"/>
        <v>-</v>
      </c>
      <c r="M4017" s="460">
        <f t="shared" si="699"/>
        <v>1</v>
      </c>
      <c r="N4017" s="460">
        <f t="shared" si="700"/>
        <v>2.6593373552849794E-49</v>
      </c>
      <c r="O4017" s="460">
        <f t="shared" si="705"/>
        <v>-971.50453131846587</v>
      </c>
      <c r="P4017" s="460">
        <f t="shared" si="702"/>
        <v>-100</v>
      </c>
      <c r="Q4017" s="460">
        <f t="shared" si="703"/>
        <v>2.538466516382228E-31</v>
      </c>
      <c r="R4017" s="460">
        <f t="shared" si="704"/>
        <v>-2.5384665163822278E-29</v>
      </c>
    </row>
    <row r="4018" spans="3:18" x14ac:dyDescent="0.35">
      <c r="C4018" s="460">
        <v>17700</v>
      </c>
      <c r="D4018" s="460">
        <f t="shared" si="695"/>
        <v>17700</v>
      </c>
      <c r="E4018" s="460">
        <f t="shared" si="701"/>
        <v>17.7</v>
      </c>
      <c r="F4018" s="460">
        <f t="shared" si="696"/>
        <v>1.7087593023409514E-7</v>
      </c>
      <c r="G4018" s="460">
        <v>5.7024216610563202E-9</v>
      </c>
      <c r="H4018" s="460">
        <f t="shared" si="697"/>
        <v>1</v>
      </c>
      <c r="I4018" s="460">
        <v>1.6349793905529E-5</v>
      </c>
      <c r="J4018" s="587">
        <v>1.9092760803138899E-5</v>
      </c>
      <c r="K4018" s="587">
        <v>3.6779987485513703E-5</v>
      </c>
      <c r="L4018" s="460" t="str">
        <f t="shared" si="698"/>
        <v>-</v>
      </c>
      <c r="M4018" s="460">
        <f t="shared" si="699"/>
        <v>1</v>
      </c>
      <c r="N4018" s="460">
        <f t="shared" si="700"/>
        <v>9.7440660592005263E-16</v>
      </c>
      <c r="O4018" s="460">
        <f t="shared" si="705"/>
        <v>-300.22519560865538</v>
      </c>
      <c r="P4018" s="460">
        <f t="shared" si="702"/>
        <v>-100</v>
      </c>
      <c r="Q4018" s="460">
        <f t="shared" si="703"/>
        <v>2.3736705841515919E-31</v>
      </c>
      <c r="R4018" s="460">
        <f t="shared" si="704"/>
        <v>-2.373670584151592E-29</v>
      </c>
    </row>
    <row r="4019" spans="3:18" x14ac:dyDescent="0.35">
      <c r="C4019" s="460">
        <v>17800</v>
      </c>
      <c r="D4019" s="460">
        <f t="shared" si="695"/>
        <v>17800</v>
      </c>
      <c r="E4019" s="460">
        <f t="shared" si="701"/>
        <v>17.8</v>
      </c>
      <c r="F4019" s="460">
        <f t="shared" si="696"/>
        <v>1.0602131088655617E-6</v>
      </c>
      <c r="G4019" s="460">
        <v>1.05367115870017E-8</v>
      </c>
      <c r="H4019" s="460">
        <f t="shared" si="697"/>
        <v>1</v>
      </c>
      <c r="I4019" s="460">
        <v>2.3677069502371202E-5</v>
      </c>
      <c r="J4019" s="587">
        <v>1.0014551110565399E-5</v>
      </c>
      <c r="K4019" s="587">
        <v>2.1725725871075801E-5</v>
      </c>
      <c r="L4019" s="460" t="str">
        <f t="shared" si="698"/>
        <v>-</v>
      </c>
      <c r="M4019" s="460">
        <f t="shared" si="699"/>
        <v>1</v>
      </c>
      <c r="N4019" s="460">
        <f t="shared" si="700"/>
        <v>1.1171159748874859E-14</v>
      </c>
      <c r="O4019" s="460">
        <f t="shared" si="705"/>
        <v>-279.03803475363924</v>
      </c>
      <c r="P4019" s="460">
        <f t="shared" si="702"/>
        <v>-100</v>
      </c>
      <c r="Q4019" s="460">
        <f t="shared" si="703"/>
        <v>3.6878695519681539E-29</v>
      </c>
      <c r="R4019" s="460">
        <f t="shared" si="704"/>
        <v>-3.6878695519681539E-27</v>
      </c>
    </row>
    <row r="4020" spans="3:18" x14ac:dyDescent="0.35">
      <c r="C4020" s="460">
        <v>17900</v>
      </c>
      <c r="D4020" s="460">
        <f t="shared" si="695"/>
        <v>17900</v>
      </c>
      <c r="E4020" s="460">
        <f t="shared" si="701"/>
        <v>17.899999999999999</v>
      </c>
      <c r="F4020" s="460">
        <f t="shared" si="696"/>
        <v>2.3259599700628042E-6</v>
      </c>
      <c r="G4020" s="460">
        <v>1.3766877526971201E-8</v>
      </c>
      <c r="H4020" s="460">
        <f t="shared" si="697"/>
        <v>1</v>
      </c>
      <c r="I4020" s="460">
        <v>2.71894803606828E-5</v>
      </c>
      <c r="J4020" s="587">
        <v>3.4711391832346797E-7</v>
      </c>
      <c r="K4020" s="587">
        <v>5.0592614054341396E-6</v>
      </c>
      <c r="L4020" s="460" t="str">
        <f t="shared" si="698"/>
        <v>-</v>
      </c>
      <c r="M4020" s="460">
        <f t="shared" si="699"/>
        <v>1</v>
      </c>
      <c r="N4020" s="460">
        <f t="shared" si="700"/>
        <v>3.2021206040492227E-14</v>
      </c>
      <c r="O4020" s="460">
        <f t="shared" si="705"/>
        <v>-269.89124629851125</v>
      </c>
      <c r="P4020" s="460">
        <f t="shared" si="702"/>
        <v>-100</v>
      </c>
      <c r="Q4020" s="460">
        <f t="shared" si="703"/>
        <v>4.6639511562062214E-28</v>
      </c>
      <c r="R4020" s="460">
        <f t="shared" si="704"/>
        <v>-4.6639511562062213E-26</v>
      </c>
    </row>
    <row r="4021" spans="3:18" x14ac:dyDescent="0.35">
      <c r="C4021" s="460">
        <v>18000</v>
      </c>
      <c r="D4021" s="460">
        <f t="shared" si="695"/>
        <v>18000</v>
      </c>
      <c r="E4021" s="460">
        <f t="shared" si="701"/>
        <v>18</v>
      </c>
      <c r="F4021" s="460">
        <f t="shared" si="696"/>
        <v>2.9014531191838984E-6</v>
      </c>
      <c r="G4021" s="460">
        <v>4.5843880115844197E-16</v>
      </c>
      <c r="H4021" s="460">
        <f t="shared" si="697"/>
        <v>1</v>
      </c>
      <c r="I4021" s="460">
        <v>2.64840264460807E-5</v>
      </c>
      <c r="J4021" s="587">
        <v>1.03111257326857E-5</v>
      </c>
      <c r="K4021" s="587">
        <v>1.1549185377946599E-5</v>
      </c>
      <c r="L4021" s="460" t="str">
        <f t="shared" si="698"/>
        <v>-</v>
      </c>
      <c r="M4021" s="460">
        <f t="shared" si="699"/>
        <v>1</v>
      </c>
      <c r="N4021" s="460">
        <f t="shared" si="700"/>
        <v>1.3301386895760885E-21</v>
      </c>
      <c r="O4021" s="460">
        <f t="shared" si="705"/>
        <v>-417.52206148175043</v>
      </c>
      <c r="P4021" s="460">
        <f t="shared" si="702"/>
        <v>-100</v>
      </c>
      <c r="Q4021" s="460">
        <f t="shared" si="703"/>
        <v>2.5633943036823699E-28</v>
      </c>
      <c r="R4021" s="460">
        <f t="shared" si="704"/>
        <v>-2.5633943036823697E-26</v>
      </c>
    </row>
    <row r="4022" spans="3:18" x14ac:dyDescent="0.35">
      <c r="C4022" s="460">
        <v>18100</v>
      </c>
      <c r="D4022" s="460">
        <f t="shared" si="695"/>
        <v>18100</v>
      </c>
      <c r="E4022" s="460">
        <f t="shared" si="701"/>
        <v>18.100000000000001</v>
      </c>
      <c r="F4022" s="460">
        <f t="shared" si="696"/>
        <v>2.2509291653167278E-6</v>
      </c>
      <c r="G4022" s="460">
        <v>1.37668760286025E-8</v>
      </c>
      <c r="H4022" s="460">
        <f t="shared" si="697"/>
        <v>1</v>
      </c>
      <c r="I4022" s="460">
        <v>2.1805687302532699E-5</v>
      </c>
      <c r="J4022" s="587">
        <v>1.8314688019280099E-5</v>
      </c>
      <c r="K4022" s="587">
        <v>2.6490116555605999E-5</v>
      </c>
      <c r="L4022" s="460" t="str">
        <f t="shared" si="698"/>
        <v>-</v>
      </c>
      <c r="M4022" s="460">
        <f t="shared" si="699"/>
        <v>1</v>
      </c>
      <c r="N4022" s="460">
        <f t="shared" si="700"/>
        <v>3.0988262768081091E-14</v>
      </c>
      <c r="O4022" s="460">
        <f t="shared" si="705"/>
        <v>-270.17605540092194</v>
      </c>
      <c r="P4022" s="460">
        <f t="shared" si="702"/>
        <v>-100</v>
      </c>
      <c r="Q4022" s="460">
        <f t="shared" si="703"/>
        <v>2.4006812795525427E-28</v>
      </c>
      <c r="R4022" s="460">
        <f t="shared" si="704"/>
        <v>-2.4006812795525427E-26</v>
      </c>
    </row>
    <row r="4023" spans="3:18" x14ac:dyDescent="0.35">
      <c r="C4023" s="460">
        <v>18200</v>
      </c>
      <c r="D4023" s="460">
        <f t="shared" si="695"/>
        <v>18200</v>
      </c>
      <c r="E4023" s="460">
        <f t="shared" si="701"/>
        <v>18.2</v>
      </c>
      <c r="F4023" s="460">
        <f t="shared" si="696"/>
        <v>9.9291360263295411E-7</v>
      </c>
      <c r="G4023" s="460">
        <v>1.05367109687871E-8</v>
      </c>
      <c r="H4023" s="460">
        <f t="shared" si="697"/>
        <v>1</v>
      </c>
      <c r="I4023" s="460">
        <v>1.3989300389192E-5</v>
      </c>
      <c r="J4023" s="587">
        <v>2.31560343557235E-5</v>
      </c>
      <c r="K4023" s="587">
        <v>3.83683407021982E-5</v>
      </c>
      <c r="L4023" s="460" t="str">
        <f t="shared" si="698"/>
        <v>-</v>
      </c>
      <c r="M4023" s="460">
        <f t="shared" si="699"/>
        <v>1</v>
      </c>
      <c r="N4023" s="460">
        <f t="shared" si="700"/>
        <v>1.0462043647920563E-14</v>
      </c>
      <c r="O4023" s="460">
        <f t="shared" si="705"/>
        <v>-279.60766944833659</v>
      </c>
      <c r="P4023" s="460">
        <f t="shared" si="702"/>
        <v>-100</v>
      </c>
      <c r="Q4023" s="460">
        <f t="shared" si="703"/>
        <v>4.2953197549510706E-28</v>
      </c>
      <c r="R4023" s="460">
        <f t="shared" si="704"/>
        <v>-4.2953197549510704E-26</v>
      </c>
    </row>
    <row r="4024" spans="3:18" x14ac:dyDescent="0.35">
      <c r="C4024" s="460">
        <v>18300</v>
      </c>
      <c r="D4024" s="460">
        <f t="shared" si="695"/>
        <v>18300</v>
      </c>
      <c r="E4024" s="460">
        <f t="shared" si="701"/>
        <v>18.3</v>
      </c>
      <c r="F4024" s="460">
        <f t="shared" si="696"/>
        <v>1.5486600447956045E-7</v>
      </c>
      <c r="G4024" s="460">
        <v>5.7024301111144199E-9</v>
      </c>
      <c r="H4024" s="460">
        <f t="shared" si="697"/>
        <v>1</v>
      </c>
      <c r="I4024" s="460">
        <v>4.3147812167647304E-6</v>
      </c>
      <c r="J4024" s="587">
        <v>2.4172273950735501E-5</v>
      </c>
      <c r="K4024" s="587">
        <v>4.6130846481203098E-5</v>
      </c>
      <c r="L4024" s="460" t="str">
        <f t="shared" si="698"/>
        <v>-</v>
      </c>
      <c r="M4024" s="460">
        <f t="shared" si="699"/>
        <v>1</v>
      </c>
      <c r="N4024" s="460">
        <f t="shared" si="700"/>
        <v>8.8311256713222614E-16</v>
      </c>
      <c r="O4024" s="460">
        <f t="shared" si="705"/>
        <v>-301.07967869926415</v>
      </c>
      <c r="P4024" s="460">
        <f t="shared" si="702"/>
        <v>-100</v>
      </c>
      <c r="Q4024" s="460">
        <f t="shared" si="703"/>
        <v>3.2178142385987737E-29</v>
      </c>
      <c r="R4024" s="460">
        <f t="shared" si="704"/>
        <v>-3.2178142385987735E-27</v>
      </c>
    </row>
    <row r="4025" spans="3:18" x14ac:dyDescent="0.35">
      <c r="C4025" s="460">
        <v>18400</v>
      </c>
      <c r="D4025" s="460">
        <f t="shared" si="695"/>
        <v>18400</v>
      </c>
      <c r="E4025" s="460">
        <f t="shared" si="701"/>
        <v>18.399999999999999</v>
      </c>
      <c r="F4025" s="460">
        <f t="shared" si="696"/>
        <v>2.3707332941066021E-47</v>
      </c>
      <c r="G4025" s="460">
        <v>0.99999998509883903</v>
      </c>
      <c r="H4025" s="460">
        <f t="shared" si="697"/>
        <v>1</v>
      </c>
      <c r="I4025" s="460">
        <v>5.6997729775466401E-6</v>
      </c>
      <c r="J4025" s="587">
        <v>2.1326479460137702E-5</v>
      </c>
      <c r="K4025" s="587">
        <v>4.9157486939681499E-5</v>
      </c>
      <c r="L4025" s="460" t="str">
        <f t="shared" si="698"/>
        <v>-</v>
      </c>
      <c r="M4025" s="460">
        <f t="shared" si="699"/>
        <v>1</v>
      </c>
      <c r="N4025" s="460">
        <f t="shared" si="700"/>
        <v>2.3707332587799236E-47</v>
      </c>
      <c r="O4025" s="460">
        <f t="shared" si="705"/>
        <v>-932.50234615161969</v>
      </c>
      <c r="P4025" s="460">
        <f t="shared" si="702"/>
        <v>-100</v>
      </c>
      <c r="Q4025" s="460">
        <f t="shared" si="703"/>
        <v>1.9497195155671766E-31</v>
      </c>
      <c r="R4025" s="460">
        <f t="shared" si="704"/>
        <v>-1.9497195155671767E-29</v>
      </c>
    </row>
    <row r="4026" spans="3:18" x14ac:dyDescent="0.35">
      <c r="C4026" s="460">
        <v>18500</v>
      </c>
      <c r="D4026" s="460">
        <f t="shared" si="695"/>
        <v>18500</v>
      </c>
      <c r="E4026" s="460">
        <f t="shared" si="701"/>
        <v>18.5</v>
      </c>
      <c r="F4026" s="460">
        <f t="shared" si="696"/>
        <v>1.4998080714640323E-7</v>
      </c>
      <c r="G4026" s="460">
        <v>5.7024234479380502E-9</v>
      </c>
      <c r="H4026" s="460">
        <f t="shared" si="697"/>
        <v>1</v>
      </c>
      <c r="I4026" s="460">
        <v>1.45340456174625E-5</v>
      </c>
      <c r="J4026" s="587">
        <v>1.5193250666930201E-5</v>
      </c>
      <c r="K4026" s="587">
        <v>4.7306944134120498E-5</v>
      </c>
      <c r="L4026" s="460" t="str">
        <f t="shared" si="698"/>
        <v>-</v>
      </c>
      <c r="M4026" s="460">
        <f t="shared" si="699"/>
        <v>1</v>
      </c>
      <c r="N4026" s="460">
        <f t="shared" si="700"/>
        <v>8.552540714123244E-16</v>
      </c>
      <c r="O4026" s="460">
        <f t="shared" si="705"/>
        <v>-301.35809699383265</v>
      </c>
      <c r="P4026" s="460">
        <f t="shared" si="702"/>
        <v>-100</v>
      </c>
      <c r="Q4026" s="460">
        <f t="shared" si="703"/>
        <v>1.8286488166683933E-31</v>
      </c>
      <c r="R4026" s="460">
        <f t="shared" si="704"/>
        <v>-1.8286488166683932E-29</v>
      </c>
    </row>
    <row r="4027" spans="3:18" x14ac:dyDescent="0.35">
      <c r="C4027" s="460">
        <v>18600</v>
      </c>
      <c r="D4027" s="460">
        <f t="shared" si="695"/>
        <v>18600</v>
      </c>
      <c r="E4027" s="460">
        <f t="shared" si="701"/>
        <v>18.600000000000001</v>
      </c>
      <c r="F4027" s="460">
        <f t="shared" si="696"/>
        <v>9.3125755572597051E-7</v>
      </c>
      <c r="G4027" s="460">
        <v>1.05367149801849E-8</v>
      </c>
      <c r="H4027" s="460">
        <f t="shared" si="697"/>
        <v>1</v>
      </c>
      <c r="I4027" s="460">
        <v>2.0894191826086801E-5</v>
      </c>
      <c r="J4027" s="587">
        <v>6.8483097329670002E-6</v>
      </c>
      <c r="K4027" s="587">
        <v>4.0914987842828697E-5</v>
      </c>
      <c r="L4027" s="460" t="str">
        <f t="shared" si="698"/>
        <v>-</v>
      </c>
      <c r="M4027" s="460">
        <f t="shared" si="699"/>
        <v>1</v>
      </c>
      <c r="N4027" s="460">
        <f t="shared" si="700"/>
        <v>9.8123954378282082E-15</v>
      </c>
      <c r="O4027" s="460">
        <f t="shared" si="705"/>
        <v>-280.16449916241902</v>
      </c>
      <c r="P4027" s="460">
        <f t="shared" si="702"/>
        <v>-100</v>
      </c>
      <c r="Q4027" s="460">
        <f t="shared" si="703"/>
        <v>2.8449686512999942E-29</v>
      </c>
      <c r="R4027" s="460">
        <f t="shared" si="704"/>
        <v>-2.8449686512999942E-27</v>
      </c>
    </row>
    <row r="4028" spans="3:18" x14ac:dyDescent="0.35">
      <c r="C4028" s="460">
        <v>18700</v>
      </c>
      <c r="D4028" s="460">
        <f t="shared" si="695"/>
        <v>18700</v>
      </c>
      <c r="E4028" s="460">
        <f t="shared" si="701"/>
        <v>18.7</v>
      </c>
      <c r="F4028" s="460">
        <f t="shared" si="696"/>
        <v>2.0445477610454823E-6</v>
      </c>
      <c r="G4028" s="460">
        <v>1.37668748468992E-8</v>
      </c>
      <c r="H4028" s="460">
        <f t="shared" si="697"/>
        <v>1</v>
      </c>
      <c r="I4028" s="460">
        <v>2.39001786734317E-5</v>
      </c>
      <c r="J4028" s="587">
        <v>2.3173935875710401E-6</v>
      </c>
      <c r="K4028" s="587">
        <v>3.0746727143368399E-5</v>
      </c>
      <c r="L4028" s="460" t="str">
        <f t="shared" si="698"/>
        <v>-</v>
      </c>
      <c r="M4028" s="460">
        <f t="shared" si="699"/>
        <v>1</v>
      </c>
      <c r="N4028" s="460">
        <f t="shared" si="700"/>
        <v>2.8147033144821126E-14</v>
      </c>
      <c r="O4028" s="460">
        <f t="shared" si="705"/>
        <v>-271.01134750949416</v>
      </c>
      <c r="P4028" s="460">
        <f t="shared" si="702"/>
        <v>-100</v>
      </c>
      <c r="Q4028" s="460">
        <f t="shared" si="703"/>
        <v>3.6022955458031375E-28</v>
      </c>
      <c r="R4028" s="460">
        <f t="shared" si="704"/>
        <v>-3.6022955458031375E-26</v>
      </c>
    </row>
    <row r="4029" spans="3:18" x14ac:dyDescent="0.35">
      <c r="C4029" s="460">
        <v>18800</v>
      </c>
      <c r="D4029" s="460">
        <f t="shared" si="695"/>
        <v>18800</v>
      </c>
      <c r="E4029" s="460">
        <f t="shared" si="701"/>
        <v>18.8</v>
      </c>
      <c r="F4029" s="460">
        <f t="shared" si="696"/>
        <v>2.5522638062081006E-6</v>
      </c>
      <c r="G4029" s="460">
        <v>5.5061925960182198E-15</v>
      </c>
      <c r="H4029" s="460">
        <f t="shared" si="697"/>
        <v>1</v>
      </c>
      <c r="I4029" s="460">
        <v>2.3204982931962901E-5</v>
      </c>
      <c r="J4029" s="587">
        <v>1.08273633704246E-5</v>
      </c>
      <c r="K4029" s="587">
        <v>1.7908925932818298E-5</v>
      </c>
      <c r="L4029" s="460" t="str">
        <f t="shared" si="698"/>
        <v>-</v>
      </c>
      <c r="M4029" s="460">
        <f t="shared" si="699"/>
        <v>1</v>
      </c>
      <c r="N4029" s="460">
        <f t="shared" si="700"/>
        <v>1.4053256072828325E-20</v>
      </c>
      <c r="O4029" s="460">
        <f t="shared" si="705"/>
        <v>-397.04446080253769</v>
      </c>
      <c r="P4029" s="460">
        <f t="shared" si="702"/>
        <v>-100</v>
      </c>
      <c r="Q4029" s="460">
        <f t="shared" si="703"/>
        <v>1.9806406649269639E-28</v>
      </c>
      <c r="R4029" s="460">
        <f t="shared" si="704"/>
        <v>-1.980640664926964E-26</v>
      </c>
    </row>
    <row r="4030" spans="3:18" x14ac:dyDescent="0.35">
      <c r="C4030" s="460">
        <v>18900</v>
      </c>
      <c r="D4030" s="460">
        <f t="shared" ref="D4030:D4093" si="706">IF(AND($D$11=$U$86,$D$13&gt;=$U$80),$D$13/$U$80,1)*(f_CLK_MHz/fCLK_NOM_MHz)*$C4030</f>
        <v>18900</v>
      </c>
      <c r="E4030" s="460">
        <f t="shared" si="701"/>
        <v>18.899999999999999</v>
      </c>
      <c r="F4030" s="460">
        <f t="shared" ref="F4030:F4093" si="707">IF(SINC3_Decimation&lt;&gt;0,(ABS(SIN(((MOD_CLK_DIV*PI()*$D4030*SINC3_Decimation)/(f_CLK_MHz*1000000)))/(SINC3_Decimation*SIN(((MOD_CLK_DIV*PI()*$D4030)/(f_CLK_MHz*1000000)))))^First_Stage_Order),"-")</f>
        <v>1.9814515765746997E-6</v>
      </c>
      <c r="G4030" s="460">
        <v>1.3766878703572E-8</v>
      </c>
      <c r="H4030" s="460">
        <f t="shared" ref="H4030:H4093" si="708">IF(SINC1A_Decimation&lt;&gt;0,(ABS(SIN(((MOD_CLK_DIV*SINC3_Decimation*FIR2_Decimation*PI()*$D4030*SINC1A_Decimation)/(f_CLK_MHz*1000000)))/(SINC1A_Decimation*SIN(((MOD_CLK_DIV*SINC3_Decimation*FIR2_Decimation*PI()*$D4030)/(f_CLK_MHz*1000000)))))^1),"-")</f>
        <v>1</v>
      </c>
      <c r="I4030" s="460">
        <v>1.9029921969987501E-5</v>
      </c>
      <c r="J4030" s="587">
        <v>1.7355439833076799E-5</v>
      </c>
      <c r="K4030" s="587">
        <v>3.73210373211241E-6</v>
      </c>
      <c r="L4030" s="460" t="str">
        <f t="shared" ref="L4030:L4093" si="709">IF(SINC1B_Decimation&lt;&gt;0,(ABS(SIN(((MOD_CLK_DIV*FIR1_Decimation*PI()*$D4030*SINC1B_Decimation)/(f_CLK_MHz*1000000)))/(SINC1B_Decimation*SIN(((MOD_CLK_DIV*FIR1_Decimation*PI()*$D4030)/(f_CLK_MHz*1000000)))))^1),"-")</f>
        <v>-</v>
      </c>
      <c r="M4030" s="460">
        <f t="shared" ref="M4030:M4093" si="710">IF($D$14=$Z$85,(ABS(SIN(((Dec_Prior_to_Chop*PI()*$D4030*2)/(f_CLK_MHz*1000000)))/(2*SIN(((Dec_Prior_to_Chop*PI()*$D4030)/(f_CLK_MHz*1000000)))))^1),1)</f>
        <v>1</v>
      </c>
      <c r="N4030" s="460">
        <f t="shared" ref="N4030:N4093" si="711">M4030*IF(FILTER=$U$85,F4030,IF(AND(FILTER=$U$86,$D$13&lt;=$U$73,$D$13&lt;&gt;$U$72),F4030*G4030*H4030,IF(AND(FILTER=$U$86,OR($D$13&gt;=$U$74,$D$13=$U$72),$D$13&lt;=$U$79,$D$13&lt;&gt;$U$75),I4030*L4030,IF(AND(FILTER=$U$86,$D$13=$U$75),J4030*L4030,IF(AND(FILTER=$U$86,$D$13&gt;=$U$80),K4030,"Error")))))</f>
        <v>2.7278403511705398E-14</v>
      </c>
      <c r="O4030" s="460">
        <f t="shared" si="705"/>
        <v>-271.28362101340917</v>
      </c>
      <c r="P4030" s="460">
        <f t="shared" si="702"/>
        <v>-100</v>
      </c>
      <c r="Q4030" s="460">
        <f t="shared" si="703"/>
        <v>1.8602801621209962E-28</v>
      </c>
      <c r="R4030" s="460">
        <f t="shared" si="704"/>
        <v>-1.8602801621209962E-26</v>
      </c>
    </row>
    <row r="4031" spans="3:18" x14ac:dyDescent="0.35">
      <c r="C4031" s="460">
        <v>19000</v>
      </c>
      <c r="D4031" s="460">
        <f t="shared" si="706"/>
        <v>19000</v>
      </c>
      <c r="E4031" s="460">
        <f t="shared" ref="E4031:E4094" si="712">D4031/1000</f>
        <v>19</v>
      </c>
      <c r="F4031" s="460">
        <f t="shared" si="707"/>
        <v>8.7466436158677325E-7</v>
      </c>
      <c r="G4031" s="460">
        <v>1.05367120476413E-8</v>
      </c>
      <c r="H4031" s="460">
        <f t="shared" si="708"/>
        <v>1</v>
      </c>
      <c r="I4031" s="460">
        <v>1.21134650582464E-5</v>
      </c>
      <c r="J4031" s="587">
        <v>2.0930511573535799E-5</v>
      </c>
      <c r="K4031" s="587">
        <v>1.03652559430415E-5</v>
      </c>
      <c r="L4031" s="460" t="str">
        <f t="shared" si="709"/>
        <v>-</v>
      </c>
      <c r="M4031" s="460">
        <f t="shared" si="710"/>
        <v>1</v>
      </c>
      <c r="N4031" s="460">
        <f t="shared" si="711"/>
        <v>9.21608651637384E-15</v>
      </c>
      <c r="O4031" s="460">
        <f t="shared" si="705"/>
        <v>-280.70906913890468</v>
      </c>
      <c r="P4031" s="460">
        <f t="shared" si="702"/>
        <v>-100</v>
      </c>
      <c r="Q4031" s="460">
        <f t="shared" si="703"/>
        <v>3.3296195060239371E-28</v>
      </c>
      <c r="R4031" s="460">
        <f t="shared" si="704"/>
        <v>-3.3296195060239369E-26</v>
      </c>
    </row>
    <row r="4032" spans="3:18" x14ac:dyDescent="0.35">
      <c r="C4032" s="460">
        <v>19100</v>
      </c>
      <c r="D4032" s="460">
        <f t="shared" si="706"/>
        <v>19100</v>
      </c>
      <c r="E4032" s="460">
        <f t="shared" si="712"/>
        <v>19.100000000000001</v>
      </c>
      <c r="F4032" s="460">
        <f t="shared" si="707"/>
        <v>1.3651839026367325E-7</v>
      </c>
      <c r="G4032" s="460">
        <v>5.7024283406914599E-9</v>
      </c>
      <c r="H4032" s="460">
        <f t="shared" si="708"/>
        <v>1</v>
      </c>
      <c r="I4032" s="460">
        <v>3.5839294859146201E-6</v>
      </c>
      <c r="J4032" s="587">
        <v>2.1078772458735001E-5</v>
      </c>
      <c r="K4032" s="587">
        <v>2.30167322882227E-5</v>
      </c>
      <c r="L4032" s="460" t="str">
        <f t="shared" si="709"/>
        <v>-</v>
      </c>
      <c r="M4032" s="460">
        <f t="shared" si="710"/>
        <v>1</v>
      </c>
      <c r="N4032" s="460">
        <f t="shared" si="711"/>
        <v>7.7848633766514736E-16</v>
      </c>
      <c r="O4032" s="460">
        <f t="shared" si="705"/>
        <v>-302.17498009682282</v>
      </c>
      <c r="P4032" s="460">
        <f t="shared" si="702"/>
        <v>-100</v>
      </c>
      <c r="Q4032" s="460">
        <f t="shared" si="703"/>
        <v>2.4972871633673258E-29</v>
      </c>
      <c r="R4032" s="460">
        <f t="shared" si="704"/>
        <v>-2.4972871633673257E-27</v>
      </c>
    </row>
    <row r="4033" spans="3:18" x14ac:dyDescent="0.35">
      <c r="C4033" s="460">
        <v>19200</v>
      </c>
      <c r="D4033" s="460">
        <f t="shared" si="706"/>
        <v>19200</v>
      </c>
      <c r="E4033" s="460">
        <f t="shared" si="712"/>
        <v>19.2</v>
      </c>
      <c r="F4033" s="460">
        <f t="shared" si="707"/>
        <v>6.0980949170444001E-50</v>
      </c>
      <c r="G4033" s="460">
        <v>0.99999998509883903</v>
      </c>
      <c r="H4033" s="460">
        <f t="shared" si="708"/>
        <v>1</v>
      </c>
      <c r="I4033" s="460">
        <v>5.2224448637889603E-6</v>
      </c>
      <c r="J4033" s="587">
        <v>1.7883053819048401E-5</v>
      </c>
      <c r="K4033" s="587">
        <v>3.3038590978973601E-5</v>
      </c>
      <c r="L4033" s="460" t="str">
        <f t="shared" si="709"/>
        <v>-</v>
      </c>
      <c r="M4033" s="460">
        <f t="shared" si="710"/>
        <v>1</v>
      </c>
      <c r="N4033" s="460">
        <f t="shared" si="711"/>
        <v>6.0980948261757061E-50</v>
      </c>
      <c r="O4033" s="460">
        <f t="shared" si="705"/>
        <v>-984.29611653163761</v>
      </c>
      <c r="P4033" s="460">
        <f t="shared" si="702"/>
        <v>-100</v>
      </c>
      <c r="Q4033" s="460">
        <f t="shared" si="703"/>
        <v>1.5151024448282345E-31</v>
      </c>
      <c r="R4033" s="460">
        <f t="shared" si="704"/>
        <v>-1.5151024448282344E-29</v>
      </c>
    </row>
    <row r="4034" spans="3:18" x14ac:dyDescent="0.35">
      <c r="C4034" s="460">
        <v>19300</v>
      </c>
      <c r="D4034" s="460">
        <f t="shared" si="706"/>
        <v>19300</v>
      </c>
      <c r="E4034" s="460">
        <f t="shared" si="712"/>
        <v>19.3</v>
      </c>
      <c r="F4034" s="460">
        <f t="shared" si="707"/>
        <v>1.3239494977603831E-7</v>
      </c>
      <c r="G4034" s="460">
        <v>5.7024252739437903E-9</v>
      </c>
      <c r="H4034" s="460">
        <f t="shared" si="708"/>
        <v>1</v>
      </c>
      <c r="I4034" s="460">
        <v>1.2969025657424801E-5</v>
      </c>
      <c r="J4034" s="587">
        <v>1.1952461176186E-5</v>
      </c>
      <c r="K4034" s="587">
        <v>3.95386967853851E-5</v>
      </c>
      <c r="L4034" s="460" t="str">
        <f t="shared" si="709"/>
        <v>-</v>
      </c>
      <c r="M4034" s="460">
        <f t="shared" si="710"/>
        <v>1</v>
      </c>
      <c r="N4034" s="460">
        <f t="shared" si="711"/>
        <v>7.5497230774539964E-16</v>
      </c>
      <c r="O4034" s="460">
        <f t="shared" si="705"/>
        <v>-302.44137955851369</v>
      </c>
      <c r="P4034" s="460">
        <f t="shared" si="702"/>
        <v>-100</v>
      </c>
      <c r="Q4034" s="460">
        <f t="shared" si="703"/>
        <v>1.4249579636560361E-31</v>
      </c>
      <c r="R4034" s="460">
        <f t="shared" si="704"/>
        <v>-1.4249579636560363E-29</v>
      </c>
    </row>
    <row r="4035" spans="3:18" x14ac:dyDescent="0.35">
      <c r="C4035" s="460">
        <v>19400</v>
      </c>
      <c r="D4035" s="460">
        <f t="shared" si="706"/>
        <v>19400</v>
      </c>
      <c r="E4035" s="460">
        <f t="shared" si="712"/>
        <v>19.399999999999999</v>
      </c>
      <c r="F4035" s="460">
        <f t="shared" si="707"/>
        <v>8.2262369753686987E-7</v>
      </c>
      <c r="G4035" s="460">
        <v>1.0536713893357601E-8</v>
      </c>
      <c r="H4035" s="460">
        <f t="shared" si="708"/>
        <v>1</v>
      </c>
      <c r="I4035" s="460">
        <v>1.8519964468972101E-5</v>
      </c>
      <c r="J4035" s="587">
        <v>4.3098831412113599E-6</v>
      </c>
      <c r="K4035" s="587">
        <v>4.1993878906609902E-5</v>
      </c>
      <c r="L4035" s="460" t="str">
        <f t="shared" si="709"/>
        <v>-</v>
      </c>
      <c r="M4035" s="460">
        <f t="shared" si="710"/>
        <v>1</v>
      </c>
      <c r="N4035" s="460">
        <f t="shared" si="711"/>
        <v>8.6677505428419381E-15</v>
      </c>
      <c r="O4035" s="460">
        <f t="shared" si="705"/>
        <v>-281.24187192264702</v>
      </c>
      <c r="P4035" s="460">
        <f t="shared" ref="P4035:P4098" si="713">D4034-D4035</f>
        <v>-100</v>
      </c>
      <c r="Q4035" s="460">
        <f t="shared" ref="Q4035:Q4098" si="714">((N4035+N4034)/2)^2</f>
        <v>2.2196926479745194E-29</v>
      </c>
      <c r="R4035" s="460">
        <f t="shared" ref="R4035:R4098" si="715">P4035*Q4035</f>
        <v>-2.2196926479745194E-27</v>
      </c>
    </row>
    <row r="4036" spans="3:18" x14ac:dyDescent="0.35">
      <c r="C4036" s="460">
        <v>19500</v>
      </c>
      <c r="D4036" s="460">
        <f t="shared" si="706"/>
        <v>19500</v>
      </c>
      <c r="E4036" s="460">
        <f t="shared" si="712"/>
        <v>19.5</v>
      </c>
      <c r="F4036" s="460">
        <f t="shared" si="707"/>
        <v>1.807262759808588E-6</v>
      </c>
      <c r="G4036" s="460">
        <v>1.3766872121573099E-8</v>
      </c>
      <c r="H4036" s="460">
        <f t="shared" si="708"/>
        <v>1</v>
      </c>
      <c r="I4036" s="460">
        <v>2.1104999560257999E-5</v>
      </c>
      <c r="J4036" s="587">
        <v>3.78235553954625E-6</v>
      </c>
      <c r="K4036" s="587">
        <v>4.0289254796745199E-5</v>
      </c>
      <c r="L4036" s="460" t="str">
        <f t="shared" si="709"/>
        <v>-</v>
      </c>
      <c r="M4036" s="460">
        <f t="shared" si="710"/>
        <v>1</v>
      </c>
      <c r="N4036" s="460">
        <f t="shared" si="711"/>
        <v>2.4880355304366111E-14</v>
      </c>
      <c r="O4036" s="460">
        <f t="shared" si="705"/>
        <v>-272.08286843973389</v>
      </c>
      <c r="P4036" s="460">
        <f t="shared" si="713"/>
        <v>-100</v>
      </c>
      <c r="Q4036" s="460">
        <f t="shared" si="714"/>
        <v>2.813688514838687E-28</v>
      </c>
      <c r="R4036" s="460">
        <f t="shared" si="715"/>
        <v>-2.8136885148386872E-26</v>
      </c>
    </row>
    <row r="4037" spans="3:18" x14ac:dyDescent="0.35">
      <c r="C4037" s="460">
        <v>19600</v>
      </c>
      <c r="D4037" s="460">
        <f t="shared" si="706"/>
        <v>19600</v>
      </c>
      <c r="E4037" s="460">
        <f t="shared" si="712"/>
        <v>19.600000000000001</v>
      </c>
      <c r="F4037" s="460">
        <f t="shared" si="707"/>
        <v>2.2575596803894251E-6</v>
      </c>
      <c r="G4037" s="460">
        <v>3.9000627683376098E-15</v>
      </c>
      <c r="H4037" s="460">
        <f t="shared" si="708"/>
        <v>1</v>
      </c>
      <c r="I4037" s="460">
        <v>2.0424244173866001E-5</v>
      </c>
      <c r="J4037" s="587">
        <v>1.1029301801925499E-5</v>
      </c>
      <c r="K4037" s="587">
        <v>3.4716882428373798E-5</v>
      </c>
      <c r="L4037" s="460" t="str">
        <f t="shared" si="709"/>
        <v>-</v>
      </c>
      <c r="M4037" s="460">
        <f t="shared" si="710"/>
        <v>1</v>
      </c>
      <c r="N4037" s="460">
        <f t="shared" si="711"/>
        <v>8.8046244567869506E-21</v>
      </c>
      <c r="O4037" s="460">
        <f t="shared" si="705"/>
        <v>-401.10578326485603</v>
      </c>
      <c r="P4037" s="460">
        <f t="shared" si="713"/>
        <v>-100</v>
      </c>
      <c r="Q4037" s="460">
        <f t="shared" si="714"/>
        <v>1.5475812954898648E-28</v>
      </c>
      <c r="R4037" s="460">
        <f t="shared" si="715"/>
        <v>-1.5475812954898648E-26</v>
      </c>
    </row>
    <row r="4038" spans="3:18" x14ac:dyDescent="0.35">
      <c r="C4038" s="460">
        <v>19700</v>
      </c>
      <c r="D4038" s="460">
        <f t="shared" si="706"/>
        <v>19700</v>
      </c>
      <c r="E4038" s="460">
        <f t="shared" si="712"/>
        <v>19.7</v>
      </c>
      <c r="F4038" s="460">
        <f t="shared" si="707"/>
        <v>1.7538152141319766E-6</v>
      </c>
      <c r="G4038" s="460">
        <v>1.3766870215011399E-8</v>
      </c>
      <c r="H4038" s="460">
        <f t="shared" si="708"/>
        <v>1</v>
      </c>
      <c r="I4038" s="460">
        <v>1.6679047490210099E-5</v>
      </c>
      <c r="J4038" s="587">
        <v>1.6309031301213499E-5</v>
      </c>
      <c r="K4038" s="587">
        <v>2.5935110348434602E-5</v>
      </c>
      <c r="L4038" s="460" t="str">
        <f t="shared" si="709"/>
        <v>-</v>
      </c>
      <c r="M4038" s="460">
        <f t="shared" si="710"/>
        <v>1</v>
      </c>
      <c r="N4038" s="460">
        <f t="shared" si="711"/>
        <v>2.4144546434067347E-14</v>
      </c>
      <c r="O4038" s="460">
        <f t="shared" si="705"/>
        <v>-272.34361897200029</v>
      </c>
      <c r="P4038" s="460">
        <f t="shared" si="713"/>
        <v>-100</v>
      </c>
      <c r="Q4038" s="460">
        <f t="shared" si="714"/>
        <v>1.4573988691855994E-28</v>
      </c>
      <c r="R4038" s="460">
        <f t="shared" si="715"/>
        <v>-1.4573988691855993E-26</v>
      </c>
    </row>
    <row r="4039" spans="3:18" x14ac:dyDescent="0.35">
      <c r="C4039" s="460">
        <v>19800</v>
      </c>
      <c r="D4039" s="460">
        <f t="shared" si="706"/>
        <v>19800</v>
      </c>
      <c r="E4039" s="460">
        <f t="shared" si="712"/>
        <v>19.8</v>
      </c>
      <c r="F4039" s="460">
        <f t="shared" si="707"/>
        <v>7.7468579249609046E-7</v>
      </c>
      <c r="G4039" s="460">
        <v>1.0536713129102001E-8</v>
      </c>
      <c r="H4039" s="460">
        <f t="shared" si="708"/>
        <v>1</v>
      </c>
      <c r="I4039" s="460">
        <v>1.05265337437244E-5</v>
      </c>
      <c r="J4039" s="587">
        <v>1.88447464893168E-5</v>
      </c>
      <c r="K4039" s="587">
        <v>1.4893741235479499E-5</v>
      </c>
      <c r="L4039" s="460" t="str">
        <f t="shared" si="709"/>
        <v>-</v>
      </c>
      <c r="M4039" s="460">
        <f t="shared" si="710"/>
        <v>1</v>
      </c>
      <c r="N4039" s="460">
        <f t="shared" si="711"/>
        <v>8.162641960722345E-15</v>
      </c>
      <c r="O4039" s="460">
        <f t="shared" si="705"/>
        <v>-281.76338505223083</v>
      </c>
      <c r="P4039" s="460">
        <f t="shared" si="713"/>
        <v>-100</v>
      </c>
      <c r="Q4039" s="460">
        <f t="shared" si="714"/>
        <v>2.6093860549410843E-28</v>
      </c>
      <c r="R4039" s="460">
        <f t="shared" si="715"/>
        <v>-2.6093860549410844E-26</v>
      </c>
    </row>
    <row r="4040" spans="3:18" x14ac:dyDescent="0.35">
      <c r="C4040" s="460">
        <v>19900</v>
      </c>
      <c r="D4040" s="460">
        <f t="shared" si="706"/>
        <v>19900</v>
      </c>
      <c r="E4040" s="460">
        <f t="shared" si="712"/>
        <v>19.899999999999999</v>
      </c>
      <c r="F4040" s="460">
        <f t="shared" si="707"/>
        <v>1.2099188737090463E-7</v>
      </c>
      <c r="G4040" s="460">
        <v>5.7024339843049003E-9</v>
      </c>
      <c r="H4040" s="460">
        <f t="shared" si="708"/>
        <v>1</v>
      </c>
      <c r="I4040" s="460">
        <v>2.9669540103503502E-6</v>
      </c>
      <c r="J4040" s="587">
        <v>1.8317177571200498E-5</v>
      </c>
      <c r="K4040" s="587">
        <v>2.7332656397168699E-6</v>
      </c>
      <c r="L4040" s="460" t="str">
        <f t="shared" si="709"/>
        <v>-</v>
      </c>
      <c r="M4040" s="460">
        <f t="shared" si="710"/>
        <v>1</v>
      </c>
      <c r="N4040" s="460">
        <f t="shared" si="711"/>
        <v>6.8994825036903743E-16</v>
      </c>
      <c r="O4040" s="460">
        <f t="shared" si="705"/>
        <v>-303.22366964676218</v>
      </c>
      <c r="P4040" s="460">
        <f t="shared" si="713"/>
        <v>-100</v>
      </c>
      <c r="Q4040" s="460">
        <f t="shared" si="714"/>
        <v>1.9592088361377744E-29</v>
      </c>
      <c r="R4040" s="460">
        <f t="shared" si="715"/>
        <v>-1.9592088361377743E-27</v>
      </c>
    </row>
    <row r="4041" spans="3:18" x14ac:dyDescent="0.35">
      <c r="C4041" s="460">
        <v>20000</v>
      </c>
      <c r="D4041" s="460">
        <f t="shared" si="706"/>
        <v>20000</v>
      </c>
      <c r="E4041" s="460">
        <f t="shared" si="712"/>
        <v>20</v>
      </c>
      <c r="F4041" s="460">
        <f t="shared" si="707"/>
        <v>2.5003857576231437E-52</v>
      </c>
      <c r="G4041" s="460">
        <v>0.99999998509883903</v>
      </c>
      <c r="H4041" s="460">
        <f t="shared" si="708"/>
        <v>1</v>
      </c>
      <c r="I4041" s="460">
        <v>4.8172027346603699E-6</v>
      </c>
      <c r="J4041" s="587">
        <v>1.49013455393435E-5</v>
      </c>
      <c r="K4041" s="587">
        <v>9.3313254962044704E-6</v>
      </c>
      <c r="L4041" s="460" t="str">
        <f t="shared" si="709"/>
        <v>-</v>
      </c>
      <c r="M4041" s="460">
        <f t="shared" si="710"/>
        <v>1</v>
      </c>
      <c r="N4041" s="460">
        <f t="shared" si="711"/>
        <v>2.5003857203644932E-52</v>
      </c>
      <c r="O4041" s="460">
        <f t="shared" si="705"/>
        <v>-1032.0398598001248</v>
      </c>
      <c r="P4041" s="460">
        <f t="shared" si="713"/>
        <v>-100</v>
      </c>
      <c r="Q4041" s="460">
        <f t="shared" si="714"/>
        <v>1.19007147046824E-31</v>
      </c>
      <c r="R4041" s="460">
        <f t="shared" si="715"/>
        <v>-1.19007147046824E-29</v>
      </c>
    </row>
    <row r="4042" spans="3:18" x14ac:dyDescent="0.35">
      <c r="C4042" s="460">
        <v>20100</v>
      </c>
      <c r="D4042" s="460">
        <f t="shared" si="706"/>
        <v>20100</v>
      </c>
      <c r="E4042" s="460">
        <f t="shared" si="712"/>
        <v>20.100000000000001</v>
      </c>
      <c r="F4042" s="460">
        <f t="shared" si="707"/>
        <v>1.1748704508101982E-7</v>
      </c>
      <c r="G4042" s="460">
        <v>5.7024270626893501E-9</v>
      </c>
      <c r="H4042" s="460">
        <f t="shared" si="708"/>
        <v>1</v>
      </c>
      <c r="I4042" s="460">
        <v>1.16447163507506E-5</v>
      </c>
      <c r="J4042" s="587">
        <v>9.22414880291156E-6</v>
      </c>
      <c r="K4042" s="587">
        <v>2.01304679801268E-5</v>
      </c>
      <c r="L4042" s="460" t="str">
        <f t="shared" si="709"/>
        <v>-</v>
      </c>
      <c r="M4042" s="460">
        <f t="shared" si="710"/>
        <v>1</v>
      </c>
      <c r="N4042" s="460">
        <f t="shared" si="711"/>
        <v>6.6996130538541112E-16</v>
      </c>
      <c r="O4042" s="460">
        <f t="shared" si="705"/>
        <v>-303.47900559800973</v>
      </c>
      <c r="P4042" s="460">
        <f t="shared" si="713"/>
        <v>-100</v>
      </c>
      <c r="Q4042" s="460">
        <f t="shared" si="714"/>
        <v>1.1221203767843102E-31</v>
      </c>
      <c r="R4042" s="460">
        <f t="shared" si="715"/>
        <v>-1.1221203767843101E-29</v>
      </c>
    </row>
    <row r="4043" spans="3:18" x14ac:dyDescent="0.35">
      <c r="C4043" s="460">
        <v>20200</v>
      </c>
      <c r="D4043" s="460">
        <f t="shared" si="706"/>
        <v>20200</v>
      </c>
      <c r="E4043" s="460">
        <f t="shared" si="712"/>
        <v>20.2</v>
      </c>
      <c r="F4043" s="460">
        <f t="shared" si="707"/>
        <v>7.3045320513676333E-7</v>
      </c>
      <c r="G4043" s="460">
        <v>1.0536712833976299E-8</v>
      </c>
      <c r="H4043" s="460">
        <f t="shared" si="708"/>
        <v>1</v>
      </c>
      <c r="I4043" s="460">
        <v>1.65135035701699E-5</v>
      </c>
      <c r="J4043" s="587">
        <v>2.2518245956276401E-6</v>
      </c>
      <c r="K4043" s="587">
        <v>2.86519963211053E-5</v>
      </c>
      <c r="L4043" s="460" t="str">
        <f t="shared" si="709"/>
        <v>-</v>
      </c>
      <c r="M4043" s="460">
        <f t="shared" si="710"/>
        <v>1</v>
      </c>
      <c r="N4043" s="460">
        <f t="shared" si="711"/>
        <v>7.6965756611836567E-15</v>
      </c>
      <c r="O4043" s="460">
        <f t="shared" si="705"/>
        <v>-282.27404913872471</v>
      </c>
      <c r="P4043" s="460">
        <f t="shared" si="713"/>
        <v>-100</v>
      </c>
      <c r="Q4043" s="460">
        <f t="shared" si="714"/>
        <v>1.7499735203241684E-29</v>
      </c>
      <c r="R4043" s="460">
        <f t="shared" si="715"/>
        <v>-1.7499735203241683E-27</v>
      </c>
    </row>
    <row r="4044" spans="3:18" x14ac:dyDescent="0.35">
      <c r="C4044" s="460">
        <v>20300</v>
      </c>
      <c r="D4044" s="460">
        <f t="shared" si="706"/>
        <v>20300</v>
      </c>
      <c r="E4044" s="460">
        <f t="shared" si="712"/>
        <v>20.3</v>
      </c>
      <c r="F4044" s="460">
        <f t="shared" si="707"/>
        <v>1.6057665856334025E-6</v>
      </c>
      <c r="G4044" s="460">
        <v>1.37668806443045E-8</v>
      </c>
      <c r="H4044" s="460">
        <f t="shared" si="708"/>
        <v>1</v>
      </c>
      <c r="I4044" s="460">
        <v>1.8746274863513199E-5</v>
      </c>
      <c r="J4044" s="587">
        <v>4.8728737386588703E-6</v>
      </c>
      <c r="K4044" s="587">
        <v>3.4134578975243401E-5</v>
      </c>
      <c r="L4044" s="460" t="str">
        <f t="shared" si="709"/>
        <v>-</v>
      </c>
      <c r="M4044" s="460">
        <f t="shared" si="710"/>
        <v>1</v>
      </c>
      <c r="N4044" s="460">
        <f t="shared" si="711"/>
        <v>2.2106396927027415E-14</v>
      </c>
      <c r="O4044" s="460">
        <f t="shared" si="705"/>
        <v>-273.10964072709976</v>
      </c>
      <c r="P4044" s="460">
        <f t="shared" si="713"/>
        <v>-100</v>
      </c>
      <c r="Q4044" s="460">
        <f t="shared" si="714"/>
        <v>2.2205429377341513E-28</v>
      </c>
      <c r="R4044" s="460">
        <f t="shared" si="715"/>
        <v>-2.2205429377341513E-26</v>
      </c>
    </row>
    <row r="4045" spans="3:18" x14ac:dyDescent="0.35">
      <c r="C4045" s="460">
        <v>20400</v>
      </c>
      <c r="D4045" s="460">
        <f t="shared" si="706"/>
        <v>20400</v>
      </c>
      <c r="E4045" s="460">
        <f t="shared" si="712"/>
        <v>20.399999999999999</v>
      </c>
      <c r="F4045" s="460">
        <f t="shared" si="707"/>
        <v>2.0070936823415948E-6</v>
      </c>
      <c r="G4045" s="460">
        <v>2.29393294065701E-15</v>
      </c>
      <c r="H4045" s="460">
        <f t="shared" si="708"/>
        <v>1</v>
      </c>
      <c r="I4045" s="460">
        <v>1.8083029294941299E-5</v>
      </c>
      <c r="J4045" s="587">
        <v>1.10165976222752E-5</v>
      </c>
      <c r="K4045" s="587">
        <v>3.6134135134509597E-5</v>
      </c>
      <c r="L4045" s="460" t="str">
        <f t="shared" si="709"/>
        <v>-</v>
      </c>
      <c r="M4045" s="460">
        <f t="shared" si="710"/>
        <v>1</v>
      </c>
      <c r="N4045" s="460">
        <f t="shared" si="711"/>
        <v>4.6041383129079611E-21</v>
      </c>
      <c r="O4045" s="460">
        <f t="shared" ref="O4045:O4108" si="716">20*LOG10(N4045)</f>
        <v>-406.73703276413585</v>
      </c>
      <c r="P4045" s="460">
        <f t="shared" si="713"/>
        <v>-100</v>
      </c>
      <c r="Q4045" s="460">
        <f t="shared" si="714"/>
        <v>1.221732471642816E-28</v>
      </c>
      <c r="R4045" s="460">
        <f t="shared" si="715"/>
        <v>-1.2217324716428159E-26</v>
      </c>
    </row>
    <row r="4046" spans="3:18" x14ac:dyDescent="0.35">
      <c r="C4046" s="460">
        <v>20500</v>
      </c>
      <c r="D4046" s="460">
        <f t="shared" si="706"/>
        <v>20500</v>
      </c>
      <c r="E4046" s="460">
        <f t="shared" si="712"/>
        <v>20.5</v>
      </c>
      <c r="F4046" s="460">
        <f t="shared" si="707"/>
        <v>1.5601879412340647E-6</v>
      </c>
      <c r="G4046" s="460">
        <v>1.37668729322082E-8</v>
      </c>
      <c r="H4046" s="460">
        <f t="shared" si="708"/>
        <v>1</v>
      </c>
      <c r="I4046" s="460">
        <v>1.4708037247910099E-5</v>
      </c>
      <c r="J4046" s="587">
        <v>1.52343915154954E-5</v>
      </c>
      <c r="K4046" s="587">
        <v>3.4557606626156102E-5</v>
      </c>
      <c r="L4046" s="460" t="str">
        <f t="shared" si="709"/>
        <v>-</v>
      </c>
      <c r="M4046" s="460">
        <f t="shared" si="710"/>
        <v>1</v>
      </c>
      <c r="N4046" s="460">
        <f t="shared" si="711"/>
        <v>2.1478909137332884E-14</v>
      </c>
      <c r="O4046" s="460">
        <f t="shared" si="716"/>
        <v>-273.35975558390692</v>
      </c>
      <c r="P4046" s="460">
        <f t="shared" si="713"/>
        <v>-100</v>
      </c>
      <c r="Q4046" s="460">
        <f t="shared" si="714"/>
        <v>1.1533593387839006E-28</v>
      </c>
      <c r="R4046" s="460">
        <f t="shared" si="715"/>
        <v>-1.1533593387839006E-26</v>
      </c>
    </row>
    <row r="4047" spans="3:18" x14ac:dyDescent="0.35">
      <c r="C4047" s="460">
        <v>20600</v>
      </c>
      <c r="D4047" s="460">
        <f t="shared" si="706"/>
        <v>20600</v>
      </c>
      <c r="E4047" s="460">
        <f t="shared" si="712"/>
        <v>20.6</v>
      </c>
      <c r="F4047" s="460">
        <f t="shared" si="707"/>
        <v>6.8957385376500771E-7</v>
      </c>
      <c r="G4047" s="460">
        <v>1.05367142171559E-8</v>
      </c>
      <c r="H4047" s="460">
        <f t="shared" si="708"/>
        <v>1</v>
      </c>
      <c r="I4047" s="460">
        <v>9.2091639236123493E-6</v>
      </c>
      <c r="J4047" s="587">
        <v>1.69136892617053E-5</v>
      </c>
      <c r="K4047" s="587">
        <v>2.9661772650008101E-5</v>
      </c>
      <c r="L4047" s="460" t="str">
        <f t="shared" si="709"/>
        <v>-</v>
      </c>
      <c r="M4047" s="460">
        <f t="shared" si="710"/>
        <v>1</v>
      </c>
      <c r="N4047" s="460">
        <f t="shared" si="711"/>
        <v>7.2658426287447401E-15</v>
      </c>
      <c r="O4047" s="460">
        <f t="shared" si="716"/>
        <v>-282.77428025555446</v>
      </c>
      <c r="P4047" s="460">
        <f t="shared" si="713"/>
        <v>-100</v>
      </c>
      <c r="Q4047" s="460">
        <f t="shared" si="714"/>
        <v>2.0656518852335572E-28</v>
      </c>
      <c r="R4047" s="460">
        <f t="shared" si="715"/>
        <v>-2.0656518852335571E-26</v>
      </c>
    </row>
    <row r="4048" spans="3:18" x14ac:dyDescent="0.35">
      <c r="C4048" s="460">
        <v>20700</v>
      </c>
      <c r="D4048" s="460">
        <f t="shared" si="706"/>
        <v>20700</v>
      </c>
      <c r="E4048" s="460">
        <f t="shared" si="712"/>
        <v>20.7</v>
      </c>
      <c r="F4048" s="460">
        <f t="shared" si="707"/>
        <v>1.0776333597672402E-7</v>
      </c>
      <c r="G4048" s="460">
        <v>5.7024321861190201E-9</v>
      </c>
      <c r="H4048" s="460">
        <f t="shared" si="708"/>
        <v>1</v>
      </c>
      <c r="I4048" s="460">
        <v>2.4776150695504301E-6</v>
      </c>
      <c r="J4048" s="587">
        <v>1.5861596082916299E-5</v>
      </c>
      <c r="K4048" s="587">
        <v>2.20182358832065E-5</v>
      </c>
      <c r="L4048" s="460" t="str">
        <f t="shared" si="709"/>
        <v>-</v>
      </c>
      <c r="M4048" s="460">
        <f t="shared" si="710"/>
        <v>1</v>
      </c>
      <c r="N4048" s="460">
        <f t="shared" si="711"/>
        <v>6.1451311555722879E-16</v>
      </c>
      <c r="O4048" s="460">
        <f t="shared" si="716"/>
        <v>-304.22937687057589</v>
      </c>
      <c r="P4048" s="460">
        <f t="shared" si="713"/>
        <v>-100</v>
      </c>
      <c r="Q4048" s="460">
        <f t="shared" si="714"/>
        <v>1.5525001664188259E-29</v>
      </c>
      <c r="R4048" s="460">
        <f t="shared" si="715"/>
        <v>-1.5525001664188259E-27</v>
      </c>
    </row>
    <row r="4049" spans="3:18" x14ac:dyDescent="0.35">
      <c r="C4049" s="460">
        <v>20800</v>
      </c>
      <c r="D4049" s="460">
        <f t="shared" si="706"/>
        <v>20800</v>
      </c>
      <c r="E4049" s="460">
        <f t="shared" si="712"/>
        <v>20.8</v>
      </c>
      <c r="F4049" s="460">
        <f t="shared" si="707"/>
        <v>2.0661339928690922E-48</v>
      </c>
      <c r="G4049" s="460">
        <v>0.99999998509883903</v>
      </c>
      <c r="H4049" s="460">
        <f t="shared" si="708"/>
        <v>1</v>
      </c>
      <c r="I4049" s="460">
        <v>4.4350944213580299E-6</v>
      </c>
      <c r="J4049" s="587">
        <v>1.23233115079557E-5</v>
      </c>
      <c r="K4049" s="587">
        <v>1.24489411320633E-5</v>
      </c>
      <c r="L4049" s="460" t="str">
        <f t="shared" si="709"/>
        <v>-</v>
      </c>
      <c r="M4049" s="460">
        <f t="shared" si="710"/>
        <v>1</v>
      </c>
      <c r="N4049" s="460">
        <f t="shared" si="711"/>
        <v>2.0661339620812969E-48</v>
      </c>
      <c r="O4049" s="460">
        <f t="shared" si="716"/>
        <v>-953.6968304703978</v>
      </c>
      <c r="P4049" s="460">
        <f t="shared" si="713"/>
        <v>-100</v>
      </c>
      <c r="Q4049" s="460">
        <f t="shared" si="714"/>
        <v>9.4406592297963002E-32</v>
      </c>
      <c r="R4049" s="460">
        <f t="shared" si="715"/>
        <v>-9.4406592297963004E-30</v>
      </c>
    </row>
    <row r="4050" spans="3:18" x14ac:dyDescent="0.35">
      <c r="C4050" s="460">
        <v>20900</v>
      </c>
      <c r="D4050" s="460">
        <f t="shared" si="706"/>
        <v>20900</v>
      </c>
      <c r="E4050" s="460">
        <f t="shared" si="712"/>
        <v>20.9</v>
      </c>
      <c r="F4050" s="460">
        <f t="shared" si="707"/>
        <v>1.0476506214896621E-7</v>
      </c>
      <c r="G4050" s="460">
        <v>5.7024288285085E-9</v>
      </c>
      <c r="H4050" s="460">
        <f t="shared" si="708"/>
        <v>1</v>
      </c>
      <c r="I4050" s="460">
        <v>1.0480203031639999E-5</v>
      </c>
      <c r="J4050" s="587">
        <v>6.93076480343573E-6</v>
      </c>
      <c r="K4050" s="587">
        <v>1.9393070372535202E-6</v>
      </c>
      <c r="L4050" s="460" t="str">
        <f t="shared" si="709"/>
        <v>-</v>
      </c>
      <c r="M4050" s="460">
        <f t="shared" si="710"/>
        <v>1</v>
      </c>
      <c r="N4050" s="460">
        <f t="shared" si="711"/>
        <v>5.9741531061874957E-16</v>
      </c>
      <c r="O4050" s="460">
        <f t="shared" si="716"/>
        <v>-304.4744730289454</v>
      </c>
      <c r="P4050" s="460">
        <f t="shared" si="713"/>
        <v>-100</v>
      </c>
      <c r="Q4050" s="460">
        <f t="shared" si="714"/>
        <v>8.9226263340424255E-32</v>
      </c>
      <c r="R4050" s="460">
        <f t="shared" si="715"/>
        <v>-8.9226263340424262E-30</v>
      </c>
    </row>
    <row r="4051" spans="3:18" x14ac:dyDescent="0.35">
      <c r="C4051" s="460">
        <v>21000</v>
      </c>
      <c r="D4051" s="460">
        <f t="shared" si="706"/>
        <v>21000</v>
      </c>
      <c r="E4051" s="460">
        <f t="shared" si="712"/>
        <v>21</v>
      </c>
      <c r="F4051" s="460">
        <f t="shared" si="707"/>
        <v>6.517350875355449E-7</v>
      </c>
      <c r="G4051" s="460">
        <v>1.05367162130531E-8</v>
      </c>
      <c r="H4051" s="460">
        <f t="shared" si="708"/>
        <v>1</v>
      </c>
      <c r="I4051" s="460">
        <v>1.4769691086348901E-5</v>
      </c>
      <c r="J4051" s="587">
        <v>5.9157524455114302E-7</v>
      </c>
      <c r="K4051" s="587">
        <v>8.4619897705022494E-6</v>
      </c>
      <c r="L4051" s="460" t="str">
        <f t="shared" si="709"/>
        <v>-</v>
      </c>
      <c r="M4051" s="460">
        <f t="shared" si="710"/>
        <v>1</v>
      </c>
      <c r="N4051" s="460">
        <f t="shared" si="711"/>
        <v>6.8671476634513572E-15</v>
      </c>
      <c r="O4051" s="460">
        <f t="shared" si="716"/>
        <v>-283.2644722784662</v>
      </c>
      <c r="P4051" s="460">
        <f t="shared" si="713"/>
        <v>-100</v>
      </c>
      <c r="Q4051" s="460">
        <f t="shared" si="714"/>
        <v>1.3929925098464591E-29</v>
      </c>
      <c r="R4051" s="460">
        <f t="shared" si="715"/>
        <v>-1.3929925098464591E-27</v>
      </c>
    </row>
    <row r="4052" spans="3:18" x14ac:dyDescent="0.35">
      <c r="C4052" s="460">
        <v>21100</v>
      </c>
      <c r="D4052" s="460">
        <f t="shared" si="706"/>
        <v>21100</v>
      </c>
      <c r="E4052" s="460">
        <f t="shared" si="712"/>
        <v>21.1</v>
      </c>
      <c r="F4052" s="460">
        <f t="shared" si="707"/>
        <v>1.4335437252195793E-6</v>
      </c>
      <c r="G4052" s="460">
        <v>1.3766889097022799E-8</v>
      </c>
      <c r="H4052" s="460">
        <f t="shared" si="708"/>
        <v>1</v>
      </c>
      <c r="I4052" s="460">
        <v>1.6705568611E-5</v>
      </c>
      <c r="J4052" s="587">
        <v>5.6624197843323799E-6</v>
      </c>
      <c r="K4052" s="587">
        <v>1.7746507177556299E-5</v>
      </c>
      <c r="L4052" s="460" t="str">
        <f t="shared" si="709"/>
        <v>-</v>
      </c>
      <c r="M4052" s="460">
        <f t="shared" si="710"/>
        <v>1</v>
      </c>
      <c r="N4052" s="460">
        <f t="shared" si="711"/>
        <v>1.9735437480830873E-14</v>
      </c>
      <c r="O4052" s="460">
        <f t="shared" si="716"/>
        <v>-274.09506484074814</v>
      </c>
      <c r="P4052" s="460">
        <f t="shared" si="713"/>
        <v>-100</v>
      </c>
      <c r="Q4052" s="460">
        <f t="shared" si="714"/>
        <v>1.7692438408969641E-28</v>
      </c>
      <c r="R4052" s="460">
        <f t="shared" si="715"/>
        <v>-1.7692438408969642E-26</v>
      </c>
    </row>
    <row r="4053" spans="3:18" x14ac:dyDescent="0.35">
      <c r="C4053" s="460">
        <v>21200</v>
      </c>
      <c r="D4053" s="460">
        <f t="shared" si="706"/>
        <v>21200</v>
      </c>
      <c r="E4053" s="460">
        <f t="shared" si="712"/>
        <v>21.2</v>
      </c>
      <c r="F4053" s="460">
        <f t="shared" si="707"/>
        <v>1.7928487143953701E-6</v>
      </c>
      <c r="G4053" s="460">
        <v>6.8780311297639604E-16</v>
      </c>
      <c r="H4053" s="460">
        <f t="shared" si="708"/>
        <v>1</v>
      </c>
      <c r="I4053" s="460">
        <v>1.6061821451222101E-5</v>
      </c>
      <c r="J4053" s="587">
        <v>1.08419898225006E-5</v>
      </c>
      <c r="K4053" s="587">
        <v>2.5042704845046199E-5</v>
      </c>
      <c r="L4053" s="460" t="str">
        <f t="shared" si="709"/>
        <v>-</v>
      </c>
      <c r="M4053" s="460">
        <f t="shared" si="710"/>
        <v>1</v>
      </c>
      <c r="N4053" s="460">
        <f t="shared" si="711"/>
        <v>1.2331269268568652E-21</v>
      </c>
      <c r="O4053" s="460">
        <f t="shared" si="716"/>
        <v>-418.17984437568498</v>
      </c>
      <c r="P4053" s="460">
        <f t="shared" si="713"/>
        <v>-100</v>
      </c>
      <c r="Q4053" s="460">
        <f t="shared" si="714"/>
        <v>9.7371885308096072E-29</v>
      </c>
      <c r="R4053" s="460">
        <f t="shared" si="715"/>
        <v>-9.7371885308096075E-27</v>
      </c>
    </row>
    <row r="4054" spans="3:18" x14ac:dyDescent="0.35">
      <c r="C4054" s="460">
        <v>21300</v>
      </c>
      <c r="D4054" s="460">
        <f t="shared" si="706"/>
        <v>21300</v>
      </c>
      <c r="E4054" s="460">
        <f t="shared" si="712"/>
        <v>21.3</v>
      </c>
      <c r="F4054" s="460">
        <f t="shared" si="707"/>
        <v>1.3944343484535197E-6</v>
      </c>
      <c r="G4054" s="460">
        <v>1.37668756425956E-8</v>
      </c>
      <c r="H4054" s="460">
        <f t="shared" si="708"/>
        <v>1</v>
      </c>
      <c r="I4054" s="460">
        <v>1.3008019303905599E-5</v>
      </c>
      <c r="J4054" s="587">
        <v>1.41558955042408E-5</v>
      </c>
      <c r="K4054" s="587">
        <v>2.96966285170639E-5</v>
      </c>
      <c r="L4054" s="460" t="str">
        <f t="shared" si="709"/>
        <v>-</v>
      </c>
      <c r="M4054" s="460">
        <f t="shared" si="710"/>
        <v>1</v>
      </c>
      <c r="N4054" s="460">
        <f t="shared" si="711"/>
        <v>1.9197004266923424E-14</v>
      </c>
      <c r="O4054" s="460">
        <f t="shared" si="716"/>
        <v>-274.33533077160962</v>
      </c>
      <c r="P4054" s="460">
        <f t="shared" si="713"/>
        <v>-100</v>
      </c>
      <c r="Q4054" s="460">
        <f t="shared" si="714"/>
        <v>9.2131255042240855E-29</v>
      </c>
      <c r="R4054" s="460">
        <f t="shared" si="715"/>
        <v>-9.213125504224086E-27</v>
      </c>
    </row>
    <row r="4055" spans="3:18" x14ac:dyDescent="0.35">
      <c r="C4055" s="460">
        <v>21400</v>
      </c>
      <c r="D4055" s="460">
        <f t="shared" si="706"/>
        <v>21400</v>
      </c>
      <c r="E4055" s="460">
        <f t="shared" si="712"/>
        <v>21.4</v>
      </c>
      <c r="F4055" s="460">
        <f t="shared" si="707"/>
        <v>6.1665862717927983E-7</v>
      </c>
      <c r="G4055" s="460">
        <v>1.05367108117064E-8</v>
      </c>
      <c r="H4055" s="460">
        <f t="shared" si="708"/>
        <v>1</v>
      </c>
      <c r="I4055" s="460">
        <v>8.0726710307509201E-6</v>
      </c>
      <c r="J4055" s="587">
        <v>1.51305981701165E-5</v>
      </c>
      <c r="K4055" s="587">
        <v>3.1329254795600997E-5</v>
      </c>
      <c r="L4055" s="460" t="str">
        <f t="shared" si="709"/>
        <v>-</v>
      </c>
      <c r="M4055" s="460">
        <f t="shared" si="710"/>
        <v>1</v>
      </c>
      <c r="N4055" s="460">
        <f t="shared" si="711"/>
        <v>6.4975536241319439E-15</v>
      </c>
      <c r="O4055" s="460">
        <f t="shared" si="716"/>
        <v>-283.74500255183409</v>
      </c>
      <c r="P4055" s="460">
        <f t="shared" si="713"/>
        <v>-100</v>
      </c>
      <c r="Q4055" s="460">
        <f t="shared" si="714"/>
        <v>1.6505257630419895E-28</v>
      </c>
      <c r="R4055" s="460">
        <f t="shared" si="715"/>
        <v>-1.6505257630419895E-26</v>
      </c>
    </row>
    <row r="4056" spans="3:18" x14ac:dyDescent="0.35">
      <c r="C4056" s="460">
        <v>21500</v>
      </c>
      <c r="D4056" s="460">
        <f t="shared" si="706"/>
        <v>21500</v>
      </c>
      <c r="E4056" s="460">
        <f t="shared" si="712"/>
        <v>21.5</v>
      </c>
      <c r="F4056" s="460">
        <f t="shared" si="707"/>
        <v>9.6421896924797793E-8</v>
      </c>
      <c r="G4056" s="460">
        <v>5.7024304049174203E-9</v>
      </c>
      <c r="H4056" s="460">
        <f t="shared" si="708"/>
        <v>1</v>
      </c>
      <c r="I4056" s="460">
        <v>2.0535276243895798E-6</v>
      </c>
      <c r="J4056" s="587">
        <v>1.3676373230433E-5</v>
      </c>
      <c r="K4056" s="587">
        <v>2.9865600345674401E-5</v>
      </c>
      <c r="L4056" s="460" t="str">
        <f t="shared" si="709"/>
        <v>-</v>
      </c>
      <c r="M4056" s="460">
        <f t="shared" si="710"/>
        <v>1</v>
      </c>
      <c r="N4056" s="460">
        <f t="shared" si="711"/>
        <v>5.4983915672378042E-16</v>
      </c>
      <c r="O4056" s="460">
        <f t="shared" si="716"/>
        <v>-305.19528670332755</v>
      </c>
      <c r="P4056" s="460">
        <f t="shared" si="713"/>
        <v>-100</v>
      </c>
      <c r="Q4056" s="460">
        <f t="shared" si="714"/>
        <v>1.2416436251914345E-29</v>
      </c>
      <c r="R4056" s="460">
        <f t="shared" si="715"/>
        <v>-1.2416436251914345E-27</v>
      </c>
    </row>
    <row r="4057" spans="3:18" x14ac:dyDescent="0.35">
      <c r="C4057" s="460">
        <v>21600</v>
      </c>
      <c r="D4057" s="460">
        <f t="shared" si="706"/>
        <v>21600</v>
      </c>
      <c r="E4057" s="460">
        <f t="shared" si="712"/>
        <v>21.6</v>
      </c>
      <c r="F4057" s="460">
        <f t="shared" si="707"/>
        <v>5.4807687064325904E-49</v>
      </c>
      <c r="G4057" s="460">
        <v>0.99999998509883903</v>
      </c>
      <c r="H4057" s="460">
        <f t="shared" si="708"/>
        <v>1</v>
      </c>
      <c r="I4057" s="460">
        <v>4.1101880052534997E-6</v>
      </c>
      <c r="J4057" s="587">
        <v>1.0090869405207999E-5</v>
      </c>
      <c r="K4057" s="587">
        <v>2.5533564023455E-5</v>
      </c>
      <c r="L4057" s="460" t="str">
        <f t="shared" si="709"/>
        <v>-</v>
      </c>
      <c r="M4057" s="460">
        <f t="shared" si="710"/>
        <v>1</v>
      </c>
      <c r="N4057" s="460">
        <f t="shared" si="711"/>
        <v>5.4807686247627733E-49</v>
      </c>
      <c r="O4057" s="460">
        <f t="shared" si="716"/>
        <v>-965.22317063292121</v>
      </c>
      <c r="P4057" s="460">
        <f t="shared" si="713"/>
        <v>-100</v>
      </c>
      <c r="Q4057" s="460">
        <f t="shared" si="714"/>
        <v>7.5580774566679488E-32</v>
      </c>
      <c r="R4057" s="460">
        <f t="shared" si="715"/>
        <v>-7.5580774566679492E-30</v>
      </c>
    </row>
    <row r="4058" spans="3:18" x14ac:dyDescent="0.35">
      <c r="C4058" s="460">
        <v>21700</v>
      </c>
      <c r="D4058" s="460">
        <f t="shared" si="706"/>
        <v>21700</v>
      </c>
      <c r="E4058" s="460">
        <f t="shared" si="712"/>
        <v>21.7</v>
      </c>
      <c r="F4058" s="460">
        <f t="shared" si="707"/>
        <v>9.384166981427206E-8</v>
      </c>
      <c r="G4058" s="460">
        <v>5.7024306432336803E-9</v>
      </c>
      <c r="H4058" s="460">
        <f t="shared" si="708"/>
        <v>1</v>
      </c>
      <c r="I4058" s="460">
        <v>9.4833336230372898E-6</v>
      </c>
      <c r="J4058" s="587">
        <v>5.0012844710465597E-6</v>
      </c>
      <c r="K4058" s="587">
        <v>1.8833451673091301E-5</v>
      </c>
      <c r="L4058" s="460" t="str">
        <f t="shared" si="709"/>
        <v>-</v>
      </c>
      <c r="M4058" s="460">
        <f t="shared" si="710"/>
        <v>1</v>
      </c>
      <c r="N4058" s="460">
        <f t="shared" si="711"/>
        <v>5.3512561356112203E-16</v>
      </c>
      <c r="O4058" s="460">
        <f t="shared" si="716"/>
        <v>-305.43088522413166</v>
      </c>
      <c r="P4058" s="460">
        <f t="shared" si="713"/>
        <v>-100</v>
      </c>
      <c r="Q4058" s="460">
        <f t="shared" si="714"/>
        <v>7.1589855572291832E-32</v>
      </c>
      <c r="R4058" s="460">
        <f t="shared" si="715"/>
        <v>-7.158985557229183E-30</v>
      </c>
    </row>
    <row r="4059" spans="3:18" x14ac:dyDescent="0.35">
      <c r="C4059" s="460">
        <v>21800</v>
      </c>
      <c r="D4059" s="460">
        <f t="shared" si="706"/>
        <v>21800</v>
      </c>
      <c r="E4059" s="460">
        <f t="shared" si="712"/>
        <v>21.8</v>
      </c>
      <c r="F4059" s="460">
        <f t="shared" si="707"/>
        <v>5.8409623435732386E-7</v>
      </c>
      <c r="G4059" s="460">
        <v>1.05367151391055E-8</v>
      </c>
      <c r="H4059" s="460">
        <f t="shared" si="708"/>
        <v>1</v>
      </c>
      <c r="I4059" s="460">
        <v>1.3275776857822301E-5</v>
      </c>
      <c r="J4059" s="587">
        <v>7.4400811797645704E-7</v>
      </c>
      <c r="K4059" s="587">
        <v>1.04819407273444E-5</v>
      </c>
      <c r="L4059" s="460" t="str">
        <f t="shared" si="709"/>
        <v>-</v>
      </c>
      <c r="M4059" s="460">
        <f t="shared" si="710"/>
        <v>1</v>
      </c>
      <c r="N4059" s="460">
        <f t="shared" si="711"/>
        <v>6.1544556352473286E-15</v>
      </c>
      <c r="O4059" s="460">
        <f t="shared" si="716"/>
        <v>-284.21620709206491</v>
      </c>
      <c r="P4059" s="460">
        <f t="shared" si="713"/>
        <v>-100</v>
      </c>
      <c r="Q4059" s="460">
        <f t="shared" si="714"/>
        <v>1.1187624321102408E-29</v>
      </c>
      <c r="R4059" s="460">
        <f t="shared" si="715"/>
        <v>-1.1187624321102407E-27</v>
      </c>
    </row>
    <row r="4060" spans="3:18" x14ac:dyDescent="0.35">
      <c r="C4060" s="460">
        <v>21900</v>
      </c>
      <c r="D4060" s="460">
        <f t="shared" si="706"/>
        <v>21900</v>
      </c>
      <c r="E4060" s="460">
        <f t="shared" si="712"/>
        <v>21.9</v>
      </c>
      <c r="F4060" s="460">
        <f t="shared" si="707"/>
        <v>1.2854529087164195E-6</v>
      </c>
      <c r="G4060" s="460">
        <v>1.37668863828704E-8</v>
      </c>
      <c r="H4060" s="460">
        <f t="shared" si="708"/>
        <v>1</v>
      </c>
      <c r="I4060" s="460">
        <v>1.4957606566168699E-5</v>
      </c>
      <c r="J4060" s="587">
        <v>6.21585972379859E-6</v>
      </c>
      <c r="K4060" s="587">
        <v>1.33660939196616E-6</v>
      </c>
      <c r="L4060" s="460" t="str">
        <f t="shared" si="709"/>
        <v>-</v>
      </c>
      <c r="M4060" s="460">
        <f t="shared" si="710"/>
        <v>1</v>
      </c>
      <c r="N4060" s="460">
        <f t="shared" si="711"/>
        <v>1.7696684144829224E-14</v>
      </c>
      <c r="O4060" s="460">
        <f t="shared" si="716"/>
        <v>-275.04216200893103</v>
      </c>
      <c r="P4060" s="460">
        <f t="shared" si="713"/>
        <v>-100</v>
      </c>
      <c r="Q4060" s="460">
        <f t="shared" si="714"/>
        <v>1.4221921720218754E-28</v>
      </c>
      <c r="R4060" s="460">
        <f t="shared" si="715"/>
        <v>-1.4221921720218752E-26</v>
      </c>
    </row>
    <row r="4061" spans="3:18" x14ac:dyDescent="0.35">
      <c r="C4061" s="460">
        <v>22000</v>
      </c>
      <c r="D4061" s="460">
        <f t="shared" si="706"/>
        <v>22000</v>
      </c>
      <c r="E4061" s="460">
        <f t="shared" si="712"/>
        <v>22</v>
      </c>
      <c r="F4061" s="460">
        <f t="shared" si="707"/>
        <v>1.608491227338875E-6</v>
      </c>
      <c r="G4061" s="460">
        <v>5.73555690783618E-15</v>
      </c>
      <c r="H4061" s="460">
        <f t="shared" si="708"/>
        <v>1</v>
      </c>
      <c r="I4061" s="460">
        <v>1.4331978787856501E-5</v>
      </c>
      <c r="J4061" s="587">
        <v>1.05536989958306E-5</v>
      </c>
      <c r="K4061" s="587">
        <v>7.6911331864752099E-6</v>
      </c>
      <c r="L4061" s="460" t="str">
        <f t="shared" si="709"/>
        <v>-</v>
      </c>
      <c r="M4061" s="460">
        <f t="shared" si="710"/>
        <v>1</v>
      </c>
      <c r="N4061" s="460">
        <f t="shared" si="711"/>
        <v>9.2255929701573804E-21</v>
      </c>
      <c r="O4061" s="460">
        <f t="shared" si="716"/>
        <v>-400.70011420442734</v>
      </c>
      <c r="P4061" s="460">
        <f t="shared" si="713"/>
        <v>-100</v>
      </c>
      <c r="Q4061" s="460">
        <f t="shared" si="714"/>
        <v>7.8293239061686222E-29</v>
      </c>
      <c r="R4061" s="460">
        <f t="shared" si="715"/>
        <v>-7.8293239061686216E-27</v>
      </c>
    </row>
    <row r="4062" spans="3:18" x14ac:dyDescent="0.35">
      <c r="C4062" s="460">
        <v>22100</v>
      </c>
      <c r="D4062" s="460">
        <f t="shared" si="706"/>
        <v>22100</v>
      </c>
      <c r="E4062" s="460">
        <f t="shared" si="712"/>
        <v>22.1</v>
      </c>
      <c r="F4062" s="460">
        <f t="shared" si="707"/>
        <v>1.2517018106900994E-6</v>
      </c>
      <c r="G4062" s="460">
        <v>1.37668783031528E-8</v>
      </c>
      <c r="H4062" s="460">
        <f t="shared" si="708"/>
        <v>1</v>
      </c>
      <c r="I4062" s="460">
        <v>1.1555778452757699E-5</v>
      </c>
      <c r="J4062" s="587">
        <v>1.30999752951588E-5</v>
      </c>
      <c r="K4062" s="587">
        <v>1.5725970995522701E-5</v>
      </c>
      <c r="L4062" s="460" t="str">
        <f t="shared" si="709"/>
        <v>-</v>
      </c>
      <c r="M4062" s="460">
        <f t="shared" si="710"/>
        <v>1</v>
      </c>
      <c r="N4062" s="460">
        <f t="shared" si="711"/>
        <v>1.7232026499606602E-14</v>
      </c>
      <c r="O4062" s="460">
        <f t="shared" si="716"/>
        <v>-275.27327292365163</v>
      </c>
      <c r="P4062" s="460">
        <f t="shared" si="713"/>
        <v>-100</v>
      </c>
      <c r="Q4062" s="460">
        <f t="shared" si="714"/>
        <v>7.4235763808638604E-29</v>
      </c>
      <c r="R4062" s="460">
        <f t="shared" si="715"/>
        <v>-7.4235763808638603E-27</v>
      </c>
    </row>
    <row r="4063" spans="3:18" x14ac:dyDescent="0.35">
      <c r="C4063" s="460">
        <v>22200</v>
      </c>
      <c r="D4063" s="460">
        <f t="shared" si="706"/>
        <v>22200</v>
      </c>
      <c r="E4063" s="460">
        <f t="shared" si="712"/>
        <v>22.2</v>
      </c>
      <c r="F4063" s="460">
        <f t="shared" si="707"/>
        <v>5.5382599366980957E-7</v>
      </c>
      <c r="G4063" s="460">
        <v>1.0536711902826901E-8</v>
      </c>
      <c r="H4063" s="460">
        <f t="shared" si="708"/>
        <v>1</v>
      </c>
      <c r="I4063" s="460">
        <v>7.10639794970885E-6</v>
      </c>
      <c r="J4063" s="587">
        <v>1.34988350363398E-5</v>
      </c>
      <c r="K4063" s="587">
        <v>2.20126754439306E-5</v>
      </c>
      <c r="L4063" s="460" t="str">
        <f t="shared" si="709"/>
        <v>-</v>
      </c>
      <c r="M4063" s="460">
        <f t="shared" si="710"/>
        <v>1</v>
      </c>
      <c r="N4063" s="460">
        <f t="shared" si="711"/>
        <v>5.8355049395956182E-15</v>
      </c>
      <c r="O4063" s="460">
        <f t="shared" si="716"/>
        <v>-284.67843117971677</v>
      </c>
      <c r="P4063" s="460">
        <f t="shared" si="713"/>
        <v>-100</v>
      </c>
      <c r="Q4063" s="460">
        <f t="shared" si="714"/>
        <v>1.3302775167464572E-28</v>
      </c>
      <c r="R4063" s="460">
        <f t="shared" si="715"/>
        <v>-1.3302775167464571E-26</v>
      </c>
    </row>
    <row r="4064" spans="3:18" x14ac:dyDescent="0.35">
      <c r="C4064" s="460">
        <v>22300</v>
      </c>
      <c r="D4064" s="460">
        <f t="shared" si="706"/>
        <v>22300</v>
      </c>
      <c r="E4064" s="460">
        <f t="shared" si="712"/>
        <v>22.3</v>
      </c>
      <c r="F4064" s="460">
        <f t="shared" si="707"/>
        <v>8.6641885963357989E-8</v>
      </c>
      <c r="G4064" s="460">
        <v>5.70242859719114E-9</v>
      </c>
      <c r="H4064" s="460">
        <f t="shared" si="708"/>
        <v>1</v>
      </c>
      <c r="I4064" s="460">
        <v>1.7010897587709499E-6</v>
      </c>
      <c r="J4064" s="587">
        <v>1.17443884681542E-5</v>
      </c>
      <c r="K4064" s="587">
        <v>2.59861960526026E-5</v>
      </c>
      <c r="L4064" s="460" t="str">
        <f t="shared" si="709"/>
        <v>-</v>
      </c>
      <c r="M4064" s="460">
        <f t="shared" si="710"/>
        <v>1</v>
      </c>
      <c r="N4064" s="460">
        <f t="shared" si="711"/>
        <v>4.9406916823202625E-16</v>
      </c>
      <c r="O4064" s="460">
        <f t="shared" si="716"/>
        <v>-306.12424493736989</v>
      </c>
      <c r="P4064" s="460">
        <f t="shared" si="713"/>
        <v>-100</v>
      </c>
      <c r="Q4064" s="460">
        <f t="shared" si="714"/>
        <v>1.001587709662053E-29</v>
      </c>
      <c r="R4064" s="460">
        <f t="shared" si="715"/>
        <v>-1.001587709662053E-27</v>
      </c>
    </row>
    <row r="4065" spans="3:18" x14ac:dyDescent="0.35">
      <c r="C4065" s="460">
        <v>22400</v>
      </c>
      <c r="D4065" s="460">
        <f t="shared" si="706"/>
        <v>22400</v>
      </c>
      <c r="E4065" s="460">
        <f t="shared" si="712"/>
        <v>22.4</v>
      </c>
      <c r="F4065" s="460">
        <f t="shared" si="707"/>
        <v>6.1597999765263786E-50</v>
      </c>
      <c r="G4065" s="460">
        <v>0.99999998509883903</v>
      </c>
      <c r="H4065" s="460">
        <f t="shared" si="708"/>
        <v>1</v>
      </c>
      <c r="I4065" s="460">
        <v>3.8176841239478502E-6</v>
      </c>
      <c r="J4065" s="587">
        <v>8.1722852011940405E-6</v>
      </c>
      <c r="K4065" s="587">
        <v>2.7321432486403201E-5</v>
      </c>
      <c r="L4065" s="460" t="str">
        <f t="shared" si="709"/>
        <v>-</v>
      </c>
      <c r="M4065" s="460">
        <f t="shared" si="710"/>
        <v>1</v>
      </c>
      <c r="N4065" s="460">
        <f t="shared" si="711"/>
        <v>6.159799884738208E-50</v>
      </c>
      <c r="O4065" s="460">
        <f t="shared" si="716"/>
        <v>-984.2086679332233</v>
      </c>
      <c r="P4065" s="460">
        <f t="shared" si="713"/>
        <v>-100</v>
      </c>
      <c r="Q4065" s="460">
        <f t="shared" si="714"/>
        <v>6.1026085749371565E-32</v>
      </c>
      <c r="R4065" s="460">
        <f t="shared" si="715"/>
        <v>-6.1026085749371562E-30</v>
      </c>
    </row>
    <row r="4066" spans="3:18" x14ac:dyDescent="0.35">
      <c r="C4066" s="460">
        <v>22500</v>
      </c>
      <c r="D4066" s="460">
        <f t="shared" si="706"/>
        <v>22500</v>
      </c>
      <c r="E4066" s="460">
        <f t="shared" si="712"/>
        <v>22.5</v>
      </c>
      <c r="F4066" s="460">
        <f t="shared" si="707"/>
        <v>8.4409130878548429E-8</v>
      </c>
      <c r="G4066" s="460">
        <v>5.7024324978215397E-9</v>
      </c>
      <c r="H4066" s="460">
        <f t="shared" si="708"/>
        <v>1</v>
      </c>
      <c r="I4066" s="460">
        <v>8.6127233117285594E-6</v>
      </c>
      <c r="J4066" s="587">
        <v>3.3974457885973602E-6</v>
      </c>
      <c r="K4066" s="587">
        <v>2.5958409730986001E-5</v>
      </c>
      <c r="L4066" s="460" t="str">
        <f t="shared" si="709"/>
        <v>-</v>
      </c>
      <c r="M4066" s="460">
        <f t="shared" si="710"/>
        <v>1</v>
      </c>
      <c r="N4066" s="460">
        <f t="shared" si="711"/>
        <v>4.8133737103470618E-16</v>
      </c>
      <c r="O4066" s="460">
        <f t="shared" si="716"/>
        <v>-306.35100836777883</v>
      </c>
      <c r="P4066" s="460">
        <f t="shared" si="713"/>
        <v>-100</v>
      </c>
      <c r="Q4066" s="460">
        <f t="shared" si="714"/>
        <v>5.7921416188650601E-32</v>
      </c>
      <c r="R4066" s="460">
        <f t="shared" si="715"/>
        <v>-5.7921416188650599E-30</v>
      </c>
    </row>
    <row r="4067" spans="3:18" x14ac:dyDescent="0.35">
      <c r="C4067" s="460">
        <v>22600</v>
      </c>
      <c r="D4067" s="460">
        <f t="shared" si="706"/>
        <v>22600</v>
      </c>
      <c r="E4067" s="460">
        <f t="shared" si="712"/>
        <v>22.6</v>
      </c>
      <c r="F4067" s="460">
        <f t="shared" si="707"/>
        <v>5.2564911150159359E-7</v>
      </c>
      <c r="G4067" s="460">
        <v>1.05367140620914E-8</v>
      </c>
      <c r="H4067" s="460">
        <f t="shared" si="708"/>
        <v>1</v>
      </c>
      <c r="I4067" s="460">
        <v>1.1978300384380601E-5</v>
      </c>
      <c r="J4067" s="587">
        <v>1.79076752505931E-6</v>
      </c>
      <c r="K4067" s="587">
        <v>2.2101071620820999E-5</v>
      </c>
      <c r="L4067" s="460" t="str">
        <f t="shared" si="709"/>
        <v>-</v>
      </c>
      <c r="M4067" s="460">
        <f t="shared" si="710"/>
        <v>1</v>
      </c>
      <c r="N4067" s="460">
        <f t="shared" si="711"/>
        <v>5.5386143848846909E-15</v>
      </c>
      <c r="O4067" s="460">
        <f t="shared" si="716"/>
        <v>-285.13197741397005</v>
      </c>
      <c r="P4067" s="460">
        <f t="shared" si="713"/>
        <v>-100</v>
      </c>
      <c r="Q4067" s="460">
        <f t="shared" si="714"/>
        <v>9.0599547858992575E-30</v>
      </c>
      <c r="R4067" s="460">
        <f t="shared" si="715"/>
        <v>-9.0599547858992572E-28</v>
      </c>
    </row>
    <row r="4068" spans="3:18" x14ac:dyDescent="0.35">
      <c r="C4068" s="460">
        <v>22700</v>
      </c>
      <c r="D4068" s="460">
        <f t="shared" si="706"/>
        <v>22700</v>
      </c>
      <c r="E4068" s="460">
        <f t="shared" si="712"/>
        <v>22.7</v>
      </c>
      <c r="F4068" s="460">
        <f t="shared" si="707"/>
        <v>1.1574003796135247E-6</v>
      </c>
      <c r="G4068" s="460">
        <v>1.37668837387052E-8</v>
      </c>
      <c r="H4068" s="460">
        <f t="shared" si="708"/>
        <v>1</v>
      </c>
      <c r="I4068" s="460">
        <v>1.3443206039256199E-5</v>
      </c>
      <c r="J4068" s="587">
        <v>6.5582283653695398E-6</v>
      </c>
      <c r="K4068" s="587">
        <v>1.6190507763464402E-5</v>
      </c>
      <c r="L4068" s="460" t="str">
        <f t="shared" si="709"/>
        <v>-</v>
      </c>
      <c r="M4068" s="460">
        <f t="shared" si="710"/>
        <v>1</v>
      </c>
      <c r="N4068" s="460">
        <f t="shared" si="711"/>
        <v>1.5933796465272657E-14</v>
      </c>
      <c r="O4068" s="460">
        <f t="shared" si="716"/>
        <v>-275.95361469429838</v>
      </c>
      <c r="P4068" s="460">
        <f t="shared" si="713"/>
        <v>-100</v>
      </c>
      <c r="Q4068" s="460">
        <f t="shared" si="714"/>
        <v>1.1526610692948874E-28</v>
      </c>
      <c r="R4068" s="460">
        <f t="shared" si="715"/>
        <v>-1.1526610692948875E-26</v>
      </c>
    </row>
    <row r="4069" spans="3:18" x14ac:dyDescent="0.35">
      <c r="C4069" s="460">
        <v>22800</v>
      </c>
      <c r="D4069" s="460">
        <f t="shared" si="706"/>
        <v>22800</v>
      </c>
      <c r="E4069" s="460">
        <f t="shared" si="712"/>
        <v>22.8</v>
      </c>
      <c r="F4069" s="460">
        <f t="shared" si="707"/>
        <v>1.448972644117621E-6</v>
      </c>
      <c r="G4069" s="460">
        <v>4.1294270801555699E-15</v>
      </c>
      <c r="H4069" s="460">
        <f t="shared" si="708"/>
        <v>1</v>
      </c>
      <c r="I4069" s="460">
        <v>1.2835709310138501E-5</v>
      </c>
      <c r="J4069" s="587">
        <v>1.0159398514778599E-5</v>
      </c>
      <c r="K4069" s="587">
        <v>8.8558814141220794E-6</v>
      </c>
      <c r="L4069" s="460" t="str">
        <f t="shared" si="709"/>
        <v>-</v>
      </c>
      <c r="M4069" s="460">
        <f t="shared" si="710"/>
        <v>1</v>
      </c>
      <c r="N4069" s="460">
        <f t="shared" si="711"/>
        <v>5.9834268750239234E-21</v>
      </c>
      <c r="O4069" s="460">
        <f t="shared" si="716"/>
        <v>-404.46100024449925</v>
      </c>
      <c r="P4069" s="460">
        <f t="shared" si="713"/>
        <v>-100</v>
      </c>
      <c r="Q4069" s="460">
        <f t="shared" si="714"/>
        <v>6.3471515118545795E-29</v>
      </c>
      <c r="R4069" s="460">
        <f t="shared" si="715"/>
        <v>-6.3471515118545799E-27</v>
      </c>
    </row>
    <row r="4070" spans="3:18" x14ac:dyDescent="0.35">
      <c r="C4070" s="460">
        <v>22900</v>
      </c>
      <c r="D4070" s="460">
        <f t="shared" si="706"/>
        <v>22900</v>
      </c>
      <c r="E4070" s="460">
        <f t="shared" si="712"/>
        <v>22.9</v>
      </c>
      <c r="F4070" s="460">
        <f t="shared" si="707"/>
        <v>1.128118069228379E-6</v>
      </c>
      <c r="G4070" s="460">
        <v>1.3766881004094999E-8</v>
      </c>
      <c r="H4070" s="460">
        <f t="shared" si="708"/>
        <v>1</v>
      </c>
      <c r="I4070" s="460">
        <v>1.03016419757103E-5</v>
      </c>
      <c r="J4070" s="587">
        <v>1.20531568906925E-5</v>
      </c>
      <c r="K4070" s="587">
        <v>8.48398129897426E-7</v>
      </c>
      <c r="L4070" s="460" t="str">
        <f t="shared" si="709"/>
        <v>-</v>
      </c>
      <c r="M4070" s="460">
        <f t="shared" si="710"/>
        <v>1</v>
      </c>
      <c r="N4070" s="460">
        <f t="shared" si="711"/>
        <v>1.5530667217636498E-14</v>
      </c>
      <c r="O4070" s="460">
        <f t="shared" si="716"/>
        <v>-276.17619772031196</v>
      </c>
      <c r="P4070" s="460">
        <f t="shared" si="713"/>
        <v>-100</v>
      </c>
      <c r="Q4070" s="460">
        <f t="shared" si="714"/>
        <v>6.0300452519556996E-29</v>
      </c>
      <c r="R4070" s="460">
        <f t="shared" si="715"/>
        <v>-6.0300452519556999E-27</v>
      </c>
    </row>
    <row r="4071" spans="3:18" x14ac:dyDescent="0.35">
      <c r="C4071" s="460">
        <v>23000</v>
      </c>
      <c r="D4071" s="460">
        <f t="shared" si="706"/>
        <v>23000</v>
      </c>
      <c r="E4071" s="460">
        <f t="shared" si="712"/>
        <v>23</v>
      </c>
      <c r="F4071" s="460">
        <f t="shared" si="707"/>
        <v>4.9938715225450504E-7</v>
      </c>
      <c r="G4071" s="460">
        <v>1.05367129799944E-8</v>
      </c>
      <c r="H4071" s="460">
        <f t="shared" si="708"/>
        <v>1</v>
      </c>
      <c r="I4071" s="460">
        <v>6.2741066396647301E-6</v>
      </c>
      <c r="J4071" s="587">
        <v>1.1983233085405899E-5</v>
      </c>
      <c r="K4071" s="587">
        <v>7.0348430773925501E-6</v>
      </c>
      <c r="L4071" s="460" t="str">
        <f t="shared" si="709"/>
        <v>-</v>
      </c>
      <c r="M4071" s="460">
        <f t="shared" si="710"/>
        <v>1</v>
      </c>
      <c r="N4071" s="460">
        <f t="shared" si="711"/>
        <v>5.2618990892024829E-15</v>
      </c>
      <c r="O4071" s="460">
        <f t="shared" si="716"/>
        <v>-285.57714969825889</v>
      </c>
      <c r="P4071" s="460">
        <f t="shared" si="713"/>
        <v>-100</v>
      </c>
      <c r="Q4071" s="460">
        <f t="shared" si="714"/>
        <v>1.080827034060739E-28</v>
      </c>
      <c r="R4071" s="460">
        <f t="shared" si="715"/>
        <v>-1.0808270340607391E-26</v>
      </c>
    </row>
    <row r="4072" spans="3:18" x14ac:dyDescent="0.35">
      <c r="C4072" s="460">
        <v>23100</v>
      </c>
      <c r="D4072" s="460">
        <f t="shared" si="706"/>
        <v>23100</v>
      </c>
      <c r="E4072" s="460">
        <f t="shared" si="712"/>
        <v>23.1</v>
      </c>
      <c r="F4072" s="460">
        <f t="shared" si="707"/>
        <v>7.8162865979901814E-8</v>
      </c>
      <c r="G4072" s="460">
        <v>5.7024267856241303E-9</v>
      </c>
      <c r="H4072" s="460">
        <f t="shared" si="708"/>
        <v>1</v>
      </c>
      <c r="I4072" s="460">
        <v>1.4006340346638301E-6</v>
      </c>
      <c r="J4072" s="587">
        <v>1.0011436886067701E-5</v>
      </c>
      <c r="K4072" s="587">
        <v>1.40294730566667E-5</v>
      </c>
      <c r="L4072" s="460" t="str">
        <f t="shared" si="709"/>
        <v>-</v>
      </c>
      <c r="M4072" s="460">
        <f t="shared" si="710"/>
        <v>1</v>
      </c>
      <c r="N4072" s="460">
        <f t="shared" si="711"/>
        <v>4.4571802060494117E-16</v>
      </c>
      <c r="O4072" s="460">
        <f t="shared" si="716"/>
        <v>-307.01879613626727</v>
      </c>
      <c r="P4072" s="460">
        <f t="shared" si="713"/>
        <v>-100</v>
      </c>
      <c r="Q4072" s="460">
        <f t="shared" si="714"/>
        <v>8.1442232680416127E-30</v>
      </c>
      <c r="R4072" s="460">
        <f t="shared" si="715"/>
        <v>-8.144223268041612E-28</v>
      </c>
    </row>
    <row r="4073" spans="3:18" x14ac:dyDescent="0.35">
      <c r="C4073" s="460">
        <v>23200</v>
      </c>
      <c r="D4073" s="460">
        <f t="shared" si="706"/>
        <v>23200</v>
      </c>
      <c r="E4073" s="460">
        <f t="shared" si="712"/>
        <v>23.2</v>
      </c>
      <c r="F4073" s="460">
        <f t="shared" si="707"/>
        <v>3.9526302339153882E-48</v>
      </c>
      <c r="G4073" s="460">
        <v>0.99999998509883903</v>
      </c>
      <c r="H4073" s="460">
        <f t="shared" si="708"/>
        <v>1</v>
      </c>
      <c r="I4073" s="460">
        <v>3.5601259965859099E-6</v>
      </c>
      <c r="J4073" s="587">
        <v>6.4996475621781996E-6</v>
      </c>
      <c r="K4073" s="587">
        <v>1.9477265765883601E-5</v>
      </c>
      <c r="L4073" s="460" t="str">
        <f t="shared" si="709"/>
        <v>-</v>
      </c>
      <c r="M4073" s="460">
        <f t="shared" si="710"/>
        <v>1</v>
      </c>
      <c r="N4073" s="460">
        <f t="shared" si="711"/>
        <v>3.9526301750166088E-48</v>
      </c>
      <c r="O4073" s="460">
        <f t="shared" si="716"/>
        <v>-948.06227636410517</v>
      </c>
      <c r="P4073" s="460">
        <f t="shared" si="713"/>
        <v>-100</v>
      </c>
      <c r="Q4073" s="460">
        <f t="shared" si="714"/>
        <v>4.9666138472996692E-32</v>
      </c>
      <c r="R4073" s="460">
        <f t="shared" si="715"/>
        <v>-4.9666138472996689E-30</v>
      </c>
    </row>
    <row r="4074" spans="3:18" x14ac:dyDescent="0.35">
      <c r="C4074" s="460">
        <v>23300</v>
      </c>
      <c r="D4074" s="460">
        <f t="shared" si="706"/>
        <v>23300</v>
      </c>
      <c r="E4074" s="460">
        <f t="shared" si="712"/>
        <v>23.3</v>
      </c>
      <c r="F4074" s="460">
        <f t="shared" si="707"/>
        <v>7.622084847456299E-8</v>
      </c>
      <c r="G4074" s="460">
        <v>5.7024193447863799E-9</v>
      </c>
      <c r="H4074" s="460">
        <f t="shared" si="708"/>
        <v>1</v>
      </c>
      <c r="I4074" s="460">
        <v>7.8558175724076101E-6</v>
      </c>
      <c r="J4074" s="587">
        <v>2.0447360073534401E-6</v>
      </c>
      <c r="K4074" s="587">
        <v>2.2887359630841399E-5</v>
      </c>
      <c r="L4074" s="460" t="str">
        <f t="shared" si="709"/>
        <v>-</v>
      </c>
      <c r="M4074" s="460">
        <f t="shared" si="710"/>
        <v>1</v>
      </c>
      <c r="N4074" s="460">
        <f t="shared" si="711"/>
        <v>4.3464324081737942E-16</v>
      </c>
      <c r="O4074" s="460">
        <f t="shared" si="716"/>
        <v>-307.23734139490648</v>
      </c>
      <c r="P4074" s="460">
        <f t="shared" si="713"/>
        <v>-100</v>
      </c>
      <c r="Q4074" s="460">
        <f t="shared" si="714"/>
        <v>4.7228686697058621E-32</v>
      </c>
      <c r="R4074" s="460">
        <f t="shared" si="715"/>
        <v>-4.7228686697058622E-30</v>
      </c>
    </row>
    <row r="4075" spans="3:18" x14ac:dyDescent="0.35">
      <c r="C4075" s="460">
        <v>23400</v>
      </c>
      <c r="D4075" s="460">
        <f t="shared" si="706"/>
        <v>23400</v>
      </c>
      <c r="E4075" s="460">
        <f t="shared" si="712"/>
        <v>23.4</v>
      </c>
      <c r="F4075" s="460">
        <f t="shared" si="707"/>
        <v>4.7487964585723753E-7</v>
      </c>
      <c r="G4075" s="460">
        <v>1.05367129850772E-8</v>
      </c>
      <c r="H4075" s="460">
        <f t="shared" si="708"/>
        <v>1</v>
      </c>
      <c r="I4075" s="460">
        <v>1.08538294312568E-5</v>
      </c>
      <c r="J4075" s="587">
        <v>2.6220689986279901E-6</v>
      </c>
      <c r="K4075" s="587">
        <v>2.39796651116954E-5</v>
      </c>
      <c r="L4075" s="460" t="str">
        <f t="shared" si="709"/>
        <v>-</v>
      </c>
      <c r="M4075" s="460">
        <f t="shared" si="710"/>
        <v>1</v>
      </c>
      <c r="N4075" s="460">
        <f t="shared" si="711"/>
        <v>5.0036705308528172E-15</v>
      </c>
      <c r="O4075" s="460">
        <f t="shared" si="716"/>
        <v>-286.01422588741917</v>
      </c>
      <c r="P4075" s="460">
        <f t="shared" si="713"/>
        <v>-100</v>
      </c>
      <c r="Q4075" s="460">
        <f t="shared" si="714"/>
        <v>7.39381416978443E-30</v>
      </c>
      <c r="R4075" s="460">
        <f t="shared" si="715"/>
        <v>-7.3938141697844303E-28</v>
      </c>
    </row>
    <row r="4076" spans="3:18" x14ac:dyDescent="0.35">
      <c r="C4076" s="460">
        <v>23500</v>
      </c>
      <c r="D4076" s="460">
        <f t="shared" si="706"/>
        <v>23500</v>
      </c>
      <c r="E4076" s="460">
        <f t="shared" si="712"/>
        <v>23.5</v>
      </c>
      <c r="F4076" s="460">
        <f t="shared" si="707"/>
        <v>1.0460990263423314E-6</v>
      </c>
      <c r="G4076" s="460">
        <v>1.3766881004094999E-8</v>
      </c>
      <c r="H4076" s="460">
        <f t="shared" si="708"/>
        <v>1</v>
      </c>
      <c r="I4076" s="460">
        <v>1.2133776534393E-5</v>
      </c>
      <c r="J4076" s="587">
        <v>6.7545290176222101E-6</v>
      </c>
      <c r="K4076" s="587">
        <v>2.2706705494510399E-5</v>
      </c>
      <c r="L4076" s="460" t="str">
        <f t="shared" si="709"/>
        <v>-</v>
      </c>
      <c r="M4076" s="460">
        <f t="shared" si="710"/>
        <v>1</v>
      </c>
      <c r="N4076" s="460">
        <f t="shared" si="711"/>
        <v>1.4401520814154517E-14</v>
      </c>
      <c r="O4076" s="460">
        <f t="shared" si="716"/>
        <v>-276.83183287153895</v>
      </c>
      <c r="P4076" s="460">
        <f t="shared" si="713"/>
        <v>-100</v>
      </c>
      <c r="Q4076" s="460">
        <f t="shared" si="714"/>
        <v>9.4140362784086882E-29</v>
      </c>
      <c r="R4076" s="460">
        <f t="shared" si="715"/>
        <v>-9.4140362784086881E-27</v>
      </c>
    </row>
    <row r="4077" spans="3:18" x14ac:dyDescent="0.35">
      <c r="C4077" s="460">
        <v>23600</v>
      </c>
      <c r="D4077" s="460">
        <f t="shared" si="706"/>
        <v>23600</v>
      </c>
      <c r="E4077" s="460">
        <f t="shared" si="712"/>
        <v>23.6</v>
      </c>
      <c r="F4077" s="460">
        <f t="shared" si="707"/>
        <v>1.3102350978678101E-6</v>
      </c>
      <c r="G4077" s="460">
        <v>2.5232972524749599E-15</v>
      </c>
      <c r="H4077" s="460">
        <f t="shared" si="708"/>
        <v>1</v>
      </c>
      <c r="I4077" s="460">
        <v>1.15455997135488E-5</v>
      </c>
      <c r="J4077" s="587">
        <v>9.7100860221949301E-6</v>
      </c>
      <c r="K4077" s="587">
        <v>1.9252322283735501E-5</v>
      </c>
      <c r="L4077" s="460" t="str">
        <f t="shared" si="709"/>
        <v>-</v>
      </c>
      <c r="M4077" s="460">
        <f t="shared" si="710"/>
        <v>1</v>
      </c>
      <c r="N4077" s="460">
        <f t="shared" si="711"/>
        <v>3.3061126225461056E-21</v>
      </c>
      <c r="O4077" s="460">
        <f t="shared" si="716"/>
        <v>-409.61364712589506</v>
      </c>
      <c r="P4077" s="460">
        <f t="shared" si="713"/>
        <v>-100</v>
      </c>
      <c r="Q4077" s="460">
        <f t="shared" si="714"/>
        <v>5.1850974246659059E-29</v>
      </c>
      <c r="R4077" s="460">
        <f t="shared" si="715"/>
        <v>-5.1850974246659057E-27</v>
      </c>
    </row>
    <row r="4078" spans="3:18" x14ac:dyDescent="0.35">
      <c r="C4078" s="460">
        <v>23700</v>
      </c>
      <c r="D4078" s="460">
        <f t="shared" si="706"/>
        <v>23700</v>
      </c>
      <c r="E4078" s="460">
        <f t="shared" si="712"/>
        <v>23.7</v>
      </c>
      <c r="F4078" s="460">
        <f t="shared" si="707"/>
        <v>1.0205676397783655E-6</v>
      </c>
      <c r="G4078" s="460">
        <v>1.37668725579935E-8</v>
      </c>
      <c r="H4078" s="460">
        <f t="shared" si="708"/>
        <v>1</v>
      </c>
      <c r="I4078" s="460">
        <v>9.2253928563021503E-6</v>
      </c>
      <c r="J4078" s="587">
        <v>1.10491179873759E-5</v>
      </c>
      <c r="K4078" s="587">
        <v>1.40079572684039E-5</v>
      </c>
      <c r="L4078" s="460" t="str">
        <f t="shared" si="709"/>
        <v>-</v>
      </c>
      <c r="M4078" s="460">
        <f t="shared" si="710"/>
        <v>1</v>
      </c>
      <c r="N4078" s="460">
        <f t="shared" si="711"/>
        <v>1.4050024633640976E-14</v>
      </c>
      <c r="O4078" s="460">
        <f t="shared" si="716"/>
        <v>-277.04645828635955</v>
      </c>
      <c r="P4078" s="460">
        <f t="shared" si="713"/>
        <v>-100</v>
      </c>
      <c r="Q4078" s="460">
        <f t="shared" si="714"/>
        <v>4.9350821276964187E-29</v>
      </c>
      <c r="R4078" s="460">
        <f t="shared" si="715"/>
        <v>-4.9350821276964183E-27</v>
      </c>
    </row>
    <row r="4079" spans="3:18" x14ac:dyDescent="0.35">
      <c r="C4079" s="460">
        <v>23800</v>
      </c>
      <c r="D4079" s="460">
        <f t="shared" si="706"/>
        <v>23800</v>
      </c>
      <c r="E4079" s="460">
        <f t="shared" si="712"/>
        <v>23.8</v>
      </c>
      <c r="F4079" s="460">
        <f t="shared" si="707"/>
        <v>4.5198201136456138E-7</v>
      </c>
      <c r="G4079" s="460">
        <v>1.05367140620685E-8</v>
      </c>
      <c r="H4079" s="460">
        <f t="shared" si="708"/>
        <v>1</v>
      </c>
      <c r="I4079" s="460">
        <v>5.56763815132198E-6</v>
      </c>
      <c r="J4079" s="587">
        <v>1.05995340930136E-5</v>
      </c>
      <c r="K4079" s="587">
        <v>7.5293774977459898E-6</v>
      </c>
      <c r="L4079" s="460" t="str">
        <f t="shared" si="709"/>
        <v>-</v>
      </c>
      <c r="M4079" s="460">
        <f t="shared" si="710"/>
        <v>1</v>
      </c>
      <c r="N4079" s="460">
        <f t="shared" si="711"/>
        <v>4.7624052149469784E-15</v>
      </c>
      <c r="O4079" s="460">
        <f t="shared" si="716"/>
        <v>-286.44347309786508</v>
      </c>
      <c r="P4079" s="460">
        <f t="shared" si="713"/>
        <v>-100</v>
      </c>
      <c r="Q4079" s="460">
        <f t="shared" si="714"/>
        <v>8.8476879202010753E-29</v>
      </c>
      <c r="R4079" s="460">
        <f t="shared" si="715"/>
        <v>-8.8476879202010758E-27</v>
      </c>
    </row>
    <row r="4080" spans="3:18" x14ac:dyDescent="0.35">
      <c r="C4080" s="460">
        <v>23900</v>
      </c>
      <c r="D4080" s="460">
        <f t="shared" si="706"/>
        <v>23900</v>
      </c>
      <c r="E4080" s="460">
        <f t="shared" si="712"/>
        <v>23.9</v>
      </c>
      <c r="F4080" s="460">
        <f t="shared" si="707"/>
        <v>7.0774886356425476E-8</v>
      </c>
      <c r="G4080" s="460">
        <v>5.7024250262530899E-9</v>
      </c>
      <c r="H4080" s="460">
        <f t="shared" si="708"/>
        <v>1</v>
      </c>
      <c r="I4080" s="460">
        <v>1.1591340635260901E-6</v>
      </c>
      <c r="J4080" s="587">
        <v>8.4773524262094894E-6</v>
      </c>
      <c r="K4080" s="587">
        <v>4.7853198744291897E-7</v>
      </c>
      <c r="L4080" s="460" t="str">
        <f t="shared" si="709"/>
        <v>-</v>
      </c>
      <c r="M4080" s="460">
        <f t="shared" si="710"/>
        <v>1</v>
      </c>
      <c r="N4080" s="460">
        <f t="shared" si="711"/>
        <v>4.0358848318909899E-16</v>
      </c>
      <c r="O4080" s="460">
        <f t="shared" si="716"/>
        <v>-307.88122470592685</v>
      </c>
      <c r="P4080" s="460">
        <f t="shared" si="713"/>
        <v>-100</v>
      </c>
      <c r="Q4080" s="460">
        <f t="shared" si="714"/>
        <v>6.6718727222954161E-30</v>
      </c>
      <c r="R4080" s="460">
        <f t="shared" si="715"/>
        <v>-6.6718727222954162E-28</v>
      </c>
    </row>
    <row r="4081" spans="3:18" x14ac:dyDescent="0.35">
      <c r="C4081" s="460">
        <v>24000</v>
      </c>
      <c r="D4081" s="460">
        <f t="shared" si="706"/>
        <v>24000</v>
      </c>
      <c r="E4081" s="460">
        <f t="shared" si="712"/>
        <v>24</v>
      </c>
      <c r="F4081" s="460">
        <f t="shared" si="707"/>
        <v>5.03446410627058E-50</v>
      </c>
      <c r="G4081" s="460">
        <v>0.99999998509883903</v>
      </c>
      <c r="H4081" s="460">
        <f t="shared" si="708"/>
        <v>1</v>
      </c>
      <c r="I4081" s="460">
        <v>3.3144570091455499E-6</v>
      </c>
      <c r="J4081" s="587">
        <v>5.0611043963869899E-6</v>
      </c>
      <c r="K4081" s="587">
        <v>6.4434479087202403E-6</v>
      </c>
      <c r="L4081" s="460" t="str">
        <f t="shared" si="709"/>
        <v>-</v>
      </c>
      <c r="M4081" s="460">
        <f t="shared" si="710"/>
        <v>1</v>
      </c>
      <c r="N4081" s="460">
        <f t="shared" si="711"/>
        <v>5.0344640312512202E-50</v>
      </c>
      <c r="O4081" s="460">
        <f t="shared" si="716"/>
        <v>-985.96093515229609</v>
      </c>
      <c r="P4081" s="460">
        <f t="shared" si="713"/>
        <v>-100</v>
      </c>
      <c r="Q4081" s="460">
        <f t="shared" si="714"/>
        <v>4.0720915940719408E-32</v>
      </c>
      <c r="R4081" s="460">
        <f t="shared" si="715"/>
        <v>-4.072091594071941E-30</v>
      </c>
    </row>
    <row r="4082" spans="3:18" x14ac:dyDescent="0.35">
      <c r="C4082" s="460">
        <v>24100</v>
      </c>
      <c r="D4082" s="460">
        <f t="shared" si="706"/>
        <v>24100</v>
      </c>
      <c r="E4082" s="460">
        <f t="shared" si="712"/>
        <v>24.1</v>
      </c>
      <c r="F4082" s="460">
        <f t="shared" si="707"/>
        <v>6.9077645380047458E-8</v>
      </c>
      <c r="G4082" s="460">
        <v>5.7024211620628301E-9</v>
      </c>
      <c r="H4082" s="460">
        <f t="shared" si="708"/>
        <v>1</v>
      </c>
      <c r="I4082" s="460">
        <v>7.1746594058027002E-6</v>
      </c>
      <c r="J4082" s="587">
        <v>9.2527224728047905E-7</v>
      </c>
      <c r="K4082" s="587">
        <v>1.25653843467212E-5</v>
      </c>
      <c r="L4082" s="460" t="str">
        <f t="shared" si="709"/>
        <v>-</v>
      </c>
      <c r="M4082" s="460">
        <f t="shared" si="710"/>
        <v>1</v>
      </c>
      <c r="N4082" s="460">
        <f t="shared" si="711"/>
        <v>3.9390982684065433E-16</v>
      </c>
      <c r="O4082" s="460">
        <f t="shared" si="716"/>
        <v>-308.09206369483837</v>
      </c>
      <c r="P4082" s="460">
        <f t="shared" si="713"/>
        <v>-100</v>
      </c>
      <c r="Q4082" s="460">
        <f t="shared" si="714"/>
        <v>3.8791237920408571E-32</v>
      </c>
      <c r="R4082" s="460">
        <f t="shared" si="715"/>
        <v>-3.8791237920408571E-30</v>
      </c>
    </row>
    <row r="4083" spans="3:18" x14ac:dyDescent="0.35">
      <c r="C4083" s="460">
        <v>24200</v>
      </c>
      <c r="D4083" s="460">
        <f t="shared" si="706"/>
        <v>24200</v>
      </c>
      <c r="E4083" s="460">
        <f t="shared" si="712"/>
        <v>24.2</v>
      </c>
      <c r="F4083" s="460">
        <f t="shared" si="707"/>
        <v>4.3056375042379442E-7</v>
      </c>
      <c r="G4083" s="460">
        <v>1.05367118979432E-8</v>
      </c>
      <c r="H4083" s="460">
        <f t="shared" si="708"/>
        <v>1</v>
      </c>
      <c r="I4083" s="460">
        <v>9.8525193099388892E-6</v>
      </c>
      <c r="J4083" s="587">
        <v>3.25567878116807E-6</v>
      </c>
      <c r="K4083" s="587">
        <v>1.7310564896076001E-5</v>
      </c>
      <c r="L4083" s="460" t="str">
        <f t="shared" si="709"/>
        <v>-</v>
      </c>
      <c r="M4083" s="460">
        <f t="shared" si="710"/>
        <v>1</v>
      </c>
      <c r="N4083" s="460">
        <f t="shared" si="711"/>
        <v>4.5367261919134411E-15</v>
      </c>
      <c r="O4083" s="460">
        <f t="shared" si="716"/>
        <v>-286.86514862419892</v>
      </c>
      <c r="P4083" s="460">
        <f t="shared" si="713"/>
        <v>-100</v>
      </c>
      <c r="Q4083" s="460">
        <f t="shared" si="714"/>
        <v>6.0777928873588083E-30</v>
      </c>
      <c r="R4083" s="460">
        <f t="shared" si="715"/>
        <v>-6.0777928873588085E-28</v>
      </c>
    </row>
    <row r="4084" spans="3:18" x14ac:dyDescent="0.35">
      <c r="C4084" s="460">
        <v>24300</v>
      </c>
      <c r="D4084" s="460">
        <f t="shared" si="706"/>
        <v>24300</v>
      </c>
      <c r="E4084" s="460">
        <f t="shared" si="712"/>
        <v>24.3</v>
      </c>
      <c r="F4084" s="460">
        <f t="shared" si="707"/>
        <v>9.4888880046958941E-7</v>
      </c>
      <c r="G4084" s="460">
        <v>1.37668783031528E-8</v>
      </c>
      <c r="H4084" s="460">
        <f t="shared" si="708"/>
        <v>1</v>
      </c>
      <c r="I4084" s="460">
        <v>1.09718746838533E-5</v>
      </c>
      <c r="J4084" s="587">
        <v>6.8167436573909698E-6</v>
      </c>
      <c r="K4084" s="587">
        <v>2.0250485755118201E-5</v>
      </c>
      <c r="L4084" s="460" t="str">
        <f t="shared" si="709"/>
        <v>-</v>
      </c>
      <c r="M4084" s="460">
        <f t="shared" si="710"/>
        <v>1</v>
      </c>
      <c r="N4084" s="460">
        <f t="shared" si="711"/>
        <v>1.3063236639289477E-14</v>
      </c>
      <c r="O4084" s="460">
        <f t="shared" si="716"/>
        <v>-277.67898411752589</v>
      </c>
      <c r="P4084" s="460">
        <f t="shared" si="713"/>
        <v>-100</v>
      </c>
      <c r="Q4084" s="460">
        <f t="shared" si="714"/>
        <v>7.743967291493107E-29</v>
      </c>
      <c r="R4084" s="460">
        <f t="shared" si="715"/>
        <v>-7.7439672914931072E-27</v>
      </c>
    </row>
    <row r="4085" spans="3:18" x14ac:dyDescent="0.35">
      <c r="C4085" s="460">
        <v>24400</v>
      </c>
      <c r="D4085" s="460">
        <f t="shared" si="706"/>
        <v>24400</v>
      </c>
      <c r="E4085" s="460">
        <f t="shared" si="712"/>
        <v>24.4</v>
      </c>
      <c r="F4085" s="460">
        <f t="shared" si="707"/>
        <v>1.1889917457409681E-6</v>
      </c>
      <c r="G4085" s="460">
        <v>9.1716742479435002E-16</v>
      </c>
      <c r="H4085" s="460">
        <f t="shared" si="708"/>
        <v>1</v>
      </c>
      <c r="I4085" s="460">
        <v>1.0401463990793501E-5</v>
      </c>
      <c r="J4085" s="587">
        <v>9.2076260255387303E-6</v>
      </c>
      <c r="K4085" s="587">
        <v>2.1142876739622801E-5</v>
      </c>
      <c r="L4085" s="460" t="str">
        <f t="shared" si="709"/>
        <v>-</v>
      </c>
      <c r="M4085" s="460">
        <f t="shared" si="710"/>
        <v>1</v>
      </c>
      <c r="N4085" s="460">
        <f t="shared" si="711"/>
        <v>1.0905044975429822E-21</v>
      </c>
      <c r="O4085" s="460">
        <f t="shared" si="716"/>
        <v>-419.24745077861394</v>
      </c>
      <c r="P4085" s="460">
        <f t="shared" si="713"/>
        <v>-100</v>
      </c>
      <c r="Q4085" s="460">
        <f t="shared" si="714"/>
        <v>4.2662044996278207E-29</v>
      </c>
      <c r="R4085" s="460">
        <f t="shared" si="715"/>
        <v>-4.2662044996278208E-27</v>
      </c>
    </row>
    <row r="4086" spans="3:18" x14ac:dyDescent="0.35">
      <c r="C4086" s="460">
        <v>24500</v>
      </c>
      <c r="D4086" s="460">
        <f t="shared" si="706"/>
        <v>24500</v>
      </c>
      <c r="E4086" s="460">
        <f t="shared" si="712"/>
        <v>24.5</v>
      </c>
      <c r="F4086" s="460">
        <f t="shared" si="707"/>
        <v>9.265246628231276E-7</v>
      </c>
      <c r="G4086" s="460">
        <v>1.37668752543791E-8</v>
      </c>
      <c r="H4086" s="460">
        <f t="shared" si="708"/>
        <v>1</v>
      </c>
      <c r="I4086" s="460">
        <v>8.2687741981466292E-6</v>
      </c>
      <c r="J4086" s="587">
        <v>1.00772204424503E-5</v>
      </c>
      <c r="K4086" s="587">
        <v>1.9950703651120302E-5</v>
      </c>
      <c r="L4086" s="460" t="str">
        <f t="shared" si="709"/>
        <v>-</v>
      </c>
      <c r="M4086" s="460">
        <f t="shared" si="710"/>
        <v>1</v>
      </c>
      <c r="N4086" s="460">
        <f t="shared" si="711"/>
        <v>1.2755349453191654E-14</v>
      </c>
      <c r="O4086" s="460">
        <f t="shared" si="716"/>
        <v>-277.88615277399037</v>
      </c>
      <c r="P4086" s="460">
        <f t="shared" si="713"/>
        <v>-100</v>
      </c>
      <c r="Q4086" s="460">
        <f t="shared" si="714"/>
        <v>4.0674741873142423E-29</v>
      </c>
      <c r="R4086" s="460">
        <f t="shared" si="715"/>
        <v>-4.0674741873142426E-27</v>
      </c>
    </row>
    <row r="4087" spans="3:18" x14ac:dyDescent="0.35">
      <c r="C4087" s="460">
        <v>24600</v>
      </c>
      <c r="D4087" s="460">
        <f t="shared" si="706"/>
        <v>24600</v>
      </c>
      <c r="E4087" s="460">
        <f t="shared" si="712"/>
        <v>24.6</v>
      </c>
      <c r="F4087" s="460">
        <f t="shared" si="707"/>
        <v>4.1050687177697238E-7</v>
      </c>
      <c r="G4087" s="460">
        <v>1.05367062002213E-8</v>
      </c>
      <c r="H4087" s="460">
        <f t="shared" si="708"/>
        <v>1</v>
      </c>
      <c r="I4087" s="460">
        <v>4.9344727760441798E-6</v>
      </c>
      <c r="J4087" s="587">
        <v>9.3244508662186299E-6</v>
      </c>
      <c r="K4087" s="587">
        <v>1.6840768559681799E-5</v>
      </c>
      <c r="L4087" s="460" t="str">
        <f t="shared" si="709"/>
        <v>-</v>
      </c>
      <c r="M4087" s="460">
        <f t="shared" si="710"/>
        <v>1</v>
      </c>
      <c r="N4087" s="460">
        <f t="shared" si="711"/>
        <v>4.3253903010858747E-15</v>
      </c>
      <c r="O4087" s="460">
        <f t="shared" si="716"/>
        <v>-287.279493958388</v>
      </c>
      <c r="P4087" s="460">
        <f t="shared" si="713"/>
        <v>-100</v>
      </c>
      <c r="Q4087" s="460">
        <f t="shared" si="714"/>
        <v>7.293791763833919E-29</v>
      </c>
      <c r="R4087" s="460">
        <f t="shared" si="715"/>
        <v>-7.2937917638339189E-27</v>
      </c>
    </row>
    <row r="4088" spans="3:18" x14ac:dyDescent="0.35">
      <c r="C4088" s="460">
        <v>24700</v>
      </c>
      <c r="D4088" s="460">
        <f t="shared" si="706"/>
        <v>24700</v>
      </c>
      <c r="E4088" s="460">
        <f t="shared" si="712"/>
        <v>24.7</v>
      </c>
      <c r="F4088" s="460">
        <f t="shared" si="707"/>
        <v>6.4307419275152319E-8</v>
      </c>
      <c r="G4088" s="460">
        <v>5.7024232249993499E-9</v>
      </c>
      <c r="H4088" s="460">
        <f t="shared" si="708"/>
        <v>1</v>
      </c>
      <c r="I4088" s="460">
        <v>9.3224180194634805E-7</v>
      </c>
      <c r="J4088" s="587">
        <v>7.1082295851310699E-6</v>
      </c>
      <c r="K4088" s="587">
        <v>1.2162540191019199E-5</v>
      </c>
      <c r="L4088" s="460" t="str">
        <f t="shared" si="709"/>
        <v>-</v>
      </c>
      <c r="M4088" s="460">
        <f t="shared" si="710"/>
        <v>1</v>
      </c>
      <c r="N4088" s="460">
        <f t="shared" si="711"/>
        <v>3.6670812121439944E-16</v>
      </c>
      <c r="O4088" s="460">
        <f t="shared" si="716"/>
        <v>-308.71358943866386</v>
      </c>
      <c r="P4088" s="460">
        <f t="shared" si="713"/>
        <v>-100</v>
      </c>
      <c r="Q4088" s="460">
        <f t="shared" si="714"/>
        <v>5.5039469011381812E-30</v>
      </c>
      <c r="R4088" s="460">
        <f t="shared" si="715"/>
        <v>-5.5039469011381813E-28</v>
      </c>
    </row>
    <row r="4089" spans="3:18" x14ac:dyDescent="0.35">
      <c r="C4089" s="460">
        <v>24800</v>
      </c>
      <c r="D4089" s="460">
        <f t="shared" si="706"/>
        <v>24800</v>
      </c>
      <c r="E4089" s="460">
        <f t="shared" si="712"/>
        <v>24.8</v>
      </c>
      <c r="F4089" s="460">
        <f t="shared" si="707"/>
        <v>4.5042476785946093E-49</v>
      </c>
      <c r="G4089" s="460">
        <v>0.99999998509883903</v>
      </c>
      <c r="H4089" s="460">
        <f t="shared" si="708"/>
        <v>1</v>
      </c>
      <c r="I4089" s="460">
        <v>3.1160657045303102E-6</v>
      </c>
      <c r="J4089" s="587">
        <v>3.8159504894186196E-6</v>
      </c>
      <c r="K4089" s="587">
        <v>6.4097482337151099E-6</v>
      </c>
      <c r="L4089" s="460" t="str">
        <f t="shared" si="709"/>
        <v>-</v>
      </c>
      <c r="M4089" s="460">
        <f t="shared" si="710"/>
        <v>1</v>
      </c>
      <c r="N4089" s="460">
        <f t="shared" si="711"/>
        <v>4.5042476114760896E-49</v>
      </c>
      <c r="O4089" s="460">
        <f t="shared" si="716"/>
        <v>-966.92755486161616</v>
      </c>
      <c r="P4089" s="460">
        <f t="shared" si="713"/>
        <v>-100</v>
      </c>
      <c r="Q4089" s="460">
        <f t="shared" si="714"/>
        <v>3.361871154114867E-32</v>
      </c>
      <c r="R4089" s="460">
        <f t="shared" si="715"/>
        <v>-3.3618711541148667E-30</v>
      </c>
    </row>
    <row r="4090" spans="3:18" x14ac:dyDescent="0.35">
      <c r="C4090" s="460">
        <v>24900</v>
      </c>
      <c r="D4090" s="460">
        <f t="shared" si="706"/>
        <v>24900</v>
      </c>
      <c r="E4090" s="460">
        <f t="shared" si="712"/>
        <v>24.9</v>
      </c>
      <c r="F4090" s="460">
        <f t="shared" si="707"/>
        <v>6.2817453141393994E-8</v>
      </c>
      <c r="G4090" s="460">
        <v>5.7024229646060297E-9</v>
      </c>
      <c r="H4090" s="460">
        <f t="shared" si="708"/>
        <v>1</v>
      </c>
      <c r="I4090" s="460">
        <v>6.5965440189354298E-6</v>
      </c>
      <c r="J4090" s="587">
        <v>3.48798660060462E-9</v>
      </c>
      <c r="K4090" s="587">
        <v>1.6888560925725601E-7</v>
      </c>
      <c r="L4090" s="460" t="str">
        <f t="shared" si="709"/>
        <v>-</v>
      </c>
      <c r="M4090" s="460">
        <f t="shared" si="710"/>
        <v>1</v>
      </c>
      <c r="N4090" s="460">
        <f t="shared" si="711"/>
        <v>3.582116873715483E-16</v>
      </c>
      <c r="O4090" s="460">
        <f t="shared" si="716"/>
        <v>-308.91720497062374</v>
      </c>
      <c r="P4090" s="460">
        <f t="shared" si="713"/>
        <v>-100</v>
      </c>
      <c r="Q4090" s="460">
        <f t="shared" si="714"/>
        <v>3.2078903242392964E-32</v>
      </c>
      <c r="R4090" s="460">
        <f t="shared" si="715"/>
        <v>-3.2078903242392962E-30</v>
      </c>
    </row>
    <row r="4091" spans="3:18" x14ac:dyDescent="0.35">
      <c r="C4091" s="460">
        <v>25000</v>
      </c>
      <c r="D4091" s="460">
        <f t="shared" si="706"/>
        <v>25000</v>
      </c>
      <c r="E4091" s="460">
        <f t="shared" si="712"/>
        <v>25</v>
      </c>
      <c r="F4091" s="460">
        <f t="shared" si="707"/>
        <v>3.9170451407851377E-7</v>
      </c>
      <c r="G4091" s="460">
        <v>1.0536715284993201E-8</v>
      </c>
      <c r="H4091" s="460">
        <f t="shared" si="708"/>
        <v>1</v>
      </c>
      <c r="I4091" s="460">
        <v>8.9958459429008605E-6</v>
      </c>
      <c r="J4091" s="587">
        <v>3.7306612788375001E-6</v>
      </c>
      <c r="K4091" s="587">
        <v>5.9400672564695196E-6</v>
      </c>
      <c r="L4091" s="460" t="str">
        <f t="shared" si="709"/>
        <v>-</v>
      </c>
      <c r="M4091" s="460">
        <f t="shared" si="710"/>
        <v>1</v>
      </c>
      <c r="N4091" s="460">
        <f t="shared" si="711"/>
        <v>4.1272789406919104E-15</v>
      </c>
      <c r="O4091" s="460">
        <f t="shared" si="716"/>
        <v>-287.68672356982506</v>
      </c>
      <c r="P4091" s="460">
        <f t="shared" si="713"/>
        <v>-100</v>
      </c>
      <c r="Q4091" s="460">
        <f t="shared" si="714"/>
        <v>5.02990654361128E-30</v>
      </c>
      <c r="R4091" s="460">
        <f t="shared" si="715"/>
        <v>-5.0299065436112802E-28</v>
      </c>
    </row>
    <row r="4092" spans="3:18" x14ac:dyDescent="0.35">
      <c r="C4092" s="460">
        <v>25100</v>
      </c>
      <c r="D4092" s="460">
        <f t="shared" si="706"/>
        <v>25100</v>
      </c>
      <c r="E4092" s="460">
        <f t="shared" si="712"/>
        <v>25.1</v>
      </c>
      <c r="F4092" s="460">
        <f t="shared" si="707"/>
        <v>8.6360142010557624E-7</v>
      </c>
      <c r="G4092" s="460">
        <v>1.37668756425956E-8</v>
      </c>
      <c r="H4092" s="460">
        <f t="shared" si="708"/>
        <v>1</v>
      </c>
      <c r="I4092" s="460">
        <v>9.9763889112887197E-6</v>
      </c>
      <c r="J4092" s="587">
        <v>6.7756029612265398E-6</v>
      </c>
      <c r="K4092" s="587">
        <v>1.1324755051708801E-5</v>
      </c>
      <c r="L4092" s="460" t="str">
        <f t="shared" si="709"/>
        <v>-</v>
      </c>
      <c r="M4092" s="460">
        <f t="shared" si="710"/>
        <v>1</v>
      </c>
      <c r="N4092" s="460">
        <f t="shared" si="711"/>
        <v>1.1889093355362427E-14</v>
      </c>
      <c r="O4092" s="460">
        <f t="shared" si="716"/>
        <v>-278.49702525544149</v>
      </c>
      <c r="P4092" s="460">
        <f t="shared" si="713"/>
        <v>-100</v>
      </c>
      <c r="Q4092" s="460">
        <f t="shared" si="714"/>
        <v>6.4131045381454211E-29</v>
      </c>
      <c r="R4092" s="460">
        <f t="shared" si="715"/>
        <v>-6.4131045381454214E-27</v>
      </c>
    </row>
    <row r="4093" spans="3:18" x14ac:dyDescent="0.35">
      <c r="C4093" s="460">
        <v>25200</v>
      </c>
      <c r="D4093" s="460">
        <f t="shared" si="706"/>
        <v>25200</v>
      </c>
      <c r="E4093" s="460">
        <f t="shared" si="712"/>
        <v>25.2</v>
      </c>
      <c r="F4093" s="460">
        <f t="shared" si="707"/>
        <v>1.0825610499160192E-6</v>
      </c>
      <c r="G4093" s="460">
        <v>6.8896240288625896E-16</v>
      </c>
      <c r="H4093" s="460">
        <f t="shared" si="708"/>
        <v>1</v>
      </c>
      <c r="I4093" s="460">
        <v>9.4232159217314895E-6</v>
      </c>
      <c r="J4093" s="587">
        <v>8.6707312836057394E-6</v>
      </c>
      <c r="K4093" s="587">
        <v>1.5477419579832901E-5</v>
      </c>
      <c r="L4093" s="460" t="str">
        <f t="shared" si="709"/>
        <v>-</v>
      </c>
      <c r="M4093" s="460">
        <f t="shared" si="710"/>
        <v>1</v>
      </c>
      <c r="N4093" s="460">
        <f t="shared" si="711"/>
        <v>7.4584386222121196E-22</v>
      </c>
      <c r="O4093" s="460">
        <f t="shared" si="716"/>
        <v>-422.54704159727657</v>
      </c>
      <c r="P4093" s="460">
        <f t="shared" si="713"/>
        <v>-100</v>
      </c>
      <c r="Q4093" s="460">
        <f t="shared" si="714"/>
        <v>3.5337639636834543E-29</v>
      </c>
      <c r="R4093" s="460">
        <f t="shared" si="715"/>
        <v>-3.5337639636834543E-27</v>
      </c>
    </row>
    <row r="4094" spans="3:18" x14ac:dyDescent="0.35">
      <c r="C4094" s="460">
        <v>25300</v>
      </c>
      <c r="D4094" s="460">
        <f t="shared" ref="D4094:D4157" si="717">IF(AND($D$11=$U$86,$D$13&gt;=$U$80),$D$13/$U$80,1)*(f_CLK_MHz/fCLK_NOM_MHz)*$C4094</f>
        <v>25300</v>
      </c>
      <c r="E4094" s="460">
        <f t="shared" si="712"/>
        <v>25.3</v>
      </c>
      <c r="F4094" s="460">
        <f t="shared" ref="F4094:F4157" si="718">IF(SINC3_Decimation&lt;&gt;0,(ABS(SIN(((MOD_CLK_DIV*PI()*$D4094*SINC3_Decimation)/(f_CLK_MHz*1000000)))/(SINC3_Decimation*SIN(((MOD_CLK_DIV*PI()*$D4094)/(f_CLK_MHz*1000000)))))^First_Stage_Order),"-")</f>
        <v>8.4392665831887965E-7</v>
      </c>
      <c r="G4094" s="460">
        <v>1.3766877921313701E-8</v>
      </c>
      <c r="H4094" s="460">
        <f t="shared" ref="H4094:H4157" si="719">IF(SINC1A_Decimation&lt;&gt;0,(ABS(SIN(((MOD_CLK_DIV*SINC3_Decimation*FIR2_Decimation*PI()*$D4094*SINC1A_Decimation)/(f_CLK_MHz*1000000)))/(SINC1A_Decimation*SIN(((MOD_CLK_DIV*SINC3_Decimation*FIR2_Decimation*PI()*$D4094)/(f_CLK_MHz*1000000)))))^1),"-")</f>
        <v>1</v>
      </c>
      <c r="I4094" s="460">
        <v>7.4561086671501898E-6</v>
      </c>
      <c r="J4094" s="587">
        <v>9.1421551185407403E-6</v>
      </c>
      <c r="K4094" s="587">
        <v>1.80222973809942E-5</v>
      </c>
      <c r="L4094" s="460" t="str">
        <f t="shared" ref="L4094:L4157" si="720">IF(SINC1B_Decimation&lt;&gt;0,(ABS(SIN(((MOD_CLK_DIV*FIR1_Decimation*PI()*$D4094*SINC1B_Decimation)/(f_CLK_MHz*1000000)))/(SINC1B_Decimation*SIN(((MOD_CLK_DIV*FIR1_Decimation*PI()*$D4094)/(f_CLK_MHz*1000000)))))^1),"-")</f>
        <v>-</v>
      </c>
      <c r="M4094" s="460">
        <f t="shared" ref="M4094:M4157" si="721">IF($D$14=$Z$85,(ABS(SIN(((Dec_Prior_to_Chop*PI()*$D4094*2)/(f_CLK_MHz*1000000)))/(2*SIN(((Dec_Prior_to_Chop*PI()*$D4094)/(f_CLK_MHz*1000000)))))^1),1)</f>
        <v>1</v>
      </c>
      <c r="N4094" s="460">
        <f t="shared" ref="N4094:N4157" si="722">M4094*IF(FILTER=$U$85,F4094,IF(AND(FILTER=$U$86,$D$13&lt;=$U$73,$D$13&lt;&gt;$U$72),F4094*G4094*H4094,IF(AND(FILTER=$U$86,OR($D$13&gt;=$U$74,$D$13=$U$72),$D$13&lt;=$U$79,$D$13&lt;&gt;$U$75),I4094*L4094,IF(AND(FILTER=$U$86,$D$13=$U$75),J4094*L4094,IF(AND(FILTER=$U$86,$D$13&gt;=$U$80),K4094,"Error")))))</f>
        <v>1.1618235279618236E-14</v>
      </c>
      <c r="O4094" s="460">
        <f t="shared" si="716"/>
        <v>-278.69719665840898</v>
      </c>
      <c r="P4094" s="460">
        <f t="shared" si="713"/>
        <v>-100</v>
      </c>
      <c r="Q4094" s="460">
        <f t="shared" si="714"/>
        <v>3.3745852085836334E-29</v>
      </c>
      <c r="R4094" s="460">
        <f t="shared" si="715"/>
        <v>-3.3745852085836332E-27</v>
      </c>
    </row>
    <row r="4095" spans="3:18" x14ac:dyDescent="0.35">
      <c r="C4095" s="460">
        <v>25400</v>
      </c>
      <c r="D4095" s="460">
        <f t="shared" si="717"/>
        <v>25400</v>
      </c>
      <c r="E4095" s="460">
        <f t="shared" ref="E4095:E4158" si="723">D4095/1000</f>
        <v>25.4</v>
      </c>
      <c r="F4095" s="460">
        <f t="shared" si="718"/>
        <v>3.7405973937689478E-7</v>
      </c>
      <c r="G4095" s="460">
        <v>1.0536707263435799E-8</v>
      </c>
      <c r="H4095" s="460">
        <f t="shared" si="719"/>
        <v>1</v>
      </c>
      <c r="I4095" s="460">
        <v>4.4059456962752097E-6</v>
      </c>
      <c r="J4095" s="587">
        <v>8.1485674520657394E-6</v>
      </c>
      <c r="K4095" s="587">
        <v>1.8749066716419701E-5</v>
      </c>
      <c r="L4095" s="460" t="str">
        <f t="shared" si="720"/>
        <v>-</v>
      </c>
      <c r="M4095" s="460">
        <f t="shared" si="721"/>
        <v>1</v>
      </c>
      <c r="N4095" s="460">
        <f t="shared" si="722"/>
        <v>3.9413579728514294E-15</v>
      </c>
      <c r="O4095" s="460">
        <f t="shared" si="716"/>
        <v>-288.08708237310776</v>
      </c>
      <c r="P4095" s="460">
        <f t="shared" si="713"/>
        <v>-100</v>
      </c>
      <c r="Q4095" s="460">
        <f t="shared" si="714"/>
        <v>6.0525235545574891E-29</v>
      </c>
      <c r="R4095" s="460">
        <f t="shared" si="715"/>
        <v>-6.052523554557489E-27</v>
      </c>
    </row>
    <row r="4096" spans="3:18" x14ac:dyDescent="0.35">
      <c r="C4096" s="460">
        <v>25500</v>
      </c>
      <c r="D4096" s="460">
        <f t="shared" si="717"/>
        <v>25500</v>
      </c>
      <c r="E4096" s="460">
        <f t="shared" si="723"/>
        <v>25.5</v>
      </c>
      <c r="F4096" s="460">
        <f t="shared" si="718"/>
        <v>5.8620982958200397E-8</v>
      </c>
      <c r="G4096" s="460">
        <v>5.7024213857646202E-9</v>
      </c>
      <c r="H4096" s="460">
        <f t="shared" si="719"/>
        <v>1</v>
      </c>
      <c r="I4096" s="460">
        <v>7.5971833674819302E-7</v>
      </c>
      <c r="J4096" s="587">
        <v>5.8823252859304298E-6</v>
      </c>
      <c r="K4096" s="587">
        <v>1.7629424394027601E-5</v>
      </c>
      <c r="L4096" s="460" t="str">
        <f t="shared" si="720"/>
        <v>-</v>
      </c>
      <c r="M4096" s="460">
        <f t="shared" si="721"/>
        <v>1</v>
      </c>
      <c r="N4096" s="460">
        <f t="shared" si="722"/>
        <v>3.3428154687538531E-16</v>
      </c>
      <c r="O4096" s="460">
        <f t="shared" si="716"/>
        <v>-309.51775193637405</v>
      </c>
      <c r="P4096" s="460">
        <f t="shared" si="713"/>
        <v>-100</v>
      </c>
      <c r="Q4096" s="460">
        <f t="shared" si="714"/>
        <v>4.5702733256624362E-30</v>
      </c>
      <c r="R4096" s="460">
        <f t="shared" si="715"/>
        <v>-4.5702733256624363E-28</v>
      </c>
    </row>
    <row r="4097" spans="3:18" x14ac:dyDescent="0.35">
      <c r="C4097" s="460">
        <v>25600</v>
      </c>
      <c r="D4097" s="460">
        <f t="shared" si="717"/>
        <v>25600</v>
      </c>
      <c r="E4097" s="460">
        <f t="shared" si="723"/>
        <v>25.6</v>
      </c>
      <c r="F4097" s="460">
        <f t="shared" si="718"/>
        <v>1.1269305888518345E-48</v>
      </c>
      <c r="G4097" s="460">
        <v>0.99999998509883903</v>
      </c>
      <c r="H4097" s="460">
        <f t="shared" si="719"/>
        <v>1</v>
      </c>
      <c r="I4097" s="460">
        <v>2.9167560994708299E-6</v>
      </c>
      <c r="J4097" s="587">
        <v>2.73343389167042E-6</v>
      </c>
      <c r="K4097" s="587">
        <v>1.48155784245024E-5</v>
      </c>
      <c r="L4097" s="460" t="str">
        <f t="shared" si="720"/>
        <v>-</v>
      </c>
      <c r="M4097" s="460">
        <f t="shared" si="721"/>
        <v>1</v>
      </c>
      <c r="N4097" s="460">
        <f t="shared" si="722"/>
        <v>1.1269305720592604E-48</v>
      </c>
      <c r="O4097" s="460">
        <f t="shared" si="716"/>
        <v>-958.96205678289925</v>
      </c>
      <c r="P4097" s="460">
        <f t="shared" si="713"/>
        <v>-100</v>
      </c>
      <c r="Q4097" s="460">
        <f t="shared" si="714"/>
        <v>2.7936038145350108E-32</v>
      </c>
      <c r="R4097" s="460">
        <f t="shared" si="715"/>
        <v>-2.7936038145350108E-30</v>
      </c>
    </row>
    <row r="4098" spans="3:18" x14ac:dyDescent="0.35">
      <c r="C4098" s="460">
        <v>25700</v>
      </c>
      <c r="D4098" s="460">
        <f t="shared" si="717"/>
        <v>25700</v>
      </c>
      <c r="E4098" s="460">
        <f t="shared" si="723"/>
        <v>25.7</v>
      </c>
      <c r="F4098" s="460">
        <f t="shared" si="718"/>
        <v>5.7307486447306566E-8</v>
      </c>
      <c r="G4098" s="460">
        <v>5.7024247531433402E-9</v>
      </c>
      <c r="H4098" s="460">
        <f t="shared" si="719"/>
        <v>1</v>
      </c>
      <c r="I4098" s="460">
        <v>6.0662295552459998E-6</v>
      </c>
      <c r="J4098" s="587">
        <v>7.7698489323276399E-7</v>
      </c>
      <c r="K4098" s="587">
        <v>1.06212257748527E-5</v>
      </c>
      <c r="L4098" s="460" t="str">
        <f t="shared" si="720"/>
        <v>-</v>
      </c>
      <c r="M4098" s="460">
        <f t="shared" si="721"/>
        <v>1</v>
      </c>
      <c r="N4098" s="460">
        <f t="shared" si="722"/>
        <v>3.2679162925754747E-16</v>
      </c>
      <c r="O4098" s="460">
        <f t="shared" si="716"/>
        <v>-309.7145815283381</v>
      </c>
      <c r="P4098" s="460">
        <f t="shared" si="713"/>
        <v>-100</v>
      </c>
      <c r="Q4098" s="460">
        <f t="shared" si="714"/>
        <v>2.6698192238200591E-32</v>
      </c>
      <c r="R4098" s="460">
        <f t="shared" si="715"/>
        <v>-2.6698192238200591E-30</v>
      </c>
    </row>
    <row r="4099" spans="3:18" x14ac:dyDescent="0.35">
      <c r="C4099" s="460">
        <v>25800</v>
      </c>
      <c r="D4099" s="460">
        <f t="shared" si="717"/>
        <v>25800</v>
      </c>
      <c r="E4099" s="460">
        <f t="shared" si="723"/>
        <v>25.8</v>
      </c>
      <c r="F4099" s="460">
        <f t="shared" si="718"/>
        <v>3.5748447382745285E-7</v>
      </c>
      <c r="G4099" s="460">
        <v>1.0536714215338801E-8</v>
      </c>
      <c r="H4099" s="460">
        <f t="shared" si="719"/>
        <v>1</v>
      </c>
      <c r="I4099" s="460">
        <v>8.2240911523663805E-6</v>
      </c>
      <c r="J4099" s="587">
        <v>4.0824780895259396E-6</v>
      </c>
      <c r="K4099" s="587">
        <v>5.4872709831377498E-6</v>
      </c>
      <c r="L4099" s="460" t="str">
        <f t="shared" si="720"/>
        <v>-</v>
      </c>
      <c r="M4099" s="460">
        <f t="shared" si="721"/>
        <v>1</v>
      </c>
      <c r="N4099" s="460">
        <f t="shared" si="722"/>
        <v>3.7667117371406337E-15</v>
      </c>
      <c r="O4099" s="460">
        <f t="shared" si="716"/>
        <v>-288.48075229335655</v>
      </c>
      <c r="P4099" s="460">
        <f t="shared" ref="P4099:P4162" si="724">D4098-D4099</f>
        <v>-100</v>
      </c>
      <c r="Q4099" s="460">
        <f t="shared" ref="Q4099:Q4162" si="725">((N4099+N4098)/2)^2</f>
        <v>4.1891924526783107E-30</v>
      </c>
      <c r="R4099" s="460">
        <f t="shared" ref="R4099:R4162" si="726">P4099*Q4099</f>
        <v>-4.1891924526783106E-28</v>
      </c>
    </row>
    <row r="4100" spans="3:18" x14ac:dyDescent="0.35">
      <c r="C4100" s="460">
        <v>25900</v>
      </c>
      <c r="D4100" s="460">
        <f t="shared" si="717"/>
        <v>25900</v>
      </c>
      <c r="E4100" s="460">
        <f t="shared" si="723"/>
        <v>25.9</v>
      </c>
      <c r="F4100" s="460">
        <f t="shared" si="718"/>
        <v>7.884574403815924E-7</v>
      </c>
      <c r="G4100" s="460">
        <v>1.3766884099000501E-8</v>
      </c>
      <c r="H4100" s="460">
        <f t="shared" si="719"/>
        <v>1</v>
      </c>
      <c r="I4100" s="460">
        <v>9.0864864780040603E-6</v>
      </c>
      <c r="J4100" s="587">
        <v>6.6622489451899297E-6</v>
      </c>
      <c r="K4100" s="587">
        <v>6.4030009766232997E-8</v>
      </c>
      <c r="L4100" s="460" t="str">
        <f t="shared" si="720"/>
        <v>-</v>
      </c>
      <c r="M4100" s="460">
        <f t="shared" si="721"/>
        <v>1</v>
      </c>
      <c r="N4100" s="460">
        <f t="shared" si="722"/>
        <v>1.085460219872798E-14</v>
      </c>
      <c r="O4100" s="460">
        <f t="shared" si="716"/>
        <v>-279.28772176029076</v>
      </c>
      <c r="P4100" s="460">
        <f t="shared" si="724"/>
        <v>-100</v>
      </c>
      <c r="Q4100" s="460">
        <f t="shared" si="725"/>
        <v>5.3445705302806434E-29</v>
      </c>
      <c r="R4100" s="460">
        <f t="shared" si="726"/>
        <v>-5.3445705302806432E-27</v>
      </c>
    </row>
    <row r="4101" spans="3:18" x14ac:dyDescent="0.35">
      <c r="C4101" s="460">
        <v>26000</v>
      </c>
      <c r="D4101" s="460">
        <f t="shared" si="717"/>
        <v>26000</v>
      </c>
      <c r="E4101" s="460">
        <f t="shared" si="723"/>
        <v>26</v>
      </c>
      <c r="F4101" s="460">
        <f t="shared" si="718"/>
        <v>9.8874055604463028E-7</v>
      </c>
      <c r="G4101" s="460">
        <v>2.2950922305668699E-15</v>
      </c>
      <c r="H4101" s="460">
        <f t="shared" si="719"/>
        <v>1</v>
      </c>
      <c r="I4101" s="460">
        <v>8.5525667913255694E-6</v>
      </c>
      <c r="J4101" s="587">
        <v>8.1227956379866194E-6</v>
      </c>
      <c r="K4101" s="587">
        <v>5.4817782031022102E-6</v>
      </c>
      <c r="L4101" s="460" t="str">
        <f t="shared" si="720"/>
        <v>-</v>
      </c>
      <c r="M4101" s="460">
        <f t="shared" si="721"/>
        <v>1</v>
      </c>
      <c r="N4101" s="460">
        <f t="shared" si="722"/>
        <v>2.2692507682243978E-21</v>
      </c>
      <c r="O4101" s="460">
        <f t="shared" si="716"/>
        <v>-412.88235017715925</v>
      </c>
      <c r="P4101" s="460">
        <f t="shared" si="724"/>
        <v>-100</v>
      </c>
      <c r="Q4101" s="460">
        <f t="shared" si="725"/>
        <v>2.9455609539066048E-29</v>
      </c>
      <c r="R4101" s="460">
        <f t="shared" si="726"/>
        <v>-2.9455609539066048E-27</v>
      </c>
    </row>
    <row r="4102" spans="3:18" x14ac:dyDescent="0.35">
      <c r="C4102" s="460">
        <v>26100</v>
      </c>
      <c r="D4102" s="460">
        <f t="shared" si="717"/>
        <v>26100</v>
      </c>
      <c r="E4102" s="460">
        <f t="shared" si="723"/>
        <v>26.1</v>
      </c>
      <c r="F4102" s="460">
        <f t="shared" si="718"/>
        <v>7.7107825806460799E-7</v>
      </c>
      <c r="G4102" s="460">
        <v>1.37668806443045E-8</v>
      </c>
      <c r="H4102" s="460">
        <f t="shared" si="719"/>
        <v>1</v>
      </c>
      <c r="I4102" s="460">
        <v>6.7350813344461902E-6</v>
      </c>
      <c r="J4102" s="587">
        <v>8.2574685654186303E-6</v>
      </c>
      <c r="K4102" s="587">
        <v>1.02407131299826E-5</v>
      </c>
      <c r="L4102" s="460" t="str">
        <f t="shared" si="720"/>
        <v>-</v>
      </c>
      <c r="M4102" s="460">
        <f t="shared" si="721"/>
        <v>1</v>
      </c>
      <c r="N4102" s="460">
        <f t="shared" si="722"/>
        <v>1.0615342346193682E-14</v>
      </c>
      <c r="O4102" s="460">
        <f t="shared" si="716"/>
        <v>-279.48131990435377</v>
      </c>
      <c r="P4102" s="460">
        <f t="shared" si="724"/>
        <v>-100</v>
      </c>
      <c r="Q4102" s="460">
        <f t="shared" si="725"/>
        <v>2.8171385326161371E-29</v>
      </c>
      <c r="R4102" s="460">
        <f t="shared" si="726"/>
        <v>-2.8171385326161372E-27</v>
      </c>
    </row>
    <row r="4103" spans="3:18" x14ac:dyDescent="0.35">
      <c r="C4103" s="460">
        <v>26200</v>
      </c>
      <c r="D4103" s="460">
        <f t="shared" si="717"/>
        <v>26200</v>
      </c>
      <c r="E4103" s="460">
        <f t="shared" si="723"/>
        <v>26.2</v>
      </c>
      <c r="F4103" s="460">
        <f t="shared" si="718"/>
        <v>3.4189857572626545E-7</v>
      </c>
      <c r="G4103" s="460">
        <v>1.0536708342903301E-8</v>
      </c>
      <c r="H4103" s="460">
        <f t="shared" si="719"/>
        <v>1</v>
      </c>
      <c r="I4103" s="460">
        <v>3.9384387356482096E-6</v>
      </c>
      <c r="J4103" s="587">
        <v>7.0750068089813802E-6</v>
      </c>
      <c r="K4103" s="587">
        <v>1.38917572344677E-5</v>
      </c>
      <c r="L4103" s="460" t="str">
        <f t="shared" si="720"/>
        <v>-</v>
      </c>
      <c r="M4103" s="460">
        <f t="shared" si="721"/>
        <v>1</v>
      </c>
      <c r="N4103" s="460">
        <f t="shared" si="722"/>
        <v>3.6024855752816974E-15</v>
      </c>
      <c r="O4103" s="460">
        <f t="shared" si="716"/>
        <v>-288.86795498939455</v>
      </c>
      <c r="P4103" s="460">
        <f t="shared" si="724"/>
        <v>-100</v>
      </c>
      <c r="Q4103" s="460">
        <f t="shared" si="725"/>
        <v>5.0536657701171232E-29</v>
      </c>
      <c r="R4103" s="460">
        <f t="shared" si="726"/>
        <v>-5.0536657701171232E-27</v>
      </c>
    </row>
    <row r="4104" spans="3:18" x14ac:dyDescent="0.35">
      <c r="C4104" s="460">
        <v>26300</v>
      </c>
      <c r="D4104" s="460">
        <f t="shared" si="717"/>
        <v>26300</v>
      </c>
      <c r="E4104" s="460">
        <f t="shared" si="723"/>
        <v>26.3</v>
      </c>
      <c r="F4104" s="460">
        <f t="shared" si="718"/>
        <v>5.3600739368598468E-8</v>
      </c>
      <c r="G4104" s="460">
        <v>5.7024345124223601E-9</v>
      </c>
      <c r="H4104" s="460">
        <f t="shared" si="719"/>
        <v>1</v>
      </c>
      <c r="I4104" s="460">
        <v>6.0829566556297104E-7</v>
      </c>
      <c r="J4104" s="587">
        <v>4.7932371098925804E-6</v>
      </c>
      <c r="K4104" s="587">
        <v>1.6103996842990499E-5</v>
      </c>
      <c r="L4104" s="460" t="str">
        <f t="shared" si="720"/>
        <v>-</v>
      </c>
      <c r="M4104" s="460">
        <f t="shared" si="721"/>
        <v>1</v>
      </c>
      <c r="N4104" s="460">
        <f t="shared" si="722"/>
        <v>3.0565470606685183E-16</v>
      </c>
      <c r="O4104" s="460">
        <f t="shared" si="716"/>
        <v>-310.29537826261532</v>
      </c>
      <c r="P4104" s="460">
        <f t="shared" si="724"/>
        <v>-100</v>
      </c>
      <c r="Q4104" s="460">
        <f t="shared" si="725"/>
        <v>3.8183901146747798E-30</v>
      </c>
      <c r="R4104" s="460">
        <f t="shared" si="726"/>
        <v>-3.8183901146747798E-28</v>
      </c>
    </row>
    <row r="4105" spans="3:18" x14ac:dyDescent="0.35">
      <c r="C4105" s="460">
        <v>26400</v>
      </c>
      <c r="D4105" s="460">
        <f t="shared" si="717"/>
        <v>26400</v>
      </c>
      <c r="E4105" s="460">
        <f t="shared" si="723"/>
        <v>26.4</v>
      </c>
      <c r="F4105" s="460">
        <f t="shared" si="718"/>
        <v>1.1148162998739342E-52</v>
      </c>
      <c r="G4105" s="460">
        <v>0.99999998509883903</v>
      </c>
      <c r="H4105" s="460">
        <f t="shared" si="719"/>
        <v>1</v>
      </c>
      <c r="I4105" s="460">
        <v>2.73906194026915E-6</v>
      </c>
      <c r="J4105" s="587">
        <v>1.7997291720613199E-6</v>
      </c>
      <c r="K4105" s="587">
        <v>1.6694214946131999E-5</v>
      </c>
      <c r="L4105" s="460" t="str">
        <f t="shared" si="720"/>
        <v>-</v>
      </c>
      <c r="M4105" s="460">
        <f t="shared" si="721"/>
        <v>1</v>
      </c>
      <c r="N4105" s="460">
        <f t="shared" si="722"/>
        <v>1.114816283261877E-52</v>
      </c>
      <c r="O4105" s="460">
        <f t="shared" si="716"/>
        <v>-1039.0559339301553</v>
      </c>
      <c r="P4105" s="460">
        <f t="shared" si="724"/>
        <v>-100</v>
      </c>
      <c r="Q4105" s="460">
        <f t="shared" si="725"/>
        <v>2.3356199835203396E-32</v>
      </c>
      <c r="R4105" s="460">
        <f t="shared" si="726"/>
        <v>-2.3356199835203394E-30</v>
      </c>
    </row>
    <row r="4106" spans="3:18" x14ac:dyDescent="0.35">
      <c r="C4106" s="460">
        <v>26500</v>
      </c>
      <c r="D4106" s="460">
        <f t="shared" si="717"/>
        <v>26500</v>
      </c>
      <c r="E4106" s="460">
        <f t="shared" si="723"/>
        <v>26.5</v>
      </c>
      <c r="F4106" s="460">
        <f t="shared" si="718"/>
        <v>5.2438248572035723E-8</v>
      </c>
      <c r="G4106" s="460">
        <v>5.70242653971185E-9</v>
      </c>
      <c r="H4106" s="460">
        <f t="shared" si="719"/>
        <v>1</v>
      </c>
      <c r="I4106" s="460">
        <v>5.5964157816187803E-6</v>
      </c>
      <c r="J4106" s="587">
        <v>1.41360039219208E-6</v>
      </c>
      <c r="K4106" s="587">
        <v>1.56413879105669E-5</v>
      </c>
      <c r="L4106" s="460" t="str">
        <f t="shared" si="720"/>
        <v>-</v>
      </c>
      <c r="M4106" s="460">
        <f t="shared" si="721"/>
        <v>1</v>
      </c>
      <c r="N4106" s="460">
        <f t="shared" si="722"/>
        <v>2.9902526035318354E-16</v>
      </c>
      <c r="O4106" s="460">
        <f t="shared" si="716"/>
        <v>-310.48584245634629</v>
      </c>
      <c r="P4106" s="460">
        <f t="shared" si="724"/>
        <v>-100</v>
      </c>
      <c r="Q4106" s="460">
        <f t="shared" si="725"/>
        <v>2.2354026582322302E-32</v>
      </c>
      <c r="R4106" s="460">
        <f t="shared" si="726"/>
        <v>-2.2354026582322302E-30</v>
      </c>
    </row>
    <row r="4107" spans="3:18" x14ac:dyDescent="0.35">
      <c r="C4107" s="460">
        <v>26600</v>
      </c>
      <c r="D4107" s="460">
        <f t="shared" si="717"/>
        <v>26600</v>
      </c>
      <c r="E4107" s="460">
        <f t="shared" si="723"/>
        <v>26.6</v>
      </c>
      <c r="F4107" s="460">
        <f t="shared" si="718"/>
        <v>3.2722901390019037E-7</v>
      </c>
      <c r="G4107" s="460">
        <v>1.05367131291249E-8</v>
      </c>
      <c r="H4107" s="460">
        <f t="shared" si="719"/>
        <v>1</v>
      </c>
      <c r="I4107" s="460">
        <v>7.5421416778463702E-6</v>
      </c>
      <c r="J4107" s="587">
        <v>4.33097069083985E-6</v>
      </c>
      <c r="K4107" s="587">
        <v>1.30850768828565E-5</v>
      </c>
      <c r="L4107" s="460" t="str">
        <f t="shared" si="720"/>
        <v>-</v>
      </c>
      <c r="M4107" s="460">
        <f t="shared" si="721"/>
        <v>1</v>
      </c>
      <c r="N4107" s="460">
        <f t="shared" si="722"/>
        <v>3.4479182469927302E-15</v>
      </c>
      <c r="O4107" s="460">
        <f t="shared" si="716"/>
        <v>-289.24886080416729</v>
      </c>
      <c r="P4107" s="460">
        <f t="shared" si="724"/>
        <v>-100</v>
      </c>
      <c r="Q4107" s="460">
        <f t="shared" si="725"/>
        <v>3.5098964118104252E-30</v>
      </c>
      <c r="R4107" s="460">
        <f t="shared" si="726"/>
        <v>-3.5098964118104251E-28</v>
      </c>
    </row>
    <row r="4108" spans="3:18" x14ac:dyDescent="0.35">
      <c r="C4108" s="460">
        <v>26700</v>
      </c>
      <c r="D4108" s="460">
        <f t="shared" si="717"/>
        <v>26700</v>
      </c>
      <c r="E4108" s="460">
        <f t="shared" si="723"/>
        <v>26.7</v>
      </c>
      <c r="F4108" s="460">
        <f t="shared" si="718"/>
        <v>7.2198723296066251E-7</v>
      </c>
      <c r="G4108" s="460">
        <v>1.37668813782998E-8</v>
      </c>
      <c r="H4108" s="460">
        <f t="shared" si="719"/>
        <v>1</v>
      </c>
      <c r="I4108" s="460">
        <v>8.3020720897680399E-6</v>
      </c>
      <c r="J4108" s="587">
        <v>6.4951960711354701E-6</v>
      </c>
      <c r="K4108" s="587">
        <v>9.3082328068569795E-6</v>
      </c>
      <c r="L4108" s="460" t="str">
        <f t="shared" si="720"/>
        <v>-</v>
      </c>
      <c r="M4108" s="460">
        <f t="shared" si="721"/>
        <v>1</v>
      </c>
      <c r="N4108" s="460">
        <f t="shared" si="722"/>
        <v>9.9395125928163447E-15</v>
      </c>
      <c r="O4108" s="460">
        <f t="shared" si="716"/>
        <v>-280.05269823446883</v>
      </c>
      <c r="P4108" s="460">
        <f t="shared" si="724"/>
        <v>-100</v>
      </c>
      <c r="Q4108" s="460">
        <f t="shared" si="725"/>
        <v>4.4805826122667782E-29</v>
      </c>
      <c r="R4108" s="460">
        <f t="shared" si="726"/>
        <v>-4.4805826122667779E-27</v>
      </c>
    </row>
    <row r="4109" spans="3:18" x14ac:dyDescent="0.35">
      <c r="C4109" s="460">
        <v>26800</v>
      </c>
      <c r="D4109" s="460">
        <f t="shared" si="717"/>
        <v>26800</v>
      </c>
      <c r="E4109" s="460">
        <f t="shared" si="723"/>
        <v>26.8</v>
      </c>
      <c r="F4109" s="460">
        <f t="shared" si="718"/>
        <v>9.0570988510720719E-7</v>
      </c>
      <c r="G4109" s="460">
        <v>3.9012220582474804E-15</v>
      </c>
      <c r="H4109" s="460">
        <f t="shared" si="719"/>
        <v>1</v>
      </c>
      <c r="I4109" s="460">
        <v>7.7876742689114805E-6</v>
      </c>
      <c r="J4109" s="587">
        <v>7.5789941233802303E-6</v>
      </c>
      <c r="K4109" s="587">
        <v>4.7064361166207096E-6</v>
      </c>
      <c r="L4109" s="460" t="str">
        <f t="shared" si="720"/>
        <v>-</v>
      </c>
      <c r="M4109" s="460">
        <f t="shared" si="721"/>
        <v>1</v>
      </c>
      <c r="N4109" s="460">
        <f t="shared" si="722"/>
        <v>3.5333753821530275E-21</v>
      </c>
      <c r="O4109" s="460">
        <f t="shared" ref="O4109:O4172" si="727">20*LOG10(N4109)</f>
        <v>-409.03620442233347</v>
      </c>
      <c r="P4109" s="460">
        <f t="shared" si="724"/>
        <v>-100</v>
      </c>
      <c r="Q4109" s="460">
        <f t="shared" si="725"/>
        <v>2.4698495205706347E-29</v>
      </c>
      <c r="R4109" s="460">
        <f t="shared" si="726"/>
        <v>-2.4698495205706347E-27</v>
      </c>
    </row>
    <row r="4110" spans="3:18" x14ac:dyDescent="0.35">
      <c r="C4110" s="460">
        <v>26900</v>
      </c>
      <c r="D4110" s="460">
        <f t="shared" si="717"/>
        <v>26900</v>
      </c>
      <c r="E4110" s="460">
        <f t="shared" si="723"/>
        <v>26.9</v>
      </c>
      <c r="F4110" s="460">
        <f t="shared" si="718"/>
        <v>7.0657713849987418E-7</v>
      </c>
      <c r="G4110" s="460">
        <v>1.37668833392936E-8</v>
      </c>
      <c r="H4110" s="460">
        <f t="shared" si="719"/>
        <v>1</v>
      </c>
      <c r="I4110" s="460">
        <v>6.1053032157965203E-6</v>
      </c>
      <c r="J4110" s="587">
        <v>7.4340764668555199E-6</v>
      </c>
      <c r="K4110" s="587">
        <v>2.5313543604522898E-7</v>
      </c>
      <c r="L4110" s="460" t="str">
        <f t="shared" si="720"/>
        <v>-</v>
      </c>
      <c r="M4110" s="460">
        <f t="shared" si="721"/>
        <v>1</v>
      </c>
      <c r="N4110" s="460">
        <f t="shared" si="722"/>
        <v>9.7273650359396645E-15</v>
      </c>
      <c r="O4110" s="460">
        <f t="shared" si="727"/>
        <v>-280.24009572357261</v>
      </c>
      <c r="P4110" s="460">
        <f t="shared" si="724"/>
        <v>-100</v>
      </c>
      <c r="Q4110" s="460">
        <f t="shared" si="725"/>
        <v>2.3655424820824566E-29</v>
      </c>
      <c r="R4110" s="460">
        <f t="shared" si="726"/>
        <v>-2.3655424820824568E-27</v>
      </c>
    </row>
    <row r="4111" spans="3:18" x14ac:dyDescent="0.35">
      <c r="C4111" s="460">
        <v>27000</v>
      </c>
      <c r="D4111" s="460">
        <f t="shared" si="717"/>
        <v>27000</v>
      </c>
      <c r="E4111" s="460">
        <f t="shared" si="723"/>
        <v>27</v>
      </c>
      <c r="F4111" s="460">
        <f t="shared" si="718"/>
        <v>3.1340914196564123E-7</v>
      </c>
      <c r="G4111" s="460">
        <v>1.05367094186908E-8</v>
      </c>
      <c r="H4111" s="460">
        <f t="shared" si="719"/>
        <v>1</v>
      </c>
      <c r="I4111" s="460">
        <v>3.5357751595285298E-6</v>
      </c>
      <c r="J4111" s="587">
        <v>6.1107273890197798E-6</v>
      </c>
      <c r="K4111" s="587">
        <v>5.07879296744991E-6</v>
      </c>
      <c r="L4111" s="460" t="str">
        <f t="shared" si="720"/>
        <v>-</v>
      </c>
      <c r="M4111" s="460">
        <f t="shared" si="721"/>
        <v>1</v>
      </c>
      <c r="N4111" s="460">
        <f t="shared" si="722"/>
        <v>3.302301058053174E-15</v>
      </c>
      <c r="O4111" s="460">
        <f t="shared" si="727"/>
        <v>-289.62366672630304</v>
      </c>
      <c r="P4111" s="460">
        <f t="shared" si="724"/>
        <v>-100</v>
      </c>
      <c r="Q4111" s="460">
        <f t="shared" si="725"/>
        <v>4.2443049630236654E-29</v>
      </c>
      <c r="R4111" s="460">
        <f t="shared" si="726"/>
        <v>-4.2443049630236652E-27</v>
      </c>
    </row>
    <row r="4112" spans="3:18" x14ac:dyDescent="0.35">
      <c r="C4112" s="460">
        <v>27100</v>
      </c>
      <c r="D4112" s="460">
        <f t="shared" si="717"/>
        <v>27100</v>
      </c>
      <c r="E4112" s="460">
        <f t="shared" si="723"/>
        <v>27.1</v>
      </c>
      <c r="F4112" s="460">
        <f t="shared" si="718"/>
        <v>4.915155779115066E-8</v>
      </c>
      <c r="G4112" s="460">
        <v>5.7024327040460499E-9</v>
      </c>
      <c r="H4112" s="460">
        <f t="shared" si="719"/>
        <v>1</v>
      </c>
      <c r="I4112" s="460">
        <v>4.8800793933072097E-7</v>
      </c>
      <c r="J4112" s="587">
        <v>3.8454187221092702E-6</v>
      </c>
      <c r="K4112" s="587">
        <v>9.3027643364514003E-6</v>
      </c>
      <c r="L4112" s="460" t="str">
        <f t="shared" si="720"/>
        <v>-</v>
      </c>
      <c r="M4112" s="460">
        <f t="shared" si="721"/>
        <v>1</v>
      </c>
      <c r="N4112" s="460">
        <f t="shared" si="722"/>
        <v>2.8028345060306697E-16</v>
      </c>
      <c r="O4112" s="460">
        <f t="shared" si="727"/>
        <v>-311.0480508898853</v>
      </c>
      <c r="P4112" s="460">
        <f t="shared" si="724"/>
        <v>-100</v>
      </c>
      <c r="Q4112" s="460">
        <f t="shared" si="725"/>
        <v>3.2087279404159196E-30</v>
      </c>
      <c r="R4112" s="460">
        <f t="shared" si="726"/>
        <v>-3.2087279404159198E-28</v>
      </c>
    </row>
    <row r="4113" spans="3:18" x14ac:dyDescent="0.35">
      <c r="C4113" s="460">
        <v>27200</v>
      </c>
      <c r="D4113" s="460">
        <f t="shared" si="717"/>
        <v>27200</v>
      </c>
      <c r="E4113" s="460">
        <f t="shared" si="723"/>
        <v>27.2</v>
      </c>
      <c r="F4113" s="460">
        <f t="shared" si="718"/>
        <v>1.2424469844951651E-48</v>
      </c>
      <c r="G4113" s="460">
        <v>0.99999998509883903</v>
      </c>
      <c r="H4113" s="460">
        <f t="shared" si="719"/>
        <v>1</v>
      </c>
      <c r="I4113" s="460">
        <v>2.56569008642257E-6</v>
      </c>
      <c r="J4113" s="587">
        <v>1.0191339164219801E-6</v>
      </c>
      <c r="K4113" s="587">
        <v>1.25262252684976E-5</v>
      </c>
      <c r="L4113" s="460" t="str">
        <f t="shared" si="720"/>
        <v>-</v>
      </c>
      <c r="M4113" s="460">
        <f t="shared" si="721"/>
        <v>1</v>
      </c>
      <c r="N4113" s="460">
        <f t="shared" si="722"/>
        <v>1.2424469659812626E-48</v>
      </c>
      <c r="O4113" s="460">
        <f t="shared" si="727"/>
        <v>-958.11444280236753</v>
      </c>
      <c r="P4113" s="460">
        <f t="shared" si="724"/>
        <v>-100</v>
      </c>
      <c r="Q4113" s="460">
        <f t="shared" si="725"/>
        <v>1.9639703170490471E-32</v>
      </c>
      <c r="R4113" s="460">
        <f t="shared" si="726"/>
        <v>-1.9639703170490471E-30</v>
      </c>
    </row>
    <row r="4114" spans="3:18" x14ac:dyDescent="0.35">
      <c r="C4114" s="460">
        <v>27300</v>
      </c>
      <c r="D4114" s="460">
        <f t="shared" si="717"/>
        <v>27300</v>
      </c>
      <c r="E4114" s="460">
        <f t="shared" si="723"/>
        <v>27.3</v>
      </c>
      <c r="F4114" s="460">
        <f t="shared" si="718"/>
        <v>4.811889959005356E-8</v>
      </c>
      <c r="G4114" s="460">
        <v>5.70242837907918E-9</v>
      </c>
      <c r="H4114" s="460">
        <f t="shared" si="719"/>
        <v>1</v>
      </c>
      <c r="I4114" s="460">
        <v>5.1624953223696103E-6</v>
      </c>
      <c r="J4114" s="587">
        <v>1.90633820821147E-6</v>
      </c>
      <c r="K4114" s="587">
        <v>1.4456629743807099E-5</v>
      </c>
      <c r="L4114" s="460" t="str">
        <f t="shared" si="720"/>
        <v>-</v>
      </c>
      <c r="M4114" s="460">
        <f t="shared" si="721"/>
        <v>1</v>
      </c>
      <c r="N4114" s="460">
        <f t="shared" si="722"/>
        <v>2.7439457859238295E-16</v>
      </c>
      <c r="O4114" s="460">
        <f t="shared" si="727"/>
        <v>-311.23248947087069</v>
      </c>
      <c r="P4114" s="460">
        <f t="shared" si="724"/>
        <v>-100</v>
      </c>
      <c r="Q4114" s="460">
        <f t="shared" si="725"/>
        <v>1.8823096190222855E-32</v>
      </c>
      <c r="R4114" s="460">
        <f t="shared" si="726"/>
        <v>-1.8823096190222856E-30</v>
      </c>
    </row>
    <row r="4115" spans="3:18" x14ac:dyDescent="0.35">
      <c r="C4115" s="460">
        <v>27400</v>
      </c>
      <c r="D4115" s="460">
        <f t="shared" si="717"/>
        <v>27400</v>
      </c>
      <c r="E4115" s="460">
        <f t="shared" si="723"/>
        <v>27.4</v>
      </c>
      <c r="F4115" s="460">
        <f t="shared" si="718"/>
        <v>3.0037805604997884E-7</v>
      </c>
      <c r="G4115" s="460">
        <v>1.0536712039691001E-8</v>
      </c>
      <c r="H4115" s="460">
        <f t="shared" si="719"/>
        <v>1</v>
      </c>
      <c r="I4115" s="460">
        <v>6.91891130517633E-6</v>
      </c>
      <c r="J4115" s="587">
        <v>4.4635442831850398E-6</v>
      </c>
      <c r="K4115" s="587">
        <v>1.49338784173641E-5</v>
      </c>
      <c r="L4115" s="460" t="str">
        <f t="shared" si="720"/>
        <v>-</v>
      </c>
      <c r="M4115" s="460">
        <f t="shared" si="721"/>
        <v>1</v>
      </c>
      <c r="N4115" s="460">
        <f t="shared" si="722"/>
        <v>3.1649970796407903E-15</v>
      </c>
      <c r="O4115" s="460">
        <f t="shared" si="727"/>
        <v>-289.9925337274442</v>
      </c>
      <c r="P4115" s="460">
        <f t="shared" si="724"/>
        <v>-100</v>
      </c>
      <c r="Q4115" s="460">
        <f t="shared" si="725"/>
        <v>2.9573537446809845E-30</v>
      </c>
      <c r="R4115" s="460">
        <f t="shared" si="726"/>
        <v>-2.9573537446809843E-28</v>
      </c>
    </row>
    <row r="4116" spans="3:18" x14ac:dyDescent="0.35">
      <c r="C4116" s="460">
        <v>27500</v>
      </c>
      <c r="D4116" s="460">
        <f t="shared" si="717"/>
        <v>27500</v>
      </c>
      <c r="E4116" s="460">
        <f t="shared" si="723"/>
        <v>27.5</v>
      </c>
      <c r="F4116" s="460">
        <f t="shared" si="718"/>
        <v>6.6296980291965923E-7</v>
      </c>
      <c r="G4116" s="460">
        <v>1.37668787029964E-8</v>
      </c>
      <c r="H4116" s="460">
        <f t="shared" si="719"/>
        <v>1</v>
      </c>
      <c r="I4116" s="460">
        <v>7.5870845064839303E-6</v>
      </c>
      <c r="J4116" s="587">
        <v>6.2537641355258001E-6</v>
      </c>
      <c r="K4116" s="587">
        <v>1.39430241996197E-5</v>
      </c>
      <c r="L4116" s="460" t="str">
        <f t="shared" si="720"/>
        <v>-</v>
      </c>
      <c r="M4116" s="460">
        <f t="shared" si="721"/>
        <v>1</v>
      </c>
      <c r="N4116" s="460">
        <f t="shared" si="722"/>
        <v>9.1270248605443776E-15</v>
      </c>
      <c r="O4116" s="460">
        <f t="shared" si="727"/>
        <v>-280.79341533040179</v>
      </c>
      <c r="P4116" s="460">
        <f t="shared" si="724"/>
        <v>-100</v>
      </c>
      <c r="Q4116" s="460">
        <f t="shared" si="725"/>
        <v>3.777345084449838E-29</v>
      </c>
      <c r="R4116" s="460">
        <f t="shared" si="726"/>
        <v>-3.7773450844498376E-27</v>
      </c>
    </row>
    <row r="4117" spans="3:18" x14ac:dyDescent="0.35">
      <c r="C4117" s="460">
        <v>27600</v>
      </c>
      <c r="D4117" s="460">
        <f t="shared" si="717"/>
        <v>27600</v>
      </c>
      <c r="E4117" s="460">
        <f t="shared" si="723"/>
        <v>27.6</v>
      </c>
      <c r="F4117" s="460">
        <f t="shared" si="718"/>
        <v>8.3195554603627412E-7</v>
      </c>
      <c r="G4117" s="460">
        <v>7.8004153591526907E-15</v>
      </c>
      <c r="H4117" s="460">
        <f t="shared" si="719"/>
        <v>1</v>
      </c>
      <c r="I4117" s="460">
        <v>7.0893730154325301E-6</v>
      </c>
      <c r="J4117" s="587">
        <v>7.0088716514369899E-6</v>
      </c>
      <c r="K4117" s="587">
        <v>1.16125725892926E-5</v>
      </c>
      <c r="L4117" s="460" t="str">
        <f t="shared" si="720"/>
        <v>-</v>
      </c>
      <c r="M4117" s="460">
        <f t="shared" si="721"/>
        <v>1</v>
      </c>
      <c r="N4117" s="460">
        <f t="shared" si="722"/>
        <v>6.4895988194336163E-21</v>
      </c>
      <c r="O4117" s="460">
        <f t="shared" si="727"/>
        <v>-403.7556430004841</v>
      </c>
      <c r="P4117" s="460">
        <f t="shared" si="724"/>
        <v>-100</v>
      </c>
      <c r="Q4117" s="460">
        <f t="shared" si="725"/>
        <v>2.0825675316624185E-29</v>
      </c>
      <c r="R4117" s="460">
        <f t="shared" si="726"/>
        <v>-2.0825675316624184E-27</v>
      </c>
    </row>
    <row r="4118" spans="3:18" x14ac:dyDescent="0.35">
      <c r="C4118" s="460">
        <v>27700</v>
      </c>
      <c r="D4118" s="460">
        <f t="shared" si="717"/>
        <v>27700</v>
      </c>
      <c r="E4118" s="460">
        <f t="shared" si="723"/>
        <v>27.7</v>
      </c>
      <c r="F4118" s="460">
        <f t="shared" si="718"/>
        <v>6.4925655563070118E-7</v>
      </c>
      <c r="G4118" s="460">
        <v>1.37668860149269E-8</v>
      </c>
      <c r="H4118" s="460">
        <f t="shared" si="719"/>
        <v>1</v>
      </c>
      <c r="I4118" s="460">
        <v>5.5264129423178498E-6</v>
      </c>
      <c r="J4118" s="587">
        <v>6.6311108436690997E-6</v>
      </c>
      <c r="K4118" s="587">
        <v>8.1988548008214398E-6</v>
      </c>
      <c r="L4118" s="460" t="str">
        <f t="shared" si="720"/>
        <v>-</v>
      </c>
      <c r="M4118" s="460">
        <f t="shared" si="721"/>
        <v>1</v>
      </c>
      <c r="N4118" s="460">
        <f t="shared" si="722"/>
        <v>8.938240995811908E-15</v>
      </c>
      <c r="O4118" s="460">
        <f t="shared" si="727"/>
        <v>-280.97495879852488</v>
      </c>
      <c r="P4118" s="460">
        <f t="shared" si="724"/>
        <v>-100</v>
      </c>
      <c r="Q4118" s="460">
        <f t="shared" si="725"/>
        <v>1.9973067027612796E-29</v>
      </c>
      <c r="R4118" s="460">
        <f t="shared" si="726"/>
        <v>-1.9973067027612798E-27</v>
      </c>
    </row>
    <row r="4119" spans="3:18" x14ac:dyDescent="0.35">
      <c r="C4119" s="460">
        <v>27800</v>
      </c>
      <c r="D4119" s="460">
        <f t="shared" si="717"/>
        <v>27800</v>
      </c>
      <c r="E4119" s="460">
        <f t="shared" si="723"/>
        <v>27.8</v>
      </c>
      <c r="F4119" s="460">
        <f t="shared" si="718"/>
        <v>2.8808002532912212E-7</v>
      </c>
      <c r="G4119" s="460">
        <v>1.0536710504444799E-8</v>
      </c>
      <c r="H4119" s="460">
        <f t="shared" si="719"/>
        <v>1</v>
      </c>
      <c r="I4119" s="460">
        <v>3.15803599941632E-6</v>
      </c>
      <c r="J4119" s="587">
        <v>5.2049506672734697E-6</v>
      </c>
      <c r="K4119" s="587">
        <v>4.0582949944903203E-6</v>
      </c>
      <c r="L4119" s="460" t="str">
        <f t="shared" si="720"/>
        <v>-</v>
      </c>
      <c r="M4119" s="460">
        <f t="shared" si="721"/>
        <v>1</v>
      </c>
      <c r="N4119" s="460">
        <f t="shared" si="722"/>
        <v>3.0354158290060848E-15</v>
      </c>
      <c r="O4119" s="460">
        <f t="shared" si="727"/>
        <v>-290.35563610909043</v>
      </c>
      <c r="P4119" s="460">
        <f t="shared" si="724"/>
        <v>-100</v>
      </c>
      <c r="Q4119" s="460">
        <f t="shared" si="725"/>
        <v>3.5842114439627625E-29</v>
      </c>
      <c r="R4119" s="460">
        <f t="shared" si="726"/>
        <v>-3.5842114439627625E-27</v>
      </c>
    </row>
    <row r="4120" spans="3:18" x14ac:dyDescent="0.35">
      <c r="C4120" s="460">
        <v>27900</v>
      </c>
      <c r="D4120" s="460">
        <f t="shared" si="717"/>
        <v>27900</v>
      </c>
      <c r="E4120" s="460">
        <f t="shared" si="723"/>
        <v>27.9</v>
      </c>
      <c r="F4120" s="460">
        <f t="shared" si="718"/>
        <v>4.5194177211026659E-8</v>
      </c>
      <c r="G4120" s="460">
        <v>5.70243090242213E-9</v>
      </c>
      <c r="H4120" s="460">
        <f t="shared" si="719"/>
        <v>1</v>
      </c>
      <c r="I4120" s="460">
        <v>3.6050927035795601E-7</v>
      </c>
      <c r="J4120" s="587">
        <v>2.9797390471616498E-6</v>
      </c>
      <c r="K4120" s="587">
        <v>3.8946969140166E-7</v>
      </c>
      <c r="L4120" s="460" t="str">
        <f t="shared" si="720"/>
        <v>-</v>
      </c>
      <c r="M4120" s="460">
        <f t="shared" si="721"/>
        <v>1</v>
      </c>
      <c r="N4120" s="460">
        <f t="shared" si="722"/>
        <v>2.5771667273770044E-16</v>
      </c>
      <c r="O4120" s="460">
        <f t="shared" si="727"/>
        <v>-311.77714968534542</v>
      </c>
      <c r="P4120" s="460">
        <f t="shared" si="724"/>
        <v>-100</v>
      </c>
      <c r="Q4120" s="460">
        <f t="shared" si="725"/>
        <v>2.7111804185103204E-30</v>
      </c>
      <c r="R4120" s="460">
        <f t="shared" si="726"/>
        <v>-2.7111804185103203E-28</v>
      </c>
    </row>
    <row r="4121" spans="3:18" x14ac:dyDescent="0.35">
      <c r="C4121" s="460">
        <v>28000</v>
      </c>
      <c r="D4121" s="460">
        <f t="shared" si="717"/>
        <v>28000</v>
      </c>
      <c r="E4121" s="460">
        <f t="shared" si="723"/>
        <v>28</v>
      </c>
      <c r="F4121" s="460">
        <f t="shared" si="718"/>
        <v>3.8473023050670664E-49</v>
      </c>
      <c r="G4121" s="460">
        <v>0.99999998509883903</v>
      </c>
      <c r="H4121" s="460">
        <f t="shared" si="719"/>
        <v>1</v>
      </c>
      <c r="I4121" s="460">
        <v>2.4329272772175399E-6</v>
      </c>
      <c r="J4121" s="587">
        <v>3.2653825169670198E-7</v>
      </c>
      <c r="K4121" s="587">
        <v>4.7038320449383003E-6</v>
      </c>
      <c r="L4121" s="460" t="str">
        <f t="shared" si="720"/>
        <v>-</v>
      </c>
      <c r="M4121" s="460">
        <f t="shared" si="721"/>
        <v>1</v>
      </c>
      <c r="N4121" s="460">
        <f t="shared" si="722"/>
        <v>3.8473022477377957E-49</v>
      </c>
      <c r="O4121" s="460">
        <f t="shared" si="727"/>
        <v>-968.29687387527554</v>
      </c>
      <c r="P4121" s="460">
        <f t="shared" si="724"/>
        <v>-100</v>
      </c>
      <c r="Q4121" s="460">
        <f t="shared" si="725"/>
        <v>1.6604470851747747E-32</v>
      </c>
      <c r="R4121" s="460">
        <f t="shared" si="726"/>
        <v>-1.6604470851747746E-30</v>
      </c>
    </row>
    <row r="4122" spans="3:18" x14ac:dyDescent="0.35">
      <c r="C4122" s="460">
        <v>28100</v>
      </c>
      <c r="D4122" s="460">
        <f t="shared" si="717"/>
        <v>28100</v>
      </c>
      <c r="E4122" s="460">
        <f t="shared" si="723"/>
        <v>28.1</v>
      </c>
      <c r="F4122" s="460">
        <f t="shared" si="718"/>
        <v>4.4273648455915666E-8</v>
      </c>
      <c r="G4122" s="460">
        <v>5.7024226604995403E-9</v>
      </c>
      <c r="H4122" s="460">
        <f t="shared" si="719"/>
        <v>1</v>
      </c>
      <c r="I4122" s="460">
        <v>4.7988745294411798E-6</v>
      </c>
      <c r="J4122" s="587">
        <v>2.32345120622018E-6</v>
      </c>
      <c r="K4122" s="587">
        <v>8.4665960707797505E-6</v>
      </c>
      <c r="L4122" s="460" t="str">
        <f t="shared" si="720"/>
        <v>-</v>
      </c>
      <c r="M4122" s="460">
        <f t="shared" si="721"/>
        <v>1</v>
      </c>
      <c r="N4122" s="460">
        <f t="shared" si="722"/>
        <v>2.5246705621800398E-16</v>
      </c>
      <c r="O4122" s="460">
        <f t="shared" si="727"/>
        <v>-311.95590567654244</v>
      </c>
      <c r="P4122" s="460">
        <f t="shared" si="724"/>
        <v>-100</v>
      </c>
      <c r="Q4122" s="460">
        <f t="shared" si="725"/>
        <v>1.5934903618846195E-32</v>
      </c>
      <c r="R4122" s="460">
        <f t="shared" si="726"/>
        <v>-1.5934903618846193E-30</v>
      </c>
    </row>
    <row r="4123" spans="3:18" x14ac:dyDescent="0.35">
      <c r="C4123" s="460">
        <v>28200</v>
      </c>
      <c r="D4123" s="460">
        <f t="shared" si="717"/>
        <v>28200</v>
      </c>
      <c r="E4123" s="460">
        <f t="shared" si="723"/>
        <v>28.2</v>
      </c>
      <c r="F4123" s="460">
        <f t="shared" si="718"/>
        <v>2.7646398622213961E-7</v>
      </c>
      <c r="G4123" s="460">
        <v>1.0536710968809999E-8</v>
      </c>
      <c r="H4123" s="460">
        <f t="shared" si="719"/>
        <v>1</v>
      </c>
      <c r="I4123" s="460">
        <v>6.3876764460875503E-6</v>
      </c>
      <c r="J4123" s="587">
        <v>4.54870712796142E-6</v>
      </c>
      <c r="K4123" s="587">
        <v>1.13222516092266E-5</v>
      </c>
      <c r="L4123" s="460" t="str">
        <f t="shared" si="720"/>
        <v>-</v>
      </c>
      <c r="M4123" s="460">
        <f t="shared" si="721"/>
        <v>1</v>
      </c>
      <c r="N4123" s="460">
        <f t="shared" si="722"/>
        <v>2.9130211161077551E-15</v>
      </c>
      <c r="O4123" s="460">
        <f t="shared" si="727"/>
        <v>-290.71312734434446</v>
      </c>
      <c r="P4123" s="460">
        <f t="shared" si="724"/>
        <v>-100</v>
      </c>
      <c r="Q4123" s="460">
        <f t="shared" si="725"/>
        <v>2.505078842283569E-30</v>
      </c>
      <c r="R4123" s="460">
        <f t="shared" si="726"/>
        <v>-2.5050788422835688E-28</v>
      </c>
    </row>
    <row r="4124" spans="3:18" x14ac:dyDescent="0.35">
      <c r="C4124" s="460">
        <v>28300</v>
      </c>
      <c r="D4124" s="460">
        <f t="shared" si="717"/>
        <v>28300</v>
      </c>
      <c r="E4124" s="460">
        <f t="shared" si="723"/>
        <v>28.3</v>
      </c>
      <c r="F4124" s="460">
        <f t="shared" si="718"/>
        <v>6.1038503746537965E-7</v>
      </c>
      <c r="G4124" s="460">
        <v>1.37668760286024E-8</v>
      </c>
      <c r="H4124" s="460">
        <f t="shared" si="719"/>
        <v>1</v>
      </c>
      <c r="I4124" s="460">
        <v>6.9748064423036503E-6</v>
      </c>
      <c r="J4124" s="587">
        <v>6.0041803747422103E-6</v>
      </c>
      <c r="K4124" s="587">
        <v>1.30112895595613E-5</v>
      </c>
      <c r="L4124" s="460" t="str">
        <f t="shared" si="720"/>
        <v>-</v>
      </c>
      <c r="M4124" s="460">
        <f t="shared" si="721"/>
        <v>1</v>
      </c>
      <c r="N4124" s="460">
        <f t="shared" si="722"/>
        <v>8.4030951404997139E-15</v>
      </c>
      <c r="O4124" s="460">
        <f t="shared" si="727"/>
        <v>-281.51121438625756</v>
      </c>
      <c r="P4124" s="460">
        <f t="shared" si="724"/>
        <v>-100</v>
      </c>
      <c r="Q4124" s="460">
        <f t="shared" si="725"/>
        <v>3.2013621783263955E-29</v>
      </c>
      <c r="R4124" s="460">
        <f t="shared" si="726"/>
        <v>-3.2013621783263956E-27</v>
      </c>
    </row>
    <row r="4125" spans="3:18" x14ac:dyDescent="0.35">
      <c r="C4125" s="460">
        <v>28400</v>
      </c>
      <c r="D4125" s="460">
        <f t="shared" si="717"/>
        <v>28400</v>
      </c>
      <c r="E4125" s="460">
        <f t="shared" si="723"/>
        <v>28.4</v>
      </c>
      <c r="F4125" s="460">
        <f t="shared" si="718"/>
        <v>7.6621219815122551E-7</v>
      </c>
      <c r="G4125" s="460">
        <v>6.1942855314720901E-15</v>
      </c>
      <c r="H4125" s="460">
        <f t="shared" si="719"/>
        <v>1</v>
      </c>
      <c r="I4125" s="460">
        <v>6.4922294743366001E-6</v>
      </c>
      <c r="J4125" s="587">
        <v>6.4745243205649698E-6</v>
      </c>
      <c r="K4125" s="587">
        <v>1.33934633116835E-5</v>
      </c>
      <c r="L4125" s="460" t="str">
        <f t="shared" si="720"/>
        <v>-</v>
      </c>
      <c r="M4125" s="460">
        <f t="shared" si="721"/>
        <v>1</v>
      </c>
      <c r="N4125" s="460">
        <f t="shared" si="722"/>
        <v>4.746137133045562E-21</v>
      </c>
      <c r="O4125" s="460">
        <f t="shared" si="727"/>
        <v>-406.47319435202144</v>
      </c>
      <c r="P4125" s="460">
        <f t="shared" si="724"/>
        <v>-100</v>
      </c>
      <c r="Q4125" s="460">
        <f t="shared" si="725"/>
        <v>1.7653021926199049E-29</v>
      </c>
      <c r="R4125" s="460">
        <f t="shared" si="726"/>
        <v>-1.765302192619905E-27</v>
      </c>
    </row>
    <row r="4126" spans="3:18" x14ac:dyDescent="0.35">
      <c r="C4126" s="460">
        <v>28500</v>
      </c>
      <c r="D4126" s="460">
        <f t="shared" si="717"/>
        <v>28500</v>
      </c>
      <c r="E4126" s="460">
        <f t="shared" si="723"/>
        <v>28.5</v>
      </c>
      <c r="F4126" s="460">
        <f t="shared" si="718"/>
        <v>5.9814040955819237E-7</v>
      </c>
      <c r="G4126" s="460">
        <v>1.3766866386350099E-8</v>
      </c>
      <c r="H4126" s="460">
        <f t="shared" si="719"/>
        <v>1</v>
      </c>
      <c r="I4126" s="460">
        <v>5.0354176557796797E-6</v>
      </c>
      <c r="J4126" s="587">
        <v>5.9055920226870199E-6</v>
      </c>
      <c r="K4126" s="587">
        <v>1.2458944956317699E-5</v>
      </c>
      <c r="L4126" s="460" t="str">
        <f t="shared" si="720"/>
        <v>-</v>
      </c>
      <c r="M4126" s="460">
        <f t="shared" si="721"/>
        <v>1</v>
      </c>
      <c r="N4126" s="460">
        <f t="shared" si="722"/>
        <v>8.2345190986643596E-15</v>
      </c>
      <c r="O4126" s="460">
        <f t="shared" si="727"/>
        <v>-281.68723517674516</v>
      </c>
      <c r="P4126" s="460">
        <f t="shared" si="724"/>
        <v>-100</v>
      </c>
      <c r="Q4126" s="460">
        <f t="shared" si="725"/>
        <v>1.6951845737651091E-29</v>
      </c>
      <c r="R4126" s="460">
        <f t="shared" si="726"/>
        <v>-1.6951845737651092E-27</v>
      </c>
    </row>
    <row r="4127" spans="3:18" x14ac:dyDescent="0.35">
      <c r="C4127" s="460">
        <v>28600</v>
      </c>
      <c r="D4127" s="460">
        <f t="shared" si="717"/>
        <v>28600</v>
      </c>
      <c r="E4127" s="460">
        <f t="shared" si="723"/>
        <v>28.6</v>
      </c>
      <c r="F4127" s="460">
        <f t="shared" si="718"/>
        <v>2.6548309234688541E-7</v>
      </c>
      <c r="G4127" s="460">
        <v>1.0536711588205501E-8</v>
      </c>
      <c r="H4127" s="460">
        <f t="shared" si="719"/>
        <v>1</v>
      </c>
      <c r="I4127" s="460">
        <v>2.8454696261694399E-6</v>
      </c>
      <c r="J4127" s="587">
        <v>4.4096563761021899E-6</v>
      </c>
      <c r="K4127" s="587">
        <v>1.03265451848212E-5</v>
      </c>
      <c r="L4127" s="460" t="str">
        <f t="shared" si="720"/>
        <v>-</v>
      </c>
      <c r="M4127" s="460">
        <f t="shared" si="721"/>
        <v>1</v>
      </c>
      <c r="N4127" s="460">
        <f t="shared" si="722"/>
        <v>2.7973187756040585E-15</v>
      </c>
      <c r="O4127" s="460">
        <f t="shared" si="727"/>
        <v>-291.06516079343305</v>
      </c>
      <c r="P4127" s="460">
        <f t="shared" si="724"/>
        <v>-100</v>
      </c>
      <c r="Q4127" s="460">
        <f t="shared" si="725"/>
        <v>3.0425361721035782E-29</v>
      </c>
      <c r="R4127" s="460">
        <f t="shared" si="726"/>
        <v>-3.0425361721035783E-27</v>
      </c>
    </row>
    <row r="4128" spans="3:18" x14ac:dyDescent="0.35">
      <c r="C4128" s="460">
        <v>28700</v>
      </c>
      <c r="D4128" s="460">
        <f t="shared" si="717"/>
        <v>28700</v>
      </c>
      <c r="E4128" s="460">
        <f t="shared" si="723"/>
        <v>28.7</v>
      </c>
      <c r="F4128" s="460">
        <f t="shared" si="718"/>
        <v>4.1662199776568217E-8</v>
      </c>
      <c r="G4128" s="460">
        <v>5.7024291269348601E-9</v>
      </c>
      <c r="H4128" s="460">
        <f t="shared" si="719"/>
        <v>1</v>
      </c>
      <c r="I4128" s="460">
        <v>2.6956019594864303E-7</v>
      </c>
      <c r="J4128" s="587">
        <v>2.24407578021001E-6</v>
      </c>
      <c r="K4128" s="587">
        <v>7.22944128673758E-6</v>
      </c>
      <c r="L4128" s="460" t="str">
        <f t="shared" si="720"/>
        <v>-</v>
      </c>
      <c r="M4128" s="460">
        <f t="shared" si="721"/>
        <v>1</v>
      </c>
      <c r="N4128" s="460">
        <f t="shared" si="722"/>
        <v>2.375757414980816E-16</v>
      </c>
      <c r="O4128" s="460">
        <f t="shared" si="727"/>
        <v>-312.48395813167696</v>
      </c>
      <c r="P4128" s="460">
        <f t="shared" si="724"/>
        <v>-100</v>
      </c>
      <c r="Q4128" s="460">
        <f t="shared" si="725"/>
        <v>2.3026461824841582E-30</v>
      </c>
      <c r="R4128" s="460">
        <f t="shared" si="726"/>
        <v>-2.3026461824841582E-28</v>
      </c>
    </row>
    <row r="4129" spans="3:18" x14ac:dyDescent="0.35">
      <c r="C4129" s="460">
        <v>28800</v>
      </c>
      <c r="D4129" s="460">
        <f t="shared" si="717"/>
        <v>28800</v>
      </c>
      <c r="E4129" s="460">
        <f t="shared" si="723"/>
        <v>28.8</v>
      </c>
      <c r="F4129" s="460">
        <f t="shared" si="718"/>
        <v>4.7524470447686845E-48</v>
      </c>
      <c r="G4129" s="460">
        <v>0.99999998509883903</v>
      </c>
      <c r="H4129" s="460">
        <f t="shared" si="719"/>
        <v>1</v>
      </c>
      <c r="I4129" s="460">
        <v>2.29384359755942E-6</v>
      </c>
      <c r="J4129" s="587">
        <v>2.32650299832987E-7</v>
      </c>
      <c r="K4129" s="587">
        <v>3.49006328707565E-6</v>
      </c>
      <c r="L4129" s="460" t="str">
        <f t="shared" si="720"/>
        <v>-</v>
      </c>
      <c r="M4129" s="460">
        <f t="shared" si="721"/>
        <v>1</v>
      </c>
      <c r="N4129" s="460">
        <f t="shared" si="722"/>
        <v>4.7524469739517059E-48</v>
      </c>
      <c r="O4129" s="460">
        <f t="shared" si="727"/>
        <v>-946.46165440265861</v>
      </c>
      <c r="P4129" s="460">
        <f t="shared" si="724"/>
        <v>-100</v>
      </c>
      <c r="Q4129" s="460">
        <f t="shared" si="725"/>
        <v>1.4110558237090822E-32</v>
      </c>
      <c r="R4129" s="460">
        <f t="shared" si="726"/>
        <v>-1.4110558237090822E-30</v>
      </c>
    </row>
    <row r="4130" spans="3:18" x14ac:dyDescent="0.35">
      <c r="C4130" s="460">
        <v>28900</v>
      </c>
      <c r="D4130" s="460">
        <f t="shared" si="717"/>
        <v>28900</v>
      </c>
      <c r="E4130" s="460">
        <f t="shared" si="723"/>
        <v>28.9</v>
      </c>
      <c r="F4130" s="460">
        <f t="shared" si="718"/>
        <v>4.0838921169200572E-8</v>
      </c>
      <c r="G4130" s="460">
        <v>5.70242447021249E-9</v>
      </c>
      <c r="H4130" s="460">
        <f t="shared" si="719"/>
        <v>1</v>
      </c>
      <c r="I4130" s="460">
        <v>4.45639407170271E-6</v>
      </c>
      <c r="J4130" s="587">
        <v>2.6199838241398698E-6</v>
      </c>
      <c r="K4130" s="587">
        <v>5.1319159255815904E-7</v>
      </c>
      <c r="L4130" s="460" t="str">
        <f t="shared" si="720"/>
        <v>-</v>
      </c>
      <c r="M4130" s="460">
        <f t="shared" si="721"/>
        <v>1</v>
      </c>
      <c r="N4130" s="460">
        <f t="shared" si="722"/>
        <v>2.3288086341232823E-16</v>
      </c>
      <c r="O4130" s="460">
        <f t="shared" si="727"/>
        <v>-312.65732394814597</v>
      </c>
      <c r="P4130" s="460">
        <f t="shared" si="724"/>
        <v>-100</v>
      </c>
      <c r="Q4130" s="460">
        <f t="shared" si="725"/>
        <v>1.3558374135917869E-32</v>
      </c>
      <c r="R4130" s="460">
        <f t="shared" si="726"/>
        <v>-1.355837413591787E-30</v>
      </c>
    </row>
    <row r="4131" spans="3:18" x14ac:dyDescent="0.35">
      <c r="C4131" s="460">
        <v>29000</v>
      </c>
      <c r="D4131" s="460">
        <f t="shared" si="717"/>
        <v>29000</v>
      </c>
      <c r="E4131" s="460">
        <f t="shared" si="723"/>
        <v>29</v>
      </c>
      <c r="F4131" s="460">
        <f t="shared" si="718"/>
        <v>2.5509431341368927E-7</v>
      </c>
      <c r="G4131" s="460">
        <v>1.05367098855093E-8</v>
      </c>
      <c r="H4131" s="460">
        <f t="shared" si="719"/>
        <v>1</v>
      </c>
      <c r="I4131" s="460">
        <v>5.89847237320043E-6</v>
      </c>
      <c r="J4131" s="587">
        <v>4.5399047697875096E-6</v>
      </c>
      <c r="K4131" s="587">
        <v>4.3840065436057696E-6</v>
      </c>
      <c r="L4131" s="460" t="str">
        <f t="shared" si="720"/>
        <v>-</v>
      </c>
      <c r="M4131" s="460">
        <f t="shared" si="721"/>
        <v>1</v>
      </c>
      <c r="N4131" s="460">
        <f t="shared" si="722"/>
        <v>2.6878547738832274E-15</v>
      </c>
      <c r="O4131" s="460">
        <f t="shared" si="727"/>
        <v>-291.41188400257994</v>
      </c>
      <c r="P4131" s="460">
        <f t="shared" si="724"/>
        <v>-100</v>
      </c>
      <c r="Q4131" s="460">
        <f t="shared" si="725"/>
        <v>2.1326741657420688E-30</v>
      </c>
      <c r="R4131" s="460">
        <f t="shared" si="726"/>
        <v>-2.1326741657420687E-28</v>
      </c>
    </row>
    <row r="4132" spans="3:18" x14ac:dyDescent="0.35">
      <c r="C4132" s="460">
        <v>29100</v>
      </c>
      <c r="D4132" s="460">
        <f t="shared" si="717"/>
        <v>29100</v>
      </c>
      <c r="E4132" s="460">
        <f t="shared" si="723"/>
        <v>29.1</v>
      </c>
      <c r="F4132" s="460">
        <f t="shared" si="718"/>
        <v>5.6337615761389845E-7</v>
      </c>
      <c r="G4132" s="460">
        <v>1.37668733138882E-8</v>
      </c>
      <c r="H4132" s="460">
        <f t="shared" si="719"/>
        <v>1</v>
      </c>
      <c r="I4132" s="460">
        <v>6.4161849160130303E-6</v>
      </c>
      <c r="J4132" s="587">
        <v>5.6965529425333398E-6</v>
      </c>
      <c r="K4132" s="587">
        <v>7.7471525533239099E-6</v>
      </c>
      <c r="L4132" s="460" t="str">
        <f t="shared" si="720"/>
        <v>-</v>
      </c>
      <c r="M4132" s="460">
        <f t="shared" si="721"/>
        <v>1</v>
      </c>
      <c r="N4132" s="460">
        <f t="shared" si="722"/>
        <v>7.7559281899356504E-15</v>
      </c>
      <c r="O4132" s="460">
        <f t="shared" si="727"/>
        <v>-282.20732441182298</v>
      </c>
      <c r="P4132" s="460">
        <f t="shared" si="724"/>
        <v>-100</v>
      </c>
      <c r="Q4132" s="460">
        <f t="shared" si="725"/>
        <v>2.7268150648838349E-29</v>
      </c>
      <c r="R4132" s="460">
        <f t="shared" si="726"/>
        <v>-2.726815064883835E-27</v>
      </c>
    </row>
    <row r="4133" spans="3:18" x14ac:dyDescent="0.35">
      <c r="C4133" s="460">
        <v>29200</v>
      </c>
      <c r="D4133" s="460">
        <f t="shared" si="717"/>
        <v>29200</v>
      </c>
      <c r="E4133" s="460">
        <f t="shared" si="723"/>
        <v>29.2</v>
      </c>
      <c r="F4133" s="460">
        <f t="shared" si="718"/>
        <v>7.0741642219856798E-7</v>
      </c>
      <c r="G4133" s="460">
        <v>4.5881557037914801E-15</v>
      </c>
      <c r="H4133" s="460">
        <f t="shared" si="719"/>
        <v>1</v>
      </c>
      <c r="I4133" s="460">
        <v>5.9498739725589998E-6</v>
      </c>
      <c r="J4133" s="587">
        <v>5.9215808329145102E-6</v>
      </c>
      <c r="K4133" s="587">
        <v>1.0284638292030299E-5</v>
      </c>
      <c r="L4133" s="460" t="str">
        <f t="shared" si="720"/>
        <v>-</v>
      </c>
      <c r="M4133" s="460">
        <f t="shared" si="721"/>
        <v>1</v>
      </c>
      <c r="N4133" s="460">
        <f t="shared" si="722"/>
        <v>3.2457366924661215E-21</v>
      </c>
      <c r="O4133" s="460">
        <f t="shared" si="727"/>
        <v>-409.77373429677164</v>
      </c>
      <c r="P4133" s="460">
        <f t="shared" si="724"/>
        <v>-100</v>
      </c>
      <c r="Q4133" s="460">
        <f t="shared" si="725"/>
        <v>1.5038618108712611E-29</v>
      </c>
      <c r="R4133" s="460">
        <f t="shared" si="726"/>
        <v>-1.5038618108712611E-27</v>
      </c>
    </row>
    <row r="4134" spans="3:18" x14ac:dyDescent="0.35">
      <c r="C4134" s="460">
        <v>29300</v>
      </c>
      <c r="D4134" s="460">
        <f t="shared" si="717"/>
        <v>29300</v>
      </c>
      <c r="E4134" s="460">
        <f t="shared" si="723"/>
        <v>29.3</v>
      </c>
      <c r="F4134" s="460">
        <f t="shared" si="718"/>
        <v>5.5240784659831832E-7</v>
      </c>
      <c r="G4134" s="460">
        <v>1.37668690684885E-8</v>
      </c>
      <c r="H4134" s="460">
        <f t="shared" si="719"/>
        <v>1</v>
      </c>
      <c r="I4134" s="460">
        <v>4.5902069892569199E-6</v>
      </c>
      <c r="J4134" s="587">
        <v>5.19830563038431E-6</v>
      </c>
      <c r="K4134" s="587">
        <v>1.17655416741556E-5</v>
      </c>
      <c r="L4134" s="460" t="str">
        <f t="shared" si="720"/>
        <v>-</v>
      </c>
      <c r="M4134" s="460">
        <f t="shared" si="721"/>
        <v>1</v>
      </c>
      <c r="N4134" s="460">
        <f t="shared" si="722"/>
        <v>7.6049264965247286E-15</v>
      </c>
      <c r="O4134" s="460">
        <f t="shared" si="727"/>
        <v>-282.37809958306246</v>
      </c>
      <c r="P4134" s="460">
        <f t="shared" si="724"/>
        <v>-100</v>
      </c>
      <c r="Q4134" s="460">
        <f t="shared" si="725"/>
        <v>1.4458739096183091E-29</v>
      </c>
      <c r="R4134" s="460">
        <f t="shared" si="726"/>
        <v>-1.4458739096183092E-27</v>
      </c>
    </row>
    <row r="4135" spans="3:18" x14ac:dyDescent="0.35">
      <c r="C4135" s="460">
        <v>29400</v>
      </c>
      <c r="D4135" s="460">
        <f t="shared" si="717"/>
        <v>29400</v>
      </c>
      <c r="E4135" s="460">
        <f t="shared" si="723"/>
        <v>29.4</v>
      </c>
      <c r="F4135" s="460">
        <f t="shared" si="718"/>
        <v>2.4525807714968425E-7</v>
      </c>
      <c r="G4135" s="460">
        <v>1.05367081931824E-8</v>
      </c>
      <c r="H4135" s="460">
        <f t="shared" si="719"/>
        <v>1</v>
      </c>
      <c r="I4135" s="460">
        <v>2.5613814172036801E-6</v>
      </c>
      <c r="J4135" s="587">
        <v>3.6612575051764E-6</v>
      </c>
      <c r="K4135" s="587">
        <v>1.2066747869689399E-5</v>
      </c>
      <c r="L4135" s="460" t="str">
        <f t="shared" si="720"/>
        <v>-</v>
      </c>
      <c r="M4135" s="460">
        <f t="shared" si="721"/>
        <v>1</v>
      </c>
      <c r="N4135" s="460">
        <f t="shared" si="722"/>
        <v>2.5842127909472395E-15</v>
      </c>
      <c r="O4135" s="460">
        <f t="shared" si="727"/>
        <v>-291.75343456486047</v>
      </c>
      <c r="P4135" s="460">
        <f t="shared" si="724"/>
        <v>-100</v>
      </c>
      <c r="Q4135" s="460">
        <f t="shared" si="725"/>
        <v>2.595463985487619E-29</v>
      </c>
      <c r="R4135" s="460">
        <f t="shared" si="726"/>
        <v>-2.5954639854876191E-27</v>
      </c>
    </row>
    <row r="4136" spans="3:18" x14ac:dyDescent="0.35">
      <c r="C4136" s="460">
        <v>29500</v>
      </c>
      <c r="D4136" s="460">
        <f t="shared" si="717"/>
        <v>29500</v>
      </c>
      <c r="E4136" s="460">
        <f t="shared" si="723"/>
        <v>29.5</v>
      </c>
      <c r="F4136" s="460">
        <f t="shared" si="718"/>
        <v>3.8499718194817886E-8</v>
      </c>
      <c r="G4136" s="460">
        <v>5.7024273170177101E-9</v>
      </c>
      <c r="H4136" s="460">
        <f t="shared" si="719"/>
        <v>1</v>
      </c>
      <c r="I4136" s="460">
        <v>1.8445319112687799E-7</v>
      </c>
      <c r="J4136" s="587">
        <v>1.5716986944479799E-6</v>
      </c>
      <c r="K4136" s="587">
        <v>1.11827599825938E-5</v>
      </c>
      <c r="L4136" s="460" t="str">
        <f t="shared" si="720"/>
        <v>-</v>
      </c>
      <c r="M4136" s="460">
        <f t="shared" si="721"/>
        <v>1</v>
      </c>
      <c r="N4136" s="460">
        <f t="shared" si="722"/>
        <v>2.1954184473161328E-16</v>
      </c>
      <c r="O4136" s="460">
        <f t="shared" si="727"/>
        <v>-313.16965381786378</v>
      </c>
      <c r="P4136" s="460">
        <f t="shared" si="724"/>
        <v>-100</v>
      </c>
      <c r="Q4136" s="460">
        <f t="shared" si="725"/>
        <v>1.9652600142726644E-30</v>
      </c>
      <c r="R4136" s="460">
        <f t="shared" si="726"/>
        <v>-1.9652600142726644E-28</v>
      </c>
    </row>
    <row r="4137" spans="3:18" x14ac:dyDescent="0.35">
      <c r="C4137" s="460">
        <v>29600</v>
      </c>
      <c r="D4137" s="460">
        <f t="shared" si="717"/>
        <v>29600</v>
      </c>
      <c r="E4137" s="460">
        <f t="shared" si="723"/>
        <v>29.6</v>
      </c>
      <c r="F4137" s="460">
        <f t="shared" si="718"/>
        <v>6.4098637163658555E-52</v>
      </c>
      <c r="G4137" s="460">
        <v>0.99999998509883903</v>
      </c>
      <c r="H4137" s="460">
        <f t="shared" si="719"/>
        <v>1</v>
      </c>
      <c r="I4137" s="460">
        <v>2.1732572085929199E-6</v>
      </c>
      <c r="J4137" s="587">
        <v>7.2650699092125897E-7</v>
      </c>
      <c r="K4137" s="587">
        <v>9.2238492044118205E-6</v>
      </c>
      <c r="L4137" s="460" t="str">
        <f t="shared" si="720"/>
        <v>-</v>
      </c>
      <c r="M4137" s="460">
        <f t="shared" si="721"/>
        <v>1</v>
      </c>
      <c r="N4137" s="460">
        <f t="shared" si="722"/>
        <v>6.4098636208514447E-52</v>
      </c>
      <c r="O4137" s="460">
        <f t="shared" si="727"/>
        <v>-1023.8630242125621</v>
      </c>
      <c r="P4137" s="460">
        <f t="shared" si="724"/>
        <v>-100</v>
      </c>
      <c r="Q4137" s="460">
        <f t="shared" si="725"/>
        <v>1.2049655397039949E-32</v>
      </c>
      <c r="R4137" s="460">
        <f t="shared" si="726"/>
        <v>-1.2049655397039948E-30</v>
      </c>
    </row>
    <row r="4138" spans="3:18" x14ac:dyDescent="0.35">
      <c r="C4138" s="460">
        <v>29700</v>
      </c>
      <c r="D4138" s="460">
        <f t="shared" si="717"/>
        <v>29700</v>
      </c>
      <c r="E4138" s="460">
        <f t="shared" si="723"/>
        <v>29.7</v>
      </c>
      <c r="F4138" s="460">
        <f t="shared" si="718"/>
        <v>3.776112212471225E-8</v>
      </c>
      <c r="G4138" s="460">
        <v>5.7024262986645398E-9</v>
      </c>
      <c r="H4138" s="460">
        <f t="shared" si="719"/>
        <v>1</v>
      </c>
      <c r="I4138" s="460">
        <v>4.1547415123845301E-6</v>
      </c>
      <c r="J4138" s="587">
        <v>2.8632622804211199E-6</v>
      </c>
      <c r="K4138" s="587">
        <v>6.4029608159795396E-6</v>
      </c>
      <c r="L4138" s="460" t="str">
        <f t="shared" si="720"/>
        <v>-</v>
      </c>
      <c r="M4138" s="460">
        <f t="shared" si="721"/>
        <v>1</v>
      </c>
      <c r="N4138" s="460">
        <f t="shared" si="722"/>
        <v>2.1533001587104255E-16</v>
      </c>
      <c r="O4138" s="460">
        <f t="shared" si="727"/>
        <v>-313.33790855182889</v>
      </c>
      <c r="P4138" s="460">
        <f t="shared" si="724"/>
        <v>-100</v>
      </c>
      <c r="Q4138" s="460">
        <f t="shared" si="725"/>
        <v>1.1591753933755859E-32</v>
      </c>
      <c r="R4138" s="460">
        <f t="shared" si="726"/>
        <v>-1.1591753933755858E-30</v>
      </c>
    </row>
    <row r="4139" spans="3:18" x14ac:dyDescent="0.35">
      <c r="C4139" s="460">
        <v>29800</v>
      </c>
      <c r="D4139" s="460">
        <f t="shared" si="717"/>
        <v>29800</v>
      </c>
      <c r="E4139" s="460">
        <f t="shared" si="723"/>
        <v>29.8</v>
      </c>
      <c r="F4139" s="460">
        <f t="shared" si="718"/>
        <v>2.3593794912820302E-7</v>
      </c>
      <c r="G4139" s="460">
        <v>1.05367177625361E-8</v>
      </c>
      <c r="H4139" s="460">
        <f t="shared" si="719"/>
        <v>1</v>
      </c>
      <c r="I4139" s="460">
        <v>5.4671788373148203E-6</v>
      </c>
      <c r="J4139" s="587">
        <v>4.5016362378422204E-6</v>
      </c>
      <c r="K4139" s="587">
        <v>3.0128782460159802E-6</v>
      </c>
      <c r="L4139" s="460" t="str">
        <f t="shared" si="720"/>
        <v>-</v>
      </c>
      <c r="M4139" s="460">
        <f t="shared" si="721"/>
        <v>1</v>
      </c>
      <c r="N4139" s="460">
        <f t="shared" si="722"/>
        <v>2.4860115794354754E-15</v>
      </c>
      <c r="O4139" s="460">
        <f t="shared" si="727"/>
        <v>-292.08993705633947</v>
      </c>
      <c r="P4139" s="460">
        <f t="shared" si="724"/>
        <v>-100</v>
      </c>
      <c r="Q4139" s="460">
        <f t="shared" si="725"/>
        <v>1.8243116036332905E-30</v>
      </c>
      <c r="R4139" s="460">
        <f t="shared" si="726"/>
        <v>-1.8243116036332905E-28</v>
      </c>
    </row>
    <row r="4140" spans="3:18" x14ac:dyDescent="0.35">
      <c r="C4140" s="460">
        <v>29900</v>
      </c>
      <c r="D4140" s="460">
        <f t="shared" si="717"/>
        <v>29900</v>
      </c>
      <c r="E4140" s="460">
        <f t="shared" si="723"/>
        <v>29.9</v>
      </c>
      <c r="F4140" s="460">
        <f t="shared" si="718"/>
        <v>5.212199839403287E-7</v>
      </c>
      <c r="G4140" s="460">
        <v>1.37668706146252E-8</v>
      </c>
      <c r="H4140" s="460">
        <f t="shared" si="719"/>
        <v>1</v>
      </c>
      <c r="I4140" s="460">
        <v>5.9250085074355398E-6</v>
      </c>
      <c r="J4140" s="587">
        <v>5.39079390133965E-6</v>
      </c>
      <c r="K4140" s="587">
        <v>6.0393474196215105E-7</v>
      </c>
      <c r="L4140" s="460" t="str">
        <f t="shared" si="720"/>
        <v>-</v>
      </c>
      <c r="M4140" s="460">
        <f t="shared" si="721"/>
        <v>1</v>
      </c>
      <c r="N4140" s="460">
        <f t="shared" si="722"/>
        <v>7.1755680806635301E-15</v>
      </c>
      <c r="O4140" s="460">
        <f t="shared" si="727"/>
        <v>-282.88287421374378</v>
      </c>
      <c r="P4140" s="460">
        <f t="shared" si="724"/>
        <v>-100</v>
      </c>
      <c r="Q4140" s="460">
        <f t="shared" si="725"/>
        <v>2.3336530382109699E-29</v>
      </c>
      <c r="R4140" s="460">
        <f t="shared" si="726"/>
        <v>-2.3336530382109699E-27</v>
      </c>
    </row>
    <row r="4141" spans="3:18" x14ac:dyDescent="0.35">
      <c r="C4141" s="460">
        <v>30000</v>
      </c>
      <c r="D4141" s="460">
        <f t="shared" si="717"/>
        <v>30000</v>
      </c>
      <c r="E4141" s="460">
        <f t="shared" si="723"/>
        <v>30</v>
      </c>
      <c r="F4141" s="460">
        <f t="shared" si="718"/>
        <v>6.5467008076005934E-7</v>
      </c>
      <c r="G4141" s="460">
        <v>2.98202587611087E-15</v>
      </c>
      <c r="H4141" s="460">
        <f t="shared" si="719"/>
        <v>1</v>
      </c>
      <c r="I4141" s="460">
        <v>5.4758968490449303E-6</v>
      </c>
      <c r="J4141" s="587">
        <v>5.4041729363266099E-6</v>
      </c>
      <c r="K4141" s="587">
        <v>4.0897296086812803E-6</v>
      </c>
      <c r="L4141" s="460" t="str">
        <f t="shared" si="720"/>
        <v>-</v>
      </c>
      <c r="M4141" s="460">
        <f t="shared" si="721"/>
        <v>1</v>
      </c>
      <c r="N4141" s="460">
        <f t="shared" si="722"/>
        <v>1.95224312114209E-21</v>
      </c>
      <c r="O4141" s="460">
        <f t="shared" si="727"/>
        <v>-414.18932197523469</v>
      </c>
      <c r="P4141" s="460">
        <f t="shared" si="724"/>
        <v>-100</v>
      </c>
      <c r="Q4141" s="460">
        <f t="shared" si="725"/>
        <v>1.287220132428699E-29</v>
      </c>
      <c r="R4141" s="460">
        <f t="shared" si="726"/>
        <v>-1.2872201324286991E-27</v>
      </c>
    </row>
    <row r="4142" spans="3:18" x14ac:dyDescent="0.35">
      <c r="C4142" s="460">
        <v>30100</v>
      </c>
      <c r="D4142" s="460">
        <f t="shared" si="717"/>
        <v>30100</v>
      </c>
      <c r="E4142" s="460">
        <f t="shared" si="723"/>
        <v>30.1</v>
      </c>
      <c r="F4142" s="460">
        <f t="shared" si="718"/>
        <v>5.1136518031702007E-7</v>
      </c>
      <c r="G4142" s="460">
        <v>1.3766871749487599E-8</v>
      </c>
      <c r="H4142" s="460">
        <f t="shared" si="719"/>
        <v>1</v>
      </c>
      <c r="I4142" s="460">
        <v>4.2060088629310402E-6</v>
      </c>
      <c r="J4142" s="587">
        <v>4.5571344457094802E-6</v>
      </c>
      <c r="K4142" s="587">
        <v>7.1066714376325698E-6</v>
      </c>
      <c r="L4142" s="460" t="str">
        <f t="shared" si="720"/>
        <v>-</v>
      </c>
      <c r="M4142" s="460">
        <f t="shared" si="721"/>
        <v>1</v>
      </c>
      <c r="N4142" s="460">
        <f t="shared" si="722"/>
        <v>7.0398988545780155E-15</v>
      </c>
      <c r="O4142" s="460">
        <f t="shared" si="727"/>
        <v>-283.04867161037987</v>
      </c>
      <c r="P4142" s="460">
        <f t="shared" si="724"/>
        <v>-100</v>
      </c>
      <c r="Q4142" s="460">
        <f t="shared" si="725"/>
        <v>1.2390050842470221E-29</v>
      </c>
      <c r="R4142" s="460">
        <f t="shared" si="726"/>
        <v>-1.2390050842470221E-27</v>
      </c>
    </row>
    <row r="4143" spans="3:18" x14ac:dyDescent="0.35">
      <c r="C4143" s="460">
        <v>30200</v>
      </c>
      <c r="D4143" s="460">
        <f t="shared" si="717"/>
        <v>30200</v>
      </c>
      <c r="E4143" s="460">
        <f t="shared" si="723"/>
        <v>30.2</v>
      </c>
      <c r="F4143" s="460">
        <f t="shared" si="718"/>
        <v>2.2710034604734877E-7</v>
      </c>
      <c r="G4143" s="460">
        <v>1.0536709275716399E-8</v>
      </c>
      <c r="H4143" s="460">
        <f t="shared" si="719"/>
        <v>1</v>
      </c>
      <c r="I4143" s="460">
        <v>2.3241989562003001E-6</v>
      </c>
      <c r="J4143" s="587">
        <v>3.0016917471704199E-6</v>
      </c>
      <c r="K4143" s="587">
        <v>9.3693956043219396E-6</v>
      </c>
      <c r="L4143" s="460" t="str">
        <f t="shared" si="720"/>
        <v>-</v>
      </c>
      <c r="M4143" s="460">
        <f t="shared" si="721"/>
        <v>1</v>
      </c>
      <c r="N4143" s="460">
        <f t="shared" si="722"/>
        <v>2.3928903227155038E-15</v>
      </c>
      <c r="O4143" s="460">
        <f t="shared" si="727"/>
        <v>-292.4215441332978</v>
      </c>
      <c r="P4143" s="460">
        <f t="shared" si="724"/>
        <v>-100</v>
      </c>
      <c r="Q4143" s="460">
        <f t="shared" si="725"/>
        <v>2.2244377915816438E-29</v>
      </c>
      <c r="R4143" s="460">
        <f t="shared" si="726"/>
        <v>-2.2244377915816439E-27</v>
      </c>
    </row>
    <row r="4144" spans="3:18" x14ac:dyDescent="0.35">
      <c r="C4144" s="460">
        <v>30300</v>
      </c>
      <c r="D4144" s="460">
        <f t="shared" si="717"/>
        <v>30300</v>
      </c>
      <c r="E4144" s="460">
        <f t="shared" si="723"/>
        <v>30.3</v>
      </c>
      <c r="F4144" s="460">
        <f t="shared" si="718"/>
        <v>3.5659430538178371E-8</v>
      </c>
      <c r="G4144" s="460">
        <v>5.7024255202636597E-9</v>
      </c>
      <c r="H4144" s="460">
        <f t="shared" si="719"/>
        <v>1</v>
      </c>
      <c r="I4144" s="460">
        <v>1.2793283196374599E-7</v>
      </c>
      <c r="J4144" s="587">
        <v>9.9961091405576793E-7</v>
      </c>
      <c r="K4144" s="587">
        <v>1.06718037614611E-5</v>
      </c>
      <c r="L4144" s="460" t="str">
        <f t="shared" si="720"/>
        <v>-</v>
      </c>
      <c r="M4144" s="460">
        <f t="shared" si="721"/>
        <v>1</v>
      </c>
      <c r="N4144" s="460">
        <f t="shared" si="722"/>
        <v>2.0334524673897763E-16</v>
      </c>
      <c r="O4144" s="460">
        <f t="shared" si="727"/>
        <v>-313.83531949829927</v>
      </c>
      <c r="P4144" s="460">
        <f t="shared" si="724"/>
        <v>-100</v>
      </c>
      <c r="Q4144" s="460">
        <f t="shared" si="725"/>
        <v>1.6851097830251591E-30</v>
      </c>
      <c r="R4144" s="460">
        <f t="shared" si="726"/>
        <v>-1.685109783025159E-28</v>
      </c>
    </row>
    <row r="4145" spans="3:18" x14ac:dyDescent="0.35">
      <c r="C4145" s="460">
        <v>30400</v>
      </c>
      <c r="D4145" s="460">
        <f t="shared" si="717"/>
        <v>30400</v>
      </c>
      <c r="E4145" s="460">
        <f t="shared" si="723"/>
        <v>30.4</v>
      </c>
      <c r="F4145" s="460">
        <f t="shared" si="718"/>
        <v>9.2680514377771938E-51</v>
      </c>
      <c r="G4145" s="460">
        <v>0.99999998509883903</v>
      </c>
      <c r="H4145" s="460">
        <f t="shared" si="719"/>
        <v>1</v>
      </c>
      <c r="I4145" s="460">
        <v>2.04353826664783E-6</v>
      </c>
      <c r="J4145" s="587">
        <v>1.1214119054868401E-6</v>
      </c>
      <c r="K4145" s="587">
        <v>1.0905602771664299E-5</v>
      </c>
      <c r="L4145" s="460" t="str">
        <f t="shared" si="720"/>
        <v>-</v>
      </c>
      <c r="M4145" s="460">
        <f t="shared" si="721"/>
        <v>1</v>
      </c>
      <c r="N4145" s="460">
        <f t="shared" si="722"/>
        <v>9.2680512996724672E-51</v>
      </c>
      <c r="O4145" s="460">
        <f t="shared" si="727"/>
        <v>-1000.6602314201639</v>
      </c>
      <c r="P4145" s="460">
        <f t="shared" si="724"/>
        <v>-100</v>
      </c>
      <c r="Q4145" s="460">
        <f t="shared" si="725"/>
        <v>1.0337322342833923E-32</v>
      </c>
      <c r="R4145" s="460">
        <f t="shared" si="726"/>
        <v>-1.0337322342833924E-30</v>
      </c>
    </row>
    <row r="4146" spans="3:18" x14ac:dyDescent="0.35">
      <c r="C4146" s="460">
        <v>30500</v>
      </c>
      <c r="D4146" s="460">
        <f t="shared" si="717"/>
        <v>30500</v>
      </c>
      <c r="E4146" s="460">
        <f t="shared" si="723"/>
        <v>30.5</v>
      </c>
      <c r="F4146" s="460">
        <f t="shared" si="718"/>
        <v>3.499485241902388E-8</v>
      </c>
      <c r="G4146" s="460">
        <v>5.7024280773148599E-9</v>
      </c>
      <c r="H4146" s="460">
        <f t="shared" si="719"/>
        <v>1</v>
      </c>
      <c r="I4146" s="460">
        <v>3.8614094783970203E-6</v>
      </c>
      <c r="J4146" s="587">
        <v>3.0211950370014299E-6</v>
      </c>
      <c r="K4146" s="587">
        <v>1.0068943381000601E-5</v>
      </c>
      <c r="L4146" s="460" t="str">
        <f t="shared" si="720"/>
        <v>-</v>
      </c>
      <c r="M4146" s="460">
        <f t="shared" si="721"/>
        <v>1</v>
      </c>
      <c r="N4146" s="460">
        <f t="shared" si="722"/>
        <v>1.9955562899573161E-16</v>
      </c>
      <c r="O4146" s="460">
        <f t="shared" si="727"/>
        <v>-313.99872034559155</v>
      </c>
      <c r="P4146" s="460">
        <f t="shared" si="724"/>
        <v>-100</v>
      </c>
      <c r="Q4146" s="460">
        <f t="shared" si="725"/>
        <v>9.955612265970519E-33</v>
      </c>
      <c r="R4146" s="460">
        <f t="shared" si="726"/>
        <v>-9.9556122659705181E-31</v>
      </c>
    </row>
    <row r="4147" spans="3:18" x14ac:dyDescent="0.35">
      <c r="C4147" s="460">
        <v>30600</v>
      </c>
      <c r="D4147" s="460">
        <f t="shared" si="717"/>
        <v>30600</v>
      </c>
      <c r="E4147" s="460">
        <f t="shared" si="723"/>
        <v>30.6</v>
      </c>
      <c r="F4147" s="460">
        <f t="shared" si="718"/>
        <v>2.1871427857587352E-7</v>
      </c>
      <c r="G4147" s="460">
        <v>1.05367166793887E-8</v>
      </c>
      <c r="H4147" s="460">
        <f t="shared" si="719"/>
        <v>1</v>
      </c>
      <c r="I4147" s="460">
        <v>5.0569452114191496E-6</v>
      </c>
      <c r="J4147" s="587">
        <v>4.4014510671055104E-6</v>
      </c>
      <c r="K4147" s="587">
        <v>8.2645116689296405E-6</v>
      </c>
      <c r="L4147" s="460" t="str">
        <f t="shared" si="720"/>
        <v>-</v>
      </c>
      <c r="M4147" s="460">
        <f t="shared" si="721"/>
        <v>1</v>
      </c>
      <c r="N4147" s="460">
        <f t="shared" si="722"/>
        <v>2.304530387090873E-15</v>
      </c>
      <c r="O4147" s="460">
        <f t="shared" si="727"/>
        <v>-292.74835121957739</v>
      </c>
      <c r="P4147" s="460">
        <f t="shared" si="724"/>
        <v>-100</v>
      </c>
      <c r="Q4147" s="460">
        <f t="shared" si="725"/>
        <v>1.5676116939901207E-30</v>
      </c>
      <c r="R4147" s="460">
        <f t="shared" si="726"/>
        <v>-1.5676116939901207E-28</v>
      </c>
    </row>
    <row r="4148" spans="3:18" x14ac:dyDescent="0.35">
      <c r="C4148" s="460">
        <v>30700</v>
      </c>
      <c r="D4148" s="460">
        <f t="shared" si="717"/>
        <v>30700</v>
      </c>
      <c r="E4148" s="460">
        <f t="shared" si="723"/>
        <v>30.7</v>
      </c>
      <c r="F4148" s="460">
        <f t="shared" si="718"/>
        <v>4.8330323322121427E-7</v>
      </c>
      <c r="G4148" s="460">
        <v>1.3766890260238401E-8</v>
      </c>
      <c r="H4148" s="460">
        <f t="shared" si="719"/>
        <v>1</v>
      </c>
      <c r="I4148" s="460">
        <v>5.4610299938448999E-6</v>
      </c>
      <c r="J4148" s="587">
        <v>5.05243718241304E-6</v>
      </c>
      <c r="K4148" s="587">
        <v>5.68746595304432E-6</v>
      </c>
      <c r="L4148" s="460" t="str">
        <f t="shared" si="720"/>
        <v>-</v>
      </c>
      <c r="M4148" s="460">
        <f t="shared" si="721"/>
        <v>1</v>
      </c>
      <c r="N4148" s="460">
        <f t="shared" si="722"/>
        <v>6.6535825741748632E-15</v>
      </c>
      <c r="O4148" s="460">
        <f t="shared" si="727"/>
        <v>-283.53888897892915</v>
      </c>
      <c r="P4148" s="460">
        <f t="shared" si="724"/>
        <v>-100</v>
      </c>
      <c r="Q4148" s="460">
        <f t="shared" si="725"/>
        <v>2.0061946956699293E-29</v>
      </c>
      <c r="R4148" s="460">
        <f t="shared" si="726"/>
        <v>-2.0061946956699295E-27</v>
      </c>
    </row>
    <row r="4149" spans="3:18" x14ac:dyDescent="0.35">
      <c r="C4149" s="460">
        <v>30800</v>
      </c>
      <c r="D4149" s="460">
        <f t="shared" si="717"/>
        <v>30800</v>
      </c>
      <c r="E4149" s="460">
        <f t="shared" si="723"/>
        <v>30.8</v>
      </c>
      <c r="F4149" s="460">
        <f t="shared" si="718"/>
        <v>6.0721108664003521E-7</v>
      </c>
      <c r="G4149" s="460">
        <v>1.3758960484302599E-15</v>
      </c>
      <c r="H4149" s="460">
        <f t="shared" si="719"/>
        <v>1</v>
      </c>
      <c r="I4149" s="460">
        <v>5.0278548679136297E-6</v>
      </c>
      <c r="J4149" s="587">
        <v>4.8846094549528803E-6</v>
      </c>
      <c r="K4149" s="587">
        <v>2.60459292324354E-6</v>
      </c>
      <c r="L4149" s="460" t="str">
        <f t="shared" si="720"/>
        <v>-</v>
      </c>
      <c r="M4149" s="460">
        <f t="shared" si="721"/>
        <v>1</v>
      </c>
      <c r="N4149" s="460">
        <f t="shared" si="722"/>
        <v>8.3545933467106866E-22</v>
      </c>
      <c r="O4149" s="460">
        <f t="shared" si="727"/>
        <v>-421.5614936839998</v>
      </c>
      <c r="P4149" s="460">
        <f t="shared" si="724"/>
        <v>-100</v>
      </c>
      <c r="Q4149" s="460">
        <f t="shared" si="725"/>
        <v>1.106754304723986E-29</v>
      </c>
      <c r="R4149" s="460">
        <f t="shared" si="726"/>
        <v>-1.106754304723986E-27</v>
      </c>
    </row>
    <row r="4150" spans="3:18" x14ac:dyDescent="0.35">
      <c r="C4150" s="460">
        <v>30900</v>
      </c>
      <c r="D4150" s="460">
        <f t="shared" si="717"/>
        <v>30900</v>
      </c>
      <c r="E4150" s="460">
        <f t="shared" si="723"/>
        <v>30.9</v>
      </c>
      <c r="F4150" s="460">
        <f t="shared" si="718"/>
        <v>4.7442347181746284E-7</v>
      </c>
      <c r="G4150" s="460">
        <v>1.3766874468585599E-8</v>
      </c>
      <c r="H4150" s="460">
        <f t="shared" si="719"/>
        <v>1</v>
      </c>
      <c r="I4150" s="460">
        <v>3.8394613588341801E-6</v>
      </c>
      <c r="J4150" s="587">
        <v>3.9405397648373501E-6</v>
      </c>
      <c r="K4150" s="587">
        <v>6.7311493967094501E-7</v>
      </c>
      <c r="L4150" s="460" t="str">
        <f t="shared" si="720"/>
        <v>-</v>
      </c>
      <c r="M4150" s="460">
        <f t="shared" si="721"/>
        <v>1</v>
      </c>
      <c r="N4150" s="460">
        <f t="shared" si="722"/>
        <v>6.531328381461569E-15</v>
      </c>
      <c r="O4150" s="460">
        <f t="shared" si="727"/>
        <v>-283.69996960553362</v>
      </c>
      <c r="P4150" s="460">
        <f t="shared" si="724"/>
        <v>-100</v>
      </c>
      <c r="Q4150" s="460">
        <f t="shared" si="725"/>
        <v>1.0664565334951156E-29</v>
      </c>
      <c r="R4150" s="460">
        <f t="shared" si="726"/>
        <v>-1.0664565334951156E-27</v>
      </c>
    </row>
    <row r="4151" spans="3:18" x14ac:dyDescent="0.35">
      <c r="C4151" s="460">
        <v>31000</v>
      </c>
      <c r="D4151" s="460">
        <f t="shared" si="717"/>
        <v>31000</v>
      </c>
      <c r="E4151" s="460">
        <f t="shared" si="723"/>
        <v>31</v>
      </c>
      <c r="F4151" s="460">
        <f t="shared" si="718"/>
        <v>2.1075112037993225E-7</v>
      </c>
      <c r="G4151" s="460">
        <v>1.0536710362083701E-8</v>
      </c>
      <c r="H4151" s="460">
        <f t="shared" si="719"/>
        <v>1</v>
      </c>
      <c r="I4151" s="460">
        <v>2.0908266123022098E-6</v>
      </c>
      <c r="J4151" s="587">
        <v>2.3855835341336498E-6</v>
      </c>
      <c r="K4151" s="587">
        <v>3.8216607243145504E-6</v>
      </c>
      <c r="L4151" s="460" t="str">
        <f t="shared" si="720"/>
        <v>-</v>
      </c>
      <c r="M4151" s="460">
        <f t="shared" si="721"/>
        <v>1</v>
      </c>
      <c r="N4151" s="460">
        <f t="shared" si="722"/>
        <v>2.2206235139279814E-15</v>
      </c>
      <c r="O4151" s="460">
        <f t="shared" si="727"/>
        <v>-293.07050131604768</v>
      </c>
      <c r="P4151" s="460">
        <f t="shared" si="724"/>
        <v>-100</v>
      </c>
      <c r="Q4151" s="460">
        <f t="shared" si="725"/>
        <v>1.9149165494803186E-29</v>
      </c>
      <c r="R4151" s="460">
        <f t="shared" si="726"/>
        <v>-1.9149165494803184E-27</v>
      </c>
    </row>
    <row r="4152" spans="3:18" x14ac:dyDescent="0.35">
      <c r="C4152" s="460">
        <v>31100</v>
      </c>
      <c r="D4152" s="460">
        <f t="shared" si="717"/>
        <v>31100</v>
      </c>
      <c r="E4152" s="460">
        <f t="shared" si="723"/>
        <v>31.1</v>
      </c>
      <c r="F4152" s="460">
        <f t="shared" si="718"/>
        <v>3.3101132627073084E-8</v>
      </c>
      <c r="G4152" s="460">
        <v>5.7024311709289099E-9</v>
      </c>
      <c r="H4152" s="460">
        <f t="shared" si="719"/>
        <v>1</v>
      </c>
      <c r="I4152" s="460">
        <v>5.8125310727917198E-8</v>
      </c>
      <c r="J4152" s="587">
        <v>4.7919350900973396E-7</v>
      </c>
      <c r="K4152" s="587">
        <v>6.5359094944965497E-6</v>
      </c>
      <c r="L4152" s="460" t="str">
        <f t="shared" si="720"/>
        <v>-</v>
      </c>
      <c r="M4152" s="460">
        <f t="shared" si="721"/>
        <v>1</v>
      </c>
      <c r="N4152" s="460">
        <f t="shared" si="722"/>
        <v>1.887569304856735E-16</v>
      </c>
      <c r="O4152" s="460">
        <f t="shared" si="727"/>
        <v>-314.48194187302943</v>
      </c>
      <c r="P4152" s="460">
        <f t="shared" si="724"/>
        <v>-100</v>
      </c>
      <c r="Q4152" s="460">
        <f t="shared" si="725"/>
        <v>1.4512785314807351E-30</v>
      </c>
      <c r="R4152" s="460">
        <f t="shared" si="726"/>
        <v>-1.4512785314807352E-28</v>
      </c>
    </row>
    <row r="4153" spans="3:18" x14ac:dyDescent="0.35">
      <c r="C4153" s="460">
        <v>31200</v>
      </c>
      <c r="D4153" s="460">
        <f t="shared" si="717"/>
        <v>31200</v>
      </c>
      <c r="E4153" s="460">
        <f t="shared" si="723"/>
        <v>31.2</v>
      </c>
      <c r="F4153" s="460">
        <f t="shared" si="718"/>
        <v>1.1898514210901554E-49</v>
      </c>
      <c r="G4153" s="460">
        <v>0.99999998509883903</v>
      </c>
      <c r="H4153" s="460">
        <f t="shared" si="719"/>
        <v>1</v>
      </c>
      <c r="I4153" s="460">
        <v>1.9446999270966101E-6</v>
      </c>
      <c r="J4153" s="587">
        <v>1.4681851324781E-6</v>
      </c>
      <c r="K4153" s="587">
        <v>8.5590013299374899E-6</v>
      </c>
      <c r="L4153" s="460" t="str">
        <f t="shared" si="720"/>
        <v>-</v>
      </c>
      <c r="M4153" s="460">
        <f t="shared" si="721"/>
        <v>1</v>
      </c>
      <c r="N4153" s="460">
        <f t="shared" si="722"/>
        <v>1.1898514033599878E-49</v>
      </c>
      <c r="O4153" s="460">
        <f t="shared" si="727"/>
        <v>-978.49014545669365</v>
      </c>
      <c r="P4153" s="460">
        <f t="shared" si="724"/>
        <v>-100</v>
      </c>
      <c r="Q4153" s="460">
        <f t="shared" si="725"/>
        <v>8.907294701593345E-33</v>
      </c>
      <c r="R4153" s="460">
        <f t="shared" si="726"/>
        <v>-8.9072947015933446E-31</v>
      </c>
    </row>
    <row r="4154" spans="3:18" x14ac:dyDescent="0.35">
      <c r="C4154" s="460">
        <v>31300</v>
      </c>
      <c r="D4154" s="460">
        <f t="shared" si="717"/>
        <v>31300</v>
      </c>
      <c r="E4154" s="460">
        <f t="shared" si="723"/>
        <v>31.3</v>
      </c>
      <c r="F4154" s="460">
        <f t="shared" si="718"/>
        <v>3.2501482781730289E-8</v>
      </c>
      <c r="G4154" s="460">
        <v>5.70242987819439E-9</v>
      </c>
      <c r="H4154" s="460">
        <f t="shared" si="719"/>
        <v>1</v>
      </c>
      <c r="I4154" s="460">
        <v>3.6142566041539402E-6</v>
      </c>
      <c r="J4154" s="587">
        <v>3.1455058667295E-6</v>
      </c>
      <c r="K4154" s="587">
        <v>9.7064915358203807E-6</v>
      </c>
      <c r="L4154" s="460" t="str">
        <f t="shared" si="720"/>
        <v>-</v>
      </c>
      <c r="M4154" s="460">
        <f t="shared" si="721"/>
        <v>1</v>
      </c>
      <c r="N4154" s="460">
        <f t="shared" si="722"/>
        <v>1.8533742650015932E-16</v>
      </c>
      <c r="O4154" s="460">
        <f t="shared" si="727"/>
        <v>-314.64073743324099</v>
      </c>
      <c r="P4154" s="460">
        <f t="shared" si="724"/>
        <v>-100</v>
      </c>
      <c r="Q4154" s="460">
        <f t="shared" si="725"/>
        <v>8.5874904154254891E-33</v>
      </c>
      <c r="R4154" s="460">
        <f t="shared" si="726"/>
        <v>-8.5874904154254896E-31</v>
      </c>
    </row>
    <row r="4155" spans="3:18" x14ac:dyDescent="0.35">
      <c r="C4155" s="460">
        <v>31400</v>
      </c>
      <c r="D4155" s="460">
        <f t="shared" si="717"/>
        <v>31400</v>
      </c>
      <c r="E4155" s="460">
        <f t="shared" si="723"/>
        <v>31.4</v>
      </c>
      <c r="F4155" s="460">
        <f t="shared" si="718"/>
        <v>2.0318440036818738E-7</v>
      </c>
      <c r="G4155" s="460">
        <v>1.05367155960881E-8</v>
      </c>
      <c r="H4155" s="460">
        <f t="shared" si="719"/>
        <v>1</v>
      </c>
      <c r="I4155" s="460">
        <v>4.7034961912420898E-6</v>
      </c>
      <c r="J4155" s="587">
        <v>4.2906440864827801E-6</v>
      </c>
      <c r="K4155" s="587">
        <v>9.8829662128345806E-6</v>
      </c>
      <c r="L4155" s="460" t="str">
        <f t="shared" si="720"/>
        <v>-</v>
      </c>
      <c r="M4155" s="460">
        <f t="shared" si="721"/>
        <v>1</v>
      </c>
      <c r="N4155" s="460">
        <f t="shared" si="722"/>
        <v>2.1408962402412885E-15</v>
      </c>
      <c r="O4155" s="460">
        <f t="shared" si="727"/>
        <v>-293.38808761051121</v>
      </c>
      <c r="P4155" s="460">
        <f t="shared" si="724"/>
        <v>-100</v>
      </c>
      <c r="Q4155" s="460">
        <f t="shared" si="725"/>
        <v>1.3528407680703404E-30</v>
      </c>
      <c r="R4155" s="460">
        <f t="shared" si="726"/>
        <v>-1.3528407680703404E-28</v>
      </c>
    </row>
    <row r="4156" spans="3:18" x14ac:dyDescent="0.35">
      <c r="C4156" s="460">
        <v>31500</v>
      </c>
      <c r="D4156" s="460">
        <f t="shared" si="717"/>
        <v>31500</v>
      </c>
      <c r="E4156" s="460">
        <f t="shared" si="723"/>
        <v>31.5</v>
      </c>
      <c r="F4156" s="460">
        <f t="shared" si="718"/>
        <v>4.4910350374964477E-7</v>
      </c>
      <c r="G4156" s="460">
        <v>1.37668875582984E-8</v>
      </c>
      <c r="H4156" s="460">
        <f t="shared" si="719"/>
        <v>1</v>
      </c>
      <c r="I4156" s="460">
        <v>5.0580951119506696E-6</v>
      </c>
      <c r="J4156" s="587">
        <v>4.73119239563729E-6</v>
      </c>
      <c r="K4156" s="587">
        <v>9.0896573851262294E-6</v>
      </c>
      <c r="L4156" s="460" t="str">
        <f t="shared" si="720"/>
        <v>-</v>
      </c>
      <c r="M4156" s="460">
        <f t="shared" si="721"/>
        <v>1</v>
      </c>
      <c r="N4156" s="460">
        <f t="shared" si="722"/>
        <v>6.1827574381592033E-15</v>
      </c>
      <c r="O4156" s="460">
        <f t="shared" si="727"/>
        <v>-284.17635582802143</v>
      </c>
      <c r="P4156" s="460">
        <f t="shared" si="724"/>
        <v>-100</v>
      </c>
      <c r="Q4156" s="460">
        <f t="shared" si="725"/>
        <v>1.7320802639487507E-29</v>
      </c>
      <c r="R4156" s="460">
        <f t="shared" si="726"/>
        <v>-1.7320802639487509E-27</v>
      </c>
    </row>
    <row r="4157" spans="3:18" x14ac:dyDescent="0.35">
      <c r="C4157" s="460">
        <v>31600</v>
      </c>
      <c r="D4157" s="460">
        <f t="shared" si="717"/>
        <v>31600</v>
      </c>
      <c r="E4157" s="460">
        <f t="shared" si="723"/>
        <v>31.6</v>
      </c>
      <c r="F4157" s="460">
        <f t="shared" si="718"/>
        <v>5.6438993561285943E-7</v>
      </c>
      <c r="G4157" s="460">
        <v>2.3023377925035101E-16</v>
      </c>
      <c r="H4157" s="460">
        <f t="shared" si="719"/>
        <v>1</v>
      </c>
      <c r="I4157" s="460">
        <v>4.6380909282366998E-6</v>
      </c>
      <c r="J4157" s="587">
        <v>4.4102052729860897E-6</v>
      </c>
      <c r="K4157" s="587">
        <v>7.42248676487383E-6</v>
      </c>
      <c r="L4157" s="460" t="str">
        <f t="shared" si="720"/>
        <v>-</v>
      </c>
      <c r="M4157" s="460">
        <f t="shared" si="721"/>
        <v>1</v>
      </c>
      <c r="N4157" s="460">
        <f t="shared" si="722"/>
        <v>1.2994162784701091E-22</v>
      </c>
      <c r="O4157" s="460">
        <f t="shared" si="727"/>
        <v>-437.72503393803049</v>
      </c>
      <c r="P4157" s="460">
        <f t="shared" si="724"/>
        <v>-100</v>
      </c>
      <c r="Q4157" s="460">
        <f t="shared" si="725"/>
        <v>9.5566227864770271E-30</v>
      </c>
      <c r="R4157" s="460">
        <f t="shared" si="726"/>
        <v>-9.5566227864770277E-28</v>
      </c>
    </row>
    <row r="4158" spans="3:18" x14ac:dyDescent="0.35">
      <c r="C4158" s="460">
        <v>31700</v>
      </c>
      <c r="D4158" s="460">
        <f t="shared" ref="D4158:D4221" si="728">IF(AND($D$11=$U$86,$D$13&gt;=$U$80),$D$13/$U$80,1)*(f_CLK_MHz/fCLK_NOM_MHz)*$C4158</f>
        <v>31700</v>
      </c>
      <c r="E4158" s="460">
        <f t="shared" si="723"/>
        <v>31.7</v>
      </c>
      <c r="F4158" s="460">
        <f t="shared" ref="F4158:F4221" si="729">IF(SINC3_Decimation&lt;&gt;0,(ABS(SIN(((MOD_CLK_DIV*PI()*$D4158*SINC3_Decimation)/(f_CLK_MHz*1000000)))/(SINC3_Decimation*SIN(((MOD_CLK_DIV*PI()*$D4158)/(f_CLK_MHz*1000000)))))^First_Stage_Order),"-")</f>
        <v>4.4108051751148164E-7</v>
      </c>
      <c r="G4158" s="460">
        <v>1.3766877148304099E-8</v>
      </c>
      <c r="H4158" s="460">
        <f t="shared" ref="H4158:H4221" si="730">IF(SINC1A_Decimation&lt;&gt;0,(ABS(SIN(((MOD_CLK_DIV*SINC3_Decimation*FIR2_Decimation*PI()*$D4158*SINC1A_Decimation)/(f_CLK_MHz*1000000)))/(SINC1A_Decimation*SIN(((MOD_CLK_DIV*SINC3_Decimation*FIR2_Decimation*PI()*$D4158)/(f_CLK_MHz*1000000)))))^1),"-")</f>
        <v>1</v>
      </c>
      <c r="I4158" s="460">
        <v>3.5217759827159099E-6</v>
      </c>
      <c r="J4158" s="587">
        <v>3.39308357607791E-6</v>
      </c>
      <c r="K4158" s="587">
        <v>5.0609104980152397E-6</v>
      </c>
      <c r="L4158" s="460" t="str">
        <f t="shared" ref="L4158:L4221" si="731">IF(SINC1B_Decimation&lt;&gt;0,(ABS(SIN(((MOD_CLK_DIV*FIR1_Decimation*PI()*$D4158*SINC1B_Decimation)/(f_CLK_MHz*1000000)))/(SINC1B_Decimation*SIN(((MOD_CLK_DIV*FIR1_Decimation*PI()*$D4158)/(f_CLK_MHz*1000000)))))^1),"-")</f>
        <v>-</v>
      </c>
      <c r="M4158" s="460">
        <f t="shared" ref="M4158:M4221" si="732">IF($D$14=$Z$85,(ABS(SIN(((Dec_Prior_to_Chop*PI()*$D4158*2)/(f_CLK_MHz*1000000)))/(2*SIN(((Dec_Prior_to_Chop*PI()*$D4158)/(f_CLK_MHz*1000000)))))^1),1)</f>
        <v>1</v>
      </c>
      <c r="N4158" s="460">
        <f t="shared" ref="N4158:N4221" si="733">M4158*IF(FILTER=$U$85,F4158,IF(AND(FILTER=$U$86,$D$13&lt;=$U$73,$D$13&lt;&gt;$U$72),F4158*G4158*H4158,IF(AND(FILTER=$U$86,OR($D$13&gt;=$U$74,$D$13=$U$72),$D$13&lt;=$U$79,$D$13&lt;&gt;$U$75),I4158*L4158,IF(AND(FILTER=$U$86,$D$13=$U$75),J4158*L4158,IF(AND(FILTER=$U$86,$D$13&gt;=$U$80),K4158,"Error")))))</f>
        <v>6.0723012970909628E-15</v>
      </c>
      <c r="O4158" s="460">
        <f t="shared" si="727"/>
        <v>-284.3329337527336</v>
      </c>
      <c r="P4158" s="460">
        <f t="shared" si="724"/>
        <v>-100</v>
      </c>
      <c r="Q4158" s="460">
        <f t="shared" si="725"/>
        <v>9.2182111551855098E-30</v>
      </c>
      <c r="R4158" s="460">
        <f t="shared" si="726"/>
        <v>-9.2182111551855095E-28</v>
      </c>
    </row>
    <row r="4159" spans="3:18" x14ac:dyDescent="0.35">
      <c r="C4159" s="460">
        <v>31800</v>
      </c>
      <c r="D4159" s="460">
        <f t="shared" si="728"/>
        <v>31800</v>
      </c>
      <c r="E4159" s="460">
        <f t="shared" ref="E4159:E4222" si="734">D4159/1000</f>
        <v>31.8</v>
      </c>
      <c r="F4159" s="460">
        <f t="shared" si="729"/>
        <v>1.9598961556235026E-7</v>
      </c>
      <c r="G4159" s="460">
        <v>1.0536711421465E-8</v>
      </c>
      <c r="H4159" s="460">
        <f t="shared" si="730"/>
        <v>1</v>
      </c>
      <c r="I4159" s="460">
        <v>1.8915944660941601E-6</v>
      </c>
      <c r="J4159" s="587">
        <v>1.8548603426889001E-6</v>
      </c>
      <c r="K4159" s="587">
        <v>2.2488263780236701E-6</v>
      </c>
      <c r="L4159" s="460" t="str">
        <f t="shared" si="731"/>
        <v>-</v>
      </c>
      <c r="M4159" s="460">
        <f t="shared" si="732"/>
        <v>1</v>
      </c>
      <c r="N4159" s="460">
        <f t="shared" si="733"/>
        <v>2.0650860207843507E-15</v>
      </c>
      <c r="O4159" s="460">
        <f t="shared" si="727"/>
        <v>-293.70123706345538</v>
      </c>
      <c r="P4159" s="460">
        <f t="shared" si="724"/>
        <v>-100</v>
      </c>
      <c r="Q4159" s="460">
        <f t="shared" si="725"/>
        <v>1.6554268090279499E-29</v>
      </c>
      <c r="R4159" s="460">
        <f t="shared" si="726"/>
        <v>-1.6554268090279501E-27</v>
      </c>
    </row>
    <row r="4160" spans="3:18" x14ac:dyDescent="0.35">
      <c r="C4160" s="460">
        <v>31900</v>
      </c>
      <c r="D4160" s="460">
        <f t="shared" si="728"/>
        <v>31900</v>
      </c>
      <c r="E4160" s="460">
        <f t="shared" si="734"/>
        <v>31.9</v>
      </c>
      <c r="F4160" s="460">
        <f t="shared" si="729"/>
        <v>3.0790504982771401E-8</v>
      </c>
      <c r="G4160" s="460">
        <v>5.7024293681530203E-9</v>
      </c>
      <c r="H4160" s="460">
        <f t="shared" si="730"/>
        <v>1</v>
      </c>
      <c r="I4160" s="460">
        <v>4.5191706783148999E-9</v>
      </c>
      <c r="J4160" s="587">
        <v>5.0279685044082599E-8</v>
      </c>
      <c r="K4160" s="587">
        <v>7.3044546454740202E-7</v>
      </c>
      <c r="L4160" s="460" t="str">
        <f t="shared" si="731"/>
        <v>-</v>
      </c>
      <c r="M4160" s="460">
        <f t="shared" si="732"/>
        <v>1</v>
      </c>
      <c r="N4160" s="460">
        <f t="shared" si="733"/>
        <v>1.7558067987401754E-16</v>
      </c>
      <c r="O4160" s="460">
        <f t="shared" si="727"/>
        <v>-315.1104654731223</v>
      </c>
      <c r="P4160" s="460">
        <f t="shared" si="724"/>
        <v>-100</v>
      </c>
      <c r="Q4160" s="460">
        <f t="shared" si="725"/>
        <v>1.2551468158598145E-30</v>
      </c>
      <c r="R4160" s="460">
        <f t="shared" si="726"/>
        <v>-1.2551468158598146E-28</v>
      </c>
    </row>
    <row r="4161" spans="3:18" x14ac:dyDescent="0.35">
      <c r="C4161" s="460">
        <v>32000</v>
      </c>
      <c r="D4161" s="460">
        <f t="shared" si="728"/>
        <v>32000</v>
      </c>
      <c r="E4161" s="460">
        <f t="shared" si="734"/>
        <v>32</v>
      </c>
      <c r="F4161" s="460">
        <f t="shared" si="729"/>
        <v>3.8011227895816702E-48</v>
      </c>
      <c r="G4161" s="460">
        <v>0.99999998509883903</v>
      </c>
      <c r="H4161" s="460">
        <f t="shared" si="730"/>
        <v>1</v>
      </c>
      <c r="I4161" s="460">
        <v>1.8483118646826399E-6</v>
      </c>
      <c r="J4161" s="587">
        <v>1.72824825121346E-6</v>
      </c>
      <c r="K4161" s="587">
        <v>3.5825577962732198E-6</v>
      </c>
      <c r="L4161" s="460" t="str">
        <f t="shared" si="731"/>
        <v>-</v>
      </c>
      <c r="M4161" s="460">
        <f t="shared" si="732"/>
        <v>1</v>
      </c>
      <c r="N4161" s="460">
        <f t="shared" si="733"/>
        <v>3.8011227329405277E-48</v>
      </c>
      <c r="O4161" s="460">
        <f t="shared" si="727"/>
        <v>-948.40176214817325</v>
      </c>
      <c r="P4161" s="460">
        <f t="shared" si="724"/>
        <v>-100</v>
      </c>
      <c r="Q4161" s="460">
        <f t="shared" si="725"/>
        <v>7.7071437862555577E-33</v>
      </c>
      <c r="R4161" s="460">
        <f t="shared" si="726"/>
        <v>-7.7071437862555574E-31</v>
      </c>
    </row>
    <row r="4162" spans="3:18" x14ac:dyDescent="0.35">
      <c r="C4162" s="460">
        <v>32100</v>
      </c>
      <c r="D4162" s="460">
        <f t="shared" si="728"/>
        <v>32100</v>
      </c>
      <c r="E4162" s="460">
        <f t="shared" si="734"/>
        <v>32.1</v>
      </c>
      <c r="F4162" s="460">
        <f t="shared" si="729"/>
        <v>3.024800364430001E-8</v>
      </c>
      <c r="G4162" s="460">
        <v>5.7024316770351896E-9</v>
      </c>
      <c r="H4162" s="460">
        <f t="shared" si="730"/>
        <v>1</v>
      </c>
      <c r="I4162" s="460">
        <v>3.3863816753716302E-6</v>
      </c>
      <c r="J4162" s="587">
        <v>3.1979006540430898E-6</v>
      </c>
      <c r="K4162" s="587">
        <v>6.03107574440777E-6</v>
      </c>
      <c r="L4162" s="460" t="str">
        <f t="shared" si="731"/>
        <v>-</v>
      </c>
      <c r="M4162" s="460">
        <f t="shared" si="732"/>
        <v>1</v>
      </c>
      <c r="N4162" s="460">
        <f t="shared" si="733"/>
        <v>1.7248717414833224E-16</v>
      </c>
      <c r="O4162" s="460">
        <f t="shared" si="727"/>
        <v>-315.26486385572082</v>
      </c>
      <c r="P4162" s="460">
        <f t="shared" si="724"/>
        <v>-100</v>
      </c>
      <c r="Q4162" s="460">
        <f t="shared" si="725"/>
        <v>7.4379563114192739E-33</v>
      </c>
      <c r="R4162" s="460">
        <f t="shared" si="726"/>
        <v>-7.4379563114192734E-31</v>
      </c>
    </row>
    <row r="4163" spans="3:18" x14ac:dyDescent="0.35">
      <c r="C4163" s="460">
        <v>32200</v>
      </c>
      <c r="D4163" s="460">
        <f t="shared" si="728"/>
        <v>32200</v>
      </c>
      <c r="E4163" s="460">
        <f t="shared" si="734"/>
        <v>32.200000000000003</v>
      </c>
      <c r="F4163" s="460">
        <f t="shared" si="729"/>
        <v>1.8914406231671346E-7</v>
      </c>
      <c r="G4163" s="460">
        <v>1.05367145103341E-8</v>
      </c>
      <c r="H4163" s="460">
        <f t="shared" si="730"/>
        <v>1</v>
      </c>
      <c r="I4163" s="460">
        <v>4.3821348127099801E-6</v>
      </c>
      <c r="J4163" s="587">
        <v>4.1302891604948601E-6</v>
      </c>
      <c r="K4163" s="587">
        <v>7.8441287176340599E-6</v>
      </c>
      <c r="L4163" s="460" t="str">
        <f t="shared" si="731"/>
        <v>-</v>
      </c>
      <c r="M4163" s="460">
        <f t="shared" si="732"/>
        <v>1</v>
      </c>
      <c r="N4163" s="460">
        <f t="shared" si="733"/>
        <v>1.9929569859560518E-15</v>
      </c>
      <c r="O4163" s="460">
        <f t="shared" si="727"/>
        <v>-294.01004149175566</v>
      </c>
      <c r="P4163" s="460">
        <f t="shared" ref="P4163:P4226" si="735">D4162-D4163</f>
        <v>-100</v>
      </c>
      <c r="Q4163" s="460">
        <f t="shared" ref="Q4163:Q4226" si="736">((N4163+N4162)/2)^2</f>
        <v>1.1722871026325453E-30</v>
      </c>
      <c r="R4163" s="460">
        <f t="shared" ref="R4163:R4226" si="737">P4163*Q4163</f>
        <v>-1.1722871026325453E-28</v>
      </c>
    </row>
    <row r="4164" spans="3:18" x14ac:dyDescent="0.35">
      <c r="C4164" s="460">
        <v>32300</v>
      </c>
      <c r="D4164" s="460">
        <f t="shared" si="728"/>
        <v>32300</v>
      </c>
      <c r="E4164" s="460">
        <f t="shared" si="734"/>
        <v>32.299999999999997</v>
      </c>
      <c r="F4164" s="460">
        <f t="shared" si="729"/>
        <v>4.1817393101165015E-7</v>
      </c>
      <c r="G4164" s="460">
        <v>1.3766884849010899E-8</v>
      </c>
      <c r="H4164" s="460">
        <f t="shared" si="730"/>
        <v>1</v>
      </c>
      <c r="I4164" s="460">
        <v>4.69450168475306E-6</v>
      </c>
      <c r="J4164" s="587">
        <v>4.3868107413774904E-6</v>
      </c>
      <c r="K4164" s="587">
        <v>8.8562187131665398E-6</v>
      </c>
      <c r="L4164" s="460" t="str">
        <f t="shared" si="731"/>
        <v>-</v>
      </c>
      <c r="M4164" s="460">
        <f t="shared" si="732"/>
        <v>1</v>
      </c>
      <c r="N4164" s="460">
        <f t="shared" si="733"/>
        <v>5.7569523550956156E-15</v>
      </c>
      <c r="O4164" s="460">
        <f t="shared" si="727"/>
        <v>-284.79614729557574</v>
      </c>
      <c r="P4164" s="460">
        <f t="shared" si="735"/>
        <v>-100</v>
      </c>
      <c r="Q4164" s="460">
        <f t="shared" si="736"/>
        <v>1.5015273698629972E-29</v>
      </c>
      <c r="R4164" s="460">
        <f t="shared" si="737"/>
        <v>-1.5015273698629973E-27</v>
      </c>
    </row>
    <row r="4165" spans="3:18" x14ac:dyDescent="0.35">
      <c r="C4165" s="460">
        <v>32400</v>
      </c>
      <c r="D4165" s="460">
        <f t="shared" si="728"/>
        <v>32400</v>
      </c>
      <c r="E4165" s="460">
        <f t="shared" si="734"/>
        <v>32.4</v>
      </c>
      <c r="F4165" s="460">
        <f t="shared" si="729"/>
        <v>5.2565075536174838E-7</v>
      </c>
      <c r="G4165" s="460">
        <v>4.81752001560943E-15</v>
      </c>
      <c r="H4165" s="460">
        <f t="shared" si="730"/>
        <v>1</v>
      </c>
      <c r="I4165" s="460">
        <v>4.2886904789026302E-6</v>
      </c>
      <c r="J4165" s="587">
        <v>3.9390543789169102E-6</v>
      </c>
      <c r="K4165" s="587">
        <v>8.9831484547632803E-6</v>
      </c>
      <c r="L4165" s="460" t="str">
        <f t="shared" si="731"/>
        <v>-</v>
      </c>
      <c r="M4165" s="460">
        <f t="shared" si="732"/>
        <v>1</v>
      </c>
      <c r="N4165" s="460">
        <f t="shared" si="733"/>
        <v>2.5323330351754389E-21</v>
      </c>
      <c r="O4165" s="460">
        <f t="shared" si="727"/>
        <v>-411.92958358898755</v>
      </c>
      <c r="P4165" s="460">
        <f t="shared" si="735"/>
        <v>-100</v>
      </c>
      <c r="Q4165" s="460">
        <f t="shared" si="736"/>
        <v>8.2856323939721571E-30</v>
      </c>
      <c r="R4165" s="460">
        <f t="shared" si="737"/>
        <v>-8.2856323939721564E-28</v>
      </c>
    </row>
    <row r="4166" spans="3:18" x14ac:dyDescent="0.35">
      <c r="C4166" s="460">
        <v>32500</v>
      </c>
      <c r="D4166" s="460">
        <f t="shared" si="728"/>
        <v>32500</v>
      </c>
      <c r="E4166" s="460">
        <f t="shared" si="734"/>
        <v>32.5</v>
      </c>
      <c r="F4166" s="460">
        <f t="shared" si="729"/>
        <v>4.1090629287583409E-7</v>
      </c>
      <c r="G4166" s="460">
        <v>1.37668798512065E-8</v>
      </c>
      <c r="H4166" s="460">
        <f t="shared" si="730"/>
        <v>1</v>
      </c>
      <c r="I4166" s="460">
        <v>3.2395017192514299E-6</v>
      </c>
      <c r="J4166" s="587">
        <v>2.8712932614533502E-6</v>
      </c>
      <c r="K4166" s="587">
        <v>8.2287410427389703E-6</v>
      </c>
      <c r="L4166" s="460" t="str">
        <f t="shared" si="731"/>
        <v>-</v>
      </c>
      <c r="M4166" s="460">
        <f t="shared" si="732"/>
        <v>1</v>
      </c>
      <c r="N4166" s="460">
        <f t="shared" si="733"/>
        <v>5.6568975641262771E-15</v>
      </c>
      <c r="O4166" s="460">
        <f t="shared" si="727"/>
        <v>-284.94843370904368</v>
      </c>
      <c r="P4166" s="460">
        <f t="shared" si="735"/>
        <v>-100</v>
      </c>
      <c r="Q4166" s="460">
        <f t="shared" si="736"/>
        <v>8.0001296753303444E-30</v>
      </c>
      <c r="R4166" s="460">
        <f t="shared" si="737"/>
        <v>-8.0001296753303448E-28</v>
      </c>
    </row>
    <row r="4167" spans="3:18" x14ac:dyDescent="0.35">
      <c r="C4167" s="460">
        <v>32600</v>
      </c>
      <c r="D4167" s="460">
        <f t="shared" si="728"/>
        <v>32600</v>
      </c>
      <c r="E4167" s="460">
        <f t="shared" si="734"/>
        <v>32.6</v>
      </c>
      <c r="F4167" s="460">
        <f t="shared" si="729"/>
        <v>1.8262668388692534E-7</v>
      </c>
      <c r="G4167" s="460">
        <v>1.05367080423882E-8</v>
      </c>
      <c r="H4167" s="460">
        <f t="shared" si="730"/>
        <v>1</v>
      </c>
      <c r="I4167" s="460">
        <v>1.7179673716568601E-6</v>
      </c>
      <c r="J4167" s="587">
        <v>1.3649963523294001E-6</v>
      </c>
      <c r="K4167" s="587">
        <v>6.6828473231812799E-6</v>
      </c>
      <c r="L4167" s="460" t="str">
        <f t="shared" si="731"/>
        <v>-</v>
      </c>
      <c r="M4167" s="460">
        <f t="shared" si="732"/>
        <v>1</v>
      </c>
      <c r="N4167" s="460">
        <f t="shared" si="733"/>
        <v>1.9242840488660537E-15</v>
      </c>
      <c r="O4167" s="460">
        <f t="shared" si="727"/>
        <v>-294.31461640324216</v>
      </c>
      <c r="P4167" s="460">
        <f t="shared" si="735"/>
        <v>-100</v>
      </c>
      <c r="Q4167" s="460">
        <f t="shared" si="736"/>
        <v>1.436857866229325E-29</v>
      </c>
      <c r="R4167" s="460">
        <f t="shared" si="737"/>
        <v>-1.436857866229325E-27</v>
      </c>
    </row>
    <row r="4168" spans="3:18" x14ac:dyDescent="0.35">
      <c r="C4168" s="460">
        <v>32700</v>
      </c>
      <c r="D4168" s="460">
        <f t="shared" si="728"/>
        <v>32700</v>
      </c>
      <c r="E4168" s="460">
        <f t="shared" si="734"/>
        <v>32.700000000000003</v>
      </c>
      <c r="F4168" s="460">
        <f t="shared" si="729"/>
        <v>2.8698131137071138E-8</v>
      </c>
      <c r="G4168" s="460">
        <v>5.7024275777429497E-9</v>
      </c>
      <c r="H4168" s="460">
        <f t="shared" si="730"/>
        <v>1</v>
      </c>
      <c r="I4168" s="460">
        <v>3.6353715746149399E-8</v>
      </c>
      <c r="J4168" s="587">
        <v>3.31845698571695E-7</v>
      </c>
      <c r="K4168" s="587">
        <v>4.5109955876179799E-6</v>
      </c>
      <c r="L4168" s="460" t="str">
        <f t="shared" si="731"/>
        <v>-</v>
      </c>
      <c r="M4168" s="460">
        <f t="shared" si="732"/>
        <v>1</v>
      </c>
      <c r="N4168" s="460">
        <f t="shared" si="733"/>
        <v>1.636490144257181E-16</v>
      </c>
      <c r="O4168" s="460">
        <f t="shared" si="727"/>
        <v>-315.72173211763112</v>
      </c>
      <c r="P4168" s="460">
        <f t="shared" si="735"/>
        <v>-100</v>
      </c>
      <c r="Q4168" s="460">
        <f t="shared" si="736"/>
        <v>1.0898661191967403E-30</v>
      </c>
      <c r="R4168" s="460">
        <f t="shared" si="737"/>
        <v>-1.0898661191967403E-28</v>
      </c>
    </row>
    <row r="4169" spans="3:18" x14ac:dyDescent="0.35">
      <c r="C4169" s="460">
        <v>32800</v>
      </c>
      <c r="D4169" s="460">
        <f t="shared" si="728"/>
        <v>32800</v>
      </c>
      <c r="E4169" s="460">
        <f t="shared" si="734"/>
        <v>32.799999999999997</v>
      </c>
      <c r="F4169" s="460">
        <f t="shared" si="729"/>
        <v>1.9575592358673633E-48</v>
      </c>
      <c r="G4169" s="460">
        <v>0.99999998509883903</v>
      </c>
      <c r="H4169" s="460">
        <f t="shared" si="730"/>
        <v>1</v>
      </c>
      <c r="I4169" s="460">
        <v>1.7529620370685199E-6</v>
      </c>
      <c r="J4169" s="587">
        <v>1.9454212197657398E-6</v>
      </c>
      <c r="K4169" s="587">
        <v>1.9368463047864401E-6</v>
      </c>
      <c r="L4169" s="460" t="str">
        <f t="shared" si="731"/>
        <v>-</v>
      </c>
      <c r="M4169" s="460">
        <f t="shared" si="732"/>
        <v>1</v>
      </c>
      <c r="N4169" s="460">
        <f t="shared" si="733"/>
        <v>1.9575592066974581E-48</v>
      </c>
      <c r="O4169" s="460">
        <f t="shared" si="727"/>
        <v>-954.16570187527884</v>
      </c>
      <c r="P4169" s="460">
        <f t="shared" si="735"/>
        <v>-100</v>
      </c>
      <c r="Q4169" s="460">
        <f t="shared" si="736"/>
        <v>6.6952499806272227E-33</v>
      </c>
      <c r="R4169" s="460">
        <f t="shared" si="737"/>
        <v>-6.6952499806272227E-31</v>
      </c>
    </row>
    <row r="4170" spans="3:18" x14ac:dyDescent="0.35">
      <c r="C4170" s="460">
        <v>32900</v>
      </c>
      <c r="D4170" s="460">
        <f t="shared" si="728"/>
        <v>32900</v>
      </c>
      <c r="E4170" s="460">
        <f t="shared" si="734"/>
        <v>32.9</v>
      </c>
      <c r="F4170" s="460">
        <f t="shared" si="729"/>
        <v>2.8206093226875308E-8</v>
      </c>
      <c r="G4170" s="460">
        <v>5.7024260507184102E-9</v>
      </c>
      <c r="H4170" s="460">
        <f t="shared" si="730"/>
        <v>1</v>
      </c>
      <c r="I4170" s="460">
        <v>3.17200793447111E-6</v>
      </c>
      <c r="J4170" s="587">
        <v>3.2201652294490902E-6</v>
      </c>
      <c r="K4170" s="587">
        <v>7.80705391532312E-7</v>
      </c>
      <c r="L4170" s="460" t="str">
        <f t="shared" si="731"/>
        <v>-</v>
      </c>
      <c r="M4170" s="460">
        <f t="shared" si="732"/>
        <v>1</v>
      </c>
      <c r="N4170" s="460">
        <f t="shared" si="733"/>
        <v>1.6084316080592585E-16</v>
      </c>
      <c r="O4170" s="460">
        <f t="shared" si="727"/>
        <v>-315.87194801913137</v>
      </c>
      <c r="P4170" s="460">
        <f t="shared" si="735"/>
        <v>-100</v>
      </c>
      <c r="Q4170" s="460">
        <f t="shared" si="736"/>
        <v>6.4676305945102312E-33</v>
      </c>
      <c r="R4170" s="460">
        <f t="shared" si="737"/>
        <v>-6.4676305945102308E-31</v>
      </c>
    </row>
    <row r="4171" spans="3:18" x14ac:dyDescent="0.35">
      <c r="C4171" s="460">
        <v>33000</v>
      </c>
      <c r="D4171" s="460">
        <f t="shared" si="728"/>
        <v>33000</v>
      </c>
      <c r="E4171" s="460">
        <f t="shared" si="734"/>
        <v>33</v>
      </c>
      <c r="F4171" s="460">
        <f t="shared" si="729"/>
        <v>1.7641793258698849E-7</v>
      </c>
      <c r="G4171" s="460">
        <v>1.0536708969869099E-8</v>
      </c>
      <c r="H4171" s="460">
        <f t="shared" si="730"/>
        <v>1</v>
      </c>
      <c r="I4171" s="460">
        <v>4.0835096545017404E-6</v>
      </c>
      <c r="J4171" s="587">
        <v>3.95912059609663E-6</v>
      </c>
      <c r="K4171" s="587">
        <v>3.3734486495919599E-6</v>
      </c>
      <c r="L4171" s="460" t="str">
        <f t="shared" si="731"/>
        <v>-</v>
      </c>
      <c r="M4171" s="460">
        <f t="shared" si="732"/>
        <v>1</v>
      </c>
      <c r="N4171" s="460">
        <f t="shared" si="733"/>
        <v>1.8588644127350837E-15</v>
      </c>
      <c r="O4171" s="460">
        <f t="shared" si="727"/>
        <v>-294.6150457381658</v>
      </c>
      <c r="P4171" s="460">
        <f t="shared" si="735"/>
        <v>-100</v>
      </c>
      <c r="Q4171" s="460">
        <f t="shared" si="736"/>
        <v>1.0198046706547281E-30</v>
      </c>
      <c r="R4171" s="460">
        <f t="shared" si="737"/>
        <v>-1.019804670654728E-28</v>
      </c>
    </row>
    <row r="4172" spans="3:18" x14ac:dyDescent="0.35">
      <c r="C4172" s="460">
        <v>33100</v>
      </c>
      <c r="D4172" s="460">
        <f t="shared" si="728"/>
        <v>33100</v>
      </c>
      <c r="E4172" s="460">
        <f t="shared" si="734"/>
        <v>33.1</v>
      </c>
      <c r="F4172" s="460">
        <f t="shared" si="729"/>
        <v>3.9013073536554668E-7</v>
      </c>
      <c r="G4172" s="460">
        <v>1.37668821855469E-8</v>
      </c>
      <c r="H4172" s="460">
        <f t="shared" si="730"/>
        <v>1</v>
      </c>
      <c r="I4172" s="460">
        <v>4.3582978087214298E-6</v>
      </c>
      <c r="J4172" s="587">
        <v>4.0542373762222302E-6</v>
      </c>
      <c r="K4172" s="587">
        <v>5.5902143535713899E-6</v>
      </c>
      <c r="L4172" s="460" t="str">
        <f t="shared" si="731"/>
        <v>-</v>
      </c>
      <c r="M4172" s="460">
        <f t="shared" si="732"/>
        <v>1</v>
      </c>
      <c r="N4172" s="460">
        <f t="shared" si="733"/>
        <v>5.3708838707382566E-15</v>
      </c>
      <c r="O4172" s="460">
        <f t="shared" si="727"/>
        <v>-285.39908475678271</v>
      </c>
      <c r="P4172" s="460">
        <f t="shared" si="735"/>
        <v>-100</v>
      </c>
      <c r="Q4172" s="460">
        <f t="shared" si="736"/>
        <v>1.3067315060596431E-29</v>
      </c>
      <c r="R4172" s="460">
        <f t="shared" si="737"/>
        <v>-1.3067315060596431E-27</v>
      </c>
    </row>
    <row r="4173" spans="3:18" x14ac:dyDescent="0.35">
      <c r="C4173" s="460">
        <v>33200</v>
      </c>
      <c r="D4173" s="460">
        <f t="shared" si="728"/>
        <v>33200</v>
      </c>
      <c r="E4173" s="460">
        <f t="shared" si="734"/>
        <v>33.200000000000003</v>
      </c>
      <c r="F4173" s="460">
        <f t="shared" si="729"/>
        <v>4.905159156925401E-7</v>
      </c>
      <c r="G4173" s="460">
        <v>9.8652738104692101E-15</v>
      </c>
      <c r="H4173" s="460">
        <f t="shared" si="730"/>
        <v>1</v>
      </c>
      <c r="I4173" s="460">
        <v>3.9661458656753697E-6</v>
      </c>
      <c r="J4173" s="587">
        <v>3.5019709947209099E-6</v>
      </c>
      <c r="K4173" s="587">
        <v>7.2210922686498002E-6</v>
      </c>
      <c r="L4173" s="460" t="str">
        <f t="shared" si="731"/>
        <v>-</v>
      </c>
      <c r="M4173" s="460">
        <f t="shared" si="732"/>
        <v>1</v>
      </c>
      <c r="N4173" s="460">
        <f t="shared" si="733"/>
        <v>4.8390738166999388E-21</v>
      </c>
      <c r="O4173" s="460">
        <f t="shared" ref="O4173:O4236" si="738">20*LOG10(N4173)</f>
        <v>-406.30475505962153</v>
      </c>
      <c r="P4173" s="460">
        <f t="shared" si="735"/>
        <v>-100</v>
      </c>
      <c r="Q4173" s="460">
        <f t="shared" si="736"/>
        <v>7.2116113832966981E-30</v>
      </c>
      <c r="R4173" s="460">
        <f t="shared" si="737"/>
        <v>-7.2116113832966979E-28</v>
      </c>
    </row>
    <row r="4174" spans="3:18" x14ac:dyDescent="0.35">
      <c r="C4174" s="460">
        <v>33300</v>
      </c>
      <c r="D4174" s="460">
        <f t="shared" si="728"/>
        <v>33300</v>
      </c>
      <c r="E4174" s="460">
        <f t="shared" si="734"/>
        <v>33.299999999999997</v>
      </c>
      <c r="F4174" s="460">
        <f t="shared" si="729"/>
        <v>3.8353112359092702E-7</v>
      </c>
      <c r="G4174" s="460">
        <v>1.3766871388229799E-8</v>
      </c>
      <c r="H4174" s="460">
        <f t="shared" si="730"/>
        <v>1</v>
      </c>
      <c r="I4174" s="460">
        <v>2.9785701651275998E-6</v>
      </c>
      <c r="J4174" s="587">
        <v>2.4019626008053601E-6</v>
      </c>
      <c r="K4174" s="587">
        <v>8.11718436334881E-6</v>
      </c>
      <c r="L4174" s="460" t="str">
        <f t="shared" si="731"/>
        <v>-</v>
      </c>
      <c r="M4174" s="460">
        <f t="shared" si="732"/>
        <v>1</v>
      </c>
      <c r="N4174" s="460">
        <f t="shared" si="733"/>
        <v>5.28002365185956E-15</v>
      </c>
      <c r="O4174" s="460">
        <f t="shared" si="738"/>
        <v>-285.5472826408045</v>
      </c>
      <c r="P4174" s="460">
        <f t="shared" si="735"/>
        <v>-100</v>
      </c>
      <c r="Q4174" s="460">
        <f t="shared" si="736"/>
        <v>6.9696752162670479E-30</v>
      </c>
      <c r="R4174" s="460">
        <f t="shared" si="737"/>
        <v>-6.9696752162670474E-28</v>
      </c>
    </row>
    <row r="4175" spans="3:18" x14ac:dyDescent="0.35">
      <c r="C4175" s="460">
        <v>33400</v>
      </c>
      <c r="D4175" s="460">
        <f t="shared" si="728"/>
        <v>33400</v>
      </c>
      <c r="E4175" s="460">
        <f t="shared" si="734"/>
        <v>33.4</v>
      </c>
      <c r="F4175" s="460">
        <f t="shared" si="729"/>
        <v>1.7049964498239022E-7</v>
      </c>
      <c r="G4175" s="460">
        <v>1.05367135914396E-8</v>
      </c>
      <c r="H4175" s="460">
        <f t="shared" si="730"/>
        <v>1</v>
      </c>
      <c r="I4175" s="460">
        <v>1.55615144424901E-6</v>
      </c>
      <c r="J4175" s="587">
        <v>9.3931639134727896E-7</v>
      </c>
      <c r="K4175" s="587">
        <v>8.2040478905669696E-6</v>
      </c>
      <c r="L4175" s="460" t="str">
        <f t="shared" si="731"/>
        <v>-</v>
      </c>
      <c r="M4175" s="460">
        <f t="shared" si="732"/>
        <v>1</v>
      </c>
      <c r="N4175" s="460">
        <f t="shared" si="733"/>
        <v>1.7965059266215778E-15</v>
      </c>
      <c r="O4175" s="460">
        <f t="shared" si="738"/>
        <v>-294.9114269146383</v>
      </c>
      <c r="P4175" s="460">
        <f t="shared" si="735"/>
        <v>-100</v>
      </c>
      <c r="Q4175" s="460">
        <f t="shared" si="736"/>
        <v>1.2519317718779609E-29</v>
      </c>
      <c r="R4175" s="460">
        <f t="shared" si="737"/>
        <v>-1.2519317718779609E-27</v>
      </c>
    </row>
    <row r="4176" spans="3:18" x14ac:dyDescent="0.35">
      <c r="C4176" s="460">
        <v>33500</v>
      </c>
      <c r="D4176" s="460">
        <f t="shared" si="728"/>
        <v>33500</v>
      </c>
      <c r="E4176" s="460">
        <f t="shared" si="734"/>
        <v>33.5</v>
      </c>
      <c r="F4176" s="460">
        <f t="shared" si="729"/>
        <v>2.679869880745263E-8</v>
      </c>
      <c r="G4176" s="460">
        <v>5.7024332400629804E-9</v>
      </c>
      <c r="H4176" s="460">
        <f t="shared" si="730"/>
        <v>1</v>
      </c>
      <c r="I4176" s="460">
        <v>7.7421878350677898E-8</v>
      </c>
      <c r="J4176" s="587">
        <v>6.4641089808310802E-7</v>
      </c>
      <c r="K4176" s="587">
        <v>7.4876302406846403E-6</v>
      </c>
      <c r="L4176" s="460" t="str">
        <f t="shared" si="731"/>
        <v>-</v>
      </c>
      <c r="M4176" s="460">
        <f t="shared" si="732"/>
        <v>1</v>
      </c>
      <c r="N4176" s="460">
        <f t="shared" si="733"/>
        <v>1.5281779087005403E-16</v>
      </c>
      <c r="O4176" s="460">
        <f t="shared" si="738"/>
        <v>-316.31652165513833</v>
      </c>
      <c r="P4176" s="460">
        <f t="shared" si="735"/>
        <v>-100</v>
      </c>
      <c r="Q4176" s="460">
        <f t="shared" si="736"/>
        <v>9.4996573889384878E-31</v>
      </c>
      <c r="R4176" s="460">
        <f t="shared" si="737"/>
        <v>-9.4996573889384883E-29</v>
      </c>
    </row>
    <row r="4177" spans="3:18" x14ac:dyDescent="0.35">
      <c r="C4177" s="460">
        <v>33600</v>
      </c>
      <c r="D4177" s="460">
        <f t="shared" si="728"/>
        <v>33600</v>
      </c>
      <c r="E4177" s="460">
        <f t="shared" si="734"/>
        <v>33.6</v>
      </c>
      <c r="F4177" s="460">
        <f t="shared" si="729"/>
        <v>3.569201634240005E-51</v>
      </c>
      <c r="G4177" s="460">
        <v>0.99999998509883903</v>
      </c>
      <c r="H4177" s="460">
        <f t="shared" si="730"/>
        <v>1</v>
      </c>
      <c r="I4177" s="460">
        <v>1.6704156555603799E-6</v>
      </c>
      <c r="J4177" s="587">
        <v>2.10033487705089E-6</v>
      </c>
      <c r="K4177" s="587">
        <v>6.0522511187438097E-6</v>
      </c>
      <c r="L4177" s="460" t="str">
        <f t="shared" si="731"/>
        <v>-</v>
      </c>
      <c r="M4177" s="460">
        <f t="shared" si="732"/>
        <v>1</v>
      </c>
      <c r="N4177" s="460">
        <f t="shared" si="733"/>
        <v>3.5692015810547568E-51</v>
      </c>
      <c r="O4177" s="460">
        <f t="shared" si="738"/>
        <v>-1008.948578466118</v>
      </c>
      <c r="P4177" s="460">
        <f t="shared" si="735"/>
        <v>-100</v>
      </c>
      <c r="Q4177" s="460">
        <f t="shared" si="736"/>
        <v>5.8383193016008925E-33</v>
      </c>
      <c r="R4177" s="460">
        <f t="shared" si="737"/>
        <v>-5.8383193016008926E-31</v>
      </c>
    </row>
    <row r="4178" spans="3:18" x14ac:dyDescent="0.35">
      <c r="C4178" s="460">
        <v>33700</v>
      </c>
      <c r="D4178" s="460">
        <f t="shared" si="728"/>
        <v>33700</v>
      </c>
      <c r="E4178" s="460">
        <f t="shared" si="734"/>
        <v>33.700000000000003</v>
      </c>
      <c r="F4178" s="460">
        <f t="shared" si="729"/>
        <v>2.6351358211936442E-8</v>
      </c>
      <c r="G4178" s="460">
        <v>5.7024203617882704E-9</v>
      </c>
      <c r="H4178" s="460">
        <f t="shared" si="730"/>
        <v>1</v>
      </c>
      <c r="I4178" s="460">
        <v>2.9817389663497E-6</v>
      </c>
      <c r="J4178" s="587">
        <v>3.19311075001735E-6</v>
      </c>
      <c r="K4178" s="587">
        <v>4.0509709700299199E-6</v>
      </c>
      <c r="L4178" s="460" t="str">
        <f t="shared" si="731"/>
        <v>-</v>
      </c>
      <c r="M4178" s="460">
        <f t="shared" si="732"/>
        <v>1</v>
      </c>
      <c r="N4178" s="460">
        <f t="shared" si="733"/>
        <v>1.5026652162852291E-16</v>
      </c>
      <c r="O4178" s="460">
        <f t="shared" si="738"/>
        <v>-316.46275533058036</v>
      </c>
      <c r="P4178" s="460">
        <f t="shared" si="735"/>
        <v>-100</v>
      </c>
      <c r="Q4178" s="460">
        <f t="shared" si="736"/>
        <v>5.6450068805838359E-33</v>
      </c>
      <c r="R4178" s="460">
        <f t="shared" si="737"/>
        <v>-5.6450068805838357E-31</v>
      </c>
    </row>
    <row r="4179" spans="3:18" x14ac:dyDescent="0.35">
      <c r="C4179" s="460">
        <v>33800</v>
      </c>
      <c r="D4179" s="460">
        <f t="shared" si="728"/>
        <v>33800</v>
      </c>
      <c r="E4179" s="460">
        <f t="shared" si="734"/>
        <v>33.799999999999997</v>
      </c>
      <c r="F4179" s="460">
        <f t="shared" si="729"/>
        <v>1.6485492874760116E-7</v>
      </c>
      <c r="G4179" s="460">
        <v>1.0536712352625799E-8</v>
      </c>
      <c r="H4179" s="460">
        <f t="shared" si="730"/>
        <v>1</v>
      </c>
      <c r="I4179" s="460">
        <v>3.8173298877654302E-6</v>
      </c>
      <c r="J4179" s="587">
        <v>3.7570072981920099E-6</v>
      </c>
      <c r="K4179" s="587">
        <v>1.6894209470348401E-6</v>
      </c>
      <c r="L4179" s="460" t="str">
        <f t="shared" si="731"/>
        <v>-</v>
      </c>
      <c r="M4179" s="460">
        <f t="shared" si="732"/>
        <v>1</v>
      </c>
      <c r="N4179" s="460">
        <f t="shared" si="733"/>
        <v>1.7370289641260951E-15</v>
      </c>
      <c r="O4179" s="460">
        <f t="shared" si="738"/>
        <v>-295.20385879680055</v>
      </c>
      <c r="P4179" s="460">
        <f t="shared" si="735"/>
        <v>-100</v>
      </c>
      <c r="Q4179" s="460">
        <f t="shared" si="736"/>
        <v>8.9047106263743999E-31</v>
      </c>
      <c r="R4179" s="460">
        <f t="shared" si="737"/>
        <v>-8.9047106263744003E-29</v>
      </c>
    </row>
    <row r="4180" spans="3:18" x14ac:dyDescent="0.35">
      <c r="C4180" s="460">
        <v>33900</v>
      </c>
      <c r="D4180" s="460">
        <f t="shared" si="728"/>
        <v>33900</v>
      </c>
      <c r="E4180" s="460">
        <f t="shared" si="734"/>
        <v>33.9</v>
      </c>
      <c r="F4180" s="460">
        <f t="shared" si="729"/>
        <v>3.6464306255444501E-7</v>
      </c>
      <c r="G4180" s="460">
        <v>1.37668682980302E-8</v>
      </c>
      <c r="H4180" s="460">
        <f t="shared" si="730"/>
        <v>1</v>
      </c>
      <c r="I4180" s="460">
        <v>4.0587624770957699E-6</v>
      </c>
      <c r="J4180" s="587">
        <v>3.71153084456522E-6</v>
      </c>
      <c r="K4180" s="587">
        <v>7.9521181666501405E-7</v>
      </c>
      <c r="L4180" s="460" t="str">
        <f t="shared" si="731"/>
        <v>-</v>
      </c>
      <c r="M4180" s="460">
        <f t="shared" si="732"/>
        <v>1</v>
      </c>
      <c r="N4180" s="460">
        <f t="shared" si="733"/>
        <v>5.0199930179774316E-15</v>
      </c>
      <c r="O4180" s="460">
        <f t="shared" si="738"/>
        <v>-285.98593773780073</v>
      </c>
      <c r="P4180" s="460">
        <f t="shared" si="735"/>
        <v>-100</v>
      </c>
      <c r="Q4180" s="460">
        <f t="shared" si="736"/>
        <v>1.1414336516657569E-29</v>
      </c>
      <c r="R4180" s="460">
        <f t="shared" si="737"/>
        <v>-1.1414336516657569E-27</v>
      </c>
    </row>
    <row r="4181" spans="3:18" x14ac:dyDescent="0.35">
      <c r="C4181" s="460">
        <v>34000</v>
      </c>
      <c r="D4181" s="460">
        <f t="shared" si="728"/>
        <v>34000</v>
      </c>
      <c r="E4181" s="460">
        <f t="shared" si="734"/>
        <v>34</v>
      </c>
      <c r="F4181" s="460">
        <f t="shared" si="729"/>
        <v>4.5857346431039816E-7</v>
      </c>
      <c r="G4181" s="460">
        <v>1.6052603602482101E-15</v>
      </c>
      <c r="H4181" s="460">
        <f t="shared" si="730"/>
        <v>1</v>
      </c>
      <c r="I4181" s="460">
        <v>3.6798755051638099E-6</v>
      </c>
      <c r="J4181" s="587">
        <v>3.0747055671388299E-6</v>
      </c>
      <c r="K4181" s="587">
        <v>3.1579074379063702E-6</v>
      </c>
      <c r="L4181" s="460" t="str">
        <f t="shared" si="731"/>
        <v>-</v>
      </c>
      <c r="M4181" s="460">
        <f t="shared" si="732"/>
        <v>1</v>
      </c>
      <c r="N4181" s="460">
        <f t="shared" si="733"/>
        <v>7.361298045191795E-22</v>
      </c>
      <c r="O4181" s="460">
        <f t="shared" si="738"/>
        <v>-422.66091196281934</v>
      </c>
      <c r="P4181" s="460">
        <f t="shared" si="735"/>
        <v>-100</v>
      </c>
      <c r="Q4181" s="460">
        <f t="shared" si="736"/>
        <v>6.3000843228189163E-30</v>
      </c>
      <c r="R4181" s="460">
        <f t="shared" si="737"/>
        <v>-6.3000843228189163E-28</v>
      </c>
    </row>
    <row r="4182" spans="3:18" x14ac:dyDescent="0.35">
      <c r="C4182" s="460">
        <v>34100</v>
      </c>
      <c r="D4182" s="460">
        <f t="shared" si="728"/>
        <v>34100</v>
      </c>
      <c r="E4182" s="460">
        <f t="shared" si="734"/>
        <v>34.1</v>
      </c>
      <c r="F4182" s="460">
        <f t="shared" si="729"/>
        <v>3.5863602223399778E-7</v>
      </c>
      <c r="G4182" s="460">
        <v>1.3766862937229999E-8</v>
      </c>
      <c r="H4182" s="460">
        <f t="shared" si="730"/>
        <v>1</v>
      </c>
      <c r="I4182" s="460">
        <v>2.74911334704728E-6</v>
      </c>
      <c r="J4182" s="587">
        <v>1.95846782787077E-6</v>
      </c>
      <c r="K4182" s="587">
        <v>5.1698824500821901E-6</v>
      </c>
      <c r="L4182" s="460" t="str">
        <f t="shared" si="731"/>
        <v>-</v>
      </c>
      <c r="M4182" s="460">
        <f t="shared" si="732"/>
        <v>1</v>
      </c>
      <c r="N4182" s="460">
        <f t="shared" si="733"/>
        <v>4.937292962448818E-15</v>
      </c>
      <c r="O4182" s="460">
        <f t="shared" si="738"/>
        <v>-286.13022204868173</v>
      </c>
      <c r="P4182" s="460">
        <f t="shared" si="735"/>
        <v>-100</v>
      </c>
      <c r="Q4182" s="460">
        <f t="shared" si="736"/>
        <v>6.0942172665060446E-30</v>
      </c>
      <c r="R4182" s="460">
        <f t="shared" si="737"/>
        <v>-6.0942172665060449E-28</v>
      </c>
    </row>
    <row r="4183" spans="3:18" x14ac:dyDescent="0.35">
      <c r="C4183" s="460">
        <v>34200</v>
      </c>
      <c r="D4183" s="460">
        <f t="shared" si="728"/>
        <v>34200</v>
      </c>
      <c r="E4183" s="460">
        <f t="shared" si="734"/>
        <v>34.200000000000003</v>
      </c>
      <c r="F4183" s="460">
        <f t="shared" si="729"/>
        <v>1.5946805997623444E-7</v>
      </c>
      <c r="G4183" s="460">
        <v>1.05367101933499E-8</v>
      </c>
      <c r="H4183" s="460">
        <f t="shared" si="730"/>
        <v>1</v>
      </c>
      <c r="I4183" s="460">
        <v>1.41747591117257E-6</v>
      </c>
      <c r="J4183" s="587">
        <v>5.4918735175996096E-7</v>
      </c>
      <c r="K4183" s="587">
        <v>6.6406502306229901E-6</v>
      </c>
      <c r="L4183" s="460" t="str">
        <f t="shared" si="731"/>
        <v>-</v>
      </c>
      <c r="M4183" s="460">
        <f t="shared" si="732"/>
        <v>1</v>
      </c>
      <c r="N4183" s="460">
        <f t="shared" si="733"/>
        <v>1.6802687330653226E-15</v>
      </c>
      <c r="O4183" s="460">
        <f t="shared" si="738"/>
        <v>-295.49242508031665</v>
      </c>
      <c r="P4183" s="460">
        <f t="shared" si="735"/>
        <v>-100</v>
      </c>
      <c r="Q4183" s="460">
        <f t="shared" si="736"/>
        <v>1.0948030698483998E-29</v>
      </c>
      <c r="R4183" s="460">
        <f t="shared" si="737"/>
        <v>-1.0948030698483998E-27</v>
      </c>
    </row>
    <row r="4184" spans="3:18" x14ac:dyDescent="0.35">
      <c r="C4184" s="460">
        <v>34300</v>
      </c>
      <c r="D4184" s="460">
        <f t="shared" si="728"/>
        <v>34300</v>
      </c>
      <c r="E4184" s="460">
        <f t="shared" si="734"/>
        <v>34.299999999999997</v>
      </c>
      <c r="F4184" s="460">
        <f t="shared" si="729"/>
        <v>2.507034648278007E-8</v>
      </c>
      <c r="G4184" s="460">
        <v>5.7024239919732501E-9</v>
      </c>
      <c r="H4184" s="460">
        <f t="shared" si="730"/>
        <v>1</v>
      </c>
      <c r="I4184" s="460">
        <v>1.05842248333378E-7</v>
      </c>
      <c r="J4184" s="587">
        <v>9.2332283462518204E-7</v>
      </c>
      <c r="K4184" s="587">
        <v>7.4359553067454702E-6</v>
      </c>
      <c r="L4184" s="460" t="str">
        <f t="shared" si="731"/>
        <v>-</v>
      </c>
      <c r="M4184" s="460">
        <f t="shared" si="732"/>
        <v>1</v>
      </c>
      <c r="N4184" s="460">
        <f t="shared" si="733"/>
        <v>1.4296174527048726E-16</v>
      </c>
      <c r="O4184" s="460">
        <f t="shared" si="738"/>
        <v>-316.89560317245514</v>
      </c>
      <c r="P4184" s="460">
        <f t="shared" si="735"/>
        <v>-100</v>
      </c>
      <c r="Q4184" s="460">
        <f t="shared" si="736"/>
        <v>8.3104234428315646E-31</v>
      </c>
      <c r="R4184" s="460">
        <f t="shared" si="737"/>
        <v>-8.3104234428315648E-29</v>
      </c>
    </row>
    <row r="4185" spans="3:18" x14ac:dyDescent="0.35">
      <c r="C4185" s="460">
        <v>34400</v>
      </c>
      <c r="D4185" s="460">
        <f t="shared" si="728"/>
        <v>34400</v>
      </c>
      <c r="E4185" s="460">
        <f t="shared" si="734"/>
        <v>34.4</v>
      </c>
      <c r="F4185" s="460">
        <f t="shared" si="729"/>
        <v>3.0451407284373734E-49</v>
      </c>
      <c r="G4185" s="460">
        <v>0.99999998509883903</v>
      </c>
      <c r="H4185" s="460">
        <f t="shared" si="730"/>
        <v>1</v>
      </c>
      <c r="I4185" s="460">
        <v>1.5862137671822E-6</v>
      </c>
      <c r="J4185" s="587">
        <v>2.2231727998648298E-6</v>
      </c>
      <c r="K4185" s="587">
        <v>7.4899036959826002E-6</v>
      </c>
      <c r="L4185" s="460" t="str">
        <f t="shared" si="731"/>
        <v>-</v>
      </c>
      <c r="M4185" s="460">
        <f t="shared" si="732"/>
        <v>1</v>
      </c>
      <c r="N4185" s="460">
        <f t="shared" si="733"/>
        <v>3.0451406830612411E-49</v>
      </c>
      <c r="O4185" s="460">
        <f t="shared" si="738"/>
        <v>-970.32785277020605</v>
      </c>
      <c r="P4185" s="460">
        <f t="shared" si="735"/>
        <v>-100</v>
      </c>
      <c r="Q4185" s="460">
        <f t="shared" si="736"/>
        <v>5.109515152695921E-33</v>
      </c>
      <c r="R4185" s="460">
        <f t="shared" si="737"/>
        <v>-5.1095151526959212E-31</v>
      </c>
    </row>
    <row r="4186" spans="3:18" x14ac:dyDescent="0.35">
      <c r="C4186" s="460">
        <v>34500</v>
      </c>
      <c r="D4186" s="460">
        <f t="shared" si="728"/>
        <v>34500</v>
      </c>
      <c r="E4186" s="460">
        <f t="shared" si="734"/>
        <v>34.5</v>
      </c>
      <c r="F4186" s="460">
        <f t="shared" si="729"/>
        <v>2.4662711855425639E-8</v>
      </c>
      <c r="G4186" s="460">
        <v>5.70242964190304E-9</v>
      </c>
      <c r="H4186" s="460">
        <f t="shared" si="730"/>
        <v>1</v>
      </c>
      <c r="I4186" s="460">
        <v>2.7996262061341E-6</v>
      </c>
      <c r="J4186" s="587">
        <v>3.1460785193743398E-6</v>
      </c>
      <c r="K4186" s="587">
        <v>6.8102068628224903E-6</v>
      </c>
      <c r="L4186" s="460" t="str">
        <f t="shared" si="731"/>
        <v>-</v>
      </c>
      <c r="M4186" s="460">
        <f t="shared" si="732"/>
        <v>1</v>
      </c>
      <c r="N4186" s="460">
        <f t="shared" si="733"/>
        <v>1.4063737913409268E-16</v>
      </c>
      <c r="O4186" s="460">
        <f t="shared" si="738"/>
        <v>-317.03798471090761</v>
      </c>
      <c r="P4186" s="460">
        <f t="shared" si="735"/>
        <v>-100</v>
      </c>
      <c r="Q4186" s="460">
        <f t="shared" si="736"/>
        <v>4.944718102426632E-33</v>
      </c>
      <c r="R4186" s="460">
        <f t="shared" si="737"/>
        <v>-4.9447181024266318E-31</v>
      </c>
    </row>
    <row r="4187" spans="3:18" x14ac:dyDescent="0.35">
      <c r="C4187" s="460">
        <v>34600</v>
      </c>
      <c r="D4187" s="460">
        <f t="shared" si="728"/>
        <v>34600</v>
      </c>
      <c r="E4187" s="460">
        <f t="shared" si="734"/>
        <v>34.6</v>
      </c>
      <c r="F4187" s="460">
        <f t="shared" si="729"/>
        <v>1.543243898687207E-7</v>
      </c>
      <c r="G4187" s="460">
        <v>1.05367157402891E-8</v>
      </c>
      <c r="H4187" s="460">
        <f t="shared" si="730"/>
        <v>1</v>
      </c>
      <c r="I4187" s="460">
        <v>3.5664916802692899E-6</v>
      </c>
      <c r="J4187" s="587">
        <v>3.5513564659235301E-6</v>
      </c>
      <c r="K4187" s="587">
        <v>5.4761474454489199E-6</v>
      </c>
      <c r="L4187" s="460" t="str">
        <f t="shared" si="731"/>
        <v>-</v>
      </c>
      <c r="M4187" s="460">
        <f t="shared" si="732"/>
        <v>1</v>
      </c>
      <c r="N4187" s="460">
        <f t="shared" si="733"/>
        <v>1.6260722278402612E-15</v>
      </c>
      <c r="O4187" s="460">
        <f t="shared" si="738"/>
        <v>-295.77720335127458</v>
      </c>
      <c r="P4187" s="460">
        <f t="shared" si="735"/>
        <v>-100</v>
      </c>
      <c r="Q4187" s="460">
        <f t="shared" si="736"/>
        <v>7.8031570884386901E-31</v>
      </c>
      <c r="R4187" s="460">
        <f t="shared" si="737"/>
        <v>-7.8031570884386905E-29</v>
      </c>
    </row>
    <row r="4188" spans="3:18" x14ac:dyDescent="0.35">
      <c r="C4188" s="460">
        <v>34700</v>
      </c>
      <c r="D4188" s="460">
        <f t="shared" si="728"/>
        <v>34700</v>
      </c>
      <c r="E4188" s="460">
        <f t="shared" si="734"/>
        <v>34.700000000000003</v>
      </c>
      <c r="F4188" s="460">
        <f t="shared" si="729"/>
        <v>3.4142465271579222E-7</v>
      </c>
      <c r="G4188" s="460">
        <v>1.3766876756438501E-8</v>
      </c>
      <c r="H4188" s="460">
        <f t="shared" si="730"/>
        <v>1</v>
      </c>
      <c r="I4188" s="460">
        <v>3.7781297405884598E-6</v>
      </c>
      <c r="J4188" s="587">
        <v>3.3832350559811901E-6</v>
      </c>
      <c r="K4188" s="587">
        <v>3.6295916802741099E-6</v>
      </c>
      <c r="L4188" s="460" t="str">
        <f t="shared" si="731"/>
        <v>-</v>
      </c>
      <c r="M4188" s="460">
        <f t="shared" si="732"/>
        <v>1</v>
      </c>
      <c r="N4188" s="460">
        <f t="shared" si="733"/>
        <v>4.7003511155481271E-15</v>
      </c>
      <c r="O4188" s="460">
        <f t="shared" si="738"/>
        <v>-286.55739398235153</v>
      </c>
      <c r="P4188" s="460">
        <f t="shared" si="735"/>
        <v>-100</v>
      </c>
      <c r="Q4188" s="460">
        <f t="shared" si="736"/>
        <v>1.0005908079942378E-29</v>
      </c>
      <c r="R4188" s="460">
        <f t="shared" si="737"/>
        <v>-1.0005908079942378E-27</v>
      </c>
    </row>
    <row r="4189" spans="3:18" x14ac:dyDescent="0.35">
      <c r="C4189" s="460">
        <v>34800</v>
      </c>
      <c r="D4189" s="460">
        <f t="shared" si="728"/>
        <v>34800</v>
      </c>
      <c r="E4189" s="460">
        <f t="shared" si="734"/>
        <v>34.799999999999997</v>
      </c>
      <c r="F4189" s="460">
        <f t="shared" si="729"/>
        <v>4.2946681754289935E-7</v>
      </c>
      <c r="G4189" s="460">
        <v>6.65301415510799E-15</v>
      </c>
      <c r="H4189" s="460">
        <f t="shared" si="730"/>
        <v>1</v>
      </c>
      <c r="I4189" s="460">
        <v>3.41203392741876E-6</v>
      </c>
      <c r="J4189" s="587">
        <v>2.6782749806742799E-6</v>
      </c>
      <c r="K4189" s="587">
        <v>1.4600461199418499E-6</v>
      </c>
      <c r="L4189" s="460" t="str">
        <f t="shared" si="731"/>
        <v>-</v>
      </c>
      <c r="M4189" s="460">
        <f t="shared" si="732"/>
        <v>1</v>
      </c>
      <c r="N4189" s="460">
        <f t="shared" si="733"/>
        <v>2.8572488162620898E-21</v>
      </c>
      <c r="O4189" s="460">
        <f t="shared" si="738"/>
        <v>-410.88103877075292</v>
      </c>
      <c r="P4189" s="460">
        <f t="shared" si="735"/>
        <v>-100</v>
      </c>
      <c r="Q4189" s="460">
        <f t="shared" si="736"/>
        <v>5.5233318673970021E-30</v>
      </c>
      <c r="R4189" s="460">
        <f t="shared" si="737"/>
        <v>-5.5233318673970023E-28</v>
      </c>
    </row>
    <row r="4190" spans="3:18" x14ac:dyDescent="0.35">
      <c r="C4190" s="460">
        <v>34900</v>
      </c>
      <c r="D4190" s="460">
        <f t="shared" si="728"/>
        <v>34900</v>
      </c>
      <c r="E4190" s="460">
        <f t="shared" si="734"/>
        <v>34.9</v>
      </c>
      <c r="F4190" s="460">
        <f t="shared" si="729"/>
        <v>3.3594475442168261E-7</v>
      </c>
      <c r="G4190" s="460">
        <v>1.3766876793068201E-8</v>
      </c>
      <c r="H4190" s="460">
        <f t="shared" si="730"/>
        <v>1</v>
      </c>
      <c r="I4190" s="460">
        <v>2.5338002730393E-6</v>
      </c>
      <c r="J4190" s="587">
        <v>1.55795692153013E-6</v>
      </c>
      <c r="K4190" s="587">
        <v>8.1467998668992902E-7</v>
      </c>
      <c r="L4190" s="460" t="str">
        <f t="shared" si="731"/>
        <v>-</v>
      </c>
      <c r="M4190" s="460">
        <f t="shared" si="732"/>
        <v>1</v>
      </c>
      <c r="N4190" s="460">
        <f t="shared" si="733"/>
        <v>4.6249100434008579E-15</v>
      </c>
      <c r="O4190" s="460">
        <f t="shared" si="738"/>
        <v>-286.69793420135113</v>
      </c>
      <c r="P4190" s="460">
        <f t="shared" si="735"/>
        <v>-100</v>
      </c>
      <c r="Q4190" s="460">
        <f t="shared" si="736"/>
        <v>5.3474548346489457E-30</v>
      </c>
      <c r="R4190" s="460">
        <f t="shared" si="737"/>
        <v>-5.3474548346489456E-28</v>
      </c>
    </row>
    <row r="4191" spans="3:18" x14ac:dyDescent="0.35">
      <c r="C4191" s="460">
        <v>35000</v>
      </c>
      <c r="D4191" s="460">
        <f t="shared" si="728"/>
        <v>35000</v>
      </c>
      <c r="E4191" s="460">
        <f t="shared" si="734"/>
        <v>35</v>
      </c>
      <c r="F4191" s="460">
        <f t="shared" si="729"/>
        <v>1.494102598454315E-7</v>
      </c>
      <c r="G4191" s="460">
        <v>1.0536706816113101E-8</v>
      </c>
      <c r="H4191" s="460">
        <f t="shared" si="730"/>
        <v>1</v>
      </c>
      <c r="I4191" s="460">
        <v>1.28565499348818E-6</v>
      </c>
      <c r="J4191" s="587">
        <v>2.0787231149102599E-7</v>
      </c>
      <c r="K4191" s="587">
        <v>2.9702434768055598E-6</v>
      </c>
      <c r="L4191" s="460" t="str">
        <f t="shared" si="731"/>
        <v>-</v>
      </c>
      <c r="M4191" s="460">
        <f t="shared" si="732"/>
        <v>1</v>
      </c>
      <c r="N4191" s="460">
        <f t="shared" si="733"/>
        <v>1.5742921033105875E-15</v>
      </c>
      <c r="O4191" s="460">
        <f t="shared" si="738"/>
        <v>-296.0582936595373</v>
      </c>
      <c r="P4191" s="460">
        <f t="shared" si="735"/>
        <v>-100</v>
      </c>
      <c r="Q4191" s="460">
        <f t="shared" si="736"/>
        <v>9.6075268139479489E-30</v>
      </c>
      <c r="R4191" s="460">
        <f t="shared" si="737"/>
        <v>-9.6075268139479481E-28</v>
      </c>
    </row>
    <row r="4192" spans="3:18" x14ac:dyDescent="0.35">
      <c r="C4192" s="460">
        <v>35100</v>
      </c>
      <c r="D4192" s="460">
        <f t="shared" si="728"/>
        <v>35100</v>
      </c>
      <c r="E4192" s="460">
        <f t="shared" si="734"/>
        <v>35.1</v>
      </c>
      <c r="F4192" s="460">
        <f t="shared" si="729"/>
        <v>2.3494126299423856E-8</v>
      </c>
      <c r="G4192" s="460">
        <v>5.70242964190304E-9</v>
      </c>
      <c r="H4192" s="460">
        <f t="shared" si="730"/>
        <v>1</v>
      </c>
      <c r="I4192" s="460">
        <v>1.3644833169262399E-7</v>
      </c>
      <c r="J4192" s="587">
        <v>1.1529394228879699E-6</v>
      </c>
      <c r="K4192" s="587">
        <v>4.79780057600626E-6</v>
      </c>
      <c r="L4192" s="460" t="str">
        <f t="shared" si="731"/>
        <v>-</v>
      </c>
      <c r="M4192" s="460">
        <f t="shared" si="732"/>
        <v>1</v>
      </c>
      <c r="N4192" s="460">
        <f t="shared" si="733"/>
        <v>1.3397360222044838E-16</v>
      </c>
      <c r="O4192" s="460">
        <f t="shared" si="738"/>
        <v>-317.4596153072377</v>
      </c>
      <c r="P4192" s="460">
        <f t="shared" si="735"/>
        <v>-100</v>
      </c>
      <c r="Q4192" s="460">
        <f t="shared" si="736"/>
        <v>7.2954293017336201E-31</v>
      </c>
      <c r="R4192" s="460">
        <f t="shared" si="737"/>
        <v>-7.2954293017336203E-29</v>
      </c>
    </row>
    <row r="4193" spans="3:18" x14ac:dyDescent="0.35">
      <c r="C4193" s="460">
        <v>35200</v>
      </c>
      <c r="D4193" s="460">
        <f t="shared" si="728"/>
        <v>35200</v>
      </c>
      <c r="E4193" s="460">
        <f t="shared" si="734"/>
        <v>35.200000000000003</v>
      </c>
      <c r="F4193" s="460">
        <f t="shared" si="729"/>
        <v>2.8536584837861183E-49</v>
      </c>
      <c r="G4193" s="460">
        <v>0.99999998509883903</v>
      </c>
      <c r="H4193" s="460">
        <f t="shared" si="730"/>
        <v>1</v>
      </c>
      <c r="I4193" s="460">
        <v>1.51349227434935E-6</v>
      </c>
      <c r="J4193" s="587">
        <v>2.3074560076981899E-6</v>
      </c>
      <c r="K4193" s="587">
        <v>6.1241493859240598E-6</v>
      </c>
      <c r="L4193" s="460" t="str">
        <f t="shared" si="731"/>
        <v>-</v>
      </c>
      <c r="M4193" s="460">
        <f t="shared" si="732"/>
        <v>1</v>
      </c>
      <c r="N4193" s="460">
        <f t="shared" si="733"/>
        <v>2.853658441263294E-49</v>
      </c>
      <c r="O4193" s="460">
        <f t="shared" si="738"/>
        <v>-970.89196018961024</v>
      </c>
      <c r="P4193" s="460">
        <f t="shared" si="735"/>
        <v>-100</v>
      </c>
      <c r="Q4193" s="460">
        <f t="shared" si="736"/>
        <v>4.4872315229807327E-33</v>
      </c>
      <c r="R4193" s="460">
        <f t="shared" si="737"/>
        <v>-4.4872315229807328E-31</v>
      </c>
    </row>
    <row r="4194" spans="3:18" x14ac:dyDescent="0.35">
      <c r="C4194" s="460">
        <v>35300</v>
      </c>
      <c r="D4194" s="460">
        <f t="shared" si="728"/>
        <v>35300</v>
      </c>
      <c r="E4194" s="460">
        <f t="shared" si="734"/>
        <v>35.299999999999997</v>
      </c>
      <c r="F4194" s="460">
        <f t="shared" si="729"/>
        <v>2.3121862164206812E-8</v>
      </c>
      <c r="G4194" s="460">
        <v>5.7024239919732501E-9</v>
      </c>
      <c r="H4194" s="460">
        <f t="shared" si="730"/>
        <v>1</v>
      </c>
      <c r="I4194" s="460">
        <v>2.6370358123614199E-6</v>
      </c>
      <c r="J4194" s="587">
        <v>3.0752106952057699E-6</v>
      </c>
      <c r="K4194" s="587">
        <v>6.8280475280487299E-6</v>
      </c>
      <c r="L4194" s="460" t="str">
        <f t="shared" si="731"/>
        <v>-</v>
      </c>
      <c r="M4194" s="460">
        <f t="shared" si="732"/>
        <v>1</v>
      </c>
      <c r="N4194" s="460">
        <f t="shared" si="733"/>
        <v>1.3185066154427146E-16</v>
      </c>
      <c r="O4194" s="460">
        <f t="shared" si="738"/>
        <v>-317.59835373693227</v>
      </c>
      <c r="P4194" s="460">
        <f t="shared" si="735"/>
        <v>-100</v>
      </c>
      <c r="Q4194" s="460">
        <f t="shared" si="736"/>
        <v>4.3461492374155066E-33</v>
      </c>
      <c r="R4194" s="460">
        <f t="shared" si="737"/>
        <v>-4.3461492374155065E-31</v>
      </c>
    </row>
    <row r="4195" spans="3:18" x14ac:dyDescent="0.35">
      <c r="C4195" s="460">
        <v>35400</v>
      </c>
      <c r="D4195" s="460">
        <f t="shared" si="728"/>
        <v>35400</v>
      </c>
      <c r="E4195" s="460">
        <f t="shared" si="734"/>
        <v>35.4</v>
      </c>
      <c r="F4195" s="460">
        <f t="shared" si="729"/>
        <v>1.4471292423814921E-7</v>
      </c>
      <c r="G4195" s="460">
        <v>1.0536719153711699E-8</v>
      </c>
      <c r="H4195" s="460">
        <f t="shared" si="730"/>
        <v>1</v>
      </c>
      <c r="I4195" s="460">
        <v>3.34067746721933E-6</v>
      </c>
      <c r="J4195" s="587">
        <v>3.34042002931103E-6</v>
      </c>
      <c r="K4195" s="587">
        <v>6.8511770681022097E-6</v>
      </c>
      <c r="L4195" s="460" t="str">
        <f t="shared" si="731"/>
        <v>-</v>
      </c>
      <c r="M4195" s="460">
        <f t="shared" si="732"/>
        <v>1</v>
      </c>
      <c r="N4195" s="460">
        <f t="shared" si="733"/>
        <v>1.5247994406097368E-15</v>
      </c>
      <c r="O4195" s="460">
        <f t="shared" si="738"/>
        <v>-296.33574552063317</v>
      </c>
      <c r="P4195" s="460">
        <f t="shared" si="735"/>
        <v>-100</v>
      </c>
      <c r="Q4195" s="460">
        <f t="shared" si="736"/>
        <v>6.8612239024172144E-31</v>
      </c>
      <c r="R4195" s="460">
        <f t="shared" si="737"/>
        <v>-6.8612239024172149E-29</v>
      </c>
    </row>
    <row r="4196" spans="3:18" x14ac:dyDescent="0.35">
      <c r="C4196" s="460">
        <v>35500</v>
      </c>
      <c r="D4196" s="460">
        <f t="shared" si="728"/>
        <v>35500</v>
      </c>
      <c r="E4196" s="460">
        <f t="shared" si="734"/>
        <v>35.5</v>
      </c>
      <c r="F4196" s="460">
        <f t="shared" si="729"/>
        <v>3.2022697574287054E-7</v>
      </c>
      <c r="G4196" s="460">
        <v>1.3766885273136199E-8</v>
      </c>
      <c r="H4196" s="460">
        <f t="shared" si="730"/>
        <v>1</v>
      </c>
      <c r="I4196" s="460">
        <v>3.52460519587635E-6</v>
      </c>
      <c r="J4196" s="587">
        <v>3.06933107732378E-6</v>
      </c>
      <c r="K4196" s="587">
        <v>6.2027771097325302E-6</v>
      </c>
      <c r="L4196" s="460" t="str">
        <f t="shared" si="731"/>
        <v>-</v>
      </c>
      <c r="M4196" s="460">
        <f t="shared" si="732"/>
        <v>1</v>
      </c>
      <c r="N4196" s="460">
        <f t="shared" si="733"/>
        <v>4.4085280364154675E-15</v>
      </c>
      <c r="O4196" s="460">
        <f t="shared" si="738"/>
        <v>-287.11412785859181</v>
      </c>
      <c r="P4196" s="460">
        <f t="shared" si="735"/>
        <v>-100</v>
      </c>
      <c r="Q4196" s="460">
        <f t="shared" si="736"/>
        <v>8.8010937374055679E-30</v>
      </c>
      <c r="R4196" s="460">
        <f t="shared" si="737"/>
        <v>-8.8010937374055681E-28</v>
      </c>
    </row>
    <row r="4197" spans="3:18" x14ac:dyDescent="0.35">
      <c r="C4197" s="460">
        <v>35600</v>
      </c>
      <c r="D4197" s="460">
        <f t="shared" si="728"/>
        <v>35600</v>
      </c>
      <c r="E4197" s="460">
        <f t="shared" si="734"/>
        <v>35.6</v>
      </c>
      <c r="F4197" s="460">
        <f t="shared" si="729"/>
        <v>4.0288626062994652E-7</v>
      </c>
      <c r="G4197" s="460">
        <v>1.6069992951130101E-15</v>
      </c>
      <c r="H4197" s="460">
        <f t="shared" si="730"/>
        <v>1</v>
      </c>
      <c r="I4197" s="460">
        <v>3.1696255894300798E-6</v>
      </c>
      <c r="J4197" s="587">
        <v>2.31420868804109E-6</v>
      </c>
      <c r="K4197" s="587">
        <v>4.9575989661372198E-6</v>
      </c>
      <c r="L4197" s="460" t="str">
        <f t="shared" si="731"/>
        <v>-</v>
      </c>
      <c r="M4197" s="460">
        <f t="shared" si="732"/>
        <v>1</v>
      </c>
      <c r="N4197" s="460">
        <f t="shared" si="733"/>
        <v>6.4743793684304047E-22</v>
      </c>
      <c r="O4197" s="460">
        <f t="shared" si="738"/>
        <v>-423.77603713114092</v>
      </c>
      <c r="P4197" s="460">
        <f t="shared" si="735"/>
        <v>-100</v>
      </c>
      <c r="Q4197" s="460">
        <f t="shared" si="736"/>
        <v>4.8587812890895572E-30</v>
      </c>
      <c r="R4197" s="460">
        <f t="shared" si="737"/>
        <v>-4.8587812890895575E-28</v>
      </c>
    </row>
    <row r="4198" spans="3:18" x14ac:dyDescent="0.35">
      <c r="C4198" s="460">
        <v>35700</v>
      </c>
      <c r="D4198" s="460">
        <f t="shared" si="728"/>
        <v>35700</v>
      </c>
      <c r="E4198" s="460">
        <f t="shared" si="734"/>
        <v>35.700000000000003</v>
      </c>
      <c r="F4198" s="460">
        <f t="shared" si="729"/>
        <v>3.1521729374995679E-7</v>
      </c>
      <c r="G4198" s="460">
        <v>1.37668682980302E-8</v>
      </c>
      <c r="H4198" s="460">
        <f t="shared" si="730"/>
        <v>1</v>
      </c>
      <c r="I4198" s="460">
        <v>2.3387214662528401E-6</v>
      </c>
      <c r="J4198" s="587">
        <v>1.20355402565567E-6</v>
      </c>
      <c r="K4198" s="587">
        <v>3.2474962737484902E-6</v>
      </c>
      <c r="L4198" s="460" t="str">
        <f t="shared" si="731"/>
        <v>-</v>
      </c>
      <c r="M4198" s="460">
        <f t="shared" si="732"/>
        <v>1</v>
      </c>
      <c r="N4198" s="460">
        <f t="shared" si="733"/>
        <v>4.339554968317153E-15</v>
      </c>
      <c r="O4198" s="460">
        <f t="shared" si="738"/>
        <v>-287.25109612271842</v>
      </c>
      <c r="P4198" s="460">
        <f t="shared" si="735"/>
        <v>-100</v>
      </c>
      <c r="Q4198" s="460">
        <f t="shared" si="736"/>
        <v>4.707935735557884E-30</v>
      </c>
      <c r="R4198" s="460">
        <f t="shared" si="737"/>
        <v>-4.707935735557884E-28</v>
      </c>
    </row>
    <row r="4199" spans="3:18" x14ac:dyDescent="0.35">
      <c r="C4199" s="460">
        <v>35800</v>
      </c>
      <c r="D4199" s="460">
        <f t="shared" si="728"/>
        <v>35800</v>
      </c>
      <c r="E4199" s="460">
        <f t="shared" si="734"/>
        <v>35.799999999999997</v>
      </c>
      <c r="F4199" s="460">
        <f t="shared" si="729"/>
        <v>1.4022047980750468E-7</v>
      </c>
      <c r="G4199" s="460">
        <v>1.0536712357498001E-8</v>
      </c>
      <c r="H4199" s="460">
        <f t="shared" si="730"/>
        <v>1</v>
      </c>
      <c r="I4199" s="460">
        <v>1.16611134839413E-6</v>
      </c>
      <c r="J4199" s="587">
        <v>7.9655320749535303E-8</v>
      </c>
      <c r="K4199" s="587">
        <v>1.2475783201407901E-6</v>
      </c>
      <c r="L4199" s="460" t="str">
        <f t="shared" si="731"/>
        <v>-</v>
      </c>
      <c r="M4199" s="460">
        <f t="shared" si="732"/>
        <v>1</v>
      </c>
      <c r="N4199" s="460">
        <f t="shared" si="733"/>
        <v>1.4774628623620334E-15</v>
      </c>
      <c r="O4199" s="460">
        <f t="shared" si="738"/>
        <v>-296.60966853548496</v>
      </c>
      <c r="P4199" s="460">
        <f t="shared" si="735"/>
        <v>-100</v>
      </c>
      <c r="Q4199" s="460">
        <f t="shared" si="736"/>
        <v>8.4594241106098982E-30</v>
      </c>
      <c r="R4199" s="460">
        <f t="shared" si="737"/>
        <v>-8.4594241106098985E-28</v>
      </c>
    </row>
    <row r="4200" spans="3:18" x14ac:dyDescent="0.35">
      <c r="C4200" s="460">
        <v>35900</v>
      </c>
      <c r="D4200" s="460">
        <f t="shared" si="728"/>
        <v>35900</v>
      </c>
      <c r="E4200" s="460">
        <f t="shared" si="734"/>
        <v>35.9</v>
      </c>
      <c r="F4200" s="460">
        <f t="shared" si="729"/>
        <v>2.2053560426683393E-8</v>
      </c>
      <c r="G4200" s="460">
        <v>5.70243528947684E-9</v>
      </c>
      <c r="H4200" s="460">
        <f t="shared" si="730"/>
        <v>1</v>
      </c>
      <c r="I4200" s="460">
        <v>1.64319622952415E-7</v>
      </c>
      <c r="J4200" s="587">
        <v>1.32803635701268E-6</v>
      </c>
      <c r="K4200" s="587">
        <v>8.4163013476640003E-7</v>
      </c>
      <c r="L4200" s="460" t="str">
        <f t="shared" si="731"/>
        <v>-</v>
      </c>
      <c r="M4200" s="460">
        <f t="shared" si="732"/>
        <v>1</v>
      </c>
      <c r="N4200" s="460">
        <f t="shared" si="733"/>
        <v>1.2575900123572929E-16</v>
      </c>
      <c r="O4200" s="460">
        <f t="shared" si="738"/>
        <v>-318.00921840820752</v>
      </c>
      <c r="P4200" s="460">
        <f t="shared" si="735"/>
        <v>-100</v>
      </c>
      <c r="Q4200" s="460">
        <f t="shared" si="736"/>
        <v>6.4258008597947087E-31</v>
      </c>
      <c r="R4200" s="460">
        <f t="shared" si="737"/>
        <v>-6.4258008597947087E-29</v>
      </c>
    </row>
    <row r="4201" spans="3:18" x14ac:dyDescent="0.35">
      <c r="C4201" s="460">
        <v>36000</v>
      </c>
      <c r="D4201" s="460">
        <f t="shared" si="728"/>
        <v>36000</v>
      </c>
      <c r="E4201" s="460">
        <f t="shared" si="734"/>
        <v>36</v>
      </c>
      <c r="F4201" s="460">
        <f t="shared" si="729"/>
        <v>2.9420091948266037E-51</v>
      </c>
      <c r="G4201" s="460">
        <v>0.99999998509883903</v>
      </c>
      <c r="H4201" s="460">
        <f t="shared" si="730"/>
        <v>1</v>
      </c>
      <c r="I4201" s="460">
        <v>1.4477669748528499E-6</v>
      </c>
      <c r="J4201" s="587">
        <v>2.3432538782701699E-6</v>
      </c>
      <c r="K4201" s="587">
        <v>2.8142136810028901E-6</v>
      </c>
      <c r="L4201" s="460" t="str">
        <f t="shared" si="731"/>
        <v>-</v>
      </c>
      <c r="M4201" s="460">
        <f t="shared" si="732"/>
        <v>1</v>
      </c>
      <c r="N4201" s="460">
        <f t="shared" si="733"/>
        <v>2.9420091509872511E-51</v>
      </c>
      <c r="O4201" s="460">
        <f t="shared" si="738"/>
        <v>-1010.6271196150584</v>
      </c>
      <c r="P4201" s="460">
        <f t="shared" si="735"/>
        <v>-100</v>
      </c>
      <c r="Q4201" s="460">
        <f t="shared" si="736"/>
        <v>3.9538315979520402E-33</v>
      </c>
      <c r="R4201" s="460">
        <f t="shared" si="737"/>
        <v>-3.95383159795204E-31</v>
      </c>
    </row>
    <row r="4202" spans="3:18" x14ac:dyDescent="0.35">
      <c r="C4202" s="460">
        <v>36100</v>
      </c>
      <c r="D4202" s="460">
        <f t="shared" si="728"/>
        <v>36100</v>
      </c>
      <c r="E4202" s="460">
        <f t="shared" si="734"/>
        <v>36.1</v>
      </c>
      <c r="F4202" s="460">
        <f t="shared" si="729"/>
        <v>2.1712888694858255E-8</v>
      </c>
      <c r="G4202" s="460">
        <v>5.7024332400629804E-9</v>
      </c>
      <c r="H4202" s="460">
        <f t="shared" si="730"/>
        <v>1</v>
      </c>
      <c r="I4202" s="460">
        <v>2.4899508496502898E-6</v>
      </c>
      <c r="J4202" s="587">
        <v>2.9674710191004098E-6</v>
      </c>
      <c r="K4202" s="587">
        <v>4.4790838494399102E-6</v>
      </c>
      <c r="L4202" s="460" t="str">
        <f t="shared" si="731"/>
        <v>-</v>
      </c>
      <c r="M4202" s="460">
        <f t="shared" si="732"/>
        <v>1</v>
      </c>
      <c r="N4202" s="460">
        <f t="shared" si="733"/>
        <v>1.2381629823134741E-16</v>
      </c>
      <c r="O4202" s="460">
        <f t="shared" si="738"/>
        <v>-318.14444368692284</v>
      </c>
      <c r="P4202" s="460">
        <f t="shared" si="735"/>
        <v>-100</v>
      </c>
      <c r="Q4202" s="460">
        <f t="shared" si="736"/>
        <v>3.8326189269284905E-33</v>
      </c>
      <c r="R4202" s="460">
        <f t="shared" si="737"/>
        <v>-3.8326189269284906E-31</v>
      </c>
    </row>
    <row r="4203" spans="3:18" x14ac:dyDescent="0.35">
      <c r="C4203" s="460">
        <v>36200</v>
      </c>
      <c r="D4203" s="460">
        <f t="shared" si="728"/>
        <v>36200</v>
      </c>
      <c r="E4203" s="460">
        <f t="shared" si="734"/>
        <v>36.200000000000003</v>
      </c>
      <c r="F4203" s="460">
        <f t="shared" si="729"/>
        <v>1.3592180141479562E-7</v>
      </c>
      <c r="G4203" s="460">
        <v>1.0536713580434201E-8</v>
      </c>
      <c r="H4203" s="460">
        <f t="shared" si="730"/>
        <v>1</v>
      </c>
      <c r="I4203" s="460">
        <v>3.1364406465502999E-6</v>
      </c>
      <c r="J4203" s="587">
        <v>3.1078213341707599E-6</v>
      </c>
      <c r="K4203" s="587">
        <v>5.6784119588360597E-6</v>
      </c>
      <c r="L4203" s="460" t="str">
        <f t="shared" si="731"/>
        <v>-</v>
      </c>
      <c r="M4203" s="460">
        <f t="shared" si="732"/>
        <v>1</v>
      </c>
      <c r="N4203" s="460">
        <f t="shared" si="733"/>
        <v>1.4321690908443576E-15</v>
      </c>
      <c r="O4203" s="460">
        <f t="shared" si="738"/>
        <v>-296.88011406953865</v>
      </c>
      <c r="P4203" s="460">
        <f t="shared" si="735"/>
        <v>-100</v>
      </c>
      <c r="Q4203" s="460">
        <f t="shared" si="736"/>
        <v>6.0527263275426823E-31</v>
      </c>
      <c r="R4203" s="460">
        <f t="shared" si="737"/>
        <v>-6.0527263275426828E-29</v>
      </c>
    </row>
    <row r="4204" spans="3:18" x14ac:dyDescent="0.35">
      <c r="C4204" s="460">
        <v>36300</v>
      </c>
      <c r="D4204" s="460">
        <f t="shared" si="728"/>
        <v>36300</v>
      </c>
      <c r="E4204" s="460">
        <f t="shared" si="734"/>
        <v>36.299999999999997</v>
      </c>
      <c r="F4204" s="460">
        <f t="shared" si="729"/>
        <v>3.0083354883795321E-7</v>
      </c>
      <c r="G4204" s="460">
        <v>1.37668937319334E-8</v>
      </c>
      <c r="H4204" s="460">
        <f t="shared" si="730"/>
        <v>1</v>
      </c>
      <c r="I4204" s="460">
        <v>3.2954458369585102E-6</v>
      </c>
      <c r="J4204" s="587">
        <v>2.7501209041248702E-6</v>
      </c>
      <c r="K4204" s="587">
        <v>6.3025067595698701E-6</v>
      </c>
      <c r="L4204" s="460" t="str">
        <f t="shared" si="731"/>
        <v>-</v>
      </c>
      <c r="M4204" s="460">
        <f t="shared" si="732"/>
        <v>1</v>
      </c>
      <c r="N4204" s="460">
        <f t="shared" si="733"/>
        <v>4.1415434978524982E-15</v>
      </c>
      <c r="O4204" s="460">
        <f t="shared" si="738"/>
        <v>-287.65675545935665</v>
      </c>
      <c r="P4204" s="460">
        <f t="shared" si="735"/>
        <v>-100</v>
      </c>
      <c r="Q4204" s="460">
        <f t="shared" si="736"/>
        <v>7.7665680053494517E-30</v>
      </c>
      <c r="R4204" s="460">
        <f t="shared" si="737"/>
        <v>-7.7665680053494515E-28</v>
      </c>
    </row>
    <row r="4205" spans="3:18" x14ac:dyDescent="0.35">
      <c r="C4205" s="460">
        <v>36400</v>
      </c>
      <c r="D4205" s="460">
        <f t="shared" si="728"/>
        <v>36400</v>
      </c>
      <c r="E4205" s="460">
        <f t="shared" si="734"/>
        <v>36.4</v>
      </c>
      <c r="F4205" s="460">
        <f t="shared" si="729"/>
        <v>3.785619078515425E-7</v>
      </c>
      <c r="G4205" s="460">
        <v>3.4407544997467801E-15</v>
      </c>
      <c r="H4205" s="460">
        <f t="shared" si="730"/>
        <v>1</v>
      </c>
      <c r="I4205" s="460">
        <v>2.95072267155104E-6</v>
      </c>
      <c r="J4205" s="587">
        <v>1.9598154390695999E-6</v>
      </c>
      <c r="K4205" s="587">
        <v>6.2997427727031404E-6</v>
      </c>
      <c r="L4205" s="460" t="str">
        <f t="shared" si="731"/>
        <v>-</v>
      </c>
      <c r="M4205" s="460">
        <f t="shared" si="732"/>
        <v>1</v>
      </c>
      <c r="N4205" s="460">
        <f t="shared" si="733"/>
        <v>1.3025385878729208E-21</v>
      </c>
      <c r="O4205" s="460">
        <f t="shared" si="738"/>
        <v>-417.70418803616121</v>
      </c>
      <c r="P4205" s="460">
        <f t="shared" si="735"/>
        <v>-100</v>
      </c>
      <c r="Q4205" s="460">
        <f t="shared" si="736"/>
        <v>4.2880983334116105E-30</v>
      </c>
      <c r="R4205" s="460">
        <f t="shared" si="737"/>
        <v>-4.2880983334116105E-28</v>
      </c>
    </row>
    <row r="4206" spans="3:18" x14ac:dyDescent="0.35">
      <c r="C4206" s="460">
        <v>36500</v>
      </c>
      <c r="D4206" s="460">
        <f t="shared" si="728"/>
        <v>36500</v>
      </c>
      <c r="E4206" s="460">
        <f t="shared" si="734"/>
        <v>36.5</v>
      </c>
      <c r="F4206" s="460">
        <f t="shared" si="729"/>
        <v>2.9624439784253941E-7</v>
      </c>
      <c r="G4206" s="460">
        <v>1.37668821855469E-8</v>
      </c>
      <c r="H4206" s="460">
        <f t="shared" si="730"/>
        <v>1</v>
      </c>
      <c r="I4206" s="460">
        <v>2.1628012177623601E-6</v>
      </c>
      <c r="J4206" s="587">
        <v>8.7022355846749099E-7</v>
      </c>
      <c r="K4206" s="587">
        <v>5.6806513816866898E-6</v>
      </c>
      <c r="L4206" s="460" t="str">
        <f t="shared" si="731"/>
        <v>-</v>
      </c>
      <c r="M4206" s="460">
        <f t="shared" si="732"/>
        <v>1</v>
      </c>
      <c r="N4206" s="460">
        <f t="shared" si="733"/>
        <v>4.0783617232265247E-15</v>
      </c>
      <c r="O4206" s="460">
        <f t="shared" si="738"/>
        <v>-287.79028515706028</v>
      </c>
      <c r="P4206" s="460">
        <f t="shared" si="735"/>
        <v>-100</v>
      </c>
      <c r="Q4206" s="460">
        <f t="shared" si="736"/>
        <v>4.1582612424819913E-30</v>
      </c>
      <c r="R4206" s="460">
        <f t="shared" si="737"/>
        <v>-4.1582612424819908E-28</v>
      </c>
    </row>
    <row r="4207" spans="3:18" x14ac:dyDescent="0.35">
      <c r="C4207" s="460">
        <v>36600</v>
      </c>
      <c r="D4207" s="460">
        <f t="shared" si="728"/>
        <v>36600</v>
      </c>
      <c r="E4207" s="460">
        <f t="shared" si="734"/>
        <v>36.6</v>
      </c>
      <c r="F4207" s="460">
        <f t="shared" si="729"/>
        <v>1.3180648325087376E-7</v>
      </c>
      <c r="G4207" s="460">
        <v>1.0536708970448099E-8</v>
      </c>
      <c r="H4207" s="460">
        <f t="shared" si="730"/>
        <v>1</v>
      </c>
      <c r="I4207" s="460">
        <v>1.05853856100889E-6</v>
      </c>
      <c r="J4207" s="587">
        <v>3.39840328888427E-7</v>
      </c>
      <c r="K4207" s="587">
        <v>4.5158711880730298E-6</v>
      </c>
      <c r="L4207" s="460" t="str">
        <f t="shared" si="731"/>
        <v>-</v>
      </c>
      <c r="M4207" s="460">
        <f t="shared" si="732"/>
        <v>1</v>
      </c>
      <c r="N4207" s="460">
        <f t="shared" si="733"/>
        <v>1.3888065544326986E-15</v>
      </c>
      <c r="O4207" s="460">
        <f t="shared" si="738"/>
        <v>-297.14716485044795</v>
      </c>
      <c r="P4207" s="460">
        <f t="shared" si="735"/>
        <v>-100</v>
      </c>
      <c r="Q4207" s="460">
        <f t="shared" si="736"/>
        <v>7.4724822440608307E-30</v>
      </c>
      <c r="R4207" s="460">
        <f t="shared" si="737"/>
        <v>-7.4724822440608304E-28</v>
      </c>
    </row>
    <row r="4208" spans="3:18" x14ac:dyDescent="0.35">
      <c r="C4208" s="460">
        <v>36700</v>
      </c>
      <c r="D4208" s="460">
        <f t="shared" si="728"/>
        <v>36700</v>
      </c>
      <c r="E4208" s="460">
        <f t="shared" si="734"/>
        <v>36.700000000000003</v>
      </c>
      <c r="F4208" s="460">
        <f t="shared" si="729"/>
        <v>2.0734273033741915E-8</v>
      </c>
      <c r="G4208" s="460">
        <v>5.7024260507184102E-9</v>
      </c>
      <c r="H4208" s="460">
        <f t="shared" si="730"/>
        <v>1</v>
      </c>
      <c r="I4208" s="460">
        <v>1.8922510670408199E-7</v>
      </c>
      <c r="J4208" s="587">
        <v>1.4753230193857799E-6</v>
      </c>
      <c r="K4208" s="587">
        <v>2.9282586023536798E-6</v>
      </c>
      <c r="L4208" s="460" t="str">
        <f t="shared" si="731"/>
        <v>-</v>
      </c>
      <c r="M4208" s="460">
        <f t="shared" si="732"/>
        <v>1</v>
      </c>
      <c r="N4208" s="460">
        <f t="shared" si="733"/>
        <v>1.1823565869031813E-16</v>
      </c>
      <c r="O4208" s="460">
        <f t="shared" si="738"/>
        <v>-318.54503049668665</v>
      </c>
      <c r="P4208" s="460">
        <f t="shared" si="735"/>
        <v>-100</v>
      </c>
      <c r="Q4208" s="460">
        <f t="shared" si="736"/>
        <v>5.6779405803367997E-31</v>
      </c>
      <c r="R4208" s="460">
        <f t="shared" si="737"/>
        <v>-5.6779405803368001E-29</v>
      </c>
    </row>
    <row r="4209" spans="3:18" x14ac:dyDescent="0.35">
      <c r="C4209" s="460">
        <v>36800</v>
      </c>
      <c r="D4209" s="460">
        <f t="shared" si="728"/>
        <v>36800</v>
      </c>
      <c r="E4209" s="460">
        <f t="shared" si="734"/>
        <v>36.799999999999997</v>
      </c>
      <c r="F4209" s="460">
        <f t="shared" si="729"/>
        <v>2.5608468176801631E-47</v>
      </c>
      <c r="G4209" s="460">
        <v>0.99999998509883903</v>
      </c>
      <c r="H4209" s="460">
        <f t="shared" si="730"/>
        <v>1</v>
      </c>
      <c r="I4209" s="460">
        <v>1.3886584022085201E-6</v>
      </c>
      <c r="J4209" s="587">
        <v>2.3562946759895099E-6</v>
      </c>
      <c r="K4209" s="587">
        <v>1.08002482229618E-6</v>
      </c>
      <c r="L4209" s="460" t="str">
        <f t="shared" si="731"/>
        <v>-</v>
      </c>
      <c r="M4209" s="460">
        <f t="shared" si="732"/>
        <v>1</v>
      </c>
      <c r="N4209" s="460">
        <f t="shared" si="733"/>
        <v>2.5608467795205726E-47</v>
      </c>
      <c r="O4209" s="460">
        <f t="shared" si="738"/>
        <v>-931.83232810887728</v>
      </c>
      <c r="P4209" s="460">
        <f t="shared" si="735"/>
        <v>-100</v>
      </c>
      <c r="Q4209" s="460">
        <f t="shared" si="736"/>
        <v>3.4949177464833503E-33</v>
      </c>
      <c r="R4209" s="460">
        <f t="shared" si="737"/>
        <v>-3.4949177464833502E-31</v>
      </c>
    </row>
    <row r="4210" spans="3:18" x14ac:dyDescent="0.35">
      <c r="C4210" s="460">
        <v>36900</v>
      </c>
      <c r="D4210" s="460">
        <f t="shared" si="728"/>
        <v>36900</v>
      </c>
      <c r="E4210" s="460">
        <f t="shared" si="734"/>
        <v>36.9</v>
      </c>
      <c r="F4210" s="460">
        <f t="shared" si="729"/>
        <v>2.042189107335007E-8</v>
      </c>
      <c r="G4210" s="460">
        <v>5.7024275777429497E-9</v>
      </c>
      <c r="H4210" s="460">
        <f t="shared" si="730"/>
        <v>1</v>
      </c>
      <c r="I4210" s="460">
        <v>2.3583740466806802E-6</v>
      </c>
      <c r="J4210" s="587">
        <v>2.8463845913646601E-6</v>
      </c>
      <c r="K4210" s="587">
        <v>8.4376323214104497E-7</v>
      </c>
      <c r="L4210" s="460" t="str">
        <f t="shared" si="731"/>
        <v>-</v>
      </c>
      <c r="M4210" s="460">
        <f t="shared" si="732"/>
        <v>1</v>
      </c>
      <c r="N4210" s="460">
        <f t="shared" si="733"/>
        <v>1.1645435484633402E-16</v>
      </c>
      <c r="O4210" s="460">
        <f t="shared" si="738"/>
        <v>-318.67688532500432</v>
      </c>
      <c r="P4210" s="460">
        <f t="shared" si="735"/>
        <v>-100</v>
      </c>
      <c r="Q4210" s="460">
        <f t="shared" si="736"/>
        <v>3.3904041906689697E-33</v>
      </c>
      <c r="R4210" s="460">
        <f t="shared" si="737"/>
        <v>-3.3904041906689698E-31</v>
      </c>
    </row>
    <row r="4211" spans="3:18" x14ac:dyDescent="0.35">
      <c r="C4211" s="460">
        <v>37000</v>
      </c>
      <c r="D4211" s="460">
        <f t="shared" si="728"/>
        <v>37000</v>
      </c>
      <c r="E4211" s="460">
        <f t="shared" si="734"/>
        <v>37</v>
      </c>
      <c r="F4211" s="460">
        <f t="shared" si="729"/>
        <v>1.2786478508673265E-7</v>
      </c>
      <c r="G4211" s="460">
        <v>1.0536716992016899E-8</v>
      </c>
      <c r="H4211" s="460">
        <f t="shared" si="730"/>
        <v>1</v>
      </c>
      <c r="I4211" s="460">
        <v>2.9548007142692098E-6</v>
      </c>
      <c r="J4211" s="587">
        <v>2.87380760741363E-6</v>
      </c>
      <c r="K4211" s="587">
        <v>2.6536472572673398E-6</v>
      </c>
      <c r="L4211" s="460" t="str">
        <f t="shared" si="731"/>
        <v>-</v>
      </c>
      <c r="M4211" s="460">
        <f t="shared" si="732"/>
        <v>1</v>
      </c>
      <c r="N4211" s="460">
        <f t="shared" si="733"/>
        <v>1.347275053703965E-15</v>
      </c>
      <c r="O4211" s="460">
        <f t="shared" si="738"/>
        <v>-297.41087463177047</v>
      </c>
      <c r="P4211" s="460">
        <f t="shared" si="735"/>
        <v>-100</v>
      </c>
      <c r="Q4211" s="460">
        <f t="shared" si="736"/>
        <v>5.3562594536375204E-31</v>
      </c>
      <c r="R4211" s="460">
        <f t="shared" si="737"/>
        <v>-5.3562594536375208E-29</v>
      </c>
    </row>
    <row r="4212" spans="3:18" x14ac:dyDescent="0.35">
      <c r="C4212" s="460">
        <v>37100</v>
      </c>
      <c r="D4212" s="460">
        <f t="shared" si="728"/>
        <v>37100</v>
      </c>
      <c r="E4212" s="460">
        <f t="shared" si="734"/>
        <v>37.1</v>
      </c>
      <c r="F4212" s="460">
        <f t="shared" si="729"/>
        <v>2.8305521199713998E-7</v>
      </c>
      <c r="G4212" s="460">
        <v>1.37668798512065E-8</v>
      </c>
      <c r="H4212" s="460">
        <f t="shared" si="730"/>
        <v>1</v>
      </c>
      <c r="I4212" s="460">
        <v>3.0933709036363601E-6</v>
      </c>
      <c r="J4212" s="587">
        <v>2.44175183361135E-6</v>
      </c>
      <c r="K4212" s="587">
        <v>4.1743716782442701E-6</v>
      </c>
      <c r="L4212" s="460" t="str">
        <f t="shared" si="731"/>
        <v>-</v>
      </c>
      <c r="M4212" s="460">
        <f t="shared" si="732"/>
        <v>1</v>
      </c>
      <c r="N4212" s="460">
        <f t="shared" si="733"/>
        <v>3.8967870948224105E-15</v>
      </c>
      <c r="O4212" s="460">
        <f t="shared" si="738"/>
        <v>-288.18586643415733</v>
      </c>
      <c r="P4212" s="460">
        <f t="shared" si="735"/>
        <v>-100</v>
      </c>
      <c r="Q4212" s="460">
        <f t="shared" si="736"/>
        <v>6.8750469544017666E-30</v>
      </c>
      <c r="R4212" s="460">
        <f t="shared" si="737"/>
        <v>-6.8750469544017666E-28</v>
      </c>
    </row>
    <row r="4213" spans="3:18" x14ac:dyDescent="0.35">
      <c r="C4213" s="460">
        <v>37200</v>
      </c>
      <c r="D4213" s="460">
        <f t="shared" si="728"/>
        <v>37200</v>
      </c>
      <c r="E4213" s="460">
        <f t="shared" si="734"/>
        <v>37.200000000000003</v>
      </c>
      <c r="F4213" s="460">
        <f t="shared" si="729"/>
        <v>3.5625784629324388E-7</v>
      </c>
      <c r="G4213" s="460">
        <v>8.4885082946065602E-15</v>
      </c>
      <c r="H4213" s="460">
        <f t="shared" si="730"/>
        <v>1</v>
      </c>
      <c r="I4213" s="460">
        <v>2.7604093390392599E-6</v>
      </c>
      <c r="J4213" s="587">
        <v>1.6266457807003E-6</v>
      </c>
      <c r="K4213" s="587">
        <v>5.2617891128297599E-6</v>
      </c>
      <c r="L4213" s="460" t="str">
        <f t="shared" si="731"/>
        <v>-</v>
      </c>
      <c r="M4213" s="460">
        <f t="shared" si="732"/>
        <v>1</v>
      </c>
      <c r="N4213" s="460">
        <f t="shared" si="733"/>
        <v>3.0240976832788695E-21</v>
      </c>
      <c r="O4213" s="460">
        <f t="shared" si="738"/>
        <v>-410.38808369050787</v>
      </c>
      <c r="P4213" s="460">
        <f t="shared" si="735"/>
        <v>-100</v>
      </c>
      <c r="Q4213" s="460">
        <f t="shared" si="736"/>
        <v>3.7962433077283193E-30</v>
      </c>
      <c r="R4213" s="460">
        <f t="shared" si="737"/>
        <v>-3.7962433077283194E-28</v>
      </c>
    </row>
    <row r="4214" spans="3:18" x14ac:dyDescent="0.35">
      <c r="C4214" s="460">
        <v>37300</v>
      </c>
      <c r="D4214" s="460">
        <f t="shared" si="728"/>
        <v>37300</v>
      </c>
      <c r="E4214" s="460">
        <f t="shared" si="734"/>
        <v>37.299999999999997</v>
      </c>
      <c r="F4214" s="460">
        <f t="shared" si="729"/>
        <v>2.7884309395123634E-7</v>
      </c>
      <c r="G4214" s="460">
        <v>1.3766873698380699E-8</v>
      </c>
      <c r="H4214" s="460">
        <f t="shared" si="730"/>
        <v>1</v>
      </c>
      <c r="I4214" s="460">
        <v>2.0140677550678799E-6</v>
      </c>
      <c r="J4214" s="587">
        <v>5.6477811820497796E-7</v>
      </c>
      <c r="K4214" s="587">
        <v>5.8164530374462203E-6</v>
      </c>
      <c r="L4214" s="460" t="str">
        <f t="shared" si="731"/>
        <v>-</v>
      </c>
      <c r="M4214" s="460">
        <f t="shared" si="732"/>
        <v>1</v>
      </c>
      <c r="N4214" s="460">
        <f t="shared" si="733"/>
        <v>3.838797656092374E-15</v>
      </c>
      <c r="O4214" s="460">
        <f t="shared" si="738"/>
        <v>-288.31609558082721</v>
      </c>
      <c r="P4214" s="460">
        <f t="shared" si="735"/>
        <v>-100</v>
      </c>
      <c r="Q4214" s="460">
        <f t="shared" si="736"/>
        <v>3.6840976655569108E-30</v>
      </c>
      <c r="R4214" s="460">
        <f t="shared" si="737"/>
        <v>-3.684097665556911E-28</v>
      </c>
    </row>
    <row r="4215" spans="3:18" x14ac:dyDescent="0.35">
      <c r="C4215" s="460">
        <v>37400</v>
      </c>
      <c r="D4215" s="460">
        <f t="shared" si="728"/>
        <v>37400</v>
      </c>
      <c r="E4215" s="460">
        <f t="shared" si="734"/>
        <v>37.4</v>
      </c>
      <c r="F4215" s="460">
        <f t="shared" si="729"/>
        <v>1.2408758306871757E-7</v>
      </c>
      <c r="G4215" s="460">
        <v>1.05367145102998E-8</v>
      </c>
      <c r="H4215" s="460">
        <f t="shared" si="730"/>
        <v>1</v>
      </c>
      <c r="I4215" s="460">
        <v>9.7434059756999401E-7</v>
      </c>
      <c r="J4215" s="587">
        <v>5.7040869971814405E-7</v>
      </c>
      <c r="K4215" s="587">
        <v>5.7926231658164503E-6</v>
      </c>
      <c r="L4215" s="460" t="str">
        <f t="shared" si="731"/>
        <v>-</v>
      </c>
      <c r="M4215" s="460">
        <f t="shared" si="732"/>
        <v>1</v>
      </c>
      <c r="N4215" s="460">
        <f t="shared" si="733"/>
        <v>1.3074754370681883E-15</v>
      </c>
      <c r="O4215" s="460">
        <f t="shared" si="738"/>
        <v>-297.67132922544243</v>
      </c>
      <c r="P4215" s="460">
        <f t="shared" si="735"/>
        <v>-100</v>
      </c>
      <c r="Q4215" s="460">
        <f t="shared" si="736"/>
        <v>6.6210316873470966E-30</v>
      </c>
      <c r="R4215" s="460">
        <f t="shared" si="737"/>
        <v>-6.6210316873470968E-28</v>
      </c>
    </row>
    <row r="4216" spans="3:18" x14ac:dyDescent="0.35">
      <c r="C4216" s="460">
        <v>37500</v>
      </c>
      <c r="D4216" s="460">
        <f t="shared" si="728"/>
        <v>37500</v>
      </c>
      <c r="E4216" s="460">
        <f t="shared" si="734"/>
        <v>37.5</v>
      </c>
      <c r="F4216" s="460">
        <f t="shared" si="729"/>
        <v>1.9523683650285823E-8</v>
      </c>
      <c r="G4216" s="460">
        <v>5.7024316770351896E-9</v>
      </c>
      <c r="H4216" s="460">
        <f t="shared" si="730"/>
        <v>1</v>
      </c>
      <c r="I4216" s="460">
        <v>1.9614757218537501E-7</v>
      </c>
      <c r="J4216" s="587">
        <v>1.5965812632401E-6</v>
      </c>
      <c r="K4216" s="587">
        <v>5.2018774783897198E-6</v>
      </c>
      <c r="L4216" s="460" t="str">
        <f t="shared" si="731"/>
        <v>-</v>
      </c>
      <c r="M4216" s="460">
        <f t="shared" si="732"/>
        <v>1</v>
      </c>
      <c r="N4216" s="460">
        <f t="shared" si="733"/>
        <v>1.1133247209980391E-16</v>
      </c>
      <c r="O4216" s="460">
        <f t="shared" si="738"/>
        <v>-319.06756294925469</v>
      </c>
      <c r="P4216" s="460">
        <f t="shared" si="735"/>
        <v>-100</v>
      </c>
      <c r="Q4216" s="460">
        <f t="shared" si="736"/>
        <v>5.0325397077941238E-31</v>
      </c>
      <c r="R4216" s="460">
        <f t="shared" si="737"/>
        <v>-5.0325397077941238E-29</v>
      </c>
    </row>
    <row r="4217" spans="3:18" x14ac:dyDescent="0.35">
      <c r="C4217" s="460">
        <v>37600</v>
      </c>
      <c r="D4217" s="460">
        <f t="shared" si="728"/>
        <v>37600</v>
      </c>
      <c r="E4217" s="460">
        <f t="shared" si="734"/>
        <v>37.6</v>
      </c>
      <c r="F4217" s="460">
        <f t="shared" si="729"/>
        <v>4.0681349622077421E-50</v>
      </c>
      <c r="G4217" s="460">
        <v>0.99999998509883903</v>
      </c>
      <c r="H4217" s="460">
        <f t="shared" si="730"/>
        <v>1</v>
      </c>
      <c r="I4217" s="460">
        <v>1.31751901236774E-6</v>
      </c>
      <c r="J4217" s="587">
        <v>2.35174019465378E-6</v>
      </c>
      <c r="K4217" s="587">
        <v>4.1110644304493199E-6</v>
      </c>
      <c r="L4217" s="460" t="str">
        <f t="shared" si="731"/>
        <v>-</v>
      </c>
      <c r="M4217" s="460">
        <f t="shared" si="732"/>
        <v>1</v>
      </c>
      <c r="N4217" s="460">
        <f t="shared" si="733"/>
        <v>4.0681349015878083E-50</v>
      </c>
      <c r="O4217" s="460">
        <f t="shared" si="738"/>
        <v>-987.81209308133896</v>
      </c>
      <c r="P4217" s="460">
        <f t="shared" si="735"/>
        <v>-100</v>
      </c>
      <c r="Q4217" s="460">
        <f t="shared" si="736"/>
        <v>3.0987298359634039E-33</v>
      </c>
      <c r="R4217" s="460">
        <f t="shared" si="737"/>
        <v>-3.0987298359634038E-31</v>
      </c>
    </row>
    <row r="4218" spans="3:18" x14ac:dyDescent="0.35">
      <c r="C4218" s="460">
        <v>37700</v>
      </c>
      <c r="D4218" s="460">
        <f t="shared" si="728"/>
        <v>37700</v>
      </c>
      <c r="E4218" s="460">
        <f t="shared" si="734"/>
        <v>37.700000000000003</v>
      </c>
      <c r="F4218" s="460">
        <f t="shared" si="729"/>
        <v>1.9236695842240965E-8</v>
      </c>
      <c r="G4218" s="460">
        <v>5.70242195801261E-9</v>
      </c>
      <c r="H4218" s="460">
        <f t="shared" si="730"/>
        <v>1</v>
      </c>
      <c r="I4218" s="460">
        <v>2.2202337457675701E-6</v>
      </c>
      <c r="J4218" s="587">
        <v>2.7197334896552001E-6</v>
      </c>
      <c r="K4218" s="587">
        <v>2.6348858294675098E-6</v>
      </c>
      <c r="L4218" s="460" t="str">
        <f t="shared" si="731"/>
        <v>-</v>
      </c>
      <c r="M4218" s="460">
        <f t="shared" si="732"/>
        <v>1</v>
      </c>
      <c r="N4218" s="460">
        <f t="shared" si="733"/>
        <v>1.0969575677040476E-16</v>
      </c>
      <c r="O4218" s="460">
        <f t="shared" si="738"/>
        <v>-319.19620342787493</v>
      </c>
      <c r="P4218" s="460">
        <f t="shared" si="735"/>
        <v>-100</v>
      </c>
      <c r="Q4218" s="460">
        <f t="shared" si="736"/>
        <v>3.0082897633579504E-33</v>
      </c>
      <c r="R4218" s="460">
        <f t="shared" si="737"/>
        <v>-3.0082897633579502E-31</v>
      </c>
    </row>
    <row r="4219" spans="3:18" x14ac:dyDescent="0.35">
      <c r="C4219" s="460">
        <v>37800</v>
      </c>
      <c r="D4219" s="460">
        <f t="shared" si="728"/>
        <v>37800</v>
      </c>
      <c r="E4219" s="460">
        <f t="shared" si="734"/>
        <v>37.799999999999997</v>
      </c>
      <c r="F4219" s="460">
        <f t="shared" si="729"/>
        <v>1.2046632463009974E-7</v>
      </c>
      <c r="G4219" s="460">
        <v>1.0536711420272701E-8</v>
      </c>
      <c r="H4219" s="460">
        <f t="shared" si="730"/>
        <v>1</v>
      </c>
      <c r="I4219" s="460">
        <v>2.7706712663878599E-6</v>
      </c>
      <c r="J4219" s="587">
        <v>2.64805072371625E-6</v>
      </c>
      <c r="K4219" s="587">
        <v>9.23920588415285E-7</v>
      </c>
      <c r="L4219" s="460" t="str">
        <f t="shared" si="731"/>
        <v>-</v>
      </c>
      <c r="M4219" s="460">
        <f t="shared" si="732"/>
        <v>1</v>
      </c>
      <c r="N4219" s="460">
        <f t="shared" si="733"/>
        <v>1.2693188984882503E-15</v>
      </c>
      <c r="O4219" s="460">
        <f t="shared" si="738"/>
        <v>-297.92858507655018</v>
      </c>
      <c r="P4219" s="460">
        <f t="shared" si="735"/>
        <v>-100</v>
      </c>
      <c r="Q4219" s="460">
        <f t="shared" si="736"/>
        <v>4.7542035485453682E-31</v>
      </c>
      <c r="R4219" s="460">
        <f t="shared" si="737"/>
        <v>-4.7542035485453684E-29</v>
      </c>
    </row>
    <row r="4220" spans="3:18" x14ac:dyDescent="0.35">
      <c r="C4220" s="460">
        <v>37900</v>
      </c>
      <c r="D4220" s="460">
        <f t="shared" si="728"/>
        <v>37900</v>
      </c>
      <c r="E4220" s="460">
        <f t="shared" si="734"/>
        <v>37.9</v>
      </c>
      <c r="F4220" s="460">
        <f t="shared" si="729"/>
        <v>2.6672618346469141E-7</v>
      </c>
      <c r="G4220" s="460">
        <v>1.37668883312941E-8</v>
      </c>
      <c r="H4220" s="460">
        <f t="shared" si="730"/>
        <v>1</v>
      </c>
      <c r="I4220" s="460">
        <v>2.8908518964045799E-6</v>
      </c>
      <c r="J4220" s="587">
        <v>2.1551847401812501E-6</v>
      </c>
      <c r="K4220" s="587">
        <v>8.5066808794471197E-7</v>
      </c>
      <c r="L4220" s="460" t="str">
        <f t="shared" si="731"/>
        <v>-</v>
      </c>
      <c r="M4220" s="460">
        <f t="shared" si="732"/>
        <v>1</v>
      </c>
      <c r="N4220" s="460">
        <f t="shared" si="733"/>
        <v>3.6719895827906696E-15</v>
      </c>
      <c r="O4220" s="460">
        <f t="shared" si="738"/>
        <v>-288.70197119071736</v>
      </c>
      <c r="P4220" s="460">
        <f t="shared" si="735"/>
        <v>-100</v>
      </c>
      <c r="Q4220" s="460">
        <f t="shared" si="736"/>
        <v>6.1041323767897475E-30</v>
      </c>
      <c r="R4220" s="460">
        <f t="shared" si="737"/>
        <v>-6.1041323767897474E-28</v>
      </c>
    </row>
    <row r="4221" spans="3:18" x14ac:dyDescent="0.35">
      <c r="C4221" s="460">
        <v>38000</v>
      </c>
      <c r="D4221" s="460">
        <f t="shared" si="728"/>
        <v>38000</v>
      </c>
      <c r="E4221" s="460">
        <f t="shared" si="734"/>
        <v>38</v>
      </c>
      <c r="F4221" s="460">
        <f t="shared" si="729"/>
        <v>3.3576724392255467E-7</v>
      </c>
      <c r="G4221" s="460">
        <v>2.2849484438555699E-16</v>
      </c>
      <c r="H4221" s="460">
        <f t="shared" si="730"/>
        <v>1</v>
      </c>
      <c r="I4221" s="460">
        <v>2.5693971764113E-6</v>
      </c>
      <c r="J4221" s="587">
        <v>1.3265532122173201E-6</v>
      </c>
      <c r="K4221" s="587">
        <v>2.5141953416533198E-6</v>
      </c>
      <c r="L4221" s="460" t="str">
        <f t="shared" si="731"/>
        <v>-</v>
      </c>
      <c r="M4221" s="460">
        <f t="shared" si="732"/>
        <v>1</v>
      </c>
      <c r="N4221" s="460">
        <f t="shared" si="733"/>
        <v>7.6721084149851487E-23</v>
      </c>
      <c r="O4221" s="460">
        <f t="shared" si="738"/>
        <v>-442.30170537509736</v>
      </c>
      <c r="P4221" s="460">
        <f t="shared" si="735"/>
        <v>-100</v>
      </c>
      <c r="Q4221" s="460">
        <f t="shared" si="736"/>
        <v>3.370877014890311E-30</v>
      </c>
      <c r="R4221" s="460">
        <f t="shared" si="737"/>
        <v>-3.3708770148903109E-28</v>
      </c>
    </row>
    <row r="4222" spans="3:18" x14ac:dyDescent="0.35">
      <c r="C4222" s="460">
        <v>38100</v>
      </c>
      <c r="D4222" s="460">
        <f t="shared" ref="D4222:D4285" si="739">IF(AND($D$11=$U$86,$D$13&gt;=$U$80),$D$13/$U$80,1)*(f_CLK_MHz/fCLK_NOM_MHz)*$C4222</f>
        <v>38100</v>
      </c>
      <c r="E4222" s="460">
        <f t="shared" si="734"/>
        <v>38.1</v>
      </c>
      <c r="F4222" s="460">
        <f t="shared" ref="F4222:F4285" si="740">IF(SINC3_Decimation&lt;&gt;0,(ABS(SIN(((MOD_CLK_DIV*PI()*$D4222*SINC3_Decimation)/(f_CLK_MHz*1000000)))/(SINC3_Decimation*SIN(((MOD_CLK_DIV*PI()*$D4222)/(f_CLK_MHz*1000000)))))^First_Stage_Order),"-")</f>
        <v>2.6285290600288606E-7</v>
      </c>
      <c r="G4222" s="460">
        <v>1.37668652184994E-8</v>
      </c>
      <c r="H4222" s="460">
        <f t="shared" ref="H4222:H4285" si="741">IF(SINC1A_Decimation&lt;&gt;0,(ABS(SIN(((MOD_CLK_DIV*SINC3_Decimation*FIR2_Decimation*PI()*$D4222*SINC1A_Decimation)/(f_CLK_MHz*1000000)))/(SINC1A_Decimation*SIN(((MOD_CLK_DIV*SINC3_Decimation*FIR2_Decimation*PI()*$D4222)/(f_CLK_MHz*1000000)))))^1),"-")</f>
        <v>1</v>
      </c>
      <c r="I4222" s="460">
        <v>1.8622041753409301E-6</v>
      </c>
      <c r="J4222" s="587">
        <v>2.9981168868995002E-7</v>
      </c>
      <c r="K4222" s="587">
        <v>3.9055920151923399E-6</v>
      </c>
      <c r="L4222" s="460" t="str">
        <f t="shared" ref="L4222:L4285" si="742">IF(SINC1B_Decimation&lt;&gt;0,(ABS(SIN(((MOD_CLK_DIV*FIR1_Decimation*PI()*$D4222*SINC1B_Decimation)/(f_CLK_MHz*1000000)))/(SINC1B_Decimation*SIN(((MOD_CLK_DIV*FIR1_Decimation*PI()*$D4222)/(f_CLK_MHz*1000000)))))^1),"-")</f>
        <v>-</v>
      </c>
      <c r="M4222" s="460">
        <f t="shared" ref="M4222:M4285" si="743">IF($D$14=$Z$85,(ABS(SIN(((Dec_Prior_to_Chop*PI()*$D4222*2)/(f_CLK_MHz*1000000)))/(2*SIN(((Dec_Prior_to_Chop*PI()*$D4222)/(f_CLK_MHz*1000000)))))^1),1)</f>
        <v>1</v>
      </c>
      <c r="N4222" s="460">
        <f t="shared" ref="N4222:N4285" si="744">M4222*IF(FILTER=$U$85,F4222,IF(AND(FILTER=$U$86,$D$13&lt;=$U$73,$D$13&lt;&gt;$U$72),F4222*G4222*H4222,IF(AND(FILTER=$U$86,OR($D$13&gt;=$U$74,$D$13=$U$72),$D$13&lt;=$U$79,$D$13&lt;&gt;$U$75),I4222*L4222,IF(AND(FILTER=$U$86,$D$13=$U$75),J4222*L4222,IF(AND(FILTER=$U$86,$D$13&gt;=$U$80),K4222,"Error")))))</f>
        <v>3.6186605292326239E-15</v>
      </c>
      <c r="O4222" s="460">
        <f t="shared" si="738"/>
        <v>-288.82904313306193</v>
      </c>
      <c r="P4222" s="460">
        <f t="shared" si="735"/>
        <v>-100</v>
      </c>
      <c r="Q4222" s="460">
        <f t="shared" si="736"/>
        <v>3.2736761452703137E-30</v>
      </c>
      <c r="R4222" s="460">
        <f t="shared" si="737"/>
        <v>-3.2736761452703138E-28</v>
      </c>
    </row>
    <row r="4223" spans="3:18" x14ac:dyDescent="0.35">
      <c r="C4223" s="460">
        <v>38200</v>
      </c>
      <c r="D4223" s="460">
        <f t="shared" si="739"/>
        <v>38200</v>
      </c>
      <c r="E4223" s="460">
        <f t="shared" ref="E4223:E4286" si="745">D4223/1000</f>
        <v>38.200000000000003</v>
      </c>
      <c r="F4223" s="460">
        <f t="shared" si="740"/>
        <v>1.1699298713549698E-7</v>
      </c>
      <c r="G4223" s="460">
        <v>1.05367111263164E-8</v>
      </c>
      <c r="H4223" s="460">
        <f t="shared" si="741"/>
        <v>1</v>
      </c>
      <c r="I4223" s="460">
        <v>8.8289375433502096E-7</v>
      </c>
      <c r="J4223" s="587">
        <v>7.5793267167145499E-7</v>
      </c>
      <c r="K4223" s="587">
        <v>4.8929410747418898E-6</v>
      </c>
      <c r="L4223" s="460" t="str">
        <f t="shared" si="742"/>
        <v>-</v>
      </c>
      <c r="M4223" s="460">
        <f t="shared" si="743"/>
        <v>1</v>
      </c>
      <c r="N4223" s="460">
        <f t="shared" si="744"/>
        <v>1.2327213092515824E-15</v>
      </c>
      <c r="O4223" s="460">
        <f t="shared" si="738"/>
        <v>-298.18270193174618</v>
      </c>
      <c r="P4223" s="460">
        <f t="shared" si="735"/>
        <v>-100</v>
      </c>
      <c r="Q4223" s="460">
        <f t="shared" si="736"/>
        <v>5.8839764356935991E-30</v>
      </c>
      <c r="R4223" s="460">
        <f t="shared" si="737"/>
        <v>-5.8839764356935991E-28</v>
      </c>
    </row>
    <row r="4224" spans="3:18" x14ac:dyDescent="0.35">
      <c r="C4224" s="460">
        <v>38300</v>
      </c>
      <c r="D4224" s="460">
        <f t="shared" si="739"/>
        <v>38300</v>
      </c>
      <c r="E4224" s="460">
        <f t="shared" si="745"/>
        <v>38.299999999999997</v>
      </c>
      <c r="F4224" s="460">
        <f t="shared" si="740"/>
        <v>1.8410750631760624E-8</v>
      </c>
      <c r="G4224" s="460">
        <v>5.7024223898165499E-9</v>
      </c>
      <c r="H4224" s="460">
        <f t="shared" si="741"/>
        <v>1</v>
      </c>
      <c r="I4224" s="460">
        <v>2.15356143907005E-7</v>
      </c>
      <c r="J4224" s="587">
        <v>1.67724616561522E-6</v>
      </c>
      <c r="K4224" s="587">
        <v>5.3859202090238299E-6</v>
      </c>
      <c r="L4224" s="460" t="str">
        <f t="shared" si="742"/>
        <v>-</v>
      </c>
      <c r="M4224" s="460">
        <f t="shared" si="743"/>
        <v>1</v>
      </c>
      <c r="N4224" s="460">
        <f t="shared" si="744"/>
        <v>1.0498587661588097E-16</v>
      </c>
      <c r="O4224" s="460">
        <f t="shared" si="738"/>
        <v>-319.57738242247615</v>
      </c>
      <c r="P4224" s="460">
        <f t="shared" si="735"/>
        <v>-100</v>
      </c>
      <c r="Q4224" s="460">
        <f t="shared" si="736"/>
        <v>4.4736512878036198E-31</v>
      </c>
      <c r="R4224" s="460">
        <f t="shared" si="737"/>
        <v>-4.4736512878036198E-29</v>
      </c>
    </row>
    <row r="4225" spans="3:18" x14ac:dyDescent="0.35">
      <c r="C4225" s="460">
        <v>38400</v>
      </c>
      <c r="D4225" s="460">
        <f t="shared" si="739"/>
        <v>38400</v>
      </c>
      <c r="E4225" s="460">
        <f t="shared" si="745"/>
        <v>38.4</v>
      </c>
      <c r="F4225" s="460">
        <f t="shared" si="740"/>
        <v>6.6328417008426321E-50</v>
      </c>
      <c r="G4225" s="460">
        <v>0.99999998509883903</v>
      </c>
      <c r="H4225" s="460">
        <f t="shared" si="741"/>
        <v>1</v>
      </c>
      <c r="I4225" s="460">
        <v>1.26369892362998E-6</v>
      </c>
      <c r="J4225" s="587">
        <v>2.31343948114225E-6</v>
      </c>
      <c r="K4225" s="587">
        <v>5.3439833442844198E-6</v>
      </c>
      <c r="L4225" s="460" t="str">
        <f t="shared" si="742"/>
        <v>-</v>
      </c>
      <c r="M4225" s="460">
        <f t="shared" si="743"/>
        <v>1</v>
      </c>
      <c r="N4225" s="460">
        <f t="shared" si="744"/>
        <v>6.63284160200559E-50</v>
      </c>
      <c r="O4225" s="460">
        <f t="shared" si="738"/>
        <v>-983.56600747811297</v>
      </c>
      <c r="P4225" s="460">
        <f t="shared" si="735"/>
        <v>-100</v>
      </c>
      <c r="Q4225" s="460">
        <f t="shared" si="736"/>
        <v>2.7555085722012456E-33</v>
      </c>
      <c r="R4225" s="460">
        <f t="shared" si="737"/>
        <v>-2.7555085722012458E-31</v>
      </c>
    </row>
    <row r="4226" spans="3:18" x14ac:dyDescent="0.35">
      <c r="C4226" s="460">
        <v>38500</v>
      </c>
      <c r="D4226" s="460">
        <f t="shared" si="739"/>
        <v>38500</v>
      </c>
      <c r="E4226" s="460">
        <f t="shared" si="745"/>
        <v>38.5</v>
      </c>
      <c r="F4226" s="460">
        <f t="shared" si="740"/>
        <v>1.8146610964849663E-8</v>
      </c>
      <c r="G4226" s="460">
        <v>5.7024162831697398E-9</v>
      </c>
      <c r="H4226" s="460">
        <f t="shared" si="741"/>
        <v>1</v>
      </c>
      <c r="I4226" s="460">
        <v>2.1035131717266101E-6</v>
      </c>
      <c r="J4226" s="587">
        <v>2.5692690655905099E-6</v>
      </c>
      <c r="K4226" s="587">
        <v>4.7795483115940701E-6</v>
      </c>
      <c r="L4226" s="460" t="str">
        <f t="shared" si="742"/>
        <v>-</v>
      </c>
      <c r="M4226" s="460">
        <f t="shared" si="743"/>
        <v>1</v>
      </c>
      <c r="N4226" s="460">
        <f t="shared" si="744"/>
        <v>1.0347952985030527E-16</v>
      </c>
      <c r="O4226" s="460">
        <f t="shared" si="738"/>
        <v>-319.70291106255826</v>
      </c>
      <c r="P4226" s="460">
        <f t="shared" si="735"/>
        <v>-100</v>
      </c>
      <c r="Q4226" s="460">
        <f t="shared" si="736"/>
        <v>2.6770032745100547E-33</v>
      </c>
      <c r="R4226" s="460">
        <f t="shared" si="737"/>
        <v>-2.6770032745100548E-31</v>
      </c>
    </row>
    <row r="4227" spans="3:18" x14ac:dyDescent="0.35">
      <c r="C4227" s="460">
        <v>38600</v>
      </c>
      <c r="D4227" s="460">
        <f t="shared" si="739"/>
        <v>38600</v>
      </c>
      <c r="E4227" s="460">
        <f t="shared" si="745"/>
        <v>38.6</v>
      </c>
      <c r="F4227" s="460">
        <f t="shared" si="740"/>
        <v>1.1366003991406804E-7</v>
      </c>
      <c r="G4227" s="460">
        <v>1.05367148367619E-8</v>
      </c>
      <c r="H4227" s="460">
        <f t="shared" si="741"/>
        <v>1</v>
      </c>
      <c r="I4227" s="460">
        <v>2.6103393294322499E-6</v>
      </c>
      <c r="J4227" s="587">
        <v>2.40971742091416E-6</v>
      </c>
      <c r="K4227" s="587">
        <v>3.75595715016107E-6</v>
      </c>
      <c r="L4227" s="460" t="str">
        <f t="shared" si="742"/>
        <v>-</v>
      </c>
      <c r="M4227" s="460">
        <f t="shared" si="743"/>
        <v>1</v>
      </c>
      <c r="N4227" s="460">
        <f t="shared" si="744"/>
        <v>1.1976034289095106E-15</v>
      </c>
      <c r="O4227" s="460">
        <f t="shared" si="738"/>
        <v>-298.43373938432302</v>
      </c>
      <c r="P4227" s="460">
        <f t="shared" ref="P4227:P4290" si="746">D4226-D4227</f>
        <v>-100</v>
      </c>
      <c r="Q4227" s="460">
        <f t="shared" ref="Q4227:Q4290" si="747">((N4227+N4226)/2)^2</f>
        <v>4.2320421639379917E-31</v>
      </c>
      <c r="R4227" s="460">
        <f t="shared" ref="R4227:R4290" si="748">P4227*Q4227</f>
        <v>-4.2320421639379915E-29</v>
      </c>
    </row>
    <row r="4228" spans="3:18" x14ac:dyDescent="0.35">
      <c r="C4228" s="460">
        <v>38700</v>
      </c>
      <c r="D4228" s="460">
        <f t="shared" si="739"/>
        <v>38700</v>
      </c>
      <c r="E4228" s="460">
        <f t="shared" si="745"/>
        <v>38.700000000000003</v>
      </c>
      <c r="F4228" s="460">
        <f t="shared" si="740"/>
        <v>2.5170075319060591E-7</v>
      </c>
      <c r="G4228" s="460">
        <v>1.3766874468585599E-8</v>
      </c>
      <c r="H4228" s="460">
        <f t="shared" si="741"/>
        <v>1</v>
      </c>
      <c r="I4228" s="460">
        <v>2.7122555101460001E-6</v>
      </c>
      <c r="J4228" s="587">
        <v>1.8666187705666701E-6</v>
      </c>
      <c r="K4228" s="587">
        <v>2.3804897903648098E-6</v>
      </c>
      <c r="L4228" s="460" t="str">
        <f t="shared" si="742"/>
        <v>-</v>
      </c>
      <c r="M4228" s="460">
        <f t="shared" si="743"/>
        <v>1</v>
      </c>
      <c r="N4228" s="460">
        <f t="shared" si="744"/>
        <v>3.4651326728235177E-15</v>
      </c>
      <c r="O4228" s="460">
        <f t="shared" si="738"/>
        <v>-289.20560264977604</v>
      </c>
      <c r="P4228" s="460">
        <f t="shared" si="746"/>
        <v>-100</v>
      </c>
      <c r="Q4228" s="460">
        <f t="shared" si="747"/>
        <v>5.4352769886011296E-30</v>
      </c>
      <c r="R4228" s="460">
        <f t="shared" si="748"/>
        <v>-5.4352769886011294E-28</v>
      </c>
    </row>
    <row r="4229" spans="3:18" x14ac:dyDescent="0.35">
      <c r="C4229" s="460">
        <v>38800</v>
      </c>
      <c r="D4229" s="460">
        <f t="shared" si="739"/>
        <v>38800</v>
      </c>
      <c r="E4229" s="460">
        <f t="shared" si="745"/>
        <v>38.799999999999997</v>
      </c>
      <c r="F4229" s="460">
        <f t="shared" si="740"/>
        <v>3.1690824690019495E-7</v>
      </c>
      <c r="G4229" s="460">
        <v>5.2762486392453401E-15</v>
      </c>
      <c r="H4229" s="460">
        <f t="shared" si="741"/>
        <v>1</v>
      </c>
      <c r="I4229" s="460">
        <v>2.3999889153941198E-6</v>
      </c>
      <c r="J4229" s="587">
        <v>1.0325499164860801E-6</v>
      </c>
      <c r="K4229" s="587">
        <v>7.93190704757253E-7</v>
      </c>
      <c r="L4229" s="460" t="str">
        <f t="shared" si="742"/>
        <v>-</v>
      </c>
      <c r="M4229" s="460">
        <f t="shared" si="743"/>
        <v>1</v>
      </c>
      <c r="N4229" s="460">
        <f t="shared" si="744"/>
        <v>1.6720867064727798E-21</v>
      </c>
      <c r="O4229" s="460">
        <f t="shared" si="738"/>
        <v>-415.53482411729027</v>
      </c>
      <c r="P4229" s="460">
        <f t="shared" si="746"/>
        <v>-100</v>
      </c>
      <c r="Q4229" s="460">
        <f t="shared" si="747"/>
        <v>3.0017890070691019E-30</v>
      </c>
      <c r="R4229" s="460">
        <f t="shared" si="748"/>
        <v>-3.0017890070691019E-28</v>
      </c>
    </row>
    <row r="4230" spans="3:18" x14ac:dyDescent="0.35">
      <c r="C4230" s="460">
        <v>38900</v>
      </c>
      <c r="D4230" s="460">
        <f t="shared" si="739"/>
        <v>38900</v>
      </c>
      <c r="E4230" s="460">
        <f t="shared" si="745"/>
        <v>38.9</v>
      </c>
      <c r="F4230" s="460">
        <f t="shared" si="740"/>
        <v>2.481326888178975E-7</v>
      </c>
      <c r="G4230" s="460">
        <v>1.3766879097602E-8</v>
      </c>
      <c r="H4230" s="460">
        <f t="shared" si="741"/>
        <v>1</v>
      </c>
      <c r="I4230" s="460">
        <v>1.72735572784957E-6</v>
      </c>
      <c r="J4230" s="587">
        <v>4.5126285262471798E-8</v>
      </c>
      <c r="K4230" s="587">
        <v>8.4733464506621703E-7</v>
      </c>
      <c r="L4230" s="460" t="str">
        <f t="shared" si="742"/>
        <v>-</v>
      </c>
      <c r="M4230" s="460">
        <f t="shared" si="743"/>
        <v>1</v>
      </c>
      <c r="N4230" s="460">
        <f t="shared" si="744"/>
        <v>3.4160127271188946E-15</v>
      </c>
      <c r="O4230" s="460">
        <f t="shared" si="738"/>
        <v>-289.32961039837721</v>
      </c>
      <c r="P4230" s="460">
        <f t="shared" si="746"/>
        <v>-100</v>
      </c>
      <c r="Q4230" s="460">
        <f t="shared" si="747"/>
        <v>2.9172885938950009E-30</v>
      </c>
      <c r="R4230" s="460">
        <f t="shared" si="748"/>
        <v>-2.9172885938950007E-28</v>
      </c>
    </row>
    <row r="4231" spans="3:18" x14ac:dyDescent="0.35">
      <c r="C4231" s="460">
        <v>39000</v>
      </c>
      <c r="D4231" s="460">
        <f t="shared" si="739"/>
        <v>39000</v>
      </c>
      <c r="E4231" s="460">
        <f t="shared" si="745"/>
        <v>39</v>
      </c>
      <c r="F4231" s="460">
        <f t="shared" si="740"/>
        <v>1.1046040937199674E-7</v>
      </c>
      <c r="G4231" s="460">
        <v>1.05367166742945E-8</v>
      </c>
      <c r="H4231" s="460">
        <f t="shared" si="741"/>
        <v>1</v>
      </c>
      <c r="I4231" s="460">
        <v>8.0211223655682902E-7</v>
      </c>
      <c r="J4231" s="587">
        <v>9.3564494159113197E-7</v>
      </c>
      <c r="K4231" s="587">
        <v>2.37971861495058E-6</v>
      </c>
      <c r="L4231" s="460" t="str">
        <f t="shared" si="742"/>
        <v>-</v>
      </c>
      <c r="M4231" s="460">
        <f t="shared" si="743"/>
        <v>1</v>
      </c>
      <c r="N4231" s="460">
        <f t="shared" si="744"/>
        <v>1.1638900372793144E-15</v>
      </c>
      <c r="O4231" s="460">
        <f t="shared" si="738"/>
        <v>-298.68176098579664</v>
      </c>
      <c r="P4231" s="460">
        <f t="shared" si="746"/>
        <v>-100</v>
      </c>
      <c r="Q4231" s="460">
        <f t="shared" si="747"/>
        <v>5.2438773328355895E-30</v>
      </c>
      <c r="R4231" s="460">
        <f t="shared" si="748"/>
        <v>-5.2438773328355894E-28</v>
      </c>
    </row>
    <row r="4232" spans="3:18" x14ac:dyDescent="0.35">
      <c r="C4232" s="460">
        <v>39100</v>
      </c>
      <c r="D4232" s="460">
        <f t="shared" si="739"/>
        <v>39100</v>
      </c>
      <c r="E4232" s="460">
        <f t="shared" si="745"/>
        <v>39.1</v>
      </c>
      <c r="F4232" s="460">
        <f t="shared" si="740"/>
        <v>1.7385755700989266E-8</v>
      </c>
      <c r="G4232" s="460">
        <v>5.7024280972018799E-9</v>
      </c>
      <c r="H4232" s="460">
        <f t="shared" si="741"/>
        <v>1</v>
      </c>
      <c r="I4232" s="460">
        <v>2.3124576215598899E-7</v>
      </c>
      <c r="J4232" s="587">
        <v>1.7532367669548799E-6</v>
      </c>
      <c r="K4232" s="587">
        <v>3.6556567890903901E-6</v>
      </c>
      <c r="L4232" s="460" t="str">
        <f t="shared" si="742"/>
        <v>-</v>
      </c>
      <c r="M4232" s="460">
        <f t="shared" si="743"/>
        <v>1</v>
      </c>
      <c r="N4232" s="460">
        <f t="shared" si="744"/>
        <v>9.9141021800408957E-17</v>
      </c>
      <c r="O4232" s="460">
        <f t="shared" si="738"/>
        <v>-320.07493218673062</v>
      </c>
      <c r="P4232" s="460">
        <f t="shared" si="746"/>
        <v>-100</v>
      </c>
      <c r="Q4232" s="460">
        <f t="shared" si="747"/>
        <v>3.9881186405001203E-31</v>
      </c>
      <c r="R4232" s="460">
        <f t="shared" si="748"/>
        <v>-3.9881186405001205E-29</v>
      </c>
    </row>
    <row r="4233" spans="3:18" x14ac:dyDescent="0.35">
      <c r="C4233" s="460">
        <v>39200</v>
      </c>
      <c r="D4233" s="460">
        <f t="shared" si="739"/>
        <v>39200</v>
      </c>
      <c r="E4233" s="460">
        <f t="shared" si="745"/>
        <v>39.200000000000003</v>
      </c>
      <c r="F4233" s="460">
        <f t="shared" si="740"/>
        <v>1.4247502909787667E-48</v>
      </c>
      <c r="G4233" s="460">
        <v>0.99999998509883903</v>
      </c>
      <c r="H4233" s="460">
        <f t="shared" si="741"/>
        <v>1</v>
      </c>
      <c r="I4233" s="460">
        <v>1.21399964442785E-6</v>
      </c>
      <c r="J4233" s="587">
        <v>2.2795244969440901E-6</v>
      </c>
      <c r="K4233" s="587">
        <v>4.5542128989164104E-6</v>
      </c>
      <c r="L4233" s="460" t="str">
        <f t="shared" si="742"/>
        <v>-</v>
      </c>
      <c r="M4233" s="460">
        <f t="shared" si="743"/>
        <v>1</v>
      </c>
      <c r="N4233" s="460">
        <f t="shared" si="744"/>
        <v>1.4247502697483332E-48</v>
      </c>
      <c r="O4233" s="460">
        <f t="shared" si="738"/>
        <v>-956.92522504258079</v>
      </c>
      <c r="P4233" s="460">
        <f t="shared" si="746"/>
        <v>-100</v>
      </c>
      <c r="Q4233" s="460">
        <f t="shared" si="747"/>
        <v>2.457235550907291E-33</v>
      </c>
      <c r="R4233" s="460">
        <f t="shared" si="748"/>
        <v>-2.4572355509072911E-31</v>
      </c>
    </row>
    <row r="4234" spans="3:18" x14ac:dyDescent="0.35">
      <c r="C4234" s="460">
        <v>39300</v>
      </c>
      <c r="D4234" s="460">
        <f t="shared" si="739"/>
        <v>39300</v>
      </c>
      <c r="E4234" s="460">
        <f t="shared" si="745"/>
        <v>39.299999999999997</v>
      </c>
      <c r="F4234" s="460">
        <f t="shared" si="740"/>
        <v>1.7142219441942672E-8</v>
      </c>
      <c r="G4234" s="460">
        <v>5.7024255202636597E-9</v>
      </c>
      <c r="H4234" s="460">
        <f t="shared" si="741"/>
        <v>1</v>
      </c>
      <c r="I4234" s="460">
        <v>1.9975400887770402E-6</v>
      </c>
      <c r="J4234" s="587">
        <v>2.4347984762890999E-6</v>
      </c>
      <c r="K4234" s="587">
        <v>4.9932284646405702E-6</v>
      </c>
      <c r="L4234" s="460" t="str">
        <f t="shared" si="742"/>
        <v>-</v>
      </c>
      <c r="M4234" s="460">
        <f t="shared" si="743"/>
        <v>1</v>
      </c>
      <c r="N4234" s="460">
        <f t="shared" si="744"/>
        <v>9.775222961969376E-17</v>
      </c>
      <c r="O4234" s="460">
        <f t="shared" si="738"/>
        <v>-320.19746656089529</v>
      </c>
      <c r="P4234" s="460">
        <f t="shared" si="746"/>
        <v>-100</v>
      </c>
      <c r="Q4234" s="460">
        <f t="shared" si="747"/>
        <v>2.3888745989053336E-33</v>
      </c>
      <c r="R4234" s="460">
        <f t="shared" si="748"/>
        <v>-2.3888745989053334E-31</v>
      </c>
    </row>
    <row r="4235" spans="3:18" x14ac:dyDescent="0.35">
      <c r="C4235" s="460">
        <v>39400</v>
      </c>
      <c r="D4235" s="460">
        <f t="shared" si="739"/>
        <v>39400</v>
      </c>
      <c r="E4235" s="460">
        <f t="shared" si="745"/>
        <v>39.4</v>
      </c>
      <c r="F4235" s="460">
        <f t="shared" si="740"/>
        <v>1.0738744690605645E-7</v>
      </c>
      <c r="G4235" s="460">
        <v>1.0536718216452E-8</v>
      </c>
      <c r="H4235" s="460">
        <f t="shared" si="741"/>
        <v>1</v>
      </c>
      <c r="I4235" s="460">
        <v>2.46579206489535E-6</v>
      </c>
      <c r="J4235" s="587">
        <v>2.1997509624817799E-6</v>
      </c>
      <c r="K4235" s="587">
        <v>4.93676631052988E-6</v>
      </c>
      <c r="L4235" s="460" t="str">
        <f t="shared" si="742"/>
        <v>-</v>
      </c>
      <c r="M4235" s="460">
        <f t="shared" si="743"/>
        <v>1</v>
      </c>
      <c r="N4235" s="460">
        <f t="shared" si="744"/>
        <v>1.131511268033317E-15</v>
      </c>
      <c r="O4235" s="460">
        <f t="shared" si="738"/>
        <v>-298.92682233625624</v>
      </c>
      <c r="P4235" s="460">
        <f t="shared" si="746"/>
        <v>-100</v>
      </c>
      <c r="Q4235" s="460">
        <f t="shared" si="747"/>
        <v>3.7777218666552838E-31</v>
      </c>
      <c r="R4235" s="460">
        <f t="shared" si="748"/>
        <v>-3.7777218666552838E-29</v>
      </c>
    </row>
    <row r="4236" spans="3:18" x14ac:dyDescent="0.35">
      <c r="C4236" s="460">
        <v>39500</v>
      </c>
      <c r="D4236" s="460">
        <f t="shared" si="739"/>
        <v>39500</v>
      </c>
      <c r="E4236" s="460">
        <f t="shared" si="745"/>
        <v>39.5</v>
      </c>
      <c r="F4236" s="460">
        <f t="shared" si="740"/>
        <v>2.3785050047032065E-7</v>
      </c>
      <c r="G4236" s="460">
        <v>1.3766882926216101E-8</v>
      </c>
      <c r="H4236" s="460">
        <f t="shared" si="741"/>
        <v>1</v>
      </c>
      <c r="I4236" s="460">
        <v>2.55235651741072E-6</v>
      </c>
      <c r="J4236" s="587">
        <v>1.61764757593231E-6</v>
      </c>
      <c r="K4236" s="587">
        <v>4.3979209798558097E-6</v>
      </c>
      <c r="L4236" s="460" t="str">
        <f t="shared" si="742"/>
        <v>-</v>
      </c>
      <c r="M4236" s="460">
        <f t="shared" si="743"/>
        <v>1</v>
      </c>
      <c r="N4236" s="460">
        <f t="shared" si="744"/>
        <v>3.2744599939168119E-15</v>
      </c>
      <c r="O4236" s="460">
        <f t="shared" si="738"/>
        <v>-289.6972062248887</v>
      </c>
      <c r="P4236" s="460">
        <f t="shared" si="746"/>
        <v>-100</v>
      </c>
      <c r="Q4236" s="460">
        <f t="shared" si="747"/>
        <v>4.8531456902826022E-30</v>
      </c>
      <c r="R4236" s="460">
        <f t="shared" si="748"/>
        <v>-4.8531456902826019E-28</v>
      </c>
    </row>
    <row r="4237" spans="3:18" x14ac:dyDescent="0.35">
      <c r="C4237" s="460">
        <v>39600</v>
      </c>
      <c r="D4237" s="460">
        <f t="shared" si="739"/>
        <v>39600</v>
      </c>
      <c r="E4237" s="460">
        <f t="shared" si="745"/>
        <v>39.6</v>
      </c>
      <c r="F4237" s="460">
        <f t="shared" si="740"/>
        <v>2.9952052567393358E-7</v>
      </c>
      <c r="G4237" s="460">
        <v>2.9837648109756601E-15</v>
      </c>
      <c r="H4237" s="460">
        <f t="shared" si="741"/>
        <v>1</v>
      </c>
      <c r="I4237" s="460">
        <v>2.2498461399816898E-6</v>
      </c>
      <c r="J4237" s="587">
        <v>7.8648570301039503E-7</v>
      </c>
      <c r="K4237" s="587">
        <v>3.4367919316403399E-6</v>
      </c>
      <c r="L4237" s="460" t="str">
        <f t="shared" si="742"/>
        <v>-</v>
      </c>
      <c r="M4237" s="460">
        <f t="shared" si="743"/>
        <v>1</v>
      </c>
      <c r="N4237" s="460">
        <f t="shared" si="744"/>
        <v>8.9369880467081486E-22</v>
      </c>
      <c r="O4237" s="460">
        <f t="shared" ref="O4237:O4300" si="749">20*LOG10(N4237)</f>
        <v>-420.97617645874385</v>
      </c>
      <c r="P4237" s="460">
        <f t="shared" si="746"/>
        <v>-100</v>
      </c>
      <c r="Q4237" s="460">
        <f t="shared" si="747"/>
        <v>2.6805235261311128E-30</v>
      </c>
      <c r="R4237" s="460">
        <f t="shared" si="748"/>
        <v>-2.6805235261311128E-28</v>
      </c>
    </row>
    <row r="4238" spans="3:18" x14ac:dyDescent="0.35">
      <c r="C4238" s="460">
        <v>39700</v>
      </c>
      <c r="D4238" s="460">
        <f t="shared" si="739"/>
        <v>39700</v>
      </c>
      <c r="E4238" s="460">
        <f t="shared" si="745"/>
        <v>39.700000000000003</v>
      </c>
      <c r="F4238" s="460">
        <f t="shared" si="740"/>
        <v>2.3455796171507924E-7</v>
      </c>
      <c r="G4238" s="460">
        <v>1.3766870586535201E-8</v>
      </c>
      <c r="H4238" s="460">
        <f t="shared" si="741"/>
        <v>1</v>
      </c>
      <c r="I4238" s="460">
        <v>1.6101160777117599E-6</v>
      </c>
      <c r="J4238" s="587">
        <v>1.5745849900922701E-7</v>
      </c>
      <c r="K4238" s="587">
        <v>2.1538911509414298E-6</v>
      </c>
      <c r="L4238" s="460" t="str">
        <f t="shared" si="742"/>
        <v>-</v>
      </c>
      <c r="M4238" s="460">
        <f t="shared" si="743"/>
        <v>1</v>
      </c>
      <c r="N4238" s="460">
        <f t="shared" si="744"/>
        <v>3.2291291039729739E-15</v>
      </c>
      <c r="O4238" s="460">
        <f t="shared" si="749"/>
        <v>-289.81829182172436</v>
      </c>
      <c r="P4238" s="460">
        <f t="shared" si="746"/>
        <v>-100</v>
      </c>
      <c r="Q4238" s="460">
        <f t="shared" si="747"/>
        <v>2.606820135465935E-30</v>
      </c>
      <c r="R4238" s="460">
        <f t="shared" si="748"/>
        <v>-2.6068201354659351E-28</v>
      </c>
    </row>
    <row r="4239" spans="3:18" x14ac:dyDescent="0.35">
      <c r="C4239" s="460">
        <v>39800</v>
      </c>
      <c r="D4239" s="460">
        <f t="shared" si="739"/>
        <v>39800</v>
      </c>
      <c r="E4239" s="460">
        <f t="shared" si="745"/>
        <v>39.799999999999997</v>
      </c>
      <c r="F4239" s="460">
        <f t="shared" si="740"/>
        <v>1.0443489936771286E-7</v>
      </c>
      <c r="G4239" s="460">
        <v>1.05367043350436E-8</v>
      </c>
      <c r="H4239" s="460">
        <f t="shared" si="741"/>
        <v>1</v>
      </c>
      <c r="I4239" s="460">
        <v>7.3549243887508496E-7</v>
      </c>
      <c r="J4239" s="587">
        <v>1.06194118760027E-6</v>
      </c>
      <c r="K4239" s="587">
        <v>6.7969880051940295E-7</v>
      </c>
      <c r="L4239" s="460" t="str">
        <f t="shared" si="742"/>
        <v>-</v>
      </c>
      <c r="M4239" s="460">
        <f t="shared" si="743"/>
        <v>1</v>
      </c>
      <c r="N4239" s="460">
        <f t="shared" si="744"/>
        <v>1.1003996568976222E-15</v>
      </c>
      <c r="O4239" s="460">
        <f t="shared" si="749"/>
        <v>-299.1689910738894</v>
      </c>
      <c r="P4239" s="460">
        <f t="shared" si="746"/>
        <v>-100</v>
      </c>
      <c r="Q4239" s="460">
        <f t="shared" si="747"/>
        <v>4.6862048228014205E-30</v>
      </c>
      <c r="R4239" s="460">
        <f t="shared" si="748"/>
        <v>-4.6862048228014201E-28</v>
      </c>
    </row>
    <row r="4240" spans="3:18" x14ac:dyDescent="0.35">
      <c r="C4240" s="460">
        <v>39900</v>
      </c>
      <c r="D4240" s="460">
        <f t="shared" si="739"/>
        <v>39900</v>
      </c>
      <c r="E4240" s="460">
        <f t="shared" si="745"/>
        <v>39.9</v>
      </c>
      <c r="F4240" s="460">
        <f t="shared" si="740"/>
        <v>1.644012231004656E-8</v>
      </c>
      <c r="G4240" s="460">
        <v>5.7024337591753302E-9</v>
      </c>
      <c r="H4240" s="460">
        <f t="shared" si="741"/>
        <v>1</v>
      </c>
      <c r="I4240" s="460">
        <v>2.3753332489493901E-7</v>
      </c>
      <c r="J4240" s="587">
        <v>1.7832742956136E-6</v>
      </c>
      <c r="K4240" s="587">
        <v>8.3855386268741703E-7</v>
      </c>
      <c r="L4240" s="460" t="str">
        <f t="shared" si="742"/>
        <v>-</v>
      </c>
      <c r="M4240" s="460">
        <f t="shared" si="743"/>
        <v>1</v>
      </c>
      <c r="N4240" s="460">
        <f t="shared" si="744"/>
        <v>9.3748708465781014E-17</v>
      </c>
      <c r="O4240" s="460">
        <f t="shared" si="749"/>
        <v>-320.56069413281512</v>
      </c>
      <c r="P4240" s="460">
        <f t="shared" si="746"/>
        <v>-100</v>
      </c>
      <c r="Q4240" s="460">
        <f t="shared" si="747"/>
        <v>3.5649757962502196E-31</v>
      </c>
      <c r="R4240" s="460">
        <f t="shared" si="748"/>
        <v>-3.5649757962502198E-29</v>
      </c>
    </row>
    <row r="4241" spans="3:18" x14ac:dyDescent="0.35">
      <c r="C4241" s="460">
        <v>40000</v>
      </c>
      <c r="D4241" s="460">
        <f t="shared" si="739"/>
        <v>40000</v>
      </c>
      <c r="E4241" s="460">
        <f t="shared" si="745"/>
        <v>40</v>
      </c>
      <c r="F4241" s="460">
        <f t="shared" si="740"/>
        <v>2.7393645780010164E-52</v>
      </c>
      <c r="G4241" s="460">
        <v>0.99999998509883903</v>
      </c>
      <c r="H4241" s="460">
        <f t="shared" si="741"/>
        <v>1</v>
      </c>
      <c r="I4241" s="460">
        <v>1.15955441325856E-6</v>
      </c>
      <c r="J4241" s="587">
        <v>2.2091177684185298E-6</v>
      </c>
      <c r="K4241" s="587">
        <v>2.2515404295541899E-6</v>
      </c>
      <c r="L4241" s="460" t="str">
        <f t="shared" si="742"/>
        <v>-</v>
      </c>
      <c r="M4241" s="460">
        <f t="shared" si="743"/>
        <v>1</v>
      </c>
      <c r="N4241" s="460">
        <f t="shared" si="744"/>
        <v>2.7393645371813039E-52</v>
      </c>
      <c r="O4241" s="460">
        <f t="shared" si="749"/>
        <v>-1031.2470034151474</v>
      </c>
      <c r="P4241" s="460">
        <f t="shared" si="746"/>
        <v>-100</v>
      </c>
      <c r="Q4241" s="460">
        <f t="shared" si="747"/>
        <v>2.1972050847505003E-33</v>
      </c>
      <c r="R4241" s="460">
        <f t="shared" si="748"/>
        <v>-2.1972050847505001E-31</v>
      </c>
    </row>
    <row r="4242" spans="3:18" x14ac:dyDescent="0.35">
      <c r="C4242" s="460">
        <v>40100</v>
      </c>
      <c r="D4242" s="460">
        <f t="shared" si="739"/>
        <v>40100</v>
      </c>
      <c r="E4242" s="460">
        <f t="shared" si="745"/>
        <v>40.1</v>
      </c>
      <c r="F4242" s="460">
        <f t="shared" si="740"/>
        <v>1.6215205165539691E-8</v>
      </c>
      <c r="G4242" s="460">
        <v>5.7024198771236702E-9</v>
      </c>
      <c r="H4242" s="460">
        <f t="shared" si="741"/>
        <v>1</v>
      </c>
      <c r="I4242" s="460">
        <v>1.89114161720542E-6</v>
      </c>
      <c r="J4242" s="587">
        <v>2.2759321383626902E-6</v>
      </c>
      <c r="K4242" s="587">
        <v>3.4224797459426299E-6</v>
      </c>
      <c r="L4242" s="460" t="str">
        <f t="shared" si="742"/>
        <v>-</v>
      </c>
      <c r="M4242" s="460">
        <f t="shared" si="743"/>
        <v>1</v>
      </c>
      <c r="N4242" s="460">
        <f t="shared" si="744"/>
        <v>9.2465908247611947E-17</v>
      </c>
      <c r="O4242" s="460">
        <f t="shared" si="749"/>
        <v>-320.68036720230714</v>
      </c>
      <c r="P4242" s="460">
        <f t="shared" si="746"/>
        <v>-100</v>
      </c>
      <c r="Q4242" s="460">
        <f t="shared" si="747"/>
        <v>2.1374860470139478E-33</v>
      </c>
      <c r="R4242" s="460">
        <f t="shared" si="748"/>
        <v>-2.1374860470139479E-31</v>
      </c>
    </row>
    <row r="4243" spans="3:18" x14ac:dyDescent="0.35">
      <c r="C4243" s="460">
        <v>40200</v>
      </c>
      <c r="D4243" s="460">
        <f t="shared" si="739"/>
        <v>40200</v>
      </c>
      <c r="E4243" s="460">
        <f t="shared" si="745"/>
        <v>40.200000000000003</v>
      </c>
      <c r="F4243" s="460">
        <f t="shared" si="740"/>
        <v>1.0159688185170215E-7</v>
      </c>
      <c r="G4243" s="460">
        <v>1.05367126672473E-8</v>
      </c>
      <c r="H4243" s="460">
        <f t="shared" si="741"/>
        <v>1</v>
      </c>
      <c r="I4243" s="460">
        <v>2.32387795530466E-6</v>
      </c>
      <c r="J4243" s="587">
        <v>1.9783882813887501E-6</v>
      </c>
      <c r="K4243" s="587">
        <v>4.2403297631118299E-6</v>
      </c>
      <c r="L4243" s="460" t="str">
        <f t="shared" si="742"/>
        <v>-</v>
      </c>
      <c r="M4243" s="460">
        <f t="shared" si="743"/>
        <v>1</v>
      </c>
      <c r="N4243" s="460">
        <f t="shared" si="744"/>
        <v>1.0704971519596574E-15</v>
      </c>
      <c r="O4243" s="460">
        <f t="shared" si="749"/>
        <v>-299.40828967602891</v>
      </c>
      <c r="P4243" s="460">
        <f t="shared" si="746"/>
        <v>-100</v>
      </c>
      <c r="Q4243" s="460">
        <f t="shared" si="747"/>
        <v>3.3812076985166421E-31</v>
      </c>
      <c r="R4243" s="460">
        <f t="shared" si="748"/>
        <v>-3.3812076985166422E-29</v>
      </c>
    </row>
    <row r="4244" spans="3:18" x14ac:dyDescent="0.35">
      <c r="C4244" s="460">
        <v>40300</v>
      </c>
      <c r="D4244" s="460">
        <f t="shared" si="739"/>
        <v>40300</v>
      </c>
      <c r="E4244" s="460">
        <f t="shared" si="745"/>
        <v>40.299999999999997</v>
      </c>
      <c r="F4244" s="460">
        <f t="shared" si="740"/>
        <v>2.2506194407238234E-7</v>
      </c>
      <c r="G4244" s="460">
        <v>1.37668914124276E-8</v>
      </c>
      <c r="H4244" s="460">
        <f t="shared" si="741"/>
        <v>1</v>
      </c>
      <c r="I4244" s="460">
        <v>2.3963684189214402E-6</v>
      </c>
      <c r="J4244" s="587">
        <v>1.36935380388632E-6</v>
      </c>
      <c r="K4244" s="587">
        <v>4.6302666262492803E-6</v>
      </c>
      <c r="L4244" s="460" t="str">
        <f t="shared" si="742"/>
        <v>-</v>
      </c>
      <c r="M4244" s="460">
        <f t="shared" si="743"/>
        <v>1</v>
      </c>
      <c r="N4244" s="460">
        <f t="shared" si="744"/>
        <v>3.0984033451143413E-15</v>
      </c>
      <c r="O4244" s="460">
        <f t="shared" si="749"/>
        <v>-290.17724094292907</v>
      </c>
      <c r="P4244" s="460">
        <f t="shared" si="746"/>
        <v>-100</v>
      </c>
      <c r="Q4244" s="460">
        <f t="shared" si="747"/>
        <v>4.3449328386259578E-30</v>
      </c>
      <c r="R4244" s="460">
        <f t="shared" si="748"/>
        <v>-4.3449328386259578E-28</v>
      </c>
    </row>
    <row r="4245" spans="3:18" x14ac:dyDescent="0.35">
      <c r="C4245" s="460">
        <v>40400</v>
      </c>
      <c r="D4245" s="460">
        <f t="shared" si="739"/>
        <v>40400</v>
      </c>
      <c r="E4245" s="460">
        <f t="shared" si="745"/>
        <v>40.4</v>
      </c>
      <c r="F4245" s="460">
        <f t="shared" si="740"/>
        <v>2.8346235664000422E-7</v>
      </c>
      <c r="G4245" s="460">
        <v>2.06398898388412E-15</v>
      </c>
      <c r="H4245" s="460">
        <f t="shared" si="741"/>
        <v>1</v>
      </c>
      <c r="I4245" s="460">
        <v>2.1028685757075502E-6</v>
      </c>
      <c r="J4245" s="587">
        <v>5.5059841843746705E-7</v>
      </c>
      <c r="K4245" s="587">
        <v>4.5604650721482699E-6</v>
      </c>
      <c r="L4245" s="460" t="str">
        <f t="shared" si="742"/>
        <v>-</v>
      </c>
      <c r="M4245" s="460">
        <f t="shared" si="743"/>
        <v>1</v>
      </c>
      <c r="N4245" s="460">
        <f t="shared" si="744"/>
        <v>5.8506318145080032E-22</v>
      </c>
      <c r="O4245" s="460">
        <f t="shared" si="749"/>
        <v>-424.65594463138927</v>
      </c>
      <c r="P4245" s="460">
        <f t="shared" si="746"/>
        <v>-100</v>
      </c>
      <c r="Q4245" s="460">
        <f t="shared" si="747"/>
        <v>2.4000267286348797E-30</v>
      </c>
      <c r="R4245" s="460">
        <f t="shared" si="748"/>
        <v>-2.4000267286348796E-28</v>
      </c>
    </row>
    <row r="4246" spans="3:18" x14ac:dyDescent="0.35">
      <c r="C4246" s="460">
        <v>40500</v>
      </c>
      <c r="D4246" s="460">
        <f t="shared" si="739"/>
        <v>40500</v>
      </c>
      <c r="E4246" s="460">
        <f t="shared" si="745"/>
        <v>40.5</v>
      </c>
      <c r="F4246" s="460">
        <f t="shared" si="740"/>
        <v>2.2201865456890702E-7</v>
      </c>
      <c r="G4246" s="460">
        <v>1.37668844789168E-8</v>
      </c>
      <c r="H4246" s="460">
        <f t="shared" si="741"/>
        <v>1</v>
      </c>
      <c r="I4246" s="460">
        <v>1.49333168879085E-6</v>
      </c>
      <c r="J4246" s="587">
        <v>3.4416179700375102E-7</v>
      </c>
      <c r="K4246" s="587">
        <v>4.0445723653424603E-6</v>
      </c>
      <c r="L4246" s="460" t="str">
        <f t="shared" si="742"/>
        <v>-</v>
      </c>
      <c r="M4246" s="460">
        <f t="shared" si="743"/>
        <v>1</v>
      </c>
      <c r="N4246" s="460">
        <f t="shared" si="744"/>
        <v>3.0565051696146767E-15</v>
      </c>
      <c r="O4246" s="460">
        <f t="shared" si="749"/>
        <v>-290.29549730660733</v>
      </c>
      <c r="P4246" s="460">
        <f t="shared" si="746"/>
        <v>-100</v>
      </c>
      <c r="Q4246" s="460">
        <f t="shared" si="747"/>
        <v>2.3355568570947155E-30</v>
      </c>
      <c r="R4246" s="460">
        <f t="shared" si="748"/>
        <v>-2.3355568570947155E-28</v>
      </c>
    </row>
    <row r="4247" spans="3:18" x14ac:dyDescent="0.35">
      <c r="C4247" s="460">
        <v>40600</v>
      </c>
      <c r="D4247" s="460">
        <f t="shared" si="739"/>
        <v>40600</v>
      </c>
      <c r="E4247" s="460">
        <f t="shared" si="745"/>
        <v>40.6</v>
      </c>
      <c r="F4247" s="460">
        <f t="shared" si="740"/>
        <v>9.8867852605533545E-8</v>
      </c>
      <c r="G4247" s="460">
        <v>1.0536709885475E-8</v>
      </c>
      <c r="H4247" s="460">
        <f t="shared" si="741"/>
        <v>1</v>
      </c>
      <c r="I4247" s="460">
        <v>6.6499489104164298E-7</v>
      </c>
      <c r="J4247" s="587">
        <v>1.1710639958671299E-6</v>
      </c>
      <c r="K4247" s="587">
        <v>3.1396979377025001E-6</v>
      </c>
      <c r="L4247" s="460" t="str">
        <f t="shared" si="742"/>
        <v>-</v>
      </c>
      <c r="M4247" s="460">
        <f t="shared" si="743"/>
        <v>1</v>
      </c>
      <c r="N4247" s="460">
        <f t="shared" si="744"/>
        <v>1.0417418799044105E-15</v>
      </c>
      <c r="O4247" s="460">
        <f t="shared" si="749"/>
        <v>-299.64479752130524</v>
      </c>
      <c r="P4247" s="460">
        <f t="shared" si="746"/>
        <v>-100</v>
      </c>
      <c r="Q4247" s="460">
        <f t="shared" si="747"/>
        <v>4.1989072197229757E-30</v>
      </c>
      <c r="R4247" s="460">
        <f t="shared" si="748"/>
        <v>-4.1989072197229758E-28</v>
      </c>
    </row>
    <row r="4248" spans="3:18" x14ac:dyDescent="0.35">
      <c r="C4248" s="460">
        <v>40700</v>
      </c>
      <c r="D4248" s="460">
        <f t="shared" si="739"/>
        <v>40700</v>
      </c>
      <c r="E4248" s="460">
        <f t="shared" si="745"/>
        <v>40.700000000000003</v>
      </c>
      <c r="F4248" s="460">
        <f t="shared" si="740"/>
        <v>1.5566261963300338E-8</v>
      </c>
      <c r="G4248" s="460">
        <v>5.7024394000113901E-9</v>
      </c>
      <c r="H4248" s="460">
        <f t="shared" si="741"/>
        <v>1</v>
      </c>
      <c r="I4248" s="460">
        <v>2.5309212717147201E-7</v>
      </c>
      <c r="J4248" s="587">
        <v>1.79919422275967E-6</v>
      </c>
      <c r="K4248" s="587">
        <v>1.94018182034767E-6</v>
      </c>
      <c r="L4248" s="460" t="str">
        <f t="shared" si="742"/>
        <v>-</v>
      </c>
      <c r="M4248" s="460">
        <f t="shared" si="743"/>
        <v>1</v>
      </c>
      <c r="N4248" s="460">
        <f t="shared" si="744"/>
        <v>8.8765665530422507E-17</v>
      </c>
      <c r="O4248" s="460">
        <f t="shared" si="749"/>
        <v>-321.03509972815255</v>
      </c>
      <c r="P4248" s="460">
        <f t="shared" si="746"/>
        <v>-100</v>
      </c>
      <c r="Q4248" s="460">
        <f t="shared" si="747"/>
        <v>3.1951182757127269E-31</v>
      </c>
      <c r="R4248" s="460">
        <f t="shared" si="748"/>
        <v>-3.1951182757127269E-29</v>
      </c>
    </row>
    <row r="4249" spans="3:18" x14ac:dyDescent="0.35">
      <c r="C4249" s="460">
        <v>40800</v>
      </c>
      <c r="D4249" s="460">
        <f t="shared" si="739"/>
        <v>40800</v>
      </c>
      <c r="E4249" s="460">
        <f t="shared" si="745"/>
        <v>40.799999999999997</v>
      </c>
      <c r="F4249" s="460">
        <f t="shared" si="740"/>
        <v>1.7812705073191749E-48</v>
      </c>
      <c r="G4249" s="460">
        <v>0.99999998509883903</v>
      </c>
      <c r="H4249" s="460">
        <f t="shared" si="741"/>
        <v>1</v>
      </c>
      <c r="I4249" s="460">
        <v>1.12014166027689E-6</v>
      </c>
      <c r="J4249" s="587">
        <v>2.13127715499515E-6</v>
      </c>
      <c r="K4249" s="587">
        <v>5.6781364089726096E-7</v>
      </c>
      <c r="L4249" s="460" t="str">
        <f t="shared" si="742"/>
        <v>-</v>
      </c>
      <c r="M4249" s="460">
        <f t="shared" si="743"/>
        <v>1</v>
      </c>
      <c r="N4249" s="460">
        <f t="shared" si="744"/>
        <v>1.7812704807761764E-48</v>
      </c>
      <c r="O4249" s="460">
        <f t="shared" si="749"/>
        <v>-954.98540258334049</v>
      </c>
      <c r="P4249" s="460">
        <f t="shared" si="746"/>
        <v>-100</v>
      </c>
      <c r="Q4249" s="460">
        <f t="shared" si="747"/>
        <v>1.9698358442647096E-33</v>
      </c>
      <c r="R4249" s="460">
        <f t="shared" si="748"/>
        <v>-1.9698358442647095E-31</v>
      </c>
    </row>
    <row r="4250" spans="3:18" x14ac:dyDescent="0.35">
      <c r="C4250" s="460">
        <v>40900</v>
      </c>
      <c r="D4250" s="460">
        <f t="shared" si="739"/>
        <v>40900</v>
      </c>
      <c r="E4250" s="460">
        <f t="shared" si="745"/>
        <v>40.9</v>
      </c>
      <c r="F4250" s="460">
        <f t="shared" si="740"/>
        <v>1.535820545187292E-8</v>
      </c>
      <c r="G4250" s="460">
        <v>5.7024291013058699E-9</v>
      </c>
      <c r="H4250" s="460">
        <f t="shared" si="741"/>
        <v>1</v>
      </c>
      <c r="I4250" s="460">
        <v>1.8051888779799799E-6</v>
      </c>
      <c r="J4250" s="587">
        <v>2.1186961541737501E-6</v>
      </c>
      <c r="K4250" s="587">
        <v>8.4048903579391802E-7</v>
      </c>
      <c r="L4250" s="460" t="str">
        <f t="shared" si="742"/>
        <v>-</v>
      </c>
      <c r="M4250" s="460">
        <f t="shared" si="743"/>
        <v>1</v>
      </c>
      <c r="N4250" s="460">
        <f t="shared" si="744"/>
        <v>8.7579077712594603E-17</v>
      </c>
      <c r="O4250" s="460">
        <f t="shared" si="749"/>
        <v>-321.15199265272025</v>
      </c>
      <c r="P4250" s="460">
        <f t="shared" si="746"/>
        <v>-100</v>
      </c>
      <c r="Q4250" s="460">
        <f t="shared" si="747"/>
        <v>1.9175237132471712E-33</v>
      </c>
      <c r="R4250" s="460">
        <f t="shared" si="748"/>
        <v>-1.9175237132471712E-31</v>
      </c>
    </row>
    <row r="4251" spans="3:18" x14ac:dyDescent="0.35">
      <c r="C4251" s="460">
        <v>41000</v>
      </c>
      <c r="D4251" s="460">
        <f t="shared" si="739"/>
        <v>41000</v>
      </c>
      <c r="E4251" s="460">
        <f t="shared" si="745"/>
        <v>41</v>
      </c>
      <c r="F4251" s="460">
        <f t="shared" si="740"/>
        <v>9.6242589875091656E-8</v>
      </c>
      <c r="G4251" s="460">
        <v>1.05367160622704E-8</v>
      </c>
      <c r="H4251" s="460">
        <f t="shared" si="741"/>
        <v>1</v>
      </c>
      <c r="I4251" s="460">
        <v>2.2068425604439999E-6</v>
      </c>
      <c r="J4251" s="587">
        <v>1.7685318860150699E-6</v>
      </c>
      <c r="K4251" s="587">
        <v>2.14630077862003E-6</v>
      </c>
      <c r="L4251" s="460" t="str">
        <f t="shared" si="742"/>
        <v>-</v>
      </c>
      <c r="M4251" s="460">
        <f t="shared" si="743"/>
        <v>1</v>
      </c>
      <c r="N4251" s="460">
        <f t="shared" si="744"/>
        <v>1.0140808426113808E-15</v>
      </c>
      <c r="O4251" s="460">
        <f t="shared" si="749"/>
        <v>-299.87854843258776</v>
      </c>
      <c r="P4251" s="460">
        <f t="shared" si="746"/>
        <v>-100</v>
      </c>
      <c r="Q4251" s="460">
        <f t="shared" si="747"/>
        <v>3.0341364501205694E-31</v>
      </c>
      <c r="R4251" s="460">
        <f t="shared" si="748"/>
        <v>-3.0341364501205694E-29</v>
      </c>
    </row>
    <row r="4252" spans="3:18" x14ac:dyDescent="0.35">
      <c r="C4252" s="460">
        <v>41100</v>
      </c>
      <c r="D4252" s="460">
        <f t="shared" si="739"/>
        <v>41100</v>
      </c>
      <c r="E4252" s="460">
        <f t="shared" si="745"/>
        <v>41.1</v>
      </c>
      <c r="F4252" s="460">
        <f t="shared" si="740"/>
        <v>2.13234550644566E-7</v>
      </c>
      <c r="G4252" s="460">
        <v>1.3766877526971201E-8</v>
      </c>
      <c r="H4252" s="460">
        <f t="shared" si="741"/>
        <v>1</v>
      </c>
      <c r="I4252" s="460">
        <v>2.2682526874975098E-6</v>
      </c>
      <c r="J4252" s="587">
        <v>1.14161431576297E-6</v>
      </c>
      <c r="K4252" s="587">
        <v>3.2232558799989299E-6</v>
      </c>
      <c r="L4252" s="460" t="str">
        <f t="shared" si="742"/>
        <v>-</v>
      </c>
      <c r="M4252" s="460">
        <f t="shared" si="743"/>
        <v>1</v>
      </c>
      <c r="N4252" s="460">
        <f t="shared" si="744"/>
        <v>2.935573943242478E-15</v>
      </c>
      <c r="O4252" s="460">
        <f t="shared" si="749"/>
        <v>-290.64613951684726</v>
      </c>
      <c r="P4252" s="460">
        <f t="shared" si="746"/>
        <v>-100</v>
      </c>
      <c r="Q4252" s="460">
        <f t="shared" si="747"/>
        <v>3.8999432318545725E-30</v>
      </c>
      <c r="R4252" s="460">
        <f t="shared" si="748"/>
        <v>-3.8999432318545726E-28</v>
      </c>
    </row>
    <row r="4253" spans="3:18" x14ac:dyDescent="0.35">
      <c r="C4253" s="460">
        <v>41200</v>
      </c>
      <c r="D4253" s="460">
        <f t="shared" si="739"/>
        <v>41200</v>
      </c>
      <c r="E4253" s="460">
        <f t="shared" si="745"/>
        <v>41.2</v>
      </c>
      <c r="F4253" s="460">
        <f t="shared" si="740"/>
        <v>2.6860814769438011E-7</v>
      </c>
      <c r="G4253" s="460">
        <v>6.1960244663368802E-15</v>
      </c>
      <c r="H4253" s="460">
        <f t="shared" si="741"/>
        <v>1</v>
      </c>
      <c r="I4253" s="460">
        <v>1.9850920145834701E-6</v>
      </c>
      <c r="J4253" s="587">
        <v>3.42030505321768E-7</v>
      </c>
      <c r="K4253" s="587">
        <v>3.9692375218213197E-6</v>
      </c>
      <c r="L4253" s="460" t="str">
        <f t="shared" si="742"/>
        <v>-</v>
      </c>
      <c r="M4253" s="460">
        <f t="shared" si="743"/>
        <v>1</v>
      </c>
      <c r="N4253" s="460">
        <f t="shared" si="744"/>
        <v>1.6643026549718094E-21</v>
      </c>
      <c r="O4253" s="460">
        <f t="shared" si="749"/>
        <v>-415.57535388023183</v>
      </c>
      <c r="P4253" s="460">
        <f t="shared" si="746"/>
        <v>-100</v>
      </c>
      <c r="Q4253" s="460">
        <f t="shared" si="747"/>
        <v>2.1544010369034941E-30</v>
      </c>
      <c r="R4253" s="460">
        <f t="shared" si="748"/>
        <v>-2.154401036903494E-28</v>
      </c>
    </row>
    <row r="4254" spans="3:18" x14ac:dyDescent="0.35">
      <c r="C4254" s="460">
        <v>41300</v>
      </c>
      <c r="D4254" s="460">
        <f t="shared" si="739"/>
        <v>41300</v>
      </c>
      <c r="E4254" s="460">
        <f t="shared" si="745"/>
        <v>41.3</v>
      </c>
      <c r="F4254" s="460">
        <f t="shared" si="740"/>
        <v>2.1041719588417099E-7</v>
      </c>
      <c r="G4254" s="460">
        <v>1.37668760286025E-8</v>
      </c>
      <c r="H4254" s="460">
        <f t="shared" si="741"/>
        <v>1</v>
      </c>
      <c r="I4254" s="460">
        <v>1.4054420269168E-6</v>
      </c>
      <c r="J4254" s="587">
        <v>5.0011347711696896E-7</v>
      </c>
      <c r="K4254" s="587">
        <v>4.3160167280804999E-6</v>
      </c>
      <c r="L4254" s="460" t="str">
        <f t="shared" si="742"/>
        <v>-</v>
      </c>
      <c r="M4254" s="460">
        <f t="shared" si="743"/>
        <v>1</v>
      </c>
      <c r="N4254" s="460">
        <f t="shared" si="744"/>
        <v>2.8967874500235502E-15</v>
      </c>
      <c r="O4254" s="460">
        <f t="shared" si="749"/>
        <v>-290.76166739429129</v>
      </c>
      <c r="P4254" s="460">
        <f t="shared" si="746"/>
        <v>-100</v>
      </c>
      <c r="Q4254" s="460">
        <f t="shared" si="747"/>
        <v>2.0978467932197002E-30</v>
      </c>
      <c r="R4254" s="460">
        <f t="shared" si="748"/>
        <v>-2.0978467932197E-28</v>
      </c>
    </row>
    <row r="4255" spans="3:18" x14ac:dyDescent="0.35">
      <c r="C4255" s="460">
        <v>41400</v>
      </c>
      <c r="D4255" s="460">
        <f t="shared" si="739"/>
        <v>41400</v>
      </c>
      <c r="E4255" s="460">
        <f t="shared" si="745"/>
        <v>41.4</v>
      </c>
      <c r="F4255" s="460">
        <f t="shared" si="740"/>
        <v>9.3716170520440612E-8</v>
      </c>
      <c r="G4255" s="460">
        <v>1.05367064935185E-8</v>
      </c>
      <c r="H4255" s="460">
        <f t="shared" si="741"/>
        <v>1</v>
      </c>
      <c r="I4255" s="460">
        <v>6.2171935456563401E-7</v>
      </c>
      <c r="J4255" s="587">
        <v>1.24982885006512E-6</v>
      </c>
      <c r="K4255" s="587">
        <v>4.2354357244059597E-6</v>
      </c>
      <c r="L4255" s="460" t="str">
        <f t="shared" si="742"/>
        <v>-</v>
      </c>
      <c r="M4255" s="460">
        <f t="shared" si="743"/>
        <v>1</v>
      </c>
      <c r="N4255" s="460">
        <f t="shared" si="744"/>
        <v>9.8745978247041369E-16</v>
      </c>
      <c r="O4255" s="460">
        <f t="shared" si="749"/>
        <v>-300.10961166809295</v>
      </c>
      <c r="P4255" s="460">
        <f t="shared" si="746"/>
        <v>-100</v>
      </c>
      <c r="Q4255" s="460">
        <f t="shared" si="747"/>
        <v>3.7718441407842538E-30</v>
      </c>
      <c r="R4255" s="460">
        <f t="shared" si="748"/>
        <v>-3.7718441407842537E-28</v>
      </c>
    </row>
    <row r="4256" spans="3:18" x14ac:dyDescent="0.35">
      <c r="C4256" s="460">
        <v>41500</v>
      </c>
      <c r="D4256" s="460">
        <f t="shared" si="739"/>
        <v>41500</v>
      </c>
      <c r="E4256" s="460">
        <f t="shared" si="745"/>
        <v>41.5</v>
      </c>
      <c r="F4256" s="460">
        <f t="shared" si="740"/>
        <v>1.4757443749219743E-8</v>
      </c>
      <c r="G4256" s="460">
        <v>5.7024301111144199E-9</v>
      </c>
      <c r="H4256" s="460">
        <f t="shared" si="741"/>
        <v>1</v>
      </c>
      <c r="I4256" s="460">
        <v>2.4401448405846802E-7</v>
      </c>
      <c r="J4256" s="587">
        <v>1.7888508600687401E-6</v>
      </c>
      <c r="K4256" s="587">
        <v>3.7415813271313901E-6</v>
      </c>
      <c r="L4256" s="460" t="str">
        <f t="shared" si="742"/>
        <v>-</v>
      </c>
      <c r="M4256" s="460">
        <f t="shared" si="743"/>
        <v>1</v>
      </c>
      <c r="N4256" s="460">
        <f t="shared" si="744"/>
        <v>8.4153291598627939E-17</v>
      </c>
      <c r="O4256" s="460">
        <f t="shared" si="749"/>
        <v>-321.49857784446715</v>
      </c>
      <c r="P4256" s="460">
        <f t="shared" si="746"/>
        <v>-100</v>
      </c>
      <c r="Q4256" s="460">
        <f t="shared" si="747"/>
        <v>2.8708864512892535E-31</v>
      </c>
      <c r="R4256" s="460">
        <f t="shared" si="748"/>
        <v>-2.8708864512892534E-29</v>
      </c>
    </row>
    <row r="4257" spans="3:18" x14ac:dyDescent="0.35">
      <c r="C4257" s="460">
        <v>41600</v>
      </c>
      <c r="D4257" s="460">
        <f t="shared" si="739"/>
        <v>41600</v>
      </c>
      <c r="E4257" s="460">
        <f t="shared" si="745"/>
        <v>41.6</v>
      </c>
      <c r="F4257" s="460">
        <f t="shared" si="740"/>
        <v>2.2807208142672997E-48</v>
      </c>
      <c r="G4257" s="460">
        <v>0.99999998509883903</v>
      </c>
      <c r="H4257" s="460">
        <f t="shared" si="741"/>
        <v>1</v>
      </c>
      <c r="I4257" s="460">
        <v>1.0590319006849799E-6</v>
      </c>
      <c r="J4257" s="587">
        <v>2.0342630840698701E-6</v>
      </c>
      <c r="K4257" s="587">
        <v>2.88879405961672E-6</v>
      </c>
      <c r="L4257" s="460" t="str">
        <f t="shared" si="742"/>
        <v>-</v>
      </c>
      <c r="M4257" s="460">
        <f t="shared" si="743"/>
        <v>1</v>
      </c>
      <c r="N4257" s="460">
        <f t="shared" si="744"/>
        <v>2.2807207802819116E-48</v>
      </c>
      <c r="O4257" s="460">
        <f t="shared" si="749"/>
        <v>-952.83855760885035</v>
      </c>
      <c r="P4257" s="460">
        <f t="shared" si="746"/>
        <v>-100</v>
      </c>
      <c r="Q4257" s="460">
        <f t="shared" si="747"/>
        <v>1.7704441217209258E-33</v>
      </c>
      <c r="R4257" s="460">
        <f t="shared" si="748"/>
        <v>-1.7704441217209258E-31</v>
      </c>
    </row>
    <row r="4258" spans="3:18" x14ac:dyDescent="0.35">
      <c r="C4258" s="460">
        <v>41700</v>
      </c>
      <c r="D4258" s="460">
        <f t="shared" si="739"/>
        <v>41700</v>
      </c>
      <c r="E4258" s="460">
        <f t="shared" si="745"/>
        <v>41.7</v>
      </c>
      <c r="F4258" s="460">
        <f t="shared" si="740"/>
        <v>1.4564685740267461E-8</v>
      </c>
      <c r="G4258" s="460">
        <v>5.7024234479380502E-9</v>
      </c>
      <c r="H4258" s="460">
        <f t="shared" si="741"/>
        <v>1</v>
      </c>
      <c r="I4258" s="460">
        <v>1.7002611526864001E-6</v>
      </c>
      <c r="J4258" s="587">
        <v>1.9512121500486399E-6</v>
      </c>
      <c r="K4258" s="587">
        <v>1.7657680434943201E-6</v>
      </c>
      <c r="L4258" s="460" t="str">
        <f t="shared" si="742"/>
        <v>-</v>
      </c>
      <c r="M4258" s="460">
        <f t="shared" si="743"/>
        <v>1</v>
      </c>
      <c r="N4258" s="460">
        <f t="shared" si="744"/>
        <v>8.3054005477150131E-17</v>
      </c>
      <c r="O4258" s="460">
        <f t="shared" si="749"/>
        <v>-321.61278835644293</v>
      </c>
      <c r="P4258" s="460">
        <f t="shared" si="746"/>
        <v>-100</v>
      </c>
      <c r="Q4258" s="460">
        <f t="shared" si="747"/>
        <v>1.7244919564496208E-33</v>
      </c>
      <c r="R4258" s="460">
        <f t="shared" si="748"/>
        <v>-1.7244919564496209E-31</v>
      </c>
    </row>
    <row r="4259" spans="3:18" x14ac:dyDescent="0.35">
      <c r="C4259" s="460">
        <v>41800</v>
      </c>
      <c r="D4259" s="460">
        <f t="shared" si="739"/>
        <v>41800</v>
      </c>
      <c r="E4259" s="460">
        <f t="shared" si="745"/>
        <v>41.8</v>
      </c>
      <c r="F4259" s="460">
        <f t="shared" si="740"/>
        <v>9.1283950250532906E-8</v>
      </c>
      <c r="G4259" s="460">
        <v>1.05367105032525E-8</v>
      </c>
      <c r="H4259" s="460">
        <f t="shared" si="741"/>
        <v>1</v>
      </c>
      <c r="I4259" s="460">
        <v>2.0728447948640502E-6</v>
      </c>
      <c r="J4259" s="587">
        <v>1.5577705624315401E-6</v>
      </c>
      <c r="K4259" s="587">
        <v>4.86375209481223E-7</v>
      </c>
      <c r="L4259" s="460" t="str">
        <f t="shared" si="742"/>
        <v>-</v>
      </c>
      <c r="M4259" s="460">
        <f t="shared" si="743"/>
        <v>1</v>
      </c>
      <c r="N4259" s="460">
        <f t="shared" si="744"/>
        <v>9.6183255738316874E-16</v>
      </c>
      <c r="O4259" s="460">
        <f t="shared" si="749"/>
        <v>-300.33801052876373</v>
      </c>
      <c r="P4259" s="460">
        <f t="shared" si="746"/>
        <v>-100</v>
      </c>
      <c r="Q4259" s="460">
        <f t="shared" si="747"/>
        <v>2.7294698231151278E-31</v>
      </c>
      <c r="R4259" s="460">
        <f t="shared" si="748"/>
        <v>-2.7294698231151277E-29</v>
      </c>
    </row>
    <row r="4260" spans="3:18" x14ac:dyDescent="0.35">
      <c r="C4260" s="460">
        <v>41900</v>
      </c>
      <c r="D4260" s="460">
        <f t="shared" si="739"/>
        <v>41900</v>
      </c>
      <c r="E4260" s="460">
        <f t="shared" si="745"/>
        <v>41.9</v>
      </c>
      <c r="F4260" s="460">
        <f t="shared" si="740"/>
        <v>2.0227904107459477E-7</v>
      </c>
      <c r="G4260" s="460">
        <v>1.37668636737767E-8</v>
      </c>
      <c r="H4260" s="460">
        <f t="shared" si="741"/>
        <v>1</v>
      </c>
      <c r="I4260" s="460">
        <v>2.12414110174362E-6</v>
      </c>
      <c r="J4260" s="587">
        <v>9.21285593624031E-7</v>
      </c>
      <c r="K4260" s="587">
        <v>8.2184151561692601E-7</v>
      </c>
      <c r="L4260" s="460" t="str">
        <f t="shared" si="742"/>
        <v>-</v>
      </c>
      <c r="M4260" s="460">
        <f t="shared" si="743"/>
        <v>1</v>
      </c>
      <c r="N4260" s="460">
        <f t="shared" si="744"/>
        <v>2.7847479825362238E-15</v>
      </c>
      <c r="O4260" s="460">
        <f t="shared" si="749"/>
        <v>-291.10428204029893</v>
      </c>
      <c r="P4260" s="460">
        <f t="shared" si="746"/>
        <v>-100</v>
      </c>
      <c r="Q4260" s="460">
        <f t="shared" si="747"/>
        <v>3.5092164355256719E-30</v>
      </c>
      <c r="R4260" s="460">
        <f t="shared" si="748"/>
        <v>-3.5092164355256721E-28</v>
      </c>
    </row>
    <row r="4261" spans="3:18" x14ac:dyDescent="0.35">
      <c r="C4261" s="460">
        <v>42000</v>
      </c>
      <c r="D4261" s="460">
        <f t="shared" si="739"/>
        <v>42000</v>
      </c>
      <c r="E4261" s="460">
        <f t="shared" si="745"/>
        <v>42</v>
      </c>
      <c r="F4261" s="460">
        <f t="shared" si="740"/>
        <v>2.548463331104203E-7</v>
      </c>
      <c r="G4261" s="460">
        <v>1.2159496573603701E-14</v>
      </c>
      <c r="H4261" s="460">
        <f t="shared" si="741"/>
        <v>1</v>
      </c>
      <c r="I4261" s="460">
        <v>1.85110758474677E-6</v>
      </c>
      <c r="J4261" s="587">
        <v>1.4691956193802E-7</v>
      </c>
      <c r="K4261" s="587">
        <v>2.0303470890791898E-6</v>
      </c>
      <c r="L4261" s="460" t="str">
        <f t="shared" si="742"/>
        <v>-</v>
      </c>
      <c r="M4261" s="460">
        <f t="shared" si="743"/>
        <v>1</v>
      </c>
      <c r="N4261" s="460">
        <f t="shared" si="744"/>
        <v>3.098803114251623E-21</v>
      </c>
      <c r="O4261" s="460">
        <f t="shared" si="749"/>
        <v>-410.17612032491036</v>
      </c>
      <c r="P4261" s="460">
        <f t="shared" si="746"/>
        <v>-100</v>
      </c>
      <c r="Q4261" s="460">
        <f t="shared" si="747"/>
        <v>1.9387096462551535E-30</v>
      </c>
      <c r="R4261" s="460">
        <f t="shared" si="748"/>
        <v>-1.9387096462551534E-28</v>
      </c>
    </row>
    <row r="4262" spans="3:18" x14ac:dyDescent="0.35">
      <c r="C4262" s="460">
        <v>42100</v>
      </c>
      <c r="D4262" s="460">
        <f t="shared" si="739"/>
        <v>42100</v>
      </c>
      <c r="E4262" s="460">
        <f t="shared" si="745"/>
        <v>42.1</v>
      </c>
      <c r="F4262" s="460">
        <f t="shared" si="740"/>
        <v>1.9966688557056189E-7</v>
      </c>
      <c r="G4262" s="460">
        <v>1.37668675044983E-8</v>
      </c>
      <c r="H4262" s="460">
        <f t="shared" si="741"/>
        <v>1</v>
      </c>
      <c r="I4262" s="460">
        <v>1.3000407965654301E-6</v>
      </c>
      <c r="J4262" s="587">
        <v>6.3967798573694997E-7</v>
      </c>
      <c r="K4262" s="587">
        <v>3.0222083992780201E-6</v>
      </c>
      <c r="L4262" s="460" t="str">
        <f t="shared" si="742"/>
        <v>-</v>
      </c>
      <c r="M4262" s="460">
        <f t="shared" si="743"/>
        <v>1</v>
      </c>
      <c r="N4262" s="460">
        <f t="shared" si="744"/>
        <v>2.7487875586857489E-15</v>
      </c>
      <c r="O4262" s="460">
        <f t="shared" si="749"/>
        <v>-291.21717647017812</v>
      </c>
      <c r="P4262" s="460">
        <f t="shared" si="746"/>
        <v>-100</v>
      </c>
      <c r="Q4262" s="460">
        <f t="shared" si="747"/>
        <v>1.8889625196745144E-30</v>
      </c>
      <c r="R4262" s="460">
        <f t="shared" si="748"/>
        <v>-1.8889625196745144E-28</v>
      </c>
    </row>
    <row r="4263" spans="3:18" x14ac:dyDescent="0.35">
      <c r="C4263" s="460">
        <v>42200</v>
      </c>
      <c r="D4263" s="460">
        <f t="shared" si="739"/>
        <v>42200</v>
      </c>
      <c r="E4263" s="460">
        <f t="shared" si="745"/>
        <v>42.2</v>
      </c>
      <c r="F4263" s="460">
        <f t="shared" si="740"/>
        <v>8.8941545340252824E-8</v>
      </c>
      <c r="G4263" s="460">
        <v>1.0536703113214999E-8</v>
      </c>
      <c r="H4263" s="460">
        <f t="shared" si="741"/>
        <v>1</v>
      </c>
      <c r="I4263" s="460">
        <v>5.5882252841364E-7</v>
      </c>
      <c r="J4263" s="587">
        <v>1.3127176529382E-6</v>
      </c>
      <c r="K4263" s="587">
        <v>3.7033728931512498E-6</v>
      </c>
      <c r="L4263" s="460" t="str">
        <f t="shared" si="742"/>
        <v>-</v>
      </c>
      <c r="M4263" s="460">
        <f t="shared" si="743"/>
        <v>1</v>
      </c>
      <c r="N4263" s="460">
        <f t="shared" si="744"/>
        <v>9.3715065768079502E-16</v>
      </c>
      <c r="O4263" s="460">
        <f t="shared" si="749"/>
        <v>-300.56381171394457</v>
      </c>
      <c r="P4263" s="460">
        <f t="shared" si="746"/>
        <v>-100</v>
      </c>
      <c r="Q4263" s="460">
        <f t="shared" si="747"/>
        <v>3.3965351337178456E-30</v>
      </c>
      <c r="R4263" s="460">
        <f t="shared" si="748"/>
        <v>-3.3965351337178455E-28</v>
      </c>
    </row>
    <row r="4264" spans="3:18" x14ac:dyDescent="0.35">
      <c r="C4264" s="460">
        <v>42300</v>
      </c>
      <c r="D4264" s="460">
        <f t="shared" si="739"/>
        <v>42300</v>
      </c>
      <c r="E4264" s="460">
        <f t="shared" si="745"/>
        <v>42.3</v>
      </c>
      <c r="F4264" s="460">
        <f t="shared" si="740"/>
        <v>1.4007683209628659E-8</v>
      </c>
      <c r="G4264" s="460">
        <v>5.7024358138381496E-9</v>
      </c>
      <c r="H4264" s="460">
        <f t="shared" si="741"/>
        <v>1</v>
      </c>
      <c r="I4264" s="460">
        <v>2.5704132007536598E-7</v>
      </c>
      <c r="J4264" s="587">
        <v>1.76634784462528E-6</v>
      </c>
      <c r="K4264" s="587">
        <v>4.01154741867752E-6</v>
      </c>
      <c r="L4264" s="460" t="str">
        <f t="shared" si="742"/>
        <v>-</v>
      </c>
      <c r="M4264" s="460">
        <f t="shared" si="743"/>
        <v>1</v>
      </c>
      <c r="N4264" s="460">
        <f t="shared" si="744"/>
        <v>7.9877914403485789E-17</v>
      </c>
      <c r="O4264" s="460">
        <f t="shared" si="749"/>
        <v>-321.95146565992309</v>
      </c>
      <c r="P4264" s="460">
        <f t="shared" si="746"/>
        <v>-100</v>
      </c>
      <c r="Q4264" s="460">
        <f t="shared" si="747"/>
        <v>2.5858677910894783E-31</v>
      </c>
      <c r="R4264" s="460">
        <f t="shared" si="748"/>
        <v>-2.5858677910894784E-29</v>
      </c>
    </row>
    <row r="4265" spans="3:18" x14ac:dyDescent="0.35">
      <c r="C4265" s="460">
        <v>42400</v>
      </c>
      <c r="D4265" s="460">
        <f t="shared" si="739"/>
        <v>42400</v>
      </c>
      <c r="E4265" s="460">
        <f t="shared" si="745"/>
        <v>42.4</v>
      </c>
      <c r="F4265" s="460">
        <f t="shared" si="740"/>
        <v>6.3146447315044215E-51</v>
      </c>
      <c r="G4265" s="460">
        <v>0.99999998509883903</v>
      </c>
      <c r="H4265" s="460">
        <f t="shared" si="741"/>
        <v>1</v>
      </c>
      <c r="I4265" s="460">
        <v>1.02237844360201E-6</v>
      </c>
      <c r="J4265" s="587">
        <v>1.93126348923304E-6</v>
      </c>
      <c r="K4265" s="587">
        <v>3.9218430433931798E-6</v>
      </c>
      <c r="L4265" s="460" t="str">
        <f t="shared" si="742"/>
        <v>-</v>
      </c>
      <c r="M4265" s="460">
        <f t="shared" si="743"/>
        <v>1</v>
      </c>
      <c r="N4265" s="460">
        <f t="shared" si="744"/>
        <v>6.3146446374088835E-51</v>
      </c>
      <c r="O4265" s="460">
        <f t="shared" si="749"/>
        <v>-1003.9930216950627</v>
      </c>
      <c r="P4265" s="460">
        <f t="shared" si="746"/>
        <v>-100</v>
      </c>
      <c r="Q4265" s="460">
        <f t="shared" si="747"/>
        <v>1.5951203023626507E-33</v>
      </c>
      <c r="R4265" s="460">
        <f t="shared" si="748"/>
        <v>-1.5951203023626507E-31</v>
      </c>
    </row>
    <row r="4266" spans="3:18" x14ac:dyDescent="0.35">
      <c r="C4266" s="460">
        <v>42500</v>
      </c>
      <c r="D4266" s="460">
        <f t="shared" si="739"/>
        <v>42500</v>
      </c>
      <c r="E4266" s="460">
        <f t="shared" si="745"/>
        <v>42.5</v>
      </c>
      <c r="F4266" s="460">
        <f t="shared" si="740"/>
        <v>1.3828832777686959E-8</v>
      </c>
      <c r="G4266" s="460">
        <v>5.7024178312186197E-9</v>
      </c>
      <c r="H4266" s="460">
        <f t="shared" si="741"/>
        <v>1</v>
      </c>
      <c r="I4266" s="460">
        <v>1.6215182279741E-6</v>
      </c>
      <c r="J4266" s="587">
        <v>1.7852456208351101E-6</v>
      </c>
      <c r="K4266" s="587">
        <v>3.4486797209242301E-6</v>
      </c>
      <c r="L4266" s="460" t="str">
        <f t="shared" si="742"/>
        <v>-</v>
      </c>
      <c r="M4266" s="460">
        <f t="shared" si="743"/>
        <v>1</v>
      </c>
      <c r="N4266" s="460">
        <f t="shared" si="744"/>
        <v>7.8857782616422625E-17</v>
      </c>
      <c r="O4266" s="460">
        <f t="shared" si="749"/>
        <v>-322.06310877832487</v>
      </c>
      <c r="P4266" s="460">
        <f t="shared" si="746"/>
        <v>-100</v>
      </c>
      <c r="Q4266" s="460">
        <f t="shared" si="747"/>
        <v>1.5546374697947416E-33</v>
      </c>
      <c r="R4266" s="460">
        <f t="shared" si="748"/>
        <v>-1.5546374697947415E-31</v>
      </c>
    </row>
    <row r="4267" spans="3:18" x14ac:dyDescent="0.35">
      <c r="C4267" s="460">
        <v>42600</v>
      </c>
      <c r="D4267" s="460">
        <f t="shared" si="739"/>
        <v>42600</v>
      </c>
      <c r="E4267" s="460">
        <f t="shared" si="745"/>
        <v>42.6</v>
      </c>
      <c r="F4267" s="460">
        <f t="shared" si="740"/>
        <v>8.6684815705951486E-8</v>
      </c>
      <c r="G4267" s="460">
        <v>1.0536713893368999E-8</v>
      </c>
      <c r="H4267" s="460">
        <f t="shared" si="741"/>
        <v>1</v>
      </c>
      <c r="I4267" s="460">
        <v>1.9657400806715199E-6</v>
      </c>
      <c r="J4267" s="587">
        <v>1.3560367464114E-6</v>
      </c>
      <c r="K4267" s="587">
        <v>2.6438175985121399E-6</v>
      </c>
      <c r="L4267" s="460" t="str">
        <f t="shared" si="742"/>
        <v>-</v>
      </c>
      <c r="M4267" s="460">
        <f t="shared" si="743"/>
        <v>1</v>
      </c>
      <c r="N4267" s="460">
        <f t="shared" si="744"/>
        <v>9.1337310199303018E-16</v>
      </c>
      <c r="O4267" s="460">
        <f t="shared" si="749"/>
        <v>-300.78703564236241</v>
      </c>
      <c r="P4267" s="460">
        <f t="shared" si="746"/>
        <v>-100</v>
      </c>
      <c r="Q4267" s="460">
        <f t="shared" si="747"/>
        <v>2.4613053209321438E-31</v>
      </c>
      <c r="R4267" s="460">
        <f t="shared" si="748"/>
        <v>-2.4613053209321438E-29</v>
      </c>
    </row>
    <row r="4268" spans="3:18" x14ac:dyDescent="0.35">
      <c r="C4268" s="460">
        <v>42700</v>
      </c>
      <c r="D4268" s="460">
        <f t="shared" si="739"/>
        <v>42700</v>
      </c>
      <c r="E4268" s="460">
        <f t="shared" si="745"/>
        <v>42.7</v>
      </c>
      <c r="F4268" s="460">
        <f t="shared" si="740"/>
        <v>1.9211594556187693E-7</v>
      </c>
      <c r="G4268" s="460">
        <v>1.37668944655281E-8</v>
      </c>
      <c r="H4268" s="460">
        <f t="shared" si="741"/>
        <v>1</v>
      </c>
      <c r="I4268" s="460">
        <v>2.0063750036430598E-6</v>
      </c>
      <c r="J4268" s="587">
        <v>7.1620216207294396E-7</v>
      </c>
      <c r="K4268" s="587">
        <v>1.5907624135238901E-6</v>
      </c>
      <c r="L4268" s="460" t="str">
        <f t="shared" si="742"/>
        <v>-</v>
      </c>
      <c r="M4268" s="460">
        <f t="shared" si="743"/>
        <v>1</v>
      </c>
      <c r="N4268" s="460">
        <f t="shared" si="744"/>
        <v>2.6448399476955012E-15</v>
      </c>
      <c r="O4268" s="460">
        <f t="shared" si="749"/>
        <v>-291.55201208267658</v>
      </c>
      <c r="P4268" s="460">
        <f t="shared" si="746"/>
        <v>-100</v>
      </c>
      <c r="Q4268" s="460">
        <f t="shared" si="747"/>
        <v>3.1652200267434404E-30</v>
      </c>
      <c r="R4268" s="460">
        <f t="shared" si="748"/>
        <v>-3.1652200267434404E-28</v>
      </c>
    </row>
    <row r="4269" spans="3:18" x14ac:dyDescent="0.35">
      <c r="C4269" s="460">
        <v>42800</v>
      </c>
      <c r="D4269" s="460">
        <f t="shared" si="739"/>
        <v>42800</v>
      </c>
      <c r="E4269" s="460">
        <f t="shared" si="745"/>
        <v>42.8</v>
      </c>
      <c r="F4269" s="460">
        <f t="shared" si="740"/>
        <v>2.4207757684343184E-7</v>
      </c>
      <c r="G4269" s="460">
        <v>3.89948312338268E-15</v>
      </c>
      <c r="H4269" s="460">
        <f t="shared" si="741"/>
        <v>1</v>
      </c>
      <c r="I4269" s="460">
        <v>1.7416313238672899E-6</v>
      </c>
      <c r="J4269" s="587">
        <v>2.90892412766174E-8</v>
      </c>
      <c r="K4269" s="587">
        <v>3.9614350463272901E-7</v>
      </c>
      <c r="L4269" s="460" t="str">
        <f t="shared" si="742"/>
        <v>-</v>
      </c>
      <c r="M4269" s="460">
        <f t="shared" si="743"/>
        <v>1</v>
      </c>
      <c r="N4269" s="460">
        <f t="shared" si="744"/>
        <v>9.4397742545033641E-22</v>
      </c>
      <c r="O4269" s="460">
        <f t="shared" si="749"/>
        <v>-420.50076782843644</v>
      </c>
      <c r="P4269" s="460">
        <f t="shared" si="746"/>
        <v>-100</v>
      </c>
      <c r="Q4269" s="460">
        <f t="shared" si="747"/>
        <v>1.7487958355663106E-30</v>
      </c>
      <c r="R4269" s="460">
        <f t="shared" si="748"/>
        <v>-1.7487958355663106E-28</v>
      </c>
    </row>
    <row r="4270" spans="3:18" x14ac:dyDescent="0.35">
      <c r="C4270" s="460">
        <v>42900</v>
      </c>
      <c r="D4270" s="460">
        <f t="shared" si="739"/>
        <v>42900</v>
      </c>
      <c r="E4270" s="460">
        <f t="shared" si="745"/>
        <v>42.9</v>
      </c>
      <c r="F4270" s="460">
        <f t="shared" si="740"/>
        <v>1.8969050557976055E-7</v>
      </c>
      <c r="G4270" s="460">
        <v>1.37668813782998E-8</v>
      </c>
      <c r="H4270" s="460">
        <f t="shared" si="741"/>
        <v>1</v>
      </c>
      <c r="I4270" s="460">
        <v>1.2161965370373799E-6</v>
      </c>
      <c r="J4270" s="587">
        <v>7.5931481533623104E-7</v>
      </c>
      <c r="K4270" s="587">
        <v>8.2104942760041898E-7</v>
      </c>
      <c r="L4270" s="460" t="str">
        <f t="shared" si="742"/>
        <v>-</v>
      </c>
      <c r="M4270" s="460">
        <f t="shared" si="743"/>
        <v>1</v>
      </c>
      <c r="N4270" s="460">
        <f t="shared" si="744"/>
        <v>2.6114466889062799E-15</v>
      </c>
      <c r="O4270" s="460">
        <f t="shared" si="749"/>
        <v>-291.6623767118769</v>
      </c>
      <c r="P4270" s="460">
        <f t="shared" si="746"/>
        <v>-100</v>
      </c>
      <c r="Q4270" s="460">
        <f t="shared" si="747"/>
        <v>1.7049146848234771E-30</v>
      </c>
      <c r="R4270" s="460">
        <f t="shared" si="748"/>
        <v>-1.7049146848234772E-28</v>
      </c>
    </row>
    <row r="4271" spans="3:18" x14ac:dyDescent="0.35">
      <c r="C4271" s="460">
        <v>43000</v>
      </c>
      <c r="D4271" s="460">
        <f t="shared" si="739"/>
        <v>43000</v>
      </c>
      <c r="E4271" s="460">
        <f t="shared" si="745"/>
        <v>43</v>
      </c>
      <c r="F4271" s="460">
        <f t="shared" si="740"/>
        <v>8.4509849226868698E-8</v>
      </c>
      <c r="G4271" s="460">
        <v>1.05367086593532E-8</v>
      </c>
      <c r="H4271" s="460">
        <f t="shared" si="741"/>
        <v>1</v>
      </c>
      <c r="I4271" s="460">
        <v>5.1377837462168901E-7</v>
      </c>
      <c r="J4271" s="587">
        <v>1.35805514659139E-6</v>
      </c>
      <c r="K4271" s="587">
        <v>1.9412877493832802E-6</v>
      </c>
      <c r="L4271" s="460" t="str">
        <f t="shared" si="742"/>
        <v>-</v>
      </c>
      <c r="M4271" s="460">
        <f t="shared" si="743"/>
        <v>1</v>
      </c>
      <c r="N4271" s="460">
        <f t="shared" si="744"/>
        <v>8.9045566014938074E-16</v>
      </c>
      <c r="O4271" s="460">
        <f t="shared" si="749"/>
        <v>-301.00775402332704</v>
      </c>
      <c r="P4271" s="460">
        <f t="shared" si="746"/>
        <v>-100</v>
      </c>
      <c r="Q4271" s="460">
        <f t="shared" si="747"/>
        <v>3.0658300155803888E-30</v>
      </c>
      <c r="R4271" s="460">
        <f t="shared" si="748"/>
        <v>-3.0658300155803888E-28</v>
      </c>
    </row>
    <row r="4272" spans="3:18" x14ac:dyDescent="0.35">
      <c r="C4272" s="460">
        <v>43100</v>
      </c>
      <c r="D4272" s="460">
        <f t="shared" si="739"/>
        <v>43100</v>
      </c>
      <c r="E4272" s="460">
        <f t="shared" si="745"/>
        <v>43.1</v>
      </c>
      <c r="F4272" s="460">
        <f t="shared" si="740"/>
        <v>1.3311647379479319E-8</v>
      </c>
      <c r="G4272" s="460">
        <v>5.70242653971185E-9</v>
      </c>
      <c r="H4272" s="460">
        <f t="shared" si="741"/>
        <v>1</v>
      </c>
      <c r="I4272" s="460">
        <v>2.5618113863912199E-7</v>
      </c>
      <c r="J4272" s="587">
        <v>1.7315223424157401E-6</v>
      </c>
      <c r="K4272" s="587">
        <v>2.85621217815103E-6</v>
      </c>
      <c r="L4272" s="460" t="str">
        <f t="shared" si="742"/>
        <v>-</v>
      </c>
      <c r="M4272" s="460">
        <f t="shared" si="743"/>
        <v>1</v>
      </c>
      <c r="N4272" s="460">
        <f t="shared" si="744"/>
        <v>7.5908691304028565E-17</v>
      </c>
      <c r="O4272" s="460">
        <f t="shared" si="749"/>
        <v>-322.39416991837948</v>
      </c>
      <c r="P4272" s="460">
        <f t="shared" si="746"/>
        <v>-100</v>
      </c>
      <c r="Q4272" s="460">
        <f t="shared" si="747"/>
        <v>2.3346501493999211E-31</v>
      </c>
      <c r="R4272" s="460">
        <f t="shared" si="748"/>
        <v>-2.3346501493999212E-29</v>
      </c>
    </row>
    <row r="4273" spans="3:18" x14ac:dyDescent="0.35">
      <c r="C4273" s="460">
        <v>43200</v>
      </c>
      <c r="D4273" s="460">
        <f t="shared" si="739"/>
        <v>43200</v>
      </c>
      <c r="E4273" s="460">
        <f t="shared" si="745"/>
        <v>43.2</v>
      </c>
      <c r="F4273" s="460">
        <f t="shared" si="740"/>
        <v>6.0976159968314593E-49</v>
      </c>
      <c r="G4273" s="460">
        <v>0.99999998509883903</v>
      </c>
      <c r="H4273" s="460">
        <f t="shared" si="741"/>
        <v>1</v>
      </c>
      <c r="I4273" s="460">
        <v>9.7551676602723598E-7</v>
      </c>
      <c r="J4273" s="587">
        <v>1.8232159616797801E-6</v>
      </c>
      <c r="K4273" s="587">
        <v>3.4790840733087198E-6</v>
      </c>
      <c r="L4273" s="460" t="str">
        <f t="shared" si="742"/>
        <v>-</v>
      </c>
      <c r="M4273" s="460">
        <f t="shared" si="743"/>
        <v>1</v>
      </c>
      <c r="N4273" s="460">
        <f t="shared" si="744"/>
        <v>6.0976159059699015E-49</v>
      </c>
      <c r="O4273" s="460">
        <f t="shared" si="749"/>
        <v>-964.29679871378289</v>
      </c>
      <c r="P4273" s="460">
        <f t="shared" si="746"/>
        <v>-100</v>
      </c>
      <c r="Q4273" s="460">
        <f t="shared" si="747"/>
        <v>1.4405323538725755E-33</v>
      </c>
      <c r="R4273" s="460">
        <f t="shared" si="748"/>
        <v>-1.4405323538725755E-31</v>
      </c>
    </row>
    <row r="4274" spans="3:18" x14ac:dyDescent="0.35">
      <c r="C4274" s="460">
        <v>43300</v>
      </c>
      <c r="D4274" s="460">
        <f t="shared" si="739"/>
        <v>43300</v>
      </c>
      <c r="E4274" s="460">
        <f t="shared" si="745"/>
        <v>43.3</v>
      </c>
      <c r="F4274" s="460">
        <f t="shared" si="740"/>
        <v>1.3145463275270383E-8</v>
      </c>
      <c r="G4274" s="460">
        <v>5.7024270626893501E-9</v>
      </c>
      <c r="H4274" s="460">
        <f t="shared" si="741"/>
        <v>1</v>
      </c>
      <c r="I4274" s="460">
        <v>1.5354378719063001E-6</v>
      </c>
      <c r="J4274" s="587">
        <v>1.62242200557318E-6</v>
      </c>
      <c r="K4274" s="587">
        <v>3.7529748185816298E-6</v>
      </c>
      <c r="L4274" s="460" t="str">
        <f t="shared" si="742"/>
        <v>-</v>
      </c>
      <c r="M4274" s="460">
        <f t="shared" si="743"/>
        <v>1</v>
      </c>
      <c r="N4274" s="460">
        <f t="shared" si="744"/>
        <v>7.4961045532490822E-17</v>
      </c>
      <c r="O4274" s="460">
        <f t="shared" si="749"/>
        <v>-322.50328729357295</v>
      </c>
      <c r="P4274" s="460">
        <f t="shared" si="746"/>
        <v>-100</v>
      </c>
      <c r="Q4274" s="460">
        <f t="shared" si="747"/>
        <v>1.4047895868310406E-33</v>
      </c>
      <c r="R4274" s="460">
        <f t="shared" si="748"/>
        <v>-1.4047895868310407E-31</v>
      </c>
    </row>
    <row r="4275" spans="3:18" x14ac:dyDescent="0.35">
      <c r="C4275" s="460">
        <v>43400</v>
      </c>
      <c r="D4275" s="460">
        <f t="shared" si="739"/>
        <v>43400</v>
      </c>
      <c r="E4275" s="460">
        <f t="shared" si="745"/>
        <v>43.4</v>
      </c>
      <c r="F4275" s="460">
        <f t="shared" si="740"/>
        <v>8.2412947209980253E-8</v>
      </c>
      <c r="G4275" s="460">
        <v>1.0536708345390901E-8</v>
      </c>
      <c r="H4275" s="460">
        <f t="shared" si="741"/>
        <v>1</v>
      </c>
      <c r="I4275" s="460">
        <v>1.8529464387827101E-6</v>
      </c>
      <c r="J4275" s="587">
        <v>1.16528466589469E-6</v>
      </c>
      <c r="K4275" s="587">
        <v>3.6559236291229198E-6</v>
      </c>
      <c r="L4275" s="460" t="str">
        <f t="shared" si="742"/>
        <v>-</v>
      </c>
      <c r="M4275" s="460">
        <f t="shared" si="743"/>
        <v>1</v>
      </c>
      <c r="N4275" s="460">
        <f t="shared" si="744"/>
        <v>8.6836118863565871E-16</v>
      </c>
      <c r="O4275" s="460">
        <f t="shared" si="749"/>
        <v>-301.22599191112437</v>
      </c>
      <c r="P4275" s="460">
        <f t="shared" si="746"/>
        <v>-100</v>
      </c>
      <c r="Q4275" s="460">
        <f t="shared" si="747"/>
        <v>2.2246420936899723E-31</v>
      </c>
      <c r="R4275" s="460">
        <f t="shared" si="748"/>
        <v>-2.2246420936899723E-29</v>
      </c>
    </row>
    <row r="4276" spans="3:18" x14ac:dyDescent="0.35">
      <c r="C4276" s="460">
        <v>43500</v>
      </c>
      <c r="D4276" s="460">
        <f t="shared" si="739"/>
        <v>43500</v>
      </c>
      <c r="E4276" s="460">
        <f t="shared" si="745"/>
        <v>43.5</v>
      </c>
      <c r="F4276" s="460">
        <f t="shared" si="740"/>
        <v>1.8267436703794358E-7</v>
      </c>
      <c r="G4276" s="460">
        <v>1.37669029849735E-8</v>
      </c>
      <c r="H4276" s="460">
        <f t="shared" si="741"/>
        <v>1</v>
      </c>
      <c r="I4276" s="460">
        <v>1.8831027969378899E-6</v>
      </c>
      <c r="J4276" s="587">
        <v>5.2838330216938497E-7</v>
      </c>
      <c r="K4276" s="587">
        <v>3.2026013417491199E-6</v>
      </c>
      <c r="L4276" s="460" t="str">
        <f t="shared" si="742"/>
        <v>-</v>
      </c>
      <c r="M4276" s="460">
        <f t="shared" si="743"/>
        <v>1</v>
      </c>
      <c r="N4276" s="460">
        <f t="shared" si="744"/>
        <v>2.5148602888528104E-15</v>
      </c>
      <c r="O4276" s="460">
        <f t="shared" si="749"/>
        <v>-291.98972273673883</v>
      </c>
      <c r="P4276" s="460">
        <f t="shared" si="746"/>
        <v>-100</v>
      </c>
      <c r="Q4276" s="460">
        <f t="shared" si="747"/>
        <v>2.8615468914348149E-30</v>
      </c>
      <c r="R4276" s="460">
        <f t="shared" si="748"/>
        <v>-2.861546891434815E-28</v>
      </c>
    </row>
    <row r="4277" spans="3:18" x14ac:dyDescent="0.35">
      <c r="C4277" s="460">
        <v>43600</v>
      </c>
      <c r="D4277" s="460">
        <f t="shared" si="739"/>
        <v>43600</v>
      </c>
      <c r="E4277" s="460">
        <f t="shared" si="745"/>
        <v>43.6</v>
      </c>
      <c r="F4277" s="460">
        <f t="shared" si="740"/>
        <v>2.30213234321639E-7</v>
      </c>
      <c r="G4277" s="460">
        <v>8.9472369182424696E-15</v>
      </c>
      <c r="H4277" s="460">
        <f t="shared" si="741"/>
        <v>1</v>
      </c>
      <c r="I4277" s="460">
        <v>1.62533220468752E-6</v>
      </c>
      <c r="J4277" s="587">
        <v>1.84056071635925E-7</v>
      </c>
      <c r="K4277" s="587">
        <v>2.4423659181891199E-6</v>
      </c>
      <c r="L4277" s="460" t="str">
        <f t="shared" si="742"/>
        <v>-</v>
      </c>
      <c r="M4277" s="460">
        <f t="shared" si="743"/>
        <v>1</v>
      </c>
      <c r="N4277" s="460">
        <f t="shared" si="744"/>
        <v>2.0597723491905728E-21</v>
      </c>
      <c r="O4277" s="460">
        <f t="shared" si="749"/>
        <v>-413.72361552420591</v>
      </c>
      <c r="P4277" s="460">
        <f t="shared" si="746"/>
        <v>-100</v>
      </c>
      <c r="Q4277" s="460">
        <f t="shared" si="747"/>
        <v>1.5811331581331136E-30</v>
      </c>
      <c r="R4277" s="460">
        <f t="shared" si="748"/>
        <v>-1.5811331581331137E-28</v>
      </c>
    </row>
    <row r="4278" spans="3:18" x14ac:dyDescent="0.35">
      <c r="C4278" s="460">
        <v>43700</v>
      </c>
      <c r="D4278" s="460">
        <f t="shared" si="739"/>
        <v>43700</v>
      </c>
      <c r="E4278" s="460">
        <f t="shared" si="745"/>
        <v>43.7</v>
      </c>
      <c r="F4278" s="460">
        <f t="shared" si="740"/>
        <v>1.8041912997686445E-7</v>
      </c>
      <c r="G4278" s="460">
        <v>1.37668729322082E-8</v>
      </c>
      <c r="H4278" s="460">
        <f t="shared" si="741"/>
        <v>1</v>
      </c>
      <c r="I4278" s="460">
        <v>1.1228963374367601E-6</v>
      </c>
      <c r="J4278" s="587">
        <v>8.5718547052450201E-7</v>
      </c>
      <c r="K4278" s="587">
        <v>1.45394990656681E-6</v>
      </c>
      <c r="L4278" s="460" t="str">
        <f t="shared" si="742"/>
        <v>-</v>
      </c>
      <c r="M4278" s="460">
        <f t="shared" si="743"/>
        <v>1</v>
      </c>
      <c r="N4278" s="460">
        <f t="shared" si="744"/>
        <v>2.4838072369310484E-15</v>
      </c>
      <c r="O4278" s="460">
        <f t="shared" si="749"/>
        <v>-292.09764223742593</v>
      </c>
      <c r="P4278" s="460">
        <f t="shared" si="746"/>
        <v>-100</v>
      </c>
      <c r="Q4278" s="460">
        <f t="shared" si="747"/>
        <v>1.5423271555975569E-30</v>
      </c>
      <c r="R4278" s="460">
        <f t="shared" si="748"/>
        <v>-1.5423271555975569E-28</v>
      </c>
    </row>
    <row r="4279" spans="3:18" x14ac:dyDescent="0.35">
      <c r="C4279" s="460">
        <v>43800</v>
      </c>
      <c r="D4279" s="460">
        <f t="shared" si="739"/>
        <v>43800</v>
      </c>
      <c r="E4279" s="460">
        <f t="shared" si="745"/>
        <v>43.8</v>
      </c>
      <c r="F4279" s="460">
        <f t="shared" si="740"/>
        <v>8.0390610905592858E-8</v>
      </c>
      <c r="G4279" s="460">
        <v>1.0536705271690001E-8</v>
      </c>
      <c r="H4279" s="460">
        <f t="shared" si="741"/>
        <v>1</v>
      </c>
      <c r="I4279" s="460">
        <v>4.5570484110346298E-7</v>
      </c>
      <c r="J4279" s="587">
        <v>1.38401998216245E-6</v>
      </c>
      <c r="K4279" s="587">
        <v>3.3734622405892501E-7</v>
      </c>
      <c r="L4279" s="460" t="str">
        <f t="shared" si="742"/>
        <v>-</v>
      </c>
      <c r="M4279" s="460">
        <f t="shared" si="743"/>
        <v>1</v>
      </c>
      <c r="N4279" s="460">
        <f t="shared" si="744"/>
        <v>8.4705217372333989E-16</v>
      </c>
      <c r="O4279" s="460">
        <f t="shared" si="749"/>
        <v>-301.4417967742051</v>
      </c>
      <c r="P4279" s="460">
        <f t="shared" si="746"/>
        <v>-100</v>
      </c>
      <c r="Q4279" s="460">
        <f t="shared" si="747"/>
        <v>2.773656103386225E-30</v>
      </c>
      <c r="R4279" s="460">
        <f t="shared" si="748"/>
        <v>-2.7736561033862252E-28</v>
      </c>
    </row>
    <row r="4280" spans="3:18" x14ac:dyDescent="0.35">
      <c r="C4280" s="460">
        <v>43900</v>
      </c>
      <c r="D4280" s="460">
        <f t="shared" si="739"/>
        <v>43900</v>
      </c>
      <c r="E4280" s="460">
        <f t="shared" si="745"/>
        <v>43.9</v>
      </c>
      <c r="F4280" s="460">
        <f t="shared" si="740"/>
        <v>1.2664573396477543E-8</v>
      </c>
      <c r="G4280" s="460">
        <v>5.7024321861190201E-9</v>
      </c>
      <c r="H4280" s="460">
        <f t="shared" si="741"/>
        <v>1</v>
      </c>
      <c r="I4280" s="460">
        <v>2.7234797992297702E-7</v>
      </c>
      <c r="J4280" s="587">
        <v>1.68241265505483E-6</v>
      </c>
      <c r="K4280" s="587">
        <v>7.9627514412763298E-7</v>
      </c>
      <c r="L4280" s="460" t="str">
        <f t="shared" si="742"/>
        <v>-</v>
      </c>
      <c r="M4280" s="460">
        <f t="shared" si="743"/>
        <v>1</v>
      </c>
      <c r="N4280" s="460">
        <f t="shared" si="744"/>
        <v>7.2218870959540218E-17</v>
      </c>
      <c r="O4280" s="460">
        <f t="shared" si="749"/>
        <v>-322.82698610878873</v>
      </c>
      <c r="P4280" s="460">
        <f t="shared" si="746"/>
        <v>-100</v>
      </c>
      <c r="Q4280" s="460">
        <f t="shared" si="747"/>
        <v>2.1126481339808843E-31</v>
      </c>
      <c r="R4280" s="460">
        <f t="shared" si="748"/>
        <v>-2.1126481339808844E-29</v>
      </c>
    </row>
    <row r="4281" spans="3:18" x14ac:dyDescent="0.35">
      <c r="C4281" s="460">
        <v>44000</v>
      </c>
      <c r="D4281" s="460">
        <f t="shared" si="739"/>
        <v>44000</v>
      </c>
      <c r="E4281" s="460">
        <f t="shared" si="745"/>
        <v>44</v>
      </c>
      <c r="F4281" s="460">
        <f t="shared" si="740"/>
        <v>1.3526959178429683E-50</v>
      </c>
      <c r="G4281" s="460">
        <v>0.99999998509883903</v>
      </c>
      <c r="H4281" s="460">
        <f t="shared" si="741"/>
        <v>1</v>
      </c>
      <c r="I4281" s="460">
        <v>9.4952040466687897E-7</v>
      </c>
      <c r="J4281" s="587">
        <v>1.70783061804159E-6</v>
      </c>
      <c r="K4281" s="587">
        <v>1.8356057875438599E-6</v>
      </c>
      <c r="L4281" s="460" t="str">
        <f t="shared" si="742"/>
        <v>-</v>
      </c>
      <c r="M4281" s="460">
        <f t="shared" si="743"/>
        <v>1</v>
      </c>
      <c r="N4281" s="460">
        <f t="shared" si="744"/>
        <v>1.3526958976862286E-50</v>
      </c>
      <c r="O4281" s="460">
        <f t="shared" si="749"/>
        <v>-997.37599654108749</v>
      </c>
      <c r="P4281" s="460">
        <f t="shared" si="746"/>
        <v>-100</v>
      </c>
      <c r="Q4281" s="460">
        <f t="shared" si="747"/>
        <v>1.3038913306676803E-33</v>
      </c>
      <c r="R4281" s="460">
        <f t="shared" si="748"/>
        <v>-1.3038913306676804E-31</v>
      </c>
    </row>
    <row r="4282" spans="3:18" x14ac:dyDescent="0.35">
      <c r="C4282" s="460">
        <v>44100</v>
      </c>
      <c r="D4282" s="460">
        <f t="shared" si="739"/>
        <v>44100</v>
      </c>
      <c r="E4282" s="460">
        <f t="shared" si="745"/>
        <v>44.1</v>
      </c>
      <c r="F4282" s="460">
        <f t="shared" si="740"/>
        <v>1.2509945559644424E-8</v>
      </c>
      <c r="G4282" s="460">
        <v>5.7024213857646202E-9</v>
      </c>
      <c r="H4282" s="460">
        <f t="shared" si="741"/>
        <v>1</v>
      </c>
      <c r="I4282" s="460">
        <v>1.4733329978287401E-6</v>
      </c>
      <c r="J4282" s="587">
        <v>1.45995080632832E-6</v>
      </c>
      <c r="K4282" s="587">
        <v>2.6800995907488E-6</v>
      </c>
      <c r="L4282" s="460" t="str">
        <f t="shared" si="742"/>
        <v>-</v>
      </c>
      <c r="M4282" s="460">
        <f t="shared" si="743"/>
        <v>1</v>
      </c>
      <c r="N4282" s="460">
        <f t="shared" si="744"/>
        <v>7.1336981094067509E-17</v>
      </c>
      <c r="O4282" s="460">
        <f t="shared" si="749"/>
        <v>-322.93370546988029</v>
      </c>
      <c r="P4282" s="460">
        <f t="shared" si="746"/>
        <v>-100</v>
      </c>
      <c r="Q4282" s="460">
        <f t="shared" si="747"/>
        <v>1.2722412179038363E-33</v>
      </c>
      <c r="R4282" s="460">
        <f t="shared" si="748"/>
        <v>-1.2722412179038363E-31</v>
      </c>
    </row>
    <row r="4283" spans="3:18" x14ac:dyDescent="0.35">
      <c r="C4283" s="460">
        <v>44200</v>
      </c>
      <c r="D4283" s="460">
        <f t="shared" si="739"/>
        <v>44200</v>
      </c>
      <c r="E4283" s="460">
        <f t="shared" si="745"/>
        <v>44.2</v>
      </c>
      <c r="F4283" s="460">
        <f t="shared" si="740"/>
        <v>7.8439528988572564E-8</v>
      </c>
      <c r="G4283" s="460">
        <v>1.0536711744707201E-8</v>
      </c>
      <c r="H4283" s="460">
        <f t="shared" si="741"/>
        <v>1</v>
      </c>
      <c r="I4283" s="460">
        <v>1.7660358122759801E-6</v>
      </c>
      <c r="J4283" s="587">
        <v>9.8210713134365802E-7</v>
      </c>
      <c r="K4283" s="587">
        <v>3.2496707480690401E-6</v>
      </c>
      <c r="L4283" s="460" t="str">
        <f t="shared" si="742"/>
        <v>-</v>
      </c>
      <c r="M4283" s="460">
        <f t="shared" si="743"/>
        <v>1</v>
      </c>
      <c r="N4283" s="460">
        <f t="shared" si="744"/>
        <v>8.2649470634319345E-16</v>
      </c>
      <c r="O4283" s="460">
        <f t="shared" si="749"/>
        <v>-301.6551984743565</v>
      </c>
      <c r="P4283" s="460">
        <f t="shared" si="746"/>
        <v>-100</v>
      </c>
      <c r="Q4283" s="460">
        <f t="shared" si="747"/>
        <v>2.0152543474160988E-31</v>
      </c>
      <c r="R4283" s="460">
        <f t="shared" si="748"/>
        <v>-2.0152543474160989E-29</v>
      </c>
    </row>
    <row r="4284" spans="3:18" x14ac:dyDescent="0.35">
      <c r="C4284" s="460">
        <v>44300</v>
      </c>
      <c r="D4284" s="460">
        <f t="shared" si="739"/>
        <v>44300</v>
      </c>
      <c r="E4284" s="460">
        <f t="shared" si="745"/>
        <v>44.3</v>
      </c>
      <c r="F4284" s="460">
        <f t="shared" si="740"/>
        <v>1.7389091972370389E-7</v>
      </c>
      <c r="G4284" s="460">
        <v>1.3766889097022799E-8</v>
      </c>
      <c r="H4284" s="460">
        <f t="shared" si="741"/>
        <v>1</v>
      </c>
      <c r="I4284" s="460">
        <v>1.7861036142837801E-6</v>
      </c>
      <c r="J4284" s="587">
        <v>3.53775000422168E-7</v>
      </c>
      <c r="K4284" s="587">
        <v>3.4922565112278501E-6</v>
      </c>
      <c r="L4284" s="460" t="str">
        <f t="shared" si="742"/>
        <v>-</v>
      </c>
      <c r="M4284" s="460">
        <f t="shared" si="743"/>
        <v>1</v>
      </c>
      <c r="N4284" s="460">
        <f t="shared" si="744"/>
        <v>2.3939370068155261E-15</v>
      </c>
      <c r="O4284" s="460">
        <f t="shared" si="749"/>
        <v>-292.4177456329142</v>
      </c>
      <c r="P4284" s="460">
        <f t="shared" si="746"/>
        <v>-100</v>
      </c>
      <c r="Q4284" s="460">
        <f t="shared" si="747"/>
        <v>2.5927951047796013E-30</v>
      </c>
      <c r="R4284" s="460">
        <f t="shared" si="748"/>
        <v>-2.5927951047796014E-28</v>
      </c>
    </row>
    <row r="4285" spans="3:18" x14ac:dyDescent="0.35">
      <c r="C4285" s="460">
        <v>44400</v>
      </c>
      <c r="D4285" s="460">
        <f t="shared" si="739"/>
        <v>44400</v>
      </c>
      <c r="E4285" s="460">
        <f t="shared" si="745"/>
        <v>44.4</v>
      </c>
      <c r="F4285" s="460">
        <f t="shared" si="740"/>
        <v>2.1917403161086087E-7</v>
      </c>
      <c r="G4285" s="460">
        <v>6.8722346802146498E-16</v>
      </c>
      <c r="H4285" s="460">
        <f t="shared" si="741"/>
        <v>1</v>
      </c>
      <c r="I4285" s="460">
        <v>1.5340652692149401E-6</v>
      </c>
      <c r="J4285" s="587">
        <v>3.2261225476548302E-7</v>
      </c>
      <c r="K4285" s="587">
        <v>3.38853372505739E-6</v>
      </c>
      <c r="L4285" s="460" t="str">
        <f t="shared" si="742"/>
        <v>-</v>
      </c>
      <c r="M4285" s="460">
        <f t="shared" si="743"/>
        <v>1</v>
      </c>
      <c r="N4285" s="460">
        <f t="shared" si="744"/>
        <v>1.5062153810386199E-22</v>
      </c>
      <c r="O4285" s="460">
        <f t="shared" si="749"/>
        <v>-436.44225843643176</v>
      </c>
      <c r="P4285" s="460">
        <f t="shared" si="746"/>
        <v>-100</v>
      </c>
      <c r="Q4285" s="460">
        <f t="shared" si="747"/>
        <v>1.4327337784394625E-30</v>
      </c>
      <c r="R4285" s="460">
        <f t="shared" si="748"/>
        <v>-1.4327337784394625E-28</v>
      </c>
    </row>
    <row r="4286" spans="3:18" x14ac:dyDescent="0.35">
      <c r="C4286" s="460">
        <v>44500</v>
      </c>
      <c r="D4286" s="460">
        <f t="shared" ref="D4286:D4349" si="750">IF(AND($D$11=$U$86,$D$13&gt;=$U$80),$D$13/$U$80,1)*(f_CLK_MHz/fCLK_NOM_MHz)*$C4286</f>
        <v>44500</v>
      </c>
      <c r="E4286" s="460">
        <f t="shared" si="745"/>
        <v>44.5</v>
      </c>
      <c r="F4286" s="460">
        <f t="shared" ref="F4286:F4349" si="751">IF(SINC3_Decimation&lt;&gt;0,(ABS(SIN(((MOD_CLK_DIV*PI()*$D4286*SINC3_Decimation)/(f_CLK_MHz*1000000)))/(SINC3_Decimation*SIN(((MOD_CLK_DIV*PI()*$D4286)/(f_CLK_MHz*1000000)))))^First_Stage_Order),"-")</f>
        <v>1.7179110279581364E-7</v>
      </c>
      <c r="G4286" s="460">
        <v>1.3766886815203501E-8</v>
      </c>
      <c r="H4286" s="460">
        <f t="shared" ref="H4286:H4349" si="752">IF(SINC1A_Decimation&lt;&gt;0,(ABS(SIN(((MOD_CLK_DIV*SINC3_Decimation*FIR2_Decimation*PI()*$D4286*SINC1A_Decimation)/(f_CLK_MHz*1000000)))/(SINC1A_Decimation*SIN(((MOD_CLK_DIV*SINC3_Decimation*FIR2_Decimation*PI()*$D4286)/(f_CLK_MHz*1000000)))))^1),"-")</f>
        <v>1</v>
      </c>
      <c r="I4286" s="460">
        <v>1.0518578097114001E-6</v>
      </c>
      <c r="J4286" s="587">
        <v>9.3833349120780505E-7</v>
      </c>
      <c r="K4286" s="587">
        <v>2.9533663331575499E-6</v>
      </c>
      <c r="L4286" s="460" t="str">
        <f t="shared" ref="L4286:L4349" si="753">IF(SINC1B_Decimation&lt;&gt;0,(ABS(SIN(((MOD_CLK_DIV*FIR1_Decimation*PI()*$D4286*SINC1B_Decimation)/(f_CLK_MHz*1000000)))/(SINC1B_Decimation*SIN(((MOD_CLK_DIV*FIR1_Decimation*PI()*$D4286)/(f_CLK_MHz*1000000)))))^1),"-")</f>
        <v>-</v>
      </c>
      <c r="M4286" s="460">
        <f t="shared" ref="M4286:M4349" si="754">IF($D$14=$Z$85,(ABS(SIN(((Dec_Prior_to_Chop*PI()*$D4286*2)/(f_CLK_MHz*1000000)))/(2*SIN(((Dec_Prior_to_Chop*PI()*$D4286)/(f_CLK_MHz*1000000)))))^1),1)</f>
        <v>1</v>
      </c>
      <c r="N4286" s="460">
        <f t="shared" ref="N4286:N4349" si="755">M4286*IF(FILTER=$U$85,F4286,IF(AND(FILTER=$U$86,$D$13&lt;=$U$73,$D$13&lt;&gt;$U$72),F4286*G4286*H4286,IF(AND(FILTER=$U$86,OR($D$13&gt;=$U$74,$D$13=$U$72),$D$13&lt;=$U$79,$D$13&lt;&gt;$U$75),I4286*L4286,IF(AND(FILTER=$U$86,$D$13=$U$75),J4286*L4286,IF(AND(FILTER=$U$86,$D$13&gt;=$U$80),K4286,"Error")))))</f>
        <v>2.365028668048956E-15</v>
      </c>
      <c r="O4286" s="460">
        <f t="shared" si="749"/>
        <v>-292.52327181057404</v>
      </c>
      <c r="P4286" s="460">
        <f t="shared" si="746"/>
        <v>-100</v>
      </c>
      <c r="Q4286" s="460">
        <f t="shared" si="747"/>
        <v>1.398340328285488E-30</v>
      </c>
      <c r="R4286" s="460">
        <f t="shared" si="748"/>
        <v>-1.3983403282854879E-28</v>
      </c>
    </row>
    <row r="4287" spans="3:18" x14ac:dyDescent="0.35">
      <c r="C4287" s="460">
        <v>44600</v>
      </c>
      <c r="D4287" s="460">
        <f t="shared" si="750"/>
        <v>44600</v>
      </c>
      <c r="E4287" s="460">
        <f t="shared" ref="E4287:E4350" si="756">D4287/1000</f>
        <v>44.6</v>
      </c>
      <c r="F4287" s="460">
        <f t="shared" si="751"/>
        <v>7.6556565928463014E-8</v>
      </c>
      <c r="G4287" s="460">
        <v>1.0536710811695E-8</v>
      </c>
      <c r="H4287" s="460">
        <f t="shared" si="752"/>
        <v>1</v>
      </c>
      <c r="I4287" s="460">
        <v>4.1589108738742702E-7</v>
      </c>
      <c r="J4287" s="587">
        <v>1.3958280193845099E-6</v>
      </c>
      <c r="K4287" s="587">
        <v>2.2338865947829E-6</v>
      </c>
      <c r="L4287" s="460" t="str">
        <f t="shared" si="753"/>
        <v>-</v>
      </c>
      <c r="M4287" s="460">
        <f t="shared" si="754"/>
        <v>1</v>
      </c>
      <c r="N4287" s="460">
        <f t="shared" si="755"/>
        <v>8.0665439592467731E-16</v>
      </c>
      <c r="O4287" s="460">
        <f t="shared" si="749"/>
        <v>-301.86624990262101</v>
      </c>
      <c r="P4287" s="460">
        <f t="shared" si="746"/>
        <v>-100</v>
      </c>
      <c r="Q4287" s="460">
        <f t="shared" si="747"/>
        <v>2.5148933645742937E-30</v>
      </c>
      <c r="R4287" s="460">
        <f t="shared" si="748"/>
        <v>-2.5148933645742935E-28</v>
      </c>
    </row>
    <row r="4288" spans="3:18" x14ac:dyDescent="0.35">
      <c r="C4288" s="460">
        <v>44700</v>
      </c>
      <c r="D4288" s="460">
        <f t="shared" si="750"/>
        <v>44700</v>
      </c>
      <c r="E4288" s="460">
        <f t="shared" si="756"/>
        <v>44.7</v>
      </c>
      <c r="F4288" s="460">
        <f t="shared" si="751"/>
        <v>1.206219853648775E-8</v>
      </c>
      <c r="G4288" s="460">
        <v>5.7024229646060297E-9</v>
      </c>
      <c r="H4288" s="460">
        <f t="shared" si="752"/>
        <v>1</v>
      </c>
      <c r="I4288" s="460">
        <v>2.75037475856486E-7</v>
      </c>
      <c r="J4288" s="587">
        <v>1.6241261082306499E-6</v>
      </c>
      <c r="K4288" s="587">
        <v>1.3044434084422201E-6</v>
      </c>
      <c r="L4288" s="460" t="str">
        <f t="shared" si="753"/>
        <v>-</v>
      </c>
      <c r="M4288" s="460">
        <f t="shared" si="754"/>
        <v>1</v>
      </c>
      <c r="N4288" s="460">
        <f t="shared" si="755"/>
        <v>6.8783757938104992E-17</v>
      </c>
      <c r="O4288" s="460">
        <f t="shared" si="749"/>
        <v>-323.25028201162974</v>
      </c>
      <c r="P4288" s="460">
        <f t="shared" si="746"/>
        <v>-100</v>
      </c>
      <c r="Q4288" s="460">
        <f t="shared" si="747"/>
        <v>1.9159799030966911E-31</v>
      </c>
      <c r="R4288" s="460">
        <f t="shared" si="748"/>
        <v>-1.915979903096691E-29</v>
      </c>
    </row>
    <row r="4289" spans="3:18" x14ac:dyDescent="0.35">
      <c r="C4289" s="460">
        <v>44800</v>
      </c>
      <c r="D4289" s="460">
        <f t="shared" si="750"/>
        <v>44800</v>
      </c>
      <c r="E4289" s="460">
        <f t="shared" si="756"/>
        <v>44.8</v>
      </c>
      <c r="F4289" s="460">
        <f t="shared" si="751"/>
        <v>6.9091558730504342E-50</v>
      </c>
      <c r="G4289" s="460">
        <v>0.99999998509883903</v>
      </c>
      <c r="H4289" s="460">
        <f t="shared" si="752"/>
        <v>1</v>
      </c>
      <c r="I4289" s="460">
        <v>9.1507101354269202E-7</v>
      </c>
      <c r="J4289" s="587">
        <v>1.58982563193514E-6</v>
      </c>
      <c r="K4289" s="587">
        <v>2.5895448638979E-7</v>
      </c>
      <c r="L4289" s="460" t="str">
        <f t="shared" si="753"/>
        <v>-</v>
      </c>
      <c r="M4289" s="460">
        <f t="shared" si="754"/>
        <v>1</v>
      </c>
      <c r="N4289" s="460">
        <f t="shared" si="755"/>
        <v>6.9091557700959906E-50</v>
      </c>
      <c r="O4289" s="460">
        <f t="shared" si="749"/>
        <v>-983.21150031673596</v>
      </c>
      <c r="P4289" s="460">
        <f t="shared" si="746"/>
        <v>-100</v>
      </c>
      <c r="Q4289" s="460">
        <f t="shared" si="747"/>
        <v>1.1828013390219554E-33</v>
      </c>
      <c r="R4289" s="460">
        <f t="shared" si="748"/>
        <v>-1.1828013390219554E-31</v>
      </c>
    </row>
    <row r="4290" spans="3:18" x14ac:dyDescent="0.35">
      <c r="C4290" s="460">
        <v>44900</v>
      </c>
      <c r="D4290" s="460">
        <f t="shared" si="750"/>
        <v>44900</v>
      </c>
      <c r="E4290" s="460">
        <f t="shared" si="756"/>
        <v>44.9</v>
      </c>
      <c r="F4290" s="460">
        <f t="shared" si="751"/>
        <v>1.1918132174734913E-8</v>
      </c>
      <c r="G4290" s="460">
        <v>5.7024306432336803E-9</v>
      </c>
      <c r="H4290" s="460">
        <f t="shared" si="752"/>
        <v>1</v>
      </c>
      <c r="I4290" s="460">
        <v>1.4074899033580201E-6</v>
      </c>
      <c r="J4290" s="587">
        <v>1.30192246435122E-6</v>
      </c>
      <c r="K4290" s="587">
        <v>7.9855412410310995E-7</v>
      </c>
      <c r="L4290" s="460" t="str">
        <f t="shared" si="753"/>
        <v>-</v>
      </c>
      <c r="M4290" s="460">
        <f t="shared" si="754"/>
        <v>1</v>
      </c>
      <c r="N4290" s="460">
        <f t="shared" si="755"/>
        <v>6.7962322123317636E-17</v>
      </c>
      <c r="O4290" s="460">
        <f t="shared" si="749"/>
        <v>-323.35463581321284</v>
      </c>
      <c r="P4290" s="460">
        <f t="shared" si="746"/>
        <v>-100</v>
      </c>
      <c r="Q4290" s="460">
        <f t="shared" si="747"/>
        <v>1.1547193070983974E-33</v>
      </c>
      <c r="R4290" s="460">
        <f t="shared" si="748"/>
        <v>-1.1547193070983975E-31</v>
      </c>
    </row>
    <row r="4291" spans="3:18" x14ac:dyDescent="0.35">
      <c r="C4291" s="460">
        <v>45000</v>
      </c>
      <c r="D4291" s="460">
        <f t="shared" si="750"/>
        <v>45000</v>
      </c>
      <c r="E4291" s="460">
        <f t="shared" si="756"/>
        <v>45</v>
      </c>
      <c r="F4291" s="460">
        <f t="shared" si="751"/>
        <v>7.4738751177711815E-8</v>
      </c>
      <c r="G4291" s="460">
        <v>1.0536706200409E-8</v>
      </c>
      <c r="H4291" s="460">
        <f t="shared" si="752"/>
        <v>1</v>
      </c>
      <c r="I4291" s="460">
        <v>1.67930259000126E-6</v>
      </c>
      <c r="J4291" s="587">
        <v>8.09805995156883E-7</v>
      </c>
      <c r="K4291" s="587">
        <v>1.76427088685307E-6</v>
      </c>
      <c r="L4291" s="460" t="str">
        <f t="shared" si="753"/>
        <v>-</v>
      </c>
      <c r="M4291" s="460">
        <f t="shared" si="754"/>
        <v>1</v>
      </c>
      <c r="N4291" s="460">
        <f t="shared" si="755"/>
        <v>7.8750026294502161E-16</v>
      </c>
      <c r="O4291" s="460">
        <f t="shared" si="749"/>
        <v>-302.07498585056271</v>
      </c>
      <c r="P4291" s="460">
        <f t="shared" ref="P4291:P4354" si="757">D4290-D4291</f>
        <v>-100</v>
      </c>
      <c r="Q4291" s="460">
        <f t="shared" ref="Q4291:Q4354" si="758">((N4291+N4290)/2)^2</f>
        <v>1.8295405861295139E-31</v>
      </c>
      <c r="R4291" s="460">
        <f t="shared" ref="R4291:R4354" si="759">P4291*Q4291</f>
        <v>-1.8295405861295138E-29</v>
      </c>
    </row>
    <row r="4292" spans="3:18" x14ac:dyDescent="0.35">
      <c r="C4292" s="460">
        <v>45100</v>
      </c>
      <c r="D4292" s="460">
        <f t="shared" si="750"/>
        <v>45100</v>
      </c>
      <c r="E4292" s="460">
        <f t="shared" si="756"/>
        <v>45.1</v>
      </c>
      <c r="F4292" s="460">
        <f t="shared" si="751"/>
        <v>1.6570881539313444E-7</v>
      </c>
      <c r="G4292" s="460">
        <v>1.37668975598267E-8</v>
      </c>
      <c r="H4292" s="460">
        <f t="shared" si="752"/>
        <v>1</v>
      </c>
      <c r="I4292" s="460">
        <v>1.6920334409125101E-6</v>
      </c>
      <c r="J4292" s="587">
        <v>1.94831328016053E-7</v>
      </c>
      <c r="K4292" s="587">
        <v>2.5447621076667399E-6</v>
      </c>
      <c r="L4292" s="460" t="str">
        <f t="shared" si="753"/>
        <v>-</v>
      </c>
      <c r="M4292" s="460">
        <f t="shared" si="754"/>
        <v>1</v>
      </c>
      <c r="N4292" s="460">
        <f t="shared" si="755"/>
        <v>2.2812962862775158E-15</v>
      </c>
      <c r="O4292" s="460">
        <f t="shared" si="749"/>
        <v>-292.8363661301612</v>
      </c>
      <c r="P4292" s="460">
        <f t="shared" si="757"/>
        <v>-100</v>
      </c>
      <c r="Q4292" s="460">
        <f t="shared" si="758"/>
        <v>2.3543780651300381E-30</v>
      </c>
      <c r="R4292" s="460">
        <f t="shared" si="759"/>
        <v>-2.3543780651300383E-28</v>
      </c>
    </row>
    <row r="4293" spans="3:18" x14ac:dyDescent="0.35">
      <c r="C4293" s="460">
        <v>45200</v>
      </c>
      <c r="D4293" s="460">
        <f t="shared" si="750"/>
        <v>45200</v>
      </c>
      <c r="E4293" s="460">
        <f t="shared" si="756"/>
        <v>45.2</v>
      </c>
      <c r="F4293" s="460">
        <f t="shared" si="751"/>
        <v>2.0888892798112727E-7</v>
      </c>
      <c r="G4293" s="460">
        <v>5.7349772628812502E-15</v>
      </c>
      <c r="H4293" s="460">
        <f t="shared" si="752"/>
        <v>1</v>
      </c>
      <c r="I4293" s="460">
        <v>1.4471180886409399E-6</v>
      </c>
      <c r="J4293" s="587">
        <v>4.4310050657181799E-7</v>
      </c>
      <c r="K4293" s="587">
        <v>3.0659831884353601E-6</v>
      </c>
      <c r="L4293" s="460" t="str">
        <f t="shared" si="753"/>
        <v>-</v>
      </c>
      <c r="M4293" s="460">
        <f t="shared" si="754"/>
        <v>1</v>
      </c>
      <c r="N4293" s="460">
        <f t="shared" si="755"/>
        <v>1.197973252439404E-21</v>
      </c>
      <c r="O4293" s="460">
        <f t="shared" si="749"/>
        <v>-418.43105756961279</v>
      </c>
      <c r="P4293" s="460">
        <f t="shared" si="757"/>
        <v>-100</v>
      </c>
      <c r="Q4293" s="460">
        <f t="shared" si="758"/>
        <v>1.301079552912221E-30</v>
      </c>
      <c r="R4293" s="460">
        <f t="shared" si="759"/>
        <v>-1.3010795529122209E-28</v>
      </c>
    </row>
    <row r="4294" spans="3:18" x14ac:dyDescent="0.35">
      <c r="C4294" s="460">
        <v>45300</v>
      </c>
      <c r="D4294" s="460">
        <f t="shared" si="750"/>
        <v>45300</v>
      </c>
      <c r="E4294" s="460">
        <f t="shared" si="756"/>
        <v>45.3</v>
      </c>
      <c r="F4294" s="460">
        <f t="shared" si="751"/>
        <v>1.6375115751416574E-7</v>
      </c>
      <c r="G4294" s="460">
        <v>1.37668559620025E-8</v>
      </c>
      <c r="H4294" s="460">
        <f t="shared" si="752"/>
        <v>1</v>
      </c>
      <c r="I4294" s="460">
        <v>9.8515773888585598E-7</v>
      </c>
      <c r="J4294" s="587">
        <v>1.0017452679927301E-6</v>
      </c>
      <c r="K4294" s="587">
        <v>3.2802712586945101E-6</v>
      </c>
      <c r="L4294" s="460" t="str">
        <f t="shared" si="753"/>
        <v>-</v>
      </c>
      <c r="M4294" s="460">
        <f t="shared" si="754"/>
        <v>1</v>
      </c>
      <c r="N4294" s="460">
        <f t="shared" si="755"/>
        <v>2.2543385991087029E-15</v>
      </c>
      <c r="O4294" s="460">
        <f t="shared" si="749"/>
        <v>-292.93961705701003</v>
      </c>
      <c r="P4294" s="460">
        <f t="shared" si="757"/>
        <v>-100</v>
      </c>
      <c r="Q4294" s="460">
        <f t="shared" si="758"/>
        <v>1.2705119801768779E-30</v>
      </c>
      <c r="R4294" s="460">
        <f t="shared" si="759"/>
        <v>-1.2705119801768779E-28</v>
      </c>
    </row>
    <row r="4295" spans="3:18" x14ac:dyDescent="0.35">
      <c r="C4295" s="460">
        <v>45400</v>
      </c>
      <c r="D4295" s="460">
        <f t="shared" si="750"/>
        <v>45400</v>
      </c>
      <c r="E4295" s="460">
        <f t="shared" si="756"/>
        <v>45.4</v>
      </c>
      <c r="F4295" s="460">
        <f t="shared" si="751"/>
        <v>7.2983269114041772E-8</v>
      </c>
      <c r="G4295" s="460">
        <v>1.0536707427711601E-8</v>
      </c>
      <c r="H4295" s="460">
        <f t="shared" si="752"/>
        <v>1</v>
      </c>
      <c r="I4295" s="460">
        <v>3.7922748696986302E-7</v>
      </c>
      <c r="J4295" s="587">
        <v>1.39287728758916E-6</v>
      </c>
      <c r="K4295" s="587">
        <v>3.17066173526029E-6</v>
      </c>
      <c r="L4295" s="460" t="str">
        <f t="shared" si="753"/>
        <v>-</v>
      </c>
      <c r="M4295" s="460">
        <f t="shared" si="754"/>
        <v>1</v>
      </c>
      <c r="N4295" s="460">
        <f t="shared" si="755"/>
        <v>7.6900335377259856E-16</v>
      </c>
      <c r="O4295" s="460">
        <f t="shared" si="749"/>
        <v>-302.28143532304142</v>
      </c>
      <c r="P4295" s="460">
        <f t="shared" si="757"/>
        <v>-100</v>
      </c>
      <c r="Q4295" s="460">
        <f t="shared" si="758"/>
        <v>2.2851491410130302E-30</v>
      </c>
      <c r="R4295" s="460">
        <f t="shared" si="759"/>
        <v>-2.2851491410130302E-28</v>
      </c>
    </row>
    <row r="4296" spans="3:18" x14ac:dyDescent="0.35">
      <c r="C4296" s="460">
        <v>45500</v>
      </c>
      <c r="D4296" s="460">
        <f t="shared" si="750"/>
        <v>45500</v>
      </c>
      <c r="E4296" s="460">
        <f t="shared" si="756"/>
        <v>45.5</v>
      </c>
      <c r="F4296" s="460">
        <f t="shared" si="751"/>
        <v>1.1500699900625122E-8</v>
      </c>
      <c r="G4296" s="460">
        <v>5.70242859719114E-9</v>
      </c>
      <c r="H4296" s="460">
        <f t="shared" si="752"/>
        <v>1</v>
      </c>
      <c r="I4296" s="460">
        <v>2.7666497655610899E-7</v>
      </c>
      <c r="J4296" s="587">
        <v>1.5561959129343199E-6</v>
      </c>
      <c r="K4296" s="587">
        <v>2.7521419784983399E-6</v>
      </c>
      <c r="L4296" s="460" t="str">
        <f t="shared" si="753"/>
        <v>-</v>
      </c>
      <c r="M4296" s="460">
        <f t="shared" si="754"/>
        <v>1</v>
      </c>
      <c r="N4296" s="460">
        <f t="shared" si="755"/>
        <v>6.5581920001038003E-17</v>
      </c>
      <c r="O4296" s="460">
        <f t="shared" si="749"/>
        <v>-323.66431745822786</v>
      </c>
      <c r="P4296" s="460">
        <f t="shared" si="757"/>
        <v>-100</v>
      </c>
      <c r="Q4296" s="460">
        <f t="shared" si="758"/>
        <v>1.7413314479995395E-31</v>
      </c>
      <c r="R4296" s="460">
        <f t="shared" si="759"/>
        <v>-1.7413314479995394E-29</v>
      </c>
    </row>
    <row r="4297" spans="3:18" x14ac:dyDescent="0.35">
      <c r="C4297" s="460">
        <v>45600</v>
      </c>
      <c r="D4297" s="460">
        <f t="shared" si="750"/>
        <v>45600</v>
      </c>
      <c r="E4297" s="460">
        <f t="shared" si="756"/>
        <v>45.6</v>
      </c>
      <c r="F4297" s="460">
        <f t="shared" si="751"/>
        <v>1.1200949696259322E-48</v>
      </c>
      <c r="G4297" s="460">
        <v>0.99999998509883903</v>
      </c>
      <c r="H4297" s="460">
        <f t="shared" si="752"/>
        <v>1</v>
      </c>
      <c r="I4297" s="460">
        <v>8.8215119200765599E-7</v>
      </c>
      <c r="J4297" s="587">
        <v>1.4685887985342301E-6</v>
      </c>
      <c r="K4297" s="587">
        <v>2.0697600692871801E-6</v>
      </c>
      <c r="L4297" s="460" t="str">
        <f t="shared" si="753"/>
        <v>-</v>
      </c>
      <c r="M4297" s="460">
        <f t="shared" si="754"/>
        <v>1</v>
      </c>
      <c r="N4297" s="460">
        <f t="shared" si="755"/>
        <v>1.1200949529352168E-48</v>
      </c>
      <c r="O4297" s="460">
        <f t="shared" si="749"/>
        <v>-959.01490319324182</v>
      </c>
      <c r="P4297" s="460">
        <f t="shared" si="757"/>
        <v>-100</v>
      </c>
      <c r="Q4297" s="460">
        <f t="shared" si="758"/>
        <v>1.0752470577556371E-33</v>
      </c>
      <c r="R4297" s="460">
        <f t="shared" si="759"/>
        <v>-1.0752470577556371E-31</v>
      </c>
    </row>
    <row r="4298" spans="3:18" x14ac:dyDescent="0.35">
      <c r="C4298" s="460">
        <v>45700</v>
      </c>
      <c r="D4298" s="460">
        <f t="shared" si="750"/>
        <v>45700</v>
      </c>
      <c r="E4298" s="460">
        <f t="shared" si="756"/>
        <v>45.7</v>
      </c>
      <c r="F4298" s="460">
        <f t="shared" si="751"/>
        <v>1.1366301741167018E-8</v>
      </c>
      <c r="G4298" s="460">
        <v>5.7024249960634204E-9</v>
      </c>
      <c r="H4298" s="460">
        <f t="shared" si="752"/>
        <v>1</v>
      </c>
      <c r="I4298" s="460">
        <v>1.3458486071823299E-6</v>
      </c>
      <c r="J4298" s="587">
        <v>1.14733434277389E-6</v>
      </c>
      <c r="K4298" s="587">
        <v>1.1938155536659601E-6</v>
      </c>
      <c r="L4298" s="460" t="str">
        <f t="shared" si="753"/>
        <v>-</v>
      </c>
      <c r="M4298" s="460">
        <f t="shared" si="754"/>
        <v>1</v>
      </c>
      <c r="N4298" s="460">
        <f t="shared" si="755"/>
        <v>6.4815483161629978E-17</v>
      </c>
      <c r="O4298" s="460">
        <f t="shared" si="749"/>
        <v>-323.76642474417838</v>
      </c>
      <c r="P4298" s="460">
        <f t="shared" si="757"/>
        <v>-100</v>
      </c>
      <c r="Q4298" s="460">
        <f t="shared" si="758"/>
        <v>1.0502617143688848E-33</v>
      </c>
      <c r="R4298" s="460">
        <f t="shared" si="759"/>
        <v>-1.0502617143688849E-31</v>
      </c>
    </row>
    <row r="4299" spans="3:18" x14ac:dyDescent="0.35">
      <c r="C4299" s="460">
        <v>45800</v>
      </c>
      <c r="D4299" s="460">
        <f t="shared" si="750"/>
        <v>45800</v>
      </c>
      <c r="E4299" s="460">
        <f t="shared" si="756"/>
        <v>45.8</v>
      </c>
      <c r="F4299" s="460">
        <f t="shared" si="751"/>
        <v>7.1287449678182801E-8</v>
      </c>
      <c r="G4299" s="460">
        <v>1.05367095770325E-8</v>
      </c>
      <c r="H4299" s="460">
        <f t="shared" si="752"/>
        <v>1</v>
      </c>
      <c r="I4299" s="460">
        <v>1.59913847325287E-6</v>
      </c>
      <c r="J4299" s="587">
        <v>6.4681178400155904E-7</v>
      </c>
      <c r="K4299" s="587">
        <v>2.1264153822804001E-7</v>
      </c>
      <c r="L4299" s="460" t="str">
        <f t="shared" si="753"/>
        <v>-</v>
      </c>
      <c r="M4299" s="460">
        <f t="shared" si="754"/>
        <v>1</v>
      </c>
      <c r="N4299" s="460">
        <f t="shared" si="755"/>
        <v>7.5113515374633111E-16</v>
      </c>
      <c r="O4299" s="460">
        <f t="shared" si="749"/>
        <v>-302.48563824406546</v>
      </c>
      <c r="P4299" s="460">
        <f t="shared" si="757"/>
        <v>-100</v>
      </c>
      <c r="Q4299" s="460">
        <f t="shared" si="758"/>
        <v>1.6644386046762685E-31</v>
      </c>
      <c r="R4299" s="460">
        <f t="shared" si="759"/>
        <v>-1.6644386046762686E-29</v>
      </c>
    </row>
    <row r="4300" spans="3:18" x14ac:dyDescent="0.35">
      <c r="C4300" s="460">
        <v>45900</v>
      </c>
      <c r="D4300" s="460">
        <f t="shared" si="750"/>
        <v>45900</v>
      </c>
      <c r="E4300" s="460">
        <f t="shared" si="756"/>
        <v>45.9</v>
      </c>
      <c r="F4300" s="460">
        <f t="shared" si="751"/>
        <v>1.5807707460567739E-7</v>
      </c>
      <c r="G4300" s="460">
        <v>1.37668837387052E-8</v>
      </c>
      <c r="H4300" s="460">
        <f t="shared" si="752"/>
        <v>1</v>
      </c>
      <c r="I4300" s="460">
        <v>1.6063007796300999E-6</v>
      </c>
      <c r="J4300" s="587">
        <v>4.9329555547658998E-8</v>
      </c>
      <c r="K4300" s="587">
        <v>7.7628351743044903E-7</v>
      </c>
      <c r="L4300" s="460" t="str">
        <f t="shared" si="753"/>
        <v>-</v>
      </c>
      <c r="M4300" s="460">
        <f t="shared" si="754"/>
        <v>1</v>
      </c>
      <c r="N4300" s="460">
        <f t="shared" si="755"/>
        <v>2.1762287078509888E-15</v>
      </c>
      <c r="O4300" s="460">
        <f t="shared" si="749"/>
        <v>-293.24590929953069</v>
      </c>
      <c r="P4300" s="460">
        <f t="shared" si="757"/>
        <v>-100</v>
      </c>
      <c r="Q4300" s="460">
        <f t="shared" si="758"/>
        <v>2.1423647945464931E-30</v>
      </c>
      <c r="R4300" s="460">
        <f t="shared" si="759"/>
        <v>-2.1423647945464931E-28</v>
      </c>
    </row>
    <row r="4301" spans="3:18" x14ac:dyDescent="0.35">
      <c r="C4301" s="460">
        <v>46000</v>
      </c>
      <c r="D4301" s="460">
        <f t="shared" si="750"/>
        <v>46000</v>
      </c>
      <c r="E4301" s="460">
        <f t="shared" si="756"/>
        <v>46</v>
      </c>
      <c r="F4301" s="460">
        <f t="shared" si="751"/>
        <v>1.9929413370317765E-7</v>
      </c>
      <c r="G4301" s="460">
        <v>2.52503618733975E-15</v>
      </c>
      <c r="H4301" s="460">
        <f t="shared" si="752"/>
        <v>1</v>
      </c>
      <c r="I4301" s="460">
        <v>1.36951322492971E-6</v>
      </c>
      <c r="J4301" s="587">
        <v>5.48386568933052E-7</v>
      </c>
      <c r="K4301" s="587">
        <v>1.67600225975817E-6</v>
      </c>
      <c r="L4301" s="460" t="str">
        <f t="shared" si="753"/>
        <v>-</v>
      </c>
      <c r="M4301" s="460">
        <f t="shared" si="754"/>
        <v>1</v>
      </c>
      <c r="N4301" s="460">
        <f t="shared" si="755"/>
        <v>5.0322489952505009E-22</v>
      </c>
      <c r="O4301" s="460">
        <f t="shared" ref="O4301:O4364" si="760">20*LOG10(N4301)</f>
        <v>-425.96475756354528</v>
      </c>
      <c r="P4301" s="460">
        <f t="shared" si="757"/>
        <v>-100</v>
      </c>
      <c r="Q4301" s="460">
        <f t="shared" si="758"/>
        <v>1.1839933947849959E-30</v>
      </c>
      <c r="R4301" s="460">
        <f t="shared" si="759"/>
        <v>-1.1839933947849959E-28</v>
      </c>
    </row>
    <row r="4302" spans="3:18" x14ac:dyDescent="0.35">
      <c r="C4302" s="460">
        <v>46100</v>
      </c>
      <c r="D4302" s="460">
        <f t="shared" si="750"/>
        <v>46100</v>
      </c>
      <c r="E4302" s="460">
        <f t="shared" si="756"/>
        <v>46.1</v>
      </c>
      <c r="F4302" s="460">
        <f t="shared" si="751"/>
        <v>1.5624965643953531E-7</v>
      </c>
      <c r="G4302" s="460">
        <v>1.3766869836731101E-8</v>
      </c>
      <c r="H4302" s="460">
        <f t="shared" si="752"/>
        <v>1</v>
      </c>
      <c r="I4302" s="460">
        <v>9.2802168348673196E-7</v>
      </c>
      <c r="J4302" s="587">
        <v>1.0508313300183801E-6</v>
      </c>
      <c r="K4302" s="587">
        <v>2.39956669337947E-6</v>
      </c>
      <c r="L4302" s="460" t="str">
        <f t="shared" si="753"/>
        <v>-</v>
      </c>
      <c r="M4302" s="460">
        <f t="shared" si="754"/>
        <v>1</v>
      </c>
      <c r="N4302" s="460">
        <f t="shared" si="755"/>
        <v>2.1510686822370359E-15</v>
      </c>
      <c r="O4302" s="460">
        <f t="shared" si="760"/>
        <v>-293.34691445296352</v>
      </c>
      <c r="P4302" s="460">
        <f t="shared" si="757"/>
        <v>-100</v>
      </c>
      <c r="Q4302" s="460">
        <f t="shared" si="758"/>
        <v>1.1567746601609686E-30</v>
      </c>
      <c r="R4302" s="460">
        <f t="shared" si="759"/>
        <v>-1.1567746601609687E-28</v>
      </c>
    </row>
    <row r="4303" spans="3:18" x14ac:dyDescent="0.35">
      <c r="C4303" s="460">
        <v>46200</v>
      </c>
      <c r="D4303" s="460">
        <f t="shared" si="750"/>
        <v>46200</v>
      </c>
      <c r="E4303" s="460">
        <f t="shared" si="756"/>
        <v>46.2</v>
      </c>
      <c r="F4303" s="460">
        <f t="shared" si="751"/>
        <v>6.9648759653298436E-8</v>
      </c>
      <c r="G4303" s="460">
        <v>1.0536712979216299E-8</v>
      </c>
      <c r="H4303" s="460">
        <f t="shared" si="752"/>
        <v>1</v>
      </c>
      <c r="I4303" s="460">
        <v>3.51684831277826E-7</v>
      </c>
      <c r="J4303" s="587">
        <v>1.3789591642293599E-6</v>
      </c>
      <c r="K4303" s="587">
        <v>2.8784217856838698E-6</v>
      </c>
      <c r="L4303" s="460" t="str">
        <f t="shared" si="753"/>
        <v>-</v>
      </c>
      <c r="M4303" s="460">
        <f t="shared" si="754"/>
        <v>1</v>
      </c>
      <c r="N4303" s="460">
        <f t="shared" si="755"/>
        <v>7.3386898982522621E-16</v>
      </c>
      <c r="O4303" s="460">
        <f t="shared" si="760"/>
        <v>-302.68762926691829</v>
      </c>
      <c r="P4303" s="460">
        <f t="shared" si="757"/>
        <v>-100</v>
      </c>
      <c r="Q4303" s="460">
        <f t="shared" si="758"/>
        <v>2.0807163429210063E-30</v>
      </c>
      <c r="R4303" s="460">
        <f t="shared" si="759"/>
        <v>-2.0807163429210064E-28</v>
      </c>
    </row>
    <row r="4304" spans="3:18" x14ac:dyDescent="0.35">
      <c r="C4304" s="460">
        <v>46300</v>
      </c>
      <c r="D4304" s="460">
        <f t="shared" si="750"/>
        <v>46300</v>
      </c>
      <c r="E4304" s="460">
        <f t="shared" si="756"/>
        <v>46.3</v>
      </c>
      <c r="F4304" s="460">
        <f t="shared" si="751"/>
        <v>1.0976642280934832E-8</v>
      </c>
      <c r="G4304" s="460">
        <v>5.7024193447863799E-9</v>
      </c>
      <c r="H4304" s="460">
        <f t="shared" si="752"/>
        <v>1</v>
      </c>
      <c r="I4304" s="460">
        <v>2.7005176249428999E-7</v>
      </c>
      <c r="J4304" s="587">
        <v>1.4825966047694E-6</v>
      </c>
      <c r="K4304" s="587">
        <v>3.0688782472873902E-6</v>
      </c>
      <c r="L4304" s="460" t="str">
        <f t="shared" si="753"/>
        <v>-</v>
      </c>
      <c r="M4304" s="460">
        <f t="shared" si="754"/>
        <v>1</v>
      </c>
      <c r="N4304" s="460">
        <f t="shared" si="755"/>
        <v>6.259341728360288E-17</v>
      </c>
      <c r="O4304" s="460">
        <f t="shared" si="760"/>
        <v>-324.06942675040119</v>
      </c>
      <c r="P4304" s="460">
        <f t="shared" si="757"/>
        <v>-100</v>
      </c>
      <c r="Q4304" s="460">
        <f t="shared" si="758"/>
        <v>1.5858809148439755E-31</v>
      </c>
      <c r="R4304" s="460">
        <f t="shared" si="759"/>
        <v>-1.5858809148439754E-29</v>
      </c>
    </row>
    <row r="4305" spans="3:18" x14ac:dyDescent="0.35">
      <c r="C4305" s="460">
        <v>46400</v>
      </c>
      <c r="D4305" s="460">
        <f t="shared" si="750"/>
        <v>46400</v>
      </c>
      <c r="E4305" s="460">
        <f t="shared" si="756"/>
        <v>46.4</v>
      </c>
      <c r="F4305" s="460">
        <f t="shared" si="751"/>
        <v>4.4711570071272214E-48</v>
      </c>
      <c r="G4305" s="460">
        <v>0.99999998509883903</v>
      </c>
      <c r="H4305" s="460">
        <f t="shared" si="752"/>
        <v>1</v>
      </c>
      <c r="I4305" s="460">
        <v>8.4201572361236799E-7</v>
      </c>
      <c r="J4305" s="587">
        <v>1.34808266398741E-6</v>
      </c>
      <c r="K4305" s="587">
        <v>2.9560658771521701E-6</v>
      </c>
      <c r="L4305" s="460" t="str">
        <f t="shared" si="753"/>
        <v>-</v>
      </c>
      <c r="M4305" s="460">
        <f t="shared" si="754"/>
        <v>1</v>
      </c>
      <c r="N4305" s="460">
        <f t="shared" si="755"/>
        <v>4.4711569405017913E-48</v>
      </c>
      <c r="O4305" s="460">
        <f t="shared" si="760"/>
        <v>-946.99160171694177</v>
      </c>
      <c r="P4305" s="460">
        <f t="shared" si="757"/>
        <v>-100</v>
      </c>
      <c r="Q4305" s="460">
        <f t="shared" si="758"/>
        <v>9.7948397180980896E-34</v>
      </c>
      <c r="R4305" s="460">
        <f t="shared" si="759"/>
        <v>-9.7948397180980891E-32</v>
      </c>
    </row>
    <row r="4306" spans="3:18" x14ac:dyDescent="0.35">
      <c r="C4306" s="460">
        <v>46500</v>
      </c>
      <c r="D4306" s="460">
        <f t="shared" si="750"/>
        <v>46500</v>
      </c>
      <c r="E4306" s="460">
        <f t="shared" si="756"/>
        <v>46.5</v>
      </c>
      <c r="F4306" s="460">
        <f t="shared" si="751"/>
        <v>1.0851108666252195E-8</v>
      </c>
      <c r="G4306" s="460">
        <v>5.7024193457065E-9</v>
      </c>
      <c r="H4306" s="460">
        <f t="shared" si="752"/>
        <v>1</v>
      </c>
      <c r="I4306" s="460">
        <v>1.2778575979175901E-6</v>
      </c>
      <c r="J4306" s="587">
        <v>9.9997904954927702E-7</v>
      </c>
      <c r="K4306" s="587">
        <v>2.55501339153103E-6</v>
      </c>
      <c r="L4306" s="460" t="str">
        <f t="shared" si="753"/>
        <v>-</v>
      </c>
      <c r="M4306" s="460">
        <f t="shared" si="754"/>
        <v>1</v>
      </c>
      <c r="N4306" s="460">
        <f t="shared" si="755"/>
        <v>6.1877571980799966E-17</v>
      </c>
      <c r="O4306" s="460">
        <f t="shared" si="760"/>
        <v>-324.16933471911358</v>
      </c>
      <c r="P4306" s="460">
        <f t="shared" si="757"/>
        <v>-100</v>
      </c>
      <c r="Q4306" s="460">
        <f t="shared" si="758"/>
        <v>9.5720847855977028E-34</v>
      </c>
      <c r="R4306" s="460">
        <f t="shared" si="759"/>
        <v>-9.5720847855977026E-32</v>
      </c>
    </row>
    <row r="4307" spans="3:18" x14ac:dyDescent="0.35">
      <c r="C4307" s="460">
        <v>46600</v>
      </c>
      <c r="D4307" s="460">
        <f t="shared" si="750"/>
        <v>46600</v>
      </c>
      <c r="E4307" s="460">
        <f t="shared" si="756"/>
        <v>46.6</v>
      </c>
      <c r="F4307" s="460">
        <f t="shared" si="751"/>
        <v>6.806479453701852E-8</v>
      </c>
      <c r="G4307" s="460">
        <v>1.0536721913830199E-8</v>
      </c>
      <c r="H4307" s="460">
        <f t="shared" si="752"/>
        <v>1</v>
      </c>
      <c r="I4307" s="460">
        <v>1.51306881710763E-6</v>
      </c>
      <c r="J4307" s="587">
        <v>4.9665381180219695E-7</v>
      </c>
      <c r="K4307" s="587">
        <v>1.9087865086803199E-6</v>
      </c>
      <c r="L4307" s="460" t="str">
        <f t="shared" si="753"/>
        <v>-</v>
      </c>
      <c r="M4307" s="460">
        <f t="shared" si="754"/>
        <v>1</v>
      </c>
      <c r="N4307" s="460">
        <f t="shared" si="755"/>
        <v>7.1717981215855308E-16</v>
      </c>
      <c r="O4307" s="460">
        <f t="shared" si="760"/>
        <v>-302.88743887722046</v>
      </c>
      <c r="P4307" s="460">
        <f t="shared" si="757"/>
        <v>-100</v>
      </c>
      <c r="Q4307" s="460">
        <f t="shared" si="758"/>
        <v>1.5173260194551286E-31</v>
      </c>
      <c r="R4307" s="460">
        <f t="shared" si="759"/>
        <v>-1.5173260194551287E-29</v>
      </c>
    </row>
    <row r="4308" spans="3:18" x14ac:dyDescent="0.35">
      <c r="C4308" s="460">
        <v>46700</v>
      </c>
      <c r="D4308" s="460">
        <f t="shared" si="750"/>
        <v>46700</v>
      </c>
      <c r="E4308" s="460">
        <f t="shared" si="756"/>
        <v>46.7</v>
      </c>
      <c r="F4308" s="460">
        <f t="shared" si="751"/>
        <v>1.50949843994426E-7</v>
      </c>
      <c r="G4308" s="460">
        <v>1.37668921832393E-8</v>
      </c>
      <c r="H4308" s="460">
        <f t="shared" si="752"/>
        <v>1</v>
      </c>
      <c r="I4308" s="460">
        <v>1.5145083502738901E-6</v>
      </c>
      <c r="J4308" s="587">
        <v>7.9477330476548502E-8</v>
      </c>
      <c r="K4308" s="587">
        <v>1.08390486806868E-6</v>
      </c>
      <c r="L4308" s="460" t="str">
        <f t="shared" si="753"/>
        <v>-</v>
      </c>
      <c r="M4308" s="460">
        <f t="shared" si="754"/>
        <v>1</v>
      </c>
      <c r="N4308" s="460">
        <f t="shared" si="755"/>
        <v>2.0781102273480549E-15</v>
      </c>
      <c r="O4308" s="460">
        <f t="shared" si="760"/>
        <v>-293.64662840545748</v>
      </c>
      <c r="P4308" s="460">
        <f t="shared" si="757"/>
        <v>-100</v>
      </c>
      <c r="Q4308" s="460">
        <f t="shared" si="758"/>
        <v>1.9534116012412131E-30</v>
      </c>
      <c r="R4308" s="460">
        <f t="shared" si="759"/>
        <v>-1.9534116012412131E-28</v>
      </c>
    </row>
    <row r="4309" spans="3:18" x14ac:dyDescent="0.35">
      <c r="C4309" s="460">
        <v>46800</v>
      </c>
      <c r="D4309" s="460">
        <f t="shared" si="750"/>
        <v>46800</v>
      </c>
      <c r="E4309" s="460">
        <f t="shared" si="756"/>
        <v>46.8</v>
      </c>
      <c r="F4309" s="460">
        <f t="shared" si="751"/>
        <v>1.9033225963149882E-7</v>
      </c>
      <c r="G4309" s="460">
        <v>2.5227176075200301E-15</v>
      </c>
      <c r="H4309" s="460">
        <f t="shared" si="752"/>
        <v>1</v>
      </c>
      <c r="I4309" s="460">
        <v>1.28503481161001E-6</v>
      </c>
      <c r="J4309" s="587">
        <v>6.35424935485449E-7</v>
      </c>
      <c r="K4309" s="587">
        <v>1.6352183049296499E-7</v>
      </c>
      <c r="L4309" s="460" t="str">
        <f t="shared" si="753"/>
        <v>-</v>
      </c>
      <c r="M4309" s="460">
        <f t="shared" si="754"/>
        <v>1</v>
      </c>
      <c r="N4309" s="460">
        <f t="shared" si="755"/>
        <v>4.8015454265145589E-22</v>
      </c>
      <c r="O4309" s="460">
        <f t="shared" si="760"/>
        <v>-426.37237916005341</v>
      </c>
      <c r="P4309" s="460">
        <f t="shared" si="757"/>
        <v>-100</v>
      </c>
      <c r="Q4309" s="460">
        <f t="shared" si="758"/>
        <v>1.0796360281592365E-30</v>
      </c>
      <c r="R4309" s="460">
        <f t="shared" si="759"/>
        <v>-1.0796360281592365E-28</v>
      </c>
    </row>
    <row r="4310" spans="3:18" x14ac:dyDescent="0.35">
      <c r="C4310" s="460">
        <v>46900</v>
      </c>
      <c r="D4310" s="460">
        <f t="shared" si="750"/>
        <v>46900</v>
      </c>
      <c r="E4310" s="460">
        <f t="shared" si="756"/>
        <v>46.9</v>
      </c>
      <c r="F4310" s="460">
        <f t="shared" si="751"/>
        <v>1.4924193193651724E-7</v>
      </c>
      <c r="G4310" s="460">
        <v>1.37668613824788E-8</v>
      </c>
      <c r="H4310" s="460">
        <f t="shared" si="752"/>
        <v>1</v>
      </c>
      <c r="I4310" s="460">
        <v>8.6260321569408698E-7</v>
      </c>
      <c r="J4310" s="587">
        <v>1.0826157773167299E-6</v>
      </c>
      <c r="K4310" s="587">
        <v>7.6093610857908297E-7</v>
      </c>
      <c r="L4310" s="460" t="str">
        <f t="shared" si="753"/>
        <v>-</v>
      </c>
      <c r="M4310" s="460">
        <f t="shared" si="754"/>
        <v>1</v>
      </c>
      <c r="N4310" s="460">
        <f t="shared" si="755"/>
        <v>2.0545929894233687E-15</v>
      </c>
      <c r="O4310" s="460">
        <f t="shared" si="760"/>
        <v>-293.7454839619333</v>
      </c>
      <c r="P4310" s="460">
        <f t="shared" si="757"/>
        <v>-100</v>
      </c>
      <c r="Q4310" s="460">
        <f t="shared" si="758"/>
        <v>1.0553385813080497E-30</v>
      </c>
      <c r="R4310" s="460">
        <f t="shared" si="759"/>
        <v>-1.0553385813080497E-28</v>
      </c>
    </row>
    <row r="4311" spans="3:18" x14ac:dyDescent="0.35">
      <c r="C4311" s="460">
        <v>47000</v>
      </c>
      <c r="D4311" s="460">
        <f t="shared" si="750"/>
        <v>47000</v>
      </c>
      <c r="E4311" s="460">
        <f t="shared" si="756"/>
        <v>47</v>
      </c>
      <c r="F4311" s="460">
        <f t="shared" si="751"/>
        <v>6.6533270961259421E-8</v>
      </c>
      <c r="G4311" s="460">
        <v>1.053670958174E-8</v>
      </c>
      <c r="H4311" s="460">
        <f t="shared" si="752"/>
        <v>1</v>
      </c>
      <c r="I4311" s="460">
        <v>3.1403552436752102E-7</v>
      </c>
      <c r="J4311" s="587">
        <v>1.35098569480863E-6</v>
      </c>
      <c r="K4311" s="587">
        <v>1.5988318067387301E-6</v>
      </c>
      <c r="L4311" s="460" t="str">
        <f t="shared" si="753"/>
        <v>-</v>
      </c>
      <c r="M4311" s="460">
        <f t="shared" si="754"/>
        <v>1</v>
      </c>
      <c r="N4311" s="460">
        <f t="shared" si="755"/>
        <v>7.0104175364200586E-16</v>
      </c>
      <c r="O4311" s="460">
        <f t="shared" si="760"/>
        <v>-303.0851222986895</v>
      </c>
      <c r="P4311" s="460">
        <f t="shared" si="757"/>
        <v>-100</v>
      </c>
      <c r="Q4311" s="460">
        <f t="shared" si="758"/>
        <v>1.8983807092972436E-30</v>
      </c>
      <c r="R4311" s="460">
        <f t="shared" si="759"/>
        <v>-1.8983807092972436E-28</v>
      </c>
    </row>
    <row r="4312" spans="3:18" x14ac:dyDescent="0.35">
      <c r="C4312" s="460">
        <v>47100</v>
      </c>
      <c r="D4312" s="460">
        <f t="shared" si="750"/>
        <v>47100</v>
      </c>
      <c r="E4312" s="460">
        <f t="shared" si="756"/>
        <v>47.1</v>
      </c>
      <c r="F4312" s="460">
        <f t="shared" si="751"/>
        <v>1.0486932977223719E-8</v>
      </c>
      <c r="G4312" s="460">
        <v>5.7024250262530899E-9</v>
      </c>
      <c r="H4312" s="460">
        <f t="shared" si="752"/>
        <v>1</v>
      </c>
      <c r="I4312" s="460">
        <v>2.7551871925444502E-7</v>
      </c>
      <c r="J4312" s="587">
        <v>1.39993639864365E-6</v>
      </c>
      <c r="K4312" s="587">
        <v>2.2691855074763699E-6</v>
      </c>
      <c r="L4312" s="460" t="str">
        <f t="shared" si="753"/>
        <v>-</v>
      </c>
      <c r="M4312" s="460">
        <f t="shared" si="754"/>
        <v>1</v>
      </c>
      <c r="N4312" s="460">
        <f t="shared" si="755"/>
        <v>5.9800949057959361E-17</v>
      </c>
      <c r="O4312" s="460">
        <f t="shared" si="760"/>
        <v>-324.46583847161503</v>
      </c>
      <c r="P4312" s="460">
        <f t="shared" si="757"/>
        <v>-100</v>
      </c>
      <c r="Q4312" s="460">
        <f t="shared" si="758"/>
        <v>1.4472040456294692E-31</v>
      </c>
      <c r="R4312" s="460">
        <f t="shared" si="759"/>
        <v>-1.4472040456294693E-29</v>
      </c>
    </row>
    <row r="4313" spans="3:18" x14ac:dyDescent="0.35">
      <c r="C4313" s="460">
        <v>47200</v>
      </c>
      <c r="D4313" s="460">
        <f t="shared" si="750"/>
        <v>47200</v>
      </c>
      <c r="E4313" s="460">
        <f t="shared" si="756"/>
        <v>47.2</v>
      </c>
      <c r="F4313" s="460">
        <f t="shared" si="751"/>
        <v>1.1210705740706531E-47</v>
      </c>
      <c r="G4313" s="460">
        <v>0.99999998509883903</v>
      </c>
      <c r="H4313" s="460">
        <f t="shared" si="752"/>
        <v>1</v>
      </c>
      <c r="I4313" s="460">
        <v>8.1577316241411297E-7</v>
      </c>
      <c r="J4313" s="587">
        <v>1.2244465912714999E-6</v>
      </c>
      <c r="K4313" s="587">
        <v>2.7084826544753299E-6</v>
      </c>
      <c r="L4313" s="460" t="str">
        <f t="shared" si="753"/>
        <v>-</v>
      </c>
      <c r="M4313" s="460">
        <f t="shared" si="754"/>
        <v>1</v>
      </c>
      <c r="N4313" s="460">
        <f t="shared" si="755"/>
        <v>1.1210705573654001E-47</v>
      </c>
      <c r="O4313" s="460">
        <f t="shared" si="760"/>
        <v>-939.00734106281698</v>
      </c>
      <c r="P4313" s="460">
        <f t="shared" si="757"/>
        <v>-100</v>
      </c>
      <c r="Q4313" s="460">
        <f t="shared" si="758"/>
        <v>8.9403837705816257E-34</v>
      </c>
      <c r="R4313" s="460">
        <f t="shared" si="759"/>
        <v>-8.9403837705816252E-32</v>
      </c>
    </row>
    <row r="4314" spans="3:18" x14ac:dyDescent="0.35">
      <c r="C4314" s="460">
        <v>47300</v>
      </c>
      <c r="D4314" s="460">
        <f t="shared" si="750"/>
        <v>47300</v>
      </c>
      <c r="E4314" s="460">
        <f t="shared" si="756"/>
        <v>47.3</v>
      </c>
      <c r="F4314" s="460">
        <f t="shared" si="751"/>
        <v>1.0369539531256697E-8</v>
      </c>
      <c r="G4314" s="460">
        <v>5.70242859719114E-9</v>
      </c>
      <c r="H4314" s="460">
        <f t="shared" si="752"/>
        <v>1</v>
      </c>
      <c r="I4314" s="460">
        <v>1.2251065395864399E-6</v>
      </c>
      <c r="J4314" s="587">
        <v>8.5542321092017796E-7</v>
      </c>
      <c r="K4314" s="587">
        <v>2.8766706475275099E-6</v>
      </c>
      <c r="L4314" s="460" t="str">
        <f t="shared" si="753"/>
        <v>-</v>
      </c>
      <c r="M4314" s="460">
        <f t="shared" si="754"/>
        <v>1</v>
      </c>
      <c r="N4314" s="460">
        <f t="shared" si="755"/>
        <v>5.9131558762742201E-17</v>
      </c>
      <c r="O4314" s="460">
        <f t="shared" si="760"/>
        <v>-324.5636134488916</v>
      </c>
      <c r="P4314" s="460">
        <f t="shared" si="757"/>
        <v>-100</v>
      </c>
      <c r="Q4314" s="460">
        <f t="shared" si="758"/>
        <v>8.7413531042790842E-34</v>
      </c>
      <c r="R4314" s="460">
        <f t="shared" si="759"/>
        <v>-8.7413531042790844E-32</v>
      </c>
    </row>
    <row r="4315" spans="3:18" x14ac:dyDescent="0.35">
      <c r="C4315" s="460">
        <v>47400</v>
      </c>
      <c r="D4315" s="460">
        <f t="shared" si="750"/>
        <v>47400</v>
      </c>
      <c r="E4315" s="460">
        <f t="shared" si="756"/>
        <v>47.4</v>
      </c>
      <c r="F4315" s="460">
        <f t="shared" si="751"/>
        <v>6.5052019618317397E-8</v>
      </c>
      <c r="G4315" s="460">
        <v>1.0536716358645599E-8</v>
      </c>
      <c r="H4315" s="460">
        <f t="shared" si="752"/>
        <v>1</v>
      </c>
      <c r="I4315" s="460">
        <v>1.4428687574910299E-6</v>
      </c>
      <c r="J4315" s="587">
        <v>3.5430986066868399E-7</v>
      </c>
      <c r="K4315" s="587">
        <v>2.7607806279380801E-6</v>
      </c>
      <c r="L4315" s="460" t="str">
        <f t="shared" si="753"/>
        <v>-</v>
      </c>
      <c r="M4315" s="460">
        <f t="shared" si="754"/>
        <v>1</v>
      </c>
      <c r="N4315" s="460">
        <f t="shared" si="755"/>
        <v>6.8543467927525941E-16</v>
      </c>
      <c r="O4315" s="460">
        <f t="shared" si="760"/>
        <v>-303.28067852812387</v>
      </c>
      <c r="P4315" s="460">
        <f t="shared" si="757"/>
        <v>-100</v>
      </c>
      <c r="Q4315" s="460">
        <f t="shared" si="758"/>
        <v>1.3859472070651553E-31</v>
      </c>
      <c r="R4315" s="460">
        <f t="shared" si="759"/>
        <v>-1.3859472070651552E-29</v>
      </c>
    </row>
    <row r="4316" spans="3:18" x14ac:dyDescent="0.35">
      <c r="C4316" s="460">
        <v>47500</v>
      </c>
      <c r="D4316" s="460">
        <f t="shared" si="750"/>
        <v>47500</v>
      </c>
      <c r="E4316" s="460">
        <f t="shared" si="756"/>
        <v>47.5</v>
      </c>
      <c r="F4316" s="460">
        <f t="shared" si="751"/>
        <v>1.4428580382569087E-7</v>
      </c>
      <c r="G4316" s="460">
        <v>1.37668783031528E-8</v>
      </c>
      <c r="H4316" s="460">
        <f t="shared" si="752"/>
        <v>1</v>
      </c>
      <c r="I4316" s="460">
        <v>1.4383387763502099E-6</v>
      </c>
      <c r="J4316" s="587">
        <v>1.97113837094321E-7</v>
      </c>
      <c r="K4316" s="587">
        <v>2.3758501007969998E-6</v>
      </c>
      <c r="L4316" s="460" t="str">
        <f t="shared" si="753"/>
        <v>-</v>
      </c>
      <c r="M4316" s="460">
        <f t="shared" si="754"/>
        <v>1</v>
      </c>
      <c r="N4316" s="460">
        <f t="shared" si="755"/>
        <v>1.9863651021408648E-15</v>
      </c>
      <c r="O4316" s="460">
        <f t="shared" si="760"/>
        <v>-294.03881846754734</v>
      </c>
      <c r="P4316" s="460">
        <f t="shared" si="757"/>
        <v>-100</v>
      </c>
      <c r="Q4316" s="460">
        <f t="shared" si="758"/>
        <v>1.7846285179938122E-30</v>
      </c>
      <c r="R4316" s="460">
        <f t="shared" si="759"/>
        <v>-1.7846285179938122E-28</v>
      </c>
    </row>
    <row r="4317" spans="3:18" x14ac:dyDescent="0.35">
      <c r="C4317" s="460">
        <v>47600</v>
      </c>
      <c r="D4317" s="460">
        <f t="shared" si="750"/>
        <v>47600</v>
      </c>
      <c r="E4317" s="460">
        <f t="shared" si="756"/>
        <v>47.6</v>
      </c>
      <c r="F4317" s="460">
        <f t="shared" si="751"/>
        <v>1.819515790004809E-7</v>
      </c>
      <c r="G4317" s="460">
        <v>5.7372958427009701E-15</v>
      </c>
      <c r="H4317" s="460">
        <f t="shared" si="752"/>
        <v>1</v>
      </c>
      <c r="I4317" s="460">
        <v>1.21501482165161E-6</v>
      </c>
      <c r="J4317" s="587">
        <v>7.1005223708986495E-7</v>
      </c>
      <c r="K4317" s="587">
        <v>1.76309058299542E-6</v>
      </c>
      <c r="L4317" s="460" t="str">
        <f t="shared" si="753"/>
        <v>-</v>
      </c>
      <c r="M4317" s="460">
        <f t="shared" si="754"/>
        <v>1</v>
      </c>
      <c r="N4317" s="460">
        <f t="shared" si="755"/>
        <v>1.0439100377723362E-21</v>
      </c>
      <c r="O4317" s="460">
        <f t="shared" si="760"/>
        <v>-419.6267385282556</v>
      </c>
      <c r="P4317" s="460">
        <f t="shared" si="757"/>
        <v>-100</v>
      </c>
      <c r="Q4317" s="460">
        <f t="shared" si="758"/>
        <v>9.8641261654427903E-31</v>
      </c>
      <c r="R4317" s="460">
        <f t="shared" si="759"/>
        <v>-9.8641261654427906E-29</v>
      </c>
    </row>
    <row r="4318" spans="3:18" x14ac:dyDescent="0.35">
      <c r="C4318" s="460">
        <v>47700</v>
      </c>
      <c r="D4318" s="460">
        <f t="shared" si="750"/>
        <v>47700</v>
      </c>
      <c r="E4318" s="460">
        <f t="shared" si="756"/>
        <v>47.7</v>
      </c>
      <c r="F4318" s="460">
        <f t="shared" si="751"/>
        <v>1.4268771439931927E-7</v>
      </c>
      <c r="G4318" s="460">
        <v>1.37668752543791E-8</v>
      </c>
      <c r="H4318" s="460">
        <f t="shared" si="752"/>
        <v>1</v>
      </c>
      <c r="I4318" s="460">
        <v>8.0964418689908305E-7</v>
      </c>
      <c r="J4318" s="587">
        <v>1.1029666289887599E-6</v>
      </c>
      <c r="K4318" s="587">
        <v>9.8551488268400294E-7</v>
      </c>
      <c r="L4318" s="460" t="str">
        <f t="shared" si="753"/>
        <v>-</v>
      </c>
      <c r="M4318" s="460">
        <f t="shared" si="754"/>
        <v>1</v>
      </c>
      <c r="N4318" s="460">
        <f t="shared" si="755"/>
        <v>1.9643639644679006E-15</v>
      </c>
      <c r="O4318" s="460">
        <f t="shared" si="760"/>
        <v>-294.13556082878762</v>
      </c>
      <c r="P4318" s="460">
        <f t="shared" si="757"/>
        <v>-100</v>
      </c>
      <c r="Q4318" s="460">
        <f t="shared" si="758"/>
        <v>9.6468247153491447E-31</v>
      </c>
      <c r="R4318" s="460">
        <f t="shared" si="759"/>
        <v>-9.6468247153491443E-29</v>
      </c>
    </row>
    <row r="4319" spans="3:18" x14ac:dyDescent="0.35">
      <c r="C4319" s="460">
        <v>47800</v>
      </c>
      <c r="D4319" s="460">
        <f t="shared" si="750"/>
        <v>47800</v>
      </c>
      <c r="E4319" s="460">
        <f t="shared" si="756"/>
        <v>47.8</v>
      </c>
      <c r="F4319" s="460">
        <f t="shared" si="751"/>
        <v>6.3618978655940086E-8</v>
      </c>
      <c r="G4319" s="460">
        <v>1.05367151390712E-8</v>
      </c>
      <c r="H4319" s="460">
        <f t="shared" si="752"/>
        <v>1</v>
      </c>
      <c r="I4319" s="460">
        <v>2.8620745143097098E-7</v>
      </c>
      <c r="J4319" s="587">
        <v>1.31450996358756E-6</v>
      </c>
      <c r="K4319" s="587">
        <v>1.2148458410558099E-7</v>
      </c>
      <c r="L4319" s="460" t="str">
        <f t="shared" si="753"/>
        <v>-</v>
      </c>
      <c r="M4319" s="460">
        <f t="shared" si="754"/>
        <v>1</v>
      </c>
      <c r="N4319" s="460">
        <f t="shared" si="755"/>
        <v>6.7033505553629147E-16</v>
      </c>
      <c r="O4319" s="460">
        <f t="shared" si="760"/>
        <v>-303.47416136692539</v>
      </c>
      <c r="P4319" s="460">
        <f t="shared" si="757"/>
        <v>-100</v>
      </c>
      <c r="Q4319" s="460">
        <f t="shared" si="758"/>
        <v>1.7354097315027628E-30</v>
      </c>
      <c r="R4319" s="460">
        <f t="shared" si="759"/>
        <v>-1.7354097315027628E-28</v>
      </c>
    </row>
    <row r="4320" spans="3:18" x14ac:dyDescent="0.35">
      <c r="C4320" s="460">
        <v>47900</v>
      </c>
      <c r="D4320" s="460">
        <f t="shared" si="750"/>
        <v>47900</v>
      </c>
      <c r="E4320" s="460">
        <f t="shared" si="756"/>
        <v>47.9</v>
      </c>
      <c r="F4320" s="460">
        <f t="shared" si="751"/>
        <v>1.0028782539016576E-8</v>
      </c>
      <c r="G4320" s="460">
        <v>5.7024455770766797E-9</v>
      </c>
      <c r="H4320" s="460">
        <f t="shared" si="752"/>
        <v>1</v>
      </c>
      <c r="I4320" s="460">
        <v>2.7416346738636698E-7</v>
      </c>
      <c r="J4320" s="587">
        <v>1.31307468466391E-6</v>
      </c>
      <c r="K4320" s="587">
        <v>7.4316392771727803E-7</v>
      </c>
      <c r="L4320" s="460" t="str">
        <f t="shared" si="753"/>
        <v>-</v>
      </c>
      <c r="M4320" s="460">
        <f t="shared" si="754"/>
        <v>1</v>
      </c>
      <c r="N4320" s="460">
        <f t="shared" si="755"/>
        <v>5.7188586633078911E-17</v>
      </c>
      <c r="O4320" s="460">
        <f t="shared" si="760"/>
        <v>-324.8538127307346</v>
      </c>
      <c r="P4320" s="460">
        <f t="shared" si="757"/>
        <v>-100</v>
      </c>
      <c r="Q4320" s="460">
        <f t="shared" si="758"/>
        <v>1.3232266247884654E-31</v>
      </c>
      <c r="R4320" s="460">
        <f t="shared" si="759"/>
        <v>-1.3232266247884653E-29</v>
      </c>
    </row>
    <row r="4321" spans="3:18" x14ac:dyDescent="0.35">
      <c r="C4321" s="460">
        <v>48000</v>
      </c>
      <c r="D4321" s="460">
        <f t="shared" si="750"/>
        <v>48000</v>
      </c>
      <c r="E4321" s="460">
        <f t="shared" si="756"/>
        <v>48</v>
      </c>
      <c r="F4321" s="460">
        <f t="shared" si="751"/>
        <v>5.7451142073449082E-50</v>
      </c>
      <c r="G4321" s="460">
        <v>0.99999998509883903</v>
      </c>
      <c r="H4321" s="460">
        <f t="shared" si="752"/>
        <v>1</v>
      </c>
      <c r="I4321" s="460">
        <v>7.8574808067520096E-7</v>
      </c>
      <c r="J4321" s="587">
        <v>1.10147152104044E-6</v>
      </c>
      <c r="K4321" s="587">
        <v>1.5236257525491001E-6</v>
      </c>
      <c r="L4321" s="460" t="str">
        <f t="shared" si="753"/>
        <v>-</v>
      </c>
      <c r="M4321" s="460">
        <f t="shared" si="754"/>
        <v>1</v>
      </c>
      <c r="N4321" s="460">
        <f t="shared" si="755"/>
        <v>5.7451141217360362E-50</v>
      </c>
      <c r="O4321" s="460">
        <f t="shared" si="760"/>
        <v>-984.81402680009535</v>
      </c>
      <c r="P4321" s="460">
        <f t="shared" si="757"/>
        <v>-100</v>
      </c>
      <c r="Q4321" s="460">
        <f t="shared" si="758"/>
        <v>8.1763361027229294E-34</v>
      </c>
      <c r="R4321" s="460">
        <f t="shared" si="759"/>
        <v>-8.176336102722929E-32</v>
      </c>
    </row>
    <row r="4322" spans="3:18" x14ac:dyDescent="0.35">
      <c r="C4322" s="460">
        <v>48100</v>
      </c>
      <c r="D4322" s="460">
        <f t="shared" si="750"/>
        <v>48100</v>
      </c>
      <c r="E4322" s="460">
        <f t="shared" si="756"/>
        <v>48.1</v>
      </c>
      <c r="F4322" s="460">
        <f t="shared" si="751"/>
        <v>9.9188751744375839E-9</v>
      </c>
      <c r="G4322" s="460">
        <v>5.7024229646060297E-9</v>
      </c>
      <c r="H4322" s="460">
        <f t="shared" si="752"/>
        <v>1</v>
      </c>
      <c r="I4322" s="460">
        <v>1.17133841458788E-6</v>
      </c>
      <c r="J4322" s="587">
        <v>7.1605309430027605E-7</v>
      </c>
      <c r="K4322" s="587">
        <v>2.1444250046804201E-6</v>
      </c>
      <c r="L4322" s="460" t="str">
        <f t="shared" si="753"/>
        <v>-</v>
      </c>
      <c r="M4322" s="460">
        <f t="shared" si="754"/>
        <v>1</v>
      </c>
      <c r="N4322" s="460">
        <f t="shared" si="755"/>
        <v>5.6561621577773523E-17</v>
      </c>
      <c r="O4322" s="460">
        <f t="shared" si="760"/>
        <v>-324.94956296294168</v>
      </c>
      <c r="P4322" s="460">
        <f t="shared" si="757"/>
        <v>-100</v>
      </c>
      <c r="Q4322" s="460">
        <f t="shared" si="758"/>
        <v>7.9980425887681383E-34</v>
      </c>
      <c r="R4322" s="460">
        <f t="shared" si="759"/>
        <v>-7.9980425887681386E-32</v>
      </c>
    </row>
    <row r="4323" spans="3:18" x14ac:dyDescent="0.35">
      <c r="C4323" s="460">
        <v>48200</v>
      </c>
      <c r="D4323" s="460">
        <f t="shared" si="750"/>
        <v>48200</v>
      </c>
      <c r="E4323" s="460">
        <f t="shared" si="756"/>
        <v>48.2</v>
      </c>
      <c r="F4323" s="460">
        <f t="shared" si="751"/>
        <v>6.2232187506158925E-8</v>
      </c>
      <c r="G4323" s="460">
        <v>1.0536719755508601E-8</v>
      </c>
      <c r="H4323" s="460">
        <f t="shared" si="752"/>
        <v>1</v>
      </c>
      <c r="I4323" s="460">
        <v>1.3738786880358399E-6</v>
      </c>
      <c r="J4323" s="587">
        <v>2.2049173972971901E-7</v>
      </c>
      <c r="K4323" s="587">
        <v>2.54669358686579E-6</v>
      </c>
      <c r="L4323" s="460" t="str">
        <f t="shared" si="753"/>
        <v>-</v>
      </c>
      <c r="M4323" s="460">
        <f t="shared" si="754"/>
        <v>1</v>
      </c>
      <c r="N4323" s="460">
        <f t="shared" si="755"/>
        <v>6.5572311952466029E-16</v>
      </c>
      <c r="O4323" s="460">
        <f t="shared" si="760"/>
        <v>-303.66559007365845</v>
      </c>
      <c r="P4323" s="460">
        <f t="shared" si="757"/>
        <v>-100</v>
      </c>
      <c r="Q4323" s="460">
        <f t="shared" si="758"/>
        <v>1.268373881018403E-31</v>
      </c>
      <c r="R4323" s="460">
        <f t="shared" si="759"/>
        <v>-1.2683738810184029E-29</v>
      </c>
    </row>
    <row r="4324" spans="3:18" x14ac:dyDescent="0.35">
      <c r="C4324" s="460">
        <v>48300</v>
      </c>
      <c r="D4324" s="460">
        <f t="shared" si="750"/>
        <v>48300</v>
      </c>
      <c r="E4324" s="460">
        <f t="shared" si="756"/>
        <v>48.3</v>
      </c>
      <c r="F4324" s="460">
        <f t="shared" si="751"/>
        <v>1.3804765261381082E-7</v>
      </c>
      <c r="G4324" s="460">
        <v>1.3766886815203501E-8</v>
      </c>
      <c r="H4324" s="460">
        <f t="shared" si="752"/>
        <v>1</v>
      </c>
      <c r="I4324" s="460">
        <v>1.3648914492846499E-6</v>
      </c>
      <c r="J4324" s="587">
        <v>3.04728169750913E-7</v>
      </c>
      <c r="K4324" s="587">
        <v>2.69373116899626E-6</v>
      </c>
      <c r="L4324" s="460" t="str">
        <f t="shared" si="753"/>
        <v>-</v>
      </c>
      <c r="M4324" s="460">
        <f t="shared" si="754"/>
        <v>1</v>
      </c>
      <c r="N4324" s="460">
        <f t="shared" si="755"/>
        <v>1.9004864086388652E-15</v>
      </c>
      <c r="O4324" s="460">
        <f t="shared" si="760"/>
        <v>-294.42270463828413</v>
      </c>
      <c r="P4324" s="460">
        <f t="shared" si="757"/>
        <v>-100</v>
      </c>
      <c r="Q4324" s="460">
        <f t="shared" si="758"/>
        <v>1.6335517879684982E-30</v>
      </c>
      <c r="R4324" s="460">
        <f t="shared" si="759"/>
        <v>-1.6335517879684982E-28</v>
      </c>
    </row>
    <row r="4325" spans="3:18" x14ac:dyDescent="0.35">
      <c r="C4325" s="460">
        <v>48400</v>
      </c>
      <c r="D4325" s="460">
        <f t="shared" si="750"/>
        <v>48400</v>
      </c>
      <c r="E4325" s="460">
        <f t="shared" si="756"/>
        <v>48.4</v>
      </c>
      <c r="F4325" s="460">
        <f t="shared" si="751"/>
        <v>1.7410538503878548E-7</v>
      </c>
      <c r="G4325" s="460">
        <v>6.8954204784119002E-16</v>
      </c>
      <c r="H4325" s="460">
        <f t="shared" si="752"/>
        <v>1</v>
      </c>
      <c r="I4325" s="460">
        <v>1.14844896337505E-6</v>
      </c>
      <c r="J4325" s="587">
        <v>7.7537212685449798E-7</v>
      </c>
      <c r="K4325" s="587">
        <v>2.57432343427304E-6</v>
      </c>
      <c r="L4325" s="460" t="str">
        <f t="shared" si="753"/>
        <v>-</v>
      </c>
      <c r="M4325" s="460">
        <f t="shared" si="754"/>
        <v>1</v>
      </c>
      <c r="N4325" s="460">
        <f t="shared" si="755"/>
        <v>1.2005298373982303E-22</v>
      </c>
      <c r="O4325" s="460">
        <f t="shared" si="760"/>
        <v>-438.41254083448183</v>
      </c>
      <c r="P4325" s="460">
        <f t="shared" si="757"/>
        <v>-100</v>
      </c>
      <c r="Q4325" s="460">
        <f t="shared" si="758"/>
        <v>9.0296226143479857E-31</v>
      </c>
      <c r="R4325" s="460">
        <f t="shared" si="759"/>
        <v>-9.0296226143479857E-29</v>
      </c>
    </row>
    <row r="4326" spans="3:18" x14ac:dyDescent="0.35">
      <c r="C4326" s="460">
        <v>48500</v>
      </c>
      <c r="D4326" s="460">
        <f t="shared" si="750"/>
        <v>48500</v>
      </c>
      <c r="E4326" s="460">
        <f t="shared" si="756"/>
        <v>48.5</v>
      </c>
      <c r="F4326" s="460">
        <f t="shared" si="751"/>
        <v>1.3655063432208175E-7</v>
      </c>
      <c r="G4326" s="460">
        <v>1.37668667629471E-8</v>
      </c>
      <c r="H4326" s="460">
        <f t="shared" si="752"/>
        <v>1</v>
      </c>
      <c r="I4326" s="460">
        <v>7.6014188472567899E-7</v>
      </c>
      <c r="J4326" s="587">
        <v>1.1169541329136101E-6</v>
      </c>
      <c r="K4326" s="587">
        <v>2.2035217227734402E-6</v>
      </c>
      <c r="L4326" s="460" t="str">
        <f t="shared" si="753"/>
        <v>-</v>
      </c>
      <c r="M4326" s="460">
        <f t="shared" si="754"/>
        <v>1</v>
      </c>
      <c r="N4326" s="460">
        <f t="shared" si="755"/>
        <v>1.8798743891080108E-15</v>
      </c>
      <c r="O4326" s="460">
        <f t="shared" si="760"/>
        <v>-294.51742337578776</v>
      </c>
      <c r="P4326" s="460">
        <f t="shared" si="757"/>
        <v>-100</v>
      </c>
      <c r="Q4326" s="460">
        <f t="shared" si="758"/>
        <v>8.834820425483227E-31</v>
      </c>
      <c r="R4326" s="460">
        <f t="shared" si="759"/>
        <v>-8.8348204254832269E-29</v>
      </c>
    </row>
    <row r="4327" spans="3:18" x14ac:dyDescent="0.35">
      <c r="C4327" s="460">
        <v>48600</v>
      </c>
      <c r="D4327" s="460">
        <f t="shared" si="750"/>
        <v>48600</v>
      </c>
      <c r="E4327" s="460">
        <f t="shared" si="756"/>
        <v>48.6</v>
      </c>
      <c r="F4327" s="460">
        <f t="shared" si="751"/>
        <v>6.0889781116543036E-8</v>
      </c>
      <c r="G4327" s="460">
        <v>1.05367117489547E-8</v>
      </c>
      <c r="H4327" s="460">
        <f t="shared" si="752"/>
        <v>1</v>
      </c>
      <c r="I4327" s="460">
        <v>2.61265103790493E-7</v>
      </c>
      <c r="J4327" s="587">
        <v>1.2765112342903799E-6</v>
      </c>
      <c r="K4327" s="587">
        <v>1.62083949753956E-6</v>
      </c>
      <c r="L4327" s="460" t="str">
        <f t="shared" si="753"/>
        <v>-</v>
      </c>
      <c r="M4327" s="460">
        <f t="shared" si="754"/>
        <v>1</v>
      </c>
      <c r="N4327" s="460">
        <f t="shared" si="755"/>
        <v>6.4157807208195906E-16</v>
      </c>
      <c r="O4327" s="460">
        <f t="shared" si="760"/>
        <v>-303.8550097565896</v>
      </c>
      <c r="P4327" s="460">
        <f t="shared" si="757"/>
        <v>-100</v>
      </c>
      <c r="Q4327" s="460">
        <f t="shared" si="758"/>
        <v>1.5894306285102392E-30</v>
      </c>
      <c r="R4327" s="460">
        <f t="shared" si="759"/>
        <v>-1.5894306285102391E-28</v>
      </c>
    </row>
    <row r="4328" spans="3:18" x14ac:dyDescent="0.35">
      <c r="C4328" s="460">
        <v>48700</v>
      </c>
      <c r="D4328" s="460">
        <f t="shared" si="750"/>
        <v>48700</v>
      </c>
      <c r="E4328" s="460">
        <f t="shared" si="756"/>
        <v>48.7</v>
      </c>
      <c r="F4328" s="460">
        <f t="shared" si="751"/>
        <v>9.5996705721990924E-9</v>
      </c>
      <c r="G4328" s="460">
        <v>5.7024363033677299E-9</v>
      </c>
      <c r="H4328" s="460">
        <f t="shared" si="752"/>
        <v>1</v>
      </c>
      <c r="I4328" s="460">
        <v>2.70834574703907E-7</v>
      </c>
      <c r="J4328" s="587">
        <v>1.2307952528221099E-6</v>
      </c>
      <c r="K4328" s="587">
        <v>8.8607456073206296E-7</v>
      </c>
      <c r="L4328" s="460" t="str">
        <f t="shared" si="753"/>
        <v>-</v>
      </c>
      <c r="M4328" s="460">
        <f t="shared" si="754"/>
        <v>1</v>
      </c>
      <c r="N4328" s="460">
        <f t="shared" si="755"/>
        <v>5.474150997127897E-17</v>
      </c>
      <c r="O4328" s="460">
        <f t="shared" si="760"/>
        <v>-325.23366454657423</v>
      </c>
      <c r="P4328" s="460">
        <f t="shared" si="757"/>
        <v>-100</v>
      </c>
      <c r="Q4328" s="460">
        <f t="shared" si="758"/>
        <v>1.2121524008769902E-31</v>
      </c>
      <c r="R4328" s="460">
        <f t="shared" si="759"/>
        <v>-1.2121524008769902E-29</v>
      </c>
    </row>
    <row r="4329" spans="3:18" x14ac:dyDescent="0.35">
      <c r="C4329" s="460">
        <v>48800</v>
      </c>
      <c r="D4329" s="460">
        <f t="shared" si="750"/>
        <v>48800</v>
      </c>
      <c r="E4329" s="460">
        <f t="shared" si="756"/>
        <v>48.8</v>
      </c>
      <c r="F4329" s="460">
        <f t="shared" si="751"/>
        <v>1.0267852748664053E-50</v>
      </c>
      <c r="G4329" s="460">
        <v>0.99999998509883903</v>
      </c>
      <c r="H4329" s="460">
        <f t="shared" si="752"/>
        <v>1</v>
      </c>
      <c r="I4329" s="460">
        <v>7.5473225416951803E-7</v>
      </c>
      <c r="J4329" s="587">
        <v>9.8961813478326592E-7</v>
      </c>
      <c r="K4329" s="587">
        <v>7.3195832636451095E-8</v>
      </c>
      <c r="L4329" s="460" t="str">
        <f t="shared" si="753"/>
        <v>-</v>
      </c>
      <c r="M4329" s="460">
        <f t="shared" si="754"/>
        <v>1</v>
      </c>
      <c r="N4329" s="460">
        <f t="shared" si="755"/>
        <v>1.0267852595661126E-50</v>
      </c>
      <c r="O4329" s="460">
        <f t="shared" si="760"/>
        <v>-999.77040749294235</v>
      </c>
      <c r="P4329" s="460">
        <f t="shared" si="757"/>
        <v>-100</v>
      </c>
      <c r="Q4329" s="460">
        <f t="shared" si="758"/>
        <v>7.4915822848390871E-34</v>
      </c>
      <c r="R4329" s="460">
        <f t="shared" si="759"/>
        <v>-7.4915822848390867E-32</v>
      </c>
    </row>
    <row r="4330" spans="3:18" x14ac:dyDescent="0.35">
      <c r="C4330" s="460">
        <v>48900</v>
      </c>
      <c r="D4330" s="460">
        <f t="shared" si="750"/>
        <v>48900</v>
      </c>
      <c r="E4330" s="460">
        <f t="shared" si="756"/>
        <v>48.9</v>
      </c>
      <c r="F4330" s="460">
        <f t="shared" si="751"/>
        <v>9.4966576459684241E-9</v>
      </c>
      <c r="G4330" s="460">
        <v>5.7024322111882903E-9</v>
      </c>
      <c r="H4330" s="460">
        <f t="shared" si="752"/>
        <v>1</v>
      </c>
      <c r="I4330" s="460">
        <v>1.1173694203436799E-6</v>
      </c>
      <c r="J4330" s="587">
        <v>5.93876806524231E-7</v>
      </c>
      <c r="K4330" s="587">
        <v>7.3708243122723799E-7</v>
      </c>
      <c r="L4330" s="460" t="str">
        <f t="shared" si="753"/>
        <v>-</v>
      </c>
      <c r="M4330" s="460">
        <f t="shared" si="754"/>
        <v>1</v>
      </c>
      <c r="N4330" s="460">
        <f t="shared" si="755"/>
        <v>5.4154046458997907E-17</v>
      </c>
      <c r="O4330" s="460">
        <f t="shared" si="760"/>
        <v>-325.32738173584005</v>
      </c>
      <c r="P4330" s="460">
        <f t="shared" si="757"/>
        <v>-100</v>
      </c>
      <c r="Q4330" s="460">
        <f t="shared" si="758"/>
        <v>7.331651869708259E-34</v>
      </c>
      <c r="R4330" s="460">
        <f t="shared" si="759"/>
        <v>-7.3316518697082594E-32</v>
      </c>
    </row>
    <row r="4331" spans="3:18" x14ac:dyDescent="0.35">
      <c r="C4331" s="460">
        <v>49000</v>
      </c>
      <c r="D4331" s="460">
        <f t="shared" si="750"/>
        <v>49000</v>
      </c>
      <c r="E4331" s="460">
        <f t="shared" si="756"/>
        <v>49</v>
      </c>
      <c r="F4331" s="460">
        <f t="shared" si="751"/>
        <v>5.9589984554203779E-8</v>
      </c>
      <c r="G4331" s="460">
        <v>1.05367142153503E-8</v>
      </c>
      <c r="H4331" s="460">
        <f t="shared" si="752"/>
        <v>1</v>
      </c>
      <c r="I4331" s="460">
        <v>1.3050697192767E-6</v>
      </c>
      <c r="J4331" s="587">
        <v>1.08638795399298E-7</v>
      </c>
      <c r="K4331" s="587">
        <v>1.46529531445964E-6</v>
      </c>
      <c r="L4331" s="460" t="str">
        <f t="shared" si="753"/>
        <v>-</v>
      </c>
      <c r="M4331" s="460">
        <f t="shared" si="754"/>
        <v>1</v>
      </c>
      <c r="N4331" s="460">
        <f t="shared" si="755"/>
        <v>6.278826373447838E-16</v>
      </c>
      <c r="O4331" s="460">
        <f t="shared" si="760"/>
        <v>-304.04243052388188</v>
      </c>
      <c r="P4331" s="460">
        <f t="shared" si="757"/>
        <v>-100</v>
      </c>
      <c r="Q4331" s="460">
        <f t="shared" si="758"/>
        <v>1.1629350951351493E-31</v>
      </c>
      <c r="R4331" s="460">
        <f t="shared" si="759"/>
        <v>-1.1629350951351493E-29</v>
      </c>
    </row>
    <row r="4332" spans="3:18" x14ac:dyDescent="0.35">
      <c r="C4332" s="460">
        <v>49100</v>
      </c>
      <c r="D4332" s="460">
        <f t="shared" si="750"/>
        <v>49100</v>
      </c>
      <c r="E4332" s="460">
        <f t="shared" si="756"/>
        <v>49.1</v>
      </c>
      <c r="F4332" s="460">
        <f t="shared" si="751"/>
        <v>1.3220165769138197E-7</v>
      </c>
      <c r="G4332" s="460">
        <v>1.37668729322081E-8</v>
      </c>
      <c r="H4332" s="460">
        <f t="shared" si="752"/>
        <v>1</v>
      </c>
      <c r="I4332" s="460">
        <v>1.29146768812777E-6</v>
      </c>
      <c r="J4332" s="587">
        <v>3.87546208697992E-7</v>
      </c>
      <c r="K4332" s="587">
        <v>2.0410006451645401E-6</v>
      </c>
      <c r="L4332" s="460" t="str">
        <f t="shared" si="753"/>
        <v>-</v>
      </c>
      <c r="M4332" s="460">
        <f t="shared" si="754"/>
        <v>1</v>
      </c>
      <c r="N4332" s="460">
        <f t="shared" si="755"/>
        <v>1.8200034228645273E-15</v>
      </c>
      <c r="O4332" s="460">
        <f t="shared" si="760"/>
        <v>-294.79855590480645</v>
      </c>
      <c r="P4332" s="460">
        <f t="shared" si="757"/>
        <v>-100</v>
      </c>
      <c r="Q4332" s="460">
        <f t="shared" si="758"/>
        <v>1.4980365409417658E-30</v>
      </c>
      <c r="R4332" s="460">
        <f t="shared" si="759"/>
        <v>-1.4980365409417659E-28</v>
      </c>
    </row>
    <row r="4333" spans="3:18" x14ac:dyDescent="0.35">
      <c r="C4333" s="460">
        <v>49200</v>
      </c>
      <c r="D4333" s="460">
        <f t="shared" si="750"/>
        <v>49200</v>
      </c>
      <c r="E4333" s="460">
        <f t="shared" si="756"/>
        <v>49.2</v>
      </c>
      <c r="F4333" s="460">
        <f t="shared" si="751"/>
        <v>1.667514306267587E-7</v>
      </c>
      <c r="G4333" s="460">
        <v>1.76659789920994E-14</v>
      </c>
      <c r="H4333" s="460">
        <f t="shared" si="752"/>
        <v>1</v>
      </c>
      <c r="I4333" s="460">
        <v>1.0811823329781401E-6</v>
      </c>
      <c r="J4333" s="587">
        <v>8.1535547077348899E-7</v>
      </c>
      <c r="K4333" s="587">
        <v>2.4095724163980802E-6</v>
      </c>
      <c r="L4333" s="460" t="str">
        <f t="shared" si="753"/>
        <v>-</v>
      </c>
      <c r="M4333" s="460">
        <f t="shared" si="754"/>
        <v>1</v>
      </c>
      <c r="N4333" s="460">
        <f t="shared" si="755"/>
        <v>2.9458272703548396E-21</v>
      </c>
      <c r="O4333" s="460">
        <f t="shared" si="760"/>
        <v>-410.61585443521051</v>
      </c>
      <c r="P4333" s="460">
        <f t="shared" si="757"/>
        <v>-100</v>
      </c>
      <c r="Q4333" s="460">
        <f t="shared" si="758"/>
        <v>8.2810579551967601E-31</v>
      </c>
      <c r="R4333" s="460">
        <f t="shared" si="759"/>
        <v>-8.2810579551967604E-29</v>
      </c>
    </row>
    <row r="4334" spans="3:18" x14ac:dyDescent="0.35">
      <c r="C4334" s="460">
        <v>49300</v>
      </c>
      <c r="D4334" s="460">
        <f t="shared" si="750"/>
        <v>49300</v>
      </c>
      <c r="E4334" s="460">
        <f t="shared" si="756"/>
        <v>49.3</v>
      </c>
      <c r="F4334" s="460">
        <f t="shared" si="751"/>
        <v>1.3079778783554512E-7</v>
      </c>
      <c r="G4334" s="460">
        <v>1.37668806443045E-8</v>
      </c>
      <c r="H4334" s="460">
        <f t="shared" si="752"/>
        <v>1</v>
      </c>
      <c r="I4334" s="460">
        <v>7.0872929063642703E-7</v>
      </c>
      <c r="J4334" s="587">
        <v>1.10736861785592E-6</v>
      </c>
      <c r="K4334" s="587">
        <v>2.5373608440653502E-6</v>
      </c>
      <c r="L4334" s="460" t="str">
        <f t="shared" si="753"/>
        <v>-</v>
      </c>
      <c r="M4334" s="460">
        <f t="shared" si="754"/>
        <v>1</v>
      </c>
      <c r="N4334" s="460">
        <f t="shared" si="755"/>
        <v>1.8006775336710127E-15</v>
      </c>
      <c r="O4334" s="460">
        <f t="shared" si="760"/>
        <v>-294.89128107827037</v>
      </c>
      <c r="P4334" s="460">
        <f t="shared" si="757"/>
        <v>-100</v>
      </c>
      <c r="Q4334" s="460">
        <f t="shared" si="758"/>
        <v>8.1061254731154161E-31</v>
      </c>
      <c r="R4334" s="460">
        <f t="shared" si="759"/>
        <v>-8.1061254731154165E-29</v>
      </c>
    </row>
    <row r="4335" spans="3:18" x14ac:dyDescent="0.35">
      <c r="C4335" s="460">
        <v>49400</v>
      </c>
      <c r="D4335" s="460">
        <f t="shared" si="750"/>
        <v>49400</v>
      </c>
      <c r="E4335" s="460">
        <f t="shared" si="756"/>
        <v>49.4</v>
      </c>
      <c r="F4335" s="460">
        <f t="shared" si="751"/>
        <v>5.8331107955923062E-8</v>
      </c>
      <c r="G4335" s="460">
        <v>1.0536717299386099E-8</v>
      </c>
      <c r="H4335" s="460">
        <f t="shared" si="752"/>
        <v>1</v>
      </c>
      <c r="I4335" s="460">
        <v>2.3289597310638499E-7</v>
      </c>
      <c r="J4335" s="587">
        <v>1.2186856496689801E-6</v>
      </c>
      <c r="K4335" s="587">
        <v>2.41473369349576E-6</v>
      </c>
      <c r="L4335" s="460" t="str">
        <f t="shared" si="753"/>
        <v>-</v>
      </c>
      <c r="M4335" s="460">
        <f t="shared" si="754"/>
        <v>1</v>
      </c>
      <c r="N4335" s="460">
        <f t="shared" si="755"/>
        <v>6.1461839429153261E-16</v>
      </c>
      <c r="O4335" s="460">
        <f t="shared" si="760"/>
        <v>-304.2278889265076</v>
      </c>
      <c r="P4335" s="460">
        <f t="shared" si="757"/>
        <v>-100</v>
      </c>
      <c r="Q4335" s="460">
        <f t="shared" si="758"/>
        <v>1.4584136049081132E-30</v>
      </c>
      <c r="R4335" s="460">
        <f t="shared" si="759"/>
        <v>-1.4584136049081133E-28</v>
      </c>
    </row>
    <row r="4336" spans="3:18" x14ac:dyDescent="0.35">
      <c r="C4336" s="460">
        <v>49500</v>
      </c>
      <c r="D4336" s="460">
        <f t="shared" si="750"/>
        <v>49500</v>
      </c>
      <c r="E4336" s="460">
        <f t="shared" si="756"/>
        <v>49.5</v>
      </c>
      <c r="F4336" s="460">
        <f t="shared" si="751"/>
        <v>9.1973158865879374E-9</v>
      </c>
      <c r="G4336" s="460">
        <v>5.7024419969114497E-9</v>
      </c>
      <c r="H4336" s="460">
        <f t="shared" si="752"/>
        <v>1</v>
      </c>
      <c r="I4336" s="460">
        <v>2.7250840156172998E-7</v>
      </c>
      <c r="J4336" s="587">
        <v>1.13381730008359E-6</v>
      </c>
      <c r="K4336" s="587">
        <v>2.0567269685209398E-6</v>
      </c>
      <c r="L4336" s="460" t="str">
        <f t="shared" si="753"/>
        <v>-</v>
      </c>
      <c r="M4336" s="460">
        <f t="shared" si="754"/>
        <v>1</v>
      </c>
      <c r="N4336" s="460">
        <f t="shared" si="755"/>
        <v>5.2447160370539918E-17</v>
      </c>
      <c r="O4336" s="460">
        <f t="shared" si="760"/>
        <v>-325.60556041396131</v>
      </c>
      <c r="P4336" s="460">
        <f t="shared" si="757"/>
        <v>-100</v>
      </c>
      <c r="Q4336" s="460">
        <f t="shared" si="758"/>
        <v>1.1124411355415461E-31</v>
      </c>
      <c r="R4336" s="460">
        <f t="shared" si="759"/>
        <v>-1.1124411355415461E-29</v>
      </c>
    </row>
    <row r="4337" spans="3:18" x14ac:dyDescent="0.35">
      <c r="C4337" s="460">
        <v>49600</v>
      </c>
      <c r="D4337" s="460">
        <f t="shared" si="750"/>
        <v>49600</v>
      </c>
      <c r="E4337" s="460">
        <f t="shared" si="756"/>
        <v>49.6</v>
      </c>
      <c r="F4337" s="460">
        <f t="shared" si="751"/>
        <v>5.1870030105647997E-49</v>
      </c>
      <c r="G4337" s="460">
        <v>0.99999998509883903</v>
      </c>
      <c r="H4337" s="460">
        <f t="shared" si="752"/>
        <v>1</v>
      </c>
      <c r="I4337" s="460">
        <v>7.3007566887207404E-7</v>
      </c>
      <c r="J4337" s="587">
        <v>8.6879327375588204E-7</v>
      </c>
      <c r="K4337" s="587">
        <v>1.5012705200143999E-6</v>
      </c>
      <c r="L4337" s="460" t="str">
        <f t="shared" si="753"/>
        <v>-</v>
      </c>
      <c r="M4337" s="460">
        <f t="shared" si="754"/>
        <v>1</v>
      </c>
      <c r="N4337" s="460">
        <f t="shared" si="755"/>
        <v>5.1870029332724332E-49</v>
      </c>
      <c r="O4337" s="460">
        <f t="shared" si="760"/>
        <v>-965.70167012821901</v>
      </c>
      <c r="P4337" s="460">
        <f t="shared" si="757"/>
        <v>-100</v>
      </c>
      <c r="Q4337" s="460">
        <f t="shared" si="758"/>
        <v>6.8767615773328318E-34</v>
      </c>
      <c r="R4337" s="460">
        <f t="shared" si="759"/>
        <v>-6.8767615773328316E-32</v>
      </c>
    </row>
    <row r="4338" spans="3:18" x14ac:dyDescent="0.35">
      <c r="C4338" s="460">
        <v>49700</v>
      </c>
      <c r="D4338" s="460">
        <f t="shared" si="750"/>
        <v>49700</v>
      </c>
      <c r="E4338" s="460">
        <f t="shared" si="756"/>
        <v>49.7</v>
      </c>
      <c r="F4338" s="460">
        <f t="shared" si="751"/>
        <v>9.100661341353842E-9</v>
      </c>
      <c r="G4338" s="460">
        <v>5.70242653971185E-9</v>
      </c>
      <c r="H4338" s="460">
        <f t="shared" si="752"/>
        <v>1</v>
      </c>
      <c r="I4338" s="460">
        <v>1.07062947880616E-6</v>
      </c>
      <c r="J4338" s="587">
        <v>4.6821047840678299E-7</v>
      </c>
      <c r="K4338" s="587">
        <v>8.0519205481634199E-7</v>
      </c>
      <c r="L4338" s="460" t="str">
        <f t="shared" si="753"/>
        <v>-</v>
      </c>
      <c r="M4338" s="460">
        <f t="shared" si="754"/>
        <v>1</v>
      </c>
      <c r="N4338" s="460">
        <f t="shared" si="755"/>
        <v>5.1895852761865795E-17</v>
      </c>
      <c r="O4338" s="460">
        <f t="shared" si="760"/>
        <v>-325.69734694499732</v>
      </c>
      <c r="P4338" s="460">
        <f t="shared" si="757"/>
        <v>-100</v>
      </c>
      <c r="Q4338" s="460">
        <f t="shared" si="758"/>
        <v>6.7329488347031339E-34</v>
      </c>
      <c r="R4338" s="460">
        <f t="shared" si="759"/>
        <v>-6.7329488347031343E-32</v>
      </c>
    </row>
    <row r="4339" spans="3:18" x14ac:dyDescent="0.35">
      <c r="C4339" s="460">
        <v>49800</v>
      </c>
      <c r="D4339" s="460">
        <f t="shared" si="750"/>
        <v>49800</v>
      </c>
      <c r="E4339" s="460">
        <f t="shared" si="756"/>
        <v>49.8</v>
      </c>
      <c r="F4339" s="460">
        <f t="shared" si="751"/>
        <v>5.7111541799435345E-8</v>
      </c>
      <c r="G4339" s="460">
        <v>1.05367176048535E-8</v>
      </c>
      <c r="H4339" s="460">
        <f t="shared" si="752"/>
        <v>1</v>
      </c>
      <c r="I4339" s="460">
        <v>1.2436585329512701E-6</v>
      </c>
      <c r="J4339" s="587">
        <v>2.2451664556255599E-9</v>
      </c>
      <c r="K4339" s="587">
        <v>3.8418115405234697E-8</v>
      </c>
      <c r="L4339" s="460" t="str">
        <f t="shared" si="753"/>
        <v>-</v>
      </c>
      <c r="M4339" s="460">
        <f t="shared" si="754"/>
        <v>1</v>
      </c>
      <c r="N4339" s="460">
        <f t="shared" si="755"/>
        <v>6.0176818791843692E-16</v>
      </c>
      <c r="O4339" s="460">
        <f t="shared" si="760"/>
        <v>-304.41141549365545</v>
      </c>
      <c r="P4339" s="460">
        <f t="shared" si="757"/>
        <v>-100</v>
      </c>
      <c r="Q4339" s="460">
        <f t="shared" si="758"/>
        <v>1.0681916951962512E-31</v>
      </c>
      <c r="R4339" s="460">
        <f t="shared" si="759"/>
        <v>-1.0681916951962513E-29</v>
      </c>
    </row>
    <row r="4340" spans="3:18" x14ac:dyDescent="0.35">
      <c r="C4340" s="460">
        <v>49900</v>
      </c>
      <c r="D4340" s="460">
        <f t="shared" si="750"/>
        <v>49900</v>
      </c>
      <c r="E4340" s="460">
        <f t="shared" si="756"/>
        <v>49.9</v>
      </c>
      <c r="F4340" s="460">
        <f t="shared" si="751"/>
        <v>1.2671726238394808E-7</v>
      </c>
      <c r="G4340" s="460">
        <v>1.37668813782998E-8</v>
      </c>
      <c r="H4340" s="460">
        <f t="shared" si="752"/>
        <v>1</v>
      </c>
      <c r="I4340" s="460">
        <v>1.22478157879758E-6</v>
      </c>
      <c r="J4340" s="587">
        <v>4.6655342006798501E-7</v>
      </c>
      <c r="K4340" s="587">
        <v>7.23037920361777E-7</v>
      </c>
      <c r="L4340" s="460" t="str">
        <f t="shared" si="753"/>
        <v>-</v>
      </c>
      <c r="M4340" s="460">
        <f t="shared" si="754"/>
        <v>1</v>
      </c>
      <c r="N4340" s="460">
        <f t="shared" si="755"/>
        <v>1.7445015198227045E-15</v>
      </c>
      <c r="O4340" s="460">
        <f t="shared" si="760"/>
        <v>-295.1665729571024</v>
      </c>
      <c r="P4340" s="460">
        <f t="shared" si="757"/>
        <v>-100</v>
      </c>
      <c r="Q4340" s="460">
        <f t="shared" si="758"/>
        <v>1.376245385365925E-30</v>
      </c>
      <c r="R4340" s="460">
        <f t="shared" si="759"/>
        <v>-1.376245385365925E-28</v>
      </c>
    </row>
    <row r="4341" spans="3:18" x14ac:dyDescent="0.35">
      <c r="C4341" s="460">
        <v>50000</v>
      </c>
      <c r="D4341" s="460">
        <f t="shared" si="750"/>
        <v>50000</v>
      </c>
      <c r="E4341" s="460">
        <f t="shared" si="756"/>
        <v>50</v>
      </c>
      <c r="F4341" s="460">
        <f t="shared" si="751"/>
        <v>1.5985143838816049E-7</v>
      </c>
      <c r="G4341" s="460">
        <v>9.4059655418783694E-15</v>
      </c>
      <c r="H4341" s="460">
        <f t="shared" si="752"/>
        <v>1</v>
      </c>
      <c r="I4341" s="460">
        <v>1.0191442294648201E-6</v>
      </c>
      <c r="J4341" s="587">
        <v>8.5063297333671404E-7</v>
      </c>
      <c r="K4341" s="587">
        <v>1.4045991569263601E-6</v>
      </c>
      <c r="L4341" s="460" t="str">
        <f t="shared" si="753"/>
        <v>-</v>
      </c>
      <c r="M4341" s="460">
        <f t="shared" si="754"/>
        <v>1</v>
      </c>
      <c r="N4341" s="460">
        <f t="shared" si="755"/>
        <v>1.5035571212987307E-21</v>
      </c>
      <c r="O4341" s="460">
        <f t="shared" si="760"/>
        <v>-416.45760136133106</v>
      </c>
      <c r="P4341" s="460">
        <f t="shared" si="757"/>
        <v>-100</v>
      </c>
      <c r="Q4341" s="460">
        <f t="shared" si="758"/>
        <v>7.6082269964533822E-31</v>
      </c>
      <c r="R4341" s="460">
        <f t="shared" si="759"/>
        <v>-7.6082269964533821E-29</v>
      </c>
    </row>
    <row r="4342" spans="3:18" x14ac:dyDescent="0.35">
      <c r="C4342" s="460">
        <v>50100</v>
      </c>
      <c r="D4342" s="460">
        <f t="shared" si="750"/>
        <v>50100</v>
      </c>
      <c r="E4342" s="460">
        <f t="shared" si="756"/>
        <v>50.1</v>
      </c>
      <c r="F4342" s="460">
        <f t="shared" si="751"/>
        <v>1.2539935674752131E-7</v>
      </c>
      <c r="G4342" s="460">
        <v>1.37668721695708E-8</v>
      </c>
      <c r="H4342" s="460">
        <f t="shared" si="752"/>
        <v>1</v>
      </c>
      <c r="I4342" s="460">
        <v>6.6028005548949401E-7</v>
      </c>
      <c r="J4342" s="587">
        <v>1.0941542215359799E-6</v>
      </c>
      <c r="K4342" s="587">
        <v>1.9404166028284202E-6</v>
      </c>
      <c r="L4342" s="460" t="str">
        <f t="shared" si="753"/>
        <v>-</v>
      </c>
      <c r="M4342" s="460">
        <f t="shared" si="754"/>
        <v>1</v>
      </c>
      <c r="N4342" s="460">
        <f t="shared" si="755"/>
        <v>1.7263569144895315E-15</v>
      </c>
      <c r="O4342" s="460">
        <f t="shared" si="760"/>
        <v>-295.25738822839639</v>
      </c>
      <c r="P4342" s="460">
        <f t="shared" si="757"/>
        <v>-100</v>
      </c>
      <c r="Q4342" s="460">
        <f t="shared" si="758"/>
        <v>7.4507834689013537E-31</v>
      </c>
      <c r="R4342" s="460">
        <f t="shared" si="759"/>
        <v>-7.4507834689013535E-29</v>
      </c>
    </row>
    <row r="4343" spans="3:18" x14ac:dyDescent="0.35">
      <c r="C4343" s="460">
        <v>50200</v>
      </c>
      <c r="D4343" s="460">
        <f t="shared" si="750"/>
        <v>50200</v>
      </c>
      <c r="E4343" s="460">
        <f t="shared" si="756"/>
        <v>50.2</v>
      </c>
      <c r="F4343" s="460">
        <f t="shared" si="751"/>
        <v>5.5929752473141321E-8</v>
      </c>
      <c r="G4343" s="460">
        <v>1.0536713893323299E-8</v>
      </c>
      <c r="H4343" s="460">
        <f t="shared" si="752"/>
        <v>1</v>
      </c>
      <c r="I4343" s="460">
        <v>2.0466421193349001E-7</v>
      </c>
      <c r="J4343" s="587">
        <v>1.1600101359946E-6</v>
      </c>
      <c r="K4343" s="587">
        <v>2.2797172121263999E-6</v>
      </c>
      <c r="L4343" s="460" t="str">
        <f t="shared" si="753"/>
        <v>-</v>
      </c>
      <c r="M4343" s="460">
        <f t="shared" si="754"/>
        <v>1</v>
      </c>
      <c r="N4343" s="460">
        <f t="shared" si="755"/>
        <v>5.8931579993388127E-16</v>
      </c>
      <c r="O4343" s="460">
        <f t="shared" si="760"/>
        <v>-304.59303830071326</v>
      </c>
      <c r="P4343" s="460">
        <f t="shared" si="757"/>
        <v>-100</v>
      </c>
      <c r="Q4343" s="460">
        <f t="shared" si="758"/>
        <v>1.3405850300812743E-30</v>
      </c>
      <c r="R4343" s="460">
        <f t="shared" si="759"/>
        <v>-1.3405850300812744E-28</v>
      </c>
    </row>
    <row r="4344" spans="3:18" x14ac:dyDescent="0.35">
      <c r="C4344" s="460">
        <v>50300</v>
      </c>
      <c r="D4344" s="460">
        <f t="shared" si="750"/>
        <v>50300</v>
      </c>
      <c r="E4344" s="460">
        <f t="shared" si="756"/>
        <v>50.3</v>
      </c>
      <c r="F4344" s="460">
        <f t="shared" si="751"/>
        <v>8.8196503738114518E-9</v>
      </c>
      <c r="G4344" s="460">
        <v>5.7024327040460499E-9</v>
      </c>
      <c r="H4344" s="460">
        <f t="shared" si="752"/>
        <v>1</v>
      </c>
      <c r="I4344" s="460">
        <v>2.7715949012560602E-7</v>
      </c>
      <c r="J4344" s="587">
        <v>1.03996071179974E-6</v>
      </c>
      <c r="K4344" s="587">
        <v>2.39159807351224E-6</v>
      </c>
      <c r="L4344" s="460" t="str">
        <f t="shared" si="753"/>
        <v>-</v>
      </c>
      <c r="M4344" s="460">
        <f t="shared" si="754"/>
        <v>1</v>
      </c>
      <c r="N4344" s="460">
        <f t="shared" si="755"/>
        <v>5.0293462729874393E-17</v>
      </c>
      <c r="O4344" s="460">
        <f t="shared" si="760"/>
        <v>-325.9697692391801</v>
      </c>
      <c r="P4344" s="460">
        <f t="shared" si="757"/>
        <v>-100</v>
      </c>
      <c r="Q4344" s="460">
        <f t="shared" si="758"/>
        <v>1.022750022213183E-31</v>
      </c>
      <c r="R4344" s="460">
        <f t="shared" si="759"/>
        <v>-1.022750022213183E-29</v>
      </c>
    </row>
    <row r="4345" spans="3:18" x14ac:dyDescent="0.35">
      <c r="C4345" s="460">
        <v>50400</v>
      </c>
      <c r="D4345" s="460">
        <f t="shared" si="750"/>
        <v>50400</v>
      </c>
      <c r="E4345" s="460">
        <f t="shared" si="756"/>
        <v>50.4</v>
      </c>
      <c r="F4345" s="460">
        <f t="shared" si="751"/>
        <v>3.9773548148094863E-51</v>
      </c>
      <c r="G4345" s="460">
        <v>0.99999998509883903</v>
      </c>
      <c r="H4345" s="460">
        <f t="shared" si="752"/>
        <v>1</v>
      </c>
      <c r="I4345" s="460">
        <v>7.11486431832396E-7</v>
      </c>
      <c r="J4345" s="587">
        <v>7.5559564757138101E-7</v>
      </c>
      <c r="K4345" s="587">
        <v>2.2678158448866402E-6</v>
      </c>
      <c r="L4345" s="460" t="str">
        <f t="shared" si="753"/>
        <v>-</v>
      </c>
      <c r="M4345" s="460">
        <f t="shared" si="754"/>
        <v>1</v>
      </c>
      <c r="N4345" s="460">
        <f t="shared" si="755"/>
        <v>3.9773547555422818E-51</v>
      </c>
      <c r="O4345" s="460">
        <f t="shared" si="760"/>
        <v>-1008.0081134178804</v>
      </c>
      <c r="P4345" s="460">
        <f t="shared" si="757"/>
        <v>-100</v>
      </c>
      <c r="Q4345" s="460">
        <f t="shared" si="758"/>
        <v>6.323580983403162E-34</v>
      </c>
      <c r="R4345" s="460">
        <f t="shared" si="759"/>
        <v>-6.3235809834031625E-32</v>
      </c>
    </row>
    <row r="4346" spans="3:18" x14ac:dyDescent="0.35">
      <c r="C4346" s="460">
        <v>50500</v>
      </c>
      <c r="D4346" s="460">
        <f t="shared" si="750"/>
        <v>50500</v>
      </c>
      <c r="E4346" s="460">
        <f t="shared" si="756"/>
        <v>50.5</v>
      </c>
      <c r="F4346" s="460">
        <f t="shared" si="751"/>
        <v>8.7288677278595067E-9</v>
      </c>
      <c r="G4346" s="460">
        <v>5.7024208859079696E-9</v>
      </c>
      <c r="H4346" s="460">
        <f t="shared" si="752"/>
        <v>1</v>
      </c>
      <c r="I4346" s="460">
        <v>1.0327094779403199E-6</v>
      </c>
      <c r="J4346" s="587">
        <v>3.5451810188795202E-7</v>
      </c>
      <c r="K4346" s="587">
        <v>1.9233223273068301E-6</v>
      </c>
      <c r="L4346" s="460" t="str">
        <f t="shared" si="753"/>
        <v>-</v>
      </c>
      <c r="M4346" s="460">
        <f t="shared" si="754"/>
        <v>1</v>
      </c>
      <c r="N4346" s="460">
        <f t="shared" si="755"/>
        <v>4.9775677641674094E-17</v>
      </c>
      <c r="O4346" s="460">
        <f t="shared" si="760"/>
        <v>-326.05965637627264</v>
      </c>
      <c r="P4346" s="460">
        <f t="shared" si="757"/>
        <v>-100</v>
      </c>
      <c r="Q4346" s="460">
        <f t="shared" si="758"/>
        <v>6.1940452117196353E-34</v>
      </c>
      <c r="R4346" s="460">
        <f t="shared" si="759"/>
        <v>-6.1940452117196354E-32</v>
      </c>
    </row>
    <row r="4347" spans="3:18" x14ac:dyDescent="0.35">
      <c r="C4347" s="460">
        <v>50600</v>
      </c>
      <c r="D4347" s="460">
        <f t="shared" si="750"/>
        <v>50600</v>
      </c>
      <c r="E4347" s="460">
        <f t="shared" si="756"/>
        <v>50.6</v>
      </c>
      <c r="F4347" s="460">
        <f t="shared" si="751"/>
        <v>5.4784278123184708E-8</v>
      </c>
      <c r="G4347" s="460">
        <v>1.05367120397025E-8</v>
      </c>
      <c r="H4347" s="460">
        <f t="shared" si="752"/>
        <v>1</v>
      </c>
      <c r="I4347" s="460">
        <v>1.19321019247141E-6</v>
      </c>
      <c r="J4347" s="587">
        <v>9.7583055866522099E-8</v>
      </c>
      <c r="K4347" s="587">
        <v>1.3945208301156199E-6</v>
      </c>
      <c r="L4347" s="460" t="str">
        <f t="shared" si="753"/>
        <v>-</v>
      </c>
      <c r="M4347" s="460">
        <f t="shared" si="754"/>
        <v>1</v>
      </c>
      <c r="N4347" s="460">
        <f t="shared" si="755"/>
        <v>5.7724616288697055E-16</v>
      </c>
      <c r="O4347" s="460">
        <f t="shared" si="760"/>
        <v>-304.77277890550647</v>
      </c>
      <c r="P4347" s="460">
        <f t="shared" si="757"/>
        <v>-100</v>
      </c>
      <c r="Q4347" s="460">
        <f t="shared" si="758"/>
        <v>9.8289097124982268E-32</v>
      </c>
      <c r="R4347" s="460">
        <f t="shared" si="759"/>
        <v>-9.828909712498227E-30</v>
      </c>
    </row>
    <row r="4348" spans="3:18" x14ac:dyDescent="0.35">
      <c r="C4348" s="460">
        <v>50700</v>
      </c>
      <c r="D4348" s="460">
        <f t="shared" si="750"/>
        <v>50700</v>
      </c>
      <c r="E4348" s="460">
        <f t="shared" si="756"/>
        <v>50.7</v>
      </c>
      <c r="F4348" s="460">
        <f t="shared" si="751"/>
        <v>1.2156674188895508E-7</v>
      </c>
      <c r="G4348" s="460">
        <v>1.37668675321758E-8</v>
      </c>
      <c r="H4348" s="460">
        <f t="shared" si="752"/>
        <v>1</v>
      </c>
      <c r="I4348" s="460">
        <v>1.1703941089029501E-6</v>
      </c>
      <c r="J4348" s="587">
        <v>5.2765629384655702E-7</v>
      </c>
      <c r="K4348" s="587">
        <v>7.3544152696881697E-7</v>
      </c>
      <c r="L4348" s="460" t="str">
        <f t="shared" si="753"/>
        <v>-</v>
      </c>
      <c r="M4348" s="460">
        <f t="shared" si="754"/>
        <v>1</v>
      </c>
      <c r="N4348" s="460">
        <f t="shared" si="755"/>
        <v>1.6735932319034514E-15</v>
      </c>
      <c r="O4348" s="460">
        <f t="shared" si="760"/>
        <v>-295.52700178236694</v>
      </c>
      <c r="P4348" s="460">
        <f t="shared" si="757"/>
        <v>-100</v>
      </c>
      <c r="Q4348" s="460">
        <f t="shared" si="758"/>
        <v>1.2665694952851283E-30</v>
      </c>
      <c r="R4348" s="460">
        <f t="shared" si="759"/>
        <v>-1.2665694952851283E-28</v>
      </c>
    </row>
    <row r="4349" spans="3:18" x14ac:dyDescent="0.35">
      <c r="C4349" s="460">
        <v>50800</v>
      </c>
      <c r="D4349" s="460">
        <f t="shared" si="750"/>
        <v>50800</v>
      </c>
      <c r="E4349" s="460">
        <f t="shared" si="756"/>
        <v>50.8</v>
      </c>
      <c r="F4349" s="460">
        <f t="shared" si="751"/>
        <v>1.5337067140486211E-7</v>
      </c>
      <c r="G4349" s="460">
        <v>1.4453719336738199E-14</v>
      </c>
      <c r="H4349" s="460">
        <f t="shared" si="752"/>
        <v>1</v>
      </c>
      <c r="I4349" s="460">
        <v>9.6983359497318105E-7</v>
      </c>
      <c r="J4349" s="587">
        <v>8.6705877238833398E-7</v>
      </c>
      <c r="K4349" s="587">
        <v>1.2235456352433799E-8</v>
      </c>
      <c r="L4349" s="460" t="str">
        <f t="shared" si="753"/>
        <v>-</v>
      </c>
      <c r="M4349" s="460">
        <f t="shared" si="754"/>
        <v>1</v>
      </c>
      <c r="N4349" s="460">
        <f t="shared" si="755"/>
        <v>2.2167766389729757E-21</v>
      </c>
      <c r="O4349" s="460">
        <f t="shared" si="760"/>
        <v>-413.0855612784265</v>
      </c>
      <c r="P4349" s="460">
        <f t="shared" si="757"/>
        <v>-100</v>
      </c>
      <c r="Q4349" s="460">
        <f t="shared" si="758"/>
        <v>7.0023043146067829E-31</v>
      </c>
      <c r="R4349" s="460">
        <f t="shared" si="759"/>
        <v>-7.0023043146067827E-29</v>
      </c>
    </row>
    <row r="4350" spans="3:18" x14ac:dyDescent="0.35">
      <c r="C4350" s="460">
        <v>50900</v>
      </c>
      <c r="D4350" s="460">
        <f t="shared" ref="D4350:D4413" si="761">IF(AND($D$11=$U$86,$D$13&gt;=$U$80),$D$13/$U$80,1)*(f_CLK_MHz/fCLK_NOM_MHz)*$C4350</f>
        <v>50900</v>
      </c>
      <c r="E4350" s="460">
        <f t="shared" si="756"/>
        <v>50.9</v>
      </c>
      <c r="F4350" s="460">
        <f t="shared" ref="F4350:F4413" si="762">IF(SINC3_Decimation&lt;&gt;0,(ABS(SIN(((MOD_CLK_DIV*PI()*$D4350*SINC3_Decimation)/(f_CLK_MHz*1000000)))/(SINC3_Decimation*SIN(((MOD_CLK_DIV*PI()*$D4350)/(f_CLK_MHz*1000000)))))^First_Stage_Order),"-")</f>
        <v>1.2032827550964192E-7</v>
      </c>
      <c r="G4350" s="460">
        <v>1.37668636737767E-8</v>
      </c>
      <c r="H4350" s="460">
        <f t="shared" ref="H4350:H4413" si="763">IF(SINC1A_Decimation&lt;&gt;0,(ABS(SIN(((MOD_CLK_DIV*SINC3_Decimation*FIR2_Decimation*PI()*$D4350*SINC1A_Decimation)/(f_CLK_MHz*1000000)))/(SINC1A_Decimation*SIN(((MOD_CLK_DIV*SINC3_Decimation*FIR2_Decimation*PI()*$D4350)/(f_CLK_MHz*1000000)))))^1),"-")</f>
        <v>1</v>
      </c>
      <c r="I4350" s="460">
        <v>6.2408651795959504E-7</v>
      </c>
      <c r="J4350" s="587">
        <v>1.0624824124148E-6</v>
      </c>
      <c r="K4350" s="587">
        <v>7.0345327884736302E-7</v>
      </c>
      <c r="L4350" s="460" t="str">
        <f t="shared" ref="L4350:L4413" si="764">IF(SINC1B_Decimation&lt;&gt;0,(ABS(SIN(((MOD_CLK_DIV*FIR1_Decimation*PI()*$D4350*SINC1B_Decimation)/(f_CLK_MHz*1000000)))/(SINC1B_Decimation*SIN(((MOD_CLK_DIV*FIR1_Decimation*PI()*$D4350)/(f_CLK_MHz*1000000)))))^1),"-")</f>
        <v>-</v>
      </c>
      <c r="M4350" s="460">
        <f t="shared" ref="M4350:M4413" si="765">IF($D$14=$Z$85,(ABS(SIN(((Dec_Prior_to_Chop*PI()*$D4350*2)/(f_CLK_MHz*1000000)))/(2*SIN(((Dec_Prior_to_Chop*PI()*$D4350)/(f_CLK_MHz*1000000)))))^1),1)</f>
        <v>1</v>
      </c>
      <c r="N4350" s="460">
        <f t="shared" ref="N4350:N4413" si="766">M4350*IF(FILTER=$U$85,F4350,IF(AND(FILTER=$U$86,$D$13&lt;=$U$73,$D$13&lt;&gt;$U$72),F4350*G4350*H4350,IF(AND(FILTER=$U$86,OR($D$13&gt;=$U$74,$D$13=$U$72),$D$13&lt;=$U$79,$D$13&lt;&gt;$U$75),I4350*L4350,IF(AND(FILTER=$U$86,$D$13=$U$75),J4350*L4350,IF(AND(FILTER=$U$86,$D$13&gt;=$U$80),K4350,"Error")))))</f>
        <v>1.6565429650418839E-15</v>
      </c>
      <c r="O4350" s="460">
        <f t="shared" si="760"/>
        <v>-295.61594591053785</v>
      </c>
      <c r="P4350" s="460">
        <f t="shared" si="757"/>
        <v>-100</v>
      </c>
      <c r="Q4350" s="460">
        <f t="shared" si="758"/>
        <v>6.8603548485154082E-31</v>
      </c>
      <c r="R4350" s="460">
        <f t="shared" si="759"/>
        <v>-6.8603548485154084E-29</v>
      </c>
    </row>
    <row r="4351" spans="3:18" x14ac:dyDescent="0.35">
      <c r="C4351" s="460">
        <v>51000</v>
      </c>
      <c r="D4351" s="460">
        <f t="shared" si="761"/>
        <v>51000</v>
      </c>
      <c r="E4351" s="460">
        <f t="shared" ref="E4351:E4414" si="767">D4351/1000</f>
        <v>51</v>
      </c>
      <c r="F4351" s="460">
        <f t="shared" si="762"/>
        <v>5.3673724758538829E-8</v>
      </c>
      <c r="G4351" s="460">
        <v>1.0536719458934299E-8</v>
      </c>
      <c r="H4351" s="460">
        <f t="shared" si="763"/>
        <v>1</v>
      </c>
      <c r="I4351" s="460">
        <v>1.8742203234451401E-7</v>
      </c>
      <c r="J4351" s="587">
        <v>1.0842986909667101E-6</v>
      </c>
      <c r="K4351" s="587">
        <v>1.3415743683235001E-6</v>
      </c>
      <c r="L4351" s="460" t="str">
        <f t="shared" si="764"/>
        <v>-</v>
      </c>
      <c r="M4351" s="460">
        <f t="shared" si="765"/>
        <v>1</v>
      </c>
      <c r="N4351" s="460">
        <f t="shared" si="766"/>
        <v>5.6554498009677973E-16</v>
      </c>
      <c r="O4351" s="460">
        <f t="shared" si="760"/>
        <v>-304.95065696310041</v>
      </c>
      <c r="P4351" s="460">
        <f t="shared" si="757"/>
        <v>-100</v>
      </c>
      <c r="Q4351" s="460">
        <f t="shared" si="758"/>
        <v>1.2344187089826423E-30</v>
      </c>
      <c r="R4351" s="460">
        <f t="shared" si="759"/>
        <v>-1.2344187089826423E-28</v>
      </c>
    </row>
    <row r="4352" spans="3:18" x14ac:dyDescent="0.35">
      <c r="C4352" s="460">
        <v>51100</v>
      </c>
      <c r="D4352" s="460">
        <f t="shared" si="761"/>
        <v>51100</v>
      </c>
      <c r="E4352" s="460">
        <f t="shared" si="767"/>
        <v>51.1</v>
      </c>
      <c r="F4352" s="460">
        <f t="shared" si="762"/>
        <v>8.4647960988588576E-9</v>
      </c>
      <c r="G4352" s="460">
        <v>5.70243837723418E-9</v>
      </c>
      <c r="H4352" s="460">
        <f t="shared" si="763"/>
        <v>1</v>
      </c>
      <c r="I4352" s="460">
        <v>2.7269519161915602E-7</v>
      </c>
      <c r="J4352" s="587">
        <v>9.31019195276344E-7</v>
      </c>
      <c r="K4352" s="587">
        <v>1.84051741080966E-6</v>
      </c>
      <c r="L4352" s="460" t="str">
        <f t="shared" si="764"/>
        <v>-</v>
      </c>
      <c r="M4352" s="460">
        <f t="shared" si="765"/>
        <v>1</v>
      </c>
      <c r="N4352" s="460">
        <f t="shared" si="766"/>
        <v>4.8269978129594921E-17</v>
      </c>
      <c r="O4352" s="460">
        <f t="shared" si="760"/>
        <v>-326.32645795907194</v>
      </c>
      <c r="P4352" s="460">
        <f t="shared" si="757"/>
        <v>-100</v>
      </c>
      <c r="Q4352" s="460">
        <f t="shared" si="758"/>
        <v>9.4192200735611507E-32</v>
      </c>
      <c r="R4352" s="460">
        <f t="shared" si="759"/>
        <v>-9.4192200735611507E-30</v>
      </c>
    </row>
    <row r="4353" spans="3:18" x14ac:dyDescent="0.35">
      <c r="C4353" s="460">
        <v>51200</v>
      </c>
      <c r="D4353" s="460">
        <f t="shared" si="761"/>
        <v>51200</v>
      </c>
      <c r="E4353" s="460">
        <f t="shared" si="767"/>
        <v>51.2</v>
      </c>
      <c r="F4353" s="460">
        <f t="shared" si="762"/>
        <v>1.3100207982575706E-48</v>
      </c>
      <c r="G4353" s="460">
        <v>0.99999998509883903</v>
      </c>
      <c r="H4353" s="460">
        <f t="shared" si="763"/>
        <v>1</v>
      </c>
      <c r="I4353" s="460">
        <v>6.8602789914490199E-7</v>
      </c>
      <c r="J4353" s="587">
        <v>6.2920496997323204E-7</v>
      </c>
      <c r="K4353" s="587">
        <v>2.15304941591292E-6</v>
      </c>
      <c r="L4353" s="460" t="str">
        <f t="shared" si="764"/>
        <v>-</v>
      </c>
      <c r="M4353" s="460">
        <f t="shared" si="765"/>
        <v>1</v>
      </c>
      <c r="N4353" s="460">
        <f t="shared" si="766"/>
        <v>1.3100207787367399E-48</v>
      </c>
      <c r="O4353" s="460">
        <f t="shared" si="760"/>
        <v>-957.65443631560015</v>
      </c>
      <c r="P4353" s="460">
        <f t="shared" si="757"/>
        <v>-100</v>
      </c>
      <c r="Q4353" s="460">
        <f t="shared" si="758"/>
        <v>5.8249769715789296E-34</v>
      </c>
      <c r="R4353" s="460">
        <f t="shared" si="759"/>
        <v>-5.8249769715789294E-32</v>
      </c>
    </row>
    <row r="4354" spans="3:18" x14ac:dyDescent="0.35">
      <c r="C4354" s="460">
        <v>51300</v>
      </c>
      <c r="D4354" s="460">
        <f t="shared" si="761"/>
        <v>51300</v>
      </c>
      <c r="E4354" s="460">
        <f t="shared" si="767"/>
        <v>51.3</v>
      </c>
      <c r="F4354" s="460">
        <f t="shared" si="762"/>
        <v>8.3794431682754687E-9</v>
      </c>
      <c r="G4354" s="460">
        <v>5.7024152351385898E-9</v>
      </c>
      <c r="H4354" s="460">
        <f t="shared" si="763"/>
        <v>1</v>
      </c>
      <c r="I4354" s="460">
        <v>9.9028763037497904E-7</v>
      </c>
      <c r="J4354" s="587">
        <v>2.2889270200163601E-7</v>
      </c>
      <c r="K4354" s="587">
        <v>2.2507727697799999E-6</v>
      </c>
      <c r="L4354" s="460" t="str">
        <f t="shared" si="764"/>
        <v>-</v>
      </c>
      <c r="M4354" s="460">
        <f t="shared" si="765"/>
        <v>1</v>
      </c>
      <c r="N4354" s="460">
        <f t="shared" si="766"/>
        <v>4.7783064384752009E-17</v>
      </c>
      <c r="O4354" s="460">
        <f t="shared" si="760"/>
        <v>-326.41452003742694</v>
      </c>
      <c r="P4354" s="460">
        <f t="shared" si="757"/>
        <v>-100</v>
      </c>
      <c r="Q4354" s="460">
        <f t="shared" si="758"/>
        <v>5.70805310499339E-34</v>
      </c>
      <c r="R4354" s="460">
        <f t="shared" si="759"/>
        <v>-5.7080531049933901E-32</v>
      </c>
    </row>
    <row r="4355" spans="3:18" x14ac:dyDescent="0.35">
      <c r="C4355" s="460">
        <v>51400</v>
      </c>
      <c r="D4355" s="460">
        <f t="shared" si="761"/>
        <v>51400</v>
      </c>
      <c r="E4355" s="460">
        <f t="shared" si="767"/>
        <v>51.4</v>
      </c>
      <c r="F4355" s="460">
        <f t="shared" si="762"/>
        <v>5.259676259611395E-8</v>
      </c>
      <c r="G4355" s="460">
        <v>1.05367154526651E-8</v>
      </c>
      <c r="H4355" s="460">
        <f t="shared" si="763"/>
        <v>1</v>
      </c>
      <c r="I4355" s="460">
        <v>1.14051953339711E-6</v>
      </c>
      <c r="J4355" s="587">
        <v>2.04678751086462E-7</v>
      </c>
      <c r="K4355" s="587">
        <v>2.1266844573132999E-6</v>
      </c>
      <c r="L4355" s="460" t="str">
        <f t="shared" si="764"/>
        <v>-</v>
      </c>
      <c r="M4355" s="460">
        <f t="shared" si="765"/>
        <v>1</v>
      </c>
      <c r="N4355" s="460">
        <f t="shared" si="766"/>
        <v>5.5419712120663162E-16</v>
      </c>
      <c r="O4355" s="460">
        <f t="shared" si="760"/>
        <v>-305.12671469006966</v>
      </c>
      <c r="P4355" s="460">
        <f t="shared" ref="P4355:P4418" si="768">D4354-D4355</f>
        <v>-100</v>
      </c>
      <c r="Q4355" s="460">
        <f t="shared" ref="Q4355:Q4418" si="769">((N4355+N4354)/2)^2</f>
        <v>9.0595035961159161E-32</v>
      </c>
      <c r="R4355" s="460">
        <f t="shared" ref="R4355:R4418" si="770">P4355*Q4355</f>
        <v>-9.0595035961159165E-30</v>
      </c>
    </row>
    <row r="4356" spans="3:18" x14ac:dyDescent="0.35">
      <c r="C4356" s="460">
        <v>51500</v>
      </c>
      <c r="D4356" s="460">
        <f t="shared" si="761"/>
        <v>51500</v>
      </c>
      <c r="E4356" s="460">
        <f t="shared" si="767"/>
        <v>51.5</v>
      </c>
      <c r="F4356" s="460">
        <f t="shared" si="762"/>
        <v>1.1672490116566458E-7</v>
      </c>
      <c r="G4356" s="460">
        <v>1.37668760286024E-8</v>
      </c>
      <c r="H4356" s="460">
        <f t="shared" si="763"/>
        <v>1</v>
      </c>
      <c r="I4356" s="460">
        <v>1.1157383554772199E-6</v>
      </c>
      <c r="J4356" s="587">
        <v>6.0167610262247797E-7</v>
      </c>
      <c r="K4356" s="587">
        <v>1.79560830661894E-6</v>
      </c>
      <c r="L4356" s="460" t="str">
        <f t="shared" si="764"/>
        <v>-</v>
      </c>
      <c r="M4356" s="460">
        <f t="shared" si="765"/>
        <v>1</v>
      </c>
      <c r="N4356" s="460">
        <f t="shared" si="766"/>
        <v>1.6069372437985721E-15</v>
      </c>
      <c r="O4356" s="460">
        <f t="shared" si="760"/>
        <v>-295.88002167075888</v>
      </c>
      <c r="P4356" s="460">
        <f t="shared" si="768"/>
        <v>-100</v>
      </c>
      <c r="Q4356" s="460">
        <f t="shared" si="769"/>
        <v>1.1676254359016114E-30</v>
      </c>
      <c r="R4356" s="460">
        <f t="shared" si="770"/>
        <v>-1.1676254359016113E-28</v>
      </c>
    </row>
    <row r="4357" spans="3:18" x14ac:dyDescent="0.35">
      <c r="C4357" s="460">
        <v>51600</v>
      </c>
      <c r="D4357" s="460">
        <f t="shared" si="761"/>
        <v>51600</v>
      </c>
      <c r="E4357" s="460">
        <f t="shared" si="767"/>
        <v>51.6</v>
      </c>
      <c r="F4357" s="460">
        <f t="shared" si="762"/>
        <v>1.4727755623905356E-7</v>
      </c>
      <c r="G4357" s="460">
        <v>6.1937058865171501E-15</v>
      </c>
      <c r="H4357" s="460">
        <f t="shared" si="763"/>
        <v>1</v>
      </c>
      <c r="I4357" s="460">
        <v>9.2183833388460504E-7</v>
      </c>
      <c r="J4357" s="587">
        <v>8.9889131693931203E-7</v>
      </c>
      <c r="K4357" s="587">
        <v>1.29248308554181E-6</v>
      </c>
      <c r="L4357" s="460" t="str">
        <f t="shared" si="764"/>
        <v>-</v>
      </c>
      <c r="M4357" s="460">
        <f t="shared" si="765"/>
        <v>1</v>
      </c>
      <c r="N4357" s="460">
        <f t="shared" si="766"/>
        <v>9.121938670296867E-22</v>
      </c>
      <c r="O4357" s="460">
        <f t="shared" si="760"/>
        <v>-420.79825703971176</v>
      </c>
      <c r="P4357" s="460">
        <f t="shared" si="768"/>
        <v>-100</v>
      </c>
      <c r="Q4357" s="460">
        <f t="shared" si="769"/>
        <v>6.4556255929609509E-31</v>
      </c>
      <c r="R4357" s="460">
        <f t="shared" si="770"/>
        <v>-6.4556255929609506E-29</v>
      </c>
    </row>
    <row r="4358" spans="3:18" x14ac:dyDescent="0.35">
      <c r="C4358" s="460">
        <v>51700</v>
      </c>
      <c r="D4358" s="460">
        <f t="shared" si="761"/>
        <v>51700</v>
      </c>
      <c r="E4358" s="460">
        <f t="shared" si="767"/>
        <v>51.7</v>
      </c>
      <c r="F4358" s="460">
        <f t="shared" si="762"/>
        <v>1.1555993868598437E-7</v>
      </c>
      <c r="G4358" s="460">
        <v>1.37668775656201E-8</v>
      </c>
      <c r="H4358" s="460">
        <f t="shared" si="763"/>
        <v>1</v>
      </c>
      <c r="I4358" s="460">
        <v>5.9037821860430302E-7</v>
      </c>
      <c r="J4358" s="587">
        <v>1.0497732487913101E-6</v>
      </c>
      <c r="K4358" s="587">
        <v>6.6869953236667998E-7</v>
      </c>
      <c r="L4358" s="460" t="str">
        <f t="shared" si="764"/>
        <v>-</v>
      </c>
      <c r="M4358" s="460">
        <f t="shared" si="765"/>
        <v>1</v>
      </c>
      <c r="N4358" s="460">
        <f t="shared" si="766"/>
        <v>1.5908995273805126E-15</v>
      </c>
      <c r="O4358" s="460">
        <f t="shared" si="760"/>
        <v>-295.9671449436122</v>
      </c>
      <c r="P4358" s="460">
        <f t="shared" si="768"/>
        <v>-100</v>
      </c>
      <c r="Q4358" s="460">
        <f t="shared" si="769"/>
        <v>6.327410521594885E-31</v>
      </c>
      <c r="R4358" s="460">
        <f t="shared" si="770"/>
        <v>-6.3274105215948849E-29</v>
      </c>
    </row>
    <row r="4359" spans="3:18" x14ac:dyDescent="0.35">
      <c r="C4359" s="460">
        <v>51800</v>
      </c>
      <c r="D4359" s="460">
        <f t="shared" si="761"/>
        <v>51800</v>
      </c>
      <c r="E4359" s="460">
        <f t="shared" si="767"/>
        <v>51.8</v>
      </c>
      <c r="F4359" s="460">
        <f t="shared" si="762"/>
        <v>5.1552122629430663E-8</v>
      </c>
      <c r="G4359" s="460">
        <v>1.05367071301097E-8</v>
      </c>
      <c r="H4359" s="460">
        <f t="shared" si="763"/>
        <v>1</v>
      </c>
      <c r="I4359" s="460">
        <v>1.7347499785369301E-7</v>
      </c>
      <c r="J4359" s="587">
        <v>1.03168203691924E-6</v>
      </c>
      <c r="K4359" s="587">
        <v>1.3131737763774699E-8</v>
      </c>
      <c r="L4359" s="460" t="str">
        <f t="shared" si="764"/>
        <v>-</v>
      </c>
      <c r="M4359" s="460">
        <f t="shared" si="765"/>
        <v>1</v>
      </c>
      <c r="N4359" s="460">
        <f t="shared" si="766"/>
        <v>5.4318961808181167E-16</v>
      </c>
      <c r="O4359" s="460">
        <f t="shared" si="760"/>
        <v>-305.30097078533419</v>
      </c>
      <c r="P4359" s="460">
        <f t="shared" si="768"/>
        <v>-100</v>
      </c>
      <c r="Q4359" s="460">
        <f t="shared" si="769"/>
        <v>1.1385841201950283E-30</v>
      </c>
      <c r="R4359" s="460">
        <f t="shared" si="770"/>
        <v>-1.1385841201950282E-28</v>
      </c>
    </row>
    <row r="4360" spans="3:18" x14ac:dyDescent="0.35">
      <c r="C4360" s="460">
        <v>51900</v>
      </c>
      <c r="D4360" s="460">
        <f t="shared" si="761"/>
        <v>51900</v>
      </c>
      <c r="E4360" s="460">
        <f t="shared" si="767"/>
        <v>51.9</v>
      </c>
      <c r="F4360" s="460">
        <f t="shared" si="762"/>
        <v>8.1310451670625313E-9</v>
      </c>
      <c r="G4360" s="460">
        <v>5.7024291269348601E-9</v>
      </c>
      <c r="H4360" s="460">
        <f t="shared" si="763"/>
        <v>1</v>
      </c>
      <c r="I4360" s="460">
        <v>2.6437076554820698E-7</v>
      </c>
      <c r="J4360" s="587">
        <v>8.4923920166092304E-7</v>
      </c>
      <c r="K4360" s="587">
        <v>6.8545028352843697E-7</v>
      </c>
      <c r="L4360" s="460" t="str">
        <f t="shared" si="764"/>
        <v>-</v>
      </c>
      <c r="M4360" s="460">
        <f t="shared" si="765"/>
        <v>1</v>
      </c>
      <c r="N4360" s="460">
        <f t="shared" si="766"/>
        <v>4.6366708793080301E-17</v>
      </c>
      <c r="O4360" s="460">
        <f t="shared" si="760"/>
        <v>-326.6758746029949</v>
      </c>
      <c r="P4360" s="460">
        <f t="shared" si="768"/>
        <v>-100</v>
      </c>
      <c r="Q4360" s="460">
        <f t="shared" si="769"/>
        <v>8.6894165639553611E-32</v>
      </c>
      <c r="R4360" s="460">
        <f t="shared" si="770"/>
        <v>-8.6894165639553618E-30</v>
      </c>
    </row>
    <row r="4361" spans="3:18" x14ac:dyDescent="0.35">
      <c r="C4361" s="460">
        <v>52000</v>
      </c>
      <c r="D4361" s="460">
        <f t="shared" si="761"/>
        <v>52000</v>
      </c>
      <c r="E4361" s="460">
        <f t="shared" si="767"/>
        <v>52</v>
      </c>
      <c r="F4361" s="460">
        <f t="shared" si="762"/>
        <v>1.358816352244025E-49</v>
      </c>
      <c r="G4361" s="460">
        <v>0.99999998509883903</v>
      </c>
      <c r="H4361" s="460">
        <f t="shared" si="763"/>
        <v>1</v>
      </c>
      <c r="I4361" s="460">
        <v>6.5623789095039E-7</v>
      </c>
      <c r="J4361" s="587">
        <v>5.3328318764442303E-7</v>
      </c>
      <c r="K4361" s="587">
        <v>1.2824272339784601E-6</v>
      </c>
      <c r="L4361" s="460" t="str">
        <f t="shared" si="764"/>
        <v>-</v>
      </c>
      <c r="M4361" s="460">
        <f t="shared" si="765"/>
        <v>1</v>
      </c>
      <c r="N4361" s="460">
        <f t="shared" si="766"/>
        <v>1.3588163319960839E-49</v>
      </c>
      <c r="O4361" s="460">
        <f t="shared" si="760"/>
        <v>-977.33678483725964</v>
      </c>
      <c r="P4361" s="460">
        <f t="shared" si="768"/>
        <v>-100</v>
      </c>
      <c r="Q4361" s="460">
        <f t="shared" si="769"/>
        <v>5.3746792107557749E-34</v>
      </c>
      <c r="R4361" s="460">
        <f t="shared" si="770"/>
        <v>-5.3746792107557746E-32</v>
      </c>
    </row>
    <row r="4362" spans="3:18" x14ac:dyDescent="0.35">
      <c r="C4362" s="460">
        <v>52100</v>
      </c>
      <c r="D4362" s="460">
        <f t="shared" si="761"/>
        <v>52100</v>
      </c>
      <c r="E4362" s="460">
        <f t="shared" si="767"/>
        <v>52.1</v>
      </c>
      <c r="F4362" s="460">
        <f t="shared" si="762"/>
        <v>8.0507194211516356E-9</v>
      </c>
      <c r="G4362" s="460">
        <v>5.70242447021249E-9</v>
      </c>
      <c r="H4362" s="460">
        <f t="shared" si="763"/>
        <v>1</v>
      </c>
      <c r="I4362" s="460">
        <v>9.4299868878992696E-7</v>
      </c>
      <c r="J4362" s="587">
        <v>1.3564778310961001E-7</v>
      </c>
      <c r="K4362" s="587">
        <v>1.74639847301734E-6</v>
      </c>
      <c r="L4362" s="460" t="str">
        <f t="shared" si="764"/>
        <v>-</v>
      </c>
      <c r="M4362" s="460">
        <f t="shared" si="765"/>
        <v>1</v>
      </c>
      <c r="N4362" s="460">
        <f t="shared" si="766"/>
        <v>4.590861942999002E-17</v>
      </c>
      <c r="O4362" s="460">
        <f t="shared" si="760"/>
        <v>-326.7621153439618</v>
      </c>
      <c r="P4362" s="460">
        <f t="shared" si="768"/>
        <v>-100</v>
      </c>
      <c r="Q4362" s="460">
        <f t="shared" si="769"/>
        <v>5.2690033449191427E-34</v>
      </c>
      <c r="R4362" s="460">
        <f t="shared" si="770"/>
        <v>-5.2690033449191427E-32</v>
      </c>
    </row>
    <row r="4363" spans="3:18" x14ac:dyDescent="0.35">
      <c r="C4363" s="460">
        <v>52200</v>
      </c>
      <c r="D4363" s="460">
        <f t="shared" si="761"/>
        <v>52200</v>
      </c>
      <c r="E4363" s="460">
        <f t="shared" si="767"/>
        <v>52.2</v>
      </c>
      <c r="F4363" s="460">
        <f t="shared" si="762"/>
        <v>5.0538593405597782E-8</v>
      </c>
      <c r="G4363" s="460">
        <v>1.0536709885674101E-8</v>
      </c>
      <c r="H4363" s="460">
        <f t="shared" si="763"/>
        <v>1</v>
      </c>
      <c r="I4363" s="460">
        <v>1.08222692885612E-6</v>
      </c>
      <c r="J4363" s="587">
        <v>2.7935440725763499E-7</v>
      </c>
      <c r="K4363" s="587">
        <v>2.0334220981711301E-6</v>
      </c>
      <c r="L4363" s="460" t="str">
        <f t="shared" si="764"/>
        <v>-</v>
      </c>
      <c r="M4363" s="460">
        <f t="shared" si="765"/>
        <v>1</v>
      </c>
      <c r="N4363" s="460">
        <f t="shared" si="766"/>
        <v>5.3251049674482608E-16</v>
      </c>
      <c r="O4363" s="460">
        <f t="shared" si="760"/>
        <v>-305.47343654150558</v>
      </c>
      <c r="P4363" s="460">
        <f t="shared" si="768"/>
        <v>-100</v>
      </c>
      <c r="Q4363" s="460">
        <f t="shared" si="769"/>
        <v>8.3642168489113865E-32</v>
      </c>
      <c r="R4363" s="460">
        <f t="shared" si="770"/>
        <v>-8.3642168489113861E-30</v>
      </c>
    </row>
    <row r="4364" spans="3:18" x14ac:dyDescent="0.35">
      <c r="C4364" s="460">
        <v>52300</v>
      </c>
      <c r="D4364" s="460">
        <f t="shared" si="761"/>
        <v>52300</v>
      </c>
      <c r="E4364" s="460">
        <f t="shared" si="767"/>
        <v>52.3</v>
      </c>
      <c r="F4364" s="460">
        <f t="shared" si="762"/>
        <v>1.1216880914947623E-7</v>
      </c>
      <c r="G4364" s="460">
        <v>1.37668621260784E-8</v>
      </c>
      <c r="H4364" s="460">
        <f t="shared" si="763"/>
        <v>1</v>
      </c>
      <c r="I4364" s="460">
        <v>1.05445939896706E-6</v>
      </c>
      <c r="J4364" s="587">
        <v>6.4534512208637203E-7</v>
      </c>
      <c r="K4364" s="587">
        <v>2.11742577786465E-6</v>
      </c>
      <c r="L4364" s="460" t="str">
        <f t="shared" si="764"/>
        <v>-</v>
      </c>
      <c r="M4364" s="460">
        <f t="shared" si="765"/>
        <v>1</v>
      </c>
      <c r="N4364" s="460">
        <f t="shared" si="766"/>
        <v>1.5442125304072406E-15</v>
      </c>
      <c r="O4364" s="460">
        <f t="shared" si="760"/>
        <v>-296.22585855628648</v>
      </c>
      <c r="P4364" s="460">
        <f t="shared" si="768"/>
        <v>-100</v>
      </c>
      <c r="Q4364" s="460">
        <f t="shared" si="769"/>
        <v>1.078194632875911E-30</v>
      </c>
      <c r="R4364" s="460">
        <f t="shared" si="770"/>
        <v>-1.078194632875911E-28</v>
      </c>
    </row>
    <row r="4365" spans="3:18" x14ac:dyDescent="0.35">
      <c r="C4365" s="460">
        <v>52400</v>
      </c>
      <c r="D4365" s="460">
        <f t="shared" si="761"/>
        <v>52400</v>
      </c>
      <c r="E4365" s="460">
        <f t="shared" si="767"/>
        <v>52.4</v>
      </c>
      <c r="F4365" s="460">
        <f t="shared" si="762"/>
        <v>1.4154335119622732E-7</v>
      </c>
      <c r="G4365" s="460">
        <v>1.12414596813769E-14</v>
      </c>
      <c r="H4365" s="460">
        <f t="shared" si="763"/>
        <v>1</v>
      </c>
      <c r="I4365" s="460">
        <v>8.6588918594263998E-7</v>
      </c>
      <c r="J4365" s="587">
        <v>9.0450509355614895E-7</v>
      </c>
      <c r="K4365" s="587">
        <v>1.9925540277113501E-6</v>
      </c>
      <c r="L4365" s="460" t="str">
        <f t="shared" si="764"/>
        <v>-</v>
      </c>
      <c r="M4365" s="460">
        <f t="shared" si="765"/>
        <v>1</v>
      </c>
      <c r="N4365" s="460">
        <f t="shared" si="766"/>
        <v>1.5911538756393602E-21</v>
      </c>
      <c r="O4365" s="460">
        <f t="shared" ref="O4365:O4428" si="771">20*LOG10(N4365)</f>
        <v>-415.96575638054873</v>
      </c>
      <c r="P4365" s="460">
        <f t="shared" si="768"/>
        <v>-100</v>
      </c>
      <c r="Q4365" s="460">
        <f t="shared" si="769"/>
        <v>5.961493133071925E-31</v>
      </c>
      <c r="R4365" s="460">
        <f t="shared" si="770"/>
        <v>-5.9614931330719244E-29</v>
      </c>
    </row>
    <row r="4366" spans="3:18" x14ac:dyDescent="0.35">
      <c r="C4366" s="460">
        <v>52500</v>
      </c>
      <c r="D4366" s="460">
        <f t="shared" si="761"/>
        <v>52500</v>
      </c>
      <c r="E4366" s="460">
        <f t="shared" si="767"/>
        <v>52.5</v>
      </c>
      <c r="F4366" s="460">
        <f t="shared" si="762"/>
        <v>1.1107194346196871E-7</v>
      </c>
      <c r="G4366" s="460">
        <v>1.37668690684885E-8</v>
      </c>
      <c r="H4366" s="460">
        <f t="shared" si="763"/>
        <v>1</v>
      </c>
      <c r="I4366" s="460">
        <v>5.4712257634892195E-7</v>
      </c>
      <c r="J4366" s="587">
        <v>1.01671067582942E-6</v>
      </c>
      <c r="K4366" s="587">
        <v>1.67350634225723E-6</v>
      </c>
      <c r="L4366" s="460" t="str">
        <f t="shared" si="764"/>
        <v>-</v>
      </c>
      <c r="M4366" s="460">
        <f t="shared" si="765"/>
        <v>1</v>
      </c>
      <c r="N4366" s="460">
        <f t="shared" si="766"/>
        <v>1.5291129028234805E-15</v>
      </c>
      <c r="O4366" s="460">
        <f t="shared" si="771"/>
        <v>-296.3112089410277</v>
      </c>
      <c r="P4366" s="460">
        <f t="shared" si="768"/>
        <v>-100</v>
      </c>
      <c r="Q4366" s="460">
        <f t="shared" si="769"/>
        <v>5.8454778392290647E-31</v>
      </c>
      <c r="R4366" s="460">
        <f t="shared" si="770"/>
        <v>-5.8454778392290646E-29</v>
      </c>
    </row>
    <row r="4367" spans="3:18" x14ac:dyDescent="0.35">
      <c r="C4367" s="460">
        <v>52600</v>
      </c>
      <c r="D4367" s="460">
        <f t="shared" si="761"/>
        <v>52600</v>
      </c>
      <c r="E4367" s="460">
        <f t="shared" si="767"/>
        <v>52.6</v>
      </c>
      <c r="F4367" s="460">
        <f t="shared" si="762"/>
        <v>4.9555017996384316E-8</v>
      </c>
      <c r="G4367" s="460">
        <v>1.05367037191404E-8</v>
      </c>
      <c r="H4367" s="460">
        <f t="shared" si="763"/>
        <v>1</v>
      </c>
      <c r="I4367" s="460">
        <v>1.48234772514642E-7</v>
      </c>
      <c r="J4367" s="587">
        <v>9.6574016690181706E-7</v>
      </c>
      <c r="K4367" s="587">
        <v>1.19385641073475E-6</v>
      </c>
      <c r="L4367" s="460" t="str">
        <f t="shared" si="764"/>
        <v>-</v>
      </c>
      <c r="M4367" s="460">
        <f t="shared" si="765"/>
        <v>1</v>
      </c>
      <c r="N4367" s="460">
        <f t="shared" si="766"/>
        <v>5.2214654242457212E-16</v>
      </c>
      <c r="O4367" s="460">
        <f t="shared" si="771"/>
        <v>-305.64415186965761</v>
      </c>
      <c r="P4367" s="460">
        <f t="shared" si="768"/>
        <v>-100</v>
      </c>
      <c r="Q4367" s="460">
        <f t="shared" si="769"/>
        <v>1.0519163279298374E-30</v>
      </c>
      <c r="R4367" s="460">
        <f t="shared" si="770"/>
        <v>-1.0519163279298374E-28</v>
      </c>
    </row>
    <row r="4368" spans="3:18" x14ac:dyDescent="0.35">
      <c r="C4368" s="460">
        <v>52700</v>
      </c>
      <c r="D4368" s="460">
        <f t="shared" si="761"/>
        <v>52700</v>
      </c>
      <c r="E4368" s="460">
        <f t="shared" si="767"/>
        <v>52.7</v>
      </c>
      <c r="F4368" s="460">
        <f t="shared" si="762"/>
        <v>7.8168419936189624E-9</v>
      </c>
      <c r="G4368" s="460">
        <v>5.7024347862057401E-9</v>
      </c>
      <c r="H4368" s="460">
        <f t="shared" si="763"/>
        <v>1</v>
      </c>
      <c r="I4368" s="460">
        <v>2.6907991412008098E-7</v>
      </c>
      <c r="J4368" s="587">
        <v>7.6159214627165801E-7</v>
      </c>
      <c r="K4368" s="587">
        <v>6.0254058167675898E-7</v>
      </c>
      <c r="L4368" s="460" t="str">
        <f t="shared" si="764"/>
        <v>-</v>
      </c>
      <c r="M4368" s="460">
        <f t="shared" si="765"/>
        <v>1</v>
      </c>
      <c r="N4368" s="460">
        <f t="shared" si="766"/>
        <v>4.45750317026866E-17</v>
      </c>
      <c r="O4368" s="460">
        <f t="shared" si="771"/>
        <v>-327.01816678546521</v>
      </c>
      <c r="P4368" s="460">
        <f t="shared" si="768"/>
        <v>-100</v>
      </c>
      <c r="Q4368" s="460">
        <f t="shared" si="769"/>
        <v>8.0293335645319495E-32</v>
      </c>
      <c r="R4368" s="460">
        <f t="shared" si="770"/>
        <v>-8.02933356453195E-30</v>
      </c>
    </row>
    <row r="4369" spans="3:18" x14ac:dyDescent="0.35">
      <c r="C4369" s="460">
        <v>52800</v>
      </c>
      <c r="D4369" s="460">
        <f t="shared" si="761"/>
        <v>52800</v>
      </c>
      <c r="E4369" s="460">
        <f t="shared" si="767"/>
        <v>52.8</v>
      </c>
      <c r="F4369" s="460">
        <f t="shared" si="762"/>
        <v>1.308609160036907E-52</v>
      </c>
      <c r="G4369" s="460">
        <v>0.99999998509883903</v>
      </c>
      <c r="H4369" s="460">
        <f t="shared" si="763"/>
        <v>1</v>
      </c>
      <c r="I4369" s="460">
        <v>6.4103486567650799E-7</v>
      </c>
      <c r="J4369" s="587">
        <v>4.3859012128804697E-7</v>
      </c>
      <c r="K4369" s="587">
        <v>4.1119049053110599E-8</v>
      </c>
      <c r="L4369" s="460" t="str">
        <f t="shared" si="764"/>
        <v>-</v>
      </c>
      <c r="M4369" s="460">
        <f t="shared" si="765"/>
        <v>1</v>
      </c>
      <c r="N4369" s="460">
        <f t="shared" si="766"/>
        <v>1.3086091405371112E-52</v>
      </c>
      <c r="O4369" s="460">
        <f t="shared" si="771"/>
        <v>-1037.6638010102508</v>
      </c>
      <c r="P4369" s="460">
        <f t="shared" si="768"/>
        <v>-100</v>
      </c>
      <c r="Q4369" s="460">
        <f t="shared" si="769"/>
        <v>4.9673336282387883E-34</v>
      </c>
      <c r="R4369" s="460">
        <f t="shared" si="770"/>
        <v>-4.9673336282387879E-32</v>
      </c>
    </row>
    <row r="4370" spans="3:18" x14ac:dyDescent="0.35">
      <c r="C4370" s="460">
        <v>52900</v>
      </c>
      <c r="D4370" s="460">
        <f t="shared" si="761"/>
        <v>52900</v>
      </c>
      <c r="E4370" s="460">
        <f t="shared" si="767"/>
        <v>52.9</v>
      </c>
      <c r="F4370" s="460">
        <f t="shared" si="762"/>
        <v>7.7411764593414173E-9</v>
      </c>
      <c r="G4370" s="460">
        <v>5.7024188135823601E-9</v>
      </c>
      <c r="H4370" s="460">
        <f t="shared" si="763"/>
        <v>1</v>
      </c>
      <c r="I4370" s="460">
        <v>9.1148553957545802E-7</v>
      </c>
      <c r="J4370" s="587">
        <v>4.9624486567912699E-8</v>
      </c>
      <c r="K4370" s="587">
        <v>6.7335218629958303E-7</v>
      </c>
      <c r="L4370" s="460" t="str">
        <f t="shared" si="764"/>
        <v>-</v>
      </c>
      <c r="M4370" s="460">
        <f t="shared" si="765"/>
        <v>1</v>
      </c>
      <c r="N4370" s="460">
        <f t="shared" si="766"/>
        <v>4.4143430281009381E-17</v>
      </c>
      <c r="O4370" s="460">
        <f t="shared" si="771"/>
        <v>-327.1026784374294</v>
      </c>
      <c r="P4370" s="460">
        <f t="shared" si="768"/>
        <v>-100</v>
      </c>
      <c r="Q4370" s="460">
        <f t="shared" si="769"/>
        <v>4.8716060924358402E-34</v>
      </c>
      <c r="R4370" s="460">
        <f t="shared" si="770"/>
        <v>-4.8716060924358402E-32</v>
      </c>
    </row>
    <row r="4371" spans="3:18" x14ac:dyDescent="0.35">
      <c r="C4371" s="460">
        <v>53000</v>
      </c>
      <c r="D4371" s="460">
        <f t="shared" si="761"/>
        <v>53000</v>
      </c>
      <c r="E4371" s="460">
        <f t="shared" si="767"/>
        <v>53</v>
      </c>
      <c r="F4371" s="460">
        <f t="shared" si="762"/>
        <v>4.86002911503703E-8</v>
      </c>
      <c r="G4371" s="460">
        <v>1.0536713294190199E-8</v>
      </c>
      <c r="H4371" s="460">
        <f t="shared" si="763"/>
        <v>1</v>
      </c>
      <c r="I4371" s="460">
        <v>1.04038751299087E-6</v>
      </c>
      <c r="J4371" s="587">
        <v>3.4250432981474801E-7</v>
      </c>
      <c r="K4371" s="587">
        <v>1.23224546962355E-6</v>
      </c>
      <c r="L4371" s="460" t="str">
        <f t="shared" si="764"/>
        <v>-</v>
      </c>
      <c r="M4371" s="460">
        <f t="shared" si="765"/>
        <v>1</v>
      </c>
      <c r="N4371" s="460">
        <f t="shared" si="766"/>
        <v>5.1208733386562107E-16</v>
      </c>
      <c r="O4371" s="460">
        <f t="shared" si="771"/>
        <v>-305.81311932026961</v>
      </c>
      <c r="P4371" s="460">
        <f t="shared" si="768"/>
        <v>-100</v>
      </c>
      <c r="Q4371" s="460">
        <f t="shared" si="769"/>
        <v>7.7348165745786102E-32</v>
      </c>
      <c r="R4371" s="460">
        <f t="shared" si="770"/>
        <v>-7.7348165745786106E-30</v>
      </c>
    </row>
    <row r="4372" spans="3:18" x14ac:dyDescent="0.35">
      <c r="C4372" s="460">
        <v>53100</v>
      </c>
      <c r="D4372" s="460">
        <f t="shared" si="761"/>
        <v>53100</v>
      </c>
      <c r="E4372" s="460">
        <f t="shared" si="767"/>
        <v>53.1</v>
      </c>
      <c r="F4372" s="460">
        <f t="shared" si="762"/>
        <v>1.0787756444723829E-7</v>
      </c>
      <c r="G4372" s="460">
        <v>1.37668929568753E-8</v>
      </c>
      <c r="H4372" s="460">
        <f t="shared" si="763"/>
        <v>1</v>
      </c>
      <c r="I4372" s="460">
        <v>1.00970574296393E-6</v>
      </c>
      <c r="J4372" s="587">
        <v>6.7522576984132002E-7</v>
      </c>
      <c r="K4372" s="587">
        <v>1.66379295261278E-6</v>
      </c>
      <c r="L4372" s="460" t="str">
        <f t="shared" si="764"/>
        <v>-</v>
      </c>
      <c r="M4372" s="460">
        <f t="shared" si="765"/>
        <v>1</v>
      </c>
      <c r="N4372" s="460">
        <f t="shared" si="766"/>
        <v>1.4851388821935462E-15</v>
      </c>
      <c r="O4372" s="460">
        <f t="shared" si="771"/>
        <v>-296.56465863131245</v>
      </c>
      <c r="P4372" s="460">
        <f t="shared" si="768"/>
        <v>-100</v>
      </c>
      <c r="Q4372" s="460">
        <f t="shared" si="769"/>
        <v>9.9722813952850497E-31</v>
      </c>
      <c r="R4372" s="460">
        <f t="shared" si="770"/>
        <v>-9.9722813952850492E-29</v>
      </c>
    </row>
    <row r="4373" spans="3:18" x14ac:dyDescent="0.35">
      <c r="C4373" s="460">
        <v>53200</v>
      </c>
      <c r="D4373" s="460">
        <f t="shared" si="761"/>
        <v>53200</v>
      </c>
      <c r="E4373" s="460">
        <f t="shared" si="767"/>
        <v>53.2</v>
      </c>
      <c r="F4373" s="460">
        <f t="shared" si="762"/>
        <v>1.361418538076691E-7</v>
      </c>
      <c r="G4373" s="460">
        <v>2.9814462311559398E-15</v>
      </c>
      <c r="H4373" s="460">
        <f t="shared" si="763"/>
        <v>1</v>
      </c>
      <c r="I4373" s="460">
        <v>8.25905235478371E-7</v>
      </c>
      <c r="J4373" s="587">
        <v>8.9618573789473501E-7</v>
      </c>
      <c r="K4373" s="587">
        <v>1.9271017932595201E-6</v>
      </c>
      <c r="L4373" s="460" t="str">
        <f t="shared" si="764"/>
        <v>-</v>
      </c>
      <c r="M4373" s="460">
        <f t="shared" si="765"/>
        <v>1</v>
      </c>
      <c r="N4373" s="460">
        <f t="shared" si="766"/>
        <v>4.0589961693745799E-22</v>
      </c>
      <c r="O4373" s="460">
        <f t="shared" si="771"/>
        <v>-427.83162717084701</v>
      </c>
      <c r="P4373" s="460">
        <f t="shared" si="768"/>
        <v>-100</v>
      </c>
      <c r="Q4373" s="460">
        <f t="shared" si="769"/>
        <v>5.5140967625946686E-31</v>
      </c>
      <c r="R4373" s="460">
        <f t="shared" si="770"/>
        <v>-5.5140967625946682E-29</v>
      </c>
    </row>
    <row r="4374" spans="3:18" x14ac:dyDescent="0.35">
      <c r="C4374" s="460">
        <v>53300</v>
      </c>
      <c r="D4374" s="460">
        <f t="shared" si="761"/>
        <v>53300</v>
      </c>
      <c r="E4374" s="460">
        <f t="shared" si="767"/>
        <v>53.3</v>
      </c>
      <c r="F4374" s="460">
        <f t="shared" si="762"/>
        <v>1.0684386253862289E-7</v>
      </c>
      <c r="G4374" s="460">
        <v>1.3766882926216101E-8</v>
      </c>
      <c r="H4374" s="460">
        <f t="shared" si="763"/>
        <v>1</v>
      </c>
      <c r="I4374" s="460">
        <v>5.1868365185726203E-7</v>
      </c>
      <c r="J4374" s="587">
        <v>9.7148678745529394E-7</v>
      </c>
      <c r="K4374" s="587">
        <v>1.9982525767167702E-6</v>
      </c>
      <c r="L4374" s="460" t="str">
        <f t="shared" si="764"/>
        <v>-</v>
      </c>
      <c r="M4374" s="460">
        <f t="shared" si="765"/>
        <v>1</v>
      </c>
      <c r="N4374" s="460">
        <f t="shared" si="766"/>
        <v>1.4709069469539476E-15</v>
      </c>
      <c r="O4374" s="460">
        <f t="shared" si="771"/>
        <v>-296.64829601795367</v>
      </c>
      <c r="P4374" s="460">
        <f t="shared" si="768"/>
        <v>-100</v>
      </c>
      <c r="Q4374" s="460">
        <f t="shared" si="769"/>
        <v>5.4089211016967009E-31</v>
      </c>
      <c r="R4374" s="460">
        <f t="shared" si="770"/>
        <v>-5.4089211016967011E-29</v>
      </c>
    </row>
    <row r="4375" spans="3:18" x14ac:dyDescent="0.35">
      <c r="C4375" s="460">
        <v>53400</v>
      </c>
      <c r="D4375" s="460">
        <f t="shared" si="761"/>
        <v>53400</v>
      </c>
      <c r="E4375" s="460">
        <f t="shared" si="767"/>
        <v>53.4</v>
      </c>
      <c r="F4375" s="460">
        <f t="shared" si="762"/>
        <v>4.7673356614137434E-8</v>
      </c>
      <c r="G4375" s="460">
        <v>1.0536709275704999E-8</v>
      </c>
      <c r="H4375" s="460">
        <f t="shared" si="763"/>
        <v>1</v>
      </c>
      <c r="I4375" s="460">
        <v>1.3618223867047101E-7</v>
      </c>
      <c r="J4375" s="587">
        <v>8.9088599996103304E-7</v>
      </c>
      <c r="K4375" s="587">
        <v>1.8724512656770099E-6</v>
      </c>
      <c r="L4375" s="460" t="str">
        <f t="shared" si="764"/>
        <v>-</v>
      </c>
      <c r="M4375" s="460">
        <f t="shared" si="765"/>
        <v>1</v>
      </c>
      <c r="N4375" s="460">
        <f t="shared" si="766"/>
        <v>5.0232029884017419E-16</v>
      </c>
      <c r="O4375" s="460">
        <f t="shared" si="771"/>
        <v>-305.98038543158691</v>
      </c>
      <c r="P4375" s="460">
        <f t="shared" si="768"/>
        <v>-100</v>
      </c>
      <c r="Q4375" s="460">
        <f t="shared" si="769"/>
        <v>9.7340644088606388E-31</v>
      </c>
      <c r="R4375" s="460">
        <f t="shared" si="770"/>
        <v>-9.7340644088606391E-29</v>
      </c>
    </row>
    <row r="4376" spans="3:18" x14ac:dyDescent="0.35">
      <c r="C4376" s="460">
        <v>53500</v>
      </c>
      <c r="D4376" s="460">
        <f t="shared" si="761"/>
        <v>53500</v>
      </c>
      <c r="E4376" s="460">
        <f t="shared" si="767"/>
        <v>53.5</v>
      </c>
      <c r="F4376" s="460">
        <f t="shared" si="762"/>
        <v>7.5207676576510794E-9</v>
      </c>
      <c r="G4376" s="460">
        <v>5.7024255202636597E-9</v>
      </c>
      <c r="H4376" s="460">
        <f t="shared" si="763"/>
        <v>1</v>
      </c>
      <c r="I4376" s="460">
        <v>2.6255529977904202E-7</v>
      </c>
      <c r="J4376" s="587">
        <v>6.6915539850039898E-7</v>
      </c>
      <c r="K4376" s="587">
        <v>1.5642813409190899E-6</v>
      </c>
      <c r="L4376" s="460" t="str">
        <f t="shared" si="764"/>
        <v>-</v>
      </c>
      <c r="M4376" s="460">
        <f t="shared" si="765"/>
        <v>1</v>
      </c>
      <c r="N4376" s="460">
        <f t="shared" si="766"/>
        <v>4.2886617422963059E-17</v>
      </c>
      <c r="O4376" s="460">
        <f t="shared" si="771"/>
        <v>-327.3535641265002</v>
      </c>
      <c r="P4376" s="460">
        <f t="shared" si="768"/>
        <v>-100</v>
      </c>
      <c r="Q4376" s="460">
        <f t="shared" si="769"/>
        <v>7.4312645385289897E-32</v>
      </c>
      <c r="R4376" s="460">
        <f t="shared" si="770"/>
        <v>-7.4312645385289895E-30</v>
      </c>
    </row>
    <row r="4377" spans="3:18" x14ac:dyDescent="0.35">
      <c r="C4377" s="460">
        <v>53600</v>
      </c>
      <c r="D4377" s="460">
        <f t="shared" si="761"/>
        <v>53600</v>
      </c>
      <c r="E4377" s="460">
        <f t="shared" si="767"/>
        <v>53.6</v>
      </c>
      <c r="F4377" s="460">
        <f t="shared" si="762"/>
        <v>2.1728350118984214E-49</v>
      </c>
      <c r="G4377" s="460">
        <v>0.99999998509883903</v>
      </c>
      <c r="H4377" s="460">
        <f t="shared" si="763"/>
        <v>1</v>
      </c>
      <c r="I4377" s="460">
        <v>6.1669640559996703E-7</v>
      </c>
      <c r="J4377" s="587">
        <v>3.4343173655119901E-7</v>
      </c>
      <c r="K4377" s="587">
        <v>1.10605306034992E-6</v>
      </c>
      <c r="L4377" s="460" t="str">
        <f t="shared" si="764"/>
        <v>-</v>
      </c>
      <c r="M4377" s="460">
        <f t="shared" si="765"/>
        <v>1</v>
      </c>
      <c r="N4377" s="460">
        <f t="shared" si="766"/>
        <v>2.1728349795206571E-49</v>
      </c>
      <c r="O4377" s="460">
        <f t="shared" si="771"/>
        <v>-973.25946511652535</v>
      </c>
      <c r="P4377" s="460">
        <f t="shared" si="768"/>
        <v>-100</v>
      </c>
      <c r="Q4377" s="460">
        <f t="shared" si="769"/>
        <v>4.5981548849589962E-34</v>
      </c>
      <c r="R4377" s="460">
        <f t="shared" si="770"/>
        <v>-4.5981548849589961E-32</v>
      </c>
    </row>
    <row r="4378" spans="3:18" x14ac:dyDescent="0.35">
      <c r="C4378" s="460">
        <v>53700</v>
      </c>
      <c r="D4378" s="460">
        <f t="shared" si="761"/>
        <v>53700</v>
      </c>
      <c r="E4378" s="460">
        <f t="shared" si="767"/>
        <v>53.7</v>
      </c>
      <c r="F4378" s="460">
        <f t="shared" si="762"/>
        <v>7.4494273010860732E-9</v>
      </c>
      <c r="G4378" s="460">
        <v>5.7024280773148599E-9</v>
      </c>
      <c r="H4378" s="460">
        <f t="shared" si="763"/>
        <v>1</v>
      </c>
      <c r="I4378" s="460">
        <v>8.7290043926467402E-7</v>
      </c>
      <c r="J4378" s="587">
        <v>3.2974968371804403E-8</v>
      </c>
      <c r="K4378" s="587">
        <v>5.4443328746230695E-7</v>
      </c>
      <c r="L4378" s="460" t="str">
        <f t="shared" si="764"/>
        <v>-</v>
      </c>
      <c r="M4378" s="460">
        <f t="shared" si="765"/>
        <v>1</v>
      </c>
      <c r="N4378" s="460">
        <f t="shared" si="766"/>
        <v>4.247982340162908E-17</v>
      </c>
      <c r="O4378" s="460">
        <f t="shared" si="771"/>
        <v>-327.43634594769247</v>
      </c>
      <c r="P4378" s="460">
        <f t="shared" si="768"/>
        <v>-100</v>
      </c>
      <c r="Q4378" s="460">
        <f t="shared" si="769"/>
        <v>4.5113384905839845E-34</v>
      </c>
      <c r="R4378" s="460">
        <f t="shared" si="770"/>
        <v>-4.5113384905839846E-32</v>
      </c>
    </row>
    <row r="4379" spans="3:18" x14ac:dyDescent="0.35">
      <c r="C4379" s="460">
        <v>53800</v>
      </c>
      <c r="D4379" s="460">
        <f t="shared" si="761"/>
        <v>53800</v>
      </c>
      <c r="E4379" s="460">
        <f t="shared" si="767"/>
        <v>53.8</v>
      </c>
      <c r="F4379" s="460">
        <f t="shared" si="762"/>
        <v>4.6773204611141971E-8</v>
      </c>
      <c r="G4379" s="460">
        <v>1.05367077362456E-8</v>
      </c>
      <c r="H4379" s="460">
        <f t="shared" si="763"/>
        <v>1</v>
      </c>
      <c r="I4379" s="460">
        <v>9.9335204526104295E-7</v>
      </c>
      <c r="J4379" s="587">
        <v>3.9928457406781E-7</v>
      </c>
      <c r="K4379" s="587">
        <v>6.4294232965890795E-8</v>
      </c>
      <c r="L4379" s="460" t="str">
        <f t="shared" si="764"/>
        <v>-</v>
      </c>
      <c r="M4379" s="460">
        <f t="shared" si="765"/>
        <v>1</v>
      </c>
      <c r="N4379" s="460">
        <f t="shared" si="766"/>
        <v>4.9283558687521797E-16</v>
      </c>
      <c r="O4379" s="460">
        <f t="shared" si="771"/>
        <v>-306.1459587999276</v>
      </c>
      <c r="P4379" s="460">
        <f t="shared" si="768"/>
        <v>-100</v>
      </c>
      <c r="Q4379" s="460">
        <f t="shared" si="769"/>
        <v>7.1640647119967259E-32</v>
      </c>
      <c r="R4379" s="460">
        <f t="shared" si="770"/>
        <v>-7.1640647119967259E-30</v>
      </c>
    </row>
    <row r="4380" spans="3:18" x14ac:dyDescent="0.35">
      <c r="C4380" s="460">
        <v>53900</v>
      </c>
      <c r="D4380" s="460">
        <f t="shared" si="761"/>
        <v>53900</v>
      </c>
      <c r="E4380" s="460">
        <f t="shared" si="767"/>
        <v>53.9</v>
      </c>
      <c r="F4380" s="460">
        <f t="shared" si="762"/>
        <v>1.0383208837732472E-7</v>
      </c>
      <c r="G4380" s="460">
        <v>1.37669014393709E-8</v>
      </c>
      <c r="H4380" s="460">
        <f t="shared" si="763"/>
        <v>1</v>
      </c>
      <c r="I4380" s="460">
        <v>9.6133865935481698E-7</v>
      </c>
      <c r="J4380" s="587">
        <v>6.9704267471600104E-7</v>
      </c>
      <c r="K4380" s="587">
        <v>6.5985801597172698E-7</v>
      </c>
      <c r="L4380" s="460" t="str">
        <f t="shared" si="764"/>
        <v>-</v>
      </c>
      <c r="M4380" s="460">
        <f t="shared" si="765"/>
        <v>1</v>
      </c>
      <c r="N4380" s="460">
        <f t="shared" si="766"/>
        <v>1.4294461269346783E-15</v>
      </c>
      <c r="O4380" s="460">
        <f t="shared" si="771"/>
        <v>-296.89664415436573</v>
      </c>
      <c r="P4380" s="460">
        <f t="shared" si="768"/>
        <v>-100</v>
      </c>
      <c r="Q4380" s="460">
        <f t="shared" si="769"/>
        <v>9.2379174681197792E-31</v>
      </c>
      <c r="R4380" s="460">
        <f t="shared" si="770"/>
        <v>-9.2379174681197787E-29</v>
      </c>
    </row>
    <row r="4381" spans="3:18" x14ac:dyDescent="0.35">
      <c r="C4381" s="460">
        <v>54000</v>
      </c>
      <c r="D4381" s="460">
        <f t="shared" si="761"/>
        <v>54000</v>
      </c>
      <c r="E4381" s="460">
        <f t="shared" si="767"/>
        <v>54</v>
      </c>
      <c r="F4381" s="460">
        <f t="shared" si="762"/>
        <v>1.3104914238896821E-7</v>
      </c>
      <c r="G4381" s="460">
        <v>8.0292000260157195E-15</v>
      </c>
      <c r="H4381" s="460">
        <f t="shared" si="763"/>
        <v>1</v>
      </c>
      <c r="I4381" s="460">
        <v>7.8355137634845105E-7</v>
      </c>
      <c r="J4381" s="587">
        <v>8.7943194294383096E-7</v>
      </c>
      <c r="K4381" s="587">
        <v>1.1839555212057099E-6</v>
      </c>
      <c r="L4381" s="460" t="str">
        <f t="shared" si="764"/>
        <v>-</v>
      </c>
      <c r="M4381" s="460">
        <f t="shared" si="765"/>
        <v>1</v>
      </c>
      <c r="N4381" s="460">
        <f t="shared" si="766"/>
        <v>1.0522197774788412E-21</v>
      </c>
      <c r="O4381" s="460">
        <f t="shared" si="771"/>
        <v>-419.55787078962521</v>
      </c>
      <c r="P4381" s="460">
        <f t="shared" si="768"/>
        <v>-100</v>
      </c>
      <c r="Q4381" s="460">
        <f t="shared" si="769"/>
        <v>5.1082980949815771E-31</v>
      </c>
      <c r="R4381" s="460">
        <f t="shared" si="770"/>
        <v>-5.1082980949815767E-29</v>
      </c>
    </row>
    <row r="4382" spans="3:18" x14ac:dyDescent="0.35">
      <c r="C4382" s="460">
        <v>54100</v>
      </c>
      <c r="D4382" s="460">
        <f t="shared" si="761"/>
        <v>54100</v>
      </c>
      <c r="E4382" s="460">
        <f t="shared" si="767"/>
        <v>54.1</v>
      </c>
      <c r="F4382" s="460">
        <f t="shared" si="762"/>
        <v>1.028570434345231E-7</v>
      </c>
      <c r="G4382" s="460">
        <v>1.3766874468585599E-8</v>
      </c>
      <c r="H4382" s="460">
        <f t="shared" si="763"/>
        <v>1</v>
      </c>
      <c r="I4382" s="460">
        <v>4.8879654426108196E-7</v>
      </c>
      <c r="J4382" s="587">
        <v>9.1861714607655603E-7</v>
      </c>
      <c r="K4382" s="587">
        <v>1.5859497488811099E-6</v>
      </c>
      <c r="L4382" s="460" t="str">
        <f t="shared" si="764"/>
        <v>-</v>
      </c>
      <c r="M4382" s="460">
        <f t="shared" si="765"/>
        <v>1</v>
      </c>
      <c r="N4382" s="460">
        <f t="shared" si="766"/>
        <v>1.4160200051729361E-15</v>
      </c>
      <c r="O4382" s="460">
        <f t="shared" si="771"/>
        <v>-296.97861222000347</v>
      </c>
      <c r="P4382" s="460">
        <f t="shared" si="768"/>
        <v>-100</v>
      </c>
      <c r="Q4382" s="460">
        <f t="shared" si="769"/>
        <v>5.012789087448947E-31</v>
      </c>
      <c r="R4382" s="460">
        <f t="shared" si="770"/>
        <v>-5.0127890874489472E-29</v>
      </c>
    </row>
    <row r="4383" spans="3:18" x14ac:dyDescent="0.35">
      <c r="C4383" s="460">
        <v>54200</v>
      </c>
      <c r="D4383" s="460">
        <f t="shared" si="761"/>
        <v>54200</v>
      </c>
      <c r="E4383" s="460">
        <f t="shared" si="767"/>
        <v>54.2</v>
      </c>
      <c r="F4383" s="460">
        <f t="shared" si="762"/>
        <v>4.5898869468079182E-8</v>
      </c>
      <c r="G4383" s="460">
        <v>1.0536705880681901E-8</v>
      </c>
      <c r="H4383" s="460">
        <f t="shared" si="763"/>
        <v>1</v>
      </c>
      <c r="I4383" s="460">
        <v>1.2335536392999901E-7</v>
      </c>
      <c r="J4383" s="587">
        <v>8.0997305503036196E-7</v>
      </c>
      <c r="K4383" s="587">
        <v>1.8277502251130701E-6</v>
      </c>
      <c r="L4383" s="460" t="str">
        <f t="shared" si="764"/>
        <v>-</v>
      </c>
      <c r="M4383" s="460">
        <f t="shared" si="765"/>
        <v>1</v>
      </c>
      <c r="N4383" s="460">
        <f t="shared" si="766"/>
        <v>4.836228878409609E-16</v>
      </c>
      <c r="O4383" s="460">
        <f t="shared" si="771"/>
        <v>-306.30986307980606</v>
      </c>
      <c r="P4383" s="460">
        <f t="shared" si="768"/>
        <v>-100</v>
      </c>
      <c r="Q4383" s="460">
        <f t="shared" si="769"/>
        <v>9.0216078024455228E-31</v>
      </c>
      <c r="R4383" s="460">
        <f t="shared" si="770"/>
        <v>-9.0216078024455228E-29</v>
      </c>
    </row>
    <row r="4384" spans="3:18" x14ac:dyDescent="0.35">
      <c r="C4384" s="460">
        <v>54300</v>
      </c>
      <c r="D4384" s="460">
        <f t="shared" si="761"/>
        <v>54300</v>
      </c>
      <c r="E4384" s="460">
        <f t="shared" si="767"/>
        <v>54.3</v>
      </c>
      <c r="F4384" s="460">
        <f t="shared" si="762"/>
        <v>7.2415260689621278E-9</v>
      </c>
      <c r="G4384" s="460">
        <v>5.7024311709289E-9</v>
      </c>
      <c r="H4384" s="460">
        <f t="shared" si="763"/>
        <v>1</v>
      </c>
      <c r="I4384" s="460">
        <v>2.5626371243063701E-7</v>
      </c>
      <c r="J4384" s="587">
        <v>5.7255552934314498E-7</v>
      </c>
      <c r="K4384" s="587">
        <v>1.88740903764355E-6</v>
      </c>
      <c r="L4384" s="460" t="str">
        <f t="shared" si="764"/>
        <v>-</v>
      </c>
      <c r="M4384" s="460">
        <f t="shared" si="765"/>
        <v>1</v>
      </c>
      <c r="N4384" s="460">
        <f t="shared" si="766"/>
        <v>4.1294303980743858E-17</v>
      </c>
      <c r="O4384" s="460">
        <f t="shared" si="771"/>
        <v>-327.68219699124728</v>
      </c>
      <c r="P4384" s="460">
        <f t="shared" si="768"/>
        <v>-100</v>
      </c>
      <c r="Q4384" s="460">
        <f t="shared" si="769"/>
        <v>6.8884514567496089E-32</v>
      </c>
      <c r="R4384" s="460">
        <f t="shared" si="770"/>
        <v>-6.8884514567496093E-30</v>
      </c>
    </row>
    <row r="4385" spans="3:18" x14ac:dyDescent="0.35">
      <c r="C4385" s="460">
        <v>54400</v>
      </c>
      <c r="D4385" s="460">
        <f t="shared" si="761"/>
        <v>54400</v>
      </c>
      <c r="E4385" s="460">
        <f t="shared" si="767"/>
        <v>54.4</v>
      </c>
      <c r="F4385" s="460">
        <f t="shared" si="762"/>
        <v>1.4731598517770927E-48</v>
      </c>
      <c r="G4385" s="460">
        <v>0.99999998509883903</v>
      </c>
      <c r="H4385" s="460">
        <f t="shared" si="763"/>
        <v>1</v>
      </c>
      <c r="I4385" s="460">
        <v>5.9204662966245003E-7</v>
      </c>
      <c r="J4385" s="587">
        <v>2.4578349232065399E-7</v>
      </c>
      <c r="K4385" s="587">
        <v>1.7610937861550101E-6</v>
      </c>
      <c r="L4385" s="460" t="str">
        <f t="shared" si="764"/>
        <v>-</v>
      </c>
      <c r="M4385" s="460">
        <f t="shared" si="765"/>
        <v>1</v>
      </c>
      <c r="N4385" s="460">
        <f t="shared" si="766"/>
        <v>1.4731598298253006E-48</v>
      </c>
      <c r="O4385" s="460">
        <f t="shared" si="771"/>
        <v>-956.63500264026129</v>
      </c>
      <c r="P4385" s="460">
        <f t="shared" si="768"/>
        <v>-100</v>
      </c>
      <c r="Q4385" s="460">
        <f t="shared" si="769"/>
        <v>4.2630488531351947E-34</v>
      </c>
      <c r="R4385" s="460">
        <f t="shared" si="770"/>
        <v>-4.2630488531351949E-32</v>
      </c>
    </row>
    <row r="4386" spans="3:18" x14ac:dyDescent="0.35">
      <c r="C4386" s="460">
        <v>54500</v>
      </c>
      <c r="D4386" s="460">
        <f t="shared" si="761"/>
        <v>54500</v>
      </c>
      <c r="E4386" s="460">
        <f t="shared" si="767"/>
        <v>54.5</v>
      </c>
      <c r="F4386" s="460">
        <f t="shared" si="762"/>
        <v>7.1742045921529587E-9</v>
      </c>
      <c r="G4386" s="460">
        <v>5.7024223898165499E-9</v>
      </c>
      <c r="H4386" s="460">
        <f t="shared" si="763"/>
        <v>1</v>
      </c>
      <c r="I4386" s="460">
        <v>8.3332481230711396E-7</v>
      </c>
      <c r="J4386" s="587">
        <v>1.17094808351222E-7</v>
      </c>
      <c r="K4386" s="587">
        <v>1.4632621764836099E-6</v>
      </c>
      <c r="L4386" s="460" t="str">
        <f t="shared" si="764"/>
        <v>-</v>
      </c>
      <c r="M4386" s="460">
        <f t="shared" si="765"/>
        <v>1</v>
      </c>
      <c r="N4386" s="460">
        <f t="shared" si="766"/>
        <v>4.0910344895417741E-17</v>
      </c>
      <c r="O4386" s="460">
        <f t="shared" si="771"/>
        <v>-327.76333718317096</v>
      </c>
      <c r="P4386" s="460">
        <f t="shared" si="768"/>
        <v>-100</v>
      </c>
      <c r="Q4386" s="460">
        <f t="shared" si="769"/>
        <v>4.1841407986550809E-34</v>
      </c>
      <c r="R4386" s="460">
        <f t="shared" si="770"/>
        <v>-4.1841407986550811E-32</v>
      </c>
    </row>
    <row r="4387" spans="3:18" x14ac:dyDescent="0.35">
      <c r="C4387" s="460">
        <v>54600</v>
      </c>
      <c r="D4387" s="460">
        <f t="shared" si="761"/>
        <v>54600</v>
      </c>
      <c r="E4387" s="460">
        <f t="shared" si="767"/>
        <v>54.6</v>
      </c>
      <c r="F4387" s="460">
        <f t="shared" si="762"/>
        <v>4.5049427378903304E-8</v>
      </c>
      <c r="G4387" s="460">
        <v>1.0536711126362201E-8</v>
      </c>
      <c r="H4387" s="460">
        <f t="shared" si="763"/>
        <v>1</v>
      </c>
      <c r="I4387" s="460">
        <v>9.4440668498309102E-7</v>
      </c>
      <c r="J4387" s="587">
        <v>4.5767065264395201E-7</v>
      </c>
      <c r="K4387" s="587">
        <v>1.02504120362794E-6</v>
      </c>
      <c r="L4387" s="460" t="str">
        <f t="shared" si="764"/>
        <v>-</v>
      </c>
      <c r="M4387" s="460">
        <f t="shared" si="765"/>
        <v>1</v>
      </c>
      <c r="N4387" s="460">
        <f t="shared" si="766"/>
        <v>4.7467280269953642E-16</v>
      </c>
      <c r="O4387" s="460">
        <f t="shared" si="771"/>
        <v>-306.47211302629819</v>
      </c>
      <c r="P4387" s="460">
        <f t="shared" si="768"/>
        <v>-100</v>
      </c>
      <c r="Q4387" s="460">
        <f t="shared" si="769"/>
        <v>6.6456495520980061E-32</v>
      </c>
      <c r="R4387" s="460">
        <f t="shared" si="770"/>
        <v>-6.6456495520980068E-30</v>
      </c>
    </row>
    <row r="4388" spans="3:18" x14ac:dyDescent="0.35">
      <c r="C4388" s="460">
        <v>54700</v>
      </c>
      <c r="D4388" s="460">
        <f t="shared" si="761"/>
        <v>54700</v>
      </c>
      <c r="E4388" s="460">
        <f t="shared" si="767"/>
        <v>54.7</v>
      </c>
      <c r="F4388" s="460">
        <f t="shared" si="762"/>
        <v>1.0001494181364607E-7</v>
      </c>
      <c r="G4388" s="460">
        <v>1.37668875582984E-8</v>
      </c>
      <c r="H4388" s="460">
        <f t="shared" si="763"/>
        <v>1</v>
      </c>
      <c r="I4388" s="460">
        <v>9.0984163977802402E-7</v>
      </c>
      <c r="J4388" s="587">
        <v>7.2176937898204704E-7</v>
      </c>
      <c r="K4388" s="587">
        <v>4.9098980456531996E-7</v>
      </c>
      <c r="L4388" s="460" t="str">
        <f t="shared" si="764"/>
        <v>-</v>
      </c>
      <c r="M4388" s="460">
        <f t="shared" si="765"/>
        <v>1</v>
      </c>
      <c r="N4388" s="460">
        <f t="shared" si="766"/>
        <v>1.3768944580982224E-15</v>
      </c>
      <c r="O4388" s="460">
        <f t="shared" si="771"/>
        <v>-297.22198696134274</v>
      </c>
      <c r="P4388" s="460">
        <f t="shared" si="768"/>
        <v>-100</v>
      </c>
      <c r="Q4388" s="460">
        <f t="shared" si="769"/>
        <v>8.5707533031452886E-31</v>
      </c>
      <c r="R4388" s="460">
        <f t="shared" si="770"/>
        <v>-8.5707533031452887E-29</v>
      </c>
    </row>
    <row r="4389" spans="3:18" x14ac:dyDescent="0.35">
      <c r="C4389" s="460">
        <v>54800</v>
      </c>
      <c r="D4389" s="460">
        <f t="shared" si="761"/>
        <v>54800</v>
      </c>
      <c r="E4389" s="460">
        <f t="shared" si="767"/>
        <v>54.8</v>
      </c>
      <c r="F4389" s="460">
        <f t="shared" si="762"/>
        <v>1.2624334727006898E-7</v>
      </c>
      <c r="G4389" s="460">
        <v>2.3081342420528202E-16</v>
      </c>
      <c r="H4389" s="460">
        <f t="shared" si="763"/>
        <v>1</v>
      </c>
      <c r="I4389" s="460">
        <v>7.3654193454873402E-7</v>
      </c>
      <c r="J4389" s="587">
        <v>8.6806121213185096E-7</v>
      </c>
      <c r="K4389" s="587">
        <v>8.5419693963710695E-8</v>
      </c>
      <c r="L4389" s="460" t="str">
        <f t="shared" si="764"/>
        <v>-</v>
      </c>
      <c r="M4389" s="460">
        <f t="shared" si="765"/>
        <v>1</v>
      </c>
      <c r="N4389" s="460">
        <f t="shared" si="766"/>
        <v>2.9138659266541164E-23</v>
      </c>
      <c r="O4389" s="460">
        <f t="shared" si="771"/>
        <v>-450.71060869891051</v>
      </c>
      <c r="P4389" s="460">
        <f t="shared" si="768"/>
        <v>-100</v>
      </c>
      <c r="Q4389" s="460">
        <f t="shared" si="769"/>
        <v>4.7395960724582882E-31</v>
      </c>
      <c r="R4389" s="460">
        <f t="shared" si="770"/>
        <v>-4.7395960724582884E-29</v>
      </c>
    </row>
    <row r="4390" spans="3:18" x14ac:dyDescent="0.35">
      <c r="C4390" s="460">
        <v>54900</v>
      </c>
      <c r="D4390" s="460">
        <f t="shared" si="761"/>
        <v>54900</v>
      </c>
      <c r="E4390" s="460">
        <f t="shared" si="767"/>
        <v>54.9</v>
      </c>
      <c r="F4390" s="460">
        <f t="shared" si="762"/>
        <v>9.9094430788214581E-8</v>
      </c>
      <c r="G4390" s="460">
        <v>1.37668660254263E-8</v>
      </c>
      <c r="H4390" s="460">
        <f t="shared" si="763"/>
        <v>1</v>
      </c>
      <c r="I4390" s="460">
        <v>4.5247514977320001E-7</v>
      </c>
      <c r="J4390" s="587">
        <v>8.7452132182887298E-7</v>
      </c>
      <c r="K4390" s="587">
        <v>6.4714416352240802E-7</v>
      </c>
      <c r="L4390" s="460" t="str">
        <f t="shared" si="764"/>
        <v>-</v>
      </c>
      <c r="M4390" s="460">
        <f t="shared" si="765"/>
        <v>1</v>
      </c>
      <c r="N4390" s="460">
        <f t="shared" si="766"/>
        <v>1.3642197525272293E-15</v>
      </c>
      <c r="O4390" s="460">
        <f t="shared" si="771"/>
        <v>-297.30231333225817</v>
      </c>
      <c r="P4390" s="460">
        <f t="shared" si="768"/>
        <v>-100</v>
      </c>
      <c r="Q4390" s="460">
        <f t="shared" si="769"/>
        <v>4.6527390317213115E-31</v>
      </c>
      <c r="R4390" s="460">
        <f t="shared" si="770"/>
        <v>-4.6527390317213117E-29</v>
      </c>
    </row>
    <row r="4391" spans="3:18" x14ac:dyDescent="0.35">
      <c r="C4391" s="460">
        <v>55000</v>
      </c>
      <c r="D4391" s="460">
        <f t="shared" si="761"/>
        <v>55000</v>
      </c>
      <c r="E4391" s="460">
        <f t="shared" si="767"/>
        <v>55</v>
      </c>
      <c r="F4391" s="460">
        <f t="shared" si="762"/>
        <v>4.4223994297777759E-8</v>
      </c>
      <c r="G4391" s="460">
        <v>1.0536711423906799E-8</v>
      </c>
      <c r="H4391" s="460">
        <f t="shared" si="763"/>
        <v>1</v>
      </c>
      <c r="I4391" s="460">
        <v>1.0216521123392001E-7</v>
      </c>
      <c r="J4391" s="587">
        <v>7.4173115703605997E-7</v>
      </c>
      <c r="K4391" s="587">
        <v>1.13920343782447E-6</v>
      </c>
      <c r="L4391" s="460" t="str">
        <f t="shared" si="764"/>
        <v>-</v>
      </c>
      <c r="M4391" s="460">
        <f t="shared" si="765"/>
        <v>1</v>
      </c>
      <c r="N4391" s="460">
        <f t="shared" si="766"/>
        <v>4.6597546592818405E-16</v>
      </c>
      <c r="O4391" s="460">
        <f t="shared" si="771"/>
        <v>-306.63273897489103</v>
      </c>
      <c r="P4391" s="460">
        <f t="shared" si="768"/>
        <v>-100</v>
      </c>
      <c r="Q4391" s="460">
        <f t="shared" si="769"/>
        <v>8.374036344142644E-31</v>
      </c>
      <c r="R4391" s="460">
        <f t="shared" si="770"/>
        <v>-8.374036344142644E-29</v>
      </c>
    </row>
    <row r="4392" spans="3:18" x14ac:dyDescent="0.35">
      <c r="C4392" s="460">
        <v>55100</v>
      </c>
      <c r="D4392" s="460">
        <f t="shared" si="761"/>
        <v>55100</v>
      </c>
      <c r="E4392" s="460">
        <f t="shared" si="767"/>
        <v>55.1</v>
      </c>
      <c r="F4392" s="460">
        <f t="shared" si="762"/>
        <v>6.9779317143972806E-9</v>
      </c>
      <c r="G4392" s="460">
        <v>5.70242195801261E-9</v>
      </c>
      <c r="H4392" s="460">
        <f t="shared" si="763"/>
        <v>1</v>
      </c>
      <c r="I4392" s="460">
        <v>2.6027680242691698E-7</v>
      </c>
      <c r="J4392" s="587">
        <v>4.9252919797327397E-7</v>
      </c>
      <c r="K4392" s="587">
        <v>1.5140497567558999E-6</v>
      </c>
      <c r="L4392" s="460" t="str">
        <f t="shared" si="764"/>
        <v>-</v>
      </c>
      <c r="M4392" s="460">
        <f t="shared" si="765"/>
        <v>1</v>
      </c>
      <c r="N4392" s="460">
        <f t="shared" si="766"/>
        <v>3.9791111029691628E-17</v>
      </c>
      <c r="O4392" s="460">
        <f t="shared" si="771"/>
        <v>-328.00427869014186</v>
      </c>
      <c r="P4392" s="460">
        <f t="shared" si="768"/>
        <v>-100</v>
      </c>
      <c r="Q4392" s="460">
        <f t="shared" si="769"/>
        <v>6.3949957591921704E-32</v>
      </c>
      <c r="R4392" s="460">
        <f t="shared" si="770"/>
        <v>-6.3949957591921708E-30</v>
      </c>
    </row>
    <row r="4393" spans="3:18" x14ac:dyDescent="0.35">
      <c r="C4393" s="460">
        <v>55200</v>
      </c>
      <c r="D4393" s="460">
        <f t="shared" si="761"/>
        <v>55200</v>
      </c>
      <c r="E4393" s="460">
        <f t="shared" si="767"/>
        <v>55.2</v>
      </c>
      <c r="F4393" s="460">
        <f t="shared" si="762"/>
        <v>1.458885776926317E-50</v>
      </c>
      <c r="G4393" s="460">
        <v>0.99999998509883903</v>
      </c>
      <c r="H4393" s="460">
        <f t="shared" si="763"/>
        <v>1</v>
      </c>
      <c r="I4393" s="460">
        <v>5.79502884835191E-7</v>
      </c>
      <c r="J4393" s="587">
        <v>1.6810813689429199E-7</v>
      </c>
      <c r="K4393" s="587">
        <v>1.7361494438165801E-6</v>
      </c>
      <c r="L4393" s="460" t="str">
        <f t="shared" si="764"/>
        <v>-</v>
      </c>
      <c r="M4393" s="460">
        <f t="shared" si="765"/>
        <v>1</v>
      </c>
      <c r="N4393" s="460">
        <f t="shared" si="766"/>
        <v>1.4588857551872252E-50</v>
      </c>
      <c r="O4393" s="460">
        <f t="shared" si="771"/>
        <v>-996.7195743243575</v>
      </c>
      <c r="P4393" s="460">
        <f t="shared" si="768"/>
        <v>-100</v>
      </c>
      <c r="Q4393" s="460">
        <f t="shared" si="769"/>
        <v>3.9583312924431164E-34</v>
      </c>
      <c r="R4393" s="460">
        <f t="shared" si="770"/>
        <v>-3.9583312924431166E-32</v>
      </c>
    </row>
    <row r="4394" spans="3:18" x14ac:dyDescent="0.35">
      <c r="C4394" s="460">
        <v>55300</v>
      </c>
      <c r="D4394" s="460">
        <f t="shared" si="761"/>
        <v>55300</v>
      </c>
      <c r="E4394" s="460">
        <f t="shared" si="767"/>
        <v>55.3</v>
      </c>
      <c r="F4394" s="460">
        <f t="shared" si="762"/>
        <v>6.9143487146561733E-9</v>
      </c>
      <c r="G4394" s="460">
        <v>5.7024167520776701E-9</v>
      </c>
      <c r="H4394" s="460">
        <f t="shared" si="763"/>
        <v>1</v>
      </c>
      <c r="I4394" s="460">
        <v>8.07372179431962E-7</v>
      </c>
      <c r="J4394" s="587">
        <v>1.78777752945583E-7</v>
      </c>
      <c r="K4394" s="587">
        <v>1.7853363583771099E-6</v>
      </c>
      <c r="L4394" s="460" t="str">
        <f t="shared" si="764"/>
        <v>-</v>
      </c>
      <c r="M4394" s="460">
        <f t="shared" si="765"/>
        <v>1</v>
      </c>
      <c r="N4394" s="460">
        <f t="shared" si="766"/>
        <v>3.9428497940162069E-17</v>
      </c>
      <c r="O4394" s="460">
        <f t="shared" si="771"/>
        <v>-328.08379534807375</v>
      </c>
      <c r="P4394" s="460">
        <f t="shared" si="768"/>
        <v>-100</v>
      </c>
      <c r="Q4394" s="460">
        <f t="shared" si="769"/>
        <v>3.8865161245434115E-34</v>
      </c>
      <c r="R4394" s="460">
        <f t="shared" si="770"/>
        <v>-3.8865161245434114E-32</v>
      </c>
    </row>
    <row r="4395" spans="3:18" x14ac:dyDescent="0.35">
      <c r="C4395" s="460">
        <v>55400</v>
      </c>
      <c r="D4395" s="460">
        <f t="shared" si="761"/>
        <v>55400</v>
      </c>
      <c r="E4395" s="460">
        <f t="shared" si="767"/>
        <v>55.4</v>
      </c>
      <c r="F4395" s="460">
        <f t="shared" si="762"/>
        <v>4.3421723952465624E-8</v>
      </c>
      <c r="G4395" s="460">
        <v>1.05367055809906E-8</v>
      </c>
      <c r="H4395" s="460">
        <f t="shared" si="763"/>
        <v>1</v>
      </c>
      <c r="I4395" s="460">
        <v>9.1020193033385899E-7</v>
      </c>
      <c r="J4395" s="587">
        <v>4.9237697004605396E-7</v>
      </c>
      <c r="K4395" s="587">
        <v>1.6586218967465099E-6</v>
      </c>
      <c r="L4395" s="460" t="str">
        <f t="shared" si="764"/>
        <v>-</v>
      </c>
      <c r="M4395" s="460">
        <f t="shared" si="765"/>
        <v>1</v>
      </c>
      <c r="N4395" s="460">
        <f t="shared" si="766"/>
        <v>4.5752192110617778E-16</v>
      </c>
      <c r="O4395" s="460">
        <f t="shared" si="771"/>
        <v>-306.79176185763913</v>
      </c>
      <c r="P4395" s="460">
        <f t="shared" si="768"/>
        <v>-100</v>
      </c>
      <c r="Q4395" s="460">
        <f t="shared" si="769"/>
        <v>6.1739929747583206E-32</v>
      </c>
      <c r="R4395" s="460">
        <f t="shared" si="770"/>
        <v>-6.1739929747583208E-30</v>
      </c>
    </row>
    <row r="4396" spans="3:18" x14ac:dyDescent="0.35">
      <c r="C4396" s="460">
        <v>55500</v>
      </c>
      <c r="D4396" s="460">
        <f t="shared" si="761"/>
        <v>55500</v>
      </c>
      <c r="E4396" s="460">
        <f t="shared" si="767"/>
        <v>55.5</v>
      </c>
      <c r="F4396" s="460">
        <f t="shared" si="762"/>
        <v>9.6410162795238742E-8</v>
      </c>
      <c r="G4396" s="460">
        <v>1.37668960374825E-8</v>
      </c>
      <c r="H4396" s="460">
        <f t="shared" si="763"/>
        <v>1</v>
      </c>
      <c r="I4396" s="460">
        <v>8.7373447606007095E-7</v>
      </c>
      <c r="J4396" s="587">
        <v>7.22888181375286E-7</v>
      </c>
      <c r="K4396" s="587">
        <v>1.3703010583902701E-6</v>
      </c>
      <c r="L4396" s="460" t="str">
        <f t="shared" si="764"/>
        <v>-</v>
      </c>
      <c r="M4396" s="460">
        <f t="shared" si="765"/>
        <v>1</v>
      </c>
      <c r="N4396" s="460">
        <f t="shared" si="766"/>
        <v>1.327268688158815E-15</v>
      </c>
      <c r="O4396" s="460">
        <f t="shared" si="771"/>
        <v>-297.54082302013751</v>
      </c>
      <c r="P4396" s="460">
        <f t="shared" si="768"/>
        <v>-100</v>
      </c>
      <c r="Q4396" s="460">
        <f t="shared" si="769"/>
        <v>7.9636937973012618E-31</v>
      </c>
      <c r="R4396" s="460">
        <f t="shared" si="770"/>
        <v>-7.963693797301262E-29</v>
      </c>
    </row>
    <row r="4397" spans="3:18" x14ac:dyDescent="0.35">
      <c r="C4397" s="460">
        <v>55600</v>
      </c>
      <c r="D4397" s="460">
        <f t="shared" si="761"/>
        <v>55600</v>
      </c>
      <c r="E4397" s="460">
        <f t="shared" si="767"/>
        <v>55.6</v>
      </c>
      <c r="F4397" s="460">
        <f t="shared" si="762"/>
        <v>1.2170444791622918E-7</v>
      </c>
      <c r="G4397" s="460">
        <v>4.8169403706545002E-15</v>
      </c>
      <c r="H4397" s="460">
        <f t="shared" si="763"/>
        <v>1</v>
      </c>
      <c r="I4397" s="460">
        <v>7.0508949674659702E-7</v>
      </c>
      <c r="J4397" s="587">
        <v>8.3435631804431904E-7</v>
      </c>
      <c r="K4397" s="587">
        <v>9.5036285817783699E-7</v>
      </c>
      <c r="L4397" s="460" t="str">
        <f t="shared" si="764"/>
        <v>-</v>
      </c>
      <c r="M4397" s="460">
        <f t="shared" si="765"/>
        <v>1</v>
      </c>
      <c r="N4397" s="460">
        <f t="shared" si="766"/>
        <v>5.862430684559023E-22</v>
      </c>
      <c r="O4397" s="460">
        <f t="shared" si="771"/>
        <v>-424.63844558401559</v>
      </c>
      <c r="P4397" s="460">
        <f t="shared" si="768"/>
        <v>-100</v>
      </c>
      <c r="Q4397" s="460">
        <f t="shared" si="769"/>
        <v>4.4041093169282547E-31</v>
      </c>
      <c r="R4397" s="460">
        <f t="shared" si="770"/>
        <v>-4.4041093169282549E-29</v>
      </c>
    </row>
    <row r="4398" spans="3:18" x14ac:dyDescent="0.35">
      <c r="C4398" s="460">
        <v>55700</v>
      </c>
      <c r="D4398" s="460">
        <f t="shared" si="761"/>
        <v>55700</v>
      </c>
      <c r="E4398" s="460">
        <f t="shared" si="767"/>
        <v>55.7</v>
      </c>
      <c r="F4398" s="460">
        <f t="shared" si="762"/>
        <v>9.5540408735746905E-8</v>
      </c>
      <c r="G4398" s="460">
        <v>1.37668574976925E-8</v>
      </c>
      <c r="H4398" s="460">
        <f t="shared" si="763"/>
        <v>1</v>
      </c>
      <c r="I4398" s="460">
        <v>4.3143801568235799E-7</v>
      </c>
      <c r="J4398" s="587">
        <v>8.1026706283719704E-7</v>
      </c>
      <c r="K4398" s="587">
        <v>4.413794643458E-7</v>
      </c>
      <c r="L4398" s="460" t="str">
        <f t="shared" si="764"/>
        <v>-</v>
      </c>
      <c r="M4398" s="460">
        <f t="shared" si="765"/>
        <v>1</v>
      </c>
      <c r="N4398" s="460">
        <f t="shared" si="766"/>
        <v>1.3152911923363233E-15</v>
      </c>
      <c r="O4398" s="460">
        <f t="shared" si="771"/>
        <v>-297.61956176135584</v>
      </c>
      <c r="P4398" s="460">
        <f t="shared" si="768"/>
        <v>-100</v>
      </c>
      <c r="Q4398" s="460">
        <f t="shared" si="769"/>
        <v>4.3249811569963485E-31</v>
      </c>
      <c r="R4398" s="460">
        <f t="shared" si="770"/>
        <v>-4.3249811569963485E-29</v>
      </c>
    </row>
    <row r="4399" spans="3:18" x14ac:dyDescent="0.35">
      <c r="C4399" s="460">
        <v>55800</v>
      </c>
      <c r="D4399" s="460">
        <f t="shared" si="761"/>
        <v>55800</v>
      </c>
      <c r="E4399" s="460">
        <f t="shared" si="767"/>
        <v>55.8</v>
      </c>
      <c r="F4399" s="460">
        <f t="shared" si="762"/>
        <v>4.2641805970576203E-8</v>
      </c>
      <c r="G4399" s="460">
        <v>1.05367080446767E-8</v>
      </c>
      <c r="H4399" s="460">
        <f t="shared" si="763"/>
        <v>1</v>
      </c>
      <c r="I4399" s="460">
        <v>9.5636853930591206E-8</v>
      </c>
      <c r="J4399" s="587">
        <v>6.5597119971137604E-7</v>
      </c>
      <c r="K4399" s="587">
        <v>1.05804370050613E-7</v>
      </c>
      <c r="L4399" s="460" t="str">
        <f t="shared" si="764"/>
        <v>-</v>
      </c>
      <c r="M4399" s="460">
        <f t="shared" si="765"/>
        <v>1</v>
      </c>
      <c r="N4399" s="460">
        <f t="shared" si="766"/>
        <v>4.4930426000971319E-16</v>
      </c>
      <c r="O4399" s="460">
        <f t="shared" si="771"/>
        <v>-306.9491892738132</v>
      </c>
      <c r="P4399" s="460">
        <f t="shared" si="768"/>
        <v>-100</v>
      </c>
      <c r="Q4399" s="460">
        <f t="shared" si="769"/>
        <v>7.7844927761007822E-31</v>
      </c>
      <c r="R4399" s="460">
        <f t="shared" si="770"/>
        <v>-7.7844927761007827E-29</v>
      </c>
    </row>
    <row r="4400" spans="3:18" x14ac:dyDescent="0.35">
      <c r="C4400" s="460">
        <v>55900</v>
      </c>
      <c r="D4400" s="460">
        <f t="shared" si="761"/>
        <v>55900</v>
      </c>
      <c r="E4400" s="460">
        <f t="shared" si="767"/>
        <v>55.9</v>
      </c>
      <c r="F4400" s="460">
        <f t="shared" si="762"/>
        <v>6.7288987836505546E-9</v>
      </c>
      <c r="G4400" s="460">
        <v>5.7024275777429497E-9</v>
      </c>
      <c r="H4400" s="460">
        <f t="shared" si="763"/>
        <v>1</v>
      </c>
      <c r="I4400" s="460">
        <v>2.5047750707324698E-7</v>
      </c>
      <c r="J4400" s="587">
        <v>3.9758661092493201E-7</v>
      </c>
      <c r="K4400" s="587">
        <v>6.3714595072549096E-7</v>
      </c>
      <c r="L4400" s="460" t="str">
        <f t="shared" si="764"/>
        <v>-</v>
      </c>
      <c r="M4400" s="460">
        <f t="shared" si="765"/>
        <v>1</v>
      </c>
      <c r="N4400" s="460">
        <f t="shared" si="766"/>
        <v>3.8371057991729915E-17</v>
      </c>
      <c r="O4400" s="460">
        <f t="shared" si="771"/>
        <v>-328.31992451974202</v>
      </c>
      <c r="P4400" s="460">
        <f t="shared" si="768"/>
        <v>-100</v>
      </c>
      <c r="Q4400" s="460">
        <f t="shared" si="769"/>
        <v>5.9456803946952159E-32</v>
      </c>
      <c r="R4400" s="460">
        <f t="shared" si="770"/>
        <v>-5.9456803946952161E-30</v>
      </c>
    </row>
    <row r="4401" spans="3:18" x14ac:dyDescent="0.35">
      <c r="C4401" s="460">
        <v>56000</v>
      </c>
      <c r="D4401" s="460">
        <f t="shared" si="761"/>
        <v>56000</v>
      </c>
      <c r="E4401" s="460">
        <f t="shared" si="767"/>
        <v>56</v>
      </c>
      <c r="F4401" s="460">
        <f t="shared" si="762"/>
        <v>4.6092934893047114E-49</v>
      </c>
      <c r="G4401" s="460">
        <v>0.99999998509883903</v>
      </c>
      <c r="H4401" s="460">
        <f t="shared" si="763"/>
        <v>1</v>
      </c>
      <c r="I4401" s="460">
        <v>5.5408799843138202E-7</v>
      </c>
      <c r="J4401" s="587">
        <v>7.7592567982416106E-8</v>
      </c>
      <c r="K4401" s="587">
        <v>1.1007376023384701E-6</v>
      </c>
      <c r="L4401" s="460" t="str">
        <f t="shared" si="764"/>
        <v>-</v>
      </c>
      <c r="M4401" s="460">
        <f t="shared" si="765"/>
        <v>1</v>
      </c>
      <c r="N4401" s="460">
        <f t="shared" si="766"/>
        <v>4.6092934206208869E-49</v>
      </c>
      <c r="O4401" s="460">
        <f t="shared" si="771"/>
        <v>-966.72731288936291</v>
      </c>
      <c r="P4401" s="460">
        <f t="shared" si="768"/>
        <v>-100</v>
      </c>
      <c r="Q4401" s="460">
        <f t="shared" si="769"/>
        <v>3.6808452285117506E-34</v>
      </c>
      <c r="R4401" s="460">
        <f t="shared" si="770"/>
        <v>-3.6808452285117505E-32</v>
      </c>
    </row>
    <row r="4402" spans="3:18" x14ac:dyDescent="0.35">
      <c r="C4402" s="460">
        <v>56100</v>
      </c>
      <c r="D4402" s="460">
        <f t="shared" si="761"/>
        <v>56100</v>
      </c>
      <c r="E4402" s="460">
        <f t="shared" si="767"/>
        <v>56.1</v>
      </c>
      <c r="F4402" s="460">
        <f t="shared" si="762"/>
        <v>6.6687972297946642E-9</v>
      </c>
      <c r="G4402" s="460">
        <v>5.7024260507184102E-9</v>
      </c>
      <c r="H4402" s="460">
        <f t="shared" si="763"/>
        <v>1</v>
      </c>
      <c r="I4402" s="460">
        <v>7.6945602708940597E-7</v>
      </c>
      <c r="J4402" s="587">
        <v>2.5214276983308302E-7</v>
      </c>
      <c r="K4402" s="587">
        <v>1.4518723873543301E-6</v>
      </c>
      <c r="L4402" s="460" t="str">
        <f t="shared" si="764"/>
        <v>-</v>
      </c>
      <c r="M4402" s="460">
        <f t="shared" si="765"/>
        <v>1</v>
      </c>
      <c r="N4402" s="460">
        <f t="shared" si="766"/>
        <v>3.802832305013986E-17</v>
      </c>
      <c r="O4402" s="460">
        <f t="shared" si="771"/>
        <v>-328.39785650840167</v>
      </c>
      <c r="P4402" s="460">
        <f t="shared" si="768"/>
        <v>-100</v>
      </c>
      <c r="Q4402" s="460">
        <f t="shared" si="769"/>
        <v>3.6153833850144965E-34</v>
      </c>
      <c r="R4402" s="460">
        <f t="shared" si="770"/>
        <v>-3.6153833850144965E-32</v>
      </c>
    </row>
    <row r="4403" spans="3:18" x14ac:dyDescent="0.35">
      <c r="C4403" s="460">
        <v>56200</v>
      </c>
      <c r="D4403" s="460">
        <f t="shared" si="761"/>
        <v>56200</v>
      </c>
      <c r="E4403" s="460">
        <f t="shared" si="767"/>
        <v>56.2</v>
      </c>
      <c r="F4403" s="460">
        <f t="shared" si="762"/>
        <v>4.1883464111479185E-8</v>
      </c>
      <c r="G4403" s="460">
        <v>1.0536717908588599E-8</v>
      </c>
      <c r="H4403" s="460">
        <f t="shared" si="763"/>
        <v>1</v>
      </c>
      <c r="I4403" s="460">
        <v>8.6481211502566898E-7</v>
      </c>
      <c r="J4403" s="587">
        <v>5.38758702904411E-7</v>
      </c>
      <c r="K4403" s="587">
        <v>1.6573489435380201E-6</v>
      </c>
      <c r="L4403" s="460" t="str">
        <f t="shared" si="764"/>
        <v>-</v>
      </c>
      <c r="M4403" s="460">
        <f t="shared" si="765"/>
        <v>1</v>
      </c>
      <c r="N4403" s="460">
        <f t="shared" si="766"/>
        <v>4.4131424637715061E-16</v>
      </c>
      <c r="O4403" s="460">
        <f t="shared" si="771"/>
        <v>-307.10504105118679</v>
      </c>
      <c r="P4403" s="460">
        <f t="shared" si="768"/>
        <v>-100</v>
      </c>
      <c r="Q4403" s="460">
        <f t="shared" si="769"/>
        <v>5.7442324716289203E-32</v>
      </c>
      <c r="R4403" s="460">
        <f t="shared" si="770"/>
        <v>-5.7442324716289205E-30</v>
      </c>
    </row>
    <row r="4404" spans="3:18" x14ac:dyDescent="0.35">
      <c r="C4404" s="460">
        <v>56300</v>
      </c>
      <c r="D4404" s="460">
        <f t="shared" si="761"/>
        <v>56300</v>
      </c>
      <c r="E4404" s="460">
        <f t="shared" si="767"/>
        <v>56.3</v>
      </c>
      <c r="F4404" s="460">
        <f t="shared" si="762"/>
        <v>9.3003122288021478E-8</v>
      </c>
      <c r="G4404" s="460">
        <v>1.37668821855469E-8</v>
      </c>
      <c r="H4404" s="460">
        <f t="shared" si="763"/>
        <v>1</v>
      </c>
      <c r="I4404" s="460">
        <v>8.2704126529999997E-7</v>
      </c>
      <c r="J4404" s="587">
        <v>7.3686430889331399E-7</v>
      </c>
      <c r="K4404" s="587">
        <v>1.69860174440309E-6</v>
      </c>
      <c r="L4404" s="460" t="str">
        <f t="shared" si="764"/>
        <v>-</v>
      </c>
      <c r="M4404" s="460">
        <f t="shared" si="765"/>
        <v>1</v>
      </c>
      <c r="N4404" s="460">
        <f t="shared" si="766"/>
        <v>1.2803630274272027E-15</v>
      </c>
      <c r="O4404" s="460">
        <f t="shared" si="771"/>
        <v>-297.85333750618105</v>
      </c>
      <c r="P4404" s="460">
        <f t="shared" si="768"/>
        <v>-100</v>
      </c>
      <c r="Q4404" s="460">
        <f t="shared" si="769"/>
        <v>7.4104315878359764E-31</v>
      </c>
      <c r="R4404" s="460">
        <f t="shared" si="770"/>
        <v>-7.4104315878359758E-29</v>
      </c>
    </row>
    <row r="4405" spans="3:18" x14ac:dyDescent="0.35">
      <c r="C4405" s="460">
        <v>56400</v>
      </c>
      <c r="D4405" s="460">
        <f t="shared" si="761"/>
        <v>56400</v>
      </c>
      <c r="E4405" s="460">
        <f t="shared" si="767"/>
        <v>56.4</v>
      </c>
      <c r="F4405" s="460">
        <f t="shared" si="762"/>
        <v>1.1741409268722947E-7</v>
      </c>
      <c r="G4405" s="460">
        <v>3.4430730795665E-15</v>
      </c>
      <c r="H4405" s="460">
        <f t="shared" si="763"/>
        <v>1</v>
      </c>
      <c r="I4405" s="460">
        <v>6.6347357477962198E-7</v>
      </c>
      <c r="J4405" s="587">
        <v>8.1571330663408502E-7</v>
      </c>
      <c r="K4405" s="587">
        <v>1.57336270121201E-6</v>
      </c>
      <c r="L4405" s="460" t="str">
        <f t="shared" si="764"/>
        <v>-</v>
      </c>
      <c r="M4405" s="460">
        <f t="shared" si="765"/>
        <v>1</v>
      </c>
      <c r="N4405" s="460">
        <f t="shared" si="766"/>
        <v>4.0426530169312564E-22</v>
      </c>
      <c r="O4405" s="460">
        <f t="shared" si="771"/>
        <v>-427.86667065588352</v>
      </c>
      <c r="P4405" s="460">
        <f t="shared" si="768"/>
        <v>-100</v>
      </c>
      <c r="Q4405" s="460">
        <f t="shared" si="769"/>
        <v>4.0983262930385158E-31</v>
      </c>
      <c r="R4405" s="460">
        <f t="shared" si="770"/>
        <v>-4.0983262930385157E-29</v>
      </c>
    </row>
    <row r="4406" spans="3:18" x14ac:dyDescent="0.35">
      <c r="C4406" s="460">
        <v>56500</v>
      </c>
      <c r="D4406" s="460">
        <f t="shared" si="761"/>
        <v>56500</v>
      </c>
      <c r="E4406" s="460">
        <f t="shared" si="767"/>
        <v>56.5</v>
      </c>
      <c r="F4406" s="460">
        <f t="shared" si="762"/>
        <v>9.2180660845660642E-8</v>
      </c>
      <c r="G4406" s="460">
        <v>1.3766871388229799E-8</v>
      </c>
      <c r="H4406" s="460">
        <f t="shared" si="763"/>
        <v>1</v>
      </c>
      <c r="I4406" s="460">
        <v>4.0053917700578999E-7</v>
      </c>
      <c r="J4406" s="587">
        <v>7.6395874610528998E-7</v>
      </c>
      <c r="K4406" s="587">
        <v>1.2957071589329899E-6</v>
      </c>
      <c r="L4406" s="460" t="str">
        <f t="shared" si="764"/>
        <v>-</v>
      </c>
      <c r="M4406" s="460">
        <f t="shared" si="765"/>
        <v>1</v>
      </c>
      <c r="N4406" s="460">
        <f t="shared" si="766"/>
        <v>1.2690393023442405E-15</v>
      </c>
      <c r="O4406" s="460">
        <f t="shared" si="771"/>
        <v>-297.9304985505895</v>
      </c>
      <c r="P4406" s="460">
        <f t="shared" si="768"/>
        <v>-100</v>
      </c>
      <c r="Q4406" s="460">
        <f t="shared" si="769"/>
        <v>4.0261544423790818E-31</v>
      </c>
      <c r="R4406" s="460">
        <f t="shared" si="770"/>
        <v>-4.0261544423790819E-29</v>
      </c>
    </row>
    <row r="4407" spans="3:18" x14ac:dyDescent="0.35">
      <c r="C4407" s="460">
        <v>56600</v>
      </c>
      <c r="D4407" s="460">
        <f t="shared" si="761"/>
        <v>56600</v>
      </c>
      <c r="E4407" s="460">
        <f t="shared" si="767"/>
        <v>56.6</v>
      </c>
      <c r="F4407" s="460">
        <f t="shared" si="762"/>
        <v>4.1145954597207655E-8</v>
      </c>
      <c r="G4407" s="460">
        <v>1.05367135914282E-8</v>
      </c>
      <c r="H4407" s="460">
        <f t="shared" si="763"/>
        <v>1</v>
      </c>
      <c r="I4407" s="460">
        <v>7.9526935764917004E-8</v>
      </c>
      <c r="J4407" s="587">
        <v>5.9125410911111096E-7</v>
      </c>
      <c r="K4407" s="587">
        <v>8.9449727542376204E-7</v>
      </c>
      <c r="L4407" s="460" t="str">
        <f t="shared" si="764"/>
        <v>-</v>
      </c>
      <c r="M4407" s="460">
        <f t="shared" si="765"/>
        <v>1</v>
      </c>
      <c r="N4407" s="460">
        <f t="shared" si="766"/>
        <v>4.3354313903668553E-16</v>
      </c>
      <c r="O4407" s="460">
        <f t="shared" si="771"/>
        <v>-307.25935364479551</v>
      </c>
      <c r="P4407" s="460">
        <f t="shared" si="768"/>
        <v>-100</v>
      </c>
      <c r="Q4407" s="460">
        <f t="shared" si="769"/>
        <v>7.2469674242465857E-31</v>
      </c>
      <c r="R4407" s="460">
        <f t="shared" si="770"/>
        <v>-7.2469674242465853E-29</v>
      </c>
    </row>
    <row r="4408" spans="3:18" x14ac:dyDescent="0.35">
      <c r="C4408" s="460">
        <v>56700</v>
      </c>
      <c r="D4408" s="460">
        <f t="shared" si="761"/>
        <v>56700</v>
      </c>
      <c r="E4408" s="460">
        <f t="shared" si="767"/>
        <v>56.7</v>
      </c>
      <c r="F4408" s="460">
        <f t="shared" si="762"/>
        <v>6.4934315021088581E-9</v>
      </c>
      <c r="G4408" s="460">
        <v>5.7024183118716396E-9</v>
      </c>
      <c r="H4408" s="460">
        <f t="shared" si="763"/>
        <v>1</v>
      </c>
      <c r="I4408" s="460">
        <v>2.4987507505757202E-7</v>
      </c>
      <c r="J4408" s="587">
        <v>3.2647953730156698E-7</v>
      </c>
      <c r="K4408" s="587">
        <v>4.1039270481117802E-7</v>
      </c>
      <c r="L4408" s="460" t="str">
        <f t="shared" si="764"/>
        <v>-</v>
      </c>
      <c r="M4408" s="460">
        <f t="shared" si="765"/>
        <v>1</v>
      </c>
      <c r="N4408" s="460">
        <f t="shared" si="766"/>
        <v>3.7028262704509718E-17</v>
      </c>
      <c r="O4408" s="460">
        <f t="shared" si="771"/>
        <v>-328.62933327483313</v>
      </c>
      <c r="P4408" s="460">
        <f t="shared" si="768"/>
        <v>-100</v>
      </c>
      <c r="Q4408" s="460">
        <f t="shared" si="769"/>
        <v>5.5359361034168329E-32</v>
      </c>
      <c r="R4408" s="460">
        <f t="shared" si="770"/>
        <v>-5.535936103416833E-30</v>
      </c>
    </row>
    <row r="4409" spans="3:18" x14ac:dyDescent="0.35">
      <c r="C4409" s="460">
        <v>56800</v>
      </c>
      <c r="D4409" s="460">
        <f t="shared" si="761"/>
        <v>56800</v>
      </c>
      <c r="E4409" s="460">
        <f t="shared" si="767"/>
        <v>56.8</v>
      </c>
      <c r="F4409" s="460">
        <f t="shared" si="762"/>
        <v>2.1375546447263738E-48</v>
      </c>
      <c r="G4409" s="460">
        <v>0.99999998509883903</v>
      </c>
      <c r="H4409" s="460">
        <f t="shared" si="763"/>
        <v>1</v>
      </c>
      <c r="I4409" s="460">
        <v>5.37248722379757E-7</v>
      </c>
      <c r="J4409" s="587">
        <v>1.29137813403711E-8</v>
      </c>
      <c r="K4409" s="587">
        <v>1.0826291286063299E-7</v>
      </c>
      <c r="L4409" s="460" t="str">
        <f t="shared" si="764"/>
        <v>-</v>
      </c>
      <c r="M4409" s="460">
        <f t="shared" si="765"/>
        <v>1</v>
      </c>
      <c r="N4409" s="460">
        <f t="shared" si="766"/>
        <v>2.137554612874328E-48</v>
      </c>
      <c r="O4409" s="460">
        <f t="shared" si="771"/>
        <v>-953.40165561136916</v>
      </c>
      <c r="P4409" s="460">
        <f t="shared" si="768"/>
        <v>-100</v>
      </c>
      <c r="Q4409" s="460">
        <f t="shared" si="769"/>
        <v>3.4277305972854631E-34</v>
      </c>
      <c r="R4409" s="460">
        <f t="shared" si="770"/>
        <v>-3.4277305972854633E-32</v>
      </c>
    </row>
    <row r="4410" spans="3:18" x14ac:dyDescent="0.35">
      <c r="C4410" s="460">
        <v>56900</v>
      </c>
      <c r="D4410" s="460">
        <f t="shared" si="761"/>
        <v>56900</v>
      </c>
      <c r="E4410" s="460">
        <f t="shared" si="767"/>
        <v>56.9</v>
      </c>
      <c r="F4410" s="460">
        <f t="shared" si="762"/>
        <v>6.436575488369989E-9</v>
      </c>
      <c r="G4410" s="460">
        <v>5.7024203617882704E-9</v>
      </c>
      <c r="H4410" s="460">
        <f t="shared" si="763"/>
        <v>1</v>
      </c>
      <c r="I4410" s="460">
        <v>7.3914269496607095E-7</v>
      </c>
      <c r="J4410" s="587">
        <v>2.98842836452456E-7</v>
      </c>
      <c r="K4410" s="587">
        <v>6.1026430271484996E-7</v>
      </c>
      <c r="L4410" s="460" t="str">
        <f t="shared" si="764"/>
        <v>-</v>
      </c>
      <c r="M4410" s="460">
        <f t="shared" si="765"/>
        <v>1</v>
      </c>
      <c r="N4410" s="460">
        <f t="shared" si="766"/>
        <v>3.6704059125068305E-17</v>
      </c>
      <c r="O4410" s="460">
        <f t="shared" si="771"/>
        <v>-328.70571808382073</v>
      </c>
      <c r="P4410" s="460">
        <f t="shared" si="768"/>
        <v>-100</v>
      </c>
      <c r="Q4410" s="460">
        <f t="shared" si="769"/>
        <v>3.3679698906412747E-34</v>
      </c>
      <c r="R4410" s="460">
        <f t="shared" si="770"/>
        <v>-3.3679698906412746E-32</v>
      </c>
    </row>
    <row r="4411" spans="3:18" x14ac:dyDescent="0.35">
      <c r="C4411" s="460">
        <v>57000</v>
      </c>
      <c r="D4411" s="460">
        <f t="shared" si="761"/>
        <v>57000</v>
      </c>
      <c r="E4411" s="460">
        <f t="shared" si="767"/>
        <v>57</v>
      </c>
      <c r="F4411" s="460">
        <f t="shared" si="762"/>
        <v>4.0428564536110907E-8</v>
      </c>
      <c r="G4411" s="460">
        <v>1.0536721316491301E-8</v>
      </c>
      <c r="H4411" s="460">
        <f t="shared" si="763"/>
        <v>1</v>
      </c>
      <c r="I4411" s="460">
        <v>8.2562381687409298E-7</v>
      </c>
      <c r="J4411" s="587">
        <v>5.5903847144074403E-7</v>
      </c>
      <c r="K4411" s="587">
        <v>1.04659539988338E-6</v>
      </c>
      <c r="L4411" s="460" t="str">
        <f t="shared" si="764"/>
        <v>-</v>
      </c>
      <c r="M4411" s="460">
        <f t="shared" si="765"/>
        <v>1</v>
      </c>
      <c r="N4411" s="460">
        <f t="shared" si="766"/>
        <v>4.2598451774278402E-16</v>
      </c>
      <c r="O4411" s="460">
        <f t="shared" si="771"/>
        <v>-307.41212369780771</v>
      </c>
      <c r="P4411" s="460">
        <f t="shared" si="768"/>
        <v>-100</v>
      </c>
      <c r="Q4411" s="460">
        <f t="shared" si="769"/>
        <v>5.3520179790999616E-32</v>
      </c>
      <c r="R4411" s="460">
        <f t="shared" si="770"/>
        <v>-5.3520179790999613E-30</v>
      </c>
    </row>
    <row r="4412" spans="3:18" x14ac:dyDescent="0.35">
      <c r="C4412" s="460">
        <v>57100</v>
      </c>
      <c r="D4412" s="460">
        <f t="shared" si="761"/>
        <v>57100</v>
      </c>
      <c r="E4412" s="460">
        <f t="shared" si="767"/>
        <v>57.1</v>
      </c>
      <c r="F4412" s="460">
        <f t="shared" si="762"/>
        <v>8.9780395845959416E-8</v>
      </c>
      <c r="G4412" s="460">
        <v>1.37668906446877E-8</v>
      </c>
      <c r="H4412" s="460">
        <f t="shared" si="763"/>
        <v>1</v>
      </c>
      <c r="I4412" s="460">
        <v>7.8469673494504799E-7</v>
      </c>
      <c r="J4412" s="587">
        <v>7.2671475752182102E-7</v>
      </c>
      <c r="K4412" s="587">
        <v>1.3752111218175901E-6</v>
      </c>
      <c r="L4412" s="460" t="str">
        <f t="shared" si="764"/>
        <v>-</v>
      </c>
      <c r="M4412" s="460">
        <f t="shared" si="765"/>
        <v>1</v>
      </c>
      <c r="N4412" s="460">
        <f t="shared" si="766"/>
        <v>1.235996891648097E-15</v>
      </c>
      <c r="O4412" s="460">
        <f t="shared" si="771"/>
        <v>-298.15965242866213</v>
      </c>
      <c r="P4412" s="460">
        <f t="shared" si="768"/>
        <v>-100</v>
      </c>
      <c r="Q4412" s="460">
        <f t="shared" si="769"/>
        <v>6.9054555129022485E-31</v>
      </c>
      <c r="R4412" s="460">
        <f t="shared" si="770"/>
        <v>-6.905455512902249E-29</v>
      </c>
    </row>
    <row r="4413" spans="3:18" x14ac:dyDescent="0.35">
      <c r="C4413" s="460">
        <v>57200</v>
      </c>
      <c r="D4413" s="460">
        <f t="shared" si="761"/>
        <v>57200</v>
      </c>
      <c r="E4413" s="460">
        <f t="shared" si="767"/>
        <v>57.2</v>
      </c>
      <c r="F4413" s="460">
        <f t="shared" si="762"/>
        <v>1.1335543843015439E-7</v>
      </c>
      <c r="G4413" s="460">
        <v>1.6046807152932801E-15</v>
      </c>
      <c r="H4413" s="460">
        <f t="shared" si="763"/>
        <v>1</v>
      </c>
      <c r="I4413" s="460">
        <v>6.2394135114081398E-7</v>
      </c>
      <c r="J4413" s="587">
        <v>7.7615905804831297E-7</v>
      </c>
      <c r="K4413" s="587">
        <v>1.5650842296366E-6</v>
      </c>
      <c r="L4413" s="460" t="str">
        <f t="shared" si="764"/>
        <v>-</v>
      </c>
      <c r="M4413" s="460">
        <f t="shared" si="765"/>
        <v>1</v>
      </c>
      <c r="N4413" s="460">
        <f t="shared" si="766"/>
        <v>1.8189928602248352E-22</v>
      </c>
      <c r="O4413" s="460">
        <f t="shared" si="771"/>
        <v>-434.80338011186984</v>
      </c>
      <c r="P4413" s="460">
        <f t="shared" si="768"/>
        <v>-100</v>
      </c>
      <c r="Q4413" s="460">
        <f t="shared" si="769"/>
        <v>3.8192219145442368E-31</v>
      </c>
      <c r="R4413" s="460">
        <f t="shared" si="770"/>
        <v>-3.8192219145442369E-29</v>
      </c>
    </row>
    <row r="4414" spans="3:18" x14ac:dyDescent="0.35">
      <c r="C4414" s="460">
        <v>57300</v>
      </c>
      <c r="D4414" s="460">
        <f t="shared" ref="D4414:D4477" si="772">IF(AND($D$11=$U$86,$D$13&gt;=$U$80),$D$13/$U$80,1)*(f_CLK_MHz/fCLK_NOM_MHz)*$C4414</f>
        <v>57300</v>
      </c>
      <c r="E4414" s="460">
        <f t="shared" si="767"/>
        <v>57.3</v>
      </c>
      <c r="F4414" s="460">
        <f t="shared" ref="F4414:F4477" si="773">IF(SINC3_Decimation&lt;&gt;0,(ABS(SIN(((MOD_CLK_DIV*PI()*$D4414*SINC3_Decimation)/(f_CLK_MHz*1000000)))/(SINC3_Decimation*SIN(((MOD_CLK_DIV*PI()*$D4414)/(f_CLK_MHz*1000000)))))^First_Stage_Order),"-")</f>
        <v>8.9002045440007143E-8</v>
      </c>
      <c r="G4414" s="460">
        <v>1.3766862937229999E-8</v>
      </c>
      <c r="H4414" s="460">
        <f t="shared" ref="H4414:H4477" si="774">IF(SINC1A_Decimation&lt;&gt;0,(ABS(SIN(((MOD_CLK_DIV*SINC3_Decimation*FIR2_Decimation*PI()*$D4414*SINC1A_Decimation)/(f_CLK_MHz*1000000)))/(SINC1A_Decimation*SIN(((MOD_CLK_DIV*SINC3_Decimation*FIR2_Decimation*PI()*$D4414)/(f_CLK_MHz*1000000)))))^1),"-")</f>
        <v>1</v>
      </c>
      <c r="I4414" s="460">
        <v>3.6914830024437501E-7</v>
      </c>
      <c r="J4414" s="587">
        <v>7.0084870601225095E-7</v>
      </c>
      <c r="K4414" s="587">
        <v>1.59912847891674E-6</v>
      </c>
      <c r="L4414" s="460" t="str">
        <f t="shared" ref="L4414:L4477" si="775">IF(SINC1B_Decimation&lt;&gt;0,(ABS(SIN(((MOD_CLK_DIV*FIR1_Decimation*PI()*$D4414*SINC1B_Decimation)/(f_CLK_MHz*1000000)))/(SINC1B_Decimation*SIN(((MOD_CLK_DIV*FIR1_Decimation*PI()*$D4414)/(f_CLK_MHz*1000000)))))^1),"-")</f>
        <v>-</v>
      </c>
      <c r="M4414" s="460">
        <f t="shared" ref="M4414:M4477" si="776">IF($D$14=$Z$85,(ABS(SIN(((Dec_Prior_to_Chop*PI()*$D4414*2)/(f_CLK_MHz*1000000)))/(2*SIN(((Dec_Prior_to_Chop*PI()*$D4414)/(f_CLK_MHz*1000000)))))^1),1)</f>
        <v>1</v>
      </c>
      <c r="N4414" s="460">
        <f t="shared" ref="N4414:N4477" si="777">M4414*IF(FILTER=$U$85,F4414,IF(AND(FILTER=$U$86,$D$13&lt;=$U$73,$D$13&lt;&gt;$U$72),F4414*G4414*H4414,IF(AND(FILTER=$U$86,OR($D$13&gt;=$U$74,$D$13=$U$72),$D$13&lt;=$U$79,$D$13&lt;&gt;$U$75),I4414*L4414,IF(AND(FILTER=$U$86,$D$13=$U$75),J4414*L4414,IF(AND(FILTER=$U$86,$D$13&gt;=$U$80),K4414,"Error")))))</f>
        <v>1.2252789607056945E-15</v>
      </c>
      <c r="O4414" s="460">
        <f t="shared" si="771"/>
        <v>-298.23530047410657</v>
      </c>
      <c r="P4414" s="460">
        <f t="shared" si="768"/>
        <v>-100</v>
      </c>
      <c r="Q4414" s="460">
        <f t="shared" si="769"/>
        <v>3.7532724432569902E-31</v>
      </c>
      <c r="R4414" s="460">
        <f t="shared" si="770"/>
        <v>-3.7532724432569902E-29</v>
      </c>
    </row>
    <row r="4415" spans="3:18" x14ac:dyDescent="0.35">
      <c r="C4415" s="460">
        <v>57400</v>
      </c>
      <c r="D4415" s="460">
        <f t="shared" si="772"/>
        <v>57400</v>
      </c>
      <c r="E4415" s="460">
        <f t="shared" ref="E4415:E4478" si="778">D4415/1000</f>
        <v>57.4</v>
      </c>
      <c r="F4415" s="460">
        <f t="shared" si="773"/>
        <v>3.9730610433658067E-8</v>
      </c>
      <c r="G4415" s="460">
        <v>1.05367101933385E-8</v>
      </c>
      <c r="H4415" s="460">
        <f t="shared" si="774"/>
        <v>1</v>
      </c>
      <c r="I4415" s="460">
        <v>6.0192543123352295E-8</v>
      </c>
      <c r="J4415" s="587">
        <v>5.1428395037505201E-7</v>
      </c>
      <c r="K4415" s="587">
        <v>1.47572357603807E-6</v>
      </c>
      <c r="L4415" s="460" t="str">
        <f t="shared" si="775"/>
        <v>-</v>
      </c>
      <c r="M4415" s="460">
        <f t="shared" si="776"/>
        <v>1</v>
      </c>
      <c r="N4415" s="460">
        <f t="shared" si="777"/>
        <v>4.1862992794388594E-16</v>
      </c>
      <c r="O4415" s="460">
        <f t="shared" si="771"/>
        <v>-307.56339454162486</v>
      </c>
      <c r="P4415" s="460">
        <f t="shared" si="768"/>
        <v>-100</v>
      </c>
      <c r="Q4415" s="460">
        <f t="shared" si="769"/>
        <v>6.7560910854527472E-31</v>
      </c>
      <c r="R4415" s="460">
        <f t="shared" si="770"/>
        <v>-6.7560910854527473E-29</v>
      </c>
    </row>
    <row r="4416" spans="3:18" x14ac:dyDescent="0.35">
      <c r="C4416" s="460">
        <v>57500</v>
      </c>
      <c r="D4416" s="460">
        <f t="shared" si="772"/>
        <v>57500</v>
      </c>
      <c r="E4416" s="460">
        <f t="shared" si="778"/>
        <v>57.5</v>
      </c>
      <c r="F4416" s="460">
        <f t="shared" si="773"/>
        <v>6.2706155219610929E-9</v>
      </c>
      <c r="G4416" s="460">
        <v>5.7024389085138504E-9</v>
      </c>
      <c r="H4416" s="460">
        <f t="shared" si="774"/>
        <v>1</v>
      </c>
      <c r="I4416" s="460">
        <v>2.5519658492260401E-7</v>
      </c>
      <c r="J4416" s="587">
        <v>2.4761026161897899E-7</v>
      </c>
      <c r="K4416" s="587">
        <v>1.2087074456277901E-6</v>
      </c>
      <c r="L4416" s="460" t="str">
        <f t="shared" si="775"/>
        <v>-</v>
      </c>
      <c r="M4416" s="460">
        <f t="shared" si="776"/>
        <v>1</v>
      </c>
      <c r="N4416" s="460">
        <f t="shared" si="777"/>
        <v>3.5757801932761821E-17</v>
      </c>
      <c r="O4416" s="460">
        <f t="shared" si="771"/>
        <v>-328.93258371128758</v>
      </c>
      <c r="P4416" s="460">
        <f t="shared" si="768"/>
        <v>-100</v>
      </c>
      <c r="Q4416" s="460">
        <f t="shared" si="769"/>
        <v>5.1617052265613362E-32</v>
      </c>
      <c r="R4416" s="460">
        <f t="shared" si="770"/>
        <v>-5.1617052265613362E-30</v>
      </c>
    </row>
    <row r="4417" spans="3:18" x14ac:dyDescent="0.35">
      <c r="C4417" s="460">
        <v>57600</v>
      </c>
      <c r="D4417" s="460">
        <f t="shared" si="772"/>
        <v>57600</v>
      </c>
      <c r="E4417" s="460">
        <f t="shared" si="778"/>
        <v>57.6</v>
      </c>
      <c r="F4417" s="460">
        <f t="shared" si="773"/>
        <v>5.7549695808348156E-48</v>
      </c>
      <c r="G4417" s="460">
        <v>0.99999998509883903</v>
      </c>
      <c r="H4417" s="460">
        <f t="shared" si="774"/>
        <v>1</v>
      </c>
      <c r="I4417" s="460">
        <v>5.28797024142531E-7</v>
      </c>
      <c r="J4417" s="587">
        <v>5.55550000488323E-8</v>
      </c>
      <c r="K4417" s="587">
        <v>8.2585298660045099E-7</v>
      </c>
      <c r="L4417" s="460" t="str">
        <f t="shared" si="775"/>
        <v>-</v>
      </c>
      <c r="M4417" s="460">
        <f t="shared" si="776"/>
        <v>1</v>
      </c>
      <c r="N4417" s="460">
        <f t="shared" si="777"/>
        <v>5.7549694950790872E-48</v>
      </c>
      <c r="O4417" s="460">
        <f t="shared" si="771"/>
        <v>-944.79913948118394</v>
      </c>
      <c r="P4417" s="460">
        <f t="shared" si="768"/>
        <v>-100</v>
      </c>
      <c r="Q4417" s="460">
        <f t="shared" si="769"/>
        <v>3.1965509976565626E-34</v>
      </c>
      <c r="R4417" s="460">
        <f t="shared" si="770"/>
        <v>-3.1965509976565627E-32</v>
      </c>
    </row>
    <row r="4418" spans="3:18" x14ac:dyDescent="0.35">
      <c r="C4418" s="460">
        <v>57700</v>
      </c>
      <c r="D4418" s="460">
        <f t="shared" si="772"/>
        <v>57700</v>
      </c>
      <c r="E4418" s="460">
        <f t="shared" si="778"/>
        <v>57.7</v>
      </c>
      <c r="F4418" s="460">
        <f t="shared" si="773"/>
        <v>6.2167882656336679E-9</v>
      </c>
      <c r="G4418" s="460">
        <v>5.70242964190304E-9</v>
      </c>
      <c r="H4418" s="460">
        <f t="shared" si="774"/>
        <v>1</v>
      </c>
      <c r="I4418" s="460">
        <v>7.1925338167057599E-7</v>
      </c>
      <c r="J4418" s="587">
        <v>3.46234109330943E-7</v>
      </c>
      <c r="K4418" s="587">
        <v>3.6599485954627702E-7</v>
      </c>
      <c r="L4418" s="460" t="str">
        <f t="shared" si="775"/>
        <v>-</v>
      </c>
      <c r="M4418" s="460">
        <f t="shared" si="776"/>
        <v>1</v>
      </c>
      <c r="N4418" s="460">
        <f t="shared" si="777"/>
        <v>3.5450797683384418E-17</v>
      </c>
      <c r="O4418" s="460">
        <f t="shared" si="771"/>
        <v>-329.00747976499508</v>
      </c>
      <c r="P4418" s="460">
        <f t="shared" si="768"/>
        <v>-100</v>
      </c>
      <c r="Q4418" s="460">
        <f t="shared" si="769"/>
        <v>3.141897640970635E-34</v>
      </c>
      <c r="R4418" s="460">
        <f t="shared" si="770"/>
        <v>-3.1418976409706347E-32</v>
      </c>
    </row>
    <row r="4419" spans="3:18" x14ac:dyDescent="0.35">
      <c r="C4419" s="460">
        <v>57800</v>
      </c>
      <c r="D4419" s="460">
        <f t="shared" si="772"/>
        <v>57800</v>
      </c>
      <c r="E4419" s="460">
        <f t="shared" si="778"/>
        <v>57.8</v>
      </c>
      <c r="F4419" s="460">
        <f t="shared" si="773"/>
        <v>3.9051436784737324E-8</v>
      </c>
      <c r="G4419" s="460">
        <v>1.05367157396872E-8</v>
      </c>
      <c r="H4419" s="460">
        <f t="shared" si="774"/>
        <v>1</v>
      </c>
      <c r="I4419" s="460">
        <v>7.9831247027750998E-7</v>
      </c>
      <c r="J4419" s="587">
        <v>5.7798066075208601E-7</v>
      </c>
      <c r="K4419" s="587">
        <v>1.2489759423822399E-7</v>
      </c>
      <c r="L4419" s="460" t="str">
        <f t="shared" si="775"/>
        <v>-</v>
      </c>
      <c r="M4419" s="460">
        <f t="shared" si="776"/>
        <v>1</v>
      </c>
      <c r="N4419" s="460">
        <f t="shared" si="777"/>
        <v>4.1147388862714147E-16</v>
      </c>
      <c r="O4419" s="460">
        <f t="shared" si="771"/>
        <v>-307.71315438205721</v>
      </c>
      <c r="P4419" s="460">
        <f t="shared" ref="P4419:P4482" si="779">D4418-D4419</f>
        <v>-100</v>
      </c>
      <c r="Q4419" s="460">
        <f t="shared" ref="Q4419:Q4482" si="780">((N4419+N4418)/2)^2</f>
        <v>4.9935418808440481E-32</v>
      </c>
      <c r="R4419" s="460">
        <f t="shared" ref="R4419:R4482" si="781">P4419*Q4419</f>
        <v>-4.9935418808440482E-30</v>
      </c>
    </row>
    <row r="4420" spans="3:18" x14ac:dyDescent="0.35">
      <c r="C4420" s="460">
        <v>57900</v>
      </c>
      <c r="D4420" s="460">
        <f t="shared" si="772"/>
        <v>57900</v>
      </c>
      <c r="E4420" s="460">
        <f t="shared" si="778"/>
        <v>57.9</v>
      </c>
      <c r="F4420" s="460">
        <f t="shared" si="773"/>
        <v>8.672964922543011E-8</v>
      </c>
      <c r="G4420" s="460">
        <v>1.3766876756438501E-8</v>
      </c>
      <c r="H4420" s="460">
        <f t="shared" si="774"/>
        <v>1</v>
      </c>
      <c r="I4420" s="460">
        <v>7.5499649974448699E-7</v>
      </c>
      <c r="J4420" s="587">
        <v>7.1428116136226195E-7</v>
      </c>
      <c r="K4420" s="587">
        <v>5.9830505846476802E-7</v>
      </c>
      <c r="L4420" s="460" t="str">
        <f t="shared" si="775"/>
        <v>-</v>
      </c>
      <c r="M4420" s="460">
        <f t="shared" si="776"/>
        <v>1</v>
      </c>
      <c r="N4420" s="460">
        <f t="shared" si="777"/>
        <v>1.1939963920156382E-15</v>
      </c>
      <c r="O4420" s="460">
        <f t="shared" si="771"/>
        <v>-298.45993971086779</v>
      </c>
      <c r="P4420" s="460">
        <f t="shared" si="779"/>
        <v>-100</v>
      </c>
      <c r="Q4420" s="460">
        <f t="shared" si="780"/>
        <v>6.4438370550680138E-31</v>
      </c>
      <c r="R4420" s="460">
        <f t="shared" si="781"/>
        <v>-6.4438370550680141E-29</v>
      </c>
    </row>
    <row r="4421" spans="3:18" x14ac:dyDescent="0.35">
      <c r="C4421" s="460">
        <v>58000</v>
      </c>
      <c r="D4421" s="460">
        <f t="shared" si="772"/>
        <v>58000</v>
      </c>
      <c r="E4421" s="460">
        <f t="shared" si="778"/>
        <v>58</v>
      </c>
      <c r="F4421" s="460">
        <f t="shared" si="773"/>
        <v>1.0951300748206913E-7</v>
      </c>
      <c r="G4421" s="460">
        <v>6.6553327349277201E-15</v>
      </c>
      <c r="H4421" s="460">
        <f t="shared" si="774"/>
        <v>1</v>
      </c>
      <c r="I4421" s="460">
        <v>5.9709955960423599E-7</v>
      </c>
      <c r="J4421" s="587">
        <v>7.3428833458115305E-7</v>
      </c>
      <c r="K4421" s="587">
        <v>1.0079440867386E-6</v>
      </c>
      <c r="L4421" s="460" t="str">
        <f t="shared" si="775"/>
        <v>-</v>
      </c>
      <c r="M4421" s="460">
        <f t="shared" si="776"/>
        <v>1</v>
      </c>
      <c r="N4421" s="460">
        <f t="shared" si="777"/>
        <v>7.2884550359579902E-22</v>
      </c>
      <c r="O4421" s="460">
        <f t="shared" si="771"/>
        <v>-422.74729042257667</v>
      </c>
      <c r="P4421" s="460">
        <f t="shared" si="779"/>
        <v>-100</v>
      </c>
      <c r="Q4421" s="460">
        <f t="shared" si="780"/>
        <v>3.5640728115617392E-31</v>
      </c>
      <c r="R4421" s="460">
        <f t="shared" si="781"/>
        <v>-3.5640728115617395E-29</v>
      </c>
    </row>
    <row r="4422" spans="3:18" x14ac:dyDescent="0.35">
      <c r="C4422" s="460">
        <v>58100</v>
      </c>
      <c r="D4422" s="460">
        <f t="shared" si="772"/>
        <v>58100</v>
      </c>
      <c r="E4422" s="460">
        <f t="shared" si="778"/>
        <v>58.1</v>
      </c>
      <c r="F4422" s="460">
        <f t="shared" si="773"/>
        <v>8.59924844243683E-8</v>
      </c>
      <c r="G4422" s="460">
        <v>1.3766876756438501E-8</v>
      </c>
      <c r="H4422" s="460">
        <f t="shared" si="774"/>
        <v>1</v>
      </c>
      <c r="I4422" s="460">
        <v>3.49807335741083E-7</v>
      </c>
      <c r="J4422" s="587">
        <v>6.35987357299598E-7</v>
      </c>
      <c r="K4422" s="587">
        <v>1.3142827406520601E-6</v>
      </c>
      <c r="L4422" s="460" t="str">
        <f t="shared" si="775"/>
        <v>-</v>
      </c>
      <c r="M4422" s="460">
        <f t="shared" si="776"/>
        <v>1</v>
      </c>
      <c r="N4422" s="460">
        <f t="shared" si="777"/>
        <v>1.1838479350502357E-15</v>
      </c>
      <c r="O4422" s="460">
        <f t="shared" si="771"/>
        <v>-298.53408158080697</v>
      </c>
      <c r="P4422" s="460">
        <f t="shared" si="779"/>
        <v>-100</v>
      </c>
      <c r="Q4422" s="460">
        <f t="shared" si="780"/>
        <v>3.5037441475193175E-31</v>
      </c>
      <c r="R4422" s="460">
        <f t="shared" si="781"/>
        <v>-3.5037441475193173E-29</v>
      </c>
    </row>
    <row r="4423" spans="3:18" x14ac:dyDescent="0.35">
      <c r="C4423" s="460">
        <v>58200</v>
      </c>
      <c r="D4423" s="460">
        <f t="shared" si="772"/>
        <v>58200</v>
      </c>
      <c r="E4423" s="460">
        <f t="shared" si="778"/>
        <v>58.2</v>
      </c>
      <c r="F4423" s="460">
        <f t="shared" si="773"/>
        <v>3.8390414742773059E-8</v>
      </c>
      <c r="G4423" s="460">
        <v>1.0536715748829801E-8</v>
      </c>
      <c r="H4423" s="460">
        <f t="shared" si="774"/>
        <v>1</v>
      </c>
      <c r="I4423" s="460">
        <v>5.1680419209956798E-8</v>
      </c>
      <c r="J4423" s="587">
        <v>4.3631635394330998E-7</v>
      </c>
      <c r="K4423" s="587">
        <v>1.48834616984057E-6</v>
      </c>
      <c r="L4423" s="460" t="str">
        <f t="shared" si="775"/>
        <v>-</v>
      </c>
      <c r="M4423" s="460">
        <f t="shared" si="776"/>
        <v>1</v>
      </c>
      <c r="N4423" s="460">
        <f t="shared" si="777"/>
        <v>4.0450888762428463E-16</v>
      </c>
      <c r="O4423" s="460">
        <f t="shared" si="771"/>
        <v>-307.86143863783116</v>
      </c>
      <c r="P4423" s="460">
        <f t="shared" si="779"/>
        <v>-100</v>
      </c>
      <c r="Q4423" s="460">
        <f t="shared" si="780"/>
        <v>6.3071934903417438E-31</v>
      </c>
      <c r="R4423" s="460">
        <f t="shared" si="781"/>
        <v>-6.307193490341744E-29</v>
      </c>
    </row>
    <row r="4424" spans="3:18" x14ac:dyDescent="0.35">
      <c r="C4424" s="460">
        <v>58300</v>
      </c>
      <c r="D4424" s="460">
        <f t="shared" si="772"/>
        <v>58300</v>
      </c>
      <c r="E4424" s="460">
        <f t="shared" si="778"/>
        <v>58.3</v>
      </c>
      <c r="F4424" s="460">
        <f t="shared" si="773"/>
        <v>6.05961024290833E-9</v>
      </c>
      <c r="G4424" s="460">
        <v>5.7024445407670404E-9</v>
      </c>
      <c r="H4424" s="460">
        <f t="shared" si="774"/>
        <v>1</v>
      </c>
      <c r="I4424" s="460">
        <v>2.51359264595703E-7</v>
      </c>
      <c r="J4424" s="587">
        <v>1.68254590684221E-7</v>
      </c>
      <c r="K4424" s="587">
        <v>1.5144465542580401E-6</v>
      </c>
      <c r="L4424" s="460" t="str">
        <f t="shared" si="775"/>
        <v>-</v>
      </c>
      <c r="M4424" s="460">
        <f t="shared" si="776"/>
        <v>1</v>
      </c>
      <c r="N4424" s="460">
        <f t="shared" si="777"/>
        <v>3.4554591348848648E-17</v>
      </c>
      <c r="O4424" s="460">
        <f t="shared" si="771"/>
        <v>-329.22988477477389</v>
      </c>
      <c r="P4424" s="460">
        <f t="shared" si="779"/>
        <v>-100</v>
      </c>
      <c r="Q4424" s="460">
        <f t="shared" si="780"/>
        <v>4.8194184641997767E-32</v>
      </c>
      <c r="R4424" s="460">
        <f t="shared" si="781"/>
        <v>-4.8194184641997767E-30</v>
      </c>
    </row>
    <row r="4425" spans="3:18" x14ac:dyDescent="0.35">
      <c r="C4425" s="460">
        <v>58400</v>
      </c>
      <c r="D4425" s="460">
        <f t="shared" si="772"/>
        <v>58400</v>
      </c>
      <c r="E4425" s="460">
        <f t="shared" si="778"/>
        <v>58.4</v>
      </c>
      <c r="F4425" s="460">
        <f t="shared" si="773"/>
        <v>7.3874009778835168E-50</v>
      </c>
      <c r="G4425" s="460">
        <v>0.99999998509883903</v>
      </c>
      <c r="H4425" s="460">
        <f t="shared" si="774"/>
        <v>1</v>
      </c>
      <c r="I4425" s="460">
        <v>5.1310182075627405E-7</v>
      </c>
      <c r="J4425" s="587">
        <v>1.24623491234027E-7</v>
      </c>
      <c r="K4425" s="587">
        <v>1.3915811454130999E-6</v>
      </c>
      <c r="L4425" s="460" t="str">
        <f t="shared" si="775"/>
        <v>-</v>
      </c>
      <c r="M4425" s="460">
        <f t="shared" si="776"/>
        <v>1</v>
      </c>
      <c r="N4425" s="460">
        <f t="shared" si="777"/>
        <v>7.3874008678026657E-50</v>
      </c>
      <c r="O4425" s="460">
        <f t="shared" si="771"/>
        <v>-982.63016667816669</v>
      </c>
      <c r="P4425" s="460">
        <f t="shared" si="779"/>
        <v>-100</v>
      </c>
      <c r="Q4425" s="460">
        <f t="shared" si="780"/>
        <v>2.9850494582148146E-34</v>
      </c>
      <c r="R4425" s="460">
        <f t="shared" si="781"/>
        <v>-2.9850494582148145E-32</v>
      </c>
    </row>
    <row r="4426" spans="3:18" x14ac:dyDescent="0.35">
      <c r="C4426" s="460">
        <v>58500</v>
      </c>
      <c r="D4426" s="460">
        <f t="shared" si="772"/>
        <v>58500</v>
      </c>
      <c r="E4426" s="460">
        <f t="shared" si="778"/>
        <v>58.5</v>
      </c>
      <c r="F4426" s="460">
        <f t="shared" si="773"/>
        <v>6.0086122963878841E-9</v>
      </c>
      <c r="G4426" s="460">
        <v>5.7024239919732501E-9</v>
      </c>
      <c r="H4426" s="460">
        <f t="shared" si="774"/>
        <v>1</v>
      </c>
      <c r="I4426" s="460">
        <v>6.9409376803576004E-7</v>
      </c>
      <c r="J4426" s="587">
        <v>3.9523039829710802E-7</v>
      </c>
      <c r="K4426" s="587">
        <v>1.1333754204775801E-6</v>
      </c>
      <c r="L4426" s="460" t="str">
        <f t="shared" si="775"/>
        <v>-</v>
      </c>
      <c r="M4426" s="460">
        <f t="shared" si="776"/>
        <v>1</v>
      </c>
      <c r="N4426" s="460">
        <f t="shared" si="777"/>
        <v>3.4263654917387758E-17</v>
      </c>
      <c r="O4426" s="460">
        <f t="shared" si="771"/>
        <v>-329.30332625076636</v>
      </c>
      <c r="P4426" s="460">
        <f t="shared" si="779"/>
        <v>-100</v>
      </c>
      <c r="Q4426" s="460">
        <f t="shared" si="780"/>
        <v>2.9349951207445759E-34</v>
      </c>
      <c r="R4426" s="460">
        <f t="shared" si="781"/>
        <v>-2.9349951207445759E-32</v>
      </c>
    </row>
    <row r="4427" spans="3:18" x14ac:dyDescent="0.35">
      <c r="C4427" s="460">
        <v>58600</v>
      </c>
      <c r="D4427" s="460">
        <f t="shared" si="772"/>
        <v>58600</v>
      </c>
      <c r="E4427" s="460">
        <f t="shared" si="778"/>
        <v>58.6</v>
      </c>
      <c r="F4427" s="460">
        <f t="shared" si="773"/>
        <v>3.7746940860674116E-8</v>
      </c>
      <c r="G4427" s="460">
        <v>1.05367191549498E-8</v>
      </c>
      <c r="H4427" s="460">
        <f t="shared" si="774"/>
        <v>1</v>
      </c>
      <c r="I4427" s="460">
        <v>7.6758041790942103E-7</v>
      </c>
      <c r="J4427" s="587">
        <v>6.0053384128274601E-7</v>
      </c>
      <c r="K4427" s="587">
        <v>7.6659228693006798E-7</v>
      </c>
      <c r="L4427" s="460" t="str">
        <f t="shared" si="775"/>
        <v>-</v>
      </c>
      <c r="M4427" s="460">
        <f t="shared" si="776"/>
        <v>1</v>
      </c>
      <c r="N4427" s="460">
        <f t="shared" si="777"/>
        <v>3.9772891480742224E-16</v>
      </c>
      <c r="O4427" s="460">
        <f t="shared" si="771"/>
        <v>-308.00825669499841</v>
      </c>
      <c r="P4427" s="460">
        <f t="shared" si="779"/>
        <v>-100</v>
      </c>
      <c r="Q4427" s="460">
        <f t="shared" si="780"/>
        <v>4.6654395074361204E-32</v>
      </c>
      <c r="R4427" s="460">
        <f t="shared" si="781"/>
        <v>-4.6654395074361205E-30</v>
      </c>
    </row>
    <row r="4428" spans="3:18" x14ac:dyDescent="0.35">
      <c r="C4428" s="460">
        <v>58700</v>
      </c>
      <c r="D4428" s="460">
        <f t="shared" si="772"/>
        <v>58700</v>
      </c>
      <c r="E4428" s="460">
        <f t="shared" si="778"/>
        <v>58.7</v>
      </c>
      <c r="F4428" s="460">
        <f t="shared" si="773"/>
        <v>8.3839536267749232E-8</v>
      </c>
      <c r="G4428" s="460">
        <v>1.3766885273136199E-8</v>
      </c>
      <c r="H4428" s="460">
        <f t="shared" si="774"/>
        <v>1</v>
      </c>
      <c r="I4428" s="460">
        <v>7.2345227157960296E-7</v>
      </c>
      <c r="J4428" s="587">
        <v>7.0839564846455401E-7</v>
      </c>
      <c r="K4428" s="587">
        <v>3.28368627668243E-7</v>
      </c>
      <c r="L4428" s="460" t="str">
        <f t="shared" si="775"/>
        <v>-</v>
      </c>
      <c r="M4428" s="460">
        <f t="shared" si="776"/>
        <v>1</v>
      </c>
      <c r="N4428" s="460">
        <f t="shared" si="777"/>
        <v>1.1542092771510452E-15</v>
      </c>
      <c r="O4428" s="460">
        <f t="shared" si="771"/>
        <v>-298.75430878596882</v>
      </c>
      <c r="P4428" s="460">
        <f t="shared" si="779"/>
        <v>-100</v>
      </c>
      <c r="Q4428" s="460">
        <f t="shared" si="780"/>
        <v>6.0212803791482932E-31</v>
      </c>
      <c r="R4428" s="460">
        <f t="shared" si="781"/>
        <v>-6.0212803791482932E-29</v>
      </c>
    </row>
    <row r="4429" spans="3:18" x14ac:dyDescent="0.35">
      <c r="C4429" s="460">
        <v>58800</v>
      </c>
      <c r="D4429" s="460">
        <f t="shared" si="772"/>
        <v>58800</v>
      </c>
      <c r="E4429" s="460">
        <f t="shared" si="778"/>
        <v>58.8</v>
      </c>
      <c r="F4429" s="460">
        <f t="shared" si="773"/>
        <v>1.0587255998374346E-7</v>
      </c>
      <c r="G4429" s="460">
        <v>1.17001883050128E-14</v>
      </c>
      <c r="H4429" s="460">
        <f t="shared" si="774"/>
        <v>1</v>
      </c>
      <c r="I4429" s="460">
        <v>5.6961481708732399E-7</v>
      </c>
      <c r="J4429" s="587">
        <v>7.0259544334974704E-7</v>
      </c>
      <c r="K4429" s="587">
        <v>1.3753645905249801E-7</v>
      </c>
      <c r="L4429" s="460" t="str">
        <f t="shared" si="775"/>
        <v>-</v>
      </c>
      <c r="M4429" s="460">
        <f t="shared" si="776"/>
        <v>1</v>
      </c>
      <c r="N4429" s="460">
        <f t="shared" si="777"/>
        <v>1.2387288881435613E-21</v>
      </c>
      <c r="O4429" s="460">
        <f t="shared" ref="O4429:O4492" si="782">20*LOG10(N4429)</f>
        <v>-418.14047468389134</v>
      </c>
      <c r="P4429" s="460">
        <f t="shared" si="779"/>
        <v>-100</v>
      </c>
      <c r="Q4429" s="460">
        <f t="shared" si="780"/>
        <v>3.3305047874195545E-31</v>
      </c>
      <c r="R4429" s="460">
        <f t="shared" si="781"/>
        <v>-3.3305047874195547E-29</v>
      </c>
    </row>
    <row r="4430" spans="3:18" x14ac:dyDescent="0.35">
      <c r="C4430" s="460">
        <v>58900</v>
      </c>
      <c r="D4430" s="460">
        <f t="shared" si="772"/>
        <v>58900</v>
      </c>
      <c r="E4430" s="460">
        <f t="shared" si="778"/>
        <v>58.9</v>
      </c>
      <c r="F4430" s="460">
        <f t="shared" si="773"/>
        <v>8.3140864001098985E-8</v>
      </c>
      <c r="G4430" s="460">
        <v>1.37668682980302E-8</v>
      </c>
      <c r="H4430" s="460">
        <f t="shared" si="774"/>
        <v>1</v>
      </c>
      <c r="I4430" s="460">
        <v>3.30599653798953E-7</v>
      </c>
      <c r="J4430" s="587">
        <v>5.85255029476105E-7</v>
      </c>
      <c r="K4430" s="587">
        <v>5.8510347444224302E-7</v>
      </c>
      <c r="L4430" s="460" t="str">
        <f t="shared" si="775"/>
        <v>-</v>
      </c>
      <c r="M4430" s="460">
        <f t="shared" si="776"/>
        <v>1</v>
      </c>
      <c r="N4430" s="460">
        <f t="shared" si="777"/>
        <v>1.1445893248875698E-15</v>
      </c>
      <c r="O4430" s="460">
        <f t="shared" si="782"/>
        <v>-298.82700617788407</v>
      </c>
      <c r="P4430" s="460">
        <f t="shared" si="779"/>
        <v>-100</v>
      </c>
      <c r="Q4430" s="460">
        <f t="shared" si="780"/>
        <v>3.2752188957996021E-31</v>
      </c>
      <c r="R4430" s="460">
        <f t="shared" si="781"/>
        <v>-3.2752188957996023E-29</v>
      </c>
    </row>
    <row r="4431" spans="3:18" x14ac:dyDescent="0.35">
      <c r="C4431" s="460">
        <v>59000</v>
      </c>
      <c r="D4431" s="460">
        <f t="shared" si="772"/>
        <v>59000</v>
      </c>
      <c r="E4431" s="460">
        <f t="shared" si="778"/>
        <v>59</v>
      </c>
      <c r="F4431" s="460">
        <f t="shared" si="773"/>
        <v>3.7120435899534445E-8</v>
      </c>
      <c r="G4431" s="460">
        <v>1.053671235488E-8</v>
      </c>
      <c r="H4431" s="460">
        <f t="shared" si="774"/>
        <v>1</v>
      </c>
      <c r="I4431" s="460">
        <v>4.36570135009843E-8</v>
      </c>
      <c r="J4431" s="587">
        <v>3.7630342254375399E-7</v>
      </c>
      <c r="K4431" s="587">
        <v>9.7059030395010706E-7</v>
      </c>
      <c r="L4431" s="460" t="str">
        <f t="shared" si="775"/>
        <v>-</v>
      </c>
      <c r="M4431" s="460">
        <f t="shared" si="776"/>
        <v>1</v>
      </c>
      <c r="N4431" s="460">
        <f t="shared" si="777"/>
        <v>3.911273555611557E-16</v>
      </c>
      <c r="O4431" s="460">
        <f t="shared" si="782"/>
        <v>-308.1536361660614</v>
      </c>
      <c r="P4431" s="460">
        <f t="shared" si="779"/>
        <v>-100</v>
      </c>
      <c r="Q4431" s="460">
        <f t="shared" si="780"/>
        <v>5.896064306521133E-31</v>
      </c>
      <c r="R4431" s="460">
        <f t="shared" si="781"/>
        <v>-5.8960643065211332E-29</v>
      </c>
    </row>
    <row r="4432" spans="3:18" x14ac:dyDescent="0.35">
      <c r="C4432" s="460">
        <v>59100</v>
      </c>
      <c r="D4432" s="460">
        <f t="shared" si="772"/>
        <v>59100</v>
      </c>
      <c r="E4432" s="460">
        <f t="shared" si="778"/>
        <v>59.1</v>
      </c>
      <c r="F4432" s="460">
        <f t="shared" si="773"/>
        <v>5.8596419509950801E-9</v>
      </c>
      <c r="G4432" s="460">
        <v>5.7024352894768301E-9</v>
      </c>
      <c r="H4432" s="460">
        <f t="shared" si="774"/>
        <v>1</v>
      </c>
      <c r="I4432" s="460">
        <v>2.4704905742417801E-7</v>
      </c>
      <c r="J4432" s="587">
        <v>1.10099545833195E-7</v>
      </c>
      <c r="K4432" s="587">
        <v>1.2567991901597301E-6</v>
      </c>
      <c r="L4432" s="460" t="str">
        <f t="shared" si="775"/>
        <v>-</v>
      </c>
      <c r="M4432" s="460">
        <f t="shared" si="776"/>
        <v>1</v>
      </c>
      <c r="N4432" s="460">
        <f t="shared" si="777"/>
        <v>3.3414229045053207E-17</v>
      </c>
      <c r="O4432" s="460">
        <f t="shared" si="782"/>
        <v>-329.52137109502047</v>
      </c>
      <c r="P4432" s="460">
        <f t="shared" si="779"/>
        <v>-100</v>
      </c>
      <c r="Q4432" s="460">
        <f t="shared" si="780"/>
        <v>4.5058889264987711E-32</v>
      </c>
      <c r="R4432" s="460">
        <f t="shared" si="781"/>
        <v>-4.5058889264987707E-30</v>
      </c>
    </row>
    <row r="4433" spans="3:18" x14ac:dyDescent="0.35">
      <c r="C4433" s="460">
        <v>59200</v>
      </c>
      <c r="D4433" s="460">
        <f t="shared" si="772"/>
        <v>59200</v>
      </c>
      <c r="E4433" s="460">
        <f t="shared" si="778"/>
        <v>59.2</v>
      </c>
      <c r="F4433" s="460">
        <f t="shared" si="773"/>
        <v>7.8481068747351066E-52</v>
      </c>
      <c r="G4433" s="460">
        <v>0.99999998509883903</v>
      </c>
      <c r="H4433" s="460">
        <f t="shared" si="774"/>
        <v>1</v>
      </c>
      <c r="I4433" s="460">
        <v>4.97238974969202E-7</v>
      </c>
      <c r="J4433" s="587">
        <v>1.7021708182113401E-7</v>
      </c>
      <c r="K4433" s="587">
        <v>1.4166573408867901E-6</v>
      </c>
      <c r="L4433" s="460" t="str">
        <f t="shared" si="775"/>
        <v>-</v>
      </c>
      <c r="M4433" s="460">
        <f t="shared" si="776"/>
        <v>1</v>
      </c>
      <c r="N4433" s="460">
        <f t="shared" si="777"/>
        <v>7.8481067577892031E-52</v>
      </c>
      <c r="O4433" s="460">
        <f t="shared" si="782"/>
        <v>-1022.1047019576097</v>
      </c>
      <c r="P4433" s="460">
        <f t="shared" si="779"/>
        <v>-100</v>
      </c>
      <c r="Q4433" s="460">
        <f t="shared" si="780"/>
        <v>2.7912767566881933E-34</v>
      </c>
      <c r="R4433" s="460">
        <f t="shared" si="781"/>
        <v>-2.7912767566881936E-32</v>
      </c>
    </row>
    <row r="4434" spans="3:18" x14ac:dyDescent="0.35">
      <c r="C4434" s="460">
        <v>59300</v>
      </c>
      <c r="D4434" s="460">
        <f t="shared" si="772"/>
        <v>59300</v>
      </c>
      <c r="E4434" s="460">
        <f t="shared" si="778"/>
        <v>59.3</v>
      </c>
      <c r="F4434" s="460">
        <f t="shared" si="773"/>
        <v>5.8112896026658372E-9</v>
      </c>
      <c r="G4434" s="460">
        <v>5.7024332400629804E-9</v>
      </c>
      <c r="H4434" s="460">
        <f t="shared" si="774"/>
        <v>1</v>
      </c>
      <c r="I4434" s="460">
        <v>6.6926346318485596E-7</v>
      </c>
      <c r="J4434" s="587">
        <v>4.1972001626116102E-7</v>
      </c>
      <c r="K4434" s="587">
        <v>1.4357672567125901E-6</v>
      </c>
      <c r="L4434" s="460" t="str">
        <f t="shared" si="775"/>
        <v>-</v>
      </c>
      <c r="M4434" s="460">
        <f t="shared" si="776"/>
        <v>1</v>
      </c>
      <c r="N4434" s="460">
        <f t="shared" si="777"/>
        <v>3.3138490997874059E-17</v>
      </c>
      <c r="O4434" s="460">
        <f t="shared" si="782"/>
        <v>-329.59334543204358</v>
      </c>
      <c r="P4434" s="460">
        <f t="shared" si="779"/>
        <v>-100</v>
      </c>
      <c r="Q4434" s="460">
        <f t="shared" si="780"/>
        <v>2.7453989640404501E-34</v>
      </c>
      <c r="R4434" s="460">
        <f t="shared" si="781"/>
        <v>-2.74539896404045E-32</v>
      </c>
    </row>
    <row r="4435" spans="3:18" x14ac:dyDescent="0.35">
      <c r="C4435" s="460">
        <v>59400</v>
      </c>
      <c r="D4435" s="460">
        <f t="shared" si="772"/>
        <v>59400</v>
      </c>
      <c r="E4435" s="460">
        <f t="shared" si="778"/>
        <v>59.4</v>
      </c>
      <c r="F4435" s="460">
        <f t="shared" si="773"/>
        <v>3.6510343700811027E-8</v>
      </c>
      <c r="G4435" s="460">
        <v>1.05367135812123E-8</v>
      </c>
      <c r="H4435" s="460">
        <f t="shared" si="774"/>
        <v>1</v>
      </c>
      <c r="I4435" s="460">
        <v>7.37769844989145E-7</v>
      </c>
      <c r="J4435" s="587">
        <v>5.9890106181527803E-7</v>
      </c>
      <c r="K4435" s="587">
        <v>1.31368746159731E-6</v>
      </c>
      <c r="L4435" s="460" t="str">
        <f t="shared" si="775"/>
        <v>-</v>
      </c>
      <c r="M4435" s="460">
        <f t="shared" si="776"/>
        <v>1</v>
      </c>
      <c r="N4435" s="460">
        <f t="shared" si="777"/>
        <v>3.8469903432706447E-16</v>
      </c>
      <c r="O4435" s="460">
        <f t="shared" si="782"/>
        <v>-308.29757807718858</v>
      </c>
      <c r="P4435" s="460">
        <f t="shared" si="779"/>
        <v>-100</v>
      </c>
      <c r="Q4435" s="460">
        <f t="shared" si="780"/>
        <v>4.3647049392417161E-32</v>
      </c>
      <c r="R4435" s="460">
        <f t="shared" si="781"/>
        <v>-4.364704939241716E-30</v>
      </c>
    </row>
    <row r="4436" spans="3:18" x14ac:dyDescent="0.35">
      <c r="C4436" s="460">
        <v>59500</v>
      </c>
      <c r="D4436" s="460">
        <f t="shared" si="772"/>
        <v>59500</v>
      </c>
      <c r="E4436" s="460">
        <f t="shared" si="778"/>
        <v>59.5</v>
      </c>
      <c r="F4436" s="460">
        <f t="shared" si="773"/>
        <v>8.1099607588186212E-8</v>
      </c>
      <c r="G4436" s="460">
        <v>1.3766871388229799E-8</v>
      </c>
      <c r="H4436" s="460">
        <f t="shared" si="774"/>
        <v>1</v>
      </c>
      <c r="I4436" s="460">
        <v>6.9343668129175804E-7</v>
      </c>
      <c r="J4436" s="587">
        <v>6.7993221547927201E-7</v>
      </c>
      <c r="K4436" s="587">
        <v>1.0638312868187599E-6</v>
      </c>
      <c r="L4436" s="460" t="str">
        <f t="shared" si="775"/>
        <v>-</v>
      </c>
      <c r="M4436" s="460">
        <f t="shared" si="776"/>
        <v>1</v>
      </c>
      <c r="N4436" s="460">
        <f t="shared" si="777"/>
        <v>1.116487867302465E-15</v>
      </c>
      <c r="O4436" s="460">
        <f t="shared" si="782"/>
        <v>-299.04291983953055</v>
      </c>
      <c r="P4436" s="460">
        <f t="shared" si="779"/>
        <v>-100</v>
      </c>
      <c r="Q4436" s="460">
        <f t="shared" si="780"/>
        <v>5.6339052840601661E-31</v>
      </c>
      <c r="R4436" s="460">
        <f t="shared" si="781"/>
        <v>-5.6339052840601658E-29</v>
      </c>
    </row>
    <row r="4437" spans="3:18" x14ac:dyDescent="0.35">
      <c r="C4437" s="460">
        <v>59600</v>
      </c>
      <c r="D4437" s="460">
        <f t="shared" si="772"/>
        <v>59600</v>
      </c>
      <c r="E4437" s="460">
        <f t="shared" si="778"/>
        <v>59.6</v>
      </c>
      <c r="F4437" s="460">
        <f t="shared" si="773"/>
        <v>1.0242097968313102E-7</v>
      </c>
      <c r="G4437" s="460">
        <v>1.6747942099872601E-14</v>
      </c>
      <c r="H4437" s="460">
        <f t="shared" si="774"/>
        <v>1</v>
      </c>
      <c r="I4437" s="460">
        <v>5.4422767638998205E-7</v>
      </c>
      <c r="J4437" s="587">
        <v>6.5099266777636305E-7</v>
      </c>
      <c r="K4437" s="587">
        <v>7.1200801416872195E-7</v>
      </c>
      <c r="L4437" s="460" t="str">
        <f t="shared" si="775"/>
        <v>-</v>
      </c>
      <c r="M4437" s="460">
        <f t="shared" si="776"/>
        <v>1</v>
      </c>
      <c r="N4437" s="460">
        <f t="shared" si="777"/>
        <v>1.7153406375453064E-21</v>
      </c>
      <c r="O4437" s="460">
        <f t="shared" si="782"/>
        <v>-415.31299247083359</v>
      </c>
      <c r="P4437" s="460">
        <f t="shared" si="779"/>
        <v>-100</v>
      </c>
      <c r="Q4437" s="460">
        <f t="shared" si="780"/>
        <v>3.1163724703764233E-31</v>
      </c>
      <c r="R4437" s="460">
        <f t="shared" si="781"/>
        <v>-3.1163724703764233E-29</v>
      </c>
    </row>
    <row r="4438" spans="3:18" x14ac:dyDescent="0.35">
      <c r="C4438" s="460">
        <v>59700</v>
      </c>
      <c r="D4438" s="460">
        <f t="shared" si="772"/>
        <v>59700</v>
      </c>
      <c r="E4438" s="460">
        <f t="shared" si="778"/>
        <v>59.7</v>
      </c>
      <c r="F4438" s="460">
        <f t="shared" si="773"/>
        <v>8.0436945854561436E-8</v>
      </c>
      <c r="G4438" s="460">
        <v>1.3766859850051099E-8</v>
      </c>
      <c r="H4438" s="460">
        <f t="shared" si="774"/>
        <v>1</v>
      </c>
      <c r="I4438" s="460">
        <v>3.13999302312838E-7</v>
      </c>
      <c r="J4438" s="587">
        <v>5.1798905801698499E-7</v>
      </c>
      <c r="K4438" s="587">
        <v>2.93763533909908E-7</v>
      </c>
      <c r="L4438" s="460" t="str">
        <f t="shared" si="775"/>
        <v>-</v>
      </c>
      <c r="M4438" s="460">
        <f t="shared" si="776"/>
        <v>1</v>
      </c>
      <c r="N4438" s="460">
        <f t="shared" si="777"/>
        <v>1.1073641603458959E-15</v>
      </c>
      <c r="O4438" s="460">
        <f t="shared" si="782"/>
        <v>-299.11419072928442</v>
      </c>
      <c r="P4438" s="460">
        <f t="shared" si="779"/>
        <v>-100</v>
      </c>
      <c r="Q4438" s="460">
        <f t="shared" si="780"/>
        <v>3.0656479565875079E-31</v>
      </c>
      <c r="R4438" s="460">
        <f t="shared" si="781"/>
        <v>-3.0656479565875081E-29</v>
      </c>
    </row>
    <row r="4439" spans="3:18" x14ac:dyDescent="0.35">
      <c r="C4439" s="460">
        <v>59800</v>
      </c>
      <c r="D4439" s="460">
        <f t="shared" si="772"/>
        <v>59800</v>
      </c>
      <c r="E4439" s="460">
        <f t="shared" si="778"/>
        <v>59.8</v>
      </c>
      <c r="F4439" s="460">
        <f t="shared" si="773"/>
        <v>3.5916130118332823E-8</v>
      </c>
      <c r="G4439" s="460">
        <v>1.0536717898564899E-8</v>
      </c>
      <c r="H4439" s="460">
        <f t="shared" si="774"/>
        <v>1</v>
      </c>
      <c r="I4439" s="460">
        <v>3.8701406165180597E-8</v>
      </c>
      <c r="J4439" s="587">
        <v>3.0342118378740601E-7</v>
      </c>
      <c r="K4439" s="587">
        <v>1.4920626442980101E-7</v>
      </c>
      <c r="L4439" s="460" t="str">
        <f t="shared" si="775"/>
        <v>-</v>
      </c>
      <c r="M4439" s="460">
        <f t="shared" si="776"/>
        <v>1</v>
      </c>
      <c r="N4439" s="460">
        <f t="shared" si="777"/>
        <v>3.7843813106502329E-16</v>
      </c>
      <c r="O4439" s="460">
        <f t="shared" si="782"/>
        <v>-308.44010221935787</v>
      </c>
      <c r="P4439" s="460">
        <f t="shared" si="779"/>
        <v>-100</v>
      </c>
      <c r="Q4439" s="460">
        <f t="shared" si="780"/>
        <v>5.5190211229048462E-31</v>
      </c>
      <c r="R4439" s="460">
        <f t="shared" si="781"/>
        <v>-5.5190211229048457E-29</v>
      </c>
    </row>
    <row r="4440" spans="3:18" x14ac:dyDescent="0.35">
      <c r="C4440" s="460">
        <v>59900</v>
      </c>
      <c r="D4440" s="460">
        <f t="shared" si="772"/>
        <v>59900</v>
      </c>
      <c r="E4440" s="460">
        <f t="shared" si="778"/>
        <v>59.9</v>
      </c>
      <c r="F4440" s="460">
        <f t="shared" si="773"/>
        <v>5.6699976786879709E-9</v>
      </c>
      <c r="G4440" s="460">
        <v>5.7024409788479101E-9</v>
      </c>
      <c r="H4440" s="460">
        <f t="shared" si="774"/>
        <v>1</v>
      </c>
      <c r="I4440" s="460">
        <v>2.3922572144809699E-7</v>
      </c>
      <c r="J4440" s="587">
        <v>4.2604566456795297E-8</v>
      </c>
      <c r="K4440" s="587">
        <v>5.7320807736074799E-7</v>
      </c>
      <c r="L4440" s="460" t="str">
        <f t="shared" si="775"/>
        <v>-</v>
      </c>
      <c r="M4440" s="460">
        <f t="shared" si="776"/>
        <v>1</v>
      </c>
      <c r="N4440" s="460">
        <f t="shared" si="777"/>
        <v>3.2332827112922812E-17</v>
      </c>
      <c r="O4440" s="460">
        <f t="shared" si="782"/>
        <v>-329.80712639903862</v>
      </c>
      <c r="P4440" s="460">
        <f t="shared" si="779"/>
        <v>-100</v>
      </c>
      <c r="Q4440" s="460">
        <f t="shared" si="780"/>
        <v>4.2183195020606988E-32</v>
      </c>
      <c r="R4440" s="460">
        <f t="shared" si="781"/>
        <v>-4.2183195020606988E-30</v>
      </c>
    </row>
    <row r="4441" spans="3:18" x14ac:dyDescent="0.35">
      <c r="C4441" s="460">
        <v>60000</v>
      </c>
      <c r="D4441" s="460">
        <f t="shared" si="772"/>
        <v>60000</v>
      </c>
      <c r="E4441" s="460">
        <f t="shared" si="778"/>
        <v>60</v>
      </c>
      <c r="F4441" s="460">
        <f t="shared" si="773"/>
        <v>2.0842107237667222E-49</v>
      </c>
      <c r="G4441" s="460">
        <v>0.99999998509883903</v>
      </c>
      <c r="H4441" s="460">
        <f t="shared" si="774"/>
        <v>1</v>
      </c>
      <c r="I4441" s="460">
        <v>4.7738577528152097E-7</v>
      </c>
      <c r="J4441" s="587">
        <v>2.2211812655499299E-7</v>
      </c>
      <c r="K4441" s="587">
        <v>9.3685671510358999E-7</v>
      </c>
      <c r="L4441" s="460" t="str">
        <f t="shared" si="775"/>
        <v>-</v>
      </c>
      <c r="M4441" s="460">
        <f t="shared" si="776"/>
        <v>1</v>
      </c>
      <c r="N4441" s="460">
        <f t="shared" si="777"/>
        <v>2.0842106927095627E-49</v>
      </c>
      <c r="O4441" s="460">
        <f t="shared" si="782"/>
        <v>-973.62116760710489</v>
      </c>
      <c r="P4441" s="460">
        <f t="shared" si="779"/>
        <v>-100</v>
      </c>
      <c r="Q4441" s="460">
        <f t="shared" si="780"/>
        <v>2.6135292727853911E-34</v>
      </c>
      <c r="R4441" s="460">
        <f t="shared" si="781"/>
        <v>-2.6135292727853909E-32</v>
      </c>
    </row>
    <row r="4442" spans="3:18" x14ac:dyDescent="0.35">
      <c r="C4442" s="460">
        <v>60100</v>
      </c>
      <c r="D4442" s="460">
        <f t="shared" si="772"/>
        <v>60100</v>
      </c>
      <c r="E4442" s="460">
        <f t="shared" si="778"/>
        <v>60.1</v>
      </c>
      <c r="F4442" s="460">
        <f t="shared" si="773"/>
        <v>5.6241215205183138E-9</v>
      </c>
      <c r="G4442" s="460">
        <v>5.7024126981110599E-9</v>
      </c>
      <c r="H4442" s="460">
        <f t="shared" si="774"/>
        <v>1</v>
      </c>
      <c r="I4442" s="460">
        <v>6.3988733186134304E-7</v>
      </c>
      <c r="J4442" s="587">
        <v>4.4822966731105701E-7</v>
      </c>
      <c r="K4442" s="587">
        <v>1.20510982173691E-6</v>
      </c>
      <c r="L4442" s="460" t="str">
        <f t="shared" si="775"/>
        <v>-</v>
      </c>
      <c r="M4442" s="460">
        <f t="shared" si="776"/>
        <v>1</v>
      </c>
      <c r="N4442" s="460">
        <f t="shared" si="777"/>
        <v>3.2071061974323316E-17</v>
      </c>
      <c r="O4442" s="460">
        <f t="shared" si="782"/>
        <v>-329.87773317938422</v>
      </c>
      <c r="P4442" s="460">
        <f t="shared" si="779"/>
        <v>-100</v>
      </c>
      <c r="Q4442" s="460">
        <f t="shared" si="780"/>
        <v>2.5713825404022175E-34</v>
      </c>
      <c r="R4442" s="460">
        <f t="shared" si="781"/>
        <v>-2.5713825404022176E-32</v>
      </c>
    </row>
    <row r="4443" spans="3:18" x14ac:dyDescent="0.35">
      <c r="C4443" s="460">
        <v>60200</v>
      </c>
      <c r="D4443" s="460">
        <f t="shared" si="772"/>
        <v>60200</v>
      </c>
      <c r="E4443" s="460">
        <f t="shared" si="778"/>
        <v>60.2</v>
      </c>
      <c r="F4443" s="460">
        <f t="shared" si="773"/>
        <v>3.5337282006508844E-8</v>
      </c>
      <c r="G4443" s="460">
        <v>1.05367169921817E-8</v>
      </c>
      <c r="H4443" s="460">
        <f t="shared" si="774"/>
        <v>1</v>
      </c>
      <c r="I4443" s="460">
        <v>7.0274763667416196E-7</v>
      </c>
      <c r="J4443" s="587">
        <v>5.9984735665422401E-7</v>
      </c>
      <c r="K4443" s="587">
        <v>1.3526389726966301E-6</v>
      </c>
      <c r="L4443" s="460" t="str">
        <f t="shared" si="775"/>
        <v>-</v>
      </c>
      <c r="M4443" s="460">
        <f t="shared" si="776"/>
        <v>1</v>
      </c>
      <c r="N4443" s="460">
        <f t="shared" si="777"/>
        <v>3.7233893977549837E-16</v>
      </c>
      <c r="O4443" s="460">
        <f t="shared" si="782"/>
        <v>-308.58123084451273</v>
      </c>
      <c r="P4443" s="460">
        <f t="shared" si="779"/>
        <v>-100</v>
      </c>
      <c r="Q4443" s="460">
        <f t="shared" si="780"/>
        <v>4.0886862378822694E-32</v>
      </c>
      <c r="R4443" s="460">
        <f t="shared" si="781"/>
        <v>-4.0886862378822691E-30</v>
      </c>
    </row>
    <row r="4444" spans="3:18" x14ac:dyDescent="0.35">
      <c r="C4444" s="460">
        <v>60300</v>
      </c>
      <c r="D4444" s="460">
        <f t="shared" si="772"/>
        <v>60300</v>
      </c>
      <c r="E4444" s="460">
        <f t="shared" si="778"/>
        <v>60.3</v>
      </c>
      <c r="F4444" s="460">
        <f t="shared" si="773"/>
        <v>7.8500228800714315E-8</v>
      </c>
      <c r="G4444" s="460">
        <v>1.37668798512065E-8</v>
      </c>
      <c r="H4444" s="460">
        <f t="shared" si="774"/>
        <v>1</v>
      </c>
      <c r="I4444" s="460">
        <v>6.5742675478784102E-7</v>
      </c>
      <c r="J4444" s="587">
        <v>6.5339955446787499E-7</v>
      </c>
      <c r="K4444" s="587">
        <v>1.3662134582810001E-6</v>
      </c>
      <c r="L4444" s="460" t="str">
        <f t="shared" si="775"/>
        <v>-</v>
      </c>
      <c r="M4444" s="460">
        <f t="shared" si="776"/>
        <v>1</v>
      </c>
      <c r="N4444" s="460">
        <f t="shared" si="777"/>
        <v>1.0807032181916541E-15</v>
      </c>
      <c r="O4444" s="460">
        <f t="shared" si="782"/>
        <v>-299.32587110517068</v>
      </c>
      <c r="P4444" s="460">
        <f t="shared" si="779"/>
        <v>-100</v>
      </c>
      <c r="Q4444" s="460">
        <f t="shared" si="780"/>
        <v>5.2783287820745976E-31</v>
      </c>
      <c r="R4444" s="460">
        <f t="shared" si="781"/>
        <v>-5.2783287820745976E-29</v>
      </c>
    </row>
    <row r="4445" spans="3:18" x14ac:dyDescent="0.35">
      <c r="C4445" s="460">
        <v>60400</v>
      </c>
      <c r="D4445" s="460">
        <f t="shared" si="772"/>
        <v>60400</v>
      </c>
      <c r="E4445" s="460">
        <f t="shared" si="778"/>
        <v>60.4</v>
      </c>
      <c r="F4445" s="460">
        <f t="shared" si="773"/>
        <v>9.9146171645006806E-8</v>
      </c>
      <c r="G4445" s="460">
        <v>8.4879286496516304E-15</v>
      </c>
      <c r="H4445" s="460">
        <f t="shared" si="774"/>
        <v>1</v>
      </c>
      <c r="I4445" s="460">
        <v>5.1197262515089198E-7</v>
      </c>
      <c r="J4445" s="587">
        <v>6.0127303891672702E-7</v>
      </c>
      <c r="K4445" s="587">
        <v>1.2458732031162399E-6</v>
      </c>
      <c r="L4445" s="460" t="str">
        <f t="shared" si="775"/>
        <v>-</v>
      </c>
      <c r="M4445" s="460">
        <f t="shared" si="776"/>
        <v>1</v>
      </c>
      <c r="N4445" s="460">
        <f t="shared" si="777"/>
        <v>8.4154563080893139E-22</v>
      </c>
      <c r="O4445" s="460">
        <f t="shared" si="782"/>
        <v>-421.49844660930103</v>
      </c>
      <c r="P4445" s="460">
        <f t="shared" si="779"/>
        <v>-100</v>
      </c>
      <c r="Q4445" s="460">
        <f t="shared" si="780"/>
        <v>2.9198031618316228E-31</v>
      </c>
      <c r="R4445" s="460">
        <f t="shared" si="781"/>
        <v>-2.9198031618316231E-29</v>
      </c>
    </row>
    <row r="4446" spans="3:18" x14ac:dyDescent="0.35">
      <c r="C4446" s="460">
        <v>60500</v>
      </c>
      <c r="D4446" s="460">
        <f t="shared" si="772"/>
        <v>60500</v>
      </c>
      <c r="E4446" s="460">
        <f t="shared" si="778"/>
        <v>60.5</v>
      </c>
      <c r="F4446" s="460">
        <f t="shared" si="773"/>
        <v>7.7871287581007459E-8</v>
      </c>
      <c r="G4446" s="460">
        <v>1.3766873698380699E-8</v>
      </c>
      <c r="H4446" s="460">
        <f t="shared" si="774"/>
        <v>1</v>
      </c>
      <c r="I4446" s="460">
        <v>2.8962676673528601E-7</v>
      </c>
      <c r="J4446" s="587">
        <v>4.5286846727130598E-7</v>
      </c>
      <c r="K4446" s="587">
        <v>1.0047882955666101E-6</v>
      </c>
      <c r="L4446" s="460" t="str">
        <f t="shared" si="775"/>
        <v>-</v>
      </c>
      <c r="M4446" s="460">
        <f t="shared" si="776"/>
        <v>1</v>
      </c>
      <c r="N4446" s="460">
        <f t="shared" si="777"/>
        <v>1.0720441808580111E-15</v>
      </c>
      <c r="O4446" s="460">
        <f t="shared" si="782"/>
        <v>-299.39574632444226</v>
      </c>
      <c r="P4446" s="460">
        <f t="shared" si="779"/>
        <v>-100</v>
      </c>
      <c r="Q4446" s="460">
        <f t="shared" si="780"/>
        <v>2.8732013251510627E-31</v>
      </c>
      <c r="R4446" s="460">
        <f t="shared" si="781"/>
        <v>-2.8732013251510628E-29</v>
      </c>
    </row>
    <row r="4447" spans="3:18" x14ac:dyDescent="0.35">
      <c r="C4447" s="460">
        <v>60600</v>
      </c>
      <c r="D4447" s="460">
        <f t="shared" si="772"/>
        <v>60600</v>
      </c>
      <c r="E4447" s="460">
        <f t="shared" si="778"/>
        <v>60.6</v>
      </c>
      <c r="F4447" s="460">
        <f t="shared" si="773"/>
        <v>3.4773306261456037E-8</v>
      </c>
      <c r="G4447" s="460">
        <v>1.0536714510288301E-8</v>
      </c>
      <c r="H4447" s="460">
        <f t="shared" si="774"/>
        <v>1</v>
      </c>
      <c r="I4447" s="460">
        <v>2.5128727302566401E-8</v>
      </c>
      <c r="J4447" s="587">
        <v>2.32921670525518E-7</v>
      </c>
      <c r="K4447" s="587">
        <v>6.67832428314141E-7</v>
      </c>
      <c r="L4447" s="460" t="str">
        <f t="shared" si="775"/>
        <v>-</v>
      </c>
      <c r="M4447" s="460">
        <f t="shared" si="776"/>
        <v>1</v>
      </c>
      <c r="N4447" s="460">
        <f t="shared" si="777"/>
        <v>3.6639640065578284E-16</v>
      </c>
      <c r="O4447" s="460">
        <f t="shared" si="782"/>
        <v>-308.72097602666724</v>
      </c>
      <c r="P4447" s="460">
        <f t="shared" si="779"/>
        <v>-100</v>
      </c>
      <c r="Q4447" s="460">
        <f t="shared" si="780"/>
        <v>5.1727782663643544E-31</v>
      </c>
      <c r="R4447" s="460">
        <f t="shared" si="781"/>
        <v>-5.172778266364355E-29</v>
      </c>
    </row>
    <row r="4448" spans="3:18" x14ac:dyDescent="0.35">
      <c r="C4448" s="460">
        <v>60700</v>
      </c>
      <c r="D4448" s="460">
        <f t="shared" si="772"/>
        <v>60700</v>
      </c>
      <c r="E4448" s="460">
        <f t="shared" si="778"/>
        <v>60.7</v>
      </c>
      <c r="F4448" s="460">
        <f t="shared" si="773"/>
        <v>5.490019701986018E-9</v>
      </c>
      <c r="G4448" s="460">
        <v>5.7024316770351896E-9</v>
      </c>
      <c r="H4448" s="460">
        <f t="shared" si="774"/>
        <v>1</v>
      </c>
      <c r="I4448" s="460">
        <v>2.4069449543369899E-7</v>
      </c>
      <c r="J4448" s="587">
        <v>2.2612588610480901E-8</v>
      </c>
      <c r="K4448" s="587">
        <v>2.6902336563481301E-7</v>
      </c>
      <c r="L4448" s="460" t="str">
        <f t="shared" si="775"/>
        <v>-</v>
      </c>
      <c r="M4448" s="460">
        <f t="shared" si="776"/>
        <v>1</v>
      </c>
      <c r="N4448" s="460">
        <f t="shared" si="777"/>
        <v>3.1306462256152358E-17</v>
      </c>
      <c r="O4448" s="460">
        <f t="shared" si="782"/>
        <v>-330.08732012925793</v>
      </c>
      <c r="P4448" s="460">
        <f t="shared" si="779"/>
        <v>-100</v>
      </c>
      <c r="Q4448" s="460">
        <f t="shared" si="780"/>
        <v>3.9541891792087379E-32</v>
      </c>
      <c r="R4448" s="460">
        <f t="shared" si="781"/>
        <v>-3.9541891792087383E-30</v>
      </c>
    </row>
    <row r="4449" spans="3:18" x14ac:dyDescent="0.35">
      <c r="C4449" s="460">
        <v>60800</v>
      </c>
      <c r="D4449" s="460">
        <f t="shared" si="772"/>
        <v>60800</v>
      </c>
      <c r="E4449" s="460">
        <f t="shared" si="778"/>
        <v>60.8</v>
      </c>
      <c r="F4449" s="460">
        <f t="shared" si="773"/>
        <v>1.1477271041043984E-50</v>
      </c>
      <c r="G4449" s="460">
        <v>0.99999998509883903</v>
      </c>
      <c r="H4449" s="460">
        <f t="shared" si="774"/>
        <v>1</v>
      </c>
      <c r="I4449" s="460">
        <v>4.6721250783801898E-7</v>
      </c>
      <c r="J4449" s="587">
        <v>2.7243081811488902E-7</v>
      </c>
      <c r="K4449" s="587">
        <v>1.5190693778078999E-7</v>
      </c>
      <c r="L4449" s="460" t="str">
        <f t="shared" si="775"/>
        <v>-</v>
      </c>
      <c r="M4449" s="460">
        <f t="shared" si="776"/>
        <v>1</v>
      </c>
      <c r="N4449" s="460">
        <f t="shared" si="777"/>
        <v>1.147727087001932E-50</v>
      </c>
      <c r="O4449" s="460">
        <f t="shared" si="782"/>
        <v>-998.80322737290214</v>
      </c>
      <c r="P4449" s="460">
        <f t="shared" si="779"/>
        <v>-100</v>
      </c>
      <c r="Q4449" s="460">
        <f t="shared" si="780"/>
        <v>2.4502364474897306E-34</v>
      </c>
      <c r="R4449" s="460">
        <f t="shared" si="781"/>
        <v>-2.4502364474897307E-32</v>
      </c>
    </row>
    <row r="4450" spans="3:18" x14ac:dyDescent="0.35">
      <c r="C4450" s="460">
        <v>60900</v>
      </c>
      <c r="D4450" s="460">
        <f t="shared" si="772"/>
        <v>60900</v>
      </c>
      <c r="E4450" s="460">
        <f t="shared" si="778"/>
        <v>60.9</v>
      </c>
      <c r="F4450" s="460">
        <f t="shared" si="773"/>
        <v>5.4464633445147049E-9</v>
      </c>
      <c r="G4450" s="460">
        <v>5.70242195801261E-9</v>
      </c>
      <c r="H4450" s="460">
        <f t="shared" si="774"/>
        <v>1</v>
      </c>
      <c r="I4450" s="460">
        <v>6.20182934411061E-7</v>
      </c>
      <c r="J4450" s="587">
        <v>4.76547743332778E-7</v>
      </c>
      <c r="K4450" s="587">
        <v>5.5346730472218797E-7</v>
      </c>
      <c r="L4450" s="460" t="str">
        <f t="shared" si="775"/>
        <v>-</v>
      </c>
      <c r="M4450" s="460">
        <f t="shared" si="776"/>
        <v>1</v>
      </c>
      <c r="N4450" s="460">
        <f t="shared" si="777"/>
        <v>3.1058032169271449E-17</v>
      </c>
      <c r="O4450" s="460">
        <f t="shared" si="782"/>
        <v>-330.15652129095173</v>
      </c>
      <c r="P4450" s="460">
        <f t="shared" si="779"/>
        <v>-100</v>
      </c>
      <c r="Q4450" s="460">
        <f t="shared" si="780"/>
        <v>2.4115034055687502E-34</v>
      </c>
      <c r="R4450" s="460">
        <f t="shared" si="781"/>
        <v>-2.4115034055687502E-32</v>
      </c>
    </row>
    <row r="4451" spans="3:18" x14ac:dyDescent="0.35">
      <c r="C4451" s="460">
        <v>61000</v>
      </c>
      <c r="D4451" s="460">
        <f t="shared" si="772"/>
        <v>61000</v>
      </c>
      <c r="E4451" s="460">
        <f t="shared" si="778"/>
        <v>61</v>
      </c>
      <c r="F4451" s="460">
        <f t="shared" si="773"/>
        <v>3.4223728911956192E-8</v>
      </c>
      <c r="G4451" s="460">
        <v>1.0536711420284101E-8</v>
      </c>
      <c r="H4451" s="460">
        <f t="shared" si="774"/>
        <v>1</v>
      </c>
      <c r="I4451" s="460">
        <v>6.7690791857749103E-7</v>
      </c>
      <c r="J4451" s="587">
        <v>6.0268505852760197E-7</v>
      </c>
      <c r="K4451" s="587">
        <v>8.9649418816458104E-7</v>
      </c>
      <c r="L4451" s="460" t="str">
        <f t="shared" si="775"/>
        <v>-</v>
      </c>
      <c r="M4451" s="460">
        <f t="shared" si="776"/>
        <v>1</v>
      </c>
      <c r="N4451" s="460">
        <f t="shared" si="777"/>
        <v>3.6060555527131596E-16</v>
      </c>
      <c r="O4451" s="460">
        <f t="shared" si="782"/>
        <v>-308.85935174167366</v>
      </c>
      <c r="P4451" s="460">
        <f t="shared" si="779"/>
        <v>-100</v>
      </c>
      <c r="Q4451" s="460">
        <f t="shared" si="780"/>
        <v>3.8350091431707665E-32</v>
      </c>
      <c r="R4451" s="460">
        <f t="shared" si="781"/>
        <v>-3.8350091431707667E-30</v>
      </c>
    </row>
    <row r="4452" spans="3:18" x14ac:dyDescent="0.35">
      <c r="C4452" s="460">
        <v>61100</v>
      </c>
      <c r="D4452" s="460">
        <f t="shared" si="772"/>
        <v>61100</v>
      </c>
      <c r="E4452" s="460">
        <f t="shared" si="778"/>
        <v>61.1</v>
      </c>
      <c r="F4452" s="460">
        <f t="shared" si="773"/>
        <v>7.6032507171791412E-8</v>
      </c>
      <c r="G4452" s="460">
        <v>1.3766865985404499E-8</v>
      </c>
      <c r="H4452" s="460">
        <f t="shared" si="774"/>
        <v>1</v>
      </c>
      <c r="I4452" s="460">
        <v>6.2958055123323004E-7</v>
      </c>
      <c r="J4452" s="587">
        <v>6.3136247541544196E-7</v>
      </c>
      <c r="K4452" s="587">
        <v>1.14796830833508E-6</v>
      </c>
      <c r="L4452" s="460" t="str">
        <f t="shared" si="775"/>
        <v>-</v>
      </c>
      <c r="M4452" s="460">
        <f t="shared" si="776"/>
        <v>1</v>
      </c>
      <c r="N4452" s="460">
        <f t="shared" si="777"/>
        <v>1.0467293367683588E-15</v>
      </c>
      <c r="O4452" s="460">
        <f t="shared" si="782"/>
        <v>-299.60331207309684</v>
      </c>
      <c r="P4452" s="460">
        <f t="shared" si="779"/>
        <v>-100</v>
      </c>
      <c r="Q4452" s="460">
        <f t="shared" si="780"/>
        <v>4.9514787458808067E-31</v>
      </c>
      <c r="R4452" s="460">
        <f t="shared" si="781"/>
        <v>-4.951478745880807E-29</v>
      </c>
    </row>
    <row r="4453" spans="3:18" x14ac:dyDescent="0.35">
      <c r="C4453" s="460">
        <v>61200</v>
      </c>
      <c r="D4453" s="460">
        <f t="shared" si="772"/>
        <v>61200</v>
      </c>
      <c r="E4453" s="460">
        <f t="shared" si="778"/>
        <v>61.2</v>
      </c>
      <c r="F4453" s="460">
        <f t="shared" si="773"/>
        <v>9.6036970487174611E-8</v>
      </c>
      <c r="G4453" s="460">
        <v>1.35356824445114E-14</v>
      </c>
      <c r="H4453" s="460">
        <f t="shared" si="774"/>
        <v>1</v>
      </c>
      <c r="I4453" s="460">
        <v>4.8632955568713596E-7</v>
      </c>
      <c r="J4453" s="587">
        <v>5.5888951786733002E-7</v>
      </c>
      <c r="K4453" s="587">
        <v>1.2841895883410299E-6</v>
      </c>
      <c r="L4453" s="460" t="str">
        <f t="shared" si="775"/>
        <v>-</v>
      </c>
      <c r="M4453" s="460">
        <f t="shared" si="776"/>
        <v>1</v>
      </c>
      <c r="N4453" s="460">
        <f t="shared" si="777"/>
        <v>1.2999259354473088E-21</v>
      </c>
      <c r="O4453" s="460">
        <f t="shared" si="782"/>
        <v>-417.72162782683034</v>
      </c>
      <c r="P4453" s="460">
        <f t="shared" si="779"/>
        <v>-100</v>
      </c>
      <c r="Q4453" s="460">
        <f t="shared" si="780"/>
        <v>2.7391125644861063E-31</v>
      </c>
      <c r="R4453" s="460">
        <f t="shared" si="781"/>
        <v>-2.7391125644861063E-29</v>
      </c>
    </row>
    <row r="4454" spans="3:18" x14ac:dyDescent="0.35">
      <c r="C4454" s="460">
        <v>61300</v>
      </c>
      <c r="D4454" s="460">
        <f t="shared" si="772"/>
        <v>61300</v>
      </c>
      <c r="E4454" s="460">
        <f t="shared" si="778"/>
        <v>61.3</v>
      </c>
      <c r="F4454" s="460">
        <f t="shared" si="773"/>
        <v>7.5435171293707958E-8</v>
      </c>
      <c r="G4454" s="460">
        <v>1.37668652184994E-8</v>
      </c>
      <c r="H4454" s="460">
        <f t="shared" si="774"/>
        <v>1</v>
      </c>
      <c r="I4454" s="460">
        <v>2.6982606992913898E-7</v>
      </c>
      <c r="J4454" s="587">
        <v>3.9780048099160498E-7</v>
      </c>
      <c r="K4454" s="587">
        <v>1.2930056253773101E-6</v>
      </c>
      <c r="L4454" s="460" t="str">
        <f t="shared" si="775"/>
        <v>-</v>
      </c>
      <c r="M4454" s="460">
        <f t="shared" si="776"/>
        <v>1</v>
      </c>
      <c r="N4454" s="460">
        <f t="shared" si="777"/>
        <v>1.0385058359348924E-15</v>
      </c>
      <c r="O4454" s="460">
        <f t="shared" si="782"/>
        <v>-299.67182117165419</v>
      </c>
      <c r="P4454" s="460">
        <f t="shared" si="779"/>
        <v>-100</v>
      </c>
      <c r="Q4454" s="460">
        <f t="shared" si="780"/>
        <v>2.6962426780846497E-31</v>
      </c>
      <c r="R4454" s="460">
        <f t="shared" si="781"/>
        <v>-2.6962426780846497E-29</v>
      </c>
    </row>
    <row r="4455" spans="3:18" x14ac:dyDescent="0.35">
      <c r="C4455" s="460">
        <v>61400</v>
      </c>
      <c r="D4455" s="460">
        <f t="shared" si="772"/>
        <v>61400</v>
      </c>
      <c r="E4455" s="460">
        <f t="shared" si="778"/>
        <v>61.4</v>
      </c>
      <c r="F4455" s="460">
        <f t="shared" si="773"/>
        <v>3.3688094257351837E-8</v>
      </c>
      <c r="G4455" s="460">
        <v>1.05367021659775E-8</v>
      </c>
      <c r="H4455" s="460">
        <f t="shared" si="774"/>
        <v>1</v>
      </c>
      <c r="I4455" s="460">
        <v>1.36890374514274E-8</v>
      </c>
      <c r="J4455" s="587">
        <v>1.7468865735247101E-7</v>
      </c>
      <c r="K4455" s="587">
        <v>1.17488485601889E-6</v>
      </c>
      <c r="L4455" s="460" t="str">
        <f t="shared" si="775"/>
        <v>-</v>
      </c>
      <c r="M4455" s="460">
        <f t="shared" si="776"/>
        <v>1</v>
      </c>
      <c r="N4455" s="460">
        <f t="shared" si="777"/>
        <v>3.549614157290933E-16</v>
      </c>
      <c r="O4455" s="460">
        <f t="shared" si="782"/>
        <v>-308.99637704293463</v>
      </c>
      <c r="P4455" s="460">
        <f t="shared" si="779"/>
        <v>-100</v>
      </c>
      <c r="Q4455" s="460">
        <f t="shared" si="780"/>
        <v>4.8543774536499543E-31</v>
      </c>
      <c r="R4455" s="460">
        <f t="shared" si="781"/>
        <v>-4.854377453649954E-29</v>
      </c>
    </row>
    <row r="4456" spans="3:18" x14ac:dyDescent="0.35">
      <c r="C4456" s="460">
        <v>61500</v>
      </c>
      <c r="D4456" s="460">
        <f t="shared" si="772"/>
        <v>61500</v>
      </c>
      <c r="E4456" s="460">
        <f t="shared" si="778"/>
        <v>61.5</v>
      </c>
      <c r="F4456" s="460">
        <f t="shared" si="773"/>
        <v>5.3191006010623126E-9</v>
      </c>
      <c r="G4456" s="460">
        <v>5.7024373194730798E-9</v>
      </c>
      <c r="H4456" s="460">
        <f t="shared" si="774"/>
        <v>1</v>
      </c>
      <c r="I4456" s="460">
        <v>2.4274138045386799E-7</v>
      </c>
      <c r="J4456" s="587">
        <v>7.4187540550304297E-8</v>
      </c>
      <c r="K4456" s="587">
        <v>9.4274099131852899E-7</v>
      </c>
      <c r="L4456" s="460" t="str">
        <f t="shared" si="775"/>
        <v>-</v>
      </c>
      <c r="M4456" s="460">
        <f t="shared" si="776"/>
        <v>1</v>
      </c>
      <c r="N4456" s="460">
        <f t="shared" si="777"/>
        <v>3.0331837773529421E-17</v>
      </c>
      <c r="O4456" s="460">
        <f t="shared" si="782"/>
        <v>-330.36202550910275</v>
      </c>
      <c r="P4456" s="460">
        <f t="shared" si="779"/>
        <v>-100</v>
      </c>
      <c r="Q4456" s="460">
        <f t="shared" si="780"/>
        <v>3.7112722798659075E-32</v>
      </c>
      <c r="R4456" s="460">
        <f t="shared" si="781"/>
        <v>-3.7112722798659076E-30</v>
      </c>
    </row>
    <row r="4457" spans="3:18" x14ac:dyDescent="0.35">
      <c r="C4457" s="460">
        <v>61600</v>
      </c>
      <c r="D4457" s="460">
        <f t="shared" si="772"/>
        <v>61600</v>
      </c>
      <c r="E4457" s="460">
        <f t="shared" si="778"/>
        <v>61.6</v>
      </c>
      <c r="F4457" s="460">
        <f t="shared" si="773"/>
        <v>1.0827495448064645E-48</v>
      </c>
      <c r="G4457" s="460">
        <v>0.99999998509883903</v>
      </c>
      <c r="H4457" s="460">
        <f t="shared" si="774"/>
        <v>1</v>
      </c>
      <c r="I4457" s="460">
        <v>4.6045012025888999E-7</v>
      </c>
      <c r="J4457" s="587">
        <v>3.08801217855558E-7</v>
      </c>
      <c r="K4457" s="587">
        <v>6.2053869818471503E-7</v>
      </c>
      <c r="L4457" s="460" t="str">
        <f t="shared" si="775"/>
        <v>-</v>
      </c>
      <c r="M4457" s="460">
        <f t="shared" si="776"/>
        <v>1</v>
      </c>
      <c r="N4457" s="460">
        <f t="shared" si="777"/>
        <v>1.0827495286722392E-48</v>
      </c>
      <c r="O4457" s="460">
        <f t="shared" si="782"/>
        <v>-959.30943993298456</v>
      </c>
      <c r="P4457" s="460">
        <f t="shared" si="779"/>
        <v>-100</v>
      </c>
      <c r="Q4457" s="460">
        <f t="shared" si="780"/>
        <v>2.3000509567992654E-34</v>
      </c>
      <c r="R4457" s="460">
        <f t="shared" si="781"/>
        <v>-2.3000509567992655E-32</v>
      </c>
    </row>
    <row r="4458" spans="3:18" x14ac:dyDescent="0.35">
      <c r="C4458" s="460">
        <v>61700</v>
      </c>
      <c r="D4458" s="460">
        <f t="shared" si="772"/>
        <v>61700</v>
      </c>
      <c r="E4458" s="460">
        <f t="shared" si="778"/>
        <v>61.7</v>
      </c>
      <c r="F4458" s="460">
        <f t="shared" si="773"/>
        <v>5.2777195189135369E-9</v>
      </c>
      <c r="G4458" s="460">
        <v>5.7024162544305902E-9</v>
      </c>
      <c r="H4458" s="460">
        <f t="shared" si="774"/>
        <v>1</v>
      </c>
      <c r="I4458" s="460">
        <v>6.0668430808814605E-7</v>
      </c>
      <c r="J4458" s="587">
        <v>4.9179792016496196E-7</v>
      </c>
      <c r="K4458" s="587">
        <v>2.4082970682893499E-7</v>
      </c>
      <c r="L4458" s="460" t="str">
        <f t="shared" si="775"/>
        <v>-</v>
      </c>
      <c r="M4458" s="460">
        <f t="shared" si="776"/>
        <v>1</v>
      </c>
      <c r="N4458" s="460">
        <f t="shared" si="777"/>
        <v>3.0095753570978148E-17</v>
      </c>
      <c r="O4458" s="460">
        <f t="shared" si="782"/>
        <v>-330.42989555708772</v>
      </c>
      <c r="P4458" s="460">
        <f t="shared" si="779"/>
        <v>-100</v>
      </c>
      <c r="Q4458" s="460">
        <f t="shared" si="780"/>
        <v>2.2643859575126099E-34</v>
      </c>
      <c r="R4458" s="460">
        <f t="shared" si="781"/>
        <v>-2.2643859575126098E-32</v>
      </c>
    </row>
    <row r="4459" spans="3:18" x14ac:dyDescent="0.35">
      <c r="C4459" s="460">
        <v>61800</v>
      </c>
      <c r="D4459" s="460">
        <f t="shared" si="772"/>
        <v>61800</v>
      </c>
      <c r="E4459" s="460">
        <f t="shared" si="778"/>
        <v>61.8</v>
      </c>
      <c r="F4459" s="460">
        <f t="shared" si="773"/>
        <v>3.3165964049603258E-8</v>
      </c>
      <c r="G4459" s="460">
        <v>1.0536714836773301E-8</v>
      </c>
      <c r="H4459" s="460">
        <f t="shared" si="774"/>
        <v>1</v>
      </c>
      <c r="I4459" s="460">
        <v>6.5987811377066301E-7</v>
      </c>
      <c r="J4459" s="587">
        <v>5.9444490437764299E-7</v>
      </c>
      <c r="K4459" s="587">
        <v>1.58528112662974E-7</v>
      </c>
      <c r="L4459" s="460" t="str">
        <f t="shared" si="775"/>
        <v>-</v>
      </c>
      <c r="M4459" s="460">
        <f t="shared" si="776"/>
        <v>1</v>
      </c>
      <c r="N4459" s="460">
        <f t="shared" si="777"/>
        <v>3.4946030547734452E-16</v>
      </c>
      <c r="O4459" s="460">
        <f t="shared" si="782"/>
        <v>-309.13204295580192</v>
      </c>
      <c r="P4459" s="460">
        <f t="shared" si="779"/>
        <v>-100</v>
      </c>
      <c r="Q4459" s="460">
        <f t="shared" si="780"/>
        <v>3.6015700490073451E-32</v>
      </c>
      <c r="R4459" s="460">
        <f t="shared" si="781"/>
        <v>-3.601570049007345E-30</v>
      </c>
    </row>
    <row r="4460" spans="3:18" x14ac:dyDescent="0.35">
      <c r="C4460" s="460">
        <v>61900</v>
      </c>
      <c r="D4460" s="460">
        <f t="shared" si="772"/>
        <v>61900</v>
      </c>
      <c r="E4460" s="460">
        <f t="shared" si="778"/>
        <v>61.9</v>
      </c>
      <c r="F4460" s="460">
        <f t="shared" si="773"/>
        <v>7.3688225737493244E-8</v>
      </c>
      <c r="G4460" s="460">
        <v>1.3766874468585599E-8</v>
      </c>
      <c r="H4460" s="460">
        <f t="shared" si="774"/>
        <v>1</v>
      </c>
      <c r="I4460" s="460">
        <v>6.1282554417698796E-7</v>
      </c>
      <c r="J4460" s="587">
        <v>6.0114185159175801E-7</v>
      </c>
      <c r="K4460" s="587">
        <v>5.3813861196230997E-7</v>
      </c>
      <c r="L4460" s="460" t="str">
        <f t="shared" si="775"/>
        <v>-</v>
      </c>
      <c r="M4460" s="460">
        <f t="shared" si="776"/>
        <v>1</v>
      </c>
      <c r="N4460" s="460">
        <f t="shared" si="777"/>
        <v>1.014456553540868E-15</v>
      </c>
      <c r="O4460" s="460">
        <f t="shared" si="782"/>
        <v>-299.87533095805378</v>
      </c>
      <c r="P4460" s="460">
        <f t="shared" si="779"/>
        <v>-100</v>
      </c>
      <c r="Q4460" s="460">
        <f t="shared" si="780"/>
        <v>4.6506729957852667E-31</v>
      </c>
      <c r="R4460" s="460">
        <f t="shared" si="781"/>
        <v>-4.6506729957852666E-29</v>
      </c>
    </row>
    <row r="4461" spans="3:18" x14ac:dyDescent="0.35">
      <c r="C4461" s="460">
        <v>62000</v>
      </c>
      <c r="D4461" s="460">
        <f t="shared" si="772"/>
        <v>62000</v>
      </c>
      <c r="E4461" s="460">
        <f t="shared" si="778"/>
        <v>62</v>
      </c>
      <c r="F4461" s="460">
        <f t="shared" si="773"/>
        <v>9.3083057939104061E-8</v>
      </c>
      <c r="G4461" s="460">
        <v>5.2756689942904103E-15</v>
      </c>
      <c r="H4461" s="460">
        <f t="shared" si="774"/>
        <v>1</v>
      </c>
      <c r="I4461" s="460">
        <v>4.7363556548426499E-7</v>
      </c>
      <c r="J4461" s="587">
        <v>5.1178572656719E-7</v>
      </c>
      <c r="K4461" s="587">
        <v>8.60947676890173E-7</v>
      </c>
      <c r="L4461" s="460" t="str">
        <f t="shared" si="775"/>
        <v>-</v>
      </c>
      <c r="M4461" s="460">
        <f t="shared" si="776"/>
        <v>1</v>
      </c>
      <c r="N4461" s="460">
        <f t="shared" si="777"/>
        <v>4.910754026630691E-22</v>
      </c>
      <c r="O4461" s="460">
        <f t="shared" si="782"/>
        <v>-426.17703637154142</v>
      </c>
      <c r="P4461" s="460">
        <f t="shared" si="779"/>
        <v>-100</v>
      </c>
      <c r="Q4461" s="460">
        <f t="shared" si="780"/>
        <v>2.5728077384289455E-31</v>
      </c>
      <c r="R4461" s="460">
        <f t="shared" si="781"/>
        <v>-2.5728077384289455E-29</v>
      </c>
    </row>
    <row r="4462" spans="3:18" x14ac:dyDescent="0.35">
      <c r="C4462" s="460">
        <v>62100</v>
      </c>
      <c r="D4462" s="460">
        <f t="shared" si="772"/>
        <v>62100</v>
      </c>
      <c r="E4462" s="460">
        <f t="shared" si="778"/>
        <v>62.1</v>
      </c>
      <c r="F4462" s="460">
        <f t="shared" si="773"/>
        <v>7.3120539469589341E-8</v>
      </c>
      <c r="G4462" s="460">
        <v>1.3766879097602E-8</v>
      </c>
      <c r="H4462" s="460">
        <f t="shared" si="774"/>
        <v>1</v>
      </c>
      <c r="I4462" s="460">
        <v>2.6434630504808802E-7</v>
      </c>
      <c r="J4462" s="587">
        <v>3.4163284388758599E-7</v>
      </c>
      <c r="K4462" s="587">
        <v>1.0958542790323899E-6</v>
      </c>
      <c r="L4462" s="460" t="str">
        <f t="shared" si="775"/>
        <v>-</v>
      </c>
      <c r="M4462" s="460">
        <f t="shared" si="776"/>
        <v>1</v>
      </c>
      <c r="N4462" s="460">
        <f t="shared" si="777"/>
        <v>1.0066416264292714E-15</v>
      </c>
      <c r="O4462" s="460">
        <f t="shared" si="782"/>
        <v>-299.9425022943002</v>
      </c>
      <c r="P4462" s="460">
        <f t="shared" si="779"/>
        <v>-100</v>
      </c>
      <c r="Q4462" s="460">
        <f t="shared" si="780"/>
        <v>2.5333208818357356E-31</v>
      </c>
      <c r="R4462" s="460">
        <f t="shared" si="781"/>
        <v>-2.5333208818357358E-29</v>
      </c>
    </row>
    <row r="4463" spans="3:18" x14ac:dyDescent="0.35">
      <c r="C4463" s="460">
        <v>62200</v>
      </c>
      <c r="D4463" s="460">
        <f t="shared" si="772"/>
        <v>62200</v>
      </c>
      <c r="E4463" s="460">
        <f t="shared" si="778"/>
        <v>62.2</v>
      </c>
      <c r="F4463" s="460">
        <f t="shared" si="773"/>
        <v>3.2656916717111274E-8</v>
      </c>
      <c r="G4463" s="460">
        <v>1.0536707727601999E-8</v>
      </c>
      <c r="H4463" s="460">
        <f t="shared" si="774"/>
        <v>1</v>
      </c>
      <c r="I4463" s="460">
        <v>1.74327736470328E-8</v>
      </c>
      <c r="J4463" s="587">
        <v>1.18705150796787E-7</v>
      </c>
      <c r="K4463" s="587">
        <v>1.2207008345238999E-6</v>
      </c>
      <c r="L4463" s="460" t="str">
        <f t="shared" si="775"/>
        <v>-</v>
      </c>
      <c r="M4463" s="460">
        <f t="shared" si="776"/>
        <v>1</v>
      </c>
      <c r="N4463" s="460">
        <f t="shared" si="777"/>
        <v>3.4409638673284127E-16</v>
      </c>
      <c r="O4463" s="460">
        <f t="shared" si="782"/>
        <v>-309.26639775538308</v>
      </c>
      <c r="P4463" s="460">
        <f t="shared" si="779"/>
        <v>-100</v>
      </c>
      <c r="Q4463" s="460">
        <f t="shared" si="780"/>
        <v>4.5612329505028296E-31</v>
      </c>
      <c r="R4463" s="460">
        <f t="shared" si="781"/>
        <v>-4.5612329505028298E-29</v>
      </c>
    </row>
    <row r="4464" spans="3:18" x14ac:dyDescent="0.35">
      <c r="C4464" s="460">
        <v>62300</v>
      </c>
      <c r="D4464" s="460">
        <f t="shared" si="772"/>
        <v>62300</v>
      </c>
      <c r="E4464" s="460">
        <f t="shared" si="778"/>
        <v>62.3</v>
      </c>
      <c r="F4464" s="460">
        <f t="shared" si="773"/>
        <v>5.1566788203274305E-9</v>
      </c>
      <c r="G4464" s="460">
        <v>5.7024280972018799E-9</v>
      </c>
      <c r="H4464" s="460">
        <f t="shared" si="774"/>
        <v>1</v>
      </c>
      <c r="I4464" s="460">
        <v>2.2923905532825199E-7</v>
      </c>
      <c r="J4464" s="587">
        <v>1.2081986615802401E-7</v>
      </c>
      <c r="K4464" s="587">
        <v>1.2243558713280499E-6</v>
      </c>
      <c r="L4464" s="460" t="str">
        <f t="shared" si="775"/>
        <v>-</v>
      </c>
      <c r="M4464" s="460">
        <f t="shared" si="776"/>
        <v>1</v>
      </c>
      <c r="N4464" s="460">
        <f t="shared" si="777"/>
        <v>2.9405590193280985E-17</v>
      </c>
      <c r="O4464" s="460">
        <f t="shared" si="782"/>
        <v>-330.63140199086519</v>
      </c>
      <c r="P4464" s="460">
        <f t="shared" si="779"/>
        <v>-100</v>
      </c>
      <c r="Q4464" s="460">
        <f t="shared" si="780"/>
        <v>3.4875931691930395E-32</v>
      </c>
      <c r="R4464" s="460">
        <f t="shared" si="781"/>
        <v>-3.4875931691930395E-30</v>
      </c>
    </row>
    <row r="4465" spans="3:18" x14ac:dyDescent="0.35">
      <c r="C4465" s="460">
        <v>62400</v>
      </c>
      <c r="D4465" s="460">
        <f t="shared" si="772"/>
        <v>62400</v>
      </c>
      <c r="E4465" s="460">
        <f t="shared" si="778"/>
        <v>62.4</v>
      </c>
      <c r="F4465" s="460">
        <f t="shared" si="773"/>
        <v>1.4908084349826022E-49</v>
      </c>
      <c r="G4465" s="460">
        <v>0.99999998509883903</v>
      </c>
      <c r="H4465" s="460">
        <f t="shared" si="774"/>
        <v>1</v>
      </c>
      <c r="I4465" s="460">
        <v>4.3822796023217998E-7</v>
      </c>
      <c r="J4465" s="587">
        <v>3.3847804969274099E-7</v>
      </c>
      <c r="K4465" s="587">
        <v>1.10769393221582E-6</v>
      </c>
      <c r="L4465" s="460" t="str">
        <f t="shared" si="775"/>
        <v>-</v>
      </c>
      <c r="M4465" s="460">
        <f t="shared" si="776"/>
        <v>1</v>
      </c>
      <c r="N4465" s="460">
        <f t="shared" si="777"/>
        <v>1.4908084127678258E-49</v>
      </c>
      <c r="O4465" s="460">
        <f t="shared" si="782"/>
        <v>-976.53156330295826</v>
      </c>
      <c r="P4465" s="460">
        <f t="shared" si="779"/>
        <v>-100</v>
      </c>
      <c r="Q4465" s="460">
        <f t="shared" si="780"/>
        <v>2.161721836537957E-34</v>
      </c>
      <c r="R4465" s="460">
        <f t="shared" si="781"/>
        <v>-2.1617218365379571E-32</v>
      </c>
    </row>
    <row r="4466" spans="3:18" x14ac:dyDescent="0.35">
      <c r="C4466" s="460">
        <v>62500</v>
      </c>
      <c r="D4466" s="460">
        <f t="shared" si="772"/>
        <v>62500</v>
      </c>
      <c r="E4466" s="460">
        <f t="shared" si="778"/>
        <v>62.5</v>
      </c>
      <c r="F4466" s="460">
        <f t="shared" si="773"/>
        <v>5.117339313520178E-9</v>
      </c>
      <c r="G4466" s="460">
        <v>5.7024255202636597E-9</v>
      </c>
      <c r="H4466" s="460">
        <f t="shared" si="774"/>
        <v>1</v>
      </c>
      <c r="I4466" s="460">
        <v>5.7820980105703899E-7</v>
      </c>
      <c r="J4466" s="587">
        <v>4.9969477991298502E-7</v>
      </c>
      <c r="K4466" s="587">
        <v>8.8338776673176295E-7</v>
      </c>
      <c r="L4466" s="460" t="str">
        <f t="shared" si="775"/>
        <v>-</v>
      </c>
      <c r="M4466" s="460">
        <f t="shared" si="776"/>
        <v>1</v>
      </c>
      <c r="N4466" s="460">
        <f t="shared" si="777"/>
        <v>2.9181246297265979E-17</v>
      </c>
      <c r="O4466" s="460">
        <f t="shared" si="782"/>
        <v>-330.69792327663271</v>
      </c>
      <c r="P4466" s="460">
        <f t="shared" si="779"/>
        <v>-100</v>
      </c>
      <c r="Q4466" s="460">
        <f t="shared" si="780"/>
        <v>2.1288628386542486E-34</v>
      </c>
      <c r="R4466" s="460">
        <f t="shared" si="781"/>
        <v>-2.1288628386542485E-32</v>
      </c>
    </row>
    <row r="4467" spans="3:18" x14ac:dyDescent="0.35">
      <c r="C4467" s="460">
        <v>62600</v>
      </c>
      <c r="D4467" s="460">
        <f t="shared" si="772"/>
        <v>62600</v>
      </c>
      <c r="E4467" s="460">
        <f t="shared" si="778"/>
        <v>62.6</v>
      </c>
      <c r="F4467" s="460">
        <f t="shared" si="773"/>
        <v>3.2160546627763394E-8</v>
      </c>
      <c r="G4467" s="460">
        <v>1.05367092722356E-8</v>
      </c>
      <c r="H4467" s="460">
        <f t="shared" si="774"/>
        <v>1</v>
      </c>
      <c r="I4467" s="460">
        <v>6.2868106684521505E-7</v>
      </c>
      <c r="J4467" s="587">
        <v>5.7927737615453205E-7</v>
      </c>
      <c r="K4467" s="587">
        <v>5.7454521060584398E-7</v>
      </c>
      <c r="L4467" s="460" t="str">
        <f t="shared" si="775"/>
        <v>-</v>
      </c>
      <c r="M4467" s="460">
        <f t="shared" si="776"/>
        <v>1</v>
      </c>
      <c r="N4467" s="460">
        <f t="shared" si="777"/>
        <v>3.3886632985291993E-16</v>
      </c>
      <c r="O4467" s="460">
        <f t="shared" si="782"/>
        <v>-309.39943162033268</v>
      </c>
      <c r="P4467" s="460">
        <f t="shared" si="779"/>
        <v>-100</v>
      </c>
      <c r="Q4467" s="460">
        <f t="shared" si="780"/>
        <v>3.3864754577506722E-32</v>
      </c>
      <c r="R4467" s="460">
        <f t="shared" si="781"/>
        <v>-3.386475457750672E-30</v>
      </c>
    </row>
    <row r="4468" spans="3:18" x14ac:dyDescent="0.35">
      <c r="C4468" s="460">
        <v>62700</v>
      </c>
      <c r="D4468" s="460">
        <f t="shared" si="772"/>
        <v>62700</v>
      </c>
      <c r="E4468" s="460">
        <f t="shared" si="778"/>
        <v>62.7</v>
      </c>
      <c r="F4468" s="460">
        <f t="shared" si="773"/>
        <v>7.1459784039605927E-8</v>
      </c>
      <c r="G4468" s="460">
        <v>1.3766905268888499E-8</v>
      </c>
      <c r="H4468" s="460">
        <f t="shared" si="774"/>
        <v>1</v>
      </c>
      <c r="I4468" s="460">
        <v>5.82967524108962E-7</v>
      </c>
      <c r="J4468" s="587">
        <v>5.6535178138068204E-7</v>
      </c>
      <c r="K4468" s="587">
        <v>2.1233613617165299E-7</v>
      </c>
      <c r="L4468" s="460" t="str">
        <f t="shared" si="775"/>
        <v>-</v>
      </c>
      <c r="M4468" s="460">
        <f t="shared" si="776"/>
        <v>1</v>
      </c>
      <c r="N4468" s="460">
        <f t="shared" si="777"/>
        <v>9.837800774084852E-16</v>
      </c>
      <c r="O4468" s="460">
        <f t="shared" si="782"/>
        <v>-300.14203953224381</v>
      </c>
      <c r="P4468" s="460">
        <f t="shared" si="779"/>
        <v>-100</v>
      </c>
      <c r="Q4468" s="460">
        <f t="shared" si="780"/>
        <v>4.3734837966037579E-31</v>
      </c>
      <c r="R4468" s="460">
        <f t="shared" si="781"/>
        <v>-4.373483796603758E-29</v>
      </c>
    </row>
    <row r="4469" spans="3:18" x14ac:dyDescent="0.35">
      <c r="C4469" s="460">
        <v>62800</v>
      </c>
      <c r="D4469" s="460">
        <f t="shared" si="772"/>
        <v>62800</v>
      </c>
      <c r="E4469" s="460">
        <f t="shared" si="778"/>
        <v>62.8</v>
      </c>
      <c r="F4469" s="460">
        <f t="shared" si="773"/>
        <v>9.0274888670071893E-8</v>
      </c>
      <c r="G4469" s="460">
        <v>1.0323422789150201E-14</v>
      </c>
      <c r="H4469" s="460">
        <f t="shared" si="774"/>
        <v>1</v>
      </c>
      <c r="I4469" s="460">
        <v>4.4909705445679499E-7</v>
      </c>
      <c r="J4469" s="587">
        <v>4.6112914543894398E-7</v>
      </c>
      <c r="K4469" s="587">
        <v>1.67147553292981E-7</v>
      </c>
      <c r="L4469" s="460" t="str">
        <f t="shared" si="775"/>
        <v>-</v>
      </c>
      <c r="M4469" s="460">
        <f t="shared" si="776"/>
        <v>1</v>
      </c>
      <c r="N4469" s="460">
        <f t="shared" si="777"/>
        <v>9.3194584298461748E-22</v>
      </c>
      <c r="O4469" s="460">
        <f t="shared" si="782"/>
        <v>-420.6121864906097</v>
      </c>
      <c r="P4469" s="460">
        <f t="shared" si="779"/>
        <v>-100</v>
      </c>
      <c r="Q4469" s="460">
        <f t="shared" si="780"/>
        <v>2.4195626859155521E-31</v>
      </c>
      <c r="R4469" s="460">
        <f t="shared" si="781"/>
        <v>-2.4195626859155521E-29</v>
      </c>
    </row>
    <row r="4470" spans="3:18" x14ac:dyDescent="0.35">
      <c r="C4470" s="460">
        <v>62900</v>
      </c>
      <c r="D4470" s="460">
        <f t="shared" si="772"/>
        <v>62900</v>
      </c>
      <c r="E4470" s="460">
        <f t="shared" si="778"/>
        <v>62.9</v>
      </c>
      <c r="F4470" s="460">
        <f t="shared" si="773"/>
        <v>7.091993722079969E-8</v>
      </c>
      <c r="G4470" s="460">
        <v>1.3766870586535201E-8</v>
      </c>
      <c r="H4470" s="460">
        <f t="shared" si="774"/>
        <v>1</v>
      </c>
      <c r="I4470" s="460">
        <v>2.4842544746276698E-7</v>
      </c>
      <c r="J4470" s="587">
        <v>2.8424118014246703E-7</v>
      </c>
      <c r="K4470" s="587">
        <v>5.2648313283717303E-7</v>
      </c>
      <c r="L4470" s="460" t="str">
        <f t="shared" si="775"/>
        <v>-</v>
      </c>
      <c r="M4470" s="460">
        <f t="shared" si="776"/>
        <v>1</v>
      </c>
      <c r="N4470" s="460">
        <f t="shared" si="777"/>
        <v>9.763455977239503E-16</v>
      </c>
      <c r="O4470" s="460">
        <f t="shared" si="782"/>
        <v>-300.20792855204741</v>
      </c>
      <c r="P4470" s="460">
        <f t="shared" si="779"/>
        <v>-100</v>
      </c>
      <c r="Q4470" s="460">
        <f t="shared" si="780"/>
        <v>2.3831313649956216E-31</v>
      </c>
      <c r="R4470" s="460">
        <f t="shared" si="781"/>
        <v>-2.3831313649956216E-29</v>
      </c>
    </row>
    <row r="4471" spans="3:18" x14ac:dyDescent="0.35">
      <c r="C4471" s="460">
        <v>63000</v>
      </c>
      <c r="D4471" s="460">
        <f t="shared" si="772"/>
        <v>63000</v>
      </c>
      <c r="E4471" s="460">
        <f t="shared" si="778"/>
        <v>63</v>
      </c>
      <c r="F4471" s="460">
        <f t="shared" si="773"/>
        <v>3.1676463389097591E-8</v>
      </c>
      <c r="G4471" s="460">
        <v>1.05367043350321E-8</v>
      </c>
      <c r="H4471" s="460">
        <f t="shared" si="774"/>
        <v>1</v>
      </c>
      <c r="I4471" s="460">
        <v>1.22472117656709E-8</v>
      </c>
      <c r="J4471" s="587">
        <v>6.3774690799505201E-8</v>
      </c>
      <c r="K4471" s="587">
        <v>8.3060263525284597E-7</v>
      </c>
      <c r="L4471" s="460" t="str">
        <f t="shared" si="775"/>
        <v>-</v>
      </c>
      <c r="M4471" s="460">
        <f t="shared" si="776"/>
        <v>1</v>
      </c>
      <c r="N4471" s="460">
        <f t="shared" si="777"/>
        <v>3.3376552911039018E-16</v>
      </c>
      <c r="O4471" s="460">
        <f t="shared" si="782"/>
        <v>-309.53117037471634</v>
      </c>
      <c r="P4471" s="460">
        <f t="shared" si="779"/>
        <v>-100</v>
      </c>
      <c r="Q4471" s="460">
        <f t="shared" si="780"/>
        <v>4.2909779116378634E-31</v>
      </c>
      <c r="R4471" s="460">
        <f t="shared" si="781"/>
        <v>-4.2909779116378632E-29</v>
      </c>
    </row>
    <row r="4472" spans="3:18" x14ac:dyDescent="0.35">
      <c r="C4472" s="460">
        <v>63100</v>
      </c>
      <c r="D4472" s="460">
        <f t="shared" si="772"/>
        <v>63100</v>
      </c>
      <c r="E4472" s="460">
        <f t="shared" si="778"/>
        <v>63.1</v>
      </c>
      <c r="F4472" s="460">
        <f t="shared" si="773"/>
        <v>5.0022346717460946E-9</v>
      </c>
      <c r="G4472" s="460">
        <v>5.7024337591753302E-9</v>
      </c>
      <c r="H4472" s="460">
        <f t="shared" si="774"/>
        <v>1</v>
      </c>
      <c r="I4472" s="460">
        <v>2.23072033621711E-7</v>
      </c>
      <c r="J4472" s="587">
        <v>1.6449751140359899E-7</v>
      </c>
      <c r="K4472" s="587">
        <v>1.0502102949393301E-6</v>
      </c>
      <c r="L4472" s="460" t="str">
        <f t="shared" si="775"/>
        <v>-</v>
      </c>
      <c r="M4472" s="460">
        <f t="shared" si="776"/>
        <v>1</v>
      </c>
      <c r="N4472" s="460">
        <f t="shared" si="777"/>
        <v>2.8524911863482257E-17</v>
      </c>
      <c r="O4472" s="460">
        <f t="shared" si="782"/>
        <v>-330.89551377588987</v>
      </c>
      <c r="P4472" s="460">
        <f t="shared" si="779"/>
        <v>-100</v>
      </c>
      <c r="Q4472" s="460">
        <f t="shared" si="780"/>
        <v>3.2813590905260737E-32</v>
      </c>
      <c r="R4472" s="460">
        <f t="shared" si="781"/>
        <v>-3.281359090526074E-30</v>
      </c>
    </row>
    <row r="4473" spans="3:18" x14ac:dyDescent="0.35">
      <c r="C4473" s="460">
        <v>63200</v>
      </c>
      <c r="D4473" s="460">
        <f t="shared" si="772"/>
        <v>63200</v>
      </c>
      <c r="E4473" s="460">
        <f t="shared" si="778"/>
        <v>63.2</v>
      </c>
      <c r="F4473" s="460">
        <f t="shared" si="773"/>
        <v>8.3557140808974545E-53</v>
      </c>
      <c r="G4473" s="460">
        <v>0.99999998509883903</v>
      </c>
      <c r="H4473" s="460">
        <f t="shared" si="774"/>
        <v>1</v>
      </c>
      <c r="I4473" s="460">
        <v>4.2168530819179E-7</v>
      </c>
      <c r="J4473" s="587">
        <v>3.63908470879821E-7</v>
      </c>
      <c r="K4473" s="587">
        <v>1.1645992887090699E-6</v>
      </c>
      <c r="L4473" s="460" t="str">
        <f t="shared" si="775"/>
        <v>-</v>
      </c>
      <c r="M4473" s="460">
        <f t="shared" si="776"/>
        <v>1</v>
      </c>
      <c r="N4473" s="460">
        <f t="shared" si="777"/>
        <v>8.3557139563876144E-53</v>
      </c>
      <c r="O4473" s="460">
        <f t="shared" si="782"/>
        <v>-1041.5603287153588</v>
      </c>
      <c r="P4473" s="460">
        <f t="shared" si="779"/>
        <v>-100</v>
      </c>
      <c r="Q4473" s="460">
        <f t="shared" si="780"/>
        <v>2.0341764920485769E-34</v>
      </c>
      <c r="R4473" s="460">
        <f t="shared" si="781"/>
        <v>-2.0341764920485769E-32</v>
      </c>
    </row>
    <row r="4474" spans="3:18" x14ac:dyDescent="0.35">
      <c r="C4474" s="460">
        <v>63300</v>
      </c>
      <c r="D4474" s="460">
        <f t="shared" si="772"/>
        <v>63300</v>
      </c>
      <c r="E4474" s="460">
        <f t="shared" si="778"/>
        <v>63.3</v>
      </c>
      <c r="F4474" s="460">
        <f t="shared" si="773"/>
        <v>4.9648129298747346E-9</v>
      </c>
      <c r="G4474" s="460">
        <v>5.7024198771236702E-9</v>
      </c>
      <c r="H4474" s="460">
        <f t="shared" si="774"/>
        <v>1</v>
      </c>
      <c r="I4474" s="460">
        <v>5.5371755396411199E-7</v>
      </c>
      <c r="J4474" s="587">
        <v>5.0277494693152495E-7</v>
      </c>
      <c r="K4474" s="587">
        <v>1.1635974630563399E-6</v>
      </c>
      <c r="L4474" s="460" t="str">
        <f t="shared" si="775"/>
        <v>-</v>
      </c>
      <c r="M4474" s="460">
        <f t="shared" si="776"/>
        <v>1</v>
      </c>
      <c r="N4474" s="460">
        <f t="shared" si="777"/>
        <v>2.831144793751829E-17</v>
      </c>
      <c r="O4474" s="460">
        <f t="shared" si="782"/>
        <v>-330.96075837730842</v>
      </c>
      <c r="P4474" s="460">
        <f t="shared" si="779"/>
        <v>-100</v>
      </c>
      <c r="Q4474" s="460">
        <f t="shared" si="780"/>
        <v>2.0038452107970218E-34</v>
      </c>
      <c r="R4474" s="460">
        <f t="shared" si="781"/>
        <v>-2.0038452107970218E-32</v>
      </c>
    </row>
    <row r="4475" spans="3:18" x14ac:dyDescent="0.35">
      <c r="C4475" s="460">
        <v>63400</v>
      </c>
      <c r="D4475" s="460">
        <f t="shared" si="772"/>
        <v>63400</v>
      </c>
      <c r="E4475" s="460">
        <f t="shared" si="778"/>
        <v>63.4</v>
      </c>
      <c r="F4475" s="460">
        <f t="shared" si="773"/>
        <v>3.1204291183433498E-8</v>
      </c>
      <c r="G4475" s="460">
        <v>1.0536712659898901E-8</v>
      </c>
      <c r="H4475" s="460">
        <f t="shared" si="774"/>
        <v>1</v>
      </c>
      <c r="I4475" s="460">
        <v>5.9975332178424201E-7</v>
      </c>
      <c r="J4475" s="587">
        <v>5.5941995671081699E-7</v>
      </c>
      <c r="K4475" s="587">
        <v>1.0484598842046899E-6</v>
      </c>
      <c r="L4475" s="460" t="str">
        <f t="shared" si="775"/>
        <v>-</v>
      </c>
      <c r="M4475" s="460">
        <f t="shared" si="776"/>
        <v>1</v>
      </c>
      <c r="N4475" s="460">
        <f t="shared" si="777"/>
        <v>3.2879064995565536E-16</v>
      </c>
      <c r="O4475" s="460">
        <f t="shared" si="782"/>
        <v>-309.66161082570557</v>
      </c>
      <c r="P4475" s="460">
        <f t="shared" si="779"/>
        <v>-100</v>
      </c>
      <c r="Q4475" s="460">
        <f t="shared" si="780"/>
        <v>3.1880477079926441E-32</v>
      </c>
      <c r="R4475" s="460">
        <f t="shared" si="781"/>
        <v>-3.1880477079926441E-30</v>
      </c>
    </row>
    <row r="4476" spans="3:18" x14ac:dyDescent="0.35">
      <c r="C4476" s="460">
        <v>63500</v>
      </c>
      <c r="D4476" s="460">
        <f t="shared" si="772"/>
        <v>63500</v>
      </c>
      <c r="E4476" s="460">
        <f t="shared" si="778"/>
        <v>63.5</v>
      </c>
      <c r="F4476" s="460">
        <f t="shared" si="773"/>
        <v>6.9340144741365604E-8</v>
      </c>
      <c r="G4476" s="460">
        <v>1.37668914124276E-8</v>
      </c>
      <c r="H4476" s="460">
        <f t="shared" si="774"/>
        <v>1</v>
      </c>
      <c r="I4476" s="460">
        <v>5.5368518539291903E-7</v>
      </c>
      <c r="J4476" s="587">
        <v>5.25544778577704E-7</v>
      </c>
      <c r="K4476" s="587">
        <v>8.31631181205025E-7</v>
      </c>
      <c r="L4476" s="460" t="str">
        <f t="shared" si="775"/>
        <v>-</v>
      </c>
      <c r="M4476" s="460">
        <f t="shared" si="776"/>
        <v>1</v>
      </c>
      <c r="N4476" s="460">
        <f t="shared" si="777"/>
        <v>9.545982431763929E-16</v>
      </c>
      <c r="O4476" s="460">
        <f t="shared" si="782"/>
        <v>-300.40358738471917</v>
      </c>
      <c r="P4476" s="460">
        <f t="shared" si="779"/>
        <v>-100</v>
      </c>
      <c r="Q4476" s="460">
        <f t="shared" si="780"/>
        <v>4.1177176275367601E-31</v>
      </c>
      <c r="R4476" s="460">
        <f t="shared" si="781"/>
        <v>-4.1177176275367601E-29</v>
      </c>
    </row>
    <row r="4477" spans="3:18" x14ac:dyDescent="0.35">
      <c r="C4477" s="460">
        <v>63600</v>
      </c>
      <c r="D4477" s="460">
        <f t="shared" si="772"/>
        <v>63600</v>
      </c>
      <c r="E4477" s="460">
        <f t="shared" si="778"/>
        <v>63.6</v>
      </c>
      <c r="F4477" s="460">
        <f t="shared" si="773"/>
        <v>8.7603623464455287E-8</v>
      </c>
      <c r="G4477" s="460">
        <v>2.0634093389291898E-15</v>
      </c>
      <c r="H4477" s="460">
        <f t="shared" si="774"/>
        <v>1</v>
      </c>
      <c r="I4477" s="460">
        <v>4.2350571141902902E-7</v>
      </c>
      <c r="J4477" s="587">
        <v>4.0742706265726498E-7</v>
      </c>
      <c r="K4477" s="587">
        <v>5.3541229337071605E-7</v>
      </c>
      <c r="L4477" s="460" t="str">
        <f t="shared" si="775"/>
        <v>-</v>
      </c>
      <c r="M4477" s="460">
        <f t="shared" si="776"/>
        <v>1</v>
      </c>
      <c r="N4477" s="460">
        <f t="shared" si="777"/>
        <v>1.8076213478059335E-22</v>
      </c>
      <c r="O4477" s="460">
        <f t="shared" si="782"/>
        <v>-434.85785076682589</v>
      </c>
      <c r="P4477" s="460">
        <f t="shared" si="779"/>
        <v>-100</v>
      </c>
      <c r="Q4477" s="460">
        <f t="shared" si="780"/>
        <v>2.278145377464803E-31</v>
      </c>
      <c r="R4477" s="460">
        <f t="shared" si="781"/>
        <v>-2.2781453774648029E-29</v>
      </c>
    </row>
    <row r="4478" spans="3:18" x14ac:dyDescent="0.35">
      <c r="C4478" s="460">
        <v>63700</v>
      </c>
      <c r="D4478" s="460">
        <f t="shared" ref="D4478:D4541" si="783">IF(AND($D$11=$U$86,$D$13&gt;=$U$80),$D$13/$U$80,1)*(f_CLK_MHz/fCLK_NOM_MHz)*$C4478</f>
        <v>63700</v>
      </c>
      <c r="E4478" s="460">
        <f t="shared" si="778"/>
        <v>63.7</v>
      </c>
      <c r="F4478" s="460">
        <f t="shared" ref="F4478:F4541" si="784">IF(SINC3_Decimation&lt;&gt;0,(ABS(SIN(((MOD_CLK_DIV*PI()*$D4478*SINC3_Decimation)/(f_CLK_MHz*1000000)))/(SINC3_Decimation*SIN(((MOD_CLK_DIV*PI()*$D4478)/(f_CLK_MHz*1000000)))))^First_Stage_Order),"-")</f>
        <v>6.8826460275712386E-8</v>
      </c>
      <c r="G4478" s="460">
        <v>1.37668844789168E-8</v>
      </c>
      <c r="H4478" s="460">
        <f t="shared" ref="H4478:H4541" si="785">IF(SINC1A_Decimation&lt;&gt;0,(ABS(SIN(((MOD_CLK_DIV*SINC3_Decimation*FIR2_Decimation*PI()*$D4478*SINC1A_Decimation)/(f_CLK_MHz*1000000)))/(SINC1A_Decimation*SIN(((MOD_CLK_DIV*SINC3_Decimation*FIR2_Decimation*PI()*$D4478)/(f_CLK_MHz*1000000)))))^1),"-")</f>
        <v>1</v>
      </c>
      <c r="I4478" s="460">
        <v>2.29943277616153E-7</v>
      </c>
      <c r="J4478" s="587">
        <v>2.24774620157761E-7</v>
      </c>
      <c r="K4478" s="587">
        <v>1.8967336691322599E-7</v>
      </c>
      <c r="L4478" s="460" t="str">
        <f t="shared" ref="L4478:L4541" si="786">IF(SINC1B_Decimation&lt;&gt;0,(ABS(SIN(((MOD_CLK_DIV*FIR1_Decimation*PI()*$D4478*SINC1B_Decimation)/(f_CLK_MHz*1000000)))/(SINC1B_Decimation*SIN(((MOD_CLK_DIV*FIR1_Decimation*PI()*$D4478)/(f_CLK_MHz*1000000)))))^1),"-")</f>
        <v>-</v>
      </c>
      <c r="M4478" s="460">
        <f t="shared" ref="M4478:M4541" si="787">IF($D$14=$Z$85,(ABS(SIN(((Dec_Prior_to_Chop*PI()*$D4478*2)/(f_CLK_MHz*1000000)))/(2*SIN(((Dec_Prior_to_Chop*PI()*$D4478)/(f_CLK_MHz*1000000)))))^1),1)</f>
        <v>1</v>
      </c>
      <c r="N4478" s="460">
        <f t="shared" ref="N4478:N4541" si="788">M4478*IF(FILTER=$U$85,F4478,IF(AND(FILTER=$U$86,$D$13&lt;=$U$73,$D$13&lt;&gt;$U$72),F4478*G4478*H4478,IF(AND(FILTER=$U$86,OR($D$13&gt;=$U$74,$D$13=$U$72),$D$13&lt;=$U$79,$D$13&lt;&gt;$U$75),I4478*L4478,IF(AND(FILTER=$U$86,$D$13=$U$75),J4478*L4478,IF(AND(FILTER=$U$86,$D$13&gt;=$U$80),K4478,"Error")))))</f>
        <v>9.4752592770848862E-16</v>
      </c>
      <c r="O4478" s="460">
        <f t="shared" si="782"/>
        <v>-300.46817794684608</v>
      </c>
      <c r="P4478" s="460">
        <f t="shared" si="779"/>
        <v>-100</v>
      </c>
      <c r="Q4478" s="460">
        <f t="shared" si="780"/>
        <v>2.2445143155837092E-31</v>
      </c>
      <c r="R4478" s="460">
        <f t="shared" si="781"/>
        <v>-2.2445143155837092E-29</v>
      </c>
    </row>
    <row r="4479" spans="3:18" x14ac:dyDescent="0.35">
      <c r="C4479" s="460">
        <v>63800</v>
      </c>
      <c r="D4479" s="460">
        <f t="shared" si="783"/>
        <v>63800</v>
      </c>
      <c r="E4479" s="460">
        <f t="shared" ref="E4479:E4542" si="789">D4479/1000</f>
        <v>63.8</v>
      </c>
      <c r="F4479" s="460">
        <f t="shared" si="784"/>
        <v>3.0743668136066533E-8</v>
      </c>
      <c r="G4479" s="460">
        <v>1.05367098762638E-8</v>
      </c>
      <c r="H4479" s="460">
        <f t="shared" si="785"/>
        <v>1</v>
      </c>
      <c r="I4479" s="460">
        <v>3.17149135889367E-9</v>
      </c>
      <c r="J4479" s="587">
        <v>7.44119389890733E-9</v>
      </c>
      <c r="K4479" s="587">
        <v>1.7115329031250499E-7</v>
      </c>
      <c r="L4479" s="460" t="str">
        <f t="shared" si="786"/>
        <v>-</v>
      </c>
      <c r="M4479" s="460">
        <f t="shared" si="787"/>
        <v>1</v>
      </c>
      <c r="N4479" s="460">
        <f t="shared" si="788"/>
        <v>3.2393711168186892E-16</v>
      </c>
      <c r="O4479" s="460">
        <f t="shared" si="782"/>
        <v>-309.79078588849211</v>
      </c>
      <c r="P4479" s="460">
        <f t="shared" si="779"/>
        <v>-100</v>
      </c>
      <c r="Q4479" s="460">
        <f t="shared" si="780"/>
        <v>4.0415456513394144E-31</v>
      </c>
      <c r="R4479" s="460">
        <f t="shared" si="781"/>
        <v>-4.0415456513394143E-29</v>
      </c>
    </row>
    <row r="4480" spans="3:18" x14ac:dyDescent="0.35">
      <c r="C4480" s="460">
        <v>63900</v>
      </c>
      <c r="D4480" s="460">
        <f t="shared" si="783"/>
        <v>63900</v>
      </c>
      <c r="E4480" s="460">
        <f t="shared" si="789"/>
        <v>63.9</v>
      </c>
      <c r="F4480" s="460">
        <f t="shared" si="784"/>
        <v>4.8552867321949413E-9</v>
      </c>
      <c r="G4480" s="460">
        <v>5.70242447021249E-9</v>
      </c>
      <c r="H4480" s="460">
        <f t="shared" si="785"/>
        <v>1</v>
      </c>
      <c r="I4480" s="460">
        <v>2.2188689109264199E-7</v>
      </c>
      <c r="J4480" s="587">
        <v>2.0944944783215499E-7</v>
      </c>
      <c r="K4480" s="587">
        <v>5.1149798366424502E-7</v>
      </c>
      <c r="L4480" s="460" t="str">
        <f t="shared" si="786"/>
        <v>-</v>
      </c>
      <c r="M4480" s="460">
        <f t="shared" si="787"/>
        <v>1</v>
      </c>
      <c r="N4480" s="460">
        <f t="shared" si="788"/>
        <v>2.7686905871566472E-17</v>
      </c>
      <c r="O4480" s="460">
        <f t="shared" si="782"/>
        <v>-331.15451151563218</v>
      </c>
      <c r="P4480" s="460">
        <f t="shared" si="779"/>
        <v>-100</v>
      </c>
      <c r="Q4480" s="460">
        <f t="shared" si="780"/>
        <v>3.0909862430104664E-32</v>
      </c>
      <c r="R4480" s="460">
        <f t="shared" si="781"/>
        <v>-3.0909862430104663E-30</v>
      </c>
    </row>
    <row r="4481" spans="3:18" x14ac:dyDescent="0.35">
      <c r="C4481" s="460">
        <v>64000</v>
      </c>
      <c r="D4481" s="460">
        <f t="shared" si="783"/>
        <v>64000</v>
      </c>
      <c r="E4481" s="460">
        <f t="shared" si="789"/>
        <v>64</v>
      </c>
      <c r="F4481" s="460">
        <f t="shared" si="784"/>
        <v>4.8202089115212397E-48</v>
      </c>
      <c r="G4481" s="460">
        <v>0.99999998509883903</v>
      </c>
      <c r="H4481" s="460">
        <f t="shared" si="785"/>
        <v>1</v>
      </c>
      <c r="I4481" s="460">
        <v>4.1093177298094198E-7</v>
      </c>
      <c r="J4481" s="587">
        <v>3.9117543774165999E-7</v>
      </c>
      <c r="K4481" s="587">
        <v>7.9815594367380698E-7</v>
      </c>
      <c r="L4481" s="460" t="str">
        <f t="shared" si="786"/>
        <v>-</v>
      </c>
      <c r="M4481" s="460">
        <f t="shared" si="787"/>
        <v>1</v>
      </c>
      <c r="N4481" s="460">
        <f t="shared" si="788"/>
        <v>4.8202088396945307E-48</v>
      </c>
      <c r="O4481" s="460">
        <f t="shared" si="782"/>
        <v>-946.33868290343003</v>
      </c>
      <c r="P4481" s="460">
        <f t="shared" si="779"/>
        <v>-100</v>
      </c>
      <c r="Q4481" s="460">
        <f t="shared" si="780"/>
        <v>1.9164118918524548E-34</v>
      </c>
      <c r="R4481" s="460">
        <f t="shared" si="781"/>
        <v>-1.9164118918524548E-32</v>
      </c>
    </row>
    <row r="4482" spans="3:18" x14ac:dyDescent="0.35">
      <c r="C4482" s="460">
        <v>64100</v>
      </c>
      <c r="D4482" s="460">
        <f t="shared" si="783"/>
        <v>64100</v>
      </c>
      <c r="E4482" s="460">
        <f t="shared" si="789"/>
        <v>64.099999999999994</v>
      </c>
      <c r="F4482" s="460">
        <f t="shared" si="784"/>
        <v>4.8196679901554286E-9</v>
      </c>
      <c r="G4482" s="460">
        <v>5.7024141929681997E-9</v>
      </c>
      <c r="H4482" s="460">
        <f t="shared" si="785"/>
        <v>1</v>
      </c>
      <c r="I4482" s="460">
        <v>5.3550788437412705E-7</v>
      </c>
      <c r="J4482" s="587">
        <v>5.0896950649499001E-7</v>
      </c>
      <c r="K4482" s="587">
        <v>1.0035227508615599E-6</v>
      </c>
      <c r="L4482" s="460" t="str">
        <f t="shared" si="786"/>
        <v>-</v>
      </c>
      <c r="M4482" s="460">
        <f t="shared" si="787"/>
        <v>1</v>
      </c>
      <c r="N4482" s="460">
        <f t="shared" si="788"/>
        <v>2.7483743152456833E-17</v>
      </c>
      <c r="O4482" s="460">
        <f t="shared" si="782"/>
        <v>-331.2184823756628</v>
      </c>
      <c r="P4482" s="460">
        <f t="shared" si="779"/>
        <v>-100</v>
      </c>
      <c r="Q4482" s="460">
        <f t="shared" si="780"/>
        <v>1.8883903441755447E-34</v>
      </c>
      <c r="R4482" s="460">
        <f t="shared" si="781"/>
        <v>-1.8883903441755448E-32</v>
      </c>
    </row>
    <row r="4483" spans="3:18" x14ac:dyDescent="0.35">
      <c r="C4483" s="460">
        <v>64200</v>
      </c>
      <c r="D4483" s="460">
        <f t="shared" si="783"/>
        <v>64200</v>
      </c>
      <c r="E4483" s="460">
        <f t="shared" si="789"/>
        <v>64.2</v>
      </c>
      <c r="F4483" s="460">
        <f t="shared" si="784"/>
        <v>3.0294245714609062E-8</v>
      </c>
      <c r="G4483" s="460">
        <v>1.0536707114834E-8</v>
      </c>
      <c r="H4483" s="460">
        <f t="shared" si="785"/>
        <v>1</v>
      </c>
      <c r="I4483" s="460">
        <v>5.7728304859603303E-7</v>
      </c>
      <c r="J4483" s="587">
        <v>5.4456519178468199E-7</v>
      </c>
      <c r="K4483" s="587">
        <v>1.10824804637664E-6</v>
      </c>
      <c r="L4483" s="460" t="str">
        <f t="shared" si="786"/>
        <v>-</v>
      </c>
      <c r="M4483" s="460">
        <f t="shared" si="787"/>
        <v>1</v>
      </c>
      <c r="N4483" s="460">
        <f t="shared" si="788"/>
        <v>3.1920159435965074E-16</v>
      </c>
      <c r="O4483" s="460">
        <f t="shared" si="782"/>
        <v>-309.91869896172255</v>
      </c>
      <c r="P4483" s="460">
        <f t="shared" ref="P4483:P4546" si="790">D4482-D4483</f>
        <v>-100</v>
      </c>
      <c r="Q4483" s="460">
        <f t="shared" ref="Q4483:Q4546" si="791">((N4483+N4482)/2)^2</f>
        <v>3.0047680811470981E-32</v>
      </c>
      <c r="R4483" s="460">
        <f t="shared" ref="R4483:R4546" si="792">P4483*Q4483</f>
        <v>-3.004768081147098E-30</v>
      </c>
    </row>
    <row r="4484" spans="3:18" x14ac:dyDescent="0.35">
      <c r="C4484" s="460">
        <v>64300</v>
      </c>
      <c r="D4484" s="460">
        <f t="shared" si="783"/>
        <v>64300</v>
      </c>
      <c r="E4484" s="460">
        <f t="shared" si="789"/>
        <v>64.3</v>
      </c>
      <c r="F4484" s="460">
        <f t="shared" si="784"/>
        <v>6.7322785474051731E-8</v>
      </c>
      <c r="G4484" s="460">
        <v>1.37668998924838E-8</v>
      </c>
      <c r="H4484" s="460">
        <f t="shared" si="785"/>
        <v>1</v>
      </c>
      <c r="I4484" s="460">
        <v>5.3074009842990695E-7</v>
      </c>
      <c r="J4484" s="587">
        <v>4.93018960525361E-7</v>
      </c>
      <c r="K4484" s="587">
        <v>1.1030528912789099E-6</v>
      </c>
      <c r="L4484" s="460" t="str">
        <f t="shared" si="786"/>
        <v>-</v>
      </c>
      <c r="M4484" s="460">
        <f t="shared" si="787"/>
        <v>1</v>
      </c>
      <c r="N4484" s="460">
        <f t="shared" si="788"/>
        <v>9.2682604810443276E-16</v>
      </c>
      <c r="O4484" s="460">
        <f t="shared" si="782"/>
        <v>-300.66003538048437</v>
      </c>
      <c r="P4484" s="460">
        <f t="shared" si="790"/>
        <v>-100</v>
      </c>
      <c r="Q4484" s="460">
        <f t="shared" si="791"/>
        <v>3.8814622144615042E-31</v>
      </c>
      <c r="R4484" s="460">
        <f t="shared" si="792"/>
        <v>-3.881462214461504E-29</v>
      </c>
    </row>
    <row r="4485" spans="3:18" x14ac:dyDescent="0.35">
      <c r="C4485" s="460">
        <v>64400</v>
      </c>
      <c r="D4485" s="460">
        <f t="shared" si="783"/>
        <v>64400</v>
      </c>
      <c r="E4485" s="460">
        <f t="shared" si="789"/>
        <v>64.400000000000006</v>
      </c>
      <c r="F4485" s="460">
        <f t="shared" si="784"/>
        <v>8.5061068934799078E-8</v>
      </c>
      <c r="G4485" s="460">
        <v>7.1111631337889695E-15</v>
      </c>
      <c r="H4485" s="460">
        <f t="shared" si="785"/>
        <v>1</v>
      </c>
      <c r="I4485" s="460">
        <v>4.0388817304099098E-7</v>
      </c>
      <c r="J4485" s="587">
        <v>3.6337345269368698E-7</v>
      </c>
      <c r="K4485" s="587">
        <v>9.8954071282909098E-7</v>
      </c>
      <c r="L4485" s="460" t="str">
        <f t="shared" si="786"/>
        <v>-</v>
      </c>
      <c r="M4485" s="460">
        <f t="shared" si="787"/>
        <v>1</v>
      </c>
      <c r="N4485" s="460">
        <f t="shared" si="788"/>
        <v>6.0488313752982535E-22</v>
      </c>
      <c r="O4485" s="460">
        <f t="shared" si="782"/>
        <v>-424.36657044507615</v>
      </c>
      <c r="P4485" s="460">
        <f t="shared" si="790"/>
        <v>-100</v>
      </c>
      <c r="Q4485" s="460">
        <f t="shared" si="791"/>
        <v>2.1475191117203547E-31</v>
      </c>
      <c r="R4485" s="460">
        <f t="shared" si="792"/>
        <v>-2.1475191117203547E-29</v>
      </c>
    </row>
    <row r="4486" spans="3:18" x14ac:dyDescent="0.35">
      <c r="C4486" s="460">
        <v>64500</v>
      </c>
      <c r="D4486" s="460">
        <f t="shared" si="783"/>
        <v>64500</v>
      </c>
      <c r="E4486" s="460">
        <f t="shared" si="789"/>
        <v>64.5</v>
      </c>
      <c r="F4486" s="460">
        <f t="shared" si="784"/>
        <v>6.6833708041364776E-8</v>
      </c>
      <c r="G4486" s="460">
        <v>1.37668760286024E-8</v>
      </c>
      <c r="H4486" s="460">
        <f t="shared" si="785"/>
        <v>1</v>
      </c>
      <c r="I4486" s="460">
        <v>2.16904903883359E-7</v>
      </c>
      <c r="J4486" s="587">
        <v>1.7707666909043901E-7</v>
      </c>
      <c r="K4486" s="587">
        <v>7.7993220195693903E-7</v>
      </c>
      <c r="L4486" s="460" t="str">
        <f t="shared" si="786"/>
        <v>-</v>
      </c>
      <c r="M4486" s="460">
        <f t="shared" si="787"/>
        <v>1</v>
      </c>
      <c r="N4486" s="460">
        <f t="shared" si="788"/>
        <v>9.2009137313727623E-16</v>
      </c>
      <c r="O4486" s="460">
        <f t="shared" si="782"/>
        <v>-300.72338082528847</v>
      </c>
      <c r="P4486" s="460">
        <f t="shared" si="790"/>
        <v>-100</v>
      </c>
      <c r="Q4486" s="460">
        <f t="shared" si="791"/>
        <v>2.1164231200437936E-31</v>
      </c>
      <c r="R4486" s="460">
        <f t="shared" si="792"/>
        <v>-2.1164231200437936E-29</v>
      </c>
    </row>
    <row r="4487" spans="3:18" x14ac:dyDescent="0.35">
      <c r="C4487" s="460">
        <v>64600</v>
      </c>
      <c r="D4487" s="460">
        <f t="shared" si="783"/>
        <v>64600</v>
      </c>
      <c r="E4487" s="460">
        <f t="shared" si="789"/>
        <v>64.599999999999994</v>
      </c>
      <c r="F4487" s="460">
        <f t="shared" si="784"/>
        <v>2.9855688157855911E-8</v>
      </c>
      <c r="G4487" s="460">
        <v>1.05367064935071E-8</v>
      </c>
      <c r="H4487" s="460">
        <f t="shared" si="785"/>
        <v>1</v>
      </c>
      <c r="I4487" s="460">
        <v>1.06279027138788E-9</v>
      </c>
      <c r="J4487" s="587">
        <v>3.5568231622042602E-8</v>
      </c>
      <c r="K4487" s="587">
        <v>4.9576079396622303E-7</v>
      </c>
      <c r="L4487" s="460" t="str">
        <f t="shared" si="786"/>
        <v>-</v>
      </c>
      <c r="M4487" s="460">
        <f t="shared" si="787"/>
        <v>1</v>
      </c>
      <c r="N4487" s="460">
        <f t="shared" si="788"/>
        <v>3.1458062328100342E-16</v>
      </c>
      <c r="O4487" s="460">
        <f t="shared" si="782"/>
        <v>-310.04536062861581</v>
      </c>
      <c r="P4487" s="460">
        <f t="shared" si="790"/>
        <v>-100</v>
      </c>
      <c r="Q4487" s="460">
        <f t="shared" si="791"/>
        <v>3.8110373468487508E-31</v>
      </c>
      <c r="R4487" s="460">
        <f t="shared" si="792"/>
        <v>-3.8110373468487507E-29</v>
      </c>
    </row>
    <row r="4488" spans="3:18" x14ac:dyDescent="0.35">
      <c r="C4488" s="460">
        <v>64700</v>
      </c>
      <c r="D4488" s="460">
        <f t="shared" si="783"/>
        <v>64700</v>
      </c>
      <c r="E4488" s="460">
        <f t="shared" si="789"/>
        <v>64.7</v>
      </c>
      <c r="F4488" s="460">
        <f t="shared" si="784"/>
        <v>4.7153885916770478E-9</v>
      </c>
      <c r="G4488" s="460">
        <v>5.7024301111144199E-9</v>
      </c>
      <c r="H4488" s="460">
        <f t="shared" si="785"/>
        <v>1</v>
      </c>
      <c r="I4488" s="460">
        <v>2.1643321839441799E-7</v>
      </c>
      <c r="J4488" s="587">
        <v>2.4033545273437101E-7</v>
      </c>
      <c r="K4488" s="587">
        <v>1.6566699352487799E-7</v>
      </c>
      <c r="L4488" s="460" t="str">
        <f t="shared" si="786"/>
        <v>-</v>
      </c>
      <c r="M4488" s="460">
        <f t="shared" si="787"/>
        <v>1</v>
      </c>
      <c r="N4488" s="460">
        <f t="shared" si="788"/>
        <v>2.6889173890784615E-17</v>
      </c>
      <c r="O4488" s="460">
        <f t="shared" si="782"/>
        <v>-331.40845080580164</v>
      </c>
      <c r="P4488" s="460">
        <f t="shared" si="790"/>
        <v>-100</v>
      </c>
      <c r="Q4488" s="460">
        <f t="shared" si="791"/>
        <v>2.9150405595135517E-32</v>
      </c>
      <c r="R4488" s="460">
        <f t="shared" si="792"/>
        <v>-2.9150405595135517E-30</v>
      </c>
    </row>
    <row r="4489" spans="3:18" x14ac:dyDescent="0.35">
      <c r="C4489" s="460">
        <v>64800</v>
      </c>
      <c r="D4489" s="460">
        <f t="shared" si="783"/>
        <v>64800</v>
      </c>
      <c r="E4489" s="460">
        <f t="shared" si="789"/>
        <v>64.8</v>
      </c>
      <c r="F4489" s="460">
        <f t="shared" si="784"/>
        <v>7.3093979664903913E-49</v>
      </c>
      <c r="G4489" s="460">
        <v>0.99999998509883903</v>
      </c>
      <c r="H4489" s="460">
        <f t="shared" si="785"/>
        <v>1</v>
      </c>
      <c r="I4489" s="460">
        <v>3.9635519246223902E-7</v>
      </c>
      <c r="J4489" s="587">
        <v>4.0458886525425299E-7</v>
      </c>
      <c r="K4489" s="587">
        <v>1.7748312950635499E-7</v>
      </c>
      <c r="L4489" s="460" t="str">
        <f t="shared" si="786"/>
        <v>-</v>
      </c>
      <c r="M4489" s="460">
        <f t="shared" si="787"/>
        <v>1</v>
      </c>
      <c r="N4489" s="460">
        <f t="shared" si="788"/>
        <v>7.309397857571875E-49</v>
      </c>
      <c r="O4489" s="460">
        <f t="shared" si="782"/>
        <v>-962.7223679681066</v>
      </c>
      <c r="P4489" s="460">
        <f t="shared" si="790"/>
        <v>-100</v>
      </c>
      <c r="Q4489" s="460">
        <f t="shared" si="791"/>
        <v>1.8075691813221326E-34</v>
      </c>
      <c r="R4489" s="460">
        <f t="shared" si="792"/>
        <v>-1.8075691813221325E-32</v>
      </c>
    </row>
    <row r="4490" spans="3:18" x14ac:dyDescent="0.35">
      <c r="C4490" s="460">
        <v>64900</v>
      </c>
      <c r="D4490" s="460">
        <f t="shared" si="783"/>
        <v>64900</v>
      </c>
      <c r="E4490" s="460">
        <f t="shared" si="789"/>
        <v>64.900000000000006</v>
      </c>
      <c r="F4490" s="460">
        <f t="shared" si="784"/>
        <v>4.6814663669814998E-9</v>
      </c>
      <c r="G4490" s="460">
        <v>5.7024234479380502E-9</v>
      </c>
      <c r="H4490" s="460">
        <f t="shared" si="785"/>
        <v>1</v>
      </c>
      <c r="I4490" s="460">
        <v>5.1371038725699005E-7</v>
      </c>
      <c r="J4490" s="587">
        <v>5.0248659098156297E-7</v>
      </c>
      <c r="K4490" s="587">
        <v>4.99865843040758E-7</v>
      </c>
      <c r="L4490" s="460" t="str">
        <f t="shared" si="786"/>
        <v>-</v>
      </c>
      <c r="M4490" s="460">
        <f t="shared" si="787"/>
        <v>1</v>
      </c>
      <c r="N4490" s="460">
        <f t="shared" si="788"/>
        <v>2.6695703581808662E-17</v>
      </c>
      <c r="O4490" s="460">
        <f t="shared" si="782"/>
        <v>-331.47117257110148</v>
      </c>
      <c r="P4490" s="460">
        <f t="shared" si="790"/>
        <v>-100</v>
      </c>
      <c r="Q4490" s="460">
        <f t="shared" si="791"/>
        <v>1.7816514743194796E-34</v>
      </c>
      <c r="R4490" s="460">
        <f t="shared" si="792"/>
        <v>-1.7816514743194795E-32</v>
      </c>
    </row>
    <row r="4491" spans="3:18" x14ac:dyDescent="0.35">
      <c r="C4491" s="460">
        <v>65000</v>
      </c>
      <c r="D4491" s="460">
        <f t="shared" si="783"/>
        <v>65000</v>
      </c>
      <c r="E4491" s="460">
        <f t="shared" si="789"/>
        <v>65</v>
      </c>
      <c r="F4491" s="460">
        <f t="shared" si="784"/>
        <v>2.9427671932445541E-8</v>
      </c>
      <c r="G4491" s="460">
        <v>1.05367105032639E-8</v>
      </c>
      <c r="H4491" s="460">
        <f t="shared" si="785"/>
        <v>1</v>
      </c>
      <c r="I4491" s="460">
        <v>5.5119182732686304E-7</v>
      </c>
      <c r="J4491" s="587">
        <v>5.1904818648463299E-7</v>
      </c>
      <c r="K4491" s="587">
        <v>7.7002954599041695E-7</v>
      </c>
      <c r="L4491" s="460" t="str">
        <f t="shared" si="786"/>
        <v>-</v>
      </c>
      <c r="M4491" s="460">
        <f t="shared" si="787"/>
        <v>1</v>
      </c>
      <c r="N4491" s="460">
        <f t="shared" si="788"/>
        <v>3.1007085993720319E-16</v>
      </c>
      <c r="O4491" s="460">
        <f t="shared" si="782"/>
        <v>-310.17078092569682</v>
      </c>
      <c r="P4491" s="460">
        <f t="shared" si="790"/>
        <v>-100</v>
      </c>
      <c r="Q4491" s="460">
        <f t="shared" si="791"/>
        <v>2.8352929576101157E-32</v>
      </c>
      <c r="R4491" s="460">
        <f t="shared" si="792"/>
        <v>-2.8352929576101157E-30</v>
      </c>
    </row>
    <row r="4492" spans="3:18" x14ac:dyDescent="0.35">
      <c r="C4492" s="460">
        <v>65100</v>
      </c>
      <c r="D4492" s="460">
        <f t="shared" si="783"/>
        <v>65100</v>
      </c>
      <c r="E4492" s="460">
        <f t="shared" si="789"/>
        <v>65.099999999999994</v>
      </c>
      <c r="F4492" s="460">
        <f t="shared" si="784"/>
        <v>6.5401655344418338E-8</v>
      </c>
      <c r="G4492" s="460">
        <v>1.37668860149269E-8</v>
      </c>
      <c r="H4492" s="460">
        <f t="shared" si="785"/>
        <v>1</v>
      </c>
      <c r="I4492" s="460">
        <v>5.0384591627988802E-7</v>
      </c>
      <c r="J4492" s="587">
        <v>4.5244476132701698E-7</v>
      </c>
      <c r="K4492" s="587">
        <v>9.61959047789421E-7</v>
      </c>
      <c r="L4492" s="460" t="str">
        <f t="shared" si="786"/>
        <v>-</v>
      </c>
      <c r="M4492" s="460">
        <f t="shared" si="787"/>
        <v>1</v>
      </c>
      <c r="N4492" s="460">
        <f t="shared" si="788"/>
        <v>9.0037713431414202E-16</v>
      </c>
      <c r="O4492" s="460">
        <f t="shared" si="782"/>
        <v>-300.91151085466731</v>
      </c>
      <c r="P4492" s="460">
        <f t="shared" si="790"/>
        <v>-100</v>
      </c>
      <c r="Q4492" s="460">
        <f t="shared" si="791"/>
        <v>3.662960866967761E-31</v>
      </c>
      <c r="R4492" s="460">
        <f t="shared" si="792"/>
        <v>-3.6629608669677609E-29</v>
      </c>
    </row>
    <row r="4493" spans="3:18" x14ac:dyDescent="0.35">
      <c r="C4493" s="460">
        <v>65200</v>
      </c>
      <c r="D4493" s="460">
        <f t="shared" si="783"/>
        <v>65200</v>
      </c>
      <c r="E4493" s="460">
        <f t="shared" si="789"/>
        <v>65.2</v>
      </c>
      <c r="F4493" s="460">
        <f t="shared" si="784"/>
        <v>8.2639623061216063E-8</v>
      </c>
      <c r="G4493" s="460">
        <v>1.2158916928648799E-14</v>
      </c>
      <c r="H4493" s="460">
        <f t="shared" si="785"/>
        <v>1</v>
      </c>
      <c r="I4493" s="460">
        <v>3.7970569825094798E-7</v>
      </c>
      <c r="J4493" s="587">
        <v>3.1416287446930998E-7</v>
      </c>
      <c r="K4493" s="587">
        <v>1.05757618818083E-6</v>
      </c>
      <c r="L4493" s="460" t="str">
        <f t="shared" si="786"/>
        <v>-</v>
      </c>
      <c r="M4493" s="460">
        <f t="shared" si="787"/>
        <v>1</v>
      </c>
      <c r="N4493" s="460">
        <f t="shared" si="788"/>
        <v>1.0048083118161757E-21</v>
      </c>
      <c r="O4493" s="460">
        <f t="shared" ref="O4493:O4556" si="793">20*LOG10(N4493)</f>
        <v>-419.95833562179985</v>
      </c>
      <c r="P4493" s="460">
        <f t="shared" si="790"/>
        <v>-100</v>
      </c>
      <c r="Q4493" s="460">
        <f t="shared" si="791"/>
        <v>2.0267019835240319E-31</v>
      </c>
      <c r="R4493" s="460">
        <f t="shared" si="792"/>
        <v>-2.0267019835240319E-29</v>
      </c>
    </row>
    <row r="4494" spans="3:18" x14ac:dyDescent="0.35">
      <c r="C4494" s="460">
        <v>65300</v>
      </c>
      <c r="D4494" s="460">
        <f t="shared" si="783"/>
        <v>65300</v>
      </c>
      <c r="E4494" s="460">
        <f t="shared" si="789"/>
        <v>65.3</v>
      </c>
      <c r="F4494" s="460">
        <f t="shared" si="784"/>
        <v>6.493574119518296E-8</v>
      </c>
      <c r="G4494" s="460">
        <v>1.37668451954093E-8</v>
      </c>
      <c r="H4494" s="460">
        <f t="shared" si="785"/>
        <v>1</v>
      </c>
      <c r="I4494" s="460">
        <v>1.9843769386208E-7</v>
      </c>
      <c r="J4494" s="587">
        <v>1.2703661868608E-7</v>
      </c>
      <c r="K4494" s="587">
        <v>1.0484368774532101E-6</v>
      </c>
      <c r="L4494" s="460" t="str">
        <f t="shared" si="786"/>
        <v>-</v>
      </c>
      <c r="M4494" s="460">
        <f t="shared" si="787"/>
        <v>1</v>
      </c>
      <c r="N4494" s="460">
        <f t="shared" si="788"/>
        <v>8.9396029668324634E-16</v>
      </c>
      <c r="O4494" s="460">
        <f t="shared" si="793"/>
        <v>-300.97363538055322</v>
      </c>
      <c r="P4494" s="460">
        <f t="shared" si="790"/>
        <v>-100</v>
      </c>
      <c r="Q4494" s="460">
        <f t="shared" si="791"/>
        <v>1.9979170214112011E-31</v>
      </c>
      <c r="R4494" s="460">
        <f t="shared" si="792"/>
        <v>-1.9979170214112012E-29</v>
      </c>
    </row>
    <row r="4495" spans="3:18" x14ac:dyDescent="0.35">
      <c r="C4495" s="460">
        <v>65400</v>
      </c>
      <c r="D4495" s="460">
        <f t="shared" si="783"/>
        <v>65400</v>
      </c>
      <c r="E4495" s="460">
        <f t="shared" si="789"/>
        <v>65.400000000000006</v>
      </c>
      <c r="F4495" s="460">
        <f t="shared" si="784"/>
        <v>2.9009885215926373E-8</v>
      </c>
      <c r="G4495" s="460">
        <v>1.0536712050685E-8</v>
      </c>
      <c r="H4495" s="460">
        <f t="shared" si="785"/>
        <v>1</v>
      </c>
      <c r="I4495" s="460">
        <v>1.17717584771902E-8</v>
      </c>
      <c r="J4495" s="587">
        <v>7.8516554286092695E-8</v>
      </c>
      <c r="K4495" s="587">
        <v>9.3646583824928297E-7</v>
      </c>
      <c r="L4495" s="460" t="str">
        <f t="shared" si="786"/>
        <v>-</v>
      </c>
      <c r="M4495" s="460">
        <f t="shared" si="787"/>
        <v>1</v>
      </c>
      <c r="N4495" s="460">
        <f t="shared" si="788"/>
        <v>3.0566880714364004E-16</v>
      </c>
      <c r="O4495" s="460">
        <f t="shared" si="793"/>
        <v>-310.29497755695246</v>
      </c>
      <c r="P4495" s="460">
        <f t="shared" si="790"/>
        <v>-100</v>
      </c>
      <c r="Q4495" s="460">
        <f t="shared" si="791"/>
        <v>3.5977749668712467E-31</v>
      </c>
      <c r="R4495" s="460">
        <f t="shared" si="792"/>
        <v>-3.5977749668712466E-29</v>
      </c>
    </row>
    <row r="4496" spans="3:18" x14ac:dyDescent="0.35">
      <c r="C4496" s="460">
        <v>65500</v>
      </c>
      <c r="D4496" s="460">
        <f t="shared" si="783"/>
        <v>65500</v>
      </c>
      <c r="E4496" s="460">
        <f t="shared" si="789"/>
        <v>65.5</v>
      </c>
      <c r="F4496" s="460">
        <f t="shared" si="784"/>
        <v>4.5821259143566126E-9</v>
      </c>
      <c r="G4496" s="460">
        <v>5.7024358138381496E-9</v>
      </c>
      <c r="H4496" s="460">
        <f t="shared" si="785"/>
        <v>1</v>
      </c>
      <c r="I4496" s="460">
        <v>2.18598561185186E-7</v>
      </c>
      <c r="J4496" s="587">
        <v>2.6943655103030101E-7</v>
      </c>
      <c r="K4496" s="587">
        <v>7.3366631451082805E-7</v>
      </c>
      <c r="L4496" s="460" t="str">
        <f t="shared" si="786"/>
        <v>-</v>
      </c>
      <c r="M4496" s="460">
        <f t="shared" si="787"/>
        <v>1</v>
      </c>
      <c r="N4496" s="460">
        <f t="shared" si="788"/>
        <v>2.6129278917543027E-17</v>
      </c>
      <c r="O4496" s="460">
        <f t="shared" si="793"/>
        <v>-331.65745150423129</v>
      </c>
      <c r="P4496" s="460">
        <f t="shared" si="790"/>
        <v>-100</v>
      </c>
      <c r="Q4496" s="460">
        <f t="shared" si="791"/>
        <v>2.7522492478466061E-32</v>
      </c>
      <c r="R4496" s="460">
        <f t="shared" si="792"/>
        <v>-2.752249247846606E-30</v>
      </c>
    </row>
    <row r="4497" spans="3:18" x14ac:dyDescent="0.35">
      <c r="C4497" s="460">
        <v>65600</v>
      </c>
      <c r="D4497" s="460">
        <f t="shared" si="783"/>
        <v>65600</v>
      </c>
      <c r="E4497" s="460">
        <f t="shared" si="789"/>
        <v>65.599999999999994</v>
      </c>
      <c r="F4497" s="460">
        <f t="shared" si="784"/>
        <v>2.5132798774243576E-48</v>
      </c>
      <c r="G4497" s="460">
        <v>0.99999998509883903</v>
      </c>
      <c r="H4497" s="460">
        <f t="shared" si="785"/>
        <v>1</v>
      </c>
      <c r="I4497" s="460">
        <v>3.9055068303695499E-7</v>
      </c>
      <c r="J4497" s="587">
        <v>4.1533590881159499E-7</v>
      </c>
      <c r="K4497" s="587">
        <v>4.60843220788938E-7</v>
      </c>
      <c r="L4497" s="460" t="str">
        <f t="shared" si="786"/>
        <v>-</v>
      </c>
      <c r="M4497" s="460">
        <f t="shared" si="787"/>
        <v>1</v>
      </c>
      <c r="N4497" s="460">
        <f t="shared" si="788"/>
        <v>2.5132798399735695E-48</v>
      </c>
      <c r="O4497" s="460">
        <f t="shared" si="793"/>
        <v>-951.99518304796482</v>
      </c>
      <c r="P4497" s="460">
        <f t="shared" si="790"/>
        <v>-100</v>
      </c>
      <c r="Q4497" s="460">
        <f t="shared" si="791"/>
        <v>1.7068480418768962E-34</v>
      </c>
      <c r="R4497" s="460">
        <f t="shared" si="792"/>
        <v>-1.7068480418768961E-32</v>
      </c>
    </row>
    <row r="4498" spans="3:18" x14ac:dyDescent="0.35">
      <c r="C4498" s="460">
        <v>65700</v>
      </c>
      <c r="D4498" s="460">
        <f t="shared" si="783"/>
        <v>65700</v>
      </c>
      <c r="E4498" s="460">
        <f t="shared" si="789"/>
        <v>65.7</v>
      </c>
      <c r="F4498" s="460">
        <f t="shared" si="784"/>
        <v>4.5498013172619679E-9</v>
      </c>
      <c r="G4498" s="460">
        <v>5.7024327040460499E-9</v>
      </c>
      <c r="H4498" s="460">
        <f t="shared" si="785"/>
        <v>1</v>
      </c>
      <c r="I4498" s="460">
        <v>5.0176218568884504E-7</v>
      </c>
      <c r="J4498" s="587">
        <v>4.9333544355660995E-7</v>
      </c>
      <c r="K4498" s="587">
        <v>1.4547465513925099E-7</v>
      </c>
      <c r="L4498" s="460" t="str">
        <f t="shared" si="786"/>
        <v>-</v>
      </c>
      <c r="M4498" s="460">
        <f t="shared" si="787"/>
        <v>1</v>
      </c>
      <c r="N4498" s="460">
        <f t="shared" si="788"/>
        <v>2.5944935828466445E-17</v>
      </c>
      <c r="O4498" s="460">
        <f t="shared" si="793"/>
        <v>-331.71894798280937</v>
      </c>
      <c r="P4498" s="460">
        <f t="shared" si="790"/>
        <v>-100</v>
      </c>
      <c r="Q4498" s="460">
        <f t="shared" si="791"/>
        <v>1.6828492378581045E-34</v>
      </c>
      <c r="R4498" s="460">
        <f t="shared" si="792"/>
        <v>-1.6828492378581046E-32</v>
      </c>
    </row>
    <row r="4499" spans="3:18" x14ac:dyDescent="0.35">
      <c r="C4499" s="460">
        <v>65800</v>
      </c>
      <c r="D4499" s="460">
        <f t="shared" si="783"/>
        <v>65800</v>
      </c>
      <c r="E4499" s="460">
        <f t="shared" si="789"/>
        <v>65.8</v>
      </c>
      <c r="F4499" s="460">
        <f t="shared" si="784"/>
        <v>2.8602027404643126E-8</v>
      </c>
      <c r="G4499" s="460">
        <v>1.0536713888473999E-8</v>
      </c>
      <c r="H4499" s="460">
        <f t="shared" si="785"/>
        <v>1</v>
      </c>
      <c r="I4499" s="460">
        <v>5.3588216837862196E-7</v>
      </c>
      <c r="J4499" s="587">
        <v>4.9165108052021999E-7</v>
      </c>
      <c r="K4499" s="587">
        <v>1.8105102650794799E-7</v>
      </c>
      <c r="L4499" s="460" t="str">
        <f t="shared" si="786"/>
        <v>-</v>
      </c>
      <c r="M4499" s="460">
        <f t="shared" si="787"/>
        <v>1</v>
      </c>
      <c r="N4499" s="460">
        <f t="shared" si="788"/>
        <v>3.0137137939301714E-16</v>
      </c>
      <c r="O4499" s="460">
        <f t="shared" si="793"/>
        <v>-310.41795988195906</v>
      </c>
      <c r="P4499" s="460">
        <f t="shared" si="790"/>
        <v>-100</v>
      </c>
      <c r="Q4499" s="460">
        <f t="shared" si="791"/>
        <v>2.6783992552542403E-32</v>
      </c>
      <c r="R4499" s="460">
        <f t="shared" si="792"/>
        <v>-2.6783992552542405E-30</v>
      </c>
    </row>
    <row r="4500" spans="3:18" x14ac:dyDescent="0.35">
      <c r="C4500" s="460">
        <v>65900</v>
      </c>
      <c r="D4500" s="460">
        <f t="shared" si="783"/>
        <v>65900</v>
      </c>
      <c r="E4500" s="460">
        <f t="shared" si="789"/>
        <v>65.900000000000006</v>
      </c>
      <c r="F4500" s="460">
        <f t="shared" si="784"/>
        <v>6.3571135601069211E-8</v>
      </c>
      <c r="G4500" s="460">
        <v>1.37668944655281E-8</v>
      </c>
      <c r="H4500" s="460">
        <f t="shared" si="785"/>
        <v>1</v>
      </c>
      <c r="I4500" s="460">
        <v>4.8847447821309604E-7</v>
      </c>
      <c r="J4500" s="587">
        <v>4.1136992911524801E-7</v>
      </c>
      <c r="K4500" s="587">
        <v>4.8655521220549801E-7</v>
      </c>
      <c r="L4500" s="460" t="str">
        <f t="shared" si="786"/>
        <v>-</v>
      </c>
      <c r="M4500" s="460">
        <f t="shared" si="787"/>
        <v>1</v>
      </c>
      <c r="N4500" s="460">
        <f t="shared" si="788"/>
        <v>8.7517711487369605E-16</v>
      </c>
      <c r="O4500" s="460">
        <f t="shared" si="793"/>
        <v>-301.15808094576175</v>
      </c>
      <c r="P4500" s="460">
        <f t="shared" si="790"/>
        <v>-100</v>
      </c>
      <c r="Q4500" s="460">
        <f t="shared" si="791"/>
        <v>3.4606658984031751E-31</v>
      </c>
      <c r="R4500" s="460">
        <f t="shared" si="792"/>
        <v>-3.4606658984031752E-29</v>
      </c>
    </row>
    <row r="4501" spans="3:18" x14ac:dyDescent="0.35">
      <c r="C4501" s="460">
        <v>66000</v>
      </c>
      <c r="D4501" s="460">
        <f t="shared" si="783"/>
        <v>66000</v>
      </c>
      <c r="E4501" s="460">
        <f t="shared" si="789"/>
        <v>66</v>
      </c>
      <c r="F4501" s="460">
        <f t="shared" si="784"/>
        <v>8.033222593072465E-8</v>
      </c>
      <c r="G4501" s="460">
        <v>9.4088637666530294E-15</v>
      </c>
      <c r="H4501" s="460">
        <f t="shared" si="785"/>
        <v>1</v>
      </c>
      <c r="I4501" s="460">
        <v>3.67576809731308E-7</v>
      </c>
      <c r="J4501" s="587">
        <v>2.6614885160858401E-7</v>
      </c>
      <c r="K4501" s="587">
        <v>7.4123638621104795E-7</v>
      </c>
      <c r="L4501" s="460" t="str">
        <f t="shared" si="786"/>
        <v>-</v>
      </c>
      <c r="M4501" s="460">
        <f t="shared" si="787"/>
        <v>1</v>
      </c>
      <c r="N4501" s="460">
        <f t="shared" si="788"/>
        <v>7.558349698541801E-22</v>
      </c>
      <c r="O4501" s="460">
        <f t="shared" si="793"/>
        <v>-422.43146037319173</v>
      </c>
      <c r="P4501" s="460">
        <f t="shared" si="790"/>
        <v>-100</v>
      </c>
      <c r="Q4501" s="460">
        <f t="shared" si="791"/>
        <v>1.914840763445386E-31</v>
      </c>
      <c r="R4501" s="460">
        <f t="shared" si="792"/>
        <v>-1.9148407634453861E-29</v>
      </c>
    </row>
    <row r="4502" spans="3:18" x14ac:dyDescent="0.35">
      <c r="C4502" s="460">
        <v>66100</v>
      </c>
      <c r="D4502" s="460">
        <f t="shared" si="783"/>
        <v>66100</v>
      </c>
      <c r="E4502" s="460">
        <f t="shared" si="789"/>
        <v>66.099999999999994</v>
      </c>
      <c r="F4502" s="460">
        <f t="shared" si="784"/>
        <v>6.3127043319835185E-8</v>
      </c>
      <c r="G4502" s="460">
        <v>1.37668813782998E-8</v>
      </c>
      <c r="H4502" s="460">
        <f t="shared" si="785"/>
        <v>1</v>
      </c>
      <c r="I4502" s="460">
        <v>1.92351902156627E-7</v>
      </c>
      <c r="J4502" s="587">
        <v>7.9903825102966899E-8</v>
      </c>
      <c r="K4502" s="587">
        <v>9.2057344962184305E-7</v>
      </c>
      <c r="L4502" s="460" t="str">
        <f t="shared" si="786"/>
        <v>-</v>
      </c>
      <c r="M4502" s="460">
        <f t="shared" si="787"/>
        <v>1</v>
      </c>
      <c r="N4502" s="460">
        <f t="shared" si="788"/>
        <v>8.6906251714696385E-16</v>
      </c>
      <c r="O4502" s="460">
        <f t="shared" si="793"/>
        <v>-301.21897961773874</v>
      </c>
      <c r="P4502" s="460">
        <f t="shared" si="790"/>
        <v>-100</v>
      </c>
      <c r="Q4502" s="460">
        <f t="shared" si="791"/>
        <v>1.8881774311151776E-31</v>
      </c>
      <c r="R4502" s="460">
        <f t="shared" si="792"/>
        <v>-1.8881774311151775E-29</v>
      </c>
    </row>
    <row r="4503" spans="3:18" x14ac:dyDescent="0.35">
      <c r="C4503" s="460">
        <v>66200</v>
      </c>
      <c r="D4503" s="460">
        <f t="shared" si="783"/>
        <v>66200</v>
      </c>
      <c r="E4503" s="460">
        <f t="shared" si="789"/>
        <v>66.2</v>
      </c>
      <c r="F4503" s="460">
        <f t="shared" si="784"/>
        <v>2.8203808645261759E-8</v>
      </c>
      <c r="G4503" s="460">
        <v>1.05367086568885E-8</v>
      </c>
      <c r="H4503" s="460">
        <f t="shared" si="785"/>
        <v>1</v>
      </c>
      <c r="I4503" s="460">
        <v>9.9448690593295992E-9</v>
      </c>
      <c r="J4503" s="587">
        <v>1.17120685466539E-7</v>
      </c>
      <c r="K4503" s="587">
        <v>1.0076825465090301E-6</v>
      </c>
      <c r="L4503" s="460" t="str">
        <f t="shared" si="786"/>
        <v>-</v>
      </c>
      <c r="M4503" s="460">
        <f t="shared" si="787"/>
        <v>1</v>
      </c>
      <c r="N4503" s="460">
        <f t="shared" si="788"/>
        <v>2.9717531470975627E-16</v>
      </c>
      <c r="O4503" s="460">
        <f t="shared" si="793"/>
        <v>-310.53974537404281</v>
      </c>
      <c r="P4503" s="460">
        <f t="shared" si="790"/>
        <v>-100</v>
      </c>
      <c r="Q4503" s="460">
        <f t="shared" si="791"/>
        <v>3.4002767011346578E-31</v>
      </c>
      <c r="R4503" s="460">
        <f t="shared" si="792"/>
        <v>-3.4002767011346576E-29</v>
      </c>
    </row>
    <row r="4504" spans="3:18" x14ac:dyDescent="0.35">
      <c r="C4504" s="460">
        <v>66300</v>
      </c>
      <c r="D4504" s="460">
        <f t="shared" si="783"/>
        <v>66300</v>
      </c>
      <c r="E4504" s="460">
        <f t="shared" si="789"/>
        <v>66.3</v>
      </c>
      <c r="F4504" s="460">
        <f t="shared" si="784"/>
        <v>4.4551137789568403E-9</v>
      </c>
      <c r="G4504" s="460">
        <v>5.7024116177798999E-9</v>
      </c>
      <c r="H4504" s="460">
        <f t="shared" si="785"/>
        <v>1</v>
      </c>
      <c r="I4504" s="460">
        <v>2.0820264538104001E-7</v>
      </c>
      <c r="J4504" s="587">
        <v>2.9325755752727901E-7</v>
      </c>
      <c r="K4504" s="587">
        <v>9.9490129353777203E-7</v>
      </c>
      <c r="L4504" s="460" t="str">
        <f t="shared" si="786"/>
        <v>-</v>
      </c>
      <c r="M4504" s="460">
        <f t="shared" si="787"/>
        <v>1</v>
      </c>
      <c r="N4504" s="460">
        <f t="shared" si="788"/>
        <v>2.5404892571654798E-17</v>
      </c>
      <c r="O4504" s="460">
        <f t="shared" si="793"/>
        <v>-331.9016527445649</v>
      </c>
      <c r="P4504" s="460">
        <f t="shared" si="790"/>
        <v>-100</v>
      </c>
      <c r="Q4504" s="460">
        <f t="shared" si="791"/>
        <v>2.6014497532429527E-32</v>
      </c>
      <c r="R4504" s="460">
        <f t="shared" si="792"/>
        <v>-2.6014497532429528E-30</v>
      </c>
    </row>
    <row r="4505" spans="3:18" x14ac:dyDescent="0.35">
      <c r="C4505" s="460">
        <v>66400</v>
      </c>
      <c r="D4505" s="460">
        <f t="shared" si="783"/>
        <v>66400</v>
      </c>
      <c r="E4505" s="460">
        <f t="shared" si="789"/>
        <v>66.400000000000006</v>
      </c>
      <c r="F4505" s="460">
        <f t="shared" si="784"/>
        <v>5.9294135744111431E-48</v>
      </c>
      <c r="G4505" s="460">
        <v>0.99999998509883903</v>
      </c>
      <c r="H4505" s="460">
        <f t="shared" si="785"/>
        <v>1</v>
      </c>
      <c r="I4505" s="460">
        <v>3.7223903445386597E-7</v>
      </c>
      <c r="J4505" s="587">
        <v>4.2050331446025901E-7</v>
      </c>
      <c r="K4505" s="587">
        <v>8.8445232151143099E-7</v>
      </c>
      <c r="L4505" s="460" t="str">
        <f t="shared" si="786"/>
        <v>-</v>
      </c>
      <c r="M4505" s="460">
        <f t="shared" si="787"/>
        <v>1</v>
      </c>
      <c r="N4505" s="460">
        <f t="shared" si="788"/>
        <v>5.9294134860559967E-48</v>
      </c>
      <c r="O4505" s="460">
        <f t="shared" si="793"/>
        <v>-944.53976526380063</v>
      </c>
      <c r="P4505" s="460">
        <f t="shared" si="790"/>
        <v>-100</v>
      </c>
      <c r="Q4505" s="460">
        <f t="shared" si="791"/>
        <v>1.6135214164433028E-34</v>
      </c>
      <c r="R4505" s="460">
        <f t="shared" si="792"/>
        <v>-1.6135214164433029E-32</v>
      </c>
    </row>
    <row r="4506" spans="3:18" x14ac:dyDescent="0.35">
      <c r="C4506" s="460">
        <v>66500</v>
      </c>
      <c r="D4506" s="460">
        <f t="shared" si="783"/>
        <v>66500</v>
      </c>
      <c r="E4506" s="460">
        <f t="shared" si="789"/>
        <v>66.5</v>
      </c>
      <c r="F4506" s="460">
        <f t="shared" si="784"/>
        <v>4.4242948876694719E-9</v>
      </c>
      <c r="G4506" s="460">
        <v>5.7024270626893501E-9</v>
      </c>
      <c r="H4506" s="460">
        <f t="shared" si="785"/>
        <v>1</v>
      </c>
      <c r="I4506" s="460">
        <v>4.7739587357938402E-7</v>
      </c>
      <c r="J4506" s="587">
        <v>4.7896884618980299E-7</v>
      </c>
      <c r="K4506" s="587">
        <v>6.8812983234865796E-7</v>
      </c>
      <c r="L4506" s="460" t="str">
        <f t="shared" si="786"/>
        <v>-</v>
      </c>
      <c r="M4506" s="460">
        <f t="shared" si="787"/>
        <v>1</v>
      </c>
      <c r="N4506" s="460">
        <f t="shared" si="788"/>
        <v>2.5229218900764533E-17</v>
      </c>
      <c r="O4506" s="460">
        <f t="shared" si="793"/>
        <v>-331.96192390153038</v>
      </c>
      <c r="P4506" s="460">
        <f t="shared" si="790"/>
        <v>-100</v>
      </c>
      <c r="Q4506" s="460">
        <f t="shared" si="791"/>
        <v>1.5912837158567359E-34</v>
      </c>
      <c r="R4506" s="460">
        <f t="shared" si="792"/>
        <v>-1.5912837158567359E-32</v>
      </c>
    </row>
    <row r="4507" spans="3:18" x14ac:dyDescent="0.35">
      <c r="C4507" s="460">
        <v>66600</v>
      </c>
      <c r="D4507" s="460">
        <f t="shared" si="783"/>
        <v>66600</v>
      </c>
      <c r="E4507" s="460">
        <f t="shared" si="789"/>
        <v>66.599999999999994</v>
      </c>
      <c r="F4507" s="460">
        <f t="shared" si="784"/>
        <v>2.7814949388537426E-8</v>
      </c>
      <c r="G4507" s="460">
        <v>1.05367172957634E-8</v>
      </c>
      <c r="H4507" s="460">
        <f t="shared" si="785"/>
        <v>1</v>
      </c>
      <c r="I4507" s="460">
        <v>5.0824760985506205E-7</v>
      </c>
      <c r="J4507" s="587">
        <v>4.59987975618879E-7</v>
      </c>
      <c r="K4507" s="587">
        <v>4.26049316509882E-7</v>
      </c>
      <c r="L4507" s="460" t="str">
        <f t="shared" si="786"/>
        <v>-</v>
      </c>
      <c r="M4507" s="460">
        <f t="shared" si="787"/>
        <v>1</v>
      </c>
      <c r="N4507" s="460">
        <f t="shared" si="788"/>
        <v>2.9307825830298589E-16</v>
      </c>
      <c r="O4507" s="460">
        <f t="shared" si="793"/>
        <v>-310.66032796076149</v>
      </c>
      <c r="P4507" s="460">
        <f t="shared" si="790"/>
        <v>-100</v>
      </c>
      <c r="Q4507" s="460">
        <f t="shared" si="791"/>
        <v>2.5329912510954026E-32</v>
      </c>
      <c r="R4507" s="460">
        <f t="shared" si="792"/>
        <v>-2.5329912510954026E-30</v>
      </c>
    </row>
    <row r="4508" spans="3:18" x14ac:dyDescent="0.35">
      <c r="C4508" s="460">
        <v>66700</v>
      </c>
      <c r="D4508" s="460">
        <f t="shared" si="783"/>
        <v>66700</v>
      </c>
      <c r="E4508" s="460">
        <f t="shared" si="789"/>
        <v>66.7</v>
      </c>
      <c r="F4508" s="460">
        <f t="shared" si="784"/>
        <v>6.1826004017309676E-8</v>
      </c>
      <c r="G4508" s="460">
        <v>1.37669029849735E-8</v>
      </c>
      <c r="H4508" s="460">
        <f t="shared" si="785"/>
        <v>1</v>
      </c>
      <c r="I4508" s="460">
        <v>4.60865164271381E-7</v>
      </c>
      <c r="J4508" s="587">
        <v>3.67398839257958E-7</v>
      </c>
      <c r="K4508" s="587">
        <v>1.24592153860869E-7</v>
      </c>
      <c r="L4508" s="460" t="str">
        <f t="shared" si="786"/>
        <v>-</v>
      </c>
      <c r="M4508" s="460">
        <f t="shared" si="787"/>
        <v>1</v>
      </c>
      <c r="N4508" s="460">
        <f t="shared" si="788"/>
        <v>8.5115259925488425E-16</v>
      </c>
      <c r="O4508" s="460">
        <f t="shared" si="793"/>
        <v>-301.39985140528614</v>
      </c>
      <c r="P4508" s="460">
        <f t="shared" si="790"/>
        <v>-100</v>
      </c>
      <c r="Q4508" s="460">
        <f t="shared" si="791"/>
        <v>3.2731606384690474E-31</v>
      </c>
      <c r="R4508" s="460">
        <f t="shared" si="792"/>
        <v>-3.2731606384690474E-29</v>
      </c>
    </row>
    <row r="4509" spans="3:18" x14ac:dyDescent="0.35">
      <c r="C4509" s="460">
        <v>66800</v>
      </c>
      <c r="D4509" s="460">
        <f t="shared" si="783"/>
        <v>66800</v>
      </c>
      <c r="E4509" s="460">
        <f t="shared" si="789"/>
        <v>66.8</v>
      </c>
      <c r="F4509" s="460">
        <f t="shared" si="784"/>
        <v>7.8132315124125643E-8</v>
      </c>
      <c r="G4509" s="460">
        <v>4.36110997179325E-15</v>
      </c>
      <c r="H4509" s="460">
        <f t="shared" si="785"/>
        <v>1</v>
      </c>
      <c r="I4509" s="460">
        <v>3.4330381203895999E-7</v>
      </c>
      <c r="J4509" s="587">
        <v>2.1681013429306901E-7</v>
      </c>
      <c r="K4509" s="587">
        <v>1.86245404226208E-7</v>
      </c>
      <c r="L4509" s="460" t="str">
        <f t="shared" si="786"/>
        <v>-</v>
      </c>
      <c r="M4509" s="460">
        <f t="shared" si="787"/>
        <v>1</v>
      </c>
      <c r="N4509" s="460">
        <f t="shared" si="788"/>
        <v>3.4074361860711689E-22</v>
      </c>
      <c r="O4509" s="460">
        <f t="shared" si="793"/>
        <v>-429.35144537631732</v>
      </c>
      <c r="P4509" s="460">
        <f t="shared" si="790"/>
        <v>-100</v>
      </c>
      <c r="Q4509" s="460">
        <f t="shared" si="791"/>
        <v>1.8111533181702375E-31</v>
      </c>
      <c r="R4509" s="460">
        <f t="shared" si="792"/>
        <v>-1.8111533181702376E-29</v>
      </c>
    </row>
    <row r="4510" spans="3:18" x14ac:dyDescent="0.35">
      <c r="C4510" s="460">
        <v>66900</v>
      </c>
      <c r="D4510" s="460">
        <f t="shared" si="783"/>
        <v>66900</v>
      </c>
      <c r="E4510" s="460">
        <f t="shared" si="789"/>
        <v>66.900000000000006</v>
      </c>
      <c r="F4510" s="460">
        <f t="shared" si="784"/>
        <v>6.1402486152273746E-8</v>
      </c>
      <c r="G4510" s="460">
        <v>1.37668729322082E-8</v>
      </c>
      <c r="H4510" s="460">
        <f t="shared" si="785"/>
        <v>1</v>
      </c>
      <c r="I4510" s="460">
        <v>1.74257669995532E-7</v>
      </c>
      <c r="J4510" s="587">
        <v>3.2988656663498597E-8</v>
      </c>
      <c r="K4510" s="587">
        <v>4.7583290345339301E-7</v>
      </c>
      <c r="L4510" s="460" t="str">
        <f t="shared" si="786"/>
        <v>-</v>
      </c>
      <c r="M4510" s="460">
        <f t="shared" si="787"/>
        <v>1</v>
      </c>
      <c r="N4510" s="460">
        <f t="shared" si="788"/>
        <v>8.4532022458002629E-16</v>
      </c>
      <c r="O4510" s="460">
        <f t="shared" si="793"/>
        <v>-301.459574805074</v>
      </c>
      <c r="P4510" s="460">
        <f t="shared" si="790"/>
        <v>-100</v>
      </c>
      <c r="Q4510" s="460">
        <f t="shared" si="791"/>
        <v>1.7864171453977165E-31</v>
      </c>
      <c r="R4510" s="460">
        <f t="shared" si="792"/>
        <v>-1.7864171453977164E-29</v>
      </c>
    </row>
    <row r="4511" spans="3:18" x14ac:dyDescent="0.35">
      <c r="C4511" s="460">
        <v>67000</v>
      </c>
      <c r="D4511" s="460">
        <f t="shared" si="783"/>
        <v>67000</v>
      </c>
      <c r="E4511" s="460">
        <f t="shared" si="789"/>
        <v>67</v>
      </c>
      <c r="F4511" s="460">
        <f t="shared" si="784"/>
        <v>2.7435179964241315E-8</v>
      </c>
      <c r="G4511" s="460">
        <v>1.0536705265392E-8</v>
      </c>
      <c r="H4511" s="460">
        <f t="shared" si="785"/>
        <v>1</v>
      </c>
      <c r="I4511" s="460">
        <v>1.9896417654256202E-8</v>
      </c>
      <c r="J4511" s="587">
        <v>1.5419595155222E-7</v>
      </c>
      <c r="K4511" s="587">
        <v>7.1592021108023302E-7</v>
      </c>
      <c r="L4511" s="460" t="str">
        <f t="shared" si="786"/>
        <v>-</v>
      </c>
      <c r="M4511" s="460">
        <f t="shared" si="787"/>
        <v>1</v>
      </c>
      <c r="N4511" s="460">
        <f t="shared" si="788"/>
        <v>2.8907640518619855E-16</v>
      </c>
      <c r="O4511" s="460">
        <f t="shared" si="793"/>
        <v>-310.77974709191477</v>
      </c>
      <c r="P4511" s="460">
        <f t="shared" si="790"/>
        <v>-100</v>
      </c>
      <c r="Q4511" s="460">
        <f t="shared" si="791"/>
        <v>3.2171392840624239E-31</v>
      </c>
      <c r="R4511" s="460">
        <f t="shared" si="792"/>
        <v>-3.2171392840624241E-29</v>
      </c>
    </row>
    <row r="4512" spans="3:18" x14ac:dyDescent="0.35">
      <c r="C4512" s="460">
        <v>67100</v>
      </c>
      <c r="D4512" s="460">
        <f t="shared" si="783"/>
        <v>67100</v>
      </c>
      <c r="E4512" s="460">
        <f t="shared" si="789"/>
        <v>67.099999999999994</v>
      </c>
      <c r="F4512" s="460">
        <f t="shared" si="784"/>
        <v>4.3339942689729565E-9</v>
      </c>
      <c r="G4512" s="460">
        <v>5.7024470923227802E-9</v>
      </c>
      <c r="H4512" s="460">
        <f t="shared" si="785"/>
        <v>1</v>
      </c>
      <c r="I4512" s="460">
        <v>2.0919924602216401E-7</v>
      </c>
      <c r="J4512" s="587">
        <v>3.14606410100098E-7</v>
      </c>
      <c r="K4512" s="587">
        <v>8.8338959141650804E-7</v>
      </c>
      <c r="L4512" s="460" t="str">
        <f t="shared" si="786"/>
        <v>-</v>
      </c>
      <c r="M4512" s="460">
        <f t="shared" si="787"/>
        <v>1</v>
      </c>
      <c r="N4512" s="460">
        <f t="shared" si="788"/>
        <v>2.4714373017248429E-17</v>
      </c>
      <c r="O4512" s="460">
        <f t="shared" si="793"/>
        <v>-332.14100805494667</v>
      </c>
      <c r="P4512" s="460">
        <f t="shared" si="790"/>
        <v>-100</v>
      </c>
      <c r="Q4512" s="460">
        <f t="shared" si="791"/>
        <v>2.4616163121381213E-32</v>
      </c>
      <c r="R4512" s="460">
        <f t="shared" si="792"/>
        <v>-2.4616163121381213E-30</v>
      </c>
    </row>
    <row r="4513" spans="3:18" x14ac:dyDescent="0.35">
      <c r="C4513" s="460">
        <v>67200</v>
      </c>
      <c r="D4513" s="460">
        <f t="shared" si="783"/>
        <v>67200</v>
      </c>
      <c r="E4513" s="460">
        <f t="shared" si="789"/>
        <v>67.2</v>
      </c>
      <c r="F4513" s="460">
        <f t="shared" si="784"/>
        <v>4.6410617472985039E-51</v>
      </c>
      <c r="G4513" s="460">
        <v>0.99999998509883903</v>
      </c>
      <c r="H4513" s="460">
        <f t="shared" si="785"/>
        <v>1</v>
      </c>
      <c r="I4513" s="460">
        <v>3.6471739752467601E-7</v>
      </c>
      <c r="J4513" s="587">
        <v>4.2267142540069099E-7</v>
      </c>
      <c r="K4513" s="587">
        <v>9.6247760694665903E-7</v>
      </c>
      <c r="L4513" s="460" t="str">
        <f t="shared" si="786"/>
        <v>-</v>
      </c>
      <c r="M4513" s="460">
        <f t="shared" si="787"/>
        <v>1</v>
      </c>
      <c r="N4513" s="460">
        <f t="shared" si="788"/>
        <v>4.6410616781412958E-51</v>
      </c>
      <c r="O4513" s="460">
        <f t="shared" si="793"/>
        <v>-1006.6676531983144</v>
      </c>
      <c r="P4513" s="460">
        <f t="shared" si="790"/>
        <v>-100</v>
      </c>
      <c r="Q4513" s="460">
        <f t="shared" si="791"/>
        <v>1.527000584089243E-34</v>
      </c>
      <c r="R4513" s="460">
        <f t="shared" si="792"/>
        <v>-1.5270005840892429E-32</v>
      </c>
    </row>
    <row r="4514" spans="3:18" x14ac:dyDescent="0.35">
      <c r="C4514" s="460">
        <v>67300</v>
      </c>
      <c r="D4514" s="460">
        <f t="shared" si="783"/>
        <v>67300</v>
      </c>
      <c r="E4514" s="460">
        <f t="shared" si="789"/>
        <v>67.3</v>
      </c>
      <c r="F4514" s="460">
        <f t="shared" si="784"/>
        <v>4.3045955630992847E-9</v>
      </c>
      <c r="G4514" s="460">
        <v>5.7024213857646202E-9</v>
      </c>
      <c r="H4514" s="460">
        <f t="shared" si="785"/>
        <v>1</v>
      </c>
      <c r="I4514" s="460">
        <v>4.6295126080286401E-7</v>
      </c>
      <c r="J4514" s="587">
        <v>4.6144369196192998E-7</v>
      </c>
      <c r="K4514" s="587">
        <v>9.4625370672412703E-7</v>
      </c>
      <c r="L4514" s="460" t="str">
        <f t="shared" si="786"/>
        <v>-</v>
      </c>
      <c r="M4514" s="460">
        <f t="shared" si="787"/>
        <v>1</v>
      </c>
      <c r="N4514" s="460">
        <f t="shared" si="788"/>
        <v>2.454661779608486E-17</v>
      </c>
      <c r="O4514" s="460">
        <f t="shared" si="793"/>
        <v>-332.2001667907291</v>
      </c>
      <c r="P4514" s="460">
        <f t="shared" si="790"/>
        <v>-100</v>
      </c>
      <c r="Q4514" s="460">
        <f t="shared" si="791"/>
        <v>1.5063411130676749E-34</v>
      </c>
      <c r="R4514" s="460">
        <f t="shared" si="792"/>
        <v>-1.5063411130676749E-32</v>
      </c>
    </row>
    <row r="4515" spans="3:18" x14ac:dyDescent="0.35">
      <c r="C4515" s="460">
        <v>67400</v>
      </c>
      <c r="D4515" s="460">
        <f t="shared" si="783"/>
        <v>67400</v>
      </c>
      <c r="E4515" s="460">
        <f t="shared" si="789"/>
        <v>67.400000000000006</v>
      </c>
      <c r="F4515" s="460">
        <f t="shared" si="784"/>
        <v>2.7064240176019422E-8</v>
      </c>
      <c r="G4515" s="460">
        <v>1.0536720675606899E-8</v>
      </c>
      <c r="H4515" s="460">
        <f t="shared" si="785"/>
        <v>1</v>
      </c>
      <c r="I4515" s="460">
        <v>4.8937221630189603E-7</v>
      </c>
      <c r="J4515" s="587">
        <v>4.25239554775609E-7</v>
      </c>
      <c r="K4515" s="587">
        <v>8.3721735533140404E-7</v>
      </c>
      <c r="L4515" s="460" t="str">
        <f t="shared" si="786"/>
        <v>-</v>
      </c>
      <c r="M4515" s="460">
        <f t="shared" si="787"/>
        <v>1</v>
      </c>
      <c r="N4515" s="460">
        <f t="shared" si="788"/>
        <v>2.8516833903225474E-16</v>
      </c>
      <c r="O4515" s="460">
        <f t="shared" si="793"/>
        <v>-310.89797387842771</v>
      </c>
      <c r="P4515" s="460">
        <f t="shared" si="790"/>
        <v>-100</v>
      </c>
      <c r="Q4515" s="460">
        <f t="shared" si="791"/>
        <v>2.3980838620795068E-32</v>
      </c>
      <c r="R4515" s="460">
        <f t="shared" si="792"/>
        <v>-2.3980838620795069E-30</v>
      </c>
    </row>
    <row r="4516" spans="3:18" x14ac:dyDescent="0.35">
      <c r="C4516" s="460">
        <v>67500</v>
      </c>
      <c r="D4516" s="460">
        <f t="shared" si="783"/>
        <v>67500</v>
      </c>
      <c r="E4516" s="460">
        <f t="shared" si="789"/>
        <v>67.5</v>
      </c>
      <c r="F4516" s="460">
        <f t="shared" si="784"/>
        <v>6.0161402599753346E-8</v>
      </c>
      <c r="G4516" s="460">
        <v>1.37668667629471E-8</v>
      </c>
      <c r="H4516" s="460">
        <f t="shared" si="785"/>
        <v>1</v>
      </c>
      <c r="I4516" s="460">
        <v>4.4055743836175601E-7</v>
      </c>
      <c r="J4516" s="587">
        <v>3.2045060141722E-7</v>
      </c>
      <c r="K4516" s="587">
        <v>6.4696339902667297E-7</v>
      </c>
      <c r="L4516" s="460" t="str">
        <f t="shared" si="786"/>
        <v>-</v>
      </c>
      <c r="M4516" s="460">
        <f t="shared" si="787"/>
        <v>1</v>
      </c>
      <c r="N4516" s="460">
        <f t="shared" si="788"/>
        <v>8.2823401386282359E-16</v>
      </c>
      <c r="O4516" s="460">
        <f t="shared" si="793"/>
        <v>-301.63693875777403</v>
      </c>
      <c r="P4516" s="460">
        <f t="shared" si="790"/>
        <v>-100</v>
      </c>
      <c r="Q4516" s="460">
        <f t="shared" si="791"/>
        <v>3.0991619985807418E-31</v>
      </c>
      <c r="R4516" s="460">
        <f t="shared" si="792"/>
        <v>-3.0991619985807419E-29</v>
      </c>
    </row>
    <row r="4517" spans="3:18" x14ac:dyDescent="0.35">
      <c r="C4517" s="460">
        <v>67600</v>
      </c>
      <c r="D4517" s="460">
        <f t="shared" si="783"/>
        <v>67600</v>
      </c>
      <c r="E4517" s="460">
        <f t="shared" si="789"/>
        <v>67.599999999999994</v>
      </c>
      <c r="F4517" s="460">
        <f t="shared" si="784"/>
        <v>7.6033785262507057E-8</v>
      </c>
      <c r="G4517" s="460">
        <v>6.8664382306653402E-16</v>
      </c>
      <c r="H4517" s="460">
        <f t="shared" si="785"/>
        <v>1</v>
      </c>
      <c r="I4517" s="460">
        <v>3.2460968649220398E-7</v>
      </c>
      <c r="J4517" s="587">
        <v>1.6441386635365801E-7</v>
      </c>
      <c r="K4517" s="587">
        <v>3.9495731751233099E-7</v>
      </c>
      <c r="L4517" s="460" t="str">
        <f t="shared" si="786"/>
        <v>-</v>
      </c>
      <c r="M4517" s="460">
        <f t="shared" si="787"/>
        <v>1</v>
      </c>
      <c r="N4517" s="460">
        <f t="shared" si="788"/>
        <v>5.2208128994867738E-23</v>
      </c>
      <c r="O4517" s="460">
        <f t="shared" si="793"/>
        <v>-445.64523741016399</v>
      </c>
      <c r="P4517" s="460">
        <f t="shared" si="790"/>
        <v>-100</v>
      </c>
      <c r="Q4517" s="460">
        <f t="shared" si="791"/>
        <v>1.7149291705010575E-31</v>
      </c>
      <c r="R4517" s="460">
        <f t="shared" si="792"/>
        <v>-1.7149291705010575E-29</v>
      </c>
    </row>
    <row r="4518" spans="3:18" x14ac:dyDescent="0.35">
      <c r="C4518" s="460">
        <v>67700</v>
      </c>
      <c r="D4518" s="460">
        <f t="shared" si="783"/>
        <v>67700</v>
      </c>
      <c r="E4518" s="460">
        <f t="shared" si="789"/>
        <v>67.7</v>
      </c>
      <c r="F4518" s="460">
        <f t="shared" si="784"/>
        <v>5.9757298068153587E-8</v>
      </c>
      <c r="G4518" s="460">
        <v>1.3766864452301201E-8</v>
      </c>
      <c r="H4518" s="460">
        <f t="shared" si="785"/>
        <v>1</v>
      </c>
      <c r="I4518" s="460">
        <v>1.5981401611952499E-7</v>
      </c>
      <c r="J4518" s="587">
        <v>1.7460849444529301E-8</v>
      </c>
      <c r="K4518" s="587">
        <v>1.06549006596867E-7</v>
      </c>
      <c r="L4518" s="460" t="str">
        <f t="shared" si="786"/>
        <v>-</v>
      </c>
      <c r="M4518" s="460">
        <f t="shared" si="787"/>
        <v>1</v>
      </c>
      <c r="N4518" s="460">
        <f t="shared" si="788"/>
        <v>8.2267062254003085E-16</v>
      </c>
      <c r="O4518" s="460">
        <f t="shared" si="793"/>
        <v>-301.69548022031722</v>
      </c>
      <c r="P4518" s="460">
        <f t="shared" si="790"/>
        <v>-100</v>
      </c>
      <c r="Q4518" s="460">
        <f t="shared" si="791"/>
        <v>1.6919675977264814E-31</v>
      </c>
      <c r="R4518" s="460">
        <f t="shared" si="792"/>
        <v>-1.6919675977264815E-29</v>
      </c>
    </row>
    <row r="4519" spans="3:18" x14ac:dyDescent="0.35">
      <c r="C4519" s="460">
        <v>67800</v>
      </c>
      <c r="D4519" s="460">
        <f t="shared" si="783"/>
        <v>67800</v>
      </c>
      <c r="E4519" s="460">
        <f t="shared" si="789"/>
        <v>67.8</v>
      </c>
      <c r="F4519" s="460">
        <f t="shared" si="784"/>
        <v>2.6701878915278823E-8</v>
      </c>
      <c r="G4519" s="460">
        <v>1.05367197552981E-8</v>
      </c>
      <c r="H4519" s="460">
        <f t="shared" si="785"/>
        <v>1</v>
      </c>
      <c r="I4519" s="460">
        <v>2.8247241881540701E-8</v>
      </c>
      <c r="J4519" s="587">
        <v>1.9583085908299199E-7</v>
      </c>
      <c r="K4519" s="587">
        <v>1.8957271294392E-7</v>
      </c>
      <c r="L4519" s="460" t="str">
        <f t="shared" si="786"/>
        <v>-</v>
      </c>
      <c r="M4519" s="460">
        <f t="shared" si="787"/>
        <v>1</v>
      </c>
      <c r="N4519" s="460">
        <f t="shared" si="788"/>
        <v>2.8135021507019618E-16</v>
      </c>
      <c r="O4519" s="460">
        <f t="shared" si="793"/>
        <v>-311.01505497051511</v>
      </c>
      <c r="P4519" s="460">
        <f t="shared" si="790"/>
        <v>-100</v>
      </c>
      <c r="Q4519" s="460">
        <f t="shared" si="791"/>
        <v>3.0471550246939689E-31</v>
      </c>
      <c r="R4519" s="460">
        <f t="shared" si="792"/>
        <v>-3.0471550246939688E-29</v>
      </c>
    </row>
    <row r="4520" spans="3:18" x14ac:dyDescent="0.35">
      <c r="C4520" s="460">
        <v>67900</v>
      </c>
      <c r="D4520" s="460">
        <f t="shared" si="783"/>
        <v>67900</v>
      </c>
      <c r="E4520" s="460">
        <f t="shared" si="789"/>
        <v>67.900000000000006</v>
      </c>
      <c r="F4520" s="460">
        <f t="shared" si="784"/>
        <v>4.218434286557485E-9</v>
      </c>
      <c r="G4520" s="460">
        <v>5.7024527677774298E-9</v>
      </c>
      <c r="H4520" s="460">
        <f t="shared" si="785"/>
        <v>1</v>
      </c>
      <c r="I4520" s="460">
        <v>2.10666735357481E-7</v>
      </c>
      <c r="J4520" s="587">
        <v>3.4215348140645999E-7</v>
      </c>
      <c r="K4520" s="587">
        <v>4.64229654357304E-7</v>
      </c>
      <c r="L4520" s="460" t="str">
        <f t="shared" si="786"/>
        <v>-</v>
      </c>
      <c r="M4520" s="460">
        <f t="shared" si="787"/>
        <v>1</v>
      </c>
      <c r="N4520" s="460">
        <f t="shared" si="788"/>
        <v>2.4055422273066936E-17</v>
      </c>
      <c r="O4520" s="460">
        <f t="shared" si="793"/>
        <v>-332.37574030027247</v>
      </c>
      <c r="P4520" s="460">
        <f t="shared" si="790"/>
        <v>-100</v>
      </c>
      <c r="Q4520" s="460">
        <f t="shared" si="791"/>
        <v>2.3318150830261188E-32</v>
      </c>
      <c r="R4520" s="460">
        <f t="shared" si="792"/>
        <v>-2.3318150830261189E-30</v>
      </c>
    </row>
    <row r="4521" spans="3:18" x14ac:dyDescent="0.35">
      <c r="C4521" s="460">
        <v>68000</v>
      </c>
      <c r="D4521" s="460">
        <f t="shared" si="783"/>
        <v>68000</v>
      </c>
      <c r="E4521" s="460">
        <f t="shared" si="789"/>
        <v>68</v>
      </c>
      <c r="F4521" s="460">
        <f t="shared" si="784"/>
        <v>2.4229965055805867E-50</v>
      </c>
      <c r="G4521" s="460">
        <v>0.99999998509883903</v>
      </c>
      <c r="H4521" s="460">
        <f t="shared" si="785"/>
        <v>1</v>
      </c>
      <c r="I4521" s="460">
        <v>3.5965542404931198E-7</v>
      </c>
      <c r="J4521" s="587">
        <v>4.3324897016605399E-7</v>
      </c>
      <c r="K4521" s="587">
        <v>6.9062522501813596E-7</v>
      </c>
      <c r="L4521" s="460" t="str">
        <f t="shared" si="786"/>
        <v>-</v>
      </c>
      <c r="M4521" s="460">
        <f t="shared" si="787"/>
        <v>1</v>
      </c>
      <c r="N4521" s="460">
        <f t="shared" si="788"/>
        <v>2.4229964694751256E-50</v>
      </c>
      <c r="O4521" s="460">
        <f t="shared" si="793"/>
        <v>-992.31294437336703</v>
      </c>
      <c r="P4521" s="460">
        <f t="shared" si="790"/>
        <v>-100</v>
      </c>
      <c r="Q4521" s="460">
        <f t="shared" si="791"/>
        <v>1.4466583518389122E-34</v>
      </c>
      <c r="R4521" s="460">
        <f t="shared" si="792"/>
        <v>-1.4466583518389122E-32</v>
      </c>
    </row>
    <row r="4522" spans="3:18" x14ac:dyDescent="0.35">
      <c r="C4522" s="460">
        <v>68100</v>
      </c>
      <c r="D4522" s="460">
        <f t="shared" si="783"/>
        <v>68100</v>
      </c>
      <c r="E4522" s="460">
        <f t="shared" si="789"/>
        <v>68.099999999999994</v>
      </c>
      <c r="F4522" s="460">
        <f t="shared" si="784"/>
        <v>4.1903761327760025E-9</v>
      </c>
      <c r="G4522" s="460">
        <v>5.7024157436488797E-9</v>
      </c>
      <c r="H4522" s="460">
        <f t="shared" si="785"/>
        <v>1</v>
      </c>
      <c r="I4522" s="460">
        <v>4.52774659109747E-7</v>
      </c>
      <c r="J4522" s="587">
        <v>4.54964641660187E-7</v>
      </c>
      <c r="K4522" s="587">
        <v>8.4695466559756796E-7</v>
      </c>
      <c r="L4522" s="460" t="str">
        <f t="shared" si="786"/>
        <v>-</v>
      </c>
      <c r="M4522" s="460">
        <f t="shared" si="787"/>
        <v>1</v>
      </c>
      <c r="N4522" s="460">
        <f t="shared" si="788"/>
        <v>2.3895266831352384E-17</v>
      </c>
      <c r="O4522" s="460">
        <f t="shared" si="793"/>
        <v>-332.43376230957068</v>
      </c>
      <c r="P4522" s="460">
        <f t="shared" si="790"/>
        <v>-100</v>
      </c>
      <c r="Q4522" s="460">
        <f t="shared" si="791"/>
        <v>1.4274594423538235E-34</v>
      </c>
      <c r="R4522" s="460">
        <f t="shared" si="792"/>
        <v>-1.4274594423538236E-32</v>
      </c>
    </row>
    <row r="4523" spans="3:18" x14ac:dyDescent="0.35">
      <c r="C4523" s="460">
        <v>68200</v>
      </c>
      <c r="D4523" s="460">
        <f t="shared" si="783"/>
        <v>68200</v>
      </c>
      <c r="E4523" s="460">
        <f t="shared" si="789"/>
        <v>68.2</v>
      </c>
      <c r="F4523" s="460">
        <f t="shared" si="784"/>
        <v>2.6347853792909403E-8</v>
      </c>
      <c r="G4523" s="460">
        <v>1.0536724074309899E-8</v>
      </c>
      <c r="H4523" s="460">
        <f t="shared" si="785"/>
        <v>1</v>
      </c>
      <c r="I4523" s="460">
        <v>4.76313186966522E-7</v>
      </c>
      <c r="J4523" s="587">
        <v>4.0436182493883401E-7</v>
      </c>
      <c r="K4523" s="587">
        <v>9.1850068066657099E-7</v>
      </c>
      <c r="L4523" s="460" t="str">
        <f t="shared" si="786"/>
        <v>-</v>
      </c>
      <c r="M4523" s="460">
        <f t="shared" si="787"/>
        <v>1</v>
      </c>
      <c r="N4523" s="460">
        <f t="shared" si="788"/>
        <v>2.776200653661459E-16</v>
      </c>
      <c r="O4523" s="460">
        <f t="shared" si="793"/>
        <v>-311.13098295722057</v>
      </c>
      <c r="P4523" s="460">
        <f t="shared" si="790"/>
        <v>-100</v>
      </c>
      <c r="Q4523" s="460">
        <f t="shared" si="791"/>
        <v>2.2727873887541938E-32</v>
      </c>
      <c r="R4523" s="460">
        <f t="shared" si="792"/>
        <v>-2.2727873887541938E-30</v>
      </c>
    </row>
    <row r="4524" spans="3:18" x14ac:dyDescent="0.35">
      <c r="C4524" s="460">
        <v>68300</v>
      </c>
      <c r="D4524" s="460">
        <f t="shared" si="783"/>
        <v>68300</v>
      </c>
      <c r="E4524" s="460">
        <f t="shared" si="789"/>
        <v>68.3</v>
      </c>
      <c r="F4524" s="460">
        <f t="shared" si="784"/>
        <v>5.857280827708191E-8</v>
      </c>
      <c r="G4524" s="460">
        <v>1.3766875219316701E-8</v>
      </c>
      <c r="H4524" s="460">
        <f t="shared" si="785"/>
        <v>1</v>
      </c>
      <c r="I4524" s="460">
        <v>4.2730161290646299E-7</v>
      </c>
      <c r="J4524" s="587">
        <v>2.90088906336787E-7</v>
      </c>
      <c r="K4524" s="587">
        <v>8.9901346801432304E-7</v>
      </c>
      <c r="L4524" s="460" t="str">
        <f t="shared" si="786"/>
        <v>-</v>
      </c>
      <c r="M4524" s="460">
        <f t="shared" si="787"/>
        <v>1</v>
      </c>
      <c r="N4524" s="460">
        <f t="shared" si="788"/>
        <v>8.0636454279554706E-16</v>
      </c>
      <c r="O4524" s="460">
        <f t="shared" si="793"/>
        <v>-301.86937154274256</v>
      </c>
      <c r="P4524" s="460">
        <f t="shared" si="790"/>
        <v>-100</v>
      </c>
      <c r="Q4524" s="460">
        <f t="shared" si="791"/>
        <v>2.9375565768286471E-31</v>
      </c>
      <c r="R4524" s="460">
        <f t="shared" si="792"/>
        <v>-2.9375565768286469E-29</v>
      </c>
    </row>
    <row r="4525" spans="3:18" x14ac:dyDescent="0.35">
      <c r="C4525" s="460">
        <v>68400</v>
      </c>
      <c r="D4525" s="460">
        <f t="shared" si="783"/>
        <v>68400</v>
      </c>
      <c r="E4525" s="460">
        <f t="shared" si="789"/>
        <v>68.400000000000006</v>
      </c>
      <c r="F4525" s="460">
        <f t="shared" si="784"/>
        <v>7.4030951281764759E-8</v>
      </c>
      <c r="G4525" s="460">
        <v>5.7343976179263102E-15</v>
      </c>
      <c r="H4525" s="460">
        <f t="shared" si="785"/>
        <v>1</v>
      </c>
      <c r="I4525" s="460">
        <v>3.1386936611620601E-7</v>
      </c>
      <c r="J4525" s="587">
        <v>1.30897069356112E-7</v>
      </c>
      <c r="K4525" s="587">
        <v>7.9124628594203004E-7</v>
      </c>
      <c r="L4525" s="460" t="str">
        <f t="shared" si="786"/>
        <v>-</v>
      </c>
      <c r="M4525" s="460">
        <f t="shared" si="787"/>
        <v>1</v>
      </c>
      <c r="N4525" s="460">
        <f t="shared" si="788"/>
        <v>4.2452291068297052E-22</v>
      </c>
      <c r="O4525" s="460">
        <f t="shared" si="793"/>
        <v>-427.44197733503449</v>
      </c>
      <c r="P4525" s="460">
        <f t="shared" si="790"/>
        <v>-100</v>
      </c>
      <c r="Q4525" s="460">
        <f t="shared" si="791"/>
        <v>1.6255611512962434E-31</v>
      </c>
      <c r="R4525" s="460">
        <f t="shared" si="792"/>
        <v>-1.6255611512962434E-29</v>
      </c>
    </row>
    <row r="4526" spans="3:18" x14ac:dyDescent="0.35">
      <c r="C4526" s="460">
        <v>68500</v>
      </c>
      <c r="D4526" s="460">
        <f t="shared" si="783"/>
        <v>68500</v>
      </c>
      <c r="E4526" s="460">
        <f t="shared" si="789"/>
        <v>68.5</v>
      </c>
      <c r="F4526" s="460">
        <f t="shared" si="784"/>
        <v>5.8187035466370688E-8</v>
      </c>
      <c r="G4526" s="460">
        <v>1.37668559620025E-8</v>
      </c>
      <c r="H4526" s="460">
        <f t="shared" si="785"/>
        <v>1</v>
      </c>
      <c r="I4526" s="460">
        <v>1.5390475438008299E-7</v>
      </c>
      <c r="J4526" s="587">
        <v>4.7447068243375902E-8</v>
      </c>
      <c r="K4526" s="587">
        <v>6.0660180903086603E-7</v>
      </c>
      <c r="L4526" s="460" t="str">
        <f t="shared" si="786"/>
        <v>-</v>
      </c>
      <c r="M4526" s="460">
        <f t="shared" si="787"/>
        <v>1</v>
      </c>
      <c r="N4526" s="460">
        <f t="shared" si="788"/>
        <v>8.0105253612145621E-16</v>
      </c>
      <c r="O4526" s="460">
        <f t="shared" si="793"/>
        <v>-301.9267800054202</v>
      </c>
      <c r="P4526" s="460">
        <f t="shared" si="790"/>
        <v>-100</v>
      </c>
      <c r="Q4526" s="460">
        <f t="shared" si="791"/>
        <v>1.6042146143927639E-31</v>
      </c>
      <c r="R4526" s="460">
        <f t="shared" si="792"/>
        <v>-1.604214614392764E-29</v>
      </c>
    </row>
    <row r="4527" spans="3:18" x14ac:dyDescent="0.35">
      <c r="C4527" s="460">
        <v>68600</v>
      </c>
      <c r="D4527" s="460">
        <f t="shared" si="783"/>
        <v>68600</v>
      </c>
      <c r="E4527" s="460">
        <f t="shared" si="789"/>
        <v>68.599999999999994</v>
      </c>
      <c r="F4527" s="460">
        <f t="shared" si="784"/>
        <v>2.6001930788161727E-8</v>
      </c>
      <c r="G4527" s="460">
        <v>1.05367163657949E-8</v>
      </c>
      <c r="H4527" s="460">
        <f t="shared" si="785"/>
        <v>1</v>
      </c>
      <c r="I4527" s="460">
        <v>2.7762084624358101E-8</v>
      </c>
      <c r="J4527" s="587">
        <v>2.1634350381976099E-7</v>
      </c>
      <c r="K4527" s="587">
        <v>3.6393224460544702E-7</v>
      </c>
      <c r="L4527" s="460" t="str">
        <f t="shared" si="786"/>
        <v>-</v>
      </c>
      <c r="M4527" s="460">
        <f t="shared" si="787"/>
        <v>1</v>
      </c>
      <c r="N4527" s="460">
        <f t="shared" si="788"/>
        <v>2.7397496967788993E-16</v>
      </c>
      <c r="O4527" s="460">
        <f t="shared" si="793"/>
        <v>-311.24578224923624</v>
      </c>
      <c r="P4527" s="460">
        <f t="shared" si="790"/>
        <v>-100</v>
      </c>
      <c r="Q4527" s="460">
        <f t="shared" si="791"/>
        <v>2.8892103455629079E-31</v>
      </c>
      <c r="R4527" s="460">
        <f t="shared" si="792"/>
        <v>-2.8892103455629081E-29</v>
      </c>
    </row>
    <row r="4528" spans="3:18" x14ac:dyDescent="0.35">
      <c r="C4528" s="460">
        <v>68700</v>
      </c>
      <c r="D4528" s="460">
        <f t="shared" si="783"/>
        <v>68700</v>
      </c>
      <c r="E4528" s="460">
        <f t="shared" si="789"/>
        <v>68.7</v>
      </c>
      <c r="F4528" s="460">
        <f t="shared" si="784"/>
        <v>4.1081235670286908E-9</v>
      </c>
      <c r="G4528" s="460">
        <v>5.70242859719114E-9</v>
      </c>
      <c r="H4528" s="460">
        <f t="shared" si="785"/>
        <v>1</v>
      </c>
      <c r="I4528" s="460">
        <v>2.0321020240409599E-7</v>
      </c>
      <c r="J4528" s="587">
        <v>3.48956622235321E-7</v>
      </c>
      <c r="K4528" s="587">
        <v>8.7618871073372794E-8</v>
      </c>
      <c r="L4528" s="460" t="str">
        <f t="shared" si="786"/>
        <v>-</v>
      </c>
      <c r="M4528" s="460">
        <f t="shared" si="787"/>
        <v>1</v>
      </c>
      <c r="N4528" s="460">
        <f t="shared" si="788"/>
        <v>2.3426281309419281E-17</v>
      </c>
      <c r="O4528" s="460">
        <f t="shared" si="793"/>
        <v>-332.60593291775388</v>
      </c>
      <c r="P4528" s="460">
        <f t="shared" si="790"/>
        <v>-100</v>
      </c>
      <c r="Q4528" s="460">
        <f t="shared" si="791"/>
        <v>2.2111876022204121E-32</v>
      </c>
      <c r="R4528" s="460">
        <f t="shared" si="792"/>
        <v>-2.2111876022204121E-30</v>
      </c>
    </row>
    <row r="4529" spans="3:18" x14ac:dyDescent="0.35">
      <c r="C4529" s="460">
        <v>68800</v>
      </c>
      <c r="D4529" s="460">
        <f t="shared" si="783"/>
        <v>68800</v>
      </c>
      <c r="E4529" s="460">
        <f t="shared" si="789"/>
        <v>68.8</v>
      </c>
      <c r="F4529" s="460">
        <f t="shared" si="784"/>
        <v>4.0116548324674526E-49</v>
      </c>
      <c r="G4529" s="460">
        <v>0.99999998509883903</v>
      </c>
      <c r="H4529" s="460">
        <f t="shared" si="785"/>
        <v>1</v>
      </c>
      <c r="I4529" s="460">
        <v>3.4571599196471501E-7</v>
      </c>
      <c r="J4529" s="587">
        <v>4.24489370590895E-7</v>
      </c>
      <c r="K4529" s="587">
        <v>1.9487375448466901E-7</v>
      </c>
      <c r="L4529" s="460" t="str">
        <f t="shared" si="786"/>
        <v>-</v>
      </c>
      <c r="M4529" s="460">
        <f t="shared" si="787"/>
        <v>1</v>
      </c>
      <c r="N4529" s="460">
        <f t="shared" si="788"/>
        <v>4.0116547726891382E-49</v>
      </c>
      <c r="O4529" s="460">
        <f t="shared" si="793"/>
        <v>-967.93352895454348</v>
      </c>
      <c r="P4529" s="460">
        <f t="shared" si="790"/>
        <v>-100</v>
      </c>
      <c r="Q4529" s="460">
        <f t="shared" si="791"/>
        <v>1.3719766399701178E-34</v>
      </c>
      <c r="R4529" s="460">
        <f t="shared" si="792"/>
        <v>-1.3719766399701179E-32</v>
      </c>
    </row>
    <row r="4530" spans="3:18" x14ac:dyDescent="0.35">
      <c r="C4530" s="460">
        <v>68900</v>
      </c>
      <c r="D4530" s="460">
        <f t="shared" si="783"/>
        <v>68900</v>
      </c>
      <c r="E4530" s="460">
        <f t="shared" si="789"/>
        <v>68.900000000000006</v>
      </c>
      <c r="F4530" s="460">
        <f t="shared" si="784"/>
        <v>4.081331751590369E-9</v>
      </c>
      <c r="G4530" s="460">
        <v>5.7024399395696503E-9</v>
      </c>
      <c r="H4530" s="460">
        <f t="shared" si="785"/>
        <v>1</v>
      </c>
      <c r="I4530" s="460">
        <v>4.33820358310596E-7</v>
      </c>
      <c r="J4530" s="587">
        <v>4.3145300036980399E-7</v>
      </c>
      <c r="K4530" s="587">
        <v>4.5572389781491198E-7</v>
      </c>
      <c r="L4530" s="460" t="str">
        <f t="shared" si="786"/>
        <v>-</v>
      </c>
      <c r="M4530" s="460">
        <f t="shared" si="787"/>
        <v>1</v>
      </c>
      <c r="N4530" s="460">
        <f t="shared" si="788"/>
        <v>2.327354918690268E-17</v>
      </c>
      <c r="O4530" s="460">
        <f t="shared" si="793"/>
        <v>-332.66274764603941</v>
      </c>
      <c r="P4530" s="460">
        <f t="shared" si="790"/>
        <v>-100</v>
      </c>
      <c r="Q4530" s="460">
        <f t="shared" si="791"/>
        <v>1.3541452293879459E-34</v>
      </c>
      <c r="R4530" s="460">
        <f t="shared" si="792"/>
        <v>-1.3541452293879459E-32</v>
      </c>
    </row>
    <row r="4531" spans="3:18" x14ac:dyDescent="0.35">
      <c r="C4531" s="460">
        <v>69000</v>
      </c>
      <c r="D4531" s="460">
        <f t="shared" si="783"/>
        <v>69000</v>
      </c>
      <c r="E4531" s="460">
        <f t="shared" si="789"/>
        <v>69</v>
      </c>
      <c r="F4531" s="460">
        <f t="shared" si="784"/>
        <v>2.5663883913494047E-8</v>
      </c>
      <c r="G4531" s="460">
        <v>1.0536709577044E-8</v>
      </c>
      <c r="H4531" s="460">
        <f t="shared" si="785"/>
        <v>1</v>
      </c>
      <c r="I4531" s="460">
        <v>4.5455644271585399E-7</v>
      </c>
      <c r="J4531" s="587">
        <v>3.6941842705112002E-7</v>
      </c>
      <c r="K4531" s="587">
        <v>6.6948877623873004E-7</v>
      </c>
      <c r="L4531" s="460" t="str">
        <f t="shared" si="786"/>
        <v>-</v>
      </c>
      <c r="M4531" s="460">
        <f t="shared" si="787"/>
        <v>1</v>
      </c>
      <c r="N4531" s="460">
        <f t="shared" si="788"/>
        <v>2.7041289141545816E-16</v>
      </c>
      <c r="O4531" s="460">
        <f t="shared" si="793"/>
        <v>-311.35945216162412</v>
      </c>
      <c r="P4531" s="460">
        <f t="shared" si="790"/>
        <v>-100</v>
      </c>
      <c r="Q4531" s="460">
        <f t="shared" si="791"/>
        <v>2.1562931348421002E-32</v>
      </c>
      <c r="R4531" s="460">
        <f t="shared" si="792"/>
        <v>-2.1562931348421E-30</v>
      </c>
    </row>
    <row r="4532" spans="3:18" x14ac:dyDescent="0.35">
      <c r="C4532" s="460">
        <v>69100</v>
      </c>
      <c r="D4532" s="460">
        <f t="shared" si="783"/>
        <v>69100</v>
      </c>
      <c r="E4532" s="460">
        <f t="shared" si="789"/>
        <v>69.099999999999994</v>
      </c>
      <c r="F4532" s="460">
        <f t="shared" si="784"/>
        <v>5.7056006262858041E-8</v>
      </c>
      <c r="G4532" s="460">
        <v>1.37668837387052E-8</v>
      </c>
      <c r="H4532" s="460">
        <f t="shared" si="785"/>
        <v>1</v>
      </c>
      <c r="I4532" s="460">
        <v>4.0535305035972802E-7</v>
      </c>
      <c r="J4532" s="587">
        <v>2.4898285264175601E-7</v>
      </c>
      <c r="K4532" s="587">
        <v>8.1558193961300398E-7</v>
      </c>
      <c r="L4532" s="460" t="str">
        <f t="shared" si="786"/>
        <v>-</v>
      </c>
      <c r="M4532" s="460">
        <f t="shared" si="787"/>
        <v>1</v>
      </c>
      <c r="N4532" s="460">
        <f t="shared" si="788"/>
        <v>7.8548340481560236E-16</v>
      </c>
      <c r="O4532" s="460">
        <f t="shared" si="793"/>
        <v>-302.09725972038962</v>
      </c>
      <c r="P4532" s="460">
        <f t="shared" si="790"/>
        <v>-100</v>
      </c>
      <c r="Q4532" s="460">
        <f t="shared" si="791"/>
        <v>2.7872924709861789E-31</v>
      </c>
      <c r="R4532" s="460">
        <f t="shared" si="792"/>
        <v>-2.787292470986179E-29</v>
      </c>
    </row>
    <row r="4533" spans="3:18" x14ac:dyDescent="0.35">
      <c r="C4533" s="460">
        <v>69200</v>
      </c>
      <c r="D4533" s="460">
        <f t="shared" si="783"/>
        <v>69200</v>
      </c>
      <c r="E4533" s="460">
        <f t="shared" si="789"/>
        <v>69.2</v>
      </c>
      <c r="F4533" s="460">
        <f t="shared" si="784"/>
        <v>7.2118515052760478E-8</v>
      </c>
      <c r="G4533" s="460">
        <v>1.0782151412786101E-14</v>
      </c>
      <c r="H4533" s="460">
        <f t="shared" si="785"/>
        <v>1</v>
      </c>
      <c r="I4533" s="460">
        <v>2.9433528053779102E-7</v>
      </c>
      <c r="J4533" s="587">
        <v>8.9973250862090997E-8</v>
      </c>
      <c r="K4533" s="587">
        <v>8.8025100769721697E-7</v>
      </c>
      <c r="L4533" s="460" t="str">
        <f t="shared" si="786"/>
        <v>-</v>
      </c>
      <c r="M4533" s="460">
        <f t="shared" si="787"/>
        <v>1</v>
      </c>
      <c r="N4533" s="460">
        <f t="shared" si="788"/>
        <v>7.77592748964157E-22</v>
      </c>
      <c r="O4533" s="460">
        <f t="shared" si="793"/>
        <v>-422.18495595699409</v>
      </c>
      <c r="P4533" s="460">
        <f t="shared" si="790"/>
        <v>-100</v>
      </c>
      <c r="Q4533" s="460">
        <f t="shared" si="791"/>
        <v>1.5424635020342904E-31</v>
      </c>
      <c r="R4533" s="460">
        <f t="shared" si="792"/>
        <v>-1.5424635020342904E-29</v>
      </c>
    </row>
    <row r="4534" spans="3:18" x14ac:dyDescent="0.35">
      <c r="C4534" s="460">
        <v>69300</v>
      </c>
      <c r="D4534" s="460">
        <f t="shared" si="783"/>
        <v>69300</v>
      </c>
      <c r="E4534" s="460">
        <f t="shared" si="789"/>
        <v>69.3</v>
      </c>
      <c r="F4534" s="460">
        <f t="shared" si="784"/>
        <v>5.6687556756696535E-8</v>
      </c>
      <c r="G4534" s="460">
        <v>1.37668474986036E-8</v>
      </c>
      <c r="H4534" s="460">
        <f t="shared" si="785"/>
        <v>1</v>
      </c>
      <c r="I4534" s="460">
        <v>1.3899081683873099E-7</v>
      </c>
      <c r="J4534" s="587">
        <v>8.1809810163802105E-8</v>
      </c>
      <c r="K4534" s="587">
        <v>8.5786613938112604E-7</v>
      </c>
      <c r="L4534" s="460" t="str">
        <f t="shared" si="786"/>
        <v>-</v>
      </c>
      <c r="M4534" s="460">
        <f t="shared" si="787"/>
        <v>1</v>
      </c>
      <c r="N4534" s="460">
        <f t="shared" si="788"/>
        <v>7.8040894893787727E-16</v>
      </c>
      <c r="O4534" s="460">
        <f t="shared" si="793"/>
        <v>-302.15355518401128</v>
      </c>
      <c r="P4534" s="460">
        <f t="shared" si="790"/>
        <v>-100</v>
      </c>
      <c r="Q4534" s="460">
        <f t="shared" si="791"/>
        <v>1.5225983531590172E-31</v>
      </c>
      <c r="R4534" s="460">
        <f t="shared" si="792"/>
        <v>-1.5225983531590172E-29</v>
      </c>
    </row>
    <row r="4535" spans="3:18" x14ac:dyDescent="0.35">
      <c r="C4535" s="460">
        <v>69400</v>
      </c>
      <c r="D4535" s="460">
        <f t="shared" si="783"/>
        <v>69400</v>
      </c>
      <c r="E4535" s="460">
        <f t="shared" si="789"/>
        <v>69.400000000000006</v>
      </c>
      <c r="F4535" s="460">
        <f t="shared" si="784"/>
        <v>2.5333494894911949E-8</v>
      </c>
      <c r="G4535" s="460">
        <v>1.0536712979204899E-8</v>
      </c>
      <c r="H4535" s="460">
        <f t="shared" si="785"/>
        <v>1</v>
      </c>
      <c r="I4535" s="460">
        <v>3.6580123496757702E-8</v>
      </c>
      <c r="J4535" s="587">
        <v>2.3877377944894701E-7</v>
      </c>
      <c r="K4535" s="587">
        <v>7.5139902547846199E-7</v>
      </c>
      <c r="L4535" s="460" t="str">
        <f t="shared" si="786"/>
        <v>-</v>
      </c>
      <c r="M4535" s="460">
        <f t="shared" si="787"/>
        <v>1</v>
      </c>
      <c r="N4535" s="460">
        <f t="shared" si="788"/>
        <v>2.6693176446783977E-16</v>
      </c>
      <c r="O4535" s="460">
        <f t="shared" si="793"/>
        <v>-311.47199485528984</v>
      </c>
      <c r="P4535" s="460">
        <f t="shared" si="790"/>
        <v>-100</v>
      </c>
      <c r="Q4535" s="460">
        <f t="shared" si="791"/>
        <v>2.7423064248929911E-31</v>
      </c>
      <c r="R4535" s="460">
        <f t="shared" si="792"/>
        <v>-2.7423064248929911E-29</v>
      </c>
    </row>
    <row r="4536" spans="3:18" x14ac:dyDescent="0.35">
      <c r="C4536" s="460">
        <v>69500</v>
      </c>
      <c r="D4536" s="460">
        <f t="shared" si="783"/>
        <v>69500</v>
      </c>
      <c r="E4536" s="460">
        <f t="shared" si="789"/>
        <v>69.5</v>
      </c>
      <c r="F4536" s="460">
        <f t="shared" si="784"/>
        <v>4.0027728734622873E-9</v>
      </c>
      <c r="G4536" s="460">
        <v>5.7024342605118301E-9</v>
      </c>
      <c r="H4536" s="460">
        <f t="shared" si="785"/>
        <v>1</v>
      </c>
      <c r="I4536" s="460">
        <v>2.05399131164786E-7</v>
      </c>
      <c r="J4536" s="587">
        <v>3.5596376239546799E-7</v>
      </c>
      <c r="K4536" s="587">
        <v>5.7205277597343705E-7</v>
      </c>
      <c r="L4536" s="460" t="str">
        <f t="shared" si="786"/>
        <v>-</v>
      </c>
      <c r="M4536" s="460">
        <f t="shared" si="787"/>
        <v>1</v>
      </c>
      <c r="N4536" s="460">
        <f t="shared" si="788"/>
        <v>2.2825549170678733E-17</v>
      </c>
      <c r="O4536" s="460">
        <f t="shared" si="793"/>
        <v>-332.83157529543405</v>
      </c>
      <c r="P4536" s="460">
        <f t="shared" si="790"/>
        <v>-100</v>
      </c>
      <c r="Q4536" s="460">
        <f t="shared" si="791"/>
        <v>2.0989825201752697E-32</v>
      </c>
      <c r="R4536" s="460">
        <f t="shared" si="792"/>
        <v>-2.0989825201752697E-30</v>
      </c>
    </row>
    <row r="4537" spans="3:18" x14ac:dyDescent="0.35">
      <c r="C4537" s="460">
        <v>69600</v>
      </c>
      <c r="D4537" s="460">
        <f t="shared" si="783"/>
        <v>69600</v>
      </c>
      <c r="E4537" s="460">
        <f t="shared" si="789"/>
        <v>69.599999999999994</v>
      </c>
      <c r="F4537" s="460">
        <f t="shared" si="784"/>
        <v>1.6346609803460162E-48</v>
      </c>
      <c r="G4537" s="460">
        <v>0.99999998509883903</v>
      </c>
      <c r="H4537" s="460">
        <f t="shared" si="785"/>
        <v>1</v>
      </c>
      <c r="I4537" s="460">
        <v>3.41749946641419E-7</v>
      </c>
      <c r="J4537" s="587">
        <v>4.1502928552488898E-7</v>
      </c>
      <c r="K4537" s="587">
        <v>3.38086804007159E-7</v>
      </c>
      <c r="L4537" s="460" t="str">
        <f t="shared" si="786"/>
        <v>-</v>
      </c>
      <c r="M4537" s="460">
        <f t="shared" si="787"/>
        <v>1</v>
      </c>
      <c r="N4537" s="460">
        <f t="shared" si="788"/>
        <v>1.6346609559876698E-48</v>
      </c>
      <c r="O4537" s="460">
        <f t="shared" si="793"/>
        <v>-955.73144620824041</v>
      </c>
      <c r="P4537" s="460">
        <f t="shared" si="790"/>
        <v>-100</v>
      </c>
      <c r="Q4537" s="460">
        <f t="shared" si="791"/>
        <v>1.3025142373576814E-34</v>
      </c>
      <c r="R4537" s="460">
        <f t="shared" si="792"/>
        <v>-1.3025142373576813E-32</v>
      </c>
    </row>
    <row r="4538" spans="3:18" x14ac:dyDescent="0.35">
      <c r="C4538" s="460">
        <v>69700</v>
      </c>
      <c r="D4538" s="460">
        <f t="shared" si="783"/>
        <v>69700</v>
      </c>
      <c r="E4538" s="460">
        <f t="shared" si="789"/>
        <v>69.7</v>
      </c>
      <c r="F4538" s="460">
        <f t="shared" si="784"/>
        <v>3.977178176803003E-9</v>
      </c>
      <c r="G4538" s="460">
        <v>5.70240442661462E-9</v>
      </c>
      <c r="H4538" s="460">
        <f t="shared" si="785"/>
        <v>1</v>
      </c>
      <c r="I4538" s="460">
        <v>4.2508976671615699E-7</v>
      </c>
      <c r="J4538" s="587">
        <v>4.0709783172083198E-7</v>
      </c>
      <c r="K4538" s="587">
        <v>7.2959443436016606E-8</v>
      </c>
      <c r="L4538" s="460" t="str">
        <f t="shared" si="786"/>
        <v>-</v>
      </c>
      <c r="M4538" s="460">
        <f t="shared" si="787"/>
        <v>1</v>
      </c>
      <c r="N4538" s="460">
        <f t="shared" si="788"/>
        <v>2.267947844083651E-17</v>
      </c>
      <c r="O4538" s="460">
        <f t="shared" si="793"/>
        <v>-332.88733874238261</v>
      </c>
      <c r="P4538" s="460">
        <f t="shared" si="790"/>
        <v>-100</v>
      </c>
      <c r="Q4538" s="460">
        <f t="shared" si="791"/>
        <v>1.28589685587092E-34</v>
      </c>
      <c r="R4538" s="460">
        <f t="shared" si="792"/>
        <v>-1.28589685587092E-32</v>
      </c>
    </row>
    <row r="4539" spans="3:18" x14ac:dyDescent="0.35">
      <c r="C4539" s="460">
        <v>69800</v>
      </c>
      <c r="D4539" s="460">
        <f t="shared" si="783"/>
        <v>69800</v>
      </c>
      <c r="E4539" s="460">
        <f t="shared" si="789"/>
        <v>69.8</v>
      </c>
      <c r="F4539" s="460">
        <f t="shared" si="784"/>
        <v>2.5010552866641152E-8</v>
      </c>
      <c r="G4539" s="460">
        <v>1.05367129851001E-8</v>
      </c>
      <c r="H4539" s="460">
        <f t="shared" si="785"/>
        <v>1</v>
      </c>
      <c r="I4539" s="460">
        <v>4.4313707784579101E-7</v>
      </c>
      <c r="J4539" s="587">
        <v>3.3410545445675298E-7</v>
      </c>
      <c r="K4539" s="587">
        <v>1.97023096941247E-7</v>
      </c>
      <c r="L4539" s="460" t="str">
        <f t="shared" si="786"/>
        <v>-</v>
      </c>
      <c r="M4539" s="460">
        <f t="shared" si="787"/>
        <v>1</v>
      </c>
      <c r="N4539" s="460">
        <f t="shared" si="788"/>
        <v>2.6352901715447034E-16</v>
      </c>
      <c r="O4539" s="460">
        <f t="shared" si="793"/>
        <v>-311.58343115390613</v>
      </c>
      <c r="P4539" s="460">
        <f t="shared" si="790"/>
        <v>-100</v>
      </c>
      <c r="Q4539" s="460">
        <f t="shared" si="791"/>
        <v>2.0478825737732193E-32</v>
      </c>
      <c r="R4539" s="460">
        <f t="shared" si="792"/>
        <v>-2.0478825737732194E-30</v>
      </c>
    </row>
    <row r="4540" spans="3:18" x14ac:dyDescent="0.35">
      <c r="C4540" s="460">
        <v>69900</v>
      </c>
      <c r="D4540" s="460">
        <f t="shared" si="783"/>
        <v>69900</v>
      </c>
      <c r="E4540" s="460">
        <f t="shared" si="789"/>
        <v>69.900000000000006</v>
      </c>
      <c r="F4540" s="460">
        <f t="shared" si="784"/>
        <v>5.5607065820800595E-8</v>
      </c>
      <c r="G4540" s="460">
        <v>1.37668921832393E-8</v>
      </c>
      <c r="H4540" s="460">
        <f t="shared" si="785"/>
        <v>1</v>
      </c>
      <c r="I4540" s="460">
        <v>3.9367245179600901E-7</v>
      </c>
      <c r="J4540" s="587">
        <v>2.0838574203628701E-7</v>
      </c>
      <c r="K4540" s="587">
        <v>4.4531609051063002E-7</v>
      </c>
      <c r="L4540" s="460" t="str">
        <f t="shared" si="786"/>
        <v>-</v>
      </c>
      <c r="M4540" s="460">
        <f t="shared" si="787"/>
        <v>1</v>
      </c>
      <c r="N4540" s="460">
        <f t="shared" si="788"/>
        <v>7.6553647978125297E-16</v>
      </c>
      <c r="O4540" s="460">
        <f t="shared" si="793"/>
        <v>-302.32068218448194</v>
      </c>
      <c r="P4540" s="460">
        <f t="shared" si="790"/>
        <v>-100</v>
      </c>
      <c r="Q4540" s="460">
        <f t="shared" si="791"/>
        <v>2.6474394924589175E-31</v>
      </c>
      <c r="R4540" s="460">
        <f t="shared" si="792"/>
        <v>-2.6474394924589173E-29</v>
      </c>
    </row>
    <row r="4541" spans="3:18" x14ac:dyDescent="0.35">
      <c r="C4541" s="460">
        <v>70000</v>
      </c>
      <c r="D4541" s="460">
        <f t="shared" si="783"/>
        <v>70000</v>
      </c>
      <c r="E4541" s="460">
        <f t="shared" si="789"/>
        <v>70</v>
      </c>
      <c r="F4541" s="460">
        <f t="shared" si="784"/>
        <v>7.0291535007860107E-8</v>
      </c>
      <c r="G4541" s="460">
        <v>1.58299052076459E-14</v>
      </c>
      <c r="H4541" s="460">
        <f t="shared" si="785"/>
        <v>1</v>
      </c>
      <c r="I4541" s="460">
        <v>2.8478912234315702E-7</v>
      </c>
      <c r="J4541" s="587">
        <v>5.0598872458263301E-8</v>
      </c>
      <c r="K4541" s="587">
        <v>6.4774539148335202E-7</v>
      </c>
      <c r="L4541" s="460" t="str">
        <f t="shared" si="786"/>
        <v>-</v>
      </c>
      <c r="M4541" s="460">
        <f t="shared" si="787"/>
        <v>1</v>
      </c>
      <c r="N4541" s="460">
        <f t="shared" si="788"/>
        <v>1.1127083360743488E-21</v>
      </c>
      <c r="O4541" s="460">
        <f t="shared" si="793"/>
        <v>-419.0723731667324</v>
      </c>
      <c r="P4541" s="460">
        <f t="shared" si="790"/>
        <v>-100</v>
      </c>
      <c r="Q4541" s="460">
        <f t="shared" si="791"/>
        <v>1.4651195137868902E-31</v>
      </c>
      <c r="R4541" s="460">
        <f t="shared" si="792"/>
        <v>-1.4651195137868902E-29</v>
      </c>
    </row>
    <row r="4542" spans="3:18" x14ac:dyDescent="0.35">
      <c r="C4542" s="460">
        <v>70100</v>
      </c>
      <c r="D4542" s="460">
        <f t="shared" ref="D4542:D4605" si="794">IF(AND($D$11=$U$86,$D$13&gt;=$U$80),$D$13/$U$80,1)*(f_CLK_MHz/fCLK_NOM_MHz)*$C4542</f>
        <v>70100</v>
      </c>
      <c r="E4542" s="460">
        <f t="shared" si="789"/>
        <v>70.099999999999994</v>
      </c>
      <c r="F4542" s="460">
        <f t="shared" ref="F4542:F4605" si="795">IF(SINC3_Decimation&lt;&gt;0,(ABS(SIN(((MOD_CLK_DIV*PI()*$D4542*SINC3_Decimation)/(f_CLK_MHz*1000000)))/(SINC3_Decimation*SIN(((MOD_CLK_DIV*PI()*$D4542)/(f_CLK_MHz*1000000)))))^First_Stage_Order),"-")</f>
        <v>5.5254998686918071E-8</v>
      </c>
      <c r="G4542" s="460">
        <v>1.37668837387052E-8</v>
      </c>
      <c r="H4542" s="460">
        <f t="shared" ref="H4542:H4605" si="796">IF(SINC1A_Decimation&lt;&gt;0,(ABS(SIN(((MOD_CLK_DIV*SINC3_Decimation*FIR2_Decimation*PI()*$D4542*SINC1A_Decimation)/(f_CLK_MHz*1000000)))/(SINC1A_Decimation*SIN(((MOD_CLK_DIV*SINC3_Decimation*FIR2_Decimation*PI()*$D4542)/(f_CLK_MHz*1000000)))))^1),"-")</f>
        <v>1</v>
      </c>
      <c r="I4542" s="460">
        <v>1.3356887892293401E-7</v>
      </c>
      <c r="J4542" s="587">
        <v>1.1365266636919099E-7</v>
      </c>
      <c r="K4542" s="587">
        <v>7.8486008341680102E-7</v>
      </c>
      <c r="L4542" s="460" t="str">
        <f t="shared" ref="L4542:L4605" si="797">IF(SINC1B_Decimation&lt;&gt;0,(ABS(SIN(((MOD_CLK_DIV*FIR1_Decimation*PI()*$D4542*SINC1B_Decimation)/(f_CLK_MHz*1000000)))/(SINC1B_Decimation*SIN(((MOD_CLK_DIV*FIR1_Decimation*PI()*$D4542)/(f_CLK_MHz*1000000)))))^1),"-")</f>
        <v>-</v>
      </c>
      <c r="M4542" s="460">
        <f t="shared" ref="M4542:M4605" si="798">IF($D$14=$Z$85,(ABS(SIN(((Dec_Prior_to_Chop*PI()*$D4542*2)/(f_CLK_MHz*1000000)))/(2*SIN(((Dec_Prior_to_Chop*PI()*$D4542)/(f_CLK_MHz*1000000)))))^1),1)</f>
        <v>1</v>
      </c>
      <c r="N4542" s="460">
        <f t="shared" ref="N4542:N4605" si="799">M4542*IF(FILTER=$U$85,F4542,IF(AND(FILTER=$U$86,$D$13&lt;=$U$73,$D$13&lt;&gt;$U$72),F4542*G4542*H4542,IF(AND(FILTER=$U$86,OR($D$13&gt;=$U$74,$D$13=$U$72),$D$13&lt;=$U$79,$D$13&lt;&gt;$U$75),I4542*L4542,IF(AND(FILTER=$U$86,$D$13=$U$75),J4542*L4542,IF(AND(FILTER=$U$86,$D$13&gt;=$U$80),K4542,"Error")))))</f>
        <v>7.6068914290510956E-16</v>
      </c>
      <c r="O4542" s="460">
        <f t="shared" si="793"/>
        <v>-302.37585564519145</v>
      </c>
      <c r="P4542" s="460">
        <f t="shared" si="790"/>
        <v>-100</v>
      </c>
      <c r="Q4542" s="460">
        <f t="shared" si="791"/>
        <v>1.4466241624631233E-31</v>
      </c>
      <c r="R4542" s="460">
        <f t="shared" si="792"/>
        <v>-1.4466241624631233E-29</v>
      </c>
    </row>
    <row r="4543" spans="3:18" x14ac:dyDescent="0.35">
      <c r="C4543" s="460">
        <v>70200</v>
      </c>
      <c r="D4543" s="460">
        <f t="shared" si="794"/>
        <v>70200</v>
      </c>
      <c r="E4543" s="460">
        <f t="shared" ref="E4543:E4606" si="800">D4543/1000</f>
        <v>70.2</v>
      </c>
      <c r="F4543" s="460">
        <f t="shared" si="795"/>
        <v>2.4694854079755441E-8</v>
      </c>
      <c r="G4543" s="460">
        <v>1.05367095817285E-8</v>
      </c>
      <c r="H4543" s="460">
        <f t="shared" si="796"/>
        <v>1</v>
      </c>
      <c r="I4543" s="460">
        <v>3.6600875782439202E-8</v>
      </c>
      <c r="J4543" s="587">
        <v>2.5796814682684802E-7</v>
      </c>
      <c r="K4543" s="587">
        <v>8.4379999266461196E-7</v>
      </c>
      <c r="L4543" s="460" t="str">
        <f t="shared" si="797"/>
        <v>-</v>
      </c>
      <c r="M4543" s="460">
        <f t="shared" si="798"/>
        <v>1</v>
      </c>
      <c r="N4543" s="460">
        <f t="shared" si="799"/>
        <v>2.6020250560154629E-16</v>
      </c>
      <c r="O4543" s="460">
        <f t="shared" si="793"/>
        <v>-311.69377051492864</v>
      </c>
      <c r="P4543" s="460">
        <f t="shared" si="790"/>
        <v>-100</v>
      </c>
      <c r="Q4543" s="460">
        <f t="shared" si="791"/>
        <v>2.6055493949765937E-31</v>
      </c>
      <c r="R4543" s="460">
        <f t="shared" si="792"/>
        <v>-2.6055493949765935E-29</v>
      </c>
    </row>
    <row r="4544" spans="3:18" x14ac:dyDescent="0.35">
      <c r="C4544" s="460">
        <v>70300</v>
      </c>
      <c r="D4544" s="460">
        <f t="shared" si="794"/>
        <v>70300</v>
      </c>
      <c r="E4544" s="460">
        <f t="shared" si="800"/>
        <v>70.3</v>
      </c>
      <c r="F4544" s="460">
        <f t="shared" si="795"/>
        <v>3.902112353194149E-9</v>
      </c>
      <c r="G4544" s="460">
        <v>5.7024399395696503E-9</v>
      </c>
      <c r="H4544" s="460">
        <f t="shared" si="796"/>
        <v>1</v>
      </c>
      <c r="I4544" s="460">
        <v>1.9964780426516101E-7</v>
      </c>
      <c r="J4544" s="587">
        <v>3.5938240099225098E-7</v>
      </c>
      <c r="K4544" s="587">
        <v>8.19499088948518E-7</v>
      </c>
      <c r="L4544" s="460" t="str">
        <f t="shared" si="797"/>
        <v>-</v>
      </c>
      <c r="M4544" s="460">
        <f t="shared" si="798"/>
        <v>1</v>
      </c>
      <c r="N4544" s="460">
        <f t="shared" si="799"/>
        <v>2.2251561331542429E-17</v>
      </c>
      <c r="O4544" s="460">
        <f t="shared" si="793"/>
        <v>-333.05279020702426</v>
      </c>
      <c r="P4544" s="460">
        <f t="shared" si="790"/>
        <v>-100</v>
      </c>
      <c r="Q4544" s="460">
        <f t="shared" si="791"/>
        <v>1.9945074981760437E-32</v>
      </c>
      <c r="R4544" s="460">
        <f t="shared" si="792"/>
        <v>-1.9945074981760438E-30</v>
      </c>
    </row>
    <row r="4545" spans="3:18" x14ac:dyDescent="0.35">
      <c r="C4545" s="460">
        <v>70400</v>
      </c>
      <c r="D4545" s="460">
        <f t="shared" si="794"/>
        <v>70400</v>
      </c>
      <c r="E4545" s="460">
        <f t="shared" si="800"/>
        <v>70.400000000000006</v>
      </c>
      <c r="F4545" s="460">
        <f t="shared" si="795"/>
        <v>3.8101232845021303E-49</v>
      </c>
      <c r="G4545" s="460">
        <v>0.99999998509883903</v>
      </c>
      <c r="H4545" s="460">
        <f t="shared" si="796"/>
        <v>1</v>
      </c>
      <c r="I4545" s="460">
        <v>3.3081273079543597E-7</v>
      </c>
      <c r="J4545" s="587">
        <v>4.0201104230160499E-7</v>
      </c>
      <c r="K4545" s="587">
        <v>7.1511262080671998E-7</v>
      </c>
      <c r="L4545" s="460" t="str">
        <f t="shared" si="797"/>
        <v>-</v>
      </c>
      <c r="M4545" s="460">
        <f t="shared" si="798"/>
        <v>1</v>
      </c>
      <c r="N4545" s="460">
        <f t="shared" si="799"/>
        <v>3.8101232277268697E-49</v>
      </c>
      <c r="O4545" s="460">
        <f t="shared" si="793"/>
        <v>-968.38121956125735</v>
      </c>
      <c r="P4545" s="460">
        <f t="shared" si="790"/>
        <v>-100</v>
      </c>
      <c r="Q4545" s="460">
        <f t="shared" si="791"/>
        <v>1.2378299542284857E-34</v>
      </c>
      <c r="R4545" s="460">
        <f t="shared" si="792"/>
        <v>-1.2378299542284857E-32</v>
      </c>
    </row>
    <row r="4546" spans="3:18" x14ac:dyDescent="0.35">
      <c r="C4546" s="460">
        <v>70500</v>
      </c>
      <c r="D4546" s="460">
        <f t="shared" si="794"/>
        <v>70500</v>
      </c>
      <c r="E4546" s="460">
        <f t="shared" si="800"/>
        <v>70.5</v>
      </c>
      <c r="F4546" s="460">
        <f t="shared" si="795"/>
        <v>3.8776501624351552E-9</v>
      </c>
      <c r="G4546" s="460">
        <v>5.70242859719114E-9</v>
      </c>
      <c r="H4546" s="460">
        <f t="shared" si="796"/>
        <v>1</v>
      </c>
      <c r="I4546" s="460">
        <v>4.1041228918640402E-7</v>
      </c>
      <c r="J4546" s="587">
        <v>3.79529163129238E-7</v>
      </c>
      <c r="K4546" s="587">
        <v>5.4163306342521902E-7</v>
      </c>
      <c r="L4546" s="460" t="str">
        <f t="shared" si="797"/>
        <v>-</v>
      </c>
      <c r="M4546" s="460">
        <f t="shared" si="798"/>
        <v>1</v>
      </c>
      <c r="N4546" s="460">
        <f t="shared" si="799"/>
        <v>2.2112023176173098E-17</v>
      </c>
      <c r="O4546" s="460">
        <f t="shared" si="793"/>
        <v>-333.10743038221165</v>
      </c>
      <c r="P4546" s="460">
        <f t="shared" si="790"/>
        <v>-100</v>
      </c>
      <c r="Q4546" s="460">
        <f t="shared" si="791"/>
        <v>1.2223539223590405E-34</v>
      </c>
      <c r="R4546" s="460">
        <f t="shared" si="792"/>
        <v>-1.2223539223590405E-32</v>
      </c>
    </row>
    <row r="4547" spans="3:18" x14ac:dyDescent="0.35">
      <c r="C4547" s="460">
        <v>70600</v>
      </c>
      <c r="D4547" s="460">
        <f t="shared" si="794"/>
        <v>70600</v>
      </c>
      <c r="E4547" s="460">
        <f t="shared" si="800"/>
        <v>70.599999999999994</v>
      </c>
      <c r="F4547" s="460">
        <f t="shared" si="795"/>
        <v>2.4386201623745525E-8</v>
      </c>
      <c r="G4547" s="460">
        <v>1.0536716366016799E-8</v>
      </c>
      <c r="H4547" s="460">
        <f t="shared" si="796"/>
        <v>1</v>
      </c>
      <c r="I4547" s="460">
        <v>4.26794607132103E-7</v>
      </c>
      <c r="J4547" s="587">
        <v>2.9609748308805801E-7</v>
      </c>
      <c r="K4547" s="587">
        <v>3.1673991414113699E-7</v>
      </c>
      <c r="L4547" s="460" t="str">
        <f t="shared" si="797"/>
        <v>-</v>
      </c>
      <c r="M4547" s="460">
        <f t="shared" si="798"/>
        <v>1</v>
      </c>
      <c r="N4547" s="460">
        <f t="shared" si="799"/>
        <v>2.5695048975390491E-16</v>
      </c>
      <c r="O4547" s="460">
        <f t="shared" si="793"/>
        <v>-311.80301100404273</v>
      </c>
      <c r="P4547" s="460">
        <f t="shared" ref="P4547:P4610" si="801">D4546-D4547</f>
        <v>-100</v>
      </c>
      <c r="Q4547" s="460">
        <f t="shared" ref="Q4547:Q4610" si="802">((N4547+N4546)/2)^2</f>
        <v>1.946897153071249E-32</v>
      </c>
      <c r="R4547" s="460">
        <f t="shared" ref="R4547:R4610" si="803">P4547*Q4547</f>
        <v>-1.9468971530712489E-30</v>
      </c>
    </row>
    <row r="4548" spans="3:18" x14ac:dyDescent="0.35">
      <c r="C4548" s="460">
        <v>70700</v>
      </c>
      <c r="D4548" s="460">
        <f t="shared" si="794"/>
        <v>70700</v>
      </c>
      <c r="E4548" s="460">
        <f t="shared" si="800"/>
        <v>70.7</v>
      </c>
      <c r="F4548" s="460">
        <f t="shared" si="795"/>
        <v>5.422231819142522E-8</v>
      </c>
      <c r="G4548" s="460">
        <v>1.37668559620025E-8</v>
      </c>
      <c r="H4548" s="460">
        <f t="shared" si="796"/>
        <v>1</v>
      </c>
      <c r="I4548" s="460">
        <v>3.7804462277966402E-7</v>
      </c>
      <c r="J4548" s="587">
        <v>1.6560186522301799E-7</v>
      </c>
      <c r="K4548" s="587">
        <v>6.3003184242802303E-8</v>
      </c>
      <c r="L4548" s="460" t="str">
        <f t="shared" si="797"/>
        <v>-</v>
      </c>
      <c r="M4548" s="460">
        <f t="shared" si="798"/>
        <v>1</v>
      </c>
      <c r="N4548" s="460">
        <f t="shared" si="799"/>
        <v>7.4647084446721885E-16</v>
      </c>
      <c r="O4548" s="460">
        <f t="shared" si="793"/>
        <v>-302.53974300417167</v>
      </c>
      <c r="P4548" s="460">
        <f t="shared" si="801"/>
        <v>-100</v>
      </c>
      <c r="Q4548" s="460">
        <f t="shared" si="802"/>
        <v>2.5171359349252502E-31</v>
      </c>
      <c r="R4548" s="460">
        <f t="shared" si="803"/>
        <v>-2.5171359349252501E-29</v>
      </c>
    </row>
    <row r="4549" spans="3:18" x14ac:dyDescent="0.35">
      <c r="C4549" s="460">
        <v>70800</v>
      </c>
      <c r="D4549" s="460">
        <f t="shared" si="794"/>
        <v>70800</v>
      </c>
      <c r="E4549" s="460">
        <f t="shared" si="800"/>
        <v>70.8</v>
      </c>
      <c r="F4549" s="460">
        <f t="shared" si="795"/>
        <v>6.8545398472427131E-8</v>
      </c>
      <c r="G4549" s="460">
        <v>2.08776590025057E-14</v>
      </c>
      <c r="H4549" s="460">
        <f t="shared" si="796"/>
        <v>1</v>
      </c>
      <c r="I4549" s="460">
        <v>2.7219018897172001E-7</v>
      </c>
      <c r="J4549" s="587">
        <v>9.3432238724979204E-9</v>
      </c>
      <c r="K4549" s="587">
        <v>1.94377193320507E-7</v>
      </c>
      <c r="L4549" s="460" t="str">
        <f t="shared" si="797"/>
        <v>-</v>
      </c>
      <c r="M4549" s="460">
        <f t="shared" si="798"/>
        <v>1</v>
      </c>
      <c r="N4549" s="460">
        <f t="shared" si="799"/>
        <v>1.4310674554982087E-21</v>
      </c>
      <c r="O4549" s="460">
        <f t="shared" si="793"/>
        <v>-416.88679789279627</v>
      </c>
      <c r="P4549" s="460">
        <f t="shared" si="801"/>
        <v>-100</v>
      </c>
      <c r="Q4549" s="460">
        <f t="shared" si="802"/>
        <v>1.3930521453547868E-31</v>
      </c>
      <c r="R4549" s="460">
        <f t="shared" si="803"/>
        <v>-1.3930521453547867E-29</v>
      </c>
    </row>
    <row r="4550" spans="3:18" x14ac:dyDescent="0.35">
      <c r="C4550" s="460">
        <v>70900</v>
      </c>
      <c r="D4550" s="460">
        <f t="shared" si="794"/>
        <v>70900</v>
      </c>
      <c r="E4550" s="460">
        <f t="shared" si="800"/>
        <v>70.900000000000006</v>
      </c>
      <c r="F4550" s="460">
        <f t="shared" si="795"/>
        <v>5.3885754775270871E-8</v>
      </c>
      <c r="G4550" s="460">
        <v>1.37668752543791E-8</v>
      </c>
      <c r="H4550" s="460">
        <f t="shared" si="796"/>
        <v>1</v>
      </c>
      <c r="I4550" s="460">
        <v>1.25890876429108E-7</v>
      </c>
      <c r="J4550" s="587">
        <v>1.4743843390344101E-7</v>
      </c>
      <c r="K4550" s="587">
        <v>4.3006990101565301E-7</v>
      </c>
      <c r="L4550" s="460" t="str">
        <f t="shared" si="797"/>
        <v>-</v>
      </c>
      <c r="M4550" s="460">
        <f t="shared" si="798"/>
        <v>1</v>
      </c>
      <c r="N4550" s="460">
        <f t="shared" si="799"/>
        <v>7.4183846397921697E-16</v>
      </c>
      <c r="O4550" s="460">
        <f t="shared" si="793"/>
        <v>-302.59381304913569</v>
      </c>
      <c r="P4550" s="460">
        <f t="shared" si="801"/>
        <v>-100</v>
      </c>
      <c r="Q4550" s="460">
        <f t="shared" si="802"/>
        <v>1.3758160747071449E-31</v>
      </c>
      <c r="R4550" s="460">
        <f t="shared" si="803"/>
        <v>-1.375816074707145E-29</v>
      </c>
    </row>
    <row r="4551" spans="3:18" x14ac:dyDescent="0.35">
      <c r="C4551" s="460">
        <v>71000</v>
      </c>
      <c r="D4551" s="460">
        <f t="shared" si="794"/>
        <v>71000</v>
      </c>
      <c r="E4551" s="460">
        <f t="shared" si="800"/>
        <v>71</v>
      </c>
      <c r="F4551" s="460">
        <f t="shared" si="795"/>
        <v>2.4084405160646081E-8</v>
      </c>
      <c r="G4551" s="460">
        <v>1.05367061903853E-8</v>
      </c>
      <c r="H4551" s="460">
        <f t="shared" si="796"/>
        <v>1</v>
      </c>
      <c r="I4551" s="460">
        <v>3.8177162478856601E-8</v>
      </c>
      <c r="J4551" s="587">
        <v>2.7963901605527399E-7</v>
      </c>
      <c r="K4551" s="587">
        <v>6.2110125585329302E-7</v>
      </c>
      <c r="L4551" s="460" t="str">
        <f t="shared" si="797"/>
        <v>-</v>
      </c>
      <c r="M4551" s="460">
        <f t="shared" si="798"/>
        <v>1</v>
      </c>
      <c r="N4551" s="460">
        <f t="shared" si="799"/>
        <v>2.5377030094792724E-16</v>
      </c>
      <c r="O4551" s="460">
        <f t="shared" si="793"/>
        <v>-311.91118410575189</v>
      </c>
      <c r="P4551" s="460">
        <f t="shared" si="801"/>
        <v>-100</v>
      </c>
      <c r="Q4551" s="460">
        <f t="shared" si="802"/>
        <v>2.4780920319993839E-31</v>
      </c>
      <c r="R4551" s="460">
        <f t="shared" si="803"/>
        <v>-2.4780920319993839E-29</v>
      </c>
    </row>
    <row r="4552" spans="3:18" x14ac:dyDescent="0.35">
      <c r="C4552" s="460">
        <v>71100</v>
      </c>
      <c r="D4552" s="460">
        <f t="shared" si="794"/>
        <v>71100</v>
      </c>
      <c r="E4552" s="460">
        <f t="shared" si="800"/>
        <v>71.099999999999994</v>
      </c>
      <c r="F4552" s="460">
        <f t="shared" si="795"/>
        <v>3.8058900400879435E-9</v>
      </c>
      <c r="G4552" s="460">
        <v>5.7024455770766797E-9</v>
      </c>
      <c r="H4552" s="460">
        <f t="shared" si="796"/>
        <v>1</v>
      </c>
      <c r="I4552" s="460">
        <v>1.94830051188769E-7</v>
      </c>
      <c r="J4552" s="587">
        <v>3.6630687012051201E-7</v>
      </c>
      <c r="K4552" s="587">
        <v>7.4909040920798502E-7</v>
      </c>
      <c r="L4552" s="460" t="str">
        <f t="shared" si="797"/>
        <v>-</v>
      </c>
      <c r="M4552" s="460">
        <f t="shared" si="798"/>
        <v>1</v>
      </c>
      <c r="N4552" s="460">
        <f t="shared" si="799"/>
        <v>2.1702880825939681E-17</v>
      </c>
      <c r="O4552" s="460">
        <f t="shared" si="793"/>
        <v>-333.26965228729819</v>
      </c>
      <c r="P4552" s="460">
        <f t="shared" si="801"/>
        <v>-100</v>
      </c>
      <c r="Q4552" s="460">
        <f t="shared" si="802"/>
        <v>1.8971368469154484E-32</v>
      </c>
      <c r="R4552" s="460">
        <f t="shared" si="803"/>
        <v>-1.8971368469154484E-30</v>
      </c>
    </row>
    <row r="4553" spans="3:18" x14ac:dyDescent="0.35">
      <c r="C4553" s="460">
        <v>71200</v>
      </c>
      <c r="D4553" s="460">
        <f t="shared" si="794"/>
        <v>71200</v>
      </c>
      <c r="E4553" s="460">
        <f t="shared" si="800"/>
        <v>71.2</v>
      </c>
      <c r="F4553" s="460">
        <f t="shared" si="795"/>
        <v>2.1853512899803902E-50</v>
      </c>
      <c r="G4553" s="460">
        <v>0.99999998509883903</v>
      </c>
      <c r="H4553" s="460">
        <f t="shared" si="796"/>
        <v>1</v>
      </c>
      <c r="I4553" s="460">
        <v>3.2023598537304698E-7</v>
      </c>
      <c r="J4553" s="587">
        <v>3.9395861391201998E-7</v>
      </c>
      <c r="K4553" s="587">
        <v>8.0201354151923099E-7</v>
      </c>
      <c r="L4553" s="460" t="str">
        <f t="shared" si="797"/>
        <v>-</v>
      </c>
      <c r="M4553" s="460">
        <f t="shared" si="798"/>
        <v>1</v>
      </c>
      <c r="N4553" s="460">
        <f t="shared" si="799"/>
        <v>2.1853512574161188E-50</v>
      </c>
      <c r="O4553" s="460">
        <f t="shared" si="793"/>
        <v>-993.20957495513369</v>
      </c>
      <c r="P4553" s="460">
        <f t="shared" si="801"/>
        <v>-100</v>
      </c>
      <c r="Q4553" s="460">
        <f t="shared" si="802"/>
        <v>1.1775375903623507E-34</v>
      </c>
      <c r="R4553" s="460">
        <f t="shared" si="803"/>
        <v>-1.1775375903623507E-32</v>
      </c>
    </row>
    <row r="4554" spans="3:18" x14ac:dyDescent="0.35">
      <c r="C4554" s="460">
        <v>71300</v>
      </c>
      <c r="D4554" s="460">
        <f t="shared" si="794"/>
        <v>71300</v>
      </c>
      <c r="E4554" s="460">
        <f t="shared" si="800"/>
        <v>71.3</v>
      </c>
      <c r="F4554" s="460">
        <f t="shared" si="795"/>
        <v>3.7824999956476578E-9</v>
      </c>
      <c r="G4554" s="460">
        <v>5.7024229646060297E-9</v>
      </c>
      <c r="H4554" s="460">
        <f t="shared" si="796"/>
        <v>1</v>
      </c>
      <c r="I4554" s="460">
        <v>3.9553454667394999E-7</v>
      </c>
      <c r="J4554" s="587">
        <v>3.5867000876940698E-7</v>
      </c>
      <c r="K4554" s="587">
        <v>7.7532805747930602E-7</v>
      </c>
      <c r="L4554" s="460" t="str">
        <f t="shared" si="797"/>
        <v>-</v>
      </c>
      <c r="M4554" s="460">
        <f t="shared" si="798"/>
        <v>1</v>
      </c>
      <c r="N4554" s="460">
        <f t="shared" si="799"/>
        <v>2.156941483880341E-17</v>
      </c>
      <c r="O4554" s="460">
        <f t="shared" si="793"/>
        <v>-333.32323273608159</v>
      </c>
      <c r="P4554" s="460">
        <f t="shared" si="801"/>
        <v>-100</v>
      </c>
      <c r="Q4554" s="460">
        <f t="shared" si="802"/>
        <v>1.1630991412209817E-34</v>
      </c>
      <c r="R4554" s="460">
        <f t="shared" si="803"/>
        <v>-1.1630991412209817E-32</v>
      </c>
    </row>
    <row r="4555" spans="3:18" x14ac:dyDescent="0.35">
      <c r="C4555" s="460">
        <v>71400</v>
      </c>
      <c r="D4555" s="460">
        <f t="shared" si="794"/>
        <v>71400</v>
      </c>
      <c r="E4555" s="460">
        <f t="shared" si="800"/>
        <v>71.400000000000006</v>
      </c>
      <c r="F4555" s="460">
        <f t="shared" si="795"/>
        <v>2.3789280670869287E-8</v>
      </c>
      <c r="G4555" s="460">
        <v>1.05367197555201E-8</v>
      </c>
      <c r="H4555" s="460">
        <f t="shared" si="796"/>
        <v>1</v>
      </c>
      <c r="I4555" s="460">
        <v>4.0966606028440898E-7</v>
      </c>
      <c r="J4555" s="587">
        <v>2.6661838037550002E-7</v>
      </c>
      <c r="K4555" s="587">
        <v>6.72352135774861E-7</v>
      </c>
      <c r="L4555" s="460" t="str">
        <f t="shared" si="797"/>
        <v>-</v>
      </c>
      <c r="M4555" s="460">
        <f t="shared" si="798"/>
        <v>1</v>
      </c>
      <c r="N4555" s="460">
        <f t="shared" si="799"/>
        <v>2.5066098361436087E-16</v>
      </c>
      <c r="O4555" s="460">
        <f t="shared" si="793"/>
        <v>-312.01826520912175</v>
      </c>
      <c r="P4555" s="460">
        <f t="shared" si="801"/>
        <v>-100</v>
      </c>
      <c r="Q4555" s="460">
        <f t="shared" si="802"/>
        <v>1.8527347460492148E-32</v>
      </c>
      <c r="R4555" s="460">
        <f t="shared" si="803"/>
        <v>-1.8527347460492149E-30</v>
      </c>
    </row>
    <row r="4556" spans="3:18" x14ac:dyDescent="0.35">
      <c r="C4556" s="460">
        <v>71500</v>
      </c>
      <c r="D4556" s="460">
        <f t="shared" si="794"/>
        <v>71500</v>
      </c>
      <c r="E4556" s="460">
        <f t="shared" si="800"/>
        <v>71.5</v>
      </c>
      <c r="F4556" s="460">
        <f t="shared" si="795"/>
        <v>5.289833646530627E-8</v>
      </c>
      <c r="G4556" s="460">
        <v>1.3766864474819199E-8</v>
      </c>
      <c r="H4556" s="460">
        <f t="shared" si="796"/>
        <v>1</v>
      </c>
      <c r="I4556" s="460">
        <v>3.6098685266951E-7</v>
      </c>
      <c r="J4556" s="587">
        <v>1.3300380717640899E-7</v>
      </c>
      <c r="K4556" s="587">
        <v>5.0386902929437301E-7</v>
      </c>
      <c r="L4556" s="460" t="str">
        <f t="shared" si="797"/>
        <v>-</v>
      </c>
      <c r="M4556" s="460">
        <f t="shared" si="798"/>
        <v>1</v>
      </c>
      <c r="N4556" s="460">
        <f t="shared" si="799"/>
        <v>7.2824422906125789E-16</v>
      </c>
      <c r="O4556" s="460">
        <f t="shared" si="793"/>
        <v>-302.75445896467619</v>
      </c>
      <c r="P4556" s="460">
        <f t="shared" si="801"/>
        <v>-100</v>
      </c>
      <c r="Q4556" s="460">
        <f t="shared" si="802"/>
        <v>2.3956385385087461E-31</v>
      </c>
      <c r="R4556" s="460">
        <f t="shared" si="803"/>
        <v>-2.395638538508746E-29</v>
      </c>
    </row>
    <row r="4557" spans="3:18" x14ac:dyDescent="0.35">
      <c r="C4557" s="460">
        <v>71600</v>
      </c>
      <c r="D4557" s="460">
        <f t="shared" si="794"/>
        <v>71600</v>
      </c>
      <c r="E4557" s="460">
        <f t="shared" si="800"/>
        <v>71.599999999999994</v>
      </c>
      <c r="F4557" s="460">
        <f t="shared" si="795"/>
        <v>6.6875796433085442E-8</v>
      </c>
      <c r="G4557" s="460">
        <v>6.9012169279612197E-16</v>
      </c>
      <c r="H4557" s="460">
        <f t="shared" si="796"/>
        <v>1</v>
      </c>
      <c r="I4557" s="460">
        <v>2.5743512588031002E-7</v>
      </c>
      <c r="J4557" s="587">
        <v>2.0463613804416899E-8</v>
      </c>
      <c r="K4557" s="587">
        <v>2.87001894595228E-7</v>
      </c>
      <c r="L4557" s="460" t="str">
        <f t="shared" si="797"/>
        <v>-</v>
      </c>
      <c r="M4557" s="460">
        <f t="shared" si="798"/>
        <v>1</v>
      </c>
      <c r="N4557" s="460">
        <f t="shared" si="799"/>
        <v>4.6152437841489779E-23</v>
      </c>
      <c r="O4557" s="460">
        <f t="shared" ref="O4557:O4620" si="804">20*LOG10(N4557)</f>
        <v>-446.7161070788311</v>
      </c>
      <c r="P4557" s="460">
        <f t="shared" si="801"/>
        <v>-100</v>
      </c>
      <c r="Q4557" s="460">
        <f t="shared" si="802"/>
        <v>1.3258493109538024E-31</v>
      </c>
      <c r="R4557" s="460">
        <f t="shared" si="803"/>
        <v>-1.3258493109538024E-29</v>
      </c>
    </row>
    <row r="4558" spans="3:18" x14ac:dyDescent="0.35">
      <c r="C4558" s="460">
        <v>71700</v>
      </c>
      <c r="D4558" s="460">
        <f t="shared" si="794"/>
        <v>71700</v>
      </c>
      <c r="E4558" s="460">
        <f t="shared" si="800"/>
        <v>71.7</v>
      </c>
      <c r="F4558" s="460">
        <f t="shared" si="795"/>
        <v>5.2576455639667949E-8</v>
      </c>
      <c r="G4558" s="460">
        <v>1.37668667629471E-8</v>
      </c>
      <c r="H4558" s="460">
        <f t="shared" si="796"/>
        <v>1</v>
      </c>
      <c r="I4558" s="460">
        <v>1.15235197160259E-7</v>
      </c>
      <c r="J4558" s="587">
        <v>1.69095353295429E-7</v>
      </c>
      <c r="K4558" s="587">
        <v>4.3476132488591402E-8</v>
      </c>
      <c r="L4558" s="460" t="str">
        <f t="shared" si="797"/>
        <v>-</v>
      </c>
      <c r="M4558" s="460">
        <f t="shared" si="798"/>
        <v>1</v>
      </c>
      <c r="N4558" s="460">
        <f t="shared" si="799"/>
        <v>7.2381305965930731E-16</v>
      </c>
      <c r="O4558" s="460">
        <f t="shared" si="804"/>
        <v>-302.80747170483255</v>
      </c>
      <c r="P4558" s="460">
        <f t="shared" si="801"/>
        <v>-100</v>
      </c>
      <c r="Q4558" s="460">
        <f t="shared" si="802"/>
        <v>1.3097635303621114E-31</v>
      </c>
      <c r="R4558" s="460">
        <f t="shared" si="803"/>
        <v>-1.3097635303621115E-29</v>
      </c>
    </row>
    <row r="4559" spans="3:18" x14ac:dyDescent="0.35">
      <c r="C4559" s="460">
        <v>71800</v>
      </c>
      <c r="D4559" s="460">
        <f t="shared" si="794"/>
        <v>71800</v>
      </c>
      <c r="E4559" s="460">
        <f t="shared" si="800"/>
        <v>71.8</v>
      </c>
      <c r="F4559" s="460">
        <f t="shared" si="795"/>
        <v>2.3500650210323906E-8</v>
      </c>
      <c r="G4559" s="460">
        <v>1.0536702799042199E-8</v>
      </c>
      <c r="H4559" s="460">
        <f t="shared" si="796"/>
        <v>1</v>
      </c>
      <c r="I4559" s="460">
        <v>4.3649248144703802E-8</v>
      </c>
      <c r="J4559" s="587">
        <v>2.8920054049864302E-7</v>
      </c>
      <c r="K4559" s="587">
        <v>2.0255469637594701E-7</v>
      </c>
      <c r="L4559" s="460" t="str">
        <f t="shared" si="797"/>
        <v>-</v>
      </c>
      <c r="M4559" s="460">
        <f t="shared" si="798"/>
        <v>1</v>
      </c>
      <c r="N4559" s="460">
        <f t="shared" si="799"/>
        <v>2.4761936685043155E-16</v>
      </c>
      <c r="O4559" s="460">
        <f t="shared" si="804"/>
        <v>-312.12430782410883</v>
      </c>
      <c r="P4559" s="460">
        <f t="shared" si="801"/>
        <v>-100</v>
      </c>
      <c r="Q4559" s="460">
        <f t="shared" si="802"/>
        <v>2.3592023981864978E-31</v>
      </c>
      <c r="R4559" s="460">
        <f t="shared" si="803"/>
        <v>-2.3592023981864979E-29</v>
      </c>
    </row>
    <row r="4560" spans="3:18" x14ac:dyDescent="0.35">
      <c r="C4560" s="460">
        <v>71900</v>
      </c>
      <c r="D4560" s="460">
        <f t="shared" si="794"/>
        <v>71900</v>
      </c>
      <c r="E4560" s="460">
        <f t="shared" si="800"/>
        <v>71.900000000000006</v>
      </c>
      <c r="F4560" s="460">
        <f t="shared" si="795"/>
        <v>3.7138704881625775E-9</v>
      </c>
      <c r="G4560" s="460">
        <v>5.7024213857646202E-9</v>
      </c>
      <c r="H4560" s="460">
        <f t="shared" si="796"/>
        <v>1</v>
      </c>
      <c r="I4560" s="460">
        <v>1.9491345167671899E-7</v>
      </c>
      <c r="J4560" s="587">
        <v>3.6186628651384801E-7</v>
      </c>
      <c r="K4560" s="587">
        <v>4.26902046830558E-7</v>
      </c>
      <c r="L4560" s="460" t="str">
        <f t="shared" si="797"/>
        <v>-</v>
      </c>
      <c r="M4560" s="460">
        <f t="shared" si="798"/>
        <v>1</v>
      </c>
      <c r="N4560" s="460">
        <f t="shared" si="799"/>
        <v>2.1178054495658373E-17</v>
      </c>
      <c r="O4560" s="460">
        <f t="shared" si="804"/>
        <v>-333.48227876994173</v>
      </c>
      <c r="P4560" s="460">
        <f t="shared" si="801"/>
        <v>-100</v>
      </c>
      <c r="Q4560" s="460">
        <f t="shared" si="802"/>
        <v>1.806301343057685E-32</v>
      </c>
      <c r="R4560" s="460">
        <f t="shared" si="803"/>
        <v>-1.8063013430576851E-30</v>
      </c>
    </row>
    <row r="4561" spans="3:18" x14ac:dyDescent="0.35">
      <c r="C4561" s="460">
        <v>72000</v>
      </c>
      <c r="D4561" s="460">
        <f t="shared" si="794"/>
        <v>72000</v>
      </c>
      <c r="E4561" s="460">
        <f t="shared" si="800"/>
        <v>72</v>
      </c>
      <c r="F4561" s="460">
        <f t="shared" si="795"/>
        <v>3.9824851548149784E-51</v>
      </c>
      <c r="G4561" s="460">
        <v>0.99999998509883903</v>
      </c>
      <c r="H4561" s="460">
        <f t="shared" si="796"/>
        <v>1</v>
      </c>
      <c r="I4561" s="460">
        <v>3.1563577961401601E-7</v>
      </c>
      <c r="J4561" s="587">
        <v>3.7593910305545402E-7</v>
      </c>
      <c r="K4561" s="587">
        <v>6.0771775468391796E-7</v>
      </c>
      <c r="L4561" s="460" t="str">
        <f t="shared" si="797"/>
        <v>-</v>
      </c>
      <c r="M4561" s="460">
        <f t="shared" si="798"/>
        <v>1</v>
      </c>
      <c r="N4561" s="460">
        <f t="shared" si="799"/>
        <v>3.9824850954713263E-51</v>
      </c>
      <c r="O4561" s="460">
        <f t="shared" si="804"/>
        <v>-1007.9969168175883</v>
      </c>
      <c r="P4561" s="460">
        <f t="shared" si="801"/>
        <v>-100</v>
      </c>
      <c r="Q4561" s="460">
        <f t="shared" si="802"/>
        <v>1.1212749805526896E-34</v>
      </c>
      <c r="R4561" s="460">
        <f t="shared" si="803"/>
        <v>-1.1212749805526896E-32</v>
      </c>
    </row>
    <row r="4562" spans="3:18" x14ac:dyDescent="0.35">
      <c r="C4562" s="460">
        <v>72100</v>
      </c>
      <c r="D4562" s="460">
        <f t="shared" si="794"/>
        <v>72100</v>
      </c>
      <c r="E4562" s="460">
        <f t="shared" si="800"/>
        <v>72.099999999999994</v>
      </c>
      <c r="F4562" s="460">
        <f t="shared" si="795"/>
        <v>3.6914961611525262E-9</v>
      </c>
      <c r="G4562" s="460">
        <v>5.7024172927553696E-9</v>
      </c>
      <c r="H4562" s="460">
        <f t="shared" si="796"/>
        <v>1</v>
      </c>
      <c r="I4562" s="460">
        <v>3.8775723063742902E-7</v>
      </c>
      <c r="J4562" s="587">
        <v>3.2973759899486498E-7</v>
      </c>
      <c r="K4562" s="587">
        <v>7.2761855445990797E-7</v>
      </c>
      <c r="L4562" s="460" t="str">
        <f t="shared" si="797"/>
        <v>-</v>
      </c>
      <c r="M4562" s="460">
        <f t="shared" si="798"/>
        <v>1</v>
      </c>
      <c r="N4562" s="460">
        <f t="shared" si="799"/>
        <v>2.105045154549623E-17</v>
      </c>
      <c r="O4562" s="460">
        <f t="shared" si="804"/>
        <v>-333.53477167674293</v>
      </c>
      <c r="P4562" s="460">
        <f t="shared" si="801"/>
        <v>-100</v>
      </c>
      <c r="Q4562" s="460">
        <f t="shared" si="802"/>
        <v>1.1078037756732116E-34</v>
      </c>
      <c r="R4562" s="460">
        <f t="shared" si="803"/>
        <v>-1.1078037756732116E-32</v>
      </c>
    </row>
    <row r="4563" spans="3:18" x14ac:dyDescent="0.35">
      <c r="C4563" s="460">
        <v>72200</v>
      </c>
      <c r="D4563" s="460">
        <f t="shared" si="794"/>
        <v>72200</v>
      </c>
      <c r="E4563" s="460">
        <f t="shared" si="800"/>
        <v>72.2</v>
      </c>
      <c r="F4563" s="460">
        <f t="shared" si="795"/>
        <v>2.3218341678175029E-8</v>
      </c>
      <c r="G4563" s="460">
        <v>1.05367052705205E-8</v>
      </c>
      <c r="H4563" s="460">
        <f t="shared" si="796"/>
        <v>1</v>
      </c>
      <c r="I4563" s="460">
        <v>4.0078810122396199E-7</v>
      </c>
      <c r="J4563" s="587">
        <v>2.3123393810720499E-7</v>
      </c>
      <c r="K4563" s="587">
        <v>7.7535341494346502E-7</v>
      </c>
      <c r="L4563" s="460" t="str">
        <f t="shared" si="797"/>
        <v>-</v>
      </c>
      <c r="M4563" s="460">
        <f t="shared" si="798"/>
        <v>1</v>
      </c>
      <c r="N4563" s="460">
        <f t="shared" si="799"/>
        <v>2.4464482313317264E-16</v>
      </c>
      <c r="O4563" s="460">
        <f t="shared" si="804"/>
        <v>-312.22927939603585</v>
      </c>
      <c r="P4563" s="460">
        <f t="shared" si="801"/>
        <v>-100</v>
      </c>
      <c r="Q4563" s="460">
        <f t="shared" si="802"/>
        <v>1.7648494746643326E-32</v>
      </c>
      <c r="R4563" s="460">
        <f t="shared" si="803"/>
        <v>-1.7648494746643325E-30</v>
      </c>
    </row>
    <row r="4564" spans="3:18" x14ac:dyDescent="0.35">
      <c r="C4564" s="460">
        <v>72300</v>
      </c>
      <c r="D4564" s="460">
        <f t="shared" si="794"/>
        <v>72300</v>
      </c>
      <c r="E4564" s="460">
        <f t="shared" si="800"/>
        <v>72.3</v>
      </c>
      <c r="F4564" s="460">
        <f t="shared" si="795"/>
        <v>5.1631917211932599E-8</v>
      </c>
      <c r="G4564" s="460">
        <v>1.3766917614200299E-8</v>
      </c>
      <c r="H4564" s="460">
        <f t="shared" si="796"/>
        <v>1</v>
      </c>
      <c r="I4564" s="460">
        <v>3.53336226024837E-7</v>
      </c>
      <c r="J4564" s="587">
        <v>9.6688979658208104E-8</v>
      </c>
      <c r="K4564" s="587">
        <v>7.4685407704504898E-7</v>
      </c>
      <c r="L4564" s="460" t="str">
        <f t="shared" si="797"/>
        <v>-</v>
      </c>
      <c r="M4564" s="460">
        <f t="shared" si="798"/>
        <v>1</v>
      </c>
      <c r="N4564" s="460">
        <f t="shared" si="799"/>
        <v>7.1081235051988653E-16</v>
      </c>
      <c r="O4564" s="460">
        <f t="shared" si="804"/>
        <v>-302.96490069679345</v>
      </c>
      <c r="P4564" s="460">
        <f t="shared" si="801"/>
        <v>-100</v>
      </c>
      <c r="Q4564" s="460">
        <f t="shared" si="802"/>
        <v>2.2822460267127298E-31</v>
      </c>
      <c r="R4564" s="460">
        <f t="shared" si="803"/>
        <v>-2.2822460267127297E-29</v>
      </c>
    </row>
    <row r="4565" spans="3:18" x14ac:dyDescent="0.35">
      <c r="C4565" s="460">
        <v>72400</v>
      </c>
      <c r="D4565" s="460">
        <f t="shared" si="794"/>
        <v>72400</v>
      </c>
      <c r="E4565" s="460">
        <f t="shared" si="800"/>
        <v>72.400000000000006</v>
      </c>
      <c r="F4565" s="460">
        <f t="shared" si="795"/>
        <v>6.5278700503815073E-8</v>
      </c>
      <c r="G4565" s="460">
        <v>4.3576321020636603E-15</v>
      </c>
      <c r="H4565" s="460">
        <f t="shared" si="796"/>
        <v>1</v>
      </c>
      <c r="I4565" s="460">
        <v>2.5323451152149601E-7</v>
      </c>
      <c r="J4565" s="587">
        <v>5.2026363230175597E-8</v>
      </c>
      <c r="K4565" s="587">
        <v>6.4557114851718398E-7</v>
      </c>
      <c r="L4565" s="460" t="str">
        <f t="shared" si="797"/>
        <v>-</v>
      </c>
      <c r="M4565" s="460">
        <f t="shared" si="798"/>
        <v>1</v>
      </c>
      <c r="N4565" s="460">
        <f t="shared" si="799"/>
        <v>2.8446056089642381E-22</v>
      </c>
      <c r="O4565" s="460">
        <f t="shared" si="804"/>
        <v>-430.91955875918279</v>
      </c>
      <c r="P4565" s="460">
        <f t="shared" si="801"/>
        <v>-100</v>
      </c>
      <c r="Q4565" s="460">
        <f t="shared" si="802"/>
        <v>1.2631365051196169E-31</v>
      </c>
      <c r="R4565" s="460">
        <f t="shared" si="803"/>
        <v>-1.263136505119617E-29</v>
      </c>
    </row>
    <row r="4566" spans="3:18" x14ac:dyDescent="0.35">
      <c r="C4566" s="460">
        <v>72500</v>
      </c>
      <c r="D4566" s="460">
        <f t="shared" si="794"/>
        <v>72500</v>
      </c>
      <c r="E4566" s="460">
        <f t="shared" si="800"/>
        <v>72.5</v>
      </c>
      <c r="F4566" s="460">
        <f t="shared" si="795"/>
        <v>5.1323951038061887E-8</v>
      </c>
      <c r="G4566" s="460">
        <v>1.37668583104801E-8</v>
      </c>
      <c r="H4566" s="460">
        <f t="shared" si="796"/>
        <v>1</v>
      </c>
      <c r="I4566" s="460">
        <v>1.16261022219172E-7</v>
      </c>
      <c r="J4566" s="587">
        <v>1.90982855647323E-7</v>
      </c>
      <c r="K4566" s="587">
        <v>4.8206911177291797E-7</v>
      </c>
      <c r="L4566" s="460" t="str">
        <f t="shared" si="797"/>
        <v>-</v>
      </c>
      <c r="M4566" s="460">
        <f t="shared" si="798"/>
        <v>1</v>
      </c>
      <c r="N4566" s="460">
        <f t="shared" si="799"/>
        <v>7.0656956187501602E-16</v>
      </c>
      <c r="O4566" s="460">
        <f t="shared" si="804"/>
        <v>-303.01690150712756</v>
      </c>
      <c r="P4566" s="460">
        <f t="shared" si="801"/>
        <v>-100</v>
      </c>
      <c r="Q4566" s="460">
        <f t="shared" si="802"/>
        <v>1.2481023693767018E-31</v>
      </c>
      <c r="R4566" s="460">
        <f t="shared" si="803"/>
        <v>-1.2481023693767019E-29</v>
      </c>
    </row>
    <row r="4567" spans="3:18" x14ac:dyDescent="0.35">
      <c r="C4567" s="460">
        <v>72600</v>
      </c>
      <c r="D4567" s="460">
        <f t="shared" si="794"/>
        <v>72600</v>
      </c>
      <c r="E4567" s="460">
        <f t="shared" si="800"/>
        <v>72.599999999999994</v>
      </c>
      <c r="F4567" s="460">
        <f t="shared" si="795"/>
        <v>2.2942188594752004E-8</v>
      </c>
      <c r="G4567" s="460">
        <v>1.0536699396659299E-8</v>
      </c>
      <c r="H4567" s="460">
        <f t="shared" si="796"/>
        <v>1</v>
      </c>
      <c r="I4567" s="460">
        <v>3.6340487272863597E-8</v>
      </c>
      <c r="J4567" s="587">
        <v>2.9804133042617901E-7</v>
      </c>
      <c r="K4567" s="587">
        <v>2.7292658565472099E-7</v>
      </c>
      <c r="L4567" s="460" t="str">
        <f t="shared" si="797"/>
        <v>-</v>
      </c>
      <c r="M4567" s="460">
        <f t="shared" si="798"/>
        <v>1</v>
      </c>
      <c r="N4567" s="460">
        <f t="shared" si="799"/>
        <v>2.417349447243673E-16</v>
      </c>
      <c r="O4567" s="460">
        <f t="shared" si="804"/>
        <v>-312.33321128609742</v>
      </c>
      <c r="P4567" s="460">
        <f t="shared" si="801"/>
        <v>-100</v>
      </c>
      <c r="Q4567" s="460">
        <f t="shared" si="802"/>
        <v>2.2482035930917499E-31</v>
      </c>
      <c r="R4567" s="460">
        <f t="shared" si="803"/>
        <v>-2.2482035930917499E-29</v>
      </c>
    </row>
    <row r="4568" spans="3:18" x14ac:dyDescent="0.35">
      <c r="C4568" s="460">
        <v>72700</v>
      </c>
      <c r="D4568" s="460">
        <f t="shared" si="794"/>
        <v>72700</v>
      </c>
      <c r="E4568" s="460">
        <f t="shared" si="800"/>
        <v>72.7</v>
      </c>
      <c r="F4568" s="460">
        <f t="shared" si="795"/>
        <v>3.6258335237386335E-9</v>
      </c>
      <c r="G4568" s="460">
        <v>5.7024270626893501E-9</v>
      </c>
      <c r="H4568" s="460">
        <f t="shared" si="796"/>
        <v>1</v>
      </c>
      <c r="I4568" s="460">
        <v>1.81150688258475E-7</v>
      </c>
      <c r="J4568" s="587">
        <v>3.5637905222433601E-7</v>
      </c>
      <c r="K4568" s="587">
        <v>3.90559668389681E-8</v>
      </c>
      <c r="L4568" s="460" t="str">
        <f t="shared" si="797"/>
        <v>-</v>
      </c>
      <c r="M4568" s="460">
        <f t="shared" si="798"/>
        <v>1</v>
      </c>
      <c r="N4568" s="460">
        <f t="shared" si="799"/>
        <v>2.0676051210573472E-17</v>
      </c>
      <c r="O4568" s="460">
        <f t="shared" si="804"/>
        <v>-333.69064801679428</v>
      </c>
      <c r="P4568" s="460">
        <f t="shared" si="801"/>
        <v>-100</v>
      </c>
      <c r="Q4568" s="460">
        <f t="shared" si="802"/>
        <v>1.7214882696891874E-32</v>
      </c>
      <c r="R4568" s="460">
        <f t="shared" si="803"/>
        <v>-1.7214882696891875E-30</v>
      </c>
    </row>
    <row r="4569" spans="3:18" x14ac:dyDescent="0.35">
      <c r="C4569" s="460">
        <v>72800</v>
      </c>
      <c r="D4569" s="460">
        <f t="shared" si="794"/>
        <v>72800</v>
      </c>
      <c r="E4569" s="460">
        <f t="shared" si="800"/>
        <v>72.8</v>
      </c>
      <c r="F4569" s="460">
        <f t="shared" si="795"/>
        <v>2.0497072017204362E-49</v>
      </c>
      <c r="G4569" s="460">
        <v>0.99999998509883903</v>
      </c>
      <c r="H4569" s="460">
        <f t="shared" si="796"/>
        <v>1</v>
      </c>
      <c r="I4569" s="460">
        <v>2.9616644092791601E-7</v>
      </c>
      <c r="J4569" s="587">
        <v>3.5713253441432199E-7</v>
      </c>
      <c r="K4569" s="587">
        <v>1.96387444098378E-7</v>
      </c>
      <c r="L4569" s="460" t="str">
        <f t="shared" si="797"/>
        <v>-</v>
      </c>
      <c r="M4569" s="460">
        <f t="shared" si="798"/>
        <v>1</v>
      </c>
      <c r="N4569" s="460">
        <f t="shared" si="799"/>
        <v>2.0497071711774192E-49</v>
      </c>
      <c r="O4569" s="460">
        <f t="shared" si="804"/>
        <v>-973.76616358889112</v>
      </c>
      <c r="P4569" s="460">
        <f t="shared" si="801"/>
        <v>-100</v>
      </c>
      <c r="Q4569" s="460">
        <f t="shared" si="802"/>
        <v>1.0687477341556419E-34</v>
      </c>
      <c r="R4569" s="460">
        <f t="shared" si="803"/>
        <v>-1.0687477341556419E-32</v>
      </c>
    </row>
    <row r="4570" spans="3:18" x14ac:dyDescent="0.35">
      <c r="C4570" s="460">
        <v>72900</v>
      </c>
      <c r="D4570" s="460">
        <f t="shared" si="794"/>
        <v>72900</v>
      </c>
      <c r="E4570" s="460">
        <f t="shared" si="800"/>
        <v>72.900000000000006</v>
      </c>
      <c r="F4570" s="460">
        <f t="shared" si="795"/>
        <v>3.6044221211492605E-9</v>
      </c>
      <c r="G4570" s="460">
        <v>5.7024116177798999E-9</v>
      </c>
      <c r="H4570" s="460">
        <f t="shared" si="796"/>
        <v>1</v>
      </c>
      <c r="I4570" s="460">
        <v>3.6414379109952999E-7</v>
      </c>
      <c r="J4570" s="587">
        <v>3.0074181785725802E-7</v>
      </c>
      <c r="K4570" s="587">
        <v>4.1029794347371198E-7</v>
      </c>
      <c r="L4570" s="460" t="str">
        <f t="shared" si="797"/>
        <v>-</v>
      </c>
      <c r="M4570" s="460">
        <f t="shared" si="798"/>
        <v>1</v>
      </c>
      <c r="N4570" s="460">
        <f t="shared" si="799"/>
        <v>2.0553898579024414E-17</v>
      </c>
      <c r="O4570" s="460">
        <f t="shared" si="804"/>
        <v>-333.74211581563725</v>
      </c>
      <c r="P4570" s="460">
        <f t="shared" si="801"/>
        <v>-100</v>
      </c>
      <c r="Q4570" s="460">
        <f t="shared" si="802"/>
        <v>1.0561568669920545E-34</v>
      </c>
      <c r="R4570" s="460">
        <f t="shared" si="803"/>
        <v>-1.0561568669920546E-32</v>
      </c>
    </row>
    <row r="4571" spans="3:18" x14ac:dyDescent="0.35">
      <c r="C4571" s="460">
        <v>73000</v>
      </c>
      <c r="D4571" s="460">
        <f t="shared" si="794"/>
        <v>73000</v>
      </c>
      <c r="E4571" s="460">
        <f t="shared" si="800"/>
        <v>73</v>
      </c>
      <c r="F4571" s="460">
        <f t="shared" si="795"/>
        <v>2.2672029889093783E-8</v>
      </c>
      <c r="G4571" s="460">
        <v>1.05367086587971E-8</v>
      </c>
      <c r="H4571" s="460">
        <f t="shared" si="796"/>
        <v>1</v>
      </c>
      <c r="I4571" s="460">
        <v>3.75184668597727E-7</v>
      </c>
      <c r="J4571" s="587">
        <v>1.96792862310093E-7</v>
      </c>
      <c r="K4571" s="587">
        <v>5.81886729255691E-7</v>
      </c>
      <c r="L4571" s="460" t="str">
        <f t="shared" si="797"/>
        <v>-</v>
      </c>
      <c r="M4571" s="460">
        <f t="shared" si="798"/>
        <v>1</v>
      </c>
      <c r="N4571" s="460">
        <f t="shared" si="799"/>
        <v>2.388885736449211E-16</v>
      </c>
      <c r="O4571" s="460">
        <f t="shared" si="804"/>
        <v>-312.436092452607</v>
      </c>
      <c r="P4571" s="460">
        <f t="shared" si="801"/>
        <v>-100</v>
      </c>
      <c r="Q4571" s="460">
        <f t="shared" si="802"/>
        <v>1.6827599098418183E-32</v>
      </c>
      <c r="R4571" s="460">
        <f t="shared" si="803"/>
        <v>-1.6827599098418181E-30</v>
      </c>
    </row>
    <row r="4572" spans="3:18" x14ac:dyDescent="0.35">
      <c r="C4572" s="460">
        <v>73100</v>
      </c>
      <c r="D4572" s="460">
        <f t="shared" si="794"/>
        <v>73100</v>
      </c>
      <c r="E4572" s="460">
        <f t="shared" si="800"/>
        <v>73.099999999999994</v>
      </c>
      <c r="F4572" s="460">
        <f t="shared" si="795"/>
        <v>5.0420063693638676E-8</v>
      </c>
      <c r="G4572" s="460">
        <v>1.37668813782998E-8</v>
      </c>
      <c r="H4572" s="460">
        <f t="shared" si="796"/>
        <v>1</v>
      </c>
      <c r="I4572" s="460">
        <v>3.2817963956303898E-7</v>
      </c>
      <c r="J4572" s="587">
        <v>6.2396991290730897E-8</v>
      </c>
      <c r="K4572" s="587">
        <v>6.94701676308053E-7</v>
      </c>
      <c r="L4572" s="460" t="str">
        <f t="shared" si="797"/>
        <v>-</v>
      </c>
      <c r="M4572" s="460">
        <f t="shared" si="798"/>
        <v>1</v>
      </c>
      <c r="N4572" s="460">
        <f t="shared" si="799"/>
        <v>6.9412703595664417E-16</v>
      </c>
      <c r="O4572" s="460">
        <f t="shared" si="804"/>
        <v>-303.17122079360917</v>
      </c>
      <c r="P4572" s="460">
        <f t="shared" si="801"/>
        <v>-100</v>
      </c>
      <c r="Q4572" s="460">
        <f t="shared" si="802"/>
        <v>2.176295319400451E-31</v>
      </c>
      <c r="R4572" s="460">
        <f t="shared" si="803"/>
        <v>-2.1762953194004509E-29</v>
      </c>
    </row>
    <row r="4573" spans="3:18" x14ac:dyDescent="0.35">
      <c r="C4573" s="460">
        <v>73200</v>
      </c>
      <c r="D4573" s="460">
        <f t="shared" si="794"/>
        <v>73200</v>
      </c>
      <c r="E4573" s="460">
        <f t="shared" si="800"/>
        <v>73.2</v>
      </c>
      <c r="F4573" s="460">
        <f t="shared" si="795"/>
        <v>6.3750341876724487E-8</v>
      </c>
      <c r="G4573" s="460">
        <v>9.4053858969234396E-15</v>
      </c>
      <c r="H4573" s="460">
        <f t="shared" si="796"/>
        <v>1</v>
      </c>
      <c r="I4573" s="460">
        <v>2.30896985585393E-7</v>
      </c>
      <c r="J4573" s="587">
        <v>8.0619791183415204E-8</v>
      </c>
      <c r="K4573" s="587">
        <v>7.3820352200513E-7</v>
      </c>
      <c r="L4573" s="460" t="str">
        <f t="shared" si="797"/>
        <v>-</v>
      </c>
      <c r="M4573" s="460">
        <f t="shared" si="798"/>
        <v>1</v>
      </c>
      <c r="N4573" s="460">
        <f t="shared" si="799"/>
        <v>5.9959656641139225E-22</v>
      </c>
      <c r="O4573" s="460">
        <f t="shared" si="804"/>
        <v>-424.44281725606339</v>
      </c>
      <c r="P4573" s="460">
        <f t="shared" si="801"/>
        <v>-100</v>
      </c>
      <c r="Q4573" s="460">
        <f t="shared" si="802"/>
        <v>1.2045329360967266E-31</v>
      </c>
      <c r="R4573" s="460">
        <f t="shared" si="803"/>
        <v>-1.2045329360967266E-29</v>
      </c>
    </row>
    <row r="4574" spans="3:18" x14ac:dyDescent="0.35">
      <c r="C4574" s="460">
        <v>73300</v>
      </c>
      <c r="D4574" s="460">
        <f t="shared" si="794"/>
        <v>73300</v>
      </c>
      <c r="E4574" s="460">
        <f t="shared" si="800"/>
        <v>73.3</v>
      </c>
      <c r="F4574" s="460">
        <f t="shared" si="795"/>
        <v>5.0125293454177602E-8</v>
      </c>
      <c r="G4574" s="460">
        <v>1.37668945026605E-8</v>
      </c>
      <c r="H4574" s="460">
        <f t="shared" si="796"/>
        <v>1</v>
      </c>
      <c r="I4574" s="460">
        <v>9.8716693325231106E-8</v>
      </c>
      <c r="J4574" s="587">
        <v>2.0925669505546E-7</v>
      </c>
      <c r="K4574" s="587">
        <v>7.0874768643510596E-7</v>
      </c>
      <c r="L4574" s="460" t="str">
        <f t="shared" si="797"/>
        <v>-</v>
      </c>
      <c r="M4574" s="460">
        <f t="shared" si="798"/>
        <v>1</v>
      </c>
      <c r="N4574" s="460">
        <f t="shared" si="799"/>
        <v>6.9006962689856195E-16</v>
      </c>
      <c r="O4574" s="460">
        <f t="shared" si="804"/>
        <v>-303.22214174895709</v>
      </c>
      <c r="P4574" s="460">
        <f t="shared" si="801"/>
        <v>-100</v>
      </c>
      <c r="Q4574" s="460">
        <f t="shared" si="802"/>
        <v>1.1904922937375942E-31</v>
      </c>
      <c r="R4574" s="460">
        <f t="shared" si="803"/>
        <v>-1.1904922937375942E-29</v>
      </c>
    </row>
    <row r="4575" spans="3:18" x14ac:dyDescent="0.35">
      <c r="C4575" s="460">
        <v>73400</v>
      </c>
      <c r="D4575" s="460">
        <f t="shared" si="794"/>
        <v>73400</v>
      </c>
      <c r="E4575" s="460">
        <f t="shared" si="800"/>
        <v>73.400000000000006</v>
      </c>
      <c r="F4575" s="460">
        <f t="shared" si="795"/>
        <v>2.2407709695697526E-8</v>
      </c>
      <c r="G4575" s="460">
        <v>1.05367138933118E-8</v>
      </c>
      <c r="H4575" s="460">
        <f t="shared" si="796"/>
        <v>1</v>
      </c>
      <c r="I4575" s="460">
        <v>4.7785394588484101E-8</v>
      </c>
      <c r="J4575" s="587">
        <v>3.0303371787318902E-7</v>
      </c>
      <c r="K4575" s="587">
        <v>6.0988063346189704E-7</v>
      </c>
      <c r="L4575" s="460" t="str">
        <f t="shared" si="797"/>
        <v>-</v>
      </c>
      <c r="M4575" s="460">
        <f t="shared" si="798"/>
        <v>1</v>
      </c>
      <c r="N4575" s="460">
        <f t="shared" si="799"/>
        <v>2.3610362606795365E-16</v>
      </c>
      <c r="O4575" s="460">
        <f t="shared" si="804"/>
        <v>-312.53794685993239</v>
      </c>
      <c r="P4575" s="460">
        <f t="shared" si="801"/>
        <v>-100</v>
      </c>
      <c r="Q4575" s="460">
        <f t="shared" si="802"/>
        <v>2.144492236276443E-31</v>
      </c>
      <c r="R4575" s="460">
        <f t="shared" si="803"/>
        <v>-2.1444922362764431E-29</v>
      </c>
    </row>
    <row r="4576" spans="3:18" x14ac:dyDescent="0.35">
      <c r="C4576" s="460">
        <v>73500</v>
      </c>
      <c r="D4576" s="460">
        <f t="shared" si="794"/>
        <v>73500</v>
      </c>
      <c r="E4576" s="460">
        <f t="shared" si="800"/>
        <v>73.5</v>
      </c>
      <c r="F4576" s="460">
        <f t="shared" si="795"/>
        <v>3.5415731046846964E-9</v>
      </c>
      <c r="G4576" s="460">
        <v>5.7024327040460499E-9</v>
      </c>
      <c r="H4576" s="460">
        <f t="shared" si="796"/>
        <v>1</v>
      </c>
      <c r="I4576" s="460">
        <v>1.86024492411138E-7</v>
      </c>
      <c r="J4576" s="587">
        <v>3.4724959127121501E-7</v>
      </c>
      <c r="K4576" s="587">
        <v>4.5192777209874998E-7</v>
      </c>
      <c r="L4576" s="460" t="str">
        <f t="shared" si="797"/>
        <v>-</v>
      </c>
      <c r="M4576" s="460">
        <f t="shared" si="798"/>
        <v>1</v>
      </c>
      <c r="N4576" s="460">
        <f t="shared" si="799"/>
        <v>2.0195582295923919E-17</v>
      </c>
      <c r="O4576" s="460">
        <f t="shared" si="804"/>
        <v>-333.8948724074329</v>
      </c>
      <c r="P4576" s="460">
        <f t="shared" si="801"/>
        <v>-100</v>
      </c>
      <c r="Q4576" s="460">
        <f t="shared" si="802"/>
        <v>1.6422321051987583E-32</v>
      </c>
      <c r="R4576" s="460">
        <f t="shared" si="803"/>
        <v>-1.6422321051987583E-30</v>
      </c>
    </row>
    <row r="4577" spans="3:18" x14ac:dyDescent="0.35">
      <c r="C4577" s="460">
        <v>73600</v>
      </c>
      <c r="D4577" s="460">
        <f t="shared" si="794"/>
        <v>73600</v>
      </c>
      <c r="E4577" s="460">
        <f t="shared" si="800"/>
        <v>73.599999999999994</v>
      </c>
      <c r="F4577" s="460">
        <f t="shared" si="795"/>
        <v>3.5157705168197684E-47</v>
      </c>
      <c r="G4577" s="460">
        <v>0.99999998509883903</v>
      </c>
      <c r="H4577" s="460">
        <f t="shared" si="796"/>
        <v>1</v>
      </c>
      <c r="I4577" s="460">
        <v>2.9487185660838698E-7</v>
      </c>
      <c r="J4577" s="587">
        <v>3.35284200663921E-7</v>
      </c>
      <c r="K4577" s="587">
        <v>2.5091964416017002E-7</v>
      </c>
      <c r="L4577" s="460" t="str">
        <f t="shared" si="797"/>
        <v>-</v>
      </c>
      <c r="M4577" s="460">
        <f t="shared" si="798"/>
        <v>1</v>
      </c>
      <c r="N4577" s="460">
        <f t="shared" si="799"/>
        <v>3.5157704644307061E-47</v>
      </c>
      <c r="O4577" s="460">
        <f t="shared" si="804"/>
        <v>-929.07958973274572</v>
      </c>
      <c r="P4577" s="460">
        <f t="shared" si="801"/>
        <v>-100</v>
      </c>
      <c r="Q4577" s="460">
        <f t="shared" si="802"/>
        <v>1.0196538606785891E-34</v>
      </c>
      <c r="R4577" s="460">
        <f t="shared" si="803"/>
        <v>-1.0196538606785891E-32</v>
      </c>
    </row>
    <row r="4578" spans="3:18" x14ac:dyDescent="0.35">
      <c r="C4578" s="460">
        <v>73700</v>
      </c>
      <c r="D4578" s="460">
        <f t="shared" si="794"/>
        <v>73700</v>
      </c>
      <c r="E4578" s="460">
        <f t="shared" si="800"/>
        <v>73.7</v>
      </c>
      <c r="F4578" s="460">
        <f t="shared" si="795"/>
        <v>3.5210751997111375E-9</v>
      </c>
      <c r="G4578" s="460">
        <v>5.7024059870960303E-9</v>
      </c>
      <c r="H4578" s="460">
        <f t="shared" si="796"/>
        <v>1</v>
      </c>
      <c r="I4578" s="460">
        <v>3.5786683520551801E-7</v>
      </c>
      <c r="J4578" s="587">
        <v>2.6958524720351802E-7</v>
      </c>
      <c r="K4578" s="587">
        <v>2.6967682867205498E-8</v>
      </c>
      <c r="L4578" s="460" t="str">
        <f t="shared" si="797"/>
        <v>-</v>
      </c>
      <c r="M4578" s="460">
        <f t="shared" si="798"/>
        <v>1</v>
      </c>
      <c r="N4578" s="460">
        <f t="shared" si="799"/>
        <v>2.0078600299848141E-17</v>
      </c>
      <c r="O4578" s="460">
        <f t="shared" si="804"/>
        <v>-333.94533131185489</v>
      </c>
      <c r="P4578" s="460">
        <f t="shared" si="801"/>
        <v>-100</v>
      </c>
      <c r="Q4578" s="460">
        <f t="shared" si="802"/>
        <v>1.0078754750026546E-34</v>
      </c>
      <c r="R4578" s="460">
        <f t="shared" si="803"/>
        <v>-1.0078754750026546E-32</v>
      </c>
    </row>
    <row r="4579" spans="3:18" x14ac:dyDescent="0.35">
      <c r="C4579" s="460">
        <v>73800</v>
      </c>
      <c r="D4579" s="460">
        <f t="shared" si="794"/>
        <v>73800</v>
      </c>
      <c r="E4579" s="460">
        <f t="shared" si="800"/>
        <v>73.8</v>
      </c>
      <c r="F4579" s="460">
        <f t="shared" si="795"/>
        <v>2.2149077159971486E-8</v>
      </c>
      <c r="G4579" s="460">
        <v>1.05367120403272E-8</v>
      </c>
      <c r="H4579" s="460">
        <f t="shared" si="796"/>
        <v>1</v>
      </c>
      <c r="I4579" s="460">
        <v>3.6568827435874998E-7</v>
      </c>
      <c r="J4579" s="587">
        <v>1.6119287793545301E-7</v>
      </c>
      <c r="K4579" s="587">
        <v>1.9774613019891401E-7</v>
      </c>
      <c r="L4579" s="460" t="str">
        <f t="shared" si="797"/>
        <v>-</v>
      </c>
      <c r="M4579" s="460">
        <f t="shared" si="798"/>
        <v>1</v>
      </c>
      <c r="N4579" s="460">
        <f t="shared" si="799"/>
        <v>2.3337844799360776E-16</v>
      </c>
      <c r="O4579" s="460">
        <f t="shared" si="804"/>
        <v>-312.63878505232719</v>
      </c>
      <c r="P4579" s="460">
        <f t="shared" si="801"/>
        <v>-100</v>
      </c>
      <c r="Q4579" s="460">
        <f t="shared" si="802"/>
        <v>1.6060118832407808E-32</v>
      </c>
      <c r="R4579" s="460">
        <f t="shared" si="803"/>
        <v>-1.6060118832407809E-30</v>
      </c>
    </row>
    <row r="4580" spans="3:18" x14ac:dyDescent="0.35">
      <c r="C4580" s="460">
        <v>73900</v>
      </c>
      <c r="D4580" s="460">
        <f t="shared" si="794"/>
        <v>73900</v>
      </c>
      <c r="E4580" s="460">
        <f t="shared" si="800"/>
        <v>73.900000000000006</v>
      </c>
      <c r="F4580" s="460">
        <f t="shared" si="795"/>
        <v>4.9259970512267212E-8</v>
      </c>
      <c r="G4580" s="460">
        <v>1.3766889883743399E-8</v>
      </c>
      <c r="H4580" s="460">
        <f t="shared" si="796"/>
        <v>1</v>
      </c>
      <c r="I4580" s="460">
        <v>3.1751487333503598E-7</v>
      </c>
      <c r="J4580" s="587">
        <v>2.7891497472735501E-8</v>
      </c>
      <c r="K4580" s="587">
        <v>4.0116494072970798E-7</v>
      </c>
      <c r="L4580" s="460" t="str">
        <f t="shared" si="797"/>
        <v>-</v>
      </c>
      <c r="M4580" s="460">
        <f t="shared" si="798"/>
        <v>1</v>
      </c>
      <c r="N4580" s="460">
        <f t="shared" si="799"/>
        <v>6.7815658971882964E-16</v>
      </c>
      <c r="O4580" s="460">
        <f t="shared" si="804"/>
        <v>-303.37340027608826</v>
      </c>
      <c r="P4580" s="460">
        <f t="shared" si="801"/>
        <v>-100</v>
      </c>
      <c r="Q4580" s="460">
        <f t="shared" si="802"/>
        <v>2.0772403124435367E-31</v>
      </c>
      <c r="R4580" s="460">
        <f t="shared" si="803"/>
        <v>-2.0772403124435366E-29</v>
      </c>
    </row>
    <row r="4581" spans="3:18" x14ac:dyDescent="0.35">
      <c r="C4581" s="460">
        <v>74000</v>
      </c>
      <c r="D4581" s="460">
        <f t="shared" si="794"/>
        <v>74000</v>
      </c>
      <c r="E4581" s="460">
        <f t="shared" si="800"/>
        <v>74</v>
      </c>
      <c r="F4581" s="460">
        <f t="shared" si="795"/>
        <v>6.2287192067090332E-8</v>
      </c>
      <c r="G4581" s="460">
        <v>1.44531396917832E-14</v>
      </c>
      <c r="H4581" s="460">
        <f t="shared" si="796"/>
        <v>1</v>
      </c>
      <c r="I4581" s="460">
        <v>2.2107682879379701E-7</v>
      </c>
      <c r="J4581" s="587">
        <v>1.08702904790874E-7</v>
      </c>
      <c r="K4581" s="587">
        <v>5.6352084948700997E-7</v>
      </c>
      <c r="L4581" s="460" t="str">
        <f t="shared" si="797"/>
        <v>-</v>
      </c>
      <c r="M4581" s="460">
        <f t="shared" si="798"/>
        <v>1</v>
      </c>
      <c r="N4581" s="460">
        <f t="shared" si="799"/>
        <v>9.0024548795458696E-22</v>
      </c>
      <c r="O4581" s="460">
        <f t="shared" si="804"/>
        <v>-420.91278093284825</v>
      </c>
      <c r="P4581" s="460">
        <f t="shared" si="801"/>
        <v>-100</v>
      </c>
      <c r="Q4581" s="460">
        <f t="shared" si="802"/>
        <v>1.1497439529867587E-31</v>
      </c>
      <c r="R4581" s="460">
        <f t="shared" si="803"/>
        <v>-1.1497439529867587E-29</v>
      </c>
    </row>
    <row r="4582" spans="3:18" x14ac:dyDescent="0.35">
      <c r="C4582" s="460">
        <v>74100</v>
      </c>
      <c r="D4582" s="460">
        <f t="shared" si="794"/>
        <v>74100</v>
      </c>
      <c r="E4582" s="460">
        <f t="shared" si="800"/>
        <v>74.099999999999994</v>
      </c>
      <c r="F4582" s="460">
        <f t="shared" si="795"/>
        <v>4.8977723080522715E-8</v>
      </c>
      <c r="G4582" s="460">
        <v>1.37668860149269E-8</v>
      </c>
      <c r="H4582" s="460">
        <f t="shared" si="796"/>
        <v>1</v>
      </c>
      <c r="I4582" s="460">
        <v>9.1402476110680094E-8</v>
      </c>
      <c r="J4582" s="587">
        <v>2.2664376958477099E-7</v>
      </c>
      <c r="K4582" s="587">
        <v>6.6925476474240395E-7</v>
      </c>
      <c r="L4582" s="460" t="str">
        <f t="shared" si="797"/>
        <v>-</v>
      </c>
      <c r="M4582" s="460">
        <f t="shared" si="798"/>
        <v>1</v>
      </c>
      <c r="N4582" s="460">
        <f t="shared" si="799"/>
        <v>6.7427073092021056E-16</v>
      </c>
      <c r="O4582" s="460">
        <f t="shared" si="804"/>
        <v>-303.4233138397085</v>
      </c>
      <c r="P4582" s="460">
        <f t="shared" si="801"/>
        <v>-100</v>
      </c>
      <c r="Q4582" s="460">
        <f t="shared" si="802"/>
        <v>1.1366055814871294E-31</v>
      </c>
      <c r="R4582" s="460">
        <f t="shared" si="803"/>
        <v>-1.1366055814871293E-29</v>
      </c>
    </row>
    <row r="4583" spans="3:18" x14ac:dyDescent="0.35">
      <c r="C4583" s="460">
        <v>74200</v>
      </c>
      <c r="D4583" s="460">
        <f t="shared" si="794"/>
        <v>74200</v>
      </c>
      <c r="E4583" s="460">
        <f t="shared" si="800"/>
        <v>74.2</v>
      </c>
      <c r="F4583" s="460">
        <f t="shared" si="795"/>
        <v>2.1895986252016292E-8</v>
      </c>
      <c r="G4583" s="460">
        <v>1.05367105042686E-8</v>
      </c>
      <c r="H4583" s="460">
        <f t="shared" si="796"/>
        <v>1</v>
      </c>
      <c r="I4583" s="460">
        <v>5.1537343997470003E-8</v>
      </c>
      <c r="J4583" s="587">
        <v>3.07177107368816E-7</v>
      </c>
      <c r="K4583" s="587">
        <v>7.0850598246696796E-7</v>
      </c>
      <c r="L4583" s="460" t="str">
        <f t="shared" si="797"/>
        <v>-</v>
      </c>
      <c r="M4583" s="460">
        <f t="shared" si="798"/>
        <v>1</v>
      </c>
      <c r="N4583" s="460">
        <f t="shared" si="799"/>
        <v>2.3071166834294092E-16</v>
      </c>
      <c r="O4583" s="460">
        <f t="shared" si="804"/>
        <v>-312.73860880582396</v>
      </c>
      <c r="P4583" s="460">
        <f t="shared" si="801"/>
        <v>-100</v>
      </c>
      <c r="Q4583" s="460">
        <f t="shared" si="802"/>
        <v>2.047482857440225E-31</v>
      </c>
      <c r="R4583" s="460">
        <f t="shared" si="803"/>
        <v>-2.0474828574402249E-29</v>
      </c>
    </row>
    <row r="4584" spans="3:18" x14ac:dyDescent="0.35">
      <c r="C4584" s="460">
        <v>74300</v>
      </c>
      <c r="D4584" s="460">
        <f t="shared" si="794"/>
        <v>74300</v>
      </c>
      <c r="E4584" s="460">
        <f t="shared" si="800"/>
        <v>74.3</v>
      </c>
      <c r="F4584" s="460">
        <f t="shared" si="795"/>
        <v>3.460896276507492E-9</v>
      </c>
      <c r="G4584" s="460">
        <v>5.70243837723418E-9</v>
      </c>
      <c r="H4584" s="460">
        <f t="shared" si="796"/>
        <v>1</v>
      </c>
      <c r="I4584" s="460">
        <v>1.8591812255722301E-7</v>
      </c>
      <c r="J4584" s="587">
        <v>3.3772194966716202E-7</v>
      </c>
      <c r="K4584" s="587">
        <v>6.7802908690523603E-7</v>
      </c>
      <c r="L4584" s="460" t="str">
        <f t="shared" si="797"/>
        <v>-</v>
      </c>
      <c r="M4584" s="460">
        <f t="shared" si="798"/>
        <v>1</v>
      </c>
      <c r="N4584" s="460">
        <f t="shared" si="799"/>
        <v>1.9735547746783198E-17</v>
      </c>
      <c r="O4584" s="460">
        <f t="shared" si="804"/>
        <v>-334.09501631103007</v>
      </c>
      <c r="P4584" s="460">
        <f t="shared" si="801"/>
        <v>-100</v>
      </c>
      <c r="Q4584" s="460">
        <f t="shared" si="802"/>
        <v>1.5680952011773244E-32</v>
      </c>
      <c r="R4584" s="460">
        <f t="shared" si="803"/>
        <v>-1.5680952011773244E-30</v>
      </c>
    </row>
    <row r="4585" spans="3:18" x14ac:dyDescent="0.35">
      <c r="C4585" s="460">
        <v>74400</v>
      </c>
      <c r="D4585" s="460">
        <f t="shared" si="794"/>
        <v>74400</v>
      </c>
      <c r="E4585" s="460">
        <f t="shared" si="800"/>
        <v>74.400000000000006</v>
      </c>
      <c r="F4585" s="460">
        <f t="shared" si="795"/>
        <v>5.3678860972028662E-49</v>
      </c>
      <c r="G4585" s="460">
        <v>0.99999998509883903</v>
      </c>
      <c r="H4585" s="460">
        <f t="shared" si="796"/>
        <v>1</v>
      </c>
      <c r="I4585" s="460">
        <v>2.9140606976835202E-7</v>
      </c>
      <c r="J4585" s="587">
        <v>3.13835159104434E-7</v>
      </c>
      <c r="K4585" s="587">
        <v>5.8145324389625103E-7</v>
      </c>
      <c r="L4585" s="460" t="str">
        <f t="shared" si="797"/>
        <v>-</v>
      </c>
      <c r="M4585" s="460">
        <f t="shared" si="798"/>
        <v>1</v>
      </c>
      <c r="N4585" s="460">
        <f t="shared" si="799"/>
        <v>5.3678860172151312E-49</v>
      </c>
      <c r="O4585" s="460">
        <f t="shared" si="804"/>
        <v>-965.40393429277265</v>
      </c>
      <c r="P4585" s="460">
        <f t="shared" si="801"/>
        <v>-100</v>
      </c>
      <c r="Q4585" s="460">
        <f t="shared" si="802"/>
        <v>9.7372961216389834E-35</v>
      </c>
      <c r="R4585" s="460">
        <f t="shared" si="803"/>
        <v>-9.7372961216389827E-33</v>
      </c>
    </row>
    <row r="4586" spans="3:18" x14ac:dyDescent="0.35">
      <c r="C4586" s="460">
        <v>74500</v>
      </c>
      <c r="D4586" s="460">
        <f t="shared" si="794"/>
        <v>74500</v>
      </c>
      <c r="E4586" s="460">
        <f t="shared" si="800"/>
        <v>74.5</v>
      </c>
      <c r="F4586" s="460">
        <f t="shared" si="795"/>
        <v>3.4412655616077079E-9</v>
      </c>
      <c r="G4586" s="460">
        <v>5.7024301488676098E-9</v>
      </c>
      <c r="H4586" s="460">
        <f t="shared" si="796"/>
        <v>1</v>
      </c>
      <c r="I4586" s="460">
        <v>3.5224562889318498E-7</v>
      </c>
      <c r="J4586" s="587">
        <v>2.3985446388862201E-7</v>
      </c>
      <c r="K4586" s="587">
        <v>4.2886426758613998E-7</v>
      </c>
      <c r="L4586" s="460" t="str">
        <f t="shared" si="797"/>
        <v>-</v>
      </c>
      <c r="M4586" s="460">
        <f t="shared" si="798"/>
        <v>1</v>
      </c>
      <c r="N4586" s="460">
        <f t="shared" si="799"/>
        <v>1.962357648877162E-17</v>
      </c>
      <c r="O4586" s="460">
        <f t="shared" si="804"/>
        <v>-334.14443675075643</v>
      </c>
      <c r="P4586" s="460">
        <f t="shared" si="801"/>
        <v>-100</v>
      </c>
      <c r="Q4586" s="460">
        <f t="shared" si="802"/>
        <v>9.6271188552667572E-35</v>
      </c>
      <c r="R4586" s="460">
        <f t="shared" si="803"/>
        <v>-9.6271188552667576E-33</v>
      </c>
    </row>
    <row r="4587" spans="3:18" x14ac:dyDescent="0.35">
      <c r="C4587" s="460">
        <v>74600</v>
      </c>
      <c r="D4587" s="460">
        <f t="shared" si="794"/>
        <v>74600</v>
      </c>
      <c r="E4587" s="460">
        <f t="shared" si="800"/>
        <v>74.599999999999994</v>
      </c>
      <c r="F4587" s="460">
        <f t="shared" si="795"/>
        <v>2.1648295588323712E-8</v>
      </c>
      <c r="G4587" s="460">
        <v>1.05367154526765E-8</v>
      </c>
      <c r="H4587" s="460">
        <f t="shared" si="796"/>
        <v>1</v>
      </c>
      <c r="I4587" s="460">
        <v>3.5962138970080901E-7</v>
      </c>
      <c r="J4587" s="587">
        <v>1.2812799435185899E-7</v>
      </c>
      <c r="K4587" s="587">
        <v>2.35756497619269E-7</v>
      </c>
      <c r="L4587" s="460" t="str">
        <f t="shared" si="797"/>
        <v>-</v>
      </c>
      <c r="M4587" s="460">
        <f t="shared" si="798"/>
        <v>1</v>
      </c>
      <c r="N4587" s="460">
        <f t="shared" si="799"/>
        <v>2.2810193064959895E-16</v>
      </c>
      <c r="O4587" s="460">
        <f t="shared" si="804"/>
        <v>-312.83742077698184</v>
      </c>
      <c r="P4587" s="460">
        <f t="shared" si="801"/>
        <v>-100</v>
      </c>
      <c r="Q4587" s="460">
        <f t="shared" si="802"/>
        <v>1.5341981721740723E-32</v>
      </c>
      <c r="R4587" s="460">
        <f t="shared" si="803"/>
        <v>-1.5341981721740724E-30</v>
      </c>
    </row>
    <row r="4588" spans="3:18" x14ac:dyDescent="0.35">
      <c r="C4588" s="460">
        <v>74700</v>
      </c>
      <c r="D4588" s="460">
        <f t="shared" si="794"/>
        <v>74700</v>
      </c>
      <c r="E4588" s="460">
        <f t="shared" si="800"/>
        <v>74.7</v>
      </c>
      <c r="F4588" s="460">
        <f t="shared" si="795"/>
        <v>4.8149009552517794E-8</v>
      </c>
      <c r="G4588" s="460">
        <v>1.3766898365596701E-8</v>
      </c>
      <c r="H4588" s="460">
        <f t="shared" si="796"/>
        <v>1</v>
      </c>
      <c r="I4588" s="460">
        <v>3.12940484490291E-7</v>
      </c>
      <c r="J4588" s="587">
        <v>3.03414484025685E-9</v>
      </c>
      <c r="K4588" s="587">
        <v>2.1462973672146299E-8</v>
      </c>
      <c r="L4588" s="460" t="str">
        <f t="shared" si="797"/>
        <v>-</v>
      </c>
      <c r="M4588" s="460">
        <f t="shared" si="798"/>
        <v>1</v>
      </c>
      <c r="N4588" s="460">
        <f t="shared" si="799"/>
        <v>6.6286252091365715E-16</v>
      </c>
      <c r="O4588" s="460">
        <f t="shared" si="804"/>
        <v>-303.57153071696536</v>
      </c>
      <c r="P4588" s="460">
        <f t="shared" si="801"/>
        <v>-100</v>
      </c>
      <c r="Q4588" s="460">
        <f t="shared" si="802"/>
        <v>1.9845441348735342E-31</v>
      </c>
      <c r="R4588" s="460">
        <f t="shared" si="803"/>
        <v>-1.9845441348735341E-29</v>
      </c>
    </row>
    <row r="4589" spans="3:18" x14ac:dyDescent="0.35">
      <c r="C4589" s="460">
        <v>74800</v>
      </c>
      <c r="D4589" s="460">
        <f t="shared" si="794"/>
        <v>74800</v>
      </c>
      <c r="E4589" s="460">
        <f t="shared" si="800"/>
        <v>74.8</v>
      </c>
      <c r="F4589" s="460">
        <f t="shared" si="795"/>
        <v>6.0885945282364116E-8</v>
      </c>
      <c r="G4589" s="460">
        <v>7.1146410035185592E-15</v>
      </c>
      <c r="H4589" s="460">
        <f t="shared" si="796"/>
        <v>1</v>
      </c>
      <c r="I4589" s="460">
        <v>2.1984933927435099E-7</v>
      </c>
      <c r="J4589" s="587">
        <v>1.3234713811051801E-7</v>
      </c>
      <c r="K4589" s="587">
        <v>1.9277734874029001E-7</v>
      </c>
      <c r="L4589" s="460" t="str">
        <f t="shared" si="797"/>
        <v>-</v>
      </c>
      <c r="M4589" s="460">
        <f t="shared" si="798"/>
        <v>1</v>
      </c>
      <c r="N4589" s="460">
        <f t="shared" si="799"/>
        <v>4.3318164284389515E-22</v>
      </c>
      <c r="O4589" s="460">
        <f t="shared" si="804"/>
        <v>-427.26659911944415</v>
      </c>
      <c r="P4589" s="460">
        <f t="shared" si="801"/>
        <v>-100</v>
      </c>
      <c r="Q4589" s="460">
        <f t="shared" si="802"/>
        <v>1.0984682397798693E-31</v>
      </c>
      <c r="R4589" s="460">
        <f t="shared" si="803"/>
        <v>-1.0984682397798693E-29</v>
      </c>
    </row>
    <row r="4590" spans="3:18" x14ac:dyDescent="0.35">
      <c r="C4590" s="460">
        <v>74900</v>
      </c>
      <c r="D4590" s="460">
        <f t="shared" si="794"/>
        <v>74900</v>
      </c>
      <c r="E4590" s="460">
        <f t="shared" si="800"/>
        <v>74.900000000000006</v>
      </c>
      <c r="F4590" s="460">
        <f t="shared" si="795"/>
        <v>4.7878654066297206E-8</v>
      </c>
      <c r="G4590" s="460">
        <v>1.37668775656201E-8</v>
      </c>
      <c r="H4590" s="460">
        <f t="shared" si="796"/>
        <v>1</v>
      </c>
      <c r="I4590" s="460">
        <v>9.4993364004282102E-8</v>
      </c>
      <c r="J4590" s="587">
        <v>2.3899089665654198E-7</v>
      </c>
      <c r="K4590" s="587">
        <v>3.8592236757276999E-7</v>
      </c>
      <c r="L4590" s="460" t="str">
        <f t="shared" si="797"/>
        <v>-</v>
      </c>
      <c r="M4590" s="460">
        <f t="shared" si="798"/>
        <v>1</v>
      </c>
      <c r="N4590" s="460">
        <f t="shared" si="799"/>
        <v>6.591395685373926E-16</v>
      </c>
      <c r="O4590" s="460">
        <f t="shared" si="804"/>
        <v>-303.62045233246306</v>
      </c>
      <c r="P4590" s="460">
        <f t="shared" si="801"/>
        <v>-100</v>
      </c>
      <c r="Q4590" s="460">
        <f t="shared" si="802"/>
        <v>1.086163854665425E-31</v>
      </c>
      <c r="R4590" s="460">
        <f t="shared" si="803"/>
        <v>-1.086163854665425E-29</v>
      </c>
    </row>
    <row r="4591" spans="3:18" x14ac:dyDescent="0.35">
      <c r="C4591" s="460">
        <v>75000</v>
      </c>
      <c r="D4591" s="460">
        <f t="shared" si="794"/>
        <v>75000</v>
      </c>
      <c r="E4591" s="460">
        <f t="shared" si="800"/>
        <v>75</v>
      </c>
      <c r="F4591" s="460">
        <f t="shared" si="795"/>
        <v>2.1405868261017578E-8</v>
      </c>
      <c r="G4591" s="460">
        <v>1.05367071300983E-8</v>
      </c>
      <c r="H4591" s="460">
        <f t="shared" si="796"/>
        <v>1</v>
      </c>
      <c r="I4591" s="460">
        <v>4.2280134951726003E-8</v>
      </c>
      <c r="J4591" s="587">
        <v>3.0594668480723103E-7</v>
      </c>
      <c r="K4591" s="587">
        <v>5.3919163149520795E-7</v>
      </c>
      <c r="L4591" s="460" t="str">
        <f t="shared" si="797"/>
        <v>-</v>
      </c>
      <c r="M4591" s="460">
        <f t="shared" si="798"/>
        <v>1</v>
      </c>
      <c r="N4591" s="460">
        <f t="shared" si="799"/>
        <v>2.2554736473180881E-16</v>
      </c>
      <c r="O4591" s="460">
        <f t="shared" si="804"/>
        <v>-312.93524485561886</v>
      </c>
      <c r="P4591" s="460">
        <f t="shared" si="801"/>
        <v>-100</v>
      </c>
      <c r="Q4591" s="460">
        <f t="shared" si="802"/>
        <v>1.9566774247431612E-31</v>
      </c>
      <c r="R4591" s="460">
        <f t="shared" si="803"/>
        <v>-1.9566774247431613E-29</v>
      </c>
    </row>
    <row r="4592" spans="3:18" x14ac:dyDescent="0.35">
      <c r="C4592" s="460">
        <v>75100</v>
      </c>
      <c r="D4592" s="460">
        <f t="shared" si="794"/>
        <v>75100</v>
      </c>
      <c r="E4592" s="460">
        <f t="shared" si="800"/>
        <v>75.099999999999994</v>
      </c>
      <c r="F4592" s="460">
        <f t="shared" si="795"/>
        <v>3.3836222161395782E-9</v>
      </c>
      <c r="G4592" s="460">
        <v>5.7024142051778099E-9</v>
      </c>
      <c r="H4592" s="460">
        <f t="shared" si="796"/>
        <v>1</v>
      </c>
      <c r="I4592" s="460">
        <v>1.7091606462806899E-7</v>
      </c>
      <c r="J4592" s="587">
        <v>3.2269709786495198E-7</v>
      </c>
      <c r="K4592" s="587">
        <v>6.37890771441104E-7</v>
      </c>
      <c r="L4592" s="460" t="str">
        <f t="shared" si="797"/>
        <v>-</v>
      </c>
      <c r="M4592" s="460">
        <f t="shared" si="798"/>
        <v>1</v>
      </c>
      <c r="N4592" s="460">
        <f t="shared" si="799"/>
        <v>1.9294815390269554E-17</v>
      </c>
      <c r="O4592" s="460">
        <f t="shared" si="804"/>
        <v>-334.29118744666721</v>
      </c>
      <c r="P4592" s="460">
        <f t="shared" si="801"/>
        <v>-100</v>
      </c>
      <c r="Q4592" s="460">
        <f t="shared" si="802"/>
        <v>1.4986923291733065E-32</v>
      </c>
      <c r="R4592" s="460">
        <f t="shared" si="803"/>
        <v>-1.4986923291733066E-30</v>
      </c>
    </row>
    <row r="4593" spans="3:18" x14ac:dyDescent="0.35">
      <c r="C4593" s="460">
        <v>75200</v>
      </c>
      <c r="D4593" s="460">
        <f t="shared" si="794"/>
        <v>75200</v>
      </c>
      <c r="E4593" s="460">
        <f t="shared" si="800"/>
        <v>75.2</v>
      </c>
      <c r="F4593" s="460">
        <f t="shared" si="795"/>
        <v>5.6664906016339288E-50</v>
      </c>
      <c r="G4593" s="460">
        <v>0.99999998509883903</v>
      </c>
      <c r="H4593" s="460">
        <f t="shared" si="796"/>
        <v>1</v>
      </c>
      <c r="I4593" s="460">
        <v>2.71379722056021E-7</v>
      </c>
      <c r="J4593" s="587">
        <v>2.8686202576873799E-7</v>
      </c>
      <c r="K4593" s="587">
        <v>6.7281855657852002E-7</v>
      </c>
      <c r="L4593" s="460" t="str">
        <f t="shared" si="797"/>
        <v>-</v>
      </c>
      <c r="M4593" s="460">
        <f t="shared" si="798"/>
        <v>1</v>
      </c>
      <c r="N4593" s="460">
        <f t="shared" si="799"/>
        <v>5.6664905171966399E-50</v>
      </c>
      <c r="O4593" s="460">
        <f t="shared" si="804"/>
        <v>-984.93371667364613</v>
      </c>
      <c r="P4593" s="460">
        <f t="shared" si="801"/>
        <v>-100</v>
      </c>
      <c r="Q4593" s="460">
        <f t="shared" si="802"/>
        <v>9.3072475236145713E-35</v>
      </c>
      <c r="R4593" s="460">
        <f t="shared" si="803"/>
        <v>-9.3072475236145717E-33</v>
      </c>
    </row>
    <row r="4594" spans="3:18" x14ac:dyDescent="0.35">
      <c r="C4594" s="460">
        <v>75300</v>
      </c>
      <c r="D4594" s="460">
        <f t="shared" si="794"/>
        <v>75300</v>
      </c>
      <c r="E4594" s="460">
        <f t="shared" si="800"/>
        <v>75.3</v>
      </c>
      <c r="F4594" s="460">
        <f t="shared" si="795"/>
        <v>3.3648152767031538E-9</v>
      </c>
      <c r="G4594" s="460">
        <v>5.70242447021249E-9</v>
      </c>
      <c r="H4594" s="460">
        <f t="shared" si="796"/>
        <v>1</v>
      </c>
      <c r="I4594" s="460">
        <v>3.2862440611150599E-7</v>
      </c>
      <c r="J4594" s="587">
        <v>2.04517255230526E-7</v>
      </c>
      <c r="K4594" s="587">
        <v>6.4112210199383001E-7</v>
      </c>
      <c r="L4594" s="460" t="str">
        <f t="shared" si="797"/>
        <v>-</v>
      </c>
      <c r="M4594" s="460">
        <f t="shared" si="798"/>
        <v>1</v>
      </c>
      <c r="N4594" s="460">
        <f t="shared" si="799"/>
        <v>1.9187604971616874E-17</v>
      </c>
      <c r="O4594" s="460">
        <f t="shared" si="804"/>
        <v>-334.33958462464915</v>
      </c>
      <c r="P4594" s="460">
        <f t="shared" si="801"/>
        <v>-100</v>
      </c>
      <c r="Q4594" s="460">
        <f t="shared" si="802"/>
        <v>9.2041046136704143E-35</v>
      </c>
      <c r="R4594" s="460">
        <f t="shared" si="803"/>
        <v>-9.2041046136704142E-33</v>
      </c>
    </row>
    <row r="4595" spans="3:18" x14ac:dyDescent="0.35">
      <c r="C4595" s="460">
        <v>75400</v>
      </c>
      <c r="D4595" s="460">
        <f t="shared" si="794"/>
        <v>75400</v>
      </c>
      <c r="E4595" s="460">
        <f t="shared" si="800"/>
        <v>75.400000000000006</v>
      </c>
      <c r="F4595" s="460">
        <f t="shared" si="795"/>
        <v>2.1168571674256386E-8</v>
      </c>
      <c r="G4595" s="460">
        <v>1.0536718848926301E-8</v>
      </c>
      <c r="H4595" s="460">
        <f t="shared" si="796"/>
        <v>1</v>
      </c>
      <c r="I4595" s="460">
        <v>3.3434789334551697E-7</v>
      </c>
      <c r="J4595" s="587">
        <v>8.9155489133239798E-8</v>
      </c>
      <c r="K4595" s="587">
        <v>5.4652111948395602E-7</v>
      </c>
      <c r="L4595" s="460" t="str">
        <f t="shared" si="797"/>
        <v>-</v>
      </c>
      <c r="M4595" s="460">
        <f t="shared" si="798"/>
        <v>1</v>
      </c>
      <c r="N4595" s="460">
        <f t="shared" si="799"/>
        <v>2.2304728816498464E-16</v>
      </c>
      <c r="O4595" s="460">
        <f t="shared" si="804"/>
        <v>-313.0320610518674</v>
      </c>
      <c r="P4595" s="460">
        <f t="shared" si="801"/>
        <v>-100</v>
      </c>
      <c r="Q4595" s="460">
        <f t="shared" si="802"/>
        <v>1.4669435863225191E-32</v>
      </c>
      <c r="R4595" s="460">
        <f t="shared" si="803"/>
        <v>-1.4669435863225191E-30</v>
      </c>
    </row>
    <row r="4596" spans="3:18" x14ac:dyDescent="0.35">
      <c r="C4596" s="460">
        <v>75500</v>
      </c>
      <c r="D4596" s="460">
        <f t="shared" si="794"/>
        <v>75500</v>
      </c>
      <c r="E4596" s="460">
        <f t="shared" si="800"/>
        <v>75.5</v>
      </c>
      <c r="F4596" s="460">
        <f t="shared" si="795"/>
        <v>4.7084717099927137E-8</v>
      </c>
      <c r="G4596" s="460">
        <v>1.37669068101996E-8</v>
      </c>
      <c r="H4596" s="460">
        <f t="shared" si="796"/>
        <v>1</v>
      </c>
      <c r="I4596" s="460">
        <v>2.8819962436906503E-7</v>
      </c>
      <c r="J4596" s="587">
        <v>4.0532662433562702E-8</v>
      </c>
      <c r="K4596" s="587">
        <v>3.9888474599974101E-7</v>
      </c>
      <c r="L4596" s="460" t="str">
        <f t="shared" si="797"/>
        <v>-</v>
      </c>
      <c r="M4596" s="460">
        <f t="shared" si="798"/>
        <v>1</v>
      </c>
      <c r="N4596" s="460">
        <f t="shared" si="799"/>
        <v>6.4821091249930843E-16</v>
      </c>
      <c r="O4596" s="460">
        <f t="shared" si="804"/>
        <v>-303.76567323965401</v>
      </c>
      <c r="P4596" s="460">
        <f t="shared" si="801"/>
        <v>-100</v>
      </c>
      <c r="Q4596" s="460">
        <f t="shared" si="802"/>
        <v>1.8977271305619539E-31</v>
      </c>
      <c r="R4596" s="460">
        <f t="shared" si="803"/>
        <v>-1.897727130561954E-29</v>
      </c>
    </row>
    <row r="4597" spans="3:18" x14ac:dyDescent="0.35">
      <c r="C4597" s="460">
        <v>75600</v>
      </c>
      <c r="D4597" s="460">
        <f t="shared" si="794"/>
        <v>75600</v>
      </c>
      <c r="E4597" s="460">
        <f t="shared" si="800"/>
        <v>75.599999999999994</v>
      </c>
      <c r="F4597" s="460">
        <f t="shared" si="795"/>
        <v>5.9543502262637839E-8</v>
      </c>
      <c r="G4597" s="460">
        <v>2.0668872086587799E-15</v>
      </c>
      <c r="H4597" s="460">
        <f t="shared" si="796"/>
        <v>1</v>
      </c>
      <c r="I4597" s="460">
        <v>1.97763483305073E-7</v>
      </c>
      <c r="J4597" s="587">
        <v>1.6369265047034301E-7</v>
      </c>
      <c r="K4597" s="587">
        <v>2.1320819282487901E-7</v>
      </c>
      <c r="L4597" s="460" t="str">
        <f t="shared" si="797"/>
        <v>-</v>
      </c>
      <c r="M4597" s="460">
        <f t="shared" si="798"/>
        <v>1</v>
      </c>
      <c r="N4597" s="460">
        <f t="shared" si="799"/>
        <v>1.2306970318539128E-22</v>
      </c>
      <c r="O4597" s="460">
        <f t="shared" si="804"/>
        <v>-438.19697693630974</v>
      </c>
      <c r="P4597" s="460">
        <f t="shared" si="801"/>
        <v>-100</v>
      </c>
      <c r="Q4597" s="460">
        <f t="shared" si="802"/>
        <v>1.0504438665836261E-31</v>
      </c>
      <c r="R4597" s="460">
        <f t="shared" si="803"/>
        <v>-1.0504438665836262E-29</v>
      </c>
    </row>
    <row r="4598" spans="3:18" x14ac:dyDescent="0.35">
      <c r="C4598" s="460">
        <v>75700</v>
      </c>
      <c r="D4598" s="460">
        <f t="shared" si="794"/>
        <v>75700</v>
      </c>
      <c r="E4598" s="460">
        <f t="shared" si="800"/>
        <v>75.7</v>
      </c>
      <c r="F4598" s="460">
        <f t="shared" si="795"/>
        <v>4.6825661911521317E-8</v>
      </c>
      <c r="G4598" s="460">
        <v>1.37668690684885E-8</v>
      </c>
      <c r="H4598" s="460">
        <f t="shared" si="796"/>
        <v>1</v>
      </c>
      <c r="I4598" s="460">
        <v>7.7329398331602406E-8</v>
      </c>
      <c r="J4598" s="587">
        <v>2.60662360015806E-7</v>
      </c>
      <c r="K4598" s="587">
        <v>8.0949688230682895E-9</v>
      </c>
      <c r="L4598" s="460" t="str">
        <f t="shared" si="797"/>
        <v>-</v>
      </c>
      <c r="M4598" s="460">
        <f t="shared" si="798"/>
        <v>1</v>
      </c>
      <c r="N4598" s="460">
        <f t="shared" si="799"/>
        <v>6.4464275658122293E-16</v>
      </c>
      <c r="O4598" s="460">
        <f t="shared" si="804"/>
        <v>-303.81361785697402</v>
      </c>
      <c r="P4598" s="460">
        <f t="shared" si="801"/>
        <v>-100</v>
      </c>
      <c r="Q4598" s="460">
        <f t="shared" si="802"/>
        <v>1.0389111057115961E-31</v>
      </c>
      <c r="R4598" s="460">
        <f t="shared" si="803"/>
        <v>-1.0389111057115962E-29</v>
      </c>
    </row>
    <row r="4599" spans="3:18" x14ac:dyDescent="0.35">
      <c r="C4599" s="460">
        <v>75800</v>
      </c>
      <c r="D4599" s="460">
        <f t="shared" si="794"/>
        <v>75800</v>
      </c>
      <c r="E4599" s="460">
        <f t="shared" si="800"/>
        <v>75.8</v>
      </c>
      <c r="F4599" s="460">
        <f t="shared" si="795"/>
        <v>2.0936277387524285E-8</v>
      </c>
      <c r="G4599" s="460">
        <v>1.0536703719128899E-8</v>
      </c>
      <c r="H4599" s="460">
        <f t="shared" si="796"/>
        <v>1</v>
      </c>
      <c r="I4599" s="460">
        <v>5.43483041212512E-8</v>
      </c>
      <c r="J4599" s="587">
        <v>3.1611078217323398E-7</v>
      </c>
      <c r="K4599" s="587">
        <v>1.9610195472510601E-7</v>
      </c>
      <c r="L4599" s="460" t="str">
        <f t="shared" si="797"/>
        <v>-</v>
      </c>
      <c r="M4599" s="460">
        <f t="shared" si="798"/>
        <v>1</v>
      </c>
      <c r="N4599" s="460">
        <f t="shared" si="799"/>
        <v>2.2059935181384141E-16</v>
      </c>
      <c r="O4599" s="460">
        <f t="shared" si="804"/>
        <v>-313.12791535959252</v>
      </c>
      <c r="P4599" s="460">
        <f t="shared" si="801"/>
        <v>-100</v>
      </c>
      <c r="Q4599" s="460">
        <f t="shared" si="802"/>
        <v>1.8716097653498405E-31</v>
      </c>
      <c r="R4599" s="460">
        <f t="shared" si="803"/>
        <v>-1.8716097653498405E-29</v>
      </c>
    </row>
    <row r="4600" spans="3:18" x14ac:dyDescent="0.35">
      <c r="C4600" s="460">
        <v>75900</v>
      </c>
      <c r="D4600" s="460">
        <f t="shared" si="794"/>
        <v>75900</v>
      </c>
      <c r="E4600" s="460">
        <f t="shared" si="800"/>
        <v>75.900000000000006</v>
      </c>
      <c r="F4600" s="460">
        <f t="shared" si="795"/>
        <v>3.309581355218592E-9</v>
      </c>
      <c r="G4600" s="460">
        <v>5.70241983727481E-9</v>
      </c>
      <c r="H4600" s="460">
        <f t="shared" si="796"/>
        <v>1</v>
      </c>
      <c r="I4600" s="460">
        <v>1.7695494054282401E-7</v>
      </c>
      <c r="J4600" s="587">
        <v>3.2145820402609202E-7</v>
      </c>
      <c r="K4600" s="587">
        <v>3.7929453153549902E-7</v>
      </c>
      <c r="L4600" s="460" t="str">
        <f t="shared" si="797"/>
        <v>-</v>
      </c>
      <c r="M4600" s="460">
        <f t="shared" si="798"/>
        <v>1</v>
      </c>
      <c r="N4600" s="460">
        <f t="shared" si="799"/>
        <v>1.8872622373073348E-17</v>
      </c>
      <c r="O4600" s="460">
        <f t="shared" si="804"/>
        <v>-334.48335499826248</v>
      </c>
      <c r="P4600" s="460">
        <f t="shared" si="801"/>
        <v>-100</v>
      </c>
      <c r="Q4600" s="460">
        <f t="shared" si="802"/>
        <v>1.4336706605244593E-32</v>
      </c>
      <c r="R4600" s="460">
        <f t="shared" si="803"/>
        <v>-1.4336706605244593E-30</v>
      </c>
    </row>
    <row r="4601" spans="3:18" x14ac:dyDescent="0.35">
      <c r="C4601" s="460">
        <v>76000</v>
      </c>
      <c r="D4601" s="460">
        <f t="shared" si="794"/>
        <v>76000</v>
      </c>
      <c r="E4601" s="460">
        <f t="shared" si="800"/>
        <v>76</v>
      </c>
      <c r="F4601" s="460">
        <f t="shared" si="795"/>
        <v>5.5560650079711473E-53</v>
      </c>
      <c r="G4601" s="460">
        <v>0.99999998509883903</v>
      </c>
      <c r="H4601" s="460">
        <f t="shared" si="796"/>
        <v>1</v>
      </c>
      <c r="I4601" s="460">
        <v>2.7173297963427099E-7</v>
      </c>
      <c r="J4601" s="587">
        <v>2.7619630777723902E-7</v>
      </c>
      <c r="K4601" s="587">
        <v>5.2363042890264701E-7</v>
      </c>
      <c r="L4601" s="460" t="str">
        <f t="shared" si="797"/>
        <v>-</v>
      </c>
      <c r="M4601" s="460">
        <f t="shared" si="798"/>
        <v>1</v>
      </c>
      <c r="N4601" s="460">
        <f t="shared" si="799"/>
        <v>5.5560649251793283E-53</v>
      </c>
      <c r="O4601" s="460">
        <f t="shared" si="804"/>
        <v>-1045.1046537594718</v>
      </c>
      <c r="P4601" s="460">
        <f t="shared" si="801"/>
        <v>-100</v>
      </c>
      <c r="Q4601" s="460">
        <f t="shared" si="802"/>
        <v>8.9043968809157176E-35</v>
      </c>
      <c r="R4601" s="460">
        <f t="shared" si="803"/>
        <v>-8.9043968809157174E-33</v>
      </c>
    </row>
    <row r="4602" spans="3:18" x14ac:dyDescent="0.35">
      <c r="C4602" s="460">
        <v>76100</v>
      </c>
      <c r="D4602" s="460">
        <f t="shared" si="794"/>
        <v>76100</v>
      </c>
      <c r="E4602" s="460">
        <f t="shared" si="800"/>
        <v>76.099999999999994</v>
      </c>
      <c r="F4602" s="460">
        <f t="shared" si="795"/>
        <v>3.2915574619295882E-9</v>
      </c>
      <c r="G4602" s="460">
        <v>5.7024188135823601E-9</v>
      </c>
      <c r="H4602" s="460">
        <f t="shared" si="796"/>
        <v>1</v>
      </c>
      <c r="I4602" s="460">
        <v>3.2433534989873898E-7</v>
      </c>
      <c r="J4602" s="587">
        <v>1.8790584262381099E-7</v>
      </c>
      <c r="K4602" s="587">
        <v>6.1522709346017699E-7</v>
      </c>
      <c r="L4602" s="460" t="str">
        <f t="shared" si="797"/>
        <v>-</v>
      </c>
      <c r="M4602" s="460">
        <f t="shared" si="798"/>
        <v>1</v>
      </c>
      <c r="N4602" s="460">
        <f t="shared" si="799"/>
        <v>1.8769839196894688E-17</v>
      </c>
      <c r="O4602" s="460">
        <f t="shared" si="804"/>
        <v>-334.53078896014682</v>
      </c>
      <c r="P4602" s="460">
        <f t="shared" si="801"/>
        <v>-100</v>
      </c>
      <c r="Q4602" s="460">
        <f t="shared" si="802"/>
        <v>8.8076715869321052E-35</v>
      </c>
      <c r="R4602" s="460">
        <f t="shared" si="803"/>
        <v>-8.8076715869321053E-33</v>
      </c>
    </row>
    <row r="4603" spans="3:18" x14ac:dyDescent="0.35">
      <c r="C4603" s="460">
        <v>76200</v>
      </c>
      <c r="D4603" s="460">
        <f t="shared" si="794"/>
        <v>76200</v>
      </c>
      <c r="E4603" s="460">
        <f t="shared" si="800"/>
        <v>76.2</v>
      </c>
      <c r="F4603" s="460">
        <f t="shared" si="795"/>
        <v>2.0708860965381121E-8</v>
      </c>
      <c r="G4603" s="460">
        <v>1.05367222255498E-8</v>
      </c>
      <c r="H4603" s="460">
        <f t="shared" si="796"/>
        <v>1</v>
      </c>
      <c r="I4603" s="460">
        <v>3.2698125878563602E-7</v>
      </c>
      <c r="J4603" s="587">
        <v>7.0979700499006897E-8</v>
      </c>
      <c r="K4603" s="587">
        <v>6.4550090411756404E-7</v>
      </c>
      <c r="L4603" s="460" t="str">
        <f t="shared" si="797"/>
        <v>-</v>
      </c>
      <c r="M4603" s="460">
        <f t="shared" si="798"/>
        <v>1</v>
      </c>
      <c r="N4603" s="460">
        <f t="shared" si="799"/>
        <v>2.1820351559975195E-16</v>
      </c>
      <c r="O4603" s="460">
        <f t="shared" si="804"/>
        <v>-313.22276513056556</v>
      </c>
      <c r="P4603" s="460">
        <f t="shared" si="801"/>
        <v>-100</v>
      </c>
      <c r="Q4603" s="460">
        <f t="shared" si="802"/>
        <v>1.4039092720894341E-32</v>
      </c>
      <c r="R4603" s="460">
        <f t="shared" si="803"/>
        <v>-1.4039092720894341E-30</v>
      </c>
    </row>
    <row r="4604" spans="3:18" x14ac:dyDescent="0.35">
      <c r="C4604" s="460">
        <v>76300</v>
      </c>
      <c r="D4604" s="460">
        <f t="shared" si="794"/>
        <v>76300</v>
      </c>
      <c r="E4604" s="460">
        <f t="shared" si="800"/>
        <v>76.3</v>
      </c>
      <c r="F4604" s="460">
        <f t="shared" si="795"/>
        <v>4.6064782024258884E-8</v>
      </c>
      <c r="G4604" s="460">
        <v>1.37668706146252E-8</v>
      </c>
      <c r="H4604" s="460">
        <f t="shared" si="796"/>
        <v>1</v>
      </c>
      <c r="I4604" s="460">
        <v>2.7959135034822298E-7</v>
      </c>
      <c r="J4604" s="587">
        <v>5.5733611406074702E-8</v>
      </c>
      <c r="K4604" s="587">
        <v>6.1196445026380198E-7</v>
      </c>
      <c r="L4604" s="460" t="str">
        <f t="shared" si="797"/>
        <v>-</v>
      </c>
      <c r="M4604" s="460">
        <f t="shared" si="798"/>
        <v>1</v>
      </c>
      <c r="N4604" s="460">
        <f t="shared" si="799"/>
        <v>6.3416789401888481E-16</v>
      </c>
      <c r="O4604" s="460">
        <f t="shared" si="804"/>
        <v>-303.95591497507758</v>
      </c>
      <c r="P4604" s="460">
        <f t="shared" si="801"/>
        <v>-100</v>
      </c>
      <c r="Q4604" s="460">
        <f t="shared" si="802"/>
        <v>1.8163425498381547E-31</v>
      </c>
      <c r="R4604" s="460">
        <f t="shared" si="803"/>
        <v>-1.8163425498381548E-29</v>
      </c>
    </row>
    <row r="4605" spans="3:18" x14ac:dyDescent="0.35">
      <c r="C4605" s="460">
        <v>76400</v>
      </c>
      <c r="D4605" s="460">
        <f t="shared" si="794"/>
        <v>76400</v>
      </c>
      <c r="E4605" s="460">
        <f t="shared" si="800"/>
        <v>76.400000000000006</v>
      </c>
      <c r="F4605" s="460">
        <f t="shared" si="795"/>
        <v>5.8256955455832811E-8</v>
      </c>
      <c r="G4605" s="460">
        <v>2.9808665862010002E-15</v>
      </c>
      <c r="H4605" s="460">
        <f t="shared" si="796"/>
        <v>1</v>
      </c>
      <c r="I4605" s="460">
        <v>1.8973751472578199E-7</v>
      </c>
      <c r="J4605" s="587">
        <v>1.7198008910613099E-7</v>
      </c>
      <c r="K4605" s="587">
        <v>5.18418304411449E-7</v>
      </c>
      <c r="L4605" s="460" t="str">
        <f t="shared" si="797"/>
        <v>-</v>
      </c>
      <c r="M4605" s="460">
        <f t="shared" si="798"/>
        <v>1</v>
      </c>
      <c r="N4605" s="460">
        <f t="shared" si="799"/>
        <v>1.7365621193209208E-22</v>
      </c>
      <c r="O4605" s="460">
        <f t="shared" si="804"/>
        <v>-435.2061935347607</v>
      </c>
      <c r="P4605" s="460">
        <f t="shared" si="801"/>
        <v>-100</v>
      </c>
      <c r="Q4605" s="460">
        <f t="shared" si="802"/>
        <v>1.0054228451469152E-31</v>
      </c>
      <c r="R4605" s="460">
        <f t="shared" si="803"/>
        <v>-1.0054228451469151E-29</v>
      </c>
    </row>
    <row r="4606" spans="3:18" x14ac:dyDescent="0.35">
      <c r="C4606" s="460">
        <v>76500</v>
      </c>
      <c r="D4606" s="460">
        <f t="shared" ref="D4606:D4669" si="805">IF(AND($D$11=$U$86,$D$13&gt;=$U$80),$D$13/$U$80,1)*(f_CLK_MHz/fCLK_NOM_MHz)*$C4606</f>
        <v>76500</v>
      </c>
      <c r="E4606" s="460">
        <f t="shared" si="800"/>
        <v>76.5</v>
      </c>
      <c r="F4606" s="460">
        <f t="shared" ref="F4606:F4669" si="806">IF(SINC3_Decimation&lt;&gt;0,(ABS(SIN(((MOD_CLK_DIV*PI()*$D4606*SINC3_Decimation)/(f_CLK_MHz*1000000)))/(SINC3_Decimation*SIN(((MOD_CLK_DIV*PI()*$D4606)/(f_CLK_MHz*1000000)))))^First_Stage_Order),"-")</f>
        <v>4.5816471901026963E-8</v>
      </c>
      <c r="G4606" s="460">
        <v>1.3766860588544201E-8</v>
      </c>
      <c r="H4606" s="460">
        <f t="shared" ref="H4606:H4669" si="807">IF(SINC1A_Decimation&lt;&gt;0,(ABS(SIN(((MOD_CLK_DIV*SINC3_Decimation*FIR2_Decimation*PI()*$D4606*SINC1A_Decimation)/(f_CLK_MHz*1000000)))/(SINC1A_Decimation*SIN(((MOD_CLK_DIV*SINC3_Decimation*FIR2_Decimation*PI()*$D4606)/(f_CLK_MHz*1000000)))))^1),"-")</f>
        <v>1</v>
      </c>
      <c r="I4606" s="460">
        <v>7.1424931996770804E-8</v>
      </c>
      <c r="J4606" s="587">
        <v>2.5935012196292698E-7</v>
      </c>
      <c r="K4606" s="587">
        <v>3.7452375142977101E-7</v>
      </c>
      <c r="L4606" s="460" t="str">
        <f t="shared" ref="L4606:L4669" si="808">IF(SINC1B_Decimation&lt;&gt;0,(ABS(SIN(((MOD_CLK_DIV*FIR1_Decimation*PI()*$D4606*SINC1B_Decimation)/(f_CLK_MHz*1000000)))/(SINC1B_Decimation*SIN(((MOD_CLK_DIV*FIR1_Decimation*PI()*$D4606)/(f_CLK_MHz*1000000)))))^1),"-")</f>
        <v>-</v>
      </c>
      <c r="M4606" s="460">
        <f t="shared" ref="M4606:M4669" si="809">IF($D$14=$Z$85,(ABS(SIN(((Dec_Prior_to_Chop*PI()*$D4606*2)/(f_CLK_MHz*1000000)))/(2*SIN(((Dec_Prior_to_Chop*PI()*$D4606)/(f_CLK_MHz*1000000)))))^1),1)</f>
        <v>1</v>
      </c>
      <c r="N4606" s="460">
        <f t="shared" ref="N4606:N4669" si="810">M4606*IF(FILTER=$U$85,F4606,IF(AND(FILTER=$U$86,$D$13&lt;=$U$73,$D$13&lt;&gt;$U$72),F4606*G4606*H4606,IF(AND(FILTER=$U$86,OR($D$13&gt;=$U$74,$D$13=$U$72),$D$13&lt;=$U$79,$D$13&lt;&gt;$U$75),I4606*L4606,IF(AND(FILTER=$U$86,$D$13=$U$75),J4606*L4606,IF(AND(FILTER=$U$86,$D$13&gt;=$U$80),K4606,"Error")))))</f>
        <v>6.3074898132039088E-16</v>
      </c>
      <c r="O4606" s="460">
        <f t="shared" si="804"/>
        <v>-304.00286884418369</v>
      </c>
      <c r="P4606" s="460">
        <f t="shared" si="801"/>
        <v>-100</v>
      </c>
      <c r="Q4606" s="460">
        <f t="shared" si="802"/>
        <v>9.9461124125924624E-32</v>
      </c>
      <c r="R4606" s="460">
        <f t="shared" si="803"/>
        <v>-9.9461124125924624E-30</v>
      </c>
    </row>
    <row r="4607" spans="3:18" x14ac:dyDescent="0.35">
      <c r="C4607" s="460">
        <v>76600</v>
      </c>
      <c r="D4607" s="460">
        <f t="shared" si="805"/>
        <v>76600</v>
      </c>
      <c r="E4607" s="460">
        <f t="shared" ref="E4607:E4670" si="811">D4607/1000</f>
        <v>76.599999999999994</v>
      </c>
      <c r="F4607" s="460">
        <f t="shared" si="806"/>
        <v>2.048620183351944E-8</v>
      </c>
      <c r="G4607" s="460">
        <v>1.0536718216394801E-8</v>
      </c>
      <c r="H4607" s="460">
        <f t="shared" si="807"/>
        <v>1</v>
      </c>
      <c r="I4607" s="460">
        <v>5.70980211346946E-8</v>
      </c>
      <c r="J4607" s="587">
        <v>3.0420646627289002E-7</v>
      </c>
      <c r="K4607" s="587">
        <v>1.9480383219110199E-7</v>
      </c>
      <c r="L4607" s="460" t="str">
        <f t="shared" si="808"/>
        <v>-</v>
      </c>
      <c r="M4607" s="460">
        <f t="shared" si="809"/>
        <v>1</v>
      </c>
      <c r="N4607" s="460">
        <f t="shared" si="810"/>
        <v>2.1585733604398484E-16</v>
      </c>
      <c r="O4607" s="460">
        <f t="shared" si="804"/>
        <v>-313.31666373985018</v>
      </c>
      <c r="P4607" s="460">
        <f t="shared" si="801"/>
        <v>-100</v>
      </c>
      <c r="Q4607" s="460">
        <f t="shared" si="802"/>
        <v>1.7918556415031752E-31</v>
      </c>
      <c r="R4607" s="460">
        <f t="shared" si="803"/>
        <v>-1.7918556415031752E-29</v>
      </c>
    </row>
    <row r="4608" spans="3:18" x14ac:dyDescent="0.35">
      <c r="C4608" s="460">
        <v>76700</v>
      </c>
      <c r="D4608" s="460">
        <f t="shared" si="805"/>
        <v>76700</v>
      </c>
      <c r="E4608" s="460">
        <f t="shared" si="811"/>
        <v>76.7</v>
      </c>
      <c r="F4608" s="460">
        <f t="shared" si="806"/>
        <v>3.238614575508267E-9</v>
      </c>
      <c r="G4608" s="460">
        <v>5.7024255202636597E-9</v>
      </c>
      <c r="H4608" s="460">
        <f t="shared" si="807"/>
        <v>1</v>
      </c>
      <c r="I4608" s="460">
        <v>1.7615967730434201E-7</v>
      </c>
      <c r="J4608" s="587">
        <v>2.99824472674776E-7</v>
      </c>
      <c r="K4608" s="587">
        <v>2.8242277293643E-9</v>
      </c>
      <c r="L4608" s="460" t="str">
        <f t="shared" si="808"/>
        <v>-</v>
      </c>
      <c r="M4608" s="460">
        <f t="shared" si="809"/>
        <v>1</v>
      </c>
      <c r="N4608" s="460">
        <f t="shared" si="810"/>
        <v>1.8467958405676201E-17</v>
      </c>
      <c r="O4608" s="460">
        <f t="shared" si="804"/>
        <v>-334.67162224512714</v>
      </c>
      <c r="P4608" s="460">
        <f t="shared" si="801"/>
        <v>-100</v>
      </c>
      <c r="Q4608" s="460">
        <f t="shared" si="802"/>
        <v>1.3727085904730089E-32</v>
      </c>
      <c r="R4608" s="460">
        <f t="shared" si="803"/>
        <v>-1.3727085904730088E-30</v>
      </c>
    </row>
    <row r="4609" spans="3:18" x14ac:dyDescent="0.35">
      <c r="C4609" s="460">
        <v>76800</v>
      </c>
      <c r="D4609" s="460">
        <f t="shared" si="805"/>
        <v>76800</v>
      </c>
      <c r="E4609" s="460">
        <f t="shared" si="811"/>
        <v>76.8</v>
      </c>
      <c r="F4609" s="460">
        <f t="shared" si="806"/>
        <v>9.376850251232542E-50</v>
      </c>
      <c r="G4609" s="460">
        <v>0.99999998509883903</v>
      </c>
      <c r="H4609" s="460">
        <f t="shared" si="807"/>
        <v>1</v>
      </c>
      <c r="I4609" s="460">
        <v>2.6767923853899498E-7</v>
      </c>
      <c r="J4609" s="587">
        <v>2.4740868128072699E-7</v>
      </c>
      <c r="K4609" s="587">
        <v>1.98837027631428E-7</v>
      </c>
      <c r="L4609" s="460" t="str">
        <f t="shared" si="808"/>
        <v>-</v>
      </c>
      <c r="M4609" s="460">
        <f t="shared" si="809"/>
        <v>1</v>
      </c>
      <c r="N4609" s="460">
        <f t="shared" si="810"/>
        <v>9.3768501115065863E-50</v>
      </c>
      <c r="O4609" s="460">
        <f t="shared" si="804"/>
        <v>-980.55886052225378</v>
      </c>
      <c r="P4609" s="460">
        <f t="shared" si="801"/>
        <v>-100</v>
      </c>
      <c r="Q4609" s="460">
        <f t="shared" si="802"/>
        <v>8.5266371918446553E-35</v>
      </c>
      <c r="R4609" s="460">
        <f t="shared" si="803"/>
        <v>-8.5266371918446554E-33</v>
      </c>
    </row>
    <row r="4610" spans="3:18" x14ac:dyDescent="0.35">
      <c r="C4610" s="460">
        <v>76900</v>
      </c>
      <c r="D4610" s="460">
        <f t="shared" si="805"/>
        <v>76900</v>
      </c>
      <c r="E4610" s="460">
        <f t="shared" si="811"/>
        <v>76.900000000000006</v>
      </c>
      <c r="F4610" s="460">
        <f t="shared" si="806"/>
        <v>3.2213354936764517E-9</v>
      </c>
      <c r="G4610" s="460">
        <v>5.70241318773499E-9</v>
      </c>
      <c r="H4610" s="460">
        <f t="shared" si="807"/>
        <v>1</v>
      </c>
      <c r="I4610" s="460">
        <v>3.1791363143638E-7</v>
      </c>
      <c r="J4610" s="587">
        <v>1.5583250815759901E-7</v>
      </c>
      <c r="K4610" s="587">
        <v>3.7403509967491701E-7</v>
      </c>
      <c r="L4610" s="460" t="str">
        <f t="shared" si="808"/>
        <v>-</v>
      </c>
      <c r="M4610" s="460">
        <f t="shared" si="809"/>
        <v>1</v>
      </c>
      <c r="N4610" s="460">
        <f t="shared" si="810"/>
        <v>1.8369386001259402E-17</v>
      </c>
      <c r="O4610" s="460">
        <f t="shared" si="804"/>
        <v>-334.71810719584505</v>
      </c>
      <c r="P4610" s="460">
        <f t="shared" si="801"/>
        <v>-100</v>
      </c>
      <c r="Q4610" s="460">
        <f t="shared" si="802"/>
        <v>8.4358585515816216E-35</v>
      </c>
      <c r="R4610" s="460">
        <f t="shared" si="803"/>
        <v>-8.4358585515816222E-33</v>
      </c>
    </row>
    <row r="4611" spans="3:18" x14ac:dyDescent="0.35">
      <c r="C4611" s="460">
        <v>77000</v>
      </c>
      <c r="D4611" s="460">
        <f t="shared" si="805"/>
        <v>77000</v>
      </c>
      <c r="E4611" s="460">
        <f t="shared" si="811"/>
        <v>77</v>
      </c>
      <c r="F4611" s="460">
        <f t="shared" si="806"/>
        <v>2.0268183140646656E-8</v>
      </c>
      <c r="G4611" s="460">
        <v>1.05367256309993E-8</v>
      </c>
      <c r="H4611" s="460">
        <f t="shared" si="807"/>
        <v>1</v>
      </c>
      <c r="I4611" s="460">
        <v>3.1952013068051002E-7</v>
      </c>
      <c r="J4611" s="587">
        <v>4.0153356430679901E-8</v>
      </c>
      <c r="K4611" s="587">
        <v>5.11424385353532E-7</v>
      </c>
      <c r="L4611" s="460" t="str">
        <f t="shared" si="808"/>
        <v>-</v>
      </c>
      <c r="M4611" s="460">
        <f t="shared" si="809"/>
        <v>1</v>
      </c>
      <c r="N4611" s="460">
        <f t="shared" si="810"/>
        <v>2.1356028479183951E-16</v>
      </c>
      <c r="O4611" s="460">
        <f t="shared" si="804"/>
        <v>-313.40959017326685</v>
      </c>
      <c r="P4611" s="460">
        <f t="shared" ref="P4611:P4674" si="812">D4610-D4611</f>
        <v>-100</v>
      </c>
      <c r="Q4611" s="460">
        <f t="shared" ref="Q4611:Q4674" si="813">((N4611+N4610)/2)^2</f>
        <v>1.3447843048548811E-32</v>
      </c>
      <c r="R4611" s="460">
        <f t="shared" ref="R4611:R4674" si="814">P4611*Q4611</f>
        <v>-1.3447843048548811E-30</v>
      </c>
    </row>
    <row r="4612" spans="3:18" x14ac:dyDescent="0.35">
      <c r="C4612" s="460">
        <v>77100</v>
      </c>
      <c r="D4612" s="460">
        <f t="shared" si="805"/>
        <v>77100</v>
      </c>
      <c r="E4612" s="460">
        <f t="shared" si="811"/>
        <v>77.099999999999994</v>
      </c>
      <c r="F4612" s="460">
        <f t="shared" si="806"/>
        <v>4.5087034930155655E-8</v>
      </c>
      <c r="G4612" s="460">
        <v>1.3766879078379599E-8</v>
      </c>
      <c r="H4612" s="460">
        <f t="shared" si="807"/>
        <v>1</v>
      </c>
      <c r="I4612" s="460">
        <v>2.7262568626489398E-7</v>
      </c>
      <c r="J4612" s="587">
        <v>8.0849003891657498E-8</v>
      </c>
      <c r="K4612" s="587">
        <v>5.9786479467063601E-7</v>
      </c>
      <c r="L4612" s="460" t="str">
        <f t="shared" si="808"/>
        <v>-</v>
      </c>
      <c r="M4612" s="460">
        <f t="shared" si="809"/>
        <v>1</v>
      </c>
      <c r="N4612" s="460">
        <f t="shared" si="810"/>
        <v>6.2070775788613005E-16</v>
      </c>
      <c r="O4612" s="460">
        <f t="shared" si="804"/>
        <v>-304.14225653143876</v>
      </c>
      <c r="P4612" s="460">
        <f t="shared" si="812"/>
        <v>-100</v>
      </c>
      <c r="Q4612" s="460">
        <f t="shared" si="813"/>
        <v>1.7400079175843262E-31</v>
      </c>
      <c r="R4612" s="460">
        <f t="shared" si="814"/>
        <v>-1.7400079175843262E-29</v>
      </c>
    </row>
    <row r="4613" spans="3:18" x14ac:dyDescent="0.35">
      <c r="C4613" s="460">
        <v>77200</v>
      </c>
      <c r="D4613" s="460">
        <f t="shared" si="805"/>
        <v>77200</v>
      </c>
      <c r="E4613" s="460">
        <f t="shared" si="811"/>
        <v>77.2</v>
      </c>
      <c r="F4613" s="460">
        <f t="shared" si="806"/>
        <v>5.7023575404867053E-8</v>
      </c>
      <c r="G4613" s="460">
        <v>8.0286203810607898E-15</v>
      </c>
      <c r="H4613" s="460">
        <f t="shared" si="807"/>
        <v>1</v>
      </c>
      <c r="I4613" s="460">
        <v>1.8474799624410801E-7</v>
      </c>
      <c r="J4613" s="587">
        <v>1.8770873257953101E-7</v>
      </c>
      <c r="K4613" s="587">
        <v>6.2532604345692705E-7</v>
      </c>
      <c r="L4613" s="460" t="str">
        <f t="shared" si="808"/>
        <v>-</v>
      </c>
      <c r="M4613" s="460">
        <f t="shared" si="809"/>
        <v>1</v>
      </c>
      <c r="N4613" s="460">
        <f t="shared" si="810"/>
        <v>4.5782063969647242E-22</v>
      </c>
      <c r="O4613" s="460">
        <f t="shared" si="804"/>
        <v>-426.78609264283068</v>
      </c>
      <c r="P4613" s="460">
        <f t="shared" si="812"/>
        <v>-100</v>
      </c>
      <c r="Q4613" s="460">
        <f t="shared" si="813"/>
        <v>9.6319672261470456E-32</v>
      </c>
      <c r="R4613" s="460">
        <f t="shared" si="814"/>
        <v>-9.6319672261470461E-30</v>
      </c>
    </row>
    <row r="4614" spans="3:18" x14ac:dyDescent="0.35">
      <c r="C4614" s="460">
        <v>77300</v>
      </c>
      <c r="D4614" s="460">
        <f t="shared" si="805"/>
        <v>77300</v>
      </c>
      <c r="E4614" s="460">
        <f t="shared" si="811"/>
        <v>77.3</v>
      </c>
      <c r="F4614" s="460">
        <f t="shared" si="806"/>
        <v>4.4848948482806275E-8</v>
      </c>
      <c r="G4614" s="460">
        <v>1.3766852128535199E-8</v>
      </c>
      <c r="H4614" s="460">
        <f t="shared" si="807"/>
        <v>1</v>
      </c>
      <c r="I4614" s="460">
        <v>6.95898236969726E-8</v>
      </c>
      <c r="J4614" s="587">
        <v>2.6339425909000098E-7</v>
      </c>
      <c r="K4614" s="587">
        <v>5.9163092056902002E-7</v>
      </c>
      <c r="L4614" s="460" t="str">
        <f t="shared" si="808"/>
        <v>-</v>
      </c>
      <c r="M4614" s="460">
        <f t="shared" si="809"/>
        <v>1</v>
      </c>
      <c r="N4614" s="460">
        <f t="shared" si="810"/>
        <v>6.1742884188308707E-16</v>
      </c>
      <c r="O4614" s="460">
        <f t="shared" si="804"/>
        <v>-304.18826174462924</v>
      </c>
      <c r="P4614" s="460">
        <f t="shared" si="812"/>
        <v>-100</v>
      </c>
      <c r="Q4614" s="460">
        <f t="shared" si="813"/>
        <v>9.5304735033158629E-32</v>
      </c>
      <c r="R4614" s="460">
        <f t="shared" si="814"/>
        <v>-9.5304735033158632E-30</v>
      </c>
    </row>
    <row r="4615" spans="3:18" x14ac:dyDescent="0.35">
      <c r="C4615" s="460">
        <v>77400</v>
      </c>
      <c r="D4615" s="460">
        <f t="shared" si="805"/>
        <v>77400</v>
      </c>
      <c r="E4615" s="460">
        <f t="shared" si="811"/>
        <v>77.400000000000006</v>
      </c>
      <c r="F4615" s="460">
        <f t="shared" si="806"/>
        <v>2.0054691626150092E-8</v>
      </c>
      <c r="G4615" s="460">
        <v>1.05367148385446E-8</v>
      </c>
      <c r="H4615" s="460">
        <f t="shared" si="807"/>
        <v>1</v>
      </c>
      <c r="I4615" s="460">
        <v>5.51002406556316E-8</v>
      </c>
      <c r="J4615" s="587">
        <v>2.9601270710935199E-7</v>
      </c>
      <c r="K4615" s="587">
        <v>5.0061751119419301E-7</v>
      </c>
      <c r="L4615" s="460" t="str">
        <f t="shared" si="808"/>
        <v>-</v>
      </c>
      <c r="M4615" s="460">
        <f t="shared" si="809"/>
        <v>1</v>
      </c>
      <c r="N4615" s="460">
        <f t="shared" si="810"/>
        <v>2.1131056683969182E-16</v>
      </c>
      <c r="O4615" s="460">
        <f t="shared" si="804"/>
        <v>-313.50157569970855</v>
      </c>
      <c r="P4615" s="460">
        <f t="shared" si="812"/>
        <v>-100</v>
      </c>
      <c r="Q4615" s="460">
        <f t="shared" si="813"/>
        <v>1.717022518925453E-31</v>
      </c>
      <c r="R4615" s="460">
        <f t="shared" si="814"/>
        <v>-1.7170225189254529E-29</v>
      </c>
    </row>
    <row r="4616" spans="3:18" x14ac:dyDescent="0.35">
      <c r="C4616" s="460">
        <v>77500</v>
      </c>
      <c r="D4616" s="460">
        <f t="shared" si="805"/>
        <v>77500</v>
      </c>
      <c r="E4616" s="460">
        <f t="shared" si="811"/>
        <v>77.5</v>
      </c>
      <c r="F4616" s="460">
        <f t="shared" si="806"/>
        <v>3.1705724698326963E-9</v>
      </c>
      <c r="G4616" s="460">
        <v>5.7024311709289E-9</v>
      </c>
      <c r="H4616" s="460">
        <f t="shared" si="807"/>
        <v>1</v>
      </c>
      <c r="I4616" s="460">
        <v>1.70266568315537E-7</v>
      </c>
      <c r="J4616" s="587">
        <v>2.80669199153719E-7</v>
      </c>
      <c r="K4616" s="587">
        <v>3.6170954941283399E-7</v>
      </c>
      <c r="L4616" s="460" t="str">
        <f t="shared" si="808"/>
        <v>-</v>
      </c>
      <c r="M4616" s="460">
        <f t="shared" si="809"/>
        <v>1</v>
      </c>
      <c r="N4616" s="460">
        <f t="shared" si="810"/>
        <v>1.8079971281662995E-17</v>
      </c>
      <c r="O4616" s="460">
        <f t="shared" si="804"/>
        <v>-334.8560452739224</v>
      </c>
      <c r="P4616" s="460">
        <f t="shared" si="812"/>
        <v>-100</v>
      </c>
      <c r="Q4616" s="460">
        <f t="shared" si="813"/>
        <v>1.315500474490118E-32</v>
      </c>
      <c r="R4616" s="460">
        <f t="shared" si="814"/>
        <v>-1.3155004744901181E-30</v>
      </c>
    </row>
    <row r="4617" spans="3:18" x14ac:dyDescent="0.35">
      <c r="C4617" s="460">
        <v>77600</v>
      </c>
      <c r="D4617" s="460">
        <f t="shared" si="805"/>
        <v>77600</v>
      </c>
      <c r="E4617" s="460">
        <f t="shared" si="811"/>
        <v>77.599999999999994</v>
      </c>
      <c r="F4617" s="460">
        <f t="shared" si="806"/>
        <v>6.4634055236783196E-49</v>
      </c>
      <c r="G4617" s="460">
        <v>0.99999998509883903</v>
      </c>
      <c r="H4617" s="460">
        <f t="shared" si="807"/>
        <v>1</v>
      </c>
      <c r="I4617" s="460">
        <v>2.5846215329531298E-7</v>
      </c>
      <c r="J4617" s="587">
        <v>2.2019067344434901E-7</v>
      </c>
      <c r="K4617" s="587">
        <v>1.88942279568588E-7</v>
      </c>
      <c r="L4617" s="460" t="str">
        <f t="shared" si="808"/>
        <v>-</v>
      </c>
      <c r="M4617" s="460">
        <f t="shared" si="809"/>
        <v>1</v>
      </c>
      <c r="N4617" s="460">
        <f t="shared" si="810"/>
        <v>6.4634054273660735E-49</v>
      </c>
      <c r="O4617" s="460">
        <f t="shared" si="804"/>
        <v>-963.79077202824169</v>
      </c>
      <c r="P4617" s="460">
        <f t="shared" si="812"/>
        <v>-100</v>
      </c>
      <c r="Q4617" s="460">
        <f t="shared" si="813"/>
        <v>8.1721340386439663E-35</v>
      </c>
      <c r="R4617" s="460">
        <f t="shared" si="814"/>
        <v>-8.1721340386439656E-33</v>
      </c>
    </row>
    <row r="4618" spans="3:18" x14ac:dyDescent="0.35">
      <c r="C4618" s="460">
        <v>77700</v>
      </c>
      <c r="D4618" s="460">
        <f t="shared" si="805"/>
        <v>77700</v>
      </c>
      <c r="E4618" s="460">
        <f t="shared" si="811"/>
        <v>77.7</v>
      </c>
      <c r="F4618" s="460">
        <f t="shared" si="806"/>
        <v>3.1540022841621333E-9</v>
      </c>
      <c r="G4618" s="460">
        <v>5.7024373194730798E-9</v>
      </c>
      <c r="H4618" s="460">
        <f t="shared" si="807"/>
        <v>1</v>
      </c>
      <c r="I4618" s="460">
        <v>3.0649499035432699E-7</v>
      </c>
      <c r="J4618" s="587">
        <v>1.2460797533045099E-7</v>
      </c>
      <c r="K4618" s="587">
        <v>4.55749453773475E-10</v>
      </c>
      <c r="L4618" s="460" t="str">
        <f t="shared" si="808"/>
        <v>-</v>
      </c>
      <c r="M4618" s="460">
        <f t="shared" si="809"/>
        <v>1</v>
      </c>
      <c r="N4618" s="460">
        <f t="shared" si="810"/>
        <v>1.7985500330909487E-17</v>
      </c>
      <c r="O4618" s="460">
        <f t="shared" si="804"/>
        <v>-334.90154952451491</v>
      </c>
      <c r="P4618" s="460">
        <f t="shared" si="812"/>
        <v>-100</v>
      </c>
      <c r="Q4618" s="460">
        <f t="shared" si="813"/>
        <v>8.0869555538286319E-35</v>
      </c>
      <c r="R4618" s="460">
        <f t="shared" si="814"/>
        <v>-8.0869555538286317E-33</v>
      </c>
    </row>
    <row r="4619" spans="3:18" x14ac:dyDescent="0.35">
      <c r="C4619" s="460">
        <v>77800</v>
      </c>
      <c r="D4619" s="460">
        <f t="shared" si="805"/>
        <v>77800</v>
      </c>
      <c r="E4619" s="460">
        <f t="shared" si="811"/>
        <v>77.8</v>
      </c>
      <c r="F4619" s="460">
        <f t="shared" si="806"/>
        <v>1.9845617493038127E-8</v>
      </c>
      <c r="G4619" s="460">
        <v>1.0536711126986901E-8</v>
      </c>
      <c r="H4619" s="460">
        <f t="shared" si="807"/>
        <v>1</v>
      </c>
      <c r="I4619" s="460">
        <v>3.0740379139486802E-7</v>
      </c>
      <c r="J4619" s="587">
        <v>9.4895644540980201E-9</v>
      </c>
      <c r="K4619" s="587">
        <v>1.87781812780613E-7</v>
      </c>
      <c r="L4619" s="460" t="str">
        <f t="shared" si="808"/>
        <v>-</v>
      </c>
      <c r="M4619" s="460">
        <f t="shared" si="809"/>
        <v>1</v>
      </c>
      <c r="N4619" s="460">
        <f t="shared" si="810"/>
        <v>2.0910753866082071E-16</v>
      </c>
      <c r="O4619" s="460">
        <f t="shared" si="804"/>
        <v>-313.59260619780451</v>
      </c>
      <c r="P4619" s="460">
        <f t="shared" si="812"/>
        <v>-100</v>
      </c>
      <c r="Q4619" s="460">
        <f t="shared" si="813"/>
        <v>1.2892812089624873E-32</v>
      </c>
      <c r="R4619" s="460">
        <f t="shared" si="814"/>
        <v>-1.2892812089624873E-30</v>
      </c>
    </row>
    <row r="4620" spans="3:18" x14ac:dyDescent="0.35">
      <c r="C4620" s="460">
        <v>77900</v>
      </c>
      <c r="D4620" s="460">
        <f t="shared" si="805"/>
        <v>77900</v>
      </c>
      <c r="E4620" s="460">
        <f t="shared" si="811"/>
        <v>77.900000000000006</v>
      </c>
      <c r="F4620" s="460">
        <f t="shared" si="806"/>
        <v>4.4149438186954526E-8</v>
      </c>
      <c r="G4620" s="460">
        <v>1.37668875582984E-8</v>
      </c>
      <c r="H4620" s="460">
        <f t="shared" si="807"/>
        <v>1</v>
      </c>
      <c r="I4620" s="460">
        <v>2.6146727848930801E-7</v>
      </c>
      <c r="J4620" s="587">
        <v>1.0659685861245701E-7</v>
      </c>
      <c r="K4620" s="587">
        <v>3.5470762558534799E-7</v>
      </c>
      <c r="L4620" s="460" t="str">
        <f t="shared" si="808"/>
        <v>-</v>
      </c>
      <c r="M4620" s="460">
        <f t="shared" si="809"/>
        <v>1</v>
      </c>
      <c r="N4620" s="460">
        <f t="shared" si="810"/>
        <v>6.0780035128184855E-16</v>
      </c>
      <c r="O4620" s="460">
        <f t="shared" si="804"/>
        <v>-304.32478106505818</v>
      </c>
      <c r="P4620" s="460">
        <f t="shared" si="812"/>
        <v>-100</v>
      </c>
      <c r="Q4620" s="460">
        <f t="shared" si="813"/>
        <v>1.6683462516264605E-31</v>
      </c>
      <c r="R4620" s="460">
        <f t="shared" si="814"/>
        <v>-1.6683462516264604E-29</v>
      </c>
    </row>
    <row r="4621" spans="3:18" x14ac:dyDescent="0.35">
      <c r="C4621" s="460">
        <v>78000</v>
      </c>
      <c r="D4621" s="460">
        <f t="shared" si="805"/>
        <v>78000</v>
      </c>
      <c r="E4621" s="460">
        <f t="shared" si="811"/>
        <v>78</v>
      </c>
      <c r="F4621" s="460">
        <f t="shared" si="806"/>
        <v>5.584079823649267E-8</v>
      </c>
      <c r="G4621" s="460">
        <v>1.3539160314240999E-14</v>
      </c>
      <c r="H4621" s="460">
        <f t="shared" si="807"/>
        <v>1</v>
      </c>
      <c r="I4621" s="460">
        <v>1.7610113851499701E-7</v>
      </c>
      <c r="J4621" s="587">
        <v>2.0508129124107299E-7</v>
      </c>
      <c r="K4621" s="587">
        <v>4.8507480111479201E-7</v>
      </c>
      <c r="L4621" s="460" t="str">
        <f t="shared" si="808"/>
        <v>-</v>
      </c>
      <c r="M4621" s="460">
        <f t="shared" si="809"/>
        <v>1</v>
      </c>
      <c r="N4621" s="460">
        <f t="shared" si="810"/>
        <v>7.560375193990603E-22</v>
      </c>
      <c r="O4621" s="460">
        <f t="shared" ref="O4621:O4684" si="815">20*LOG10(N4621)</f>
        <v>-422.4291330300909</v>
      </c>
      <c r="P4621" s="460">
        <f t="shared" si="812"/>
        <v>-100</v>
      </c>
      <c r="Q4621" s="460">
        <f t="shared" si="813"/>
        <v>9.2355546514662462E-32</v>
      </c>
      <c r="R4621" s="460">
        <f t="shared" si="814"/>
        <v>-9.2355546514662466E-30</v>
      </c>
    </row>
    <row r="4622" spans="3:18" x14ac:dyDescent="0.35">
      <c r="C4622" s="460">
        <v>78100</v>
      </c>
      <c r="D4622" s="460">
        <f t="shared" si="805"/>
        <v>78100</v>
      </c>
      <c r="E4622" s="460">
        <f t="shared" si="811"/>
        <v>78.099999999999994</v>
      </c>
      <c r="F4622" s="460">
        <f t="shared" si="806"/>
        <v>4.3921085504876163E-8</v>
      </c>
      <c r="G4622" s="460">
        <v>1.3766843670115099E-8</v>
      </c>
      <c r="H4622" s="460">
        <f t="shared" si="807"/>
        <v>1</v>
      </c>
      <c r="I4622" s="460">
        <v>6.4667576701517601E-8</v>
      </c>
      <c r="J4622" s="587">
        <v>2.7036352724295602E-7</v>
      </c>
      <c r="K4622" s="587">
        <v>5.6646132796188405E-7</v>
      </c>
      <c r="L4622" s="460" t="str">
        <f t="shared" si="808"/>
        <v>-</v>
      </c>
      <c r="M4622" s="460">
        <f t="shared" si="809"/>
        <v>1</v>
      </c>
      <c r="N4622" s="460">
        <f t="shared" si="810"/>
        <v>6.0465471796738846E-16</v>
      </c>
      <c r="O4622" s="460">
        <f t="shared" si="815"/>
        <v>-304.36985108176737</v>
      </c>
      <c r="P4622" s="460">
        <f t="shared" si="812"/>
        <v>-100</v>
      </c>
      <c r="Q4622" s="460">
        <f t="shared" si="813"/>
        <v>9.1402060561024945E-32</v>
      </c>
      <c r="R4622" s="460">
        <f t="shared" si="814"/>
        <v>-9.1402060561024941E-30</v>
      </c>
    </row>
    <row r="4623" spans="3:18" x14ac:dyDescent="0.35">
      <c r="C4623" s="460">
        <v>78200</v>
      </c>
      <c r="D4623" s="460">
        <f t="shared" si="805"/>
        <v>78200</v>
      </c>
      <c r="E4623" s="460">
        <f t="shared" si="811"/>
        <v>78.2</v>
      </c>
      <c r="F4623" s="460">
        <f t="shared" si="806"/>
        <v>1.9640854286126198E-8</v>
      </c>
      <c r="G4623" s="460">
        <v>1.0536711441068301E-8</v>
      </c>
      <c r="H4623" s="460">
        <f t="shared" si="807"/>
        <v>1</v>
      </c>
      <c r="I4623" s="460">
        <v>5.5611965950083698E-8</v>
      </c>
      <c r="J4623" s="587">
        <v>2.9228505256771597E-7</v>
      </c>
      <c r="K4623" s="587">
        <v>5.9136727178042104E-7</v>
      </c>
      <c r="L4623" s="460" t="str">
        <f t="shared" si="808"/>
        <v>-</v>
      </c>
      <c r="M4623" s="460">
        <f t="shared" si="809"/>
        <v>1</v>
      </c>
      <c r="N4623" s="460">
        <f t="shared" si="810"/>
        <v>2.0695001406898127E-16</v>
      </c>
      <c r="O4623" s="460">
        <f t="shared" si="815"/>
        <v>-313.68269079477579</v>
      </c>
      <c r="P4623" s="460">
        <f t="shared" si="812"/>
        <v>-100</v>
      </c>
      <c r="Q4623" s="460">
        <f t="shared" si="813"/>
        <v>1.6467556026595687E-31</v>
      </c>
      <c r="R4623" s="460">
        <f t="shared" si="814"/>
        <v>-1.6467556026595688E-29</v>
      </c>
    </row>
    <row r="4624" spans="3:18" x14ac:dyDescent="0.35">
      <c r="C4624" s="460">
        <v>78300</v>
      </c>
      <c r="D4624" s="460">
        <f t="shared" si="805"/>
        <v>78300</v>
      </c>
      <c r="E4624" s="460">
        <f t="shared" si="811"/>
        <v>78.3</v>
      </c>
      <c r="F4624" s="460">
        <f t="shared" si="806"/>
        <v>3.1053146626103173E-9</v>
      </c>
      <c r="G4624" s="460">
        <v>5.7024368329641903E-9</v>
      </c>
      <c r="H4624" s="460">
        <f t="shared" si="807"/>
        <v>1</v>
      </c>
      <c r="I4624" s="460">
        <v>1.6631517995427399E-7</v>
      </c>
      <c r="J4624" s="587">
        <v>2.6770940979346598E-7</v>
      </c>
      <c r="K4624" s="587">
        <v>5.5790663068003998E-7</v>
      </c>
      <c r="L4624" s="460" t="str">
        <f t="shared" si="808"/>
        <v>-</v>
      </c>
      <c r="M4624" s="460">
        <f t="shared" si="809"/>
        <v>1</v>
      </c>
      <c r="N4624" s="460">
        <f t="shared" si="810"/>
        <v>1.7707860710012839E-17</v>
      </c>
      <c r="O4624" s="460">
        <f t="shared" si="815"/>
        <v>-335.03667805678083</v>
      </c>
      <c r="P4624" s="460">
        <f t="shared" si="812"/>
        <v>-100</v>
      </c>
      <c r="Q4624" s="460">
        <f t="shared" si="813"/>
        <v>1.2617790175053548E-32</v>
      </c>
      <c r="R4624" s="460">
        <f t="shared" si="814"/>
        <v>-1.2617790175053547E-30</v>
      </c>
    </row>
    <row r="4625" spans="3:18" x14ac:dyDescent="0.35">
      <c r="C4625" s="460">
        <v>78400</v>
      </c>
      <c r="D4625" s="460">
        <f t="shared" si="805"/>
        <v>78400</v>
      </c>
      <c r="E4625" s="460">
        <f t="shared" si="811"/>
        <v>78.400000000000006</v>
      </c>
      <c r="F4625" s="460">
        <f t="shared" si="806"/>
        <v>2.0449976400159343E-48</v>
      </c>
      <c r="G4625" s="460">
        <v>0.99999998509883903</v>
      </c>
      <c r="H4625" s="460">
        <f t="shared" si="807"/>
        <v>1</v>
      </c>
      <c r="I4625" s="460">
        <v>2.5063820410556997E-7</v>
      </c>
      <c r="J4625" s="587">
        <v>2.0096564004859001E-7</v>
      </c>
      <c r="K4625" s="587">
        <v>4.6994176222161899E-7</v>
      </c>
      <c r="L4625" s="460" t="str">
        <f t="shared" si="808"/>
        <v>-</v>
      </c>
      <c r="M4625" s="460">
        <f t="shared" si="809"/>
        <v>1</v>
      </c>
      <c r="N4625" s="460">
        <f t="shared" si="810"/>
        <v>2.0449976095430952E-48</v>
      </c>
      <c r="O4625" s="460">
        <f t="shared" si="815"/>
        <v>-953.78614390631469</v>
      </c>
      <c r="P4625" s="460">
        <f t="shared" si="812"/>
        <v>-100</v>
      </c>
      <c r="Q4625" s="460">
        <f t="shared" si="813"/>
        <v>7.8392082731304103E-35</v>
      </c>
      <c r="R4625" s="460">
        <f t="shared" si="814"/>
        <v>-7.8392082731304098E-33</v>
      </c>
    </row>
    <row r="4626" spans="3:18" x14ac:dyDescent="0.35">
      <c r="C4626" s="460">
        <v>78500</v>
      </c>
      <c r="D4626" s="460">
        <f t="shared" si="805"/>
        <v>78500</v>
      </c>
      <c r="E4626" s="460">
        <f t="shared" si="811"/>
        <v>78.5</v>
      </c>
      <c r="F4626" s="460">
        <f t="shared" si="806"/>
        <v>3.0894196160016404E-9</v>
      </c>
      <c r="G4626" s="460">
        <v>5.7024316770351896E-9</v>
      </c>
      <c r="H4626" s="460">
        <f t="shared" si="807"/>
        <v>1</v>
      </c>
      <c r="I4626" s="460">
        <v>2.95944620200451E-7</v>
      </c>
      <c r="J4626" s="587">
        <v>1.03093379020874E-7</v>
      </c>
      <c r="K4626" s="587">
        <v>3.3665210072988398E-7</v>
      </c>
      <c r="L4626" s="460" t="str">
        <f t="shared" si="808"/>
        <v>-</v>
      </c>
      <c r="M4626" s="460">
        <f t="shared" si="809"/>
        <v>1</v>
      </c>
      <c r="N4626" s="460">
        <f t="shared" si="810"/>
        <v>1.7617204281941646E-17</v>
      </c>
      <c r="O4626" s="460">
        <f t="shared" si="815"/>
        <v>-335.08126019459752</v>
      </c>
      <c r="P4626" s="460">
        <f t="shared" si="812"/>
        <v>-100</v>
      </c>
      <c r="Q4626" s="460">
        <f t="shared" si="813"/>
        <v>7.7591471677915761E-35</v>
      </c>
      <c r="R4626" s="460">
        <f t="shared" si="814"/>
        <v>-7.7591471677915757E-33</v>
      </c>
    </row>
    <row r="4627" spans="3:18" x14ac:dyDescent="0.35">
      <c r="C4627" s="460">
        <v>78600</v>
      </c>
      <c r="D4627" s="460">
        <f t="shared" si="805"/>
        <v>78600</v>
      </c>
      <c r="E4627" s="460">
        <f t="shared" si="811"/>
        <v>78.599999999999994</v>
      </c>
      <c r="F4627" s="460">
        <f t="shared" si="806"/>
        <v>1.944029877509916E-8</v>
      </c>
      <c r="G4627" s="460">
        <v>1.0536714510357E-8</v>
      </c>
      <c r="H4627" s="460">
        <f t="shared" si="807"/>
        <v>1</v>
      </c>
      <c r="I4627" s="460">
        <v>2.9565766183336001E-7</v>
      </c>
      <c r="J4627" s="587">
        <v>9.9795719033175103E-9</v>
      </c>
      <c r="K4627" s="587">
        <v>1.71584513552315E-7</v>
      </c>
      <c r="L4627" s="460" t="str">
        <f t="shared" si="808"/>
        <v>-</v>
      </c>
      <c r="M4627" s="460">
        <f t="shared" si="809"/>
        <v>1</v>
      </c>
      <c r="N4627" s="460">
        <f t="shared" si="810"/>
        <v>2.0483687818926274E-16</v>
      </c>
      <c r="O4627" s="460">
        <f t="shared" si="815"/>
        <v>-313.77183703280321</v>
      </c>
      <c r="P4627" s="460">
        <f t="shared" si="812"/>
        <v>-100</v>
      </c>
      <c r="Q4627" s="460">
        <f t="shared" si="813"/>
        <v>1.2371454702026353E-32</v>
      </c>
      <c r="R4627" s="460">
        <f t="shared" si="814"/>
        <v>-1.2371454702026352E-30</v>
      </c>
    </row>
    <row r="4628" spans="3:18" x14ac:dyDescent="0.35">
      <c r="C4628" s="460">
        <v>78700</v>
      </c>
      <c r="D4628" s="460">
        <f t="shared" si="805"/>
        <v>78700</v>
      </c>
      <c r="E4628" s="460">
        <f t="shared" si="811"/>
        <v>78.7</v>
      </c>
      <c r="F4628" s="460">
        <f t="shared" si="806"/>
        <v>4.3250076758300579E-8</v>
      </c>
      <c r="G4628" s="460">
        <v>1.37668960374825E-8</v>
      </c>
      <c r="H4628" s="460">
        <f t="shared" si="807"/>
        <v>1</v>
      </c>
      <c r="I4628" s="460">
        <v>2.5021254220692398E-7</v>
      </c>
      <c r="J4628" s="587">
        <v>1.2002668510834299E-7</v>
      </c>
      <c r="K4628" s="587">
        <v>8.71686007592552E-9</v>
      </c>
      <c r="L4628" s="460" t="str">
        <f t="shared" si="808"/>
        <v>-</v>
      </c>
      <c r="M4628" s="460">
        <f t="shared" si="809"/>
        <v>1</v>
      </c>
      <c r="N4628" s="460">
        <f t="shared" si="810"/>
        <v>5.9541931034466225E-16</v>
      </c>
      <c r="O4628" s="460">
        <f t="shared" si="815"/>
        <v>-304.50354169273993</v>
      </c>
      <c r="P4628" s="460">
        <f t="shared" si="812"/>
        <v>-100</v>
      </c>
      <c r="Q4628" s="460">
        <f t="shared" si="813"/>
        <v>1.6010249182171122E-31</v>
      </c>
      <c r="R4628" s="460">
        <f t="shared" si="814"/>
        <v>-1.6010249182171123E-29</v>
      </c>
    </row>
    <row r="4629" spans="3:18" x14ac:dyDescent="0.35">
      <c r="C4629" s="460">
        <v>78800</v>
      </c>
      <c r="D4629" s="460">
        <f t="shared" si="805"/>
        <v>78800</v>
      </c>
      <c r="E4629" s="460">
        <f t="shared" si="811"/>
        <v>78.8</v>
      </c>
      <c r="F4629" s="460">
        <f t="shared" si="806"/>
        <v>5.470621415255597E-8</v>
      </c>
      <c r="G4629" s="460">
        <v>1.81241279707804E-14</v>
      </c>
      <c r="H4629" s="460">
        <f t="shared" si="807"/>
        <v>1</v>
      </c>
      <c r="I4629" s="460">
        <v>1.6693148489088801E-7</v>
      </c>
      <c r="J4629" s="587">
        <v>2.0945845820682799E-7</v>
      </c>
      <c r="K4629" s="587">
        <v>1.8636300036711399E-7</v>
      </c>
      <c r="L4629" s="460" t="str">
        <f t="shared" si="808"/>
        <v>-</v>
      </c>
      <c r="M4629" s="460">
        <f t="shared" si="809"/>
        <v>1</v>
      </c>
      <c r="N4629" s="460">
        <f t="shared" si="810"/>
        <v>9.9150242609784223E-22</v>
      </c>
      <c r="O4629" s="460">
        <f t="shared" si="815"/>
        <v>-420.07412437572697</v>
      </c>
      <c r="P4629" s="460">
        <f t="shared" si="812"/>
        <v>-100</v>
      </c>
      <c r="Q4629" s="460">
        <f t="shared" si="813"/>
        <v>8.8631333962919466E-32</v>
      </c>
      <c r="R4629" s="460">
        <f t="shared" si="814"/>
        <v>-8.8631333962919461E-30</v>
      </c>
    </row>
    <row r="4630" spans="3:18" x14ac:dyDescent="0.35">
      <c r="C4630" s="460">
        <v>78900</v>
      </c>
      <c r="D4630" s="460">
        <f t="shared" si="805"/>
        <v>78900</v>
      </c>
      <c r="E4630" s="460">
        <f t="shared" si="811"/>
        <v>78.900000000000006</v>
      </c>
      <c r="F4630" s="460">
        <f t="shared" si="806"/>
        <v>4.3030997233415049E-8</v>
      </c>
      <c r="G4630" s="460">
        <v>1.37668798512065E-8</v>
      </c>
      <c r="H4630" s="460">
        <f t="shared" si="807"/>
        <v>1</v>
      </c>
      <c r="I4630" s="460">
        <v>5.8849464321355203E-8</v>
      </c>
      <c r="J4630" s="587">
        <v>2.6413191284118701E-7</v>
      </c>
      <c r="K4630" s="587">
        <v>3.4388983144528899E-7</v>
      </c>
      <c r="L4630" s="460" t="str">
        <f t="shared" si="808"/>
        <v>-</v>
      </c>
      <c r="M4630" s="460">
        <f t="shared" si="809"/>
        <v>1</v>
      </c>
      <c r="N4630" s="460">
        <f t="shared" si="810"/>
        <v>5.9240256879002429E-16</v>
      </c>
      <c r="O4630" s="460">
        <f t="shared" si="815"/>
        <v>-304.54766133897493</v>
      </c>
      <c r="P4630" s="460">
        <f t="shared" si="812"/>
        <v>-100</v>
      </c>
      <c r="Q4630" s="460">
        <f t="shared" si="813"/>
        <v>8.7735494561792744E-32</v>
      </c>
      <c r="R4630" s="460">
        <f t="shared" si="814"/>
        <v>-8.7735494561792741E-30</v>
      </c>
    </row>
    <row r="4631" spans="3:18" x14ac:dyDescent="0.35">
      <c r="C4631" s="460">
        <v>79000</v>
      </c>
      <c r="D4631" s="460">
        <f t="shared" si="805"/>
        <v>79000</v>
      </c>
      <c r="E4631" s="460">
        <f t="shared" si="811"/>
        <v>79</v>
      </c>
      <c r="F4631" s="460">
        <f t="shared" si="806"/>
        <v>1.9243850842279275E-8</v>
      </c>
      <c r="G4631" s="460">
        <v>1.05367080446652E-8</v>
      </c>
      <c r="H4631" s="460">
        <f t="shared" si="807"/>
        <v>1</v>
      </c>
      <c r="I4631" s="460">
        <v>5.7321561035530701E-8</v>
      </c>
      <c r="J4631" s="587">
        <v>2.7558544649540701E-7</v>
      </c>
      <c r="K4631" s="587">
        <v>4.6597059010770898E-7</v>
      </c>
      <c r="L4631" s="460" t="str">
        <f t="shared" si="808"/>
        <v>-</v>
      </c>
      <c r="M4631" s="460">
        <f t="shared" si="809"/>
        <v>1</v>
      </c>
      <c r="N4631" s="460">
        <f t="shared" si="810"/>
        <v>2.0276683798018123E-16</v>
      </c>
      <c r="O4631" s="460">
        <f t="shared" si="815"/>
        <v>-313.8600614266029</v>
      </c>
      <c r="P4631" s="460">
        <f t="shared" si="812"/>
        <v>-100</v>
      </c>
      <c r="Q4631" s="460">
        <f t="shared" si="813"/>
        <v>1.5807359636582014E-31</v>
      </c>
      <c r="R4631" s="460">
        <f t="shared" si="814"/>
        <v>-1.5807359636582014E-29</v>
      </c>
    </row>
    <row r="4632" spans="3:18" x14ac:dyDescent="0.35">
      <c r="C4632" s="460">
        <v>79100</v>
      </c>
      <c r="D4632" s="460">
        <f t="shared" si="805"/>
        <v>79100</v>
      </c>
      <c r="E4632" s="460">
        <f t="shared" si="811"/>
        <v>79.099999999999994</v>
      </c>
      <c r="F4632" s="460">
        <f t="shared" si="806"/>
        <v>3.0427091846193974E-9</v>
      </c>
      <c r="G4632" s="460">
        <v>5.7024424644965702E-9</v>
      </c>
      <c r="H4632" s="460">
        <f t="shared" si="807"/>
        <v>1</v>
      </c>
      <c r="I4632" s="460">
        <v>1.6377232572577799E-7</v>
      </c>
      <c r="J4632" s="587">
        <v>2.4234634015026598E-7</v>
      </c>
      <c r="K4632" s="587">
        <v>5.40903023637842E-7</v>
      </c>
      <c r="L4632" s="460" t="str">
        <f t="shared" si="808"/>
        <v>-</v>
      </c>
      <c r="M4632" s="460">
        <f t="shared" si="809"/>
        <v>1</v>
      </c>
      <c r="N4632" s="460">
        <f t="shared" si="810"/>
        <v>1.7350874061487387E-17</v>
      </c>
      <c r="O4632" s="460">
        <f t="shared" si="815"/>
        <v>-335.21357284914012</v>
      </c>
      <c r="P4632" s="460">
        <f t="shared" si="812"/>
        <v>-100</v>
      </c>
      <c r="Q4632" s="460">
        <f t="shared" si="813"/>
        <v>1.2112951788614736E-32</v>
      </c>
      <c r="R4632" s="460">
        <f t="shared" si="814"/>
        <v>-1.2112951788614736E-30</v>
      </c>
    </row>
    <row r="4633" spans="3:18" x14ac:dyDescent="0.35">
      <c r="C4633" s="460">
        <v>79200</v>
      </c>
      <c r="D4633" s="460">
        <f t="shared" si="805"/>
        <v>79200</v>
      </c>
      <c r="E4633" s="460">
        <f t="shared" si="811"/>
        <v>79.2</v>
      </c>
      <c r="F4633" s="460">
        <f t="shared" si="806"/>
        <v>4.6458462587852445E-48</v>
      </c>
      <c r="G4633" s="460">
        <v>0.99999998509883903</v>
      </c>
      <c r="H4633" s="460">
        <f t="shared" si="807"/>
        <v>1</v>
      </c>
      <c r="I4633" s="460">
        <v>2.44321942074536E-7</v>
      </c>
      <c r="J4633" s="587">
        <v>1.7010953181732501E-7</v>
      </c>
      <c r="K4633" s="587">
        <v>5.6172728628546105E-7</v>
      </c>
      <c r="L4633" s="460" t="str">
        <f t="shared" si="808"/>
        <v>-</v>
      </c>
      <c r="M4633" s="460">
        <f t="shared" si="809"/>
        <v>1</v>
      </c>
      <c r="N4633" s="460">
        <f t="shared" si="810"/>
        <v>4.6458461895567416E-48</v>
      </c>
      <c r="O4633" s="460">
        <f t="shared" si="815"/>
        <v>-946.65870345047676</v>
      </c>
      <c r="P4633" s="460">
        <f t="shared" si="812"/>
        <v>-100</v>
      </c>
      <c r="Q4633" s="460">
        <f t="shared" si="813"/>
        <v>7.526320767439895E-35</v>
      </c>
      <c r="R4633" s="460">
        <f t="shared" si="814"/>
        <v>-7.5263207674398948E-33</v>
      </c>
    </row>
    <row r="4634" spans="3:18" x14ac:dyDescent="0.35">
      <c r="C4634" s="460">
        <v>79300</v>
      </c>
      <c r="D4634" s="460">
        <f t="shared" si="805"/>
        <v>79300</v>
      </c>
      <c r="E4634" s="460">
        <f t="shared" si="811"/>
        <v>79.3</v>
      </c>
      <c r="F4634" s="460">
        <f t="shared" si="806"/>
        <v>3.0274575297620708E-9</v>
      </c>
      <c r="G4634" s="460">
        <v>5.7024260507184102E-9</v>
      </c>
      <c r="H4634" s="460">
        <f t="shared" si="807"/>
        <v>1</v>
      </c>
      <c r="I4634" s="460">
        <v>2.8687272533837602E-7</v>
      </c>
      <c r="J4634" s="587">
        <v>7.0768507413630105E-8</v>
      </c>
      <c r="K4634" s="587">
        <v>5.2686794157719096E-7</v>
      </c>
      <c r="L4634" s="460" t="str">
        <f t="shared" si="808"/>
        <v>-</v>
      </c>
      <c r="M4634" s="460">
        <f t="shared" si="809"/>
        <v>1</v>
      </c>
      <c r="N4634" s="460">
        <f t="shared" si="810"/>
        <v>1.7263852685158839E-17</v>
      </c>
      <c r="O4634" s="460">
        <f t="shared" si="815"/>
        <v>-335.25724557080389</v>
      </c>
      <c r="P4634" s="460">
        <f t="shared" si="812"/>
        <v>-100</v>
      </c>
      <c r="Q4634" s="460">
        <f t="shared" si="813"/>
        <v>7.4510152383716515E-35</v>
      </c>
      <c r="R4634" s="460">
        <f t="shared" si="814"/>
        <v>-7.4510152383716511E-33</v>
      </c>
    </row>
    <row r="4635" spans="3:18" x14ac:dyDescent="0.35">
      <c r="C4635" s="460">
        <v>79400</v>
      </c>
      <c r="D4635" s="460">
        <f t="shared" si="805"/>
        <v>79400</v>
      </c>
      <c r="E4635" s="460">
        <f t="shared" si="811"/>
        <v>79.400000000000006</v>
      </c>
      <c r="F4635" s="460">
        <f t="shared" si="806"/>
        <v>1.9051413374888847E-8</v>
      </c>
      <c r="G4635" s="460">
        <v>1.05367179086E-8</v>
      </c>
      <c r="H4635" s="460">
        <f t="shared" si="807"/>
        <v>1</v>
      </c>
      <c r="I4635" s="460">
        <v>2.8522205068018602E-7</v>
      </c>
      <c r="J4635" s="587">
        <v>3.9537079917441E-8</v>
      </c>
      <c r="K4635" s="587">
        <v>4.4024115884776901E-7</v>
      </c>
      <c r="L4635" s="460" t="str">
        <f t="shared" si="808"/>
        <v>-</v>
      </c>
      <c r="M4635" s="460">
        <f t="shared" si="809"/>
        <v>1</v>
      </c>
      <c r="N4635" s="460">
        <f t="shared" si="810"/>
        <v>2.0073936849133288E-16</v>
      </c>
      <c r="O4635" s="460">
        <f t="shared" si="815"/>
        <v>-313.94734892873794</v>
      </c>
      <c r="P4635" s="460">
        <f t="shared" si="812"/>
        <v>-100</v>
      </c>
      <c r="Q4635" s="460">
        <f t="shared" si="813"/>
        <v>1.1881351110831592E-32</v>
      </c>
      <c r="R4635" s="460">
        <f t="shared" si="814"/>
        <v>-1.1881351110831592E-30</v>
      </c>
    </row>
    <row r="4636" spans="3:18" x14ac:dyDescent="0.35">
      <c r="C4636" s="460">
        <v>79500</v>
      </c>
      <c r="D4636" s="460">
        <f t="shared" si="805"/>
        <v>79500</v>
      </c>
      <c r="E4636" s="460">
        <f t="shared" si="811"/>
        <v>79.5</v>
      </c>
      <c r="F4636" s="460">
        <f t="shared" si="806"/>
        <v>4.2387149760189861E-8</v>
      </c>
      <c r="G4636" s="460">
        <v>1.3766859850051099E-8</v>
      </c>
      <c r="H4636" s="460">
        <f t="shared" si="807"/>
        <v>1</v>
      </c>
      <c r="I4636" s="460">
        <v>2.3996025987656001E-7</v>
      </c>
      <c r="J4636" s="587">
        <v>1.43036580773138E-7</v>
      </c>
      <c r="K4636" s="587">
        <v>3.1082124759277499E-7</v>
      </c>
      <c r="L4636" s="460" t="str">
        <f t="shared" si="808"/>
        <v>-</v>
      </c>
      <c r="M4636" s="460">
        <f t="shared" si="809"/>
        <v>1</v>
      </c>
      <c r="N4636" s="460">
        <f t="shared" si="810"/>
        <v>5.8353795019166084E-16</v>
      </c>
      <c r="O4636" s="460">
        <f t="shared" si="815"/>
        <v>-304.67861789013136</v>
      </c>
      <c r="P4636" s="460">
        <f t="shared" si="812"/>
        <v>-100</v>
      </c>
      <c r="Q4636" s="460">
        <f t="shared" si="813"/>
        <v>1.5377272815014653E-31</v>
      </c>
      <c r="R4636" s="460">
        <f t="shared" si="814"/>
        <v>-1.5377272815014653E-29</v>
      </c>
    </row>
    <row r="4637" spans="3:18" x14ac:dyDescent="0.35">
      <c r="C4637" s="460">
        <v>79600</v>
      </c>
      <c r="D4637" s="460">
        <f t="shared" si="805"/>
        <v>79600</v>
      </c>
      <c r="E4637" s="460">
        <f t="shared" si="811"/>
        <v>79.599999999999994</v>
      </c>
      <c r="F4637" s="460">
        <f t="shared" si="806"/>
        <v>5.3617556834285804E-8</v>
      </c>
      <c r="G4637" s="460">
        <v>2.3171881765640099E-14</v>
      </c>
      <c r="H4637" s="460">
        <f t="shared" si="807"/>
        <v>1</v>
      </c>
      <c r="I4637" s="460">
        <v>1.5832524270608599E-7</v>
      </c>
      <c r="J4637" s="587">
        <v>2.2318254436824099E-7</v>
      </c>
      <c r="K4637" s="587">
        <v>1.5171384236957301E-7</v>
      </c>
      <c r="L4637" s="460" t="str">
        <f t="shared" si="808"/>
        <v>-</v>
      </c>
      <c r="M4637" s="460">
        <f t="shared" si="809"/>
        <v>1</v>
      </c>
      <c r="N4637" s="460">
        <f t="shared" si="810"/>
        <v>1.2424196875265588E-21</v>
      </c>
      <c r="O4637" s="460">
        <f t="shared" si="815"/>
        <v>-418.11463350688422</v>
      </c>
      <c r="P4637" s="460">
        <f t="shared" si="812"/>
        <v>-100</v>
      </c>
      <c r="Q4637" s="460">
        <f t="shared" si="813"/>
        <v>8.5129497328376081E-32</v>
      </c>
      <c r="R4637" s="460">
        <f t="shared" si="814"/>
        <v>-8.5129497328376083E-30</v>
      </c>
    </row>
    <row r="4638" spans="3:18" x14ac:dyDescent="0.35">
      <c r="C4638" s="460">
        <v>79700</v>
      </c>
      <c r="D4638" s="460">
        <f t="shared" si="805"/>
        <v>79700</v>
      </c>
      <c r="E4638" s="460">
        <f t="shared" si="811"/>
        <v>79.7</v>
      </c>
      <c r="F4638" s="460">
        <f t="shared" si="806"/>
        <v>4.2176910082585208E-8</v>
      </c>
      <c r="G4638" s="460">
        <v>1.3766871388229799E-8</v>
      </c>
      <c r="H4638" s="460">
        <f t="shared" si="807"/>
        <v>1</v>
      </c>
      <c r="I4638" s="460">
        <v>5.3044477390708298E-8</v>
      </c>
      <c r="J4638" s="587">
        <v>2.6728554344716202E-7</v>
      </c>
      <c r="K4638" s="587">
        <v>2.1168887628574699E-8</v>
      </c>
      <c r="L4638" s="460" t="str">
        <f t="shared" si="808"/>
        <v>-</v>
      </c>
      <c r="M4638" s="460">
        <f t="shared" si="809"/>
        <v>1</v>
      </c>
      <c r="N4638" s="460">
        <f t="shared" si="810"/>
        <v>5.8064409665988321E-16</v>
      </c>
      <c r="O4638" s="460">
        <f t="shared" si="815"/>
        <v>-304.72179970047489</v>
      </c>
      <c r="P4638" s="460">
        <f t="shared" si="812"/>
        <v>-100</v>
      </c>
      <c r="Q4638" s="460">
        <f t="shared" si="813"/>
        <v>8.4287252448707413E-32</v>
      </c>
      <c r="R4638" s="460">
        <f t="shared" si="814"/>
        <v>-8.4287252448707411E-30</v>
      </c>
    </row>
    <row r="4639" spans="3:18" x14ac:dyDescent="0.35">
      <c r="C4639" s="460">
        <v>79800</v>
      </c>
      <c r="D4639" s="460">
        <f t="shared" si="805"/>
        <v>79800</v>
      </c>
      <c r="E4639" s="460">
        <f t="shared" si="811"/>
        <v>79.8</v>
      </c>
      <c r="F4639" s="460">
        <f t="shared" si="806"/>
        <v>1.8862892161574192E-8</v>
      </c>
      <c r="G4639" s="460">
        <v>1.05367046502554E-8</v>
      </c>
      <c r="H4639" s="460">
        <f t="shared" si="807"/>
        <v>1</v>
      </c>
      <c r="I4639" s="460">
        <v>5.9650547955121505E-8</v>
      </c>
      <c r="J4639" s="587">
        <v>2.6851021807587902E-7</v>
      </c>
      <c r="K4639" s="587">
        <v>1.9069735514650501E-7</v>
      </c>
      <c r="L4639" s="460" t="str">
        <f t="shared" si="808"/>
        <v>-</v>
      </c>
      <c r="M4639" s="460">
        <f t="shared" si="809"/>
        <v>1</v>
      </c>
      <c r="N4639" s="460">
        <f t="shared" si="810"/>
        <v>1.9875272355612491E-16</v>
      </c>
      <c r="O4639" s="460">
        <f t="shared" si="815"/>
        <v>-314.03373822779042</v>
      </c>
      <c r="P4639" s="460">
        <f t="shared" si="812"/>
        <v>-100</v>
      </c>
      <c r="Q4639" s="460">
        <f t="shared" si="813"/>
        <v>1.5186485084070612E-31</v>
      </c>
      <c r="R4639" s="460">
        <f t="shared" si="814"/>
        <v>-1.5186485084070612E-29</v>
      </c>
    </row>
    <row r="4640" spans="3:18" x14ac:dyDescent="0.35">
      <c r="C4640" s="460">
        <v>79900</v>
      </c>
      <c r="D4640" s="460">
        <f t="shared" si="805"/>
        <v>79900</v>
      </c>
      <c r="E4640" s="460">
        <f t="shared" si="811"/>
        <v>79.900000000000006</v>
      </c>
      <c r="F4640" s="460">
        <f t="shared" si="806"/>
        <v>2.9826318971847403E-9</v>
      </c>
      <c r="G4640" s="460">
        <v>5.7024481147159998E-9</v>
      </c>
      <c r="H4640" s="460">
        <f t="shared" si="807"/>
        <v>1</v>
      </c>
      <c r="I4640" s="460">
        <v>1.62527946586851E-7</v>
      </c>
      <c r="J4640" s="587">
        <v>2.2691885420485301E-7</v>
      </c>
      <c r="K4640" s="587">
        <v>3.40219534169728E-7</v>
      </c>
      <c r="L4640" s="460" t="str">
        <f t="shared" si="808"/>
        <v>-</v>
      </c>
      <c r="M4640" s="460">
        <f t="shared" si="809"/>
        <v>1</v>
      </c>
      <c r="N4640" s="460">
        <f t="shared" si="810"/>
        <v>1.7008303638992928E-17</v>
      </c>
      <c r="O4640" s="460">
        <f t="shared" si="815"/>
        <v>-335.38677999107927</v>
      </c>
      <c r="P4640" s="460">
        <f t="shared" si="812"/>
        <v>-100</v>
      </c>
      <c r="Q4640" s="460">
        <f t="shared" si="813"/>
        <v>1.1638205214073096E-32</v>
      </c>
      <c r="R4640" s="460">
        <f t="shared" si="814"/>
        <v>-1.1638205214073097E-30</v>
      </c>
    </row>
    <row r="4641" spans="3:18" x14ac:dyDescent="0.35">
      <c r="C4641" s="460">
        <v>80000</v>
      </c>
      <c r="D4641" s="460">
        <f t="shared" si="805"/>
        <v>80000</v>
      </c>
      <c r="E4641" s="460">
        <f t="shared" si="811"/>
        <v>80</v>
      </c>
      <c r="F4641" s="460">
        <f t="shared" si="806"/>
        <v>3.9935616501741973E-52</v>
      </c>
      <c r="G4641" s="460">
        <v>0.99999998509883903</v>
      </c>
      <c r="H4641" s="460">
        <f t="shared" si="807"/>
        <v>1</v>
      </c>
      <c r="I4641" s="460">
        <v>2.3999106187222599E-7</v>
      </c>
      <c r="J4641" s="587">
        <v>1.4940380128050401E-7</v>
      </c>
      <c r="K4641" s="587">
        <v>4.5519430699758802E-7</v>
      </c>
      <c r="L4641" s="460" t="str">
        <f t="shared" si="808"/>
        <v>-</v>
      </c>
      <c r="M4641" s="460">
        <f t="shared" si="809"/>
        <v>1</v>
      </c>
      <c r="N4641" s="460">
        <f t="shared" si="810"/>
        <v>3.993561590665492E-52</v>
      </c>
      <c r="O4641" s="460">
        <f t="shared" si="815"/>
        <v>-1027.9727922655472</v>
      </c>
      <c r="P4641" s="460">
        <f t="shared" si="812"/>
        <v>-100</v>
      </c>
      <c r="Q4641" s="460">
        <f t="shared" si="813"/>
        <v>7.2320598169045018E-35</v>
      </c>
      <c r="R4641" s="460">
        <f t="shared" si="814"/>
        <v>-7.2320598169045022E-33</v>
      </c>
    </row>
    <row r="4642" spans="3:18" x14ac:dyDescent="0.35">
      <c r="C4642" s="460">
        <v>80100</v>
      </c>
      <c r="D4642" s="460">
        <f t="shared" si="805"/>
        <v>80100</v>
      </c>
      <c r="E4642" s="460">
        <f t="shared" si="811"/>
        <v>80.099999999999994</v>
      </c>
      <c r="F4642" s="460">
        <f t="shared" si="806"/>
        <v>2.9679937598028154E-9</v>
      </c>
      <c r="G4642" s="460">
        <v>5.7024203617882704E-9</v>
      </c>
      <c r="H4642" s="460">
        <f t="shared" si="807"/>
        <v>1</v>
      </c>
      <c r="I4642" s="460">
        <v>2.8044315834089498E-7</v>
      </c>
      <c r="J4642" s="587">
        <v>4.8529069604035298E-8</v>
      </c>
      <c r="K4642" s="587">
        <v>5.2460318649967198E-7</v>
      </c>
      <c r="L4642" s="460" t="str">
        <f t="shared" si="808"/>
        <v>-</v>
      </c>
      <c r="M4642" s="460">
        <f t="shared" si="809"/>
        <v>1</v>
      </c>
      <c r="N4642" s="460">
        <f t="shared" si="810"/>
        <v>1.6924748049560099E-17</v>
      </c>
      <c r="O4642" s="460">
        <f t="shared" si="815"/>
        <v>-335.42955575448138</v>
      </c>
      <c r="P4642" s="460">
        <f t="shared" si="812"/>
        <v>-100</v>
      </c>
      <c r="Q4642" s="460">
        <f t="shared" si="813"/>
        <v>7.1611774135272093E-35</v>
      </c>
      <c r="R4642" s="460">
        <f t="shared" si="814"/>
        <v>-7.1611774135272087E-33</v>
      </c>
    </row>
    <row r="4643" spans="3:18" x14ac:dyDescent="0.35">
      <c r="C4643" s="460">
        <v>80200</v>
      </c>
      <c r="D4643" s="460">
        <f t="shared" si="805"/>
        <v>80200</v>
      </c>
      <c r="E4643" s="460">
        <f t="shared" si="811"/>
        <v>80.2</v>
      </c>
      <c r="F4643" s="460">
        <f t="shared" si="806"/>
        <v>1.8678195793062314E-8</v>
      </c>
      <c r="G4643" s="460">
        <v>1.05367213165028E-8</v>
      </c>
      <c r="H4643" s="460">
        <f t="shared" si="807"/>
        <v>1</v>
      </c>
      <c r="I4643" s="460">
        <v>2.7802285634109602E-7</v>
      </c>
      <c r="J4643" s="587">
        <v>5.95243112236103E-8</v>
      </c>
      <c r="K4643" s="587">
        <v>5.4200357791870995E-7</v>
      </c>
      <c r="L4643" s="460" t="str">
        <f t="shared" si="808"/>
        <v>-</v>
      </c>
      <c r="M4643" s="460">
        <f t="shared" si="809"/>
        <v>1</v>
      </c>
      <c r="N4643" s="460">
        <f t="shared" si="810"/>
        <v>1.9680694376657261E-16</v>
      </c>
      <c r="O4643" s="460">
        <f t="shared" si="815"/>
        <v>-314.11919165607054</v>
      </c>
      <c r="P4643" s="460">
        <f t="shared" si="812"/>
        <v>-100</v>
      </c>
      <c r="Q4643" s="460">
        <f t="shared" si="813"/>
        <v>1.1420309021646581E-32</v>
      </c>
      <c r="R4643" s="460">
        <f t="shared" si="814"/>
        <v>-1.142030902164658E-30</v>
      </c>
    </row>
    <row r="4644" spans="3:18" x14ac:dyDescent="0.35">
      <c r="C4644" s="460">
        <v>80300</v>
      </c>
      <c r="D4644" s="460">
        <f t="shared" si="805"/>
        <v>80300</v>
      </c>
      <c r="E4644" s="460">
        <f t="shared" si="811"/>
        <v>80.3</v>
      </c>
      <c r="F4644" s="460">
        <f t="shared" si="806"/>
        <v>4.1558962683037426E-8</v>
      </c>
      <c r="G4644" s="460">
        <v>1.37668682980302E-8</v>
      </c>
      <c r="H4644" s="460">
        <f t="shared" si="807"/>
        <v>1</v>
      </c>
      <c r="I4644" s="460">
        <v>2.3345088966036601E-7</v>
      </c>
      <c r="J4644" s="587">
        <v>1.57572974095592E-7</v>
      </c>
      <c r="K4644" s="587">
        <v>5.0612314664315096E-7</v>
      </c>
      <c r="L4644" s="460" t="str">
        <f t="shared" si="808"/>
        <v>-</v>
      </c>
      <c r="M4644" s="460">
        <f t="shared" si="809"/>
        <v>1</v>
      </c>
      <c r="N4644" s="460">
        <f t="shared" si="810"/>
        <v>5.7213676586012803E-16</v>
      </c>
      <c r="O4644" s="460">
        <f t="shared" si="815"/>
        <v>-304.85000286614672</v>
      </c>
      <c r="P4644" s="460">
        <f t="shared" si="812"/>
        <v>-100</v>
      </c>
      <c r="Q4644" s="460">
        <f t="shared" si="813"/>
        <v>1.4781860714361793E-31</v>
      </c>
      <c r="R4644" s="460">
        <f t="shared" si="814"/>
        <v>-1.4781860714361792E-29</v>
      </c>
    </row>
    <row r="4645" spans="3:18" x14ac:dyDescent="0.35">
      <c r="C4645" s="460">
        <v>80400</v>
      </c>
      <c r="D4645" s="460">
        <f t="shared" si="805"/>
        <v>80400</v>
      </c>
      <c r="E4645" s="460">
        <f t="shared" si="811"/>
        <v>80.400000000000006</v>
      </c>
      <c r="F4645" s="460">
        <f t="shared" si="806"/>
        <v>5.257269367900564E-8</v>
      </c>
      <c r="G4645" s="460">
        <v>1.6041010703383499E-15</v>
      </c>
      <c r="H4645" s="460">
        <f t="shared" si="807"/>
        <v>1</v>
      </c>
      <c r="I4645" s="460">
        <v>1.5386639597701599E-7</v>
      </c>
      <c r="J4645" s="587">
        <v>2.3018311307434099E-7</v>
      </c>
      <c r="K4645" s="587">
        <v>4.2094081536250702E-7</v>
      </c>
      <c r="L4645" s="460" t="str">
        <f t="shared" si="808"/>
        <v>-</v>
      </c>
      <c r="M4645" s="460">
        <f t="shared" si="809"/>
        <v>1</v>
      </c>
      <c r="N4645" s="460">
        <f t="shared" si="810"/>
        <v>8.433191420106315E-23</v>
      </c>
      <c r="O4645" s="460">
        <f t="shared" si="815"/>
        <v>-441.48016083526414</v>
      </c>
      <c r="P4645" s="460">
        <f t="shared" si="812"/>
        <v>-100</v>
      </c>
      <c r="Q4645" s="460">
        <f t="shared" si="813"/>
        <v>8.1835143836917843E-32</v>
      </c>
      <c r="R4645" s="460">
        <f t="shared" si="814"/>
        <v>-8.183514383691784E-30</v>
      </c>
    </row>
    <row r="4646" spans="3:18" x14ac:dyDescent="0.35">
      <c r="C4646" s="460">
        <v>80500</v>
      </c>
      <c r="D4646" s="460">
        <f t="shared" si="805"/>
        <v>80500</v>
      </c>
      <c r="E4646" s="460">
        <f t="shared" si="811"/>
        <v>80.5</v>
      </c>
      <c r="F4646" s="460">
        <f t="shared" si="806"/>
        <v>4.1357154993306154E-8</v>
      </c>
      <c r="G4646" s="460">
        <v>1.3766862937229999E-8</v>
      </c>
      <c r="H4646" s="460">
        <f t="shared" si="807"/>
        <v>1</v>
      </c>
      <c r="I4646" s="460">
        <v>5.1686009686583E-8</v>
      </c>
      <c r="J4646" s="587">
        <v>2.6611852281706401E-7</v>
      </c>
      <c r="K4646" s="587">
        <v>2.9525082946240401E-7</v>
      </c>
      <c r="L4646" s="460" t="str">
        <f t="shared" si="808"/>
        <v>-</v>
      </c>
      <c r="M4646" s="460">
        <f t="shared" si="809"/>
        <v>1</v>
      </c>
      <c r="N4646" s="460">
        <f t="shared" si="810"/>
        <v>5.6935828426662309E-16</v>
      </c>
      <c r="O4646" s="460">
        <f t="shared" si="815"/>
        <v>-304.89228711808732</v>
      </c>
      <c r="P4646" s="460">
        <f t="shared" si="812"/>
        <v>-100</v>
      </c>
      <c r="Q4646" s="460">
        <f t="shared" si="813"/>
        <v>8.1042237973296956E-32</v>
      </c>
      <c r="R4646" s="460">
        <f t="shared" si="814"/>
        <v>-8.1042237973296951E-30</v>
      </c>
    </row>
    <row r="4647" spans="3:18" x14ac:dyDescent="0.35">
      <c r="C4647" s="460">
        <v>80600</v>
      </c>
      <c r="D4647" s="460">
        <f t="shared" si="805"/>
        <v>80600</v>
      </c>
      <c r="E4647" s="460">
        <f t="shared" si="811"/>
        <v>80.599999999999994</v>
      </c>
      <c r="F4647" s="460">
        <f t="shared" si="806"/>
        <v>1.8497235566700821E-8</v>
      </c>
      <c r="G4647" s="460">
        <v>1.05367012668854E-8</v>
      </c>
      <c r="H4647" s="460">
        <f t="shared" si="807"/>
        <v>1</v>
      </c>
      <c r="I4647" s="460">
        <v>5.7332268627916402E-8</v>
      </c>
      <c r="J4647" s="587">
        <v>2.6009614763731702E-7</v>
      </c>
      <c r="K4647" s="587">
        <v>1.4175715818479901E-7</v>
      </c>
      <c r="L4647" s="460" t="str">
        <f t="shared" si="808"/>
        <v>-</v>
      </c>
      <c r="M4647" s="460">
        <f t="shared" si="809"/>
        <v>1</v>
      </c>
      <c r="N4647" s="460">
        <f t="shared" si="810"/>
        <v>1.9489984542953422E-16</v>
      </c>
      <c r="O4647" s="460">
        <f t="shared" si="815"/>
        <v>-314.20377010621883</v>
      </c>
      <c r="P4647" s="460">
        <f t="shared" si="812"/>
        <v>-100</v>
      </c>
      <c r="Q4647" s="460">
        <f t="shared" si="813"/>
        <v>1.4602262220166708E-31</v>
      </c>
      <c r="R4647" s="460">
        <f t="shared" si="814"/>
        <v>-1.4602262220166707E-29</v>
      </c>
    </row>
    <row r="4648" spans="3:18" x14ac:dyDescent="0.35">
      <c r="C4648" s="460">
        <v>80700</v>
      </c>
      <c r="D4648" s="460">
        <f t="shared" si="805"/>
        <v>80700</v>
      </c>
      <c r="E4648" s="460">
        <f t="shared" si="811"/>
        <v>80.7</v>
      </c>
      <c r="F4648" s="460">
        <f t="shared" si="806"/>
        <v>2.9249659614375914E-9</v>
      </c>
      <c r="G4648" s="460">
        <v>5.7024239919732402E-9</v>
      </c>
      <c r="H4648" s="460">
        <f t="shared" si="807"/>
        <v>1</v>
      </c>
      <c r="I4648" s="460">
        <v>1.56518719509511E-7</v>
      </c>
      <c r="J4648" s="587">
        <v>2.1357464858846801E-7</v>
      </c>
      <c r="K4648" s="587">
        <v>2.4208751157636999E-8</v>
      </c>
      <c r="L4648" s="460" t="str">
        <f t="shared" si="808"/>
        <v>-</v>
      </c>
      <c r="M4648" s="460">
        <f t="shared" si="809"/>
        <v>1</v>
      </c>
      <c r="N4648" s="460">
        <f t="shared" si="810"/>
        <v>1.6679396074206795E-17</v>
      </c>
      <c r="O4648" s="460">
        <f t="shared" si="815"/>
        <v>-335.55639356603717</v>
      </c>
      <c r="P4648" s="460">
        <f t="shared" si="812"/>
        <v>-100</v>
      </c>
      <c r="Q4648" s="460">
        <f t="shared" si="813"/>
        <v>1.1191443858824592E-32</v>
      </c>
      <c r="R4648" s="460">
        <f t="shared" si="814"/>
        <v>-1.1191443858824592E-30</v>
      </c>
    </row>
    <row r="4649" spans="3:18" x14ac:dyDescent="0.35">
      <c r="C4649" s="460">
        <v>80800</v>
      </c>
      <c r="D4649" s="460">
        <f t="shared" si="805"/>
        <v>80800</v>
      </c>
      <c r="E4649" s="460">
        <f t="shared" si="811"/>
        <v>80.8</v>
      </c>
      <c r="F4649" s="460">
        <f t="shared" si="806"/>
        <v>5.7660578740001273E-48</v>
      </c>
      <c r="G4649" s="460">
        <v>0.99999998509883903</v>
      </c>
      <c r="H4649" s="460">
        <f t="shared" si="807"/>
        <v>1</v>
      </c>
      <c r="I4649" s="460">
        <v>2.3084061432619699E-7</v>
      </c>
      <c r="J4649" s="587">
        <v>1.3445853580875101E-7</v>
      </c>
      <c r="K4649" s="587">
        <v>1.8621763000435199E-7</v>
      </c>
      <c r="L4649" s="460" t="str">
        <f t="shared" si="808"/>
        <v>-</v>
      </c>
      <c r="M4649" s="460">
        <f t="shared" si="809"/>
        <v>1</v>
      </c>
      <c r="N4649" s="460">
        <f t="shared" si="810"/>
        <v>5.7660577880791705E-48</v>
      </c>
      <c r="O4649" s="460">
        <f t="shared" si="815"/>
        <v>-944.78242018755793</v>
      </c>
      <c r="P4649" s="460">
        <f t="shared" si="812"/>
        <v>-100</v>
      </c>
      <c r="Q4649" s="460">
        <f t="shared" si="813"/>
        <v>6.9550563350066263E-35</v>
      </c>
      <c r="R4649" s="460">
        <f t="shared" si="814"/>
        <v>-6.9550563350066269E-33</v>
      </c>
    </row>
    <row r="4650" spans="3:18" x14ac:dyDescent="0.35">
      <c r="C4650" s="460">
        <v>80900</v>
      </c>
      <c r="D4650" s="460">
        <f t="shared" si="805"/>
        <v>80900</v>
      </c>
      <c r="E4650" s="460">
        <f t="shared" si="811"/>
        <v>80.900000000000006</v>
      </c>
      <c r="F4650" s="460">
        <f t="shared" si="806"/>
        <v>2.9109132141826163E-9</v>
      </c>
      <c r="G4650" s="460">
        <v>5.7024147134416099E-9</v>
      </c>
      <c r="H4650" s="460">
        <f t="shared" si="807"/>
        <v>1</v>
      </c>
      <c r="I4650" s="460">
        <v>2.6918047023733698E-7</v>
      </c>
      <c r="J4650" s="587">
        <v>3.5774858267418799E-8</v>
      </c>
      <c r="K4650" s="587">
        <v>3.28367009016073E-7</v>
      </c>
      <c r="L4650" s="460" t="str">
        <f t="shared" si="808"/>
        <v>-</v>
      </c>
      <c r="M4650" s="460">
        <f t="shared" si="809"/>
        <v>1</v>
      </c>
      <c r="N4650" s="460">
        <f t="shared" si="810"/>
        <v>1.6599234342106559E-17</v>
      </c>
      <c r="O4650" s="460">
        <f t="shared" si="815"/>
        <v>-335.59823887614704</v>
      </c>
      <c r="P4650" s="460">
        <f t="shared" si="812"/>
        <v>-100</v>
      </c>
      <c r="Q4650" s="460">
        <f t="shared" si="813"/>
        <v>6.8883645186042444E-35</v>
      </c>
      <c r="R4650" s="460">
        <f t="shared" si="814"/>
        <v>-6.8883645186042444E-33</v>
      </c>
    </row>
    <row r="4651" spans="3:18" x14ac:dyDescent="0.35">
      <c r="C4651" s="460">
        <v>81000</v>
      </c>
      <c r="D4651" s="460">
        <f t="shared" si="805"/>
        <v>81000</v>
      </c>
      <c r="E4651" s="460">
        <f t="shared" si="811"/>
        <v>81</v>
      </c>
      <c r="F4651" s="460">
        <f t="shared" si="806"/>
        <v>1.8319925394741415E-8</v>
      </c>
      <c r="G4651" s="460">
        <v>1.05367068089638E-8</v>
      </c>
      <c r="H4651" s="460">
        <f t="shared" si="807"/>
        <v>1</v>
      </c>
      <c r="I4651" s="460">
        <v>2.6599877295354799E-7</v>
      </c>
      <c r="J4651" s="587">
        <v>6.6456763381899506E-8</v>
      </c>
      <c r="K4651" s="587">
        <v>4.3684032049685897E-7</v>
      </c>
      <c r="L4651" s="460" t="str">
        <f t="shared" si="808"/>
        <v>-</v>
      </c>
      <c r="M4651" s="460">
        <f t="shared" si="809"/>
        <v>1</v>
      </c>
      <c r="N4651" s="460">
        <f t="shared" si="810"/>
        <v>1.9303168264648069E-16</v>
      </c>
      <c r="O4651" s="460">
        <f t="shared" si="815"/>
        <v>-314.28742807173234</v>
      </c>
      <c r="P4651" s="460">
        <f t="shared" si="812"/>
        <v>-100</v>
      </c>
      <c r="Q4651" s="460">
        <f t="shared" si="813"/>
        <v>1.0986280339368988E-32</v>
      </c>
      <c r="R4651" s="460">
        <f t="shared" si="814"/>
        <v>-1.0986280339368988E-30</v>
      </c>
    </row>
    <row r="4652" spans="3:18" x14ac:dyDescent="0.35">
      <c r="C4652" s="460">
        <v>81100</v>
      </c>
      <c r="D4652" s="460">
        <f t="shared" si="805"/>
        <v>81100</v>
      </c>
      <c r="E4652" s="460">
        <f t="shared" si="811"/>
        <v>81.099999999999994</v>
      </c>
      <c r="F4652" s="460">
        <f t="shared" si="806"/>
        <v>4.0763920219643559E-8</v>
      </c>
      <c r="G4652" s="460">
        <v>1.3766876756438501E-8</v>
      </c>
      <c r="H4652" s="460">
        <f t="shared" si="807"/>
        <v>1</v>
      </c>
      <c r="I4652" s="460">
        <v>2.2213276389371E-7</v>
      </c>
      <c r="J4652" s="587">
        <v>1.5581293994649199E-7</v>
      </c>
      <c r="K4652" s="587">
        <v>5.0124780360310698E-7</v>
      </c>
      <c r="L4652" s="460" t="str">
        <f t="shared" si="808"/>
        <v>-</v>
      </c>
      <c r="M4652" s="460">
        <f t="shared" si="809"/>
        <v>1</v>
      </c>
      <c r="N4652" s="460">
        <f t="shared" si="810"/>
        <v>5.6119186577312433E-16</v>
      </c>
      <c r="O4652" s="460">
        <f t="shared" si="815"/>
        <v>-305.01777265007416</v>
      </c>
      <c r="P4652" s="460">
        <f t="shared" si="812"/>
        <v>-100</v>
      </c>
      <c r="Q4652" s="460">
        <f t="shared" si="813"/>
        <v>1.4221329024766508E-31</v>
      </c>
      <c r="R4652" s="460">
        <f t="shared" si="814"/>
        <v>-1.4221329024766507E-29</v>
      </c>
    </row>
    <row r="4653" spans="3:18" x14ac:dyDescent="0.35">
      <c r="C4653" s="460">
        <v>81200</v>
      </c>
      <c r="D4653" s="460">
        <f t="shared" si="805"/>
        <v>81200</v>
      </c>
      <c r="E4653" s="460">
        <f t="shared" si="811"/>
        <v>81.2</v>
      </c>
      <c r="F4653" s="460">
        <f t="shared" si="806"/>
        <v>5.1569616796508578E-8</v>
      </c>
      <c r="G4653" s="460">
        <v>6.6518548651981296E-15</v>
      </c>
      <c r="H4653" s="460">
        <f t="shared" si="807"/>
        <v>1</v>
      </c>
      <c r="I4653" s="460">
        <v>1.4461662665815201E-7</v>
      </c>
      <c r="J4653" s="587">
        <v>2.1809605474818299E-7</v>
      </c>
      <c r="K4653" s="587">
        <v>5.1561927141455E-7</v>
      </c>
      <c r="L4653" s="460" t="str">
        <f t="shared" si="808"/>
        <v>-</v>
      </c>
      <c r="M4653" s="460">
        <f t="shared" si="809"/>
        <v>1</v>
      </c>
      <c r="N4653" s="460">
        <f t="shared" si="810"/>
        <v>3.4303360638425876E-22</v>
      </c>
      <c r="O4653" s="460">
        <f t="shared" si="815"/>
        <v>-429.29326661650373</v>
      </c>
      <c r="P4653" s="460">
        <f t="shared" si="812"/>
        <v>-100</v>
      </c>
      <c r="Q4653" s="460">
        <f t="shared" si="813"/>
        <v>7.8734173806344309E-32</v>
      </c>
      <c r="R4653" s="460">
        <f t="shared" si="814"/>
        <v>-7.873417380634431E-30</v>
      </c>
    </row>
    <row r="4654" spans="3:18" x14ac:dyDescent="0.35">
      <c r="C4654" s="460">
        <v>81300</v>
      </c>
      <c r="D4654" s="460">
        <f t="shared" si="805"/>
        <v>81300</v>
      </c>
      <c r="E4654" s="460">
        <f t="shared" si="811"/>
        <v>81.3</v>
      </c>
      <c r="F4654" s="460">
        <f t="shared" si="806"/>
        <v>4.0570160404280504E-8</v>
      </c>
      <c r="G4654" s="460">
        <v>1.3766854419513E-8</v>
      </c>
      <c r="H4654" s="460">
        <f t="shared" si="807"/>
        <v>1</v>
      </c>
      <c r="I4654" s="460">
        <v>4.5558517308527502E-8</v>
      </c>
      <c r="J4654" s="587">
        <v>2.4358366811770701E-7</v>
      </c>
      <c r="K4654" s="587">
        <v>4.7895411108879898E-7</v>
      </c>
      <c r="L4654" s="460" t="str">
        <f t="shared" si="808"/>
        <v>-</v>
      </c>
      <c r="M4654" s="460">
        <f t="shared" si="809"/>
        <v>1</v>
      </c>
      <c r="N4654" s="460">
        <f t="shared" si="810"/>
        <v>5.585234920620204E-16</v>
      </c>
      <c r="O4654" s="460">
        <f t="shared" si="815"/>
        <v>-305.05917110599563</v>
      </c>
      <c r="P4654" s="460">
        <f t="shared" si="812"/>
        <v>-100</v>
      </c>
      <c r="Q4654" s="460">
        <f t="shared" si="813"/>
        <v>7.7987218592481723E-32</v>
      </c>
      <c r="R4654" s="460">
        <f t="shared" si="814"/>
        <v>-7.7987218592481726E-30</v>
      </c>
    </row>
    <row r="4655" spans="3:18" x14ac:dyDescent="0.35">
      <c r="C4655" s="460">
        <v>81400</v>
      </c>
      <c r="D4655" s="460">
        <f t="shared" si="805"/>
        <v>81400</v>
      </c>
      <c r="E4655" s="460">
        <f t="shared" si="811"/>
        <v>81.400000000000006</v>
      </c>
      <c r="F4655" s="460">
        <f t="shared" si="806"/>
        <v>1.8146181716235159E-8</v>
      </c>
      <c r="G4655" s="460">
        <v>1.05366978724756E-8</v>
      </c>
      <c r="H4655" s="460">
        <f t="shared" si="807"/>
        <v>1</v>
      </c>
      <c r="I4655" s="460">
        <v>5.9746653532902597E-8</v>
      </c>
      <c r="J4655" s="587">
        <v>2.2854148490133201E-7</v>
      </c>
      <c r="K4655" s="587">
        <v>3.9527819912529598E-7</v>
      </c>
      <c r="L4655" s="460" t="str">
        <f t="shared" si="808"/>
        <v>-</v>
      </c>
      <c r="M4655" s="460">
        <f t="shared" si="809"/>
        <v>1</v>
      </c>
      <c r="N4655" s="460">
        <f t="shared" si="810"/>
        <v>1.9120083428301064E-16</v>
      </c>
      <c r="O4655" s="460">
        <f t="shared" si="815"/>
        <v>-314.37020434122792</v>
      </c>
      <c r="P4655" s="460">
        <f t="shared" si="812"/>
        <v>-100</v>
      </c>
      <c r="Q4655" s="460">
        <f t="shared" si="813"/>
        <v>1.4052164137837763E-31</v>
      </c>
      <c r="R4655" s="460">
        <f t="shared" si="814"/>
        <v>-1.4052164137837762E-29</v>
      </c>
    </row>
    <row r="4656" spans="3:18" x14ac:dyDescent="0.35">
      <c r="C4656" s="460">
        <v>81500</v>
      </c>
      <c r="D4656" s="460">
        <f t="shared" si="805"/>
        <v>81500</v>
      </c>
      <c r="E4656" s="460">
        <f t="shared" si="811"/>
        <v>81.5</v>
      </c>
      <c r="F4656" s="460">
        <f t="shared" si="806"/>
        <v>2.8696013487237556E-9</v>
      </c>
      <c r="G4656" s="460">
        <v>5.70242964190304E-9</v>
      </c>
      <c r="H4656" s="460">
        <f t="shared" si="807"/>
        <v>1</v>
      </c>
      <c r="I4656" s="460">
        <v>1.55174772194468E-7</v>
      </c>
      <c r="J4656" s="587">
        <v>1.7576458378947601E-7</v>
      </c>
      <c r="K4656" s="587">
        <v>2.73206292492012E-7</v>
      </c>
      <c r="L4656" s="460" t="str">
        <f t="shared" si="808"/>
        <v>-</v>
      </c>
      <c r="M4656" s="460">
        <f t="shared" si="809"/>
        <v>1</v>
      </c>
      <c r="N4656" s="460">
        <f t="shared" si="810"/>
        <v>1.6363699791407287E-17</v>
      </c>
      <c r="O4656" s="460">
        <f t="shared" si="815"/>
        <v>-335.72236993342585</v>
      </c>
      <c r="P4656" s="460">
        <f t="shared" si="812"/>
        <v>-100</v>
      </c>
      <c r="Q4656" s="460">
        <f t="shared" si="813"/>
        <v>1.077075895138255E-32</v>
      </c>
      <c r="R4656" s="460">
        <f t="shared" si="814"/>
        <v>-1.0770758951382549E-30</v>
      </c>
    </row>
    <row r="4657" spans="3:18" x14ac:dyDescent="0.35">
      <c r="C4657" s="460">
        <v>81600</v>
      </c>
      <c r="D4657" s="460">
        <f t="shared" si="805"/>
        <v>81600</v>
      </c>
      <c r="E4657" s="460">
        <f t="shared" si="811"/>
        <v>81.599999999999994</v>
      </c>
      <c r="F4657" s="460">
        <f t="shared" si="806"/>
        <v>2.6385078652401185E-48</v>
      </c>
      <c r="G4657" s="460">
        <v>0.99999998509883903</v>
      </c>
      <c r="H4657" s="460">
        <f t="shared" si="807"/>
        <v>1</v>
      </c>
      <c r="I4657" s="460">
        <v>2.2623723629177101E-7</v>
      </c>
      <c r="J4657" s="587">
        <v>9.4069173354745206E-8</v>
      </c>
      <c r="K4657" s="587">
        <v>1.2505706243267199E-7</v>
      </c>
      <c r="L4657" s="460" t="str">
        <f t="shared" si="808"/>
        <v>-</v>
      </c>
      <c r="M4657" s="460">
        <f t="shared" si="809"/>
        <v>1</v>
      </c>
      <c r="N4657" s="460">
        <f t="shared" si="810"/>
        <v>2.6385078259232881E-48</v>
      </c>
      <c r="O4657" s="460">
        <f t="shared" si="815"/>
        <v>-951.57283226699121</v>
      </c>
      <c r="P4657" s="460">
        <f t="shared" si="812"/>
        <v>-100</v>
      </c>
      <c r="Q4657" s="460">
        <f t="shared" si="813"/>
        <v>6.6942667715825727E-35</v>
      </c>
      <c r="R4657" s="460">
        <f t="shared" si="814"/>
        <v>-6.694266771582573E-33</v>
      </c>
    </row>
    <row r="4658" spans="3:18" x14ac:dyDescent="0.35">
      <c r="C4658" s="460">
        <v>81700</v>
      </c>
      <c r="D4658" s="460">
        <f t="shared" si="805"/>
        <v>81700</v>
      </c>
      <c r="E4658" s="460">
        <f t="shared" si="811"/>
        <v>81.7</v>
      </c>
      <c r="F4658" s="460">
        <f t="shared" si="806"/>
        <v>2.8561074947814279E-9</v>
      </c>
      <c r="G4658" s="460">
        <v>5.7024090875991201E-9</v>
      </c>
      <c r="H4658" s="460">
        <f t="shared" si="807"/>
        <v>1</v>
      </c>
      <c r="I4658" s="460">
        <v>2.6227632876136299E-7</v>
      </c>
      <c r="J4658" s="587">
        <v>3.17426196342884E-9</v>
      </c>
      <c r="K4658" s="587">
        <v>3.43885017089429E-8</v>
      </c>
      <c r="L4658" s="460" t="str">
        <f t="shared" si="808"/>
        <v>-</v>
      </c>
      <c r="M4658" s="460">
        <f t="shared" si="809"/>
        <v>1</v>
      </c>
      <c r="N4658" s="460">
        <f t="shared" si="810"/>
        <v>1.6286693333401572E-17</v>
      </c>
      <c r="O4658" s="460">
        <f t="shared" si="815"/>
        <v>-335.76334161994248</v>
      </c>
      <c r="P4658" s="460">
        <f t="shared" si="812"/>
        <v>-100</v>
      </c>
      <c r="Q4658" s="460">
        <f t="shared" si="813"/>
        <v>6.63140949340668E-35</v>
      </c>
      <c r="R4658" s="460">
        <f t="shared" si="814"/>
        <v>-6.6314094934066798E-33</v>
      </c>
    </row>
    <row r="4659" spans="3:18" x14ac:dyDescent="0.35">
      <c r="C4659" s="460">
        <v>81800</v>
      </c>
      <c r="D4659" s="460">
        <f t="shared" si="805"/>
        <v>81800</v>
      </c>
      <c r="E4659" s="460">
        <f t="shared" si="811"/>
        <v>81.8</v>
      </c>
      <c r="F4659" s="460">
        <f t="shared" si="806"/>
        <v>1.7975923412296768E-8</v>
      </c>
      <c r="G4659" s="460">
        <v>1.0536710188653999E-8</v>
      </c>
      <c r="H4659" s="460">
        <f t="shared" si="807"/>
        <v>1</v>
      </c>
      <c r="I4659" s="460">
        <v>2.5805890769676001E-7</v>
      </c>
      <c r="J4659" s="587">
        <v>1.00223007324851E-7</v>
      </c>
      <c r="K4659" s="587">
        <v>1.8936031383017E-7</v>
      </c>
      <c r="L4659" s="460" t="str">
        <f t="shared" si="808"/>
        <v>-</v>
      </c>
      <c r="M4659" s="460">
        <f t="shared" si="809"/>
        <v>1</v>
      </c>
      <c r="N4659" s="460">
        <f t="shared" si="810"/>
        <v>1.8940709536881132E-16</v>
      </c>
      <c r="O4659" s="460">
        <f t="shared" si="815"/>
        <v>-314.45207511892488</v>
      </c>
      <c r="P4659" s="460">
        <f t="shared" si="812"/>
        <v>-100</v>
      </c>
      <c r="Q4659" s="460">
        <f t="shared" si="813"/>
        <v>1.0577483677667649E-32</v>
      </c>
      <c r="R4659" s="460">
        <f t="shared" si="814"/>
        <v>-1.0577483677667649E-30</v>
      </c>
    </row>
    <row r="4660" spans="3:18" x14ac:dyDescent="0.35">
      <c r="C4660" s="460">
        <v>81900</v>
      </c>
      <c r="D4660" s="460">
        <f t="shared" si="805"/>
        <v>81900</v>
      </c>
      <c r="E4660" s="460">
        <f t="shared" si="811"/>
        <v>81.900000000000006</v>
      </c>
      <c r="F4660" s="460">
        <f t="shared" si="806"/>
        <v>4.0000519646596554E-8</v>
      </c>
      <c r="G4660" s="460">
        <v>1.3766885273136199E-8</v>
      </c>
      <c r="H4660" s="460">
        <f t="shared" si="807"/>
        <v>1</v>
      </c>
      <c r="I4660" s="460">
        <v>2.14530507407541E-7</v>
      </c>
      <c r="J4660" s="587">
        <v>1.81503693996439E-7</v>
      </c>
      <c r="K4660" s="587">
        <v>3.2465732667655898E-7</v>
      </c>
      <c r="L4660" s="460" t="str">
        <f t="shared" si="808"/>
        <v>-</v>
      </c>
      <c r="M4660" s="460">
        <f t="shared" si="809"/>
        <v>1</v>
      </c>
      <c r="N4660" s="460">
        <f t="shared" si="810"/>
        <v>5.506825648405253E-16</v>
      </c>
      <c r="O4660" s="460">
        <f t="shared" si="815"/>
        <v>-305.18197346995373</v>
      </c>
      <c r="P4660" s="460">
        <f t="shared" si="812"/>
        <v>-100</v>
      </c>
      <c r="Q4660" s="460">
        <f t="shared" si="813"/>
        <v>1.3693317628719282E-31</v>
      </c>
      <c r="R4660" s="460">
        <f t="shared" si="814"/>
        <v>-1.3693317628719281E-29</v>
      </c>
    </row>
    <row r="4661" spans="3:18" x14ac:dyDescent="0.35">
      <c r="C4661" s="460">
        <v>82000</v>
      </c>
      <c r="D4661" s="460">
        <f t="shared" si="805"/>
        <v>82000</v>
      </c>
      <c r="E4661" s="460">
        <f t="shared" si="811"/>
        <v>82</v>
      </c>
      <c r="F4661" s="460">
        <f t="shared" si="806"/>
        <v>5.0606434699352299E-8</v>
      </c>
      <c r="G4661" s="460">
        <v>1.16996086600579E-14</v>
      </c>
      <c r="H4661" s="460">
        <f t="shared" si="807"/>
        <v>1</v>
      </c>
      <c r="I4661" s="460">
        <v>1.3862185516482701E-7</v>
      </c>
      <c r="J4661" s="587">
        <v>2.3410342258361E-7</v>
      </c>
      <c r="K4661" s="587">
        <v>4.27136762614859E-7</v>
      </c>
      <c r="L4661" s="460" t="str">
        <f t="shared" si="808"/>
        <v>-</v>
      </c>
      <c r="M4661" s="460">
        <f t="shared" si="809"/>
        <v>1</v>
      </c>
      <c r="N4661" s="460">
        <f t="shared" si="810"/>
        <v>5.9207548166319677E-22</v>
      </c>
      <c r="O4661" s="460">
        <f t="shared" si="815"/>
        <v>-424.5524584608072</v>
      </c>
      <c r="P4661" s="460">
        <f t="shared" si="812"/>
        <v>-100</v>
      </c>
      <c r="Q4661" s="460">
        <f t="shared" si="813"/>
        <v>7.5812984827744894E-32</v>
      </c>
      <c r="R4661" s="460">
        <f t="shared" si="814"/>
        <v>-7.5812984827744892E-30</v>
      </c>
    </row>
    <row r="4662" spans="3:18" x14ac:dyDescent="0.35">
      <c r="C4662" s="460">
        <v>82100</v>
      </c>
      <c r="D4662" s="460">
        <f t="shared" si="805"/>
        <v>82100</v>
      </c>
      <c r="E4662" s="460">
        <f t="shared" si="811"/>
        <v>82.1</v>
      </c>
      <c r="F4662" s="460">
        <f t="shared" si="806"/>
        <v>3.9814445764154884E-8</v>
      </c>
      <c r="G4662" s="460">
        <v>1.37668906446877E-8</v>
      </c>
      <c r="H4662" s="460">
        <f t="shared" si="807"/>
        <v>1</v>
      </c>
      <c r="I4662" s="460">
        <v>4.2145090403736997E-8</v>
      </c>
      <c r="J4662" s="587">
        <v>2.4981222298416001E-7</v>
      </c>
      <c r="K4662" s="587">
        <v>4.86988685092597E-7</v>
      </c>
      <c r="L4662" s="460" t="str">
        <f t="shared" si="808"/>
        <v>-</v>
      </c>
      <c r="M4662" s="460">
        <f t="shared" si="809"/>
        <v>1</v>
      </c>
      <c r="N4662" s="460">
        <f t="shared" si="810"/>
        <v>5.4812112091396972E-16</v>
      </c>
      <c r="O4662" s="460">
        <f t="shared" si="815"/>
        <v>-305.22246925614184</v>
      </c>
      <c r="P4662" s="460">
        <f t="shared" si="812"/>
        <v>-100</v>
      </c>
      <c r="Q4662" s="460">
        <f t="shared" si="813"/>
        <v>7.510935306262264E-32</v>
      </c>
      <c r="R4662" s="460">
        <f t="shared" si="814"/>
        <v>-7.5109353062622637E-30</v>
      </c>
    </row>
    <row r="4663" spans="3:18" x14ac:dyDescent="0.35">
      <c r="C4663" s="460">
        <v>82200</v>
      </c>
      <c r="D4663" s="460">
        <f t="shared" si="805"/>
        <v>82200</v>
      </c>
      <c r="E4663" s="460">
        <f t="shared" si="811"/>
        <v>82.2</v>
      </c>
      <c r="F4663" s="460">
        <f t="shared" si="806"/>
        <v>1.7809071724698609E-8</v>
      </c>
      <c r="G4663" s="460">
        <v>1.05367123548686E-8</v>
      </c>
      <c r="H4663" s="460">
        <f t="shared" si="807"/>
        <v>1</v>
      </c>
      <c r="I4663" s="460">
        <v>6.0044638175314396E-8</v>
      </c>
      <c r="J4663" s="587">
        <v>2.26394043019626E-7</v>
      </c>
      <c r="K4663" s="587">
        <v>4.9867247267134897E-7</v>
      </c>
      <c r="L4663" s="460" t="str">
        <f t="shared" si="808"/>
        <v>-</v>
      </c>
      <c r="M4663" s="460">
        <f t="shared" si="809"/>
        <v>1</v>
      </c>
      <c r="N4663" s="460">
        <f t="shared" si="810"/>
        <v>1.8764906607037289E-16</v>
      </c>
      <c r="O4663" s="460">
        <f t="shared" si="815"/>
        <v>-314.53307185459357</v>
      </c>
      <c r="P4663" s="460">
        <f t="shared" si="812"/>
        <v>-100</v>
      </c>
      <c r="Q4663" s="460">
        <f t="shared" si="813"/>
        <v>1.3533944201374362E-31</v>
      </c>
      <c r="R4663" s="460">
        <f t="shared" si="814"/>
        <v>-1.3533944201374363E-29</v>
      </c>
    </row>
    <row r="4664" spans="3:18" x14ac:dyDescent="0.35">
      <c r="C4664" s="460">
        <v>82300</v>
      </c>
      <c r="D4664" s="460">
        <f t="shared" si="805"/>
        <v>82300</v>
      </c>
      <c r="E4664" s="460">
        <f t="shared" si="811"/>
        <v>82.3</v>
      </c>
      <c r="F4664" s="460">
        <f t="shared" si="806"/>
        <v>2.8164343886106934E-9</v>
      </c>
      <c r="G4664" s="460">
        <v>5.7024352894768301E-9</v>
      </c>
      <c r="H4664" s="460">
        <f t="shared" si="807"/>
        <v>1</v>
      </c>
      <c r="I4664" s="460">
        <v>1.5233606006860901E-7</v>
      </c>
      <c r="J4664" s="587">
        <v>1.67889853395964E-7</v>
      </c>
      <c r="K4664" s="587">
        <v>4.6142601355366702E-7</v>
      </c>
      <c r="L4664" s="460" t="str">
        <f t="shared" si="808"/>
        <v>-</v>
      </c>
      <c r="M4664" s="460">
        <f t="shared" si="809"/>
        <v>1</v>
      </c>
      <c r="N4664" s="460">
        <f t="shared" si="810"/>
        <v>1.6060534848109718E-17</v>
      </c>
      <c r="O4664" s="460">
        <f t="shared" si="815"/>
        <v>-335.88479991873714</v>
      </c>
      <c r="P4664" s="460">
        <f t="shared" si="812"/>
        <v>-100</v>
      </c>
      <c r="Q4664" s="460">
        <f t="shared" si="813"/>
        <v>1.0374400376591863E-32</v>
      </c>
      <c r="R4664" s="460">
        <f t="shared" si="814"/>
        <v>-1.0374400376591863E-30</v>
      </c>
    </row>
    <row r="4665" spans="3:18" x14ac:dyDescent="0.35">
      <c r="C4665" s="460">
        <v>82400</v>
      </c>
      <c r="D4665" s="460">
        <f t="shared" si="805"/>
        <v>82400</v>
      </c>
      <c r="E4665" s="460">
        <f t="shared" si="811"/>
        <v>82.4</v>
      </c>
      <c r="F4665" s="460">
        <f t="shared" si="806"/>
        <v>9.2894015528306119E-49</v>
      </c>
      <c r="G4665" s="460">
        <v>0.99999998509883903</v>
      </c>
      <c r="H4665" s="460">
        <f t="shared" si="807"/>
        <v>1</v>
      </c>
      <c r="I4665" s="460">
        <v>2.2074507926837199E-7</v>
      </c>
      <c r="J4665" s="587">
        <v>8.3913162145018205E-8</v>
      </c>
      <c r="K4665" s="587">
        <v>3.7930116713359601E-7</v>
      </c>
      <c r="L4665" s="460" t="str">
        <f t="shared" si="808"/>
        <v>-</v>
      </c>
      <c r="M4665" s="460">
        <f t="shared" si="809"/>
        <v>1</v>
      </c>
      <c r="N4665" s="460">
        <f t="shared" si="810"/>
        <v>9.289401414407744E-49</v>
      </c>
      <c r="O4665" s="460">
        <f t="shared" si="815"/>
        <v>-960.64024539891102</v>
      </c>
      <c r="P4665" s="460">
        <f t="shared" si="812"/>
        <v>-100</v>
      </c>
      <c r="Q4665" s="460">
        <f t="shared" si="813"/>
        <v>6.448519490183666E-35</v>
      </c>
      <c r="R4665" s="460">
        <f t="shared" si="814"/>
        <v>-6.4485194901836665E-33</v>
      </c>
    </row>
    <row r="4666" spans="3:18" x14ac:dyDescent="0.35">
      <c r="C4666" s="460">
        <v>82500</v>
      </c>
      <c r="D4666" s="460">
        <f t="shared" si="805"/>
        <v>82500</v>
      </c>
      <c r="E4666" s="460">
        <f t="shared" si="811"/>
        <v>82.5</v>
      </c>
      <c r="F4666" s="460">
        <f t="shared" si="806"/>
        <v>2.8034744541960042E-9</v>
      </c>
      <c r="G4666" s="460">
        <v>5.7024034200586004E-9</v>
      </c>
      <c r="H4666" s="460">
        <f t="shared" si="807"/>
        <v>1</v>
      </c>
      <c r="I4666" s="460">
        <v>2.5503066385403399E-7</v>
      </c>
      <c r="J4666" s="587">
        <v>1.1940107369077799E-8</v>
      </c>
      <c r="K4666" s="587">
        <v>2.6072597188031401E-7</v>
      </c>
      <c r="L4666" s="460" t="str">
        <f t="shared" si="808"/>
        <v>-</v>
      </c>
      <c r="M4666" s="460">
        <f t="shared" si="809"/>
        <v>1</v>
      </c>
      <c r="N4666" s="460">
        <f t="shared" si="810"/>
        <v>1.5986542315654212E-17</v>
      </c>
      <c r="O4666" s="460">
        <f t="shared" si="815"/>
        <v>-335.92490916862005</v>
      </c>
      <c r="P4666" s="460">
        <f t="shared" si="812"/>
        <v>-100</v>
      </c>
      <c r="Q4666" s="460">
        <f t="shared" si="813"/>
        <v>6.3892383802550692E-35</v>
      </c>
      <c r="R4666" s="460">
        <f t="shared" si="814"/>
        <v>-6.3892383802550694E-33</v>
      </c>
    </row>
    <row r="4667" spans="3:18" x14ac:dyDescent="0.35">
      <c r="C4667" s="460">
        <v>82600</v>
      </c>
      <c r="D4667" s="460">
        <f t="shared" si="805"/>
        <v>82600</v>
      </c>
      <c r="E4667" s="460">
        <f t="shared" si="811"/>
        <v>82.6</v>
      </c>
      <c r="F4667" s="460">
        <f t="shared" si="806"/>
        <v>1.7645550177535485E-8</v>
      </c>
      <c r="G4667" s="460">
        <v>1.0536713581223801E-8</v>
      </c>
      <c r="H4667" s="460">
        <f t="shared" si="807"/>
        <v>1</v>
      </c>
      <c r="I4667" s="460">
        <v>2.5022330330677902E-7</v>
      </c>
      <c r="J4667" s="587">
        <v>1.04304728933889E-7</v>
      </c>
      <c r="K4667" s="587">
        <v>1.17640568798797E-7</v>
      </c>
      <c r="L4667" s="460" t="str">
        <f t="shared" si="808"/>
        <v>-</v>
      </c>
      <c r="M4667" s="460">
        <f t="shared" si="809"/>
        <v>1</v>
      </c>
      <c r="N4667" s="460">
        <f t="shared" si="810"/>
        <v>1.859261082038042E-16</v>
      </c>
      <c r="O4667" s="460">
        <f t="shared" si="815"/>
        <v>-314.61319242481949</v>
      </c>
      <c r="P4667" s="460">
        <f t="shared" si="812"/>
        <v>-100</v>
      </c>
      <c r="Q4667" s="460">
        <f t="shared" si="813"/>
        <v>1.0192179609948238E-32</v>
      </c>
      <c r="R4667" s="460">
        <f t="shared" si="814"/>
        <v>-1.0192179609948238E-30</v>
      </c>
    </row>
    <row r="4668" spans="3:18" x14ac:dyDescent="0.35">
      <c r="C4668" s="460">
        <v>82700</v>
      </c>
      <c r="D4668" s="460">
        <f t="shared" si="805"/>
        <v>82700</v>
      </c>
      <c r="E4668" s="460">
        <f t="shared" si="811"/>
        <v>82.7</v>
      </c>
      <c r="F4668" s="460">
        <f t="shared" si="806"/>
        <v>3.9267344711585947E-8</v>
      </c>
      <c r="G4668" s="460">
        <v>1.37668937319334E-8</v>
      </c>
      <c r="H4668" s="460">
        <f t="shared" si="807"/>
        <v>1</v>
      </c>
      <c r="I4668" s="460">
        <v>2.0733818703524699E-7</v>
      </c>
      <c r="J4668" s="587">
        <v>1.78522245366967E-7</v>
      </c>
      <c r="K4668" s="587">
        <v>3.5704705694811098E-8</v>
      </c>
      <c r="L4668" s="460" t="str">
        <f t="shared" si="808"/>
        <v>-</v>
      </c>
      <c r="M4668" s="460">
        <f t="shared" si="809"/>
        <v>1</v>
      </c>
      <c r="N4668" s="460">
        <f t="shared" si="810"/>
        <v>5.4058936177960068E-16</v>
      </c>
      <c r="O4668" s="460">
        <f t="shared" si="815"/>
        <v>-305.3426501000813</v>
      </c>
      <c r="P4668" s="460">
        <f t="shared" si="812"/>
        <v>-100</v>
      </c>
      <c r="Q4668" s="460">
        <f t="shared" si="813"/>
        <v>1.3195618203130192E-31</v>
      </c>
      <c r="R4668" s="460">
        <f t="shared" si="814"/>
        <v>-1.3195618203130193E-29</v>
      </c>
    </row>
    <row r="4669" spans="3:18" x14ac:dyDescent="0.35">
      <c r="C4669" s="460">
        <v>82800</v>
      </c>
      <c r="D4669" s="460">
        <f t="shared" si="805"/>
        <v>82800</v>
      </c>
      <c r="E4669" s="460">
        <f t="shared" si="811"/>
        <v>82.8</v>
      </c>
      <c r="F4669" s="460">
        <f t="shared" si="806"/>
        <v>4.9681364627606048E-8</v>
      </c>
      <c r="G4669" s="460">
        <v>1.67473624549177E-14</v>
      </c>
      <c r="H4669" s="460">
        <f t="shared" si="807"/>
        <v>1</v>
      </c>
      <c r="I4669" s="460">
        <v>1.3317137017761599E-7</v>
      </c>
      <c r="J4669" s="587">
        <v>2.2298110034221099E-7</v>
      </c>
      <c r="K4669" s="587">
        <v>1.8416815852987401E-7</v>
      </c>
      <c r="L4669" s="460" t="str">
        <f t="shared" si="808"/>
        <v>-</v>
      </c>
      <c r="M4669" s="460">
        <f t="shared" si="809"/>
        <v>1</v>
      </c>
      <c r="N4669" s="460">
        <f t="shared" si="810"/>
        <v>8.3203182067344579E-22</v>
      </c>
      <c r="O4669" s="460">
        <f t="shared" si="815"/>
        <v>-421.59720127998781</v>
      </c>
      <c r="P4669" s="460">
        <f t="shared" si="812"/>
        <v>-100</v>
      </c>
      <c r="Q4669" s="460">
        <f t="shared" si="813"/>
        <v>7.3059439411267518E-32</v>
      </c>
      <c r="R4669" s="460">
        <f t="shared" si="814"/>
        <v>-7.305943941126752E-30</v>
      </c>
    </row>
    <row r="4670" spans="3:18" x14ac:dyDescent="0.35">
      <c r="C4670" s="460">
        <v>82900</v>
      </c>
      <c r="D4670" s="460">
        <f t="shared" ref="D4670:D4733" si="816">IF(AND($D$11=$U$86,$D$13&gt;=$U$80),$D$13/$U$80,1)*(f_CLK_MHz/fCLK_NOM_MHz)*$C4670</f>
        <v>82900</v>
      </c>
      <c r="E4670" s="460">
        <f t="shared" si="811"/>
        <v>82.9</v>
      </c>
      <c r="F4670" s="460">
        <f t="shared" ref="F4670:F4733" si="817">IF(SINC3_Decimation&lt;&gt;0,(ABS(SIN(((MOD_CLK_DIV*PI()*$D4670*SINC3_Decimation)/(f_CLK_MHz*1000000)))/(SINC3_Decimation*SIN(((MOD_CLK_DIV*PI()*$D4670)/(f_CLK_MHz*1000000)))))^First_Stage_Order),"-")</f>
        <v>3.9088615538412813E-8</v>
      </c>
      <c r="G4670" s="460">
        <v>1.37668821855468E-8</v>
      </c>
      <c r="H4670" s="460">
        <f t="shared" ref="H4670:H4733" si="818">IF(SINC1A_Decimation&lt;&gt;0,(ABS(SIN(((MOD_CLK_DIV*SINC3_Decimation*FIR2_Decimation*PI()*$D4670*SINC1A_Decimation)/(f_CLK_MHz*1000000)))/(SINC1A_Decimation*SIN(((MOD_CLK_DIV*SINC3_Decimation*FIR2_Decimation*PI()*$D4670)/(f_CLK_MHz*1000000)))))^1),"-")</f>
        <v>1</v>
      </c>
      <c r="I4670" s="460">
        <v>3.9217734707604497E-8</v>
      </c>
      <c r="J4670" s="587">
        <v>2.3094728354995999E-7</v>
      </c>
      <c r="K4670" s="587">
        <v>3.1321131581954201E-7</v>
      </c>
      <c r="L4670" s="460" t="str">
        <f t="shared" ref="L4670:L4733" si="819">IF(SINC1B_Decimation&lt;&gt;0,(ABS(SIN(((MOD_CLK_DIV*FIR1_Decimation*PI()*$D4670*SINC1B_Decimation)/(f_CLK_MHz*1000000)))/(SINC1B_Decimation*SIN(((MOD_CLK_DIV*FIR1_Decimation*PI()*$D4670)/(f_CLK_MHz*1000000)))))^1),"-")</f>
        <v>-</v>
      </c>
      <c r="M4670" s="460">
        <f t="shared" ref="M4670:M4733" si="820">IF($D$14=$Z$85,(ABS(SIN(((Dec_Prior_to_Chop*PI()*$D4670*2)/(f_CLK_MHz*1000000)))/(2*SIN(((Dec_Prior_to_Chop*PI()*$D4670)/(f_CLK_MHz*1000000)))))^1),1)</f>
        <v>1</v>
      </c>
      <c r="N4670" s="460">
        <f t="shared" ref="N4670:N4733" si="821">M4670*IF(FILTER=$U$85,F4670,IF(AND(FILTER=$U$86,$D$13&lt;=$U$73,$D$13&lt;&gt;$U$72),F4670*G4670*H4670,IF(AND(FILTER=$U$86,OR($D$13&gt;=$U$74,$D$13=$U$72),$D$13&lt;=$U$79,$D$13&lt;&gt;$U$75),I4670*L4670,IF(AND(FILTER=$U$86,$D$13=$U$75),J4670*L4670,IF(AND(FILTER=$U$86,$D$13&gt;=$U$80),K4670,"Error")))))</f>
        <v>5.3812836491346317E-16</v>
      </c>
      <c r="O4670" s="460">
        <f t="shared" si="815"/>
        <v>-305.38228231105938</v>
      </c>
      <c r="P4670" s="460">
        <f t="shared" si="812"/>
        <v>-100</v>
      </c>
      <c r="Q4670" s="460">
        <f t="shared" si="813"/>
        <v>7.2395758151244022E-32</v>
      </c>
      <c r="R4670" s="460">
        <f t="shared" si="814"/>
        <v>-7.2395758151244023E-30</v>
      </c>
    </row>
    <row r="4671" spans="3:18" x14ac:dyDescent="0.35">
      <c r="C4671" s="460">
        <v>83000</v>
      </c>
      <c r="D4671" s="460">
        <f t="shared" si="816"/>
        <v>83000</v>
      </c>
      <c r="E4671" s="460">
        <f t="shared" ref="E4671:E4734" si="822">D4671/1000</f>
        <v>83</v>
      </c>
      <c r="F4671" s="460">
        <f t="shared" si="817"/>
        <v>1.7485284501961173E-8</v>
      </c>
      <c r="G4671" s="460">
        <v>1.0536708969045199E-8</v>
      </c>
      <c r="H4671" s="460">
        <f t="shared" si="818"/>
        <v>1</v>
      </c>
      <c r="I4671" s="460">
        <v>6.0117012088096097E-8</v>
      </c>
      <c r="J4671" s="587">
        <v>2.0159688986910599E-7</v>
      </c>
      <c r="K4671" s="587">
        <v>4.1032178759251798E-7</v>
      </c>
      <c r="L4671" s="460" t="str">
        <f t="shared" si="819"/>
        <v>-</v>
      </c>
      <c r="M4671" s="460">
        <f t="shared" si="820"/>
        <v>1</v>
      </c>
      <c r="N4671" s="460">
        <f t="shared" si="821"/>
        <v>1.8423735403812131E-16</v>
      </c>
      <c r="O4671" s="460">
        <f t="shared" si="815"/>
        <v>-314.69244624413471</v>
      </c>
      <c r="P4671" s="460">
        <f t="shared" si="812"/>
        <v>-100</v>
      </c>
      <c r="Q4671" s="460">
        <f t="shared" si="813"/>
        <v>1.3045305797910987E-31</v>
      </c>
      <c r="R4671" s="460">
        <f t="shared" si="814"/>
        <v>-1.3045305797910986E-29</v>
      </c>
    </row>
    <row r="4672" spans="3:18" x14ac:dyDescent="0.35">
      <c r="C4672" s="460">
        <v>83100</v>
      </c>
      <c r="D4672" s="460">
        <f t="shared" si="816"/>
        <v>83100</v>
      </c>
      <c r="E4672" s="460">
        <f t="shared" si="822"/>
        <v>83.1</v>
      </c>
      <c r="F4672" s="460">
        <f t="shared" si="817"/>
        <v>2.7653673512890831E-9</v>
      </c>
      <c r="G4672" s="460">
        <v>5.7024409788479101E-9</v>
      </c>
      <c r="H4672" s="460">
        <f t="shared" si="818"/>
        <v>1</v>
      </c>
      <c r="I4672" s="460">
        <v>1.4973200524189501E-7</v>
      </c>
      <c r="J4672" s="587">
        <v>1.40092404888628E-7</v>
      </c>
      <c r="K4672" s="587">
        <v>4.66225256276501E-7</v>
      </c>
      <c r="L4672" s="460" t="str">
        <f t="shared" si="819"/>
        <v>-</v>
      </c>
      <c r="M4672" s="460">
        <f t="shared" si="820"/>
        <v>1</v>
      </c>
      <c r="N4672" s="460">
        <f t="shared" si="821"/>
        <v>1.5769344105558971E-17</v>
      </c>
      <c r="O4672" s="460">
        <f t="shared" si="815"/>
        <v>-336.04372739817819</v>
      </c>
      <c r="P4672" s="460">
        <f t="shared" si="812"/>
        <v>-100</v>
      </c>
      <c r="Q4672" s="460">
        <f t="shared" si="813"/>
        <v>1.000066982558431E-32</v>
      </c>
      <c r="R4672" s="460">
        <f t="shared" si="814"/>
        <v>-1.000066982558431E-30</v>
      </c>
    </row>
    <row r="4673" spans="3:18" x14ac:dyDescent="0.35">
      <c r="C4673" s="460">
        <v>83200</v>
      </c>
      <c r="D4673" s="460">
        <f t="shared" si="816"/>
        <v>83200</v>
      </c>
      <c r="E4673" s="460">
        <f t="shared" si="822"/>
        <v>83.2</v>
      </c>
      <c r="F4673" s="460">
        <f t="shared" si="817"/>
        <v>3.4338536499753616E-48</v>
      </c>
      <c r="G4673" s="460">
        <v>0.99999998509883903</v>
      </c>
      <c r="H4673" s="460">
        <f t="shared" si="818"/>
        <v>1</v>
      </c>
      <c r="I4673" s="460">
        <v>2.1613351062057E-7</v>
      </c>
      <c r="J4673" s="587">
        <v>5.6699119058895E-8</v>
      </c>
      <c r="K4673" s="587">
        <v>4.75769308327363E-7</v>
      </c>
      <c r="L4673" s="460" t="str">
        <f t="shared" si="819"/>
        <v>-</v>
      </c>
      <c r="M4673" s="460">
        <f t="shared" si="820"/>
        <v>1</v>
      </c>
      <c r="N4673" s="460">
        <f t="shared" si="821"/>
        <v>3.4338535988069558E-48</v>
      </c>
      <c r="O4673" s="460">
        <f t="shared" si="815"/>
        <v>-949.28436449559081</v>
      </c>
      <c r="P4673" s="460">
        <f t="shared" si="812"/>
        <v>-100</v>
      </c>
      <c r="Q4673" s="460">
        <f t="shared" si="813"/>
        <v>6.2168053379881861E-35</v>
      </c>
      <c r="R4673" s="460">
        <f t="shared" si="814"/>
        <v>-6.2168053379881866E-33</v>
      </c>
    </row>
    <row r="4674" spans="3:18" x14ac:dyDescent="0.35">
      <c r="C4674" s="460">
        <v>83300</v>
      </c>
      <c r="D4674" s="460">
        <f t="shared" si="816"/>
        <v>83300</v>
      </c>
      <c r="E4674" s="460">
        <f t="shared" si="822"/>
        <v>83.3</v>
      </c>
      <c r="F4674" s="460">
        <f t="shared" si="817"/>
        <v>2.7529177862710461E-9</v>
      </c>
      <c r="G4674" s="460">
        <v>5.7024275777429497E-9</v>
      </c>
      <c r="H4674" s="460">
        <f t="shared" si="818"/>
        <v>1</v>
      </c>
      <c r="I4674" s="460">
        <v>2.4947253736656602E-7</v>
      </c>
      <c r="J4674" s="587">
        <v>3.4908130470130899E-8</v>
      </c>
      <c r="K4674" s="587">
        <v>4.3839504921397502E-7</v>
      </c>
      <c r="L4674" s="460" t="str">
        <f t="shared" si="819"/>
        <v>-</v>
      </c>
      <c r="M4674" s="460">
        <f t="shared" si="820"/>
        <v>1</v>
      </c>
      <c r="N4674" s="460">
        <f t="shared" si="821"/>
        <v>1.5698314303691084E-17</v>
      </c>
      <c r="O4674" s="460">
        <f t="shared" si="815"/>
        <v>-336.08293959883417</v>
      </c>
      <c r="P4674" s="460">
        <f t="shared" si="812"/>
        <v>-100</v>
      </c>
      <c r="Q4674" s="460">
        <f t="shared" si="813"/>
        <v>6.1609267994368028E-35</v>
      </c>
      <c r="R4674" s="460">
        <f t="shared" si="814"/>
        <v>-6.1609267994368031E-33</v>
      </c>
    </row>
    <row r="4675" spans="3:18" x14ac:dyDescent="0.35">
      <c r="C4675" s="460">
        <v>83400</v>
      </c>
      <c r="D4675" s="460">
        <f t="shared" si="816"/>
        <v>83400</v>
      </c>
      <c r="E4675" s="460">
        <f t="shared" si="822"/>
        <v>83.4</v>
      </c>
      <c r="F4675" s="460">
        <f t="shared" si="817"/>
        <v>1.7328202563718167E-8</v>
      </c>
      <c r="G4675" s="460">
        <v>1.053671698238E-8</v>
      </c>
      <c r="H4675" s="460">
        <f t="shared" si="818"/>
        <v>1</v>
      </c>
      <c r="I4675" s="460">
        <v>2.45009834497362E-7</v>
      </c>
      <c r="J4675" s="587">
        <v>1.19869314223262E-7</v>
      </c>
      <c r="K4675" s="587">
        <v>3.5815364034200102E-7</v>
      </c>
      <c r="L4675" s="460" t="str">
        <f t="shared" si="819"/>
        <v>-</v>
      </c>
      <c r="M4675" s="460">
        <f t="shared" si="820"/>
        <v>1</v>
      </c>
      <c r="N4675" s="460">
        <f t="shared" si="821"/>
        <v>1.8258236622724986E-16</v>
      </c>
      <c r="O4675" s="460">
        <f t="shared" si="815"/>
        <v>-314.77082337721788</v>
      </c>
      <c r="P4675" s="460">
        <f t="shared" ref="P4675:P4738" si="823">D4674-D4675</f>
        <v>-100</v>
      </c>
      <c r="Q4675" s="460">
        <f t="shared" ref="Q4675:Q4738" si="824">((N4675+N4674)/2)^2</f>
        <v>9.8288070679532664E-33</v>
      </c>
      <c r="R4675" s="460">
        <f t="shared" ref="R4675:R4738" si="825">P4675*Q4675</f>
        <v>-9.8288070679532663E-31</v>
      </c>
    </row>
    <row r="4676" spans="3:18" x14ac:dyDescent="0.35">
      <c r="C4676" s="460">
        <v>83500</v>
      </c>
      <c r="D4676" s="460">
        <f t="shared" si="816"/>
        <v>83500</v>
      </c>
      <c r="E4676" s="460">
        <f t="shared" si="822"/>
        <v>83.5</v>
      </c>
      <c r="F4676" s="460">
        <f t="shared" si="817"/>
        <v>3.8563059983644203E-8</v>
      </c>
      <c r="G4676" s="460">
        <v>1.37669021859343E-8</v>
      </c>
      <c r="H4676" s="460">
        <f t="shared" si="818"/>
        <v>1</v>
      </c>
      <c r="I4676" s="460">
        <v>2.0379023119756201E-7</v>
      </c>
      <c r="J4676" s="587">
        <v>1.8453346611828601E-7</v>
      </c>
      <c r="K4676" s="587">
        <v>2.4326995823594499E-7</v>
      </c>
      <c r="L4676" s="460" t="str">
        <f t="shared" si="819"/>
        <v>-</v>
      </c>
      <c r="M4676" s="460">
        <f t="shared" si="820"/>
        <v>1</v>
      </c>
      <c r="N4676" s="460">
        <f t="shared" si="821"/>
        <v>5.3089387478514696E-16</v>
      </c>
      <c r="O4676" s="460">
        <f t="shared" si="815"/>
        <v>-305.49984570648849</v>
      </c>
      <c r="P4676" s="460">
        <f t="shared" si="823"/>
        <v>-100</v>
      </c>
      <c r="Q4676" s="460">
        <f t="shared" si="824"/>
        <v>1.2726208662229495E-31</v>
      </c>
      <c r="R4676" s="460">
        <f t="shared" si="825"/>
        <v>-1.2726208662229496E-29</v>
      </c>
    </row>
    <row r="4677" spans="3:18" x14ac:dyDescent="0.35">
      <c r="C4677" s="460">
        <v>83600</v>
      </c>
      <c r="D4677" s="460">
        <f t="shared" si="816"/>
        <v>83600</v>
      </c>
      <c r="E4677" s="460">
        <f t="shared" si="822"/>
        <v>83.6</v>
      </c>
      <c r="F4677" s="460">
        <f t="shared" si="817"/>
        <v>4.8792725454208151E-8</v>
      </c>
      <c r="G4677" s="460">
        <v>4.8204182403840899E-15</v>
      </c>
      <c r="H4677" s="460">
        <f t="shared" si="818"/>
        <v>1</v>
      </c>
      <c r="I4677" s="460">
        <v>1.3243062131125801E-7</v>
      </c>
      <c r="J4677" s="587">
        <v>2.1863761911026399E-7</v>
      </c>
      <c r="K4677" s="587">
        <v>1.0530004186438399E-7</v>
      </c>
      <c r="L4677" s="460" t="str">
        <f t="shared" si="819"/>
        <v>-</v>
      </c>
      <c r="M4677" s="460">
        <f t="shared" si="820"/>
        <v>1</v>
      </c>
      <c r="N4677" s="460">
        <f t="shared" si="821"/>
        <v>2.3520134377751805E-22</v>
      </c>
      <c r="O4677" s="460">
        <f t="shared" si="815"/>
        <v>-432.57120402662088</v>
      </c>
      <c r="P4677" s="460">
        <f t="shared" si="823"/>
        <v>-100</v>
      </c>
      <c r="Q4677" s="460">
        <f t="shared" si="824"/>
        <v>7.0462139004587037E-32</v>
      </c>
      <c r="R4677" s="460">
        <f t="shared" si="825"/>
        <v>-7.0462139004587031E-30</v>
      </c>
    </row>
    <row r="4678" spans="3:18" x14ac:dyDescent="0.35">
      <c r="C4678" s="460">
        <v>83700</v>
      </c>
      <c r="D4678" s="460">
        <f t="shared" si="816"/>
        <v>83700</v>
      </c>
      <c r="E4678" s="460">
        <f t="shared" si="822"/>
        <v>83.7</v>
      </c>
      <c r="F4678" s="460">
        <f t="shared" si="817"/>
        <v>3.8391353669139299E-8</v>
      </c>
      <c r="G4678" s="460">
        <v>1.3766873698380699E-8</v>
      </c>
      <c r="H4678" s="460">
        <f t="shared" si="818"/>
        <v>1</v>
      </c>
      <c r="I4678" s="460">
        <v>4.2061752456321203E-8</v>
      </c>
      <c r="J4678" s="587">
        <v>2.16923099930092E-7</v>
      </c>
      <c r="K4678" s="587">
        <v>4.20314987445628E-8</v>
      </c>
      <c r="L4678" s="460" t="str">
        <f t="shared" si="819"/>
        <v>-</v>
      </c>
      <c r="M4678" s="460">
        <f t="shared" si="820"/>
        <v>1</v>
      </c>
      <c r="N4678" s="460">
        <f t="shared" si="821"/>
        <v>5.2852891707290521E-16</v>
      </c>
      <c r="O4678" s="460">
        <f t="shared" si="815"/>
        <v>-305.5386249284694</v>
      </c>
      <c r="P4678" s="460">
        <f t="shared" si="823"/>
        <v>-100</v>
      </c>
      <c r="Q4678" s="460">
        <f t="shared" si="824"/>
        <v>6.9835766200934075E-32</v>
      </c>
      <c r="R4678" s="460">
        <f t="shared" si="825"/>
        <v>-6.9835766200934078E-30</v>
      </c>
    </row>
    <row r="4679" spans="3:18" x14ac:dyDescent="0.35">
      <c r="C4679" s="460">
        <v>83800</v>
      </c>
      <c r="D4679" s="460">
        <f t="shared" si="816"/>
        <v>83800</v>
      </c>
      <c r="E4679" s="460">
        <f t="shared" si="822"/>
        <v>83.8</v>
      </c>
      <c r="F4679" s="460">
        <f t="shared" si="817"/>
        <v>1.7174234293479854E-8</v>
      </c>
      <c r="G4679" s="460">
        <v>1.0536723472904299E-8</v>
      </c>
      <c r="H4679" s="460">
        <f t="shared" si="818"/>
        <v>1</v>
      </c>
      <c r="I4679" s="460">
        <v>5.3407461642838398E-8</v>
      </c>
      <c r="J4679" s="587">
        <v>1.79935077879567E-7</v>
      </c>
      <c r="K4679" s="587">
        <v>1.8419723043180499E-7</v>
      </c>
      <c r="L4679" s="460" t="str">
        <f t="shared" si="819"/>
        <v>-</v>
      </c>
      <c r="M4679" s="460">
        <f t="shared" si="820"/>
        <v>1</v>
      </c>
      <c r="N4679" s="460">
        <f t="shared" si="821"/>
        <v>1.8096015760926715E-16</v>
      </c>
      <c r="O4679" s="460">
        <f t="shared" si="815"/>
        <v>-314.84834068329667</v>
      </c>
      <c r="P4679" s="460">
        <f t="shared" si="823"/>
        <v>-100</v>
      </c>
      <c r="Q4679" s="460">
        <f t="shared" si="824"/>
        <v>1.2584368677334129E-31</v>
      </c>
      <c r="R4679" s="460">
        <f t="shared" si="825"/>
        <v>-1.2584368677334129E-29</v>
      </c>
    </row>
    <row r="4680" spans="3:18" x14ac:dyDescent="0.35">
      <c r="C4680" s="460">
        <v>83900</v>
      </c>
      <c r="D4680" s="460">
        <f t="shared" si="816"/>
        <v>83900</v>
      </c>
      <c r="E4680" s="460">
        <f t="shared" si="822"/>
        <v>83.9</v>
      </c>
      <c r="F4680" s="460">
        <f t="shared" si="817"/>
        <v>2.7163080614514767E-9</v>
      </c>
      <c r="G4680" s="460">
        <v>5.7024466016746003E-9</v>
      </c>
      <c r="H4680" s="460">
        <f t="shared" si="818"/>
        <v>1</v>
      </c>
      <c r="I4680" s="460">
        <v>1.39432660880943E-7</v>
      </c>
      <c r="J4680" s="587">
        <v>1.13884377056887E-7</v>
      </c>
      <c r="K4680" s="587">
        <v>3.0729994996447399E-7</v>
      </c>
      <c r="L4680" s="460" t="str">
        <f t="shared" si="819"/>
        <v>-</v>
      </c>
      <c r="M4680" s="460">
        <f t="shared" si="820"/>
        <v>1</v>
      </c>
      <c r="N4680" s="460">
        <f t="shared" si="821"/>
        <v>1.5489601674125295E-17</v>
      </c>
      <c r="O4680" s="460">
        <f t="shared" si="815"/>
        <v>-336.19919500563407</v>
      </c>
      <c r="P4680" s="460">
        <f t="shared" si="823"/>
        <v>-100</v>
      </c>
      <c r="Q4680" s="460">
        <f t="shared" si="824"/>
        <v>9.6481269806257101E-33</v>
      </c>
      <c r="R4680" s="460">
        <f t="shared" si="825"/>
        <v>-9.6481269806257108E-31</v>
      </c>
    </row>
    <row r="4681" spans="3:18" x14ac:dyDescent="0.35">
      <c r="C4681" s="460">
        <v>84000</v>
      </c>
      <c r="D4681" s="460">
        <f t="shared" si="816"/>
        <v>84000</v>
      </c>
      <c r="E4681" s="460">
        <f t="shared" si="822"/>
        <v>84</v>
      </c>
      <c r="F4681" s="460">
        <f t="shared" si="817"/>
        <v>5.6879820764073429E-51</v>
      </c>
      <c r="G4681" s="460">
        <v>0.99999998509883903</v>
      </c>
      <c r="H4681" s="460">
        <f t="shared" si="818"/>
        <v>1</v>
      </c>
      <c r="I4681" s="460">
        <v>2.0305372131472301E-7</v>
      </c>
      <c r="J4681" s="587">
        <v>2.9601900892834799E-8</v>
      </c>
      <c r="K4681" s="587">
        <v>3.9943172609914302E-7</v>
      </c>
      <c r="L4681" s="460" t="str">
        <f t="shared" si="819"/>
        <v>-</v>
      </c>
      <c r="M4681" s="460">
        <f t="shared" si="820"/>
        <v>1</v>
      </c>
      <c r="N4681" s="460">
        <f t="shared" si="821"/>
        <v>5.6879819916498067E-51</v>
      </c>
      <c r="O4681" s="460">
        <f t="shared" si="815"/>
        <v>-1004.9008357453531</v>
      </c>
      <c r="P4681" s="460">
        <f t="shared" si="823"/>
        <v>-100</v>
      </c>
      <c r="Q4681" s="460">
        <f t="shared" si="824"/>
        <v>5.998194000576629E-35</v>
      </c>
      <c r="R4681" s="460">
        <f t="shared" si="825"/>
        <v>-5.9981940005766289E-33</v>
      </c>
    </row>
    <row r="4682" spans="3:18" x14ac:dyDescent="0.35">
      <c r="C4682" s="460">
        <v>84100</v>
      </c>
      <c r="D4682" s="460">
        <f t="shared" si="816"/>
        <v>84100</v>
      </c>
      <c r="E4682" s="460">
        <f t="shared" si="822"/>
        <v>84.1</v>
      </c>
      <c r="F4682" s="460">
        <f t="shared" si="817"/>
        <v>2.7043466474232148E-9</v>
      </c>
      <c r="G4682" s="460">
        <v>5.70242195801261E-9</v>
      </c>
      <c r="H4682" s="460">
        <f t="shared" si="818"/>
        <v>1</v>
      </c>
      <c r="I4682" s="460">
        <v>2.3485253204990701E-7</v>
      </c>
      <c r="J4682" s="587">
        <v>5.9238823234958699E-8</v>
      </c>
      <c r="K4682" s="587">
        <v>4.5182607691856101E-7</v>
      </c>
      <c r="L4682" s="460" t="str">
        <f t="shared" si="819"/>
        <v>-</v>
      </c>
      <c r="M4682" s="460">
        <f t="shared" si="820"/>
        <v>1</v>
      </c>
      <c r="N4682" s="460">
        <f t="shared" si="821"/>
        <v>1.5421325704343927E-17</v>
      </c>
      <c r="O4682" s="460">
        <f t="shared" si="815"/>
        <v>-336.23756580542454</v>
      </c>
      <c r="P4682" s="460">
        <f t="shared" si="823"/>
        <v>-100</v>
      </c>
      <c r="Q4682" s="460">
        <f t="shared" si="824"/>
        <v>5.9454321619864679E-35</v>
      </c>
      <c r="R4682" s="460">
        <f t="shared" si="825"/>
        <v>-5.945432161986468E-33</v>
      </c>
    </row>
    <row r="4683" spans="3:18" x14ac:dyDescent="0.35">
      <c r="C4683" s="460">
        <v>84200</v>
      </c>
      <c r="D4683" s="460">
        <f t="shared" si="816"/>
        <v>84200</v>
      </c>
      <c r="E4683" s="460">
        <f t="shared" si="822"/>
        <v>84.2</v>
      </c>
      <c r="F4683" s="460">
        <f t="shared" si="817"/>
        <v>1.7023311619772382E-8</v>
      </c>
      <c r="G4683" s="460">
        <v>1.0536720380623E-8</v>
      </c>
      <c r="H4683" s="460">
        <f t="shared" si="818"/>
        <v>1</v>
      </c>
      <c r="I4683" s="460">
        <v>2.30352923339582E-7</v>
      </c>
      <c r="J4683" s="587">
        <v>1.3833969752030099E-7</v>
      </c>
      <c r="K4683" s="587">
        <v>4.5969186965292398E-7</v>
      </c>
      <c r="L4683" s="460" t="str">
        <f t="shared" si="819"/>
        <v>-</v>
      </c>
      <c r="M4683" s="460">
        <f t="shared" si="820"/>
        <v>1</v>
      </c>
      <c r="N4683" s="460">
        <f t="shared" si="821"/>
        <v>1.7936987448975199E-16</v>
      </c>
      <c r="O4683" s="460">
        <f t="shared" si="815"/>
        <v>-314.92500991496786</v>
      </c>
      <c r="P4683" s="460">
        <f t="shared" si="823"/>
        <v>-100</v>
      </c>
      <c r="Q4683" s="460">
        <f t="shared" si="824"/>
        <v>9.4859029182640875E-33</v>
      </c>
      <c r="R4683" s="460">
        <f t="shared" si="825"/>
        <v>-9.4859029182640872E-31</v>
      </c>
    </row>
    <row r="4684" spans="3:18" x14ac:dyDescent="0.35">
      <c r="C4684" s="460">
        <v>84300</v>
      </c>
      <c r="D4684" s="460">
        <f t="shared" si="816"/>
        <v>84300</v>
      </c>
      <c r="E4684" s="460">
        <f t="shared" si="822"/>
        <v>84.3</v>
      </c>
      <c r="F4684" s="460">
        <f t="shared" si="817"/>
        <v>3.7886405627386742E-8</v>
      </c>
      <c r="G4684" s="460">
        <v>1.3766865985404499E-8</v>
      </c>
      <c r="H4684" s="460">
        <f t="shared" si="818"/>
        <v>1</v>
      </c>
      <c r="I4684" s="460">
        <v>1.90654459815734E-7</v>
      </c>
      <c r="J4684" s="587">
        <v>1.9507733021700399E-7</v>
      </c>
      <c r="K4684" s="587">
        <v>4.22649733493716E-7</v>
      </c>
      <c r="L4684" s="460" t="str">
        <f t="shared" si="819"/>
        <v>-</v>
      </c>
      <c r="M4684" s="460">
        <f t="shared" si="820"/>
        <v>1</v>
      </c>
      <c r="N4684" s="460">
        <f t="shared" si="821"/>
        <v>5.2157706894090811E-16</v>
      </c>
      <c r="O4684" s="460">
        <f t="shared" si="815"/>
        <v>-305.65363021098835</v>
      </c>
      <c r="P4684" s="460">
        <f t="shared" si="823"/>
        <v>-100</v>
      </c>
      <c r="Q4684" s="460">
        <f t="shared" si="824"/>
        <v>1.2283165437619624E-31</v>
      </c>
      <c r="R4684" s="460">
        <f t="shared" si="825"/>
        <v>-1.2283165437619624E-29</v>
      </c>
    </row>
    <row r="4685" spans="3:18" x14ac:dyDescent="0.35">
      <c r="C4685" s="460">
        <v>84400</v>
      </c>
      <c r="D4685" s="460">
        <f t="shared" si="816"/>
        <v>84400</v>
      </c>
      <c r="E4685" s="460">
        <f t="shared" si="822"/>
        <v>84.4</v>
      </c>
      <c r="F4685" s="460">
        <f t="shared" si="817"/>
        <v>4.7938931122136862E-8</v>
      </c>
      <c r="G4685" s="460">
        <v>2.68428700446373E-14</v>
      </c>
      <c r="H4685" s="460">
        <f t="shared" si="818"/>
        <v>1</v>
      </c>
      <c r="I4685" s="460">
        <v>1.2221045081436299E-7</v>
      </c>
      <c r="J4685" s="587">
        <v>2.2051424631228599E-7</v>
      </c>
      <c r="K4685" s="587">
        <v>3.44731487872829E-7</v>
      </c>
      <c r="L4685" s="460" t="str">
        <f t="shared" si="819"/>
        <v>-</v>
      </c>
      <c r="M4685" s="460">
        <f t="shared" si="820"/>
        <v>1</v>
      </c>
      <c r="N4685" s="460">
        <f t="shared" si="821"/>
        <v>1.2868184981903383E-21</v>
      </c>
      <c r="O4685" s="460">
        <f t="shared" ref="O4685:O4748" si="826">20*LOG10(N4685)</f>
        <v>-417.80965409366297</v>
      </c>
      <c r="P4685" s="460">
        <f t="shared" si="823"/>
        <v>-100</v>
      </c>
      <c r="Q4685" s="460">
        <f t="shared" si="824"/>
        <v>6.8010995299171456E-32</v>
      </c>
      <c r="R4685" s="460">
        <f t="shared" si="825"/>
        <v>-6.8010995299171453E-30</v>
      </c>
    </row>
    <row r="4686" spans="3:18" x14ac:dyDescent="0.35">
      <c r="C4686" s="460">
        <v>84500</v>
      </c>
      <c r="D4686" s="460">
        <f t="shared" si="816"/>
        <v>84500</v>
      </c>
      <c r="E4686" s="460">
        <f t="shared" si="822"/>
        <v>84.5</v>
      </c>
      <c r="F4686" s="460">
        <f t="shared" si="817"/>
        <v>3.7721418449599786E-8</v>
      </c>
      <c r="G4686" s="460">
        <v>1.37668652184994E-8</v>
      </c>
      <c r="H4686" s="460">
        <f t="shared" si="818"/>
        <v>1</v>
      </c>
      <c r="I4686" s="460">
        <v>3.57917928700199E-8</v>
      </c>
      <c r="J4686" s="587">
        <v>2.1080209564533199E-7</v>
      </c>
      <c r="K4686" s="587">
        <v>2.3394634489543E-7</v>
      </c>
      <c r="L4686" s="460" t="str">
        <f t="shared" si="819"/>
        <v>-</v>
      </c>
      <c r="M4686" s="460">
        <f t="shared" si="820"/>
        <v>1</v>
      </c>
      <c r="N4686" s="460">
        <f t="shared" si="821"/>
        <v>5.1930568364625684E-16</v>
      </c>
      <c r="O4686" s="460">
        <f t="shared" si="826"/>
        <v>-305.69153848309986</v>
      </c>
      <c r="P4686" s="460">
        <f t="shared" si="823"/>
        <v>-100</v>
      </c>
      <c r="Q4686" s="460">
        <f t="shared" si="824"/>
        <v>6.7419932393320487E-32</v>
      </c>
      <c r="R4686" s="460">
        <f t="shared" si="825"/>
        <v>-6.7419932393320481E-30</v>
      </c>
    </row>
    <row r="4687" spans="3:18" x14ac:dyDescent="0.35">
      <c r="C4687" s="460">
        <v>84600</v>
      </c>
      <c r="D4687" s="460">
        <f t="shared" si="816"/>
        <v>84600</v>
      </c>
      <c r="E4687" s="460">
        <f t="shared" si="822"/>
        <v>84.6</v>
      </c>
      <c r="F4687" s="460">
        <f t="shared" si="817"/>
        <v>1.6875368404468958E-8</v>
      </c>
      <c r="G4687" s="460">
        <v>1.05367021665794E-8</v>
      </c>
      <c r="H4687" s="460">
        <f t="shared" si="818"/>
        <v>1</v>
      </c>
      <c r="I4687" s="460">
        <v>5.5197974474141E-8</v>
      </c>
      <c r="J4687" s="587">
        <v>1.6775712200232201E-7</v>
      </c>
      <c r="K4687" s="587">
        <v>1.0146016545831699E-7</v>
      </c>
      <c r="L4687" s="460" t="str">
        <f t="shared" si="819"/>
        <v>-</v>
      </c>
      <c r="M4687" s="460">
        <f t="shared" si="820"/>
        <v>1</v>
      </c>
      <c r="N4687" s="460">
        <f t="shared" si="821"/>
        <v>1.7781073082919363E-16</v>
      </c>
      <c r="O4687" s="460">
        <f t="shared" si="826"/>
        <v>-315.00084066042331</v>
      </c>
      <c r="P4687" s="460">
        <f t="shared" si="823"/>
        <v>-100</v>
      </c>
      <c r="Q4687" s="460">
        <f t="shared" si="824"/>
        <v>1.2149282383277702E-31</v>
      </c>
      <c r="R4687" s="460">
        <f t="shared" si="825"/>
        <v>-1.2149282383277702E-29</v>
      </c>
    </row>
    <row r="4688" spans="3:18" x14ac:dyDescent="0.35">
      <c r="C4688" s="460">
        <v>84700</v>
      </c>
      <c r="D4688" s="460">
        <f t="shared" si="816"/>
        <v>84700</v>
      </c>
      <c r="E4688" s="460">
        <f t="shared" si="822"/>
        <v>84.7</v>
      </c>
      <c r="F4688" s="460">
        <f t="shared" si="817"/>
        <v>2.6691695410101077E-9</v>
      </c>
      <c r="G4688" s="460">
        <v>5.7024223898165499E-9</v>
      </c>
      <c r="H4688" s="460">
        <f t="shared" si="818"/>
        <v>1</v>
      </c>
      <c r="I4688" s="460">
        <v>1.3679355394278501E-7</v>
      </c>
      <c r="J4688" s="587">
        <v>9.8522709789412E-8</v>
      </c>
      <c r="K4688" s="587">
        <v>3.9528335142334999E-8</v>
      </c>
      <c r="L4688" s="460" t="str">
        <f t="shared" si="819"/>
        <v>-</v>
      </c>
      <c r="M4688" s="460">
        <f t="shared" si="820"/>
        <v>1</v>
      </c>
      <c r="N4688" s="460">
        <f t="shared" si="821"/>
        <v>1.52207321528724E-17</v>
      </c>
      <c r="O4688" s="460">
        <f t="shared" si="826"/>
        <v>-336.35128912962074</v>
      </c>
      <c r="P4688" s="460">
        <f t="shared" si="823"/>
        <v>-100</v>
      </c>
      <c r="Q4688" s="460">
        <f t="shared" si="824"/>
        <v>9.3152864252491826E-33</v>
      </c>
      <c r="R4688" s="460">
        <f t="shared" si="825"/>
        <v>-9.3152864252491827E-31</v>
      </c>
    </row>
    <row r="4689" spans="3:18" x14ac:dyDescent="0.35">
      <c r="C4689" s="460">
        <v>84800</v>
      </c>
      <c r="D4689" s="460">
        <f t="shared" si="816"/>
        <v>84800</v>
      </c>
      <c r="E4689" s="460">
        <f t="shared" si="822"/>
        <v>84.8</v>
      </c>
      <c r="F4689" s="460">
        <f t="shared" si="817"/>
        <v>9.6672885645939193E-51</v>
      </c>
      <c r="G4689" s="460">
        <v>0.99999998509883903</v>
      </c>
      <c r="H4689" s="460">
        <f t="shared" si="818"/>
        <v>1</v>
      </c>
      <c r="I4689" s="460">
        <v>1.9660534189087399E-7</v>
      </c>
      <c r="J4689" s="587">
        <v>1.43808750802768E-8</v>
      </c>
      <c r="K4689" s="587">
        <v>1.7510147961901601E-7</v>
      </c>
      <c r="L4689" s="460" t="str">
        <f t="shared" si="819"/>
        <v>-</v>
      </c>
      <c r="M4689" s="460">
        <f t="shared" si="820"/>
        <v>1</v>
      </c>
      <c r="N4689" s="460">
        <f t="shared" si="821"/>
        <v>9.6672884205400961E-51</v>
      </c>
      <c r="O4689" s="460">
        <f t="shared" si="826"/>
        <v>-1000.2939064834635</v>
      </c>
      <c r="P4689" s="460">
        <f t="shared" si="823"/>
        <v>-100</v>
      </c>
      <c r="Q4689" s="460">
        <f t="shared" si="824"/>
        <v>5.7917671817370926E-35</v>
      </c>
      <c r="R4689" s="460">
        <f t="shared" si="825"/>
        <v>-5.7917671817370926E-33</v>
      </c>
    </row>
    <row r="4690" spans="3:18" x14ac:dyDescent="0.35">
      <c r="C4690" s="460">
        <v>84900</v>
      </c>
      <c r="D4690" s="460">
        <f t="shared" si="816"/>
        <v>84900</v>
      </c>
      <c r="E4690" s="460">
        <f t="shared" si="822"/>
        <v>84.9</v>
      </c>
      <c r="F4690" s="460">
        <f t="shared" si="817"/>
        <v>2.6576753062011427E-9</v>
      </c>
      <c r="G4690" s="460">
        <v>5.7024162544305902E-9</v>
      </c>
      <c r="H4690" s="460">
        <f t="shared" si="818"/>
        <v>1</v>
      </c>
      <c r="I4690" s="460">
        <v>2.2569674076939801E-7</v>
      </c>
      <c r="J4690" s="587">
        <v>7.1089558132048699E-8</v>
      </c>
      <c r="K4690" s="587">
        <v>2.91995950394559E-7</v>
      </c>
      <c r="L4690" s="460" t="str">
        <f t="shared" si="819"/>
        <v>-</v>
      </c>
      <c r="M4690" s="460">
        <f t="shared" si="820"/>
        <v>1</v>
      </c>
      <c r="N4690" s="460">
        <f t="shared" si="821"/>
        <v>1.5155170865080193E-17</v>
      </c>
      <c r="O4690" s="460">
        <f t="shared" si="826"/>
        <v>-336.38878325739773</v>
      </c>
      <c r="P4690" s="460">
        <f t="shared" si="823"/>
        <v>-100</v>
      </c>
      <c r="Q4690" s="460">
        <f t="shared" si="824"/>
        <v>5.7419800987443881E-35</v>
      </c>
      <c r="R4690" s="460">
        <f t="shared" si="825"/>
        <v>-5.7419800987443882E-33</v>
      </c>
    </row>
    <row r="4691" spans="3:18" x14ac:dyDescent="0.35">
      <c r="C4691" s="460">
        <v>85000</v>
      </c>
      <c r="D4691" s="460">
        <f t="shared" si="816"/>
        <v>85000</v>
      </c>
      <c r="E4691" s="460">
        <f t="shared" si="822"/>
        <v>85</v>
      </c>
      <c r="F4691" s="460">
        <f t="shared" si="817"/>
        <v>1.6730340380651105E-8</v>
      </c>
      <c r="G4691" s="460">
        <v>1.0536723777486101E-8</v>
      </c>
      <c r="H4691" s="460">
        <f t="shared" si="818"/>
        <v>1</v>
      </c>
      <c r="I4691" s="460">
        <v>2.1991718947702301E-7</v>
      </c>
      <c r="J4691" s="587">
        <v>1.44207336600074E-7</v>
      </c>
      <c r="K4691" s="587">
        <v>3.7890014067177698E-7</v>
      </c>
      <c r="L4691" s="460" t="str">
        <f t="shared" si="819"/>
        <v>-</v>
      </c>
      <c r="M4691" s="460">
        <f t="shared" si="820"/>
        <v>1</v>
      </c>
      <c r="N4691" s="460">
        <f t="shared" si="821"/>
        <v>1.7628297529424237E-16</v>
      </c>
      <c r="O4691" s="460">
        <f t="shared" si="826"/>
        <v>-315.07579256204349</v>
      </c>
      <c r="P4691" s="460">
        <f t="shared" si="823"/>
        <v>-100</v>
      </c>
      <c r="Q4691" s="460">
        <f t="shared" si="824"/>
        <v>9.1621409512295365E-33</v>
      </c>
      <c r="R4691" s="460">
        <f t="shared" si="825"/>
        <v>-9.1621409512295369E-31</v>
      </c>
    </row>
    <row r="4692" spans="3:18" x14ac:dyDescent="0.35">
      <c r="C4692" s="460">
        <v>85100</v>
      </c>
      <c r="D4692" s="460">
        <f t="shared" si="816"/>
        <v>85100</v>
      </c>
      <c r="E4692" s="460">
        <f t="shared" si="822"/>
        <v>85.1</v>
      </c>
      <c r="F4692" s="460">
        <f t="shared" si="817"/>
        <v>3.7236192565902969E-8</v>
      </c>
      <c r="G4692" s="460">
        <v>1.3766874468585599E-8</v>
      </c>
      <c r="H4692" s="460">
        <f t="shared" si="818"/>
        <v>1</v>
      </c>
      <c r="I4692" s="460">
        <v>1.8049229890630201E-7</v>
      </c>
      <c r="J4692" s="587">
        <v>1.9338101650711E-7</v>
      </c>
      <c r="K4692" s="587">
        <v>4.2754874381833201E-7</v>
      </c>
      <c r="L4692" s="460" t="str">
        <f t="shared" si="819"/>
        <v>-</v>
      </c>
      <c r="M4692" s="460">
        <f t="shared" si="820"/>
        <v>1</v>
      </c>
      <c r="N4692" s="460">
        <f t="shared" si="821"/>
        <v>5.1262598874286647E-16</v>
      </c>
      <c r="O4692" s="460">
        <f t="shared" si="826"/>
        <v>-305.80398760090088</v>
      </c>
      <c r="P4692" s="460">
        <f t="shared" si="823"/>
        <v>-100</v>
      </c>
      <c r="Q4692" s="460">
        <f t="shared" si="824"/>
        <v>1.1864889018267063E-31</v>
      </c>
      <c r="R4692" s="460">
        <f t="shared" si="825"/>
        <v>-1.1864889018267062E-29</v>
      </c>
    </row>
    <row r="4693" spans="3:18" x14ac:dyDescent="0.35">
      <c r="C4693" s="460">
        <v>85200</v>
      </c>
      <c r="D4693" s="460">
        <f t="shared" si="816"/>
        <v>85200</v>
      </c>
      <c r="E4693" s="460">
        <f t="shared" si="822"/>
        <v>85.2</v>
      </c>
      <c r="F4693" s="460">
        <f t="shared" si="817"/>
        <v>4.7118484569127228E-8</v>
      </c>
      <c r="G4693" s="460">
        <v>5.2750893493354798E-15</v>
      </c>
      <c r="H4693" s="460">
        <f t="shared" si="818"/>
        <v>1</v>
      </c>
      <c r="I4693" s="460">
        <v>1.1378756484925199E-7</v>
      </c>
      <c r="J4693" s="587">
        <v>2.1094774115229801E-7</v>
      </c>
      <c r="K4693" s="587">
        <v>4.3350878022853001E-7</v>
      </c>
      <c r="L4693" s="460" t="str">
        <f t="shared" si="819"/>
        <v>-</v>
      </c>
      <c r="M4693" s="460">
        <f t="shared" si="820"/>
        <v>1</v>
      </c>
      <c r="N4693" s="460">
        <f t="shared" si="821"/>
        <v>2.485542161074312E-22</v>
      </c>
      <c r="O4693" s="460">
        <f t="shared" si="826"/>
        <v>-432.09157731461852</v>
      </c>
      <c r="P4693" s="460">
        <f t="shared" si="823"/>
        <v>-100</v>
      </c>
      <c r="Q4693" s="460">
        <f t="shared" si="824"/>
        <v>6.5696414791341211E-32</v>
      </c>
      <c r="R4693" s="460">
        <f t="shared" si="825"/>
        <v>-6.5696414791341212E-30</v>
      </c>
    </row>
    <row r="4694" spans="3:18" x14ac:dyDescent="0.35">
      <c r="C4694" s="460">
        <v>85300</v>
      </c>
      <c r="D4694" s="460">
        <f t="shared" si="816"/>
        <v>85300</v>
      </c>
      <c r="E4694" s="460">
        <f t="shared" si="822"/>
        <v>85.3</v>
      </c>
      <c r="F4694" s="460">
        <f t="shared" si="817"/>
        <v>3.7077637779145278E-8</v>
      </c>
      <c r="G4694" s="460">
        <v>1.37669014393709E-8</v>
      </c>
      <c r="H4694" s="460">
        <f t="shared" si="818"/>
        <v>1</v>
      </c>
      <c r="I4694" s="460">
        <v>3.0288961826195101E-8</v>
      </c>
      <c r="J4694" s="587">
        <v>1.9436688994559699E-7</v>
      </c>
      <c r="K4694" s="587">
        <v>3.9658246576735199E-7</v>
      </c>
      <c r="L4694" s="460" t="str">
        <f t="shared" si="819"/>
        <v>-</v>
      </c>
      <c r="M4694" s="460">
        <f t="shared" si="820"/>
        <v>1</v>
      </c>
      <c r="N4694" s="460">
        <f t="shared" si="821"/>
        <v>5.1044418491018799E-16</v>
      </c>
      <c r="O4694" s="460">
        <f t="shared" si="826"/>
        <v>-305.84103478792724</v>
      </c>
      <c r="P4694" s="460">
        <f t="shared" si="823"/>
        <v>-100</v>
      </c>
      <c r="Q4694" s="460">
        <f t="shared" si="824"/>
        <v>6.5138379913699121E-32</v>
      </c>
      <c r="R4694" s="460">
        <f t="shared" si="825"/>
        <v>-6.5138379913699126E-30</v>
      </c>
    </row>
    <row r="4695" spans="3:18" x14ac:dyDescent="0.35">
      <c r="C4695" s="460">
        <v>85400</v>
      </c>
      <c r="D4695" s="460">
        <f t="shared" si="816"/>
        <v>85400</v>
      </c>
      <c r="E4695" s="460">
        <f t="shared" si="822"/>
        <v>85.4</v>
      </c>
      <c r="F4695" s="460">
        <f t="shared" si="817"/>
        <v>1.6588165092809703E-8</v>
      </c>
      <c r="G4695" s="460">
        <v>1.05366987783028E-8</v>
      </c>
      <c r="H4695" s="460">
        <f t="shared" si="818"/>
        <v>1</v>
      </c>
      <c r="I4695" s="460">
        <v>5.7037146069436998E-8</v>
      </c>
      <c r="J4695" s="587">
        <v>1.4658282363143699E-7</v>
      </c>
      <c r="K4695" s="587">
        <v>3.2079059411474998E-7</v>
      </c>
      <c r="L4695" s="460" t="str">
        <f t="shared" si="819"/>
        <v>-</v>
      </c>
      <c r="M4695" s="460">
        <f t="shared" si="820"/>
        <v>1</v>
      </c>
      <c r="N4695" s="460">
        <f t="shared" si="821"/>
        <v>1.7478449886769315E-16</v>
      </c>
      <c r="O4695" s="460">
        <f t="shared" si="826"/>
        <v>-315.14994172633646</v>
      </c>
      <c r="P4695" s="460">
        <f t="shared" si="823"/>
        <v>-100</v>
      </c>
      <c r="Q4695" s="460">
        <f t="shared" si="824"/>
        <v>1.1738458726799186E-31</v>
      </c>
      <c r="R4695" s="460">
        <f t="shared" si="825"/>
        <v>-1.1738458726799186E-29</v>
      </c>
    </row>
    <row r="4696" spans="3:18" x14ac:dyDescent="0.35">
      <c r="C4696" s="460">
        <v>85500</v>
      </c>
      <c r="D4696" s="460">
        <f t="shared" si="816"/>
        <v>85500</v>
      </c>
      <c r="E4696" s="460">
        <f t="shared" si="822"/>
        <v>85.5</v>
      </c>
      <c r="F4696" s="460">
        <f t="shared" si="817"/>
        <v>2.6238696782914202E-9</v>
      </c>
      <c r="G4696" s="460">
        <v>5.7024579268694897E-9</v>
      </c>
      <c r="H4696" s="460">
        <f t="shared" si="818"/>
        <v>1</v>
      </c>
      <c r="I4696" s="460">
        <v>1.3474901335208601E-7</v>
      </c>
      <c r="J4696" s="587">
        <v>7.5505717031286903E-8</v>
      </c>
      <c r="K4696" s="587">
        <v>2.1394161727733101E-7</v>
      </c>
      <c r="L4696" s="460" t="str">
        <f t="shared" si="819"/>
        <v>-</v>
      </c>
      <c r="M4696" s="460">
        <f t="shared" si="820"/>
        <v>1</v>
      </c>
      <c r="N4696" s="460">
        <f t="shared" si="821"/>
        <v>1.4962506446045406E-17</v>
      </c>
      <c r="O4696" s="460">
        <f t="shared" si="826"/>
        <v>-336.49991298971383</v>
      </c>
      <c r="P4696" s="460">
        <f t="shared" si="823"/>
        <v>-100</v>
      </c>
      <c r="Q4696" s="460">
        <f t="shared" si="824"/>
        <v>9.0009815063829826E-33</v>
      </c>
      <c r="R4696" s="460">
        <f t="shared" si="825"/>
        <v>-9.0009815063829829E-31</v>
      </c>
    </row>
    <row r="4697" spans="3:18" x14ac:dyDescent="0.35">
      <c r="C4697" s="460">
        <v>85600</v>
      </c>
      <c r="D4697" s="460">
        <f t="shared" si="816"/>
        <v>85600</v>
      </c>
      <c r="E4697" s="460">
        <f t="shared" si="822"/>
        <v>85.6</v>
      </c>
      <c r="F4697" s="460">
        <f t="shared" si="817"/>
        <v>2.1610844817432184E-49</v>
      </c>
      <c r="G4697" s="460">
        <v>0.99999998509883903</v>
      </c>
      <c r="H4697" s="460">
        <f t="shared" si="818"/>
        <v>1</v>
      </c>
      <c r="I4697" s="460">
        <v>1.90990168065547E-7</v>
      </c>
      <c r="J4697" s="587">
        <v>7.2987352488975102E-9</v>
      </c>
      <c r="K4697" s="587">
        <v>8.6832260230227297E-8</v>
      </c>
      <c r="L4697" s="460" t="str">
        <f t="shared" si="819"/>
        <v>-</v>
      </c>
      <c r="M4697" s="460">
        <f t="shared" si="820"/>
        <v>1</v>
      </c>
      <c r="N4697" s="460">
        <f t="shared" si="821"/>
        <v>2.1610844495405508E-49</v>
      </c>
      <c r="O4697" s="460">
        <f t="shared" si="826"/>
        <v>-973.30656523380344</v>
      </c>
      <c r="P4697" s="460">
        <f t="shared" si="823"/>
        <v>-100</v>
      </c>
      <c r="Q4697" s="460">
        <f t="shared" si="824"/>
        <v>5.5969149786987581E-35</v>
      </c>
      <c r="R4697" s="460">
        <f t="shared" si="825"/>
        <v>-5.5969149786987584E-33</v>
      </c>
    </row>
    <row r="4698" spans="3:18" x14ac:dyDescent="0.35">
      <c r="C4698" s="460">
        <v>85700</v>
      </c>
      <c r="D4698" s="460">
        <f t="shared" si="816"/>
        <v>85700</v>
      </c>
      <c r="E4698" s="460">
        <f t="shared" si="822"/>
        <v>85.7</v>
      </c>
      <c r="F4698" s="460">
        <f t="shared" si="817"/>
        <v>2.6128228187307888E-9</v>
      </c>
      <c r="G4698" s="460">
        <v>5.70241060608882E-9</v>
      </c>
      <c r="H4698" s="460">
        <f t="shared" si="818"/>
        <v>1</v>
      </c>
      <c r="I4698" s="460">
        <v>2.17290574672602E-7</v>
      </c>
      <c r="J4698" s="587">
        <v>8.8493920223937207E-8</v>
      </c>
      <c r="K4698" s="587">
        <v>4.7838690185570099E-8</v>
      </c>
      <c r="L4698" s="460" t="str">
        <f t="shared" si="819"/>
        <v>-</v>
      </c>
      <c r="M4698" s="460">
        <f t="shared" si="820"/>
        <v>1</v>
      </c>
      <c r="N4698" s="460">
        <f t="shared" si="821"/>
        <v>1.4899388553361337E-17</v>
      </c>
      <c r="O4698" s="460">
        <f t="shared" si="826"/>
        <v>-336.53663107920408</v>
      </c>
      <c r="P4698" s="460">
        <f t="shared" si="823"/>
        <v>-100</v>
      </c>
      <c r="Q4698" s="460">
        <f t="shared" si="824"/>
        <v>5.5497944816008712E-35</v>
      </c>
      <c r="R4698" s="460">
        <f t="shared" si="825"/>
        <v>-5.5497944816008713E-33</v>
      </c>
    </row>
    <row r="4699" spans="3:18" x14ac:dyDescent="0.35">
      <c r="C4699" s="460">
        <v>85800</v>
      </c>
      <c r="D4699" s="460">
        <f t="shared" si="816"/>
        <v>85800</v>
      </c>
      <c r="E4699" s="460">
        <f t="shared" si="822"/>
        <v>85.8</v>
      </c>
      <c r="F4699" s="460">
        <f t="shared" si="817"/>
        <v>1.6448781839265626E-8</v>
      </c>
      <c r="G4699" s="460">
        <v>1.05367092722471E-8</v>
      </c>
      <c r="H4699" s="460">
        <f t="shared" si="818"/>
        <v>1</v>
      </c>
      <c r="I4699" s="460">
        <v>2.0983543224051199E-7</v>
      </c>
      <c r="J4699" s="587">
        <v>1.55124189113715E-7</v>
      </c>
      <c r="K4699" s="587">
        <v>1.7673429980976E-7</v>
      </c>
      <c r="L4699" s="460" t="str">
        <f t="shared" si="819"/>
        <v>-</v>
      </c>
      <c r="M4699" s="460">
        <f t="shared" si="820"/>
        <v>1</v>
      </c>
      <c r="N4699" s="460">
        <f t="shared" si="821"/>
        <v>1.7331603212295981E-16</v>
      </c>
      <c r="O4699" s="460">
        <f t="shared" si="826"/>
        <v>-315.22322524422208</v>
      </c>
      <c r="P4699" s="460">
        <f t="shared" si="823"/>
        <v>-100</v>
      </c>
      <c r="Q4699" s="460">
        <f t="shared" si="824"/>
        <v>8.856261145091133E-33</v>
      </c>
      <c r="R4699" s="460">
        <f t="shared" si="825"/>
        <v>-8.8562611450911335E-31</v>
      </c>
    </row>
    <row r="4700" spans="3:18" x14ac:dyDescent="0.35">
      <c r="C4700" s="460">
        <v>85900</v>
      </c>
      <c r="D4700" s="460">
        <f t="shared" si="816"/>
        <v>85900</v>
      </c>
      <c r="E4700" s="460">
        <f t="shared" si="822"/>
        <v>85.9</v>
      </c>
      <c r="F4700" s="460">
        <f t="shared" si="817"/>
        <v>3.6611298000221835E-8</v>
      </c>
      <c r="G4700" s="460">
        <v>1.3766882926216101E-8</v>
      </c>
      <c r="H4700" s="460">
        <f t="shared" si="818"/>
        <v>1</v>
      </c>
      <c r="I4700" s="460">
        <v>1.70012276918631E-7</v>
      </c>
      <c r="J4700" s="587">
        <v>1.9668677452121899E-7</v>
      </c>
      <c r="K4700" s="587">
        <v>2.8719545267574599E-7</v>
      </c>
      <c r="L4700" s="460" t="str">
        <f t="shared" si="819"/>
        <v>-</v>
      </c>
      <c r="M4700" s="460">
        <f t="shared" si="820"/>
        <v>1</v>
      </c>
      <c r="N4700" s="460">
        <f t="shared" si="821"/>
        <v>5.0402345334586362E-16</v>
      </c>
      <c r="O4700" s="460">
        <f t="shared" si="826"/>
        <v>-305.95098508768848</v>
      </c>
      <c r="P4700" s="460">
        <f t="shared" si="823"/>
        <v>-100</v>
      </c>
      <c r="Q4700" s="460">
        <f t="shared" si="824"/>
        <v>1.1469719464379263E-31</v>
      </c>
      <c r="R4700" s="460">
        <f t="shared" si="825"/>
        <v>-1.1469719464379262E-29</v>
      </c>
    </row>
    <row r="4701" spans="3:18" x14ac:dyDescent="0.35">
      <c r="C4701" s="460">
        <v>86000</v>
      </c>
      <c r="D4701" s="460">
        <f t="shared" si="816"/>
        <v>86000</v>
      </c>
      <c r="E4701" s="460">
        <f t="shared" si="822"/>
        <v>86</v>
      </c>
      <c r="F4701" s="460">
        <f t="shared" si="817"/>
        <v>4.6329972099740058E-8</v>
      </c>
      <c r="G4701" s="460">
        <v>1.0322843144195299E-14</v>
      </c>
      <c r="H4701" s="460">
        <f t="shared" si="818"/>
        <v>1</v>
      </c>
      <c r="I4701" s="460">
        <v>1.04158783926907E-7</v>
      </c>
      <c r="J4701" s="587">
        <v>2.0679228544025299E-7</v>
      </c>
      <c r="K4701" s="587">
        <v>3.6847916696482502E-7</v>
      </c>
      <c r="L4701" s="460" t="str">
        <f t="shared" si="819"/>
        <v>-</v>
      </c>
      <c r="M4701" s="460">
        <f t="shared" si="820"/>
        <v>1</v>
      </c>
      <c r="N4701" s="460">
        <f t="shared" si="821"/>
        <v>4.7825703486056118E-22</v>
      </c>
      <c r="O4701" s="460">
        <f t="shared" si="826"/>
        <v>-426.40677266109321</v>
      </c>
      <c r="P4701" s="460">
        <f t="shared" si="823"/>
        <v>-100</v>
      </c>
      <c r="Q4701" s="460">
        <f t="shared" si="824"/>
        <v>6.3510030907110814E-32</v>
      </c>
      <c r="R4701" s="460">
        <f t="shared" si="825"/>
        <v>-6.3510030907110807E-30</v>
      </c>
    </row>
    <row r="4702" spans="3:18" x14ac:dyDescent="0.35">
      <c r="C4702" s="460">
        <v>86100</v>
      </c>
      <c r="D4702" s="460">
        <f t="shared" si="816"/>
        <v>86100</v>
      </c>
      <c r="E4702" s="460">
        <f t="shared" si="822"/>
        <v>86.1</v>
      </c>
      <c r="F4702" s="460">
        <f t="shared" si="817"/>
        <v>3.645890476717683E-8</v>
      </c>
      <c r="G4702" s="460">
        <v>1.3766848276967E-8</v>
      </c>
      <c r="H4702" s="460">
        <f t="shared" si="818"/>
        <v>1</v>
      </c>
      <c r="I4702" s="460">
        <v>2.2556293260945798E-8</v>
      </c>
      <c r="J4702" s="587">
        <v>1.8415111968975201E-7</v>
      </c>
      <c r="K4702" s="587">
        <v>4.1279828683075199E-7</v>
      </c>
      <c r="L4702" s="460" t="str">
        <f t="shared" si="819"/>
        <v>-</v>
      </c>
      <c r="M4702" s="460">
        <f t="shared" si="820"/>
        <v>1</v>
      </c>
      <c r="N4702" s="460">
        <f t="shared" si="821"/>
        <v>5.0192421027411231E-16</v>
      </c>
      <c r="O4702" s="460">
        <f t="shared" si="826"/>
        <v>-305.98723711306269</v>
      </c>
      <c r="P4702" s="460">
        <f t="shared" si="823"/>
        <v>-100</v>
      </c>
      <c r="Q4702" s="460">
        <f t="shared" si="824"/>
        <v>6.2982098239272264E-32</v>
      </c>
      <c r="R4702" s="460">
        <f t="shared" si="825"/>
        <v>-6.2982098239272266E-30</v>
      </c>
    </row>
    <row r="4703" spans="3:18" x14ac:dyDescent="0.35">
      <c r="C4703" s="460">
        <v>86200</v>
      </c>
      <c r="D4703" s="460">
        <f t="shared" si="816"/>
        <v>86200</v>
      </c>
      <c r="E4703" s="460">
        <f t="shared" si="822"/>
        <v>86.2</v>
      </c>
      <c r="F4703" s="460">
        <f t="shared" si="817"/>
        <v>1.631213161671635E-8</v>
      </c>
      <c r="G4703" s="460">
        <v>1.0536713285995099E-8</v>
      </c>
      <c r="H4703" s="460">
        <f t="shared" si="818"/>
        <v>1</v>
      </c>
      <c r="I4703" s="460">
        <v>6.21711807972824E-8</v>
      </c>
      <c r="J4703" s="587">
        <v>1.3273346112493101E-7</v>
      </c>
      <c r="K4703" s="587">
        <v>4.1606210975498499E-7</v>
      </c>
      <c r="L4703" s="460" t="str">
        <f t="shared" si="819"/>
        <v>-</v>
      </c>
      <c r="M4703" s="460">
        <f t="shared" si="820"/>
        <v>1</v>
      </c>
      <c r="N4703" s="460">
        <f t="shared" si="821"/>
        <v>1.7187625392875588E-16</v>
      </c>
      <c r="O4703" s="460">
        <f t="shared" si="826"/>
        <v>-315.29568240809402</v>
      </c>
      <c r="P4703" s="460">
        <f t="shared" si="823"/>
        <v>-100</v>
      </c>
      <c r="Q4703" s="460">
        <f t="shared" si="824"/>
        <v>1.1350176639000018E-31</v>
      </c>
      <c r="R4703" s="460">
        <f t="shared" si="825"/>
        <v>-1.1350176639000018E-29</v>
      </c>
    </row>
    <row r="4704" spans="3:18" x14ac:dyDescent="0.35">
      <c r="C4704" s="460">
        <v>86300</v>
      </c>
      <c r="D4704" s="460">
        <f t="shared" si="816"/>
        <v>86300</v>
      </c>
      <c r="E4704" s="460">
        <f t="shared" si="822"/>
        <v>86.3</v>
      </c>
      <c r="F4704" s="460">
        <f t="shared" si="817"/>
        <v>2.5803309214772832E-9</v>
      </c>
      <c r="G4704" s="460">
        <v>5.7024337591753302E-9</v>
      </c>
      <c r="H4704" s="460">
        <f t="shared" si="818"/>
        <v>1</v>
      </c>
      <c r="I4704" s="460">
        <v>1.3700328915950701E-7</v>
      </c>
      <c r="J4704" s="587">
        <v>6.1084350041292398E-8</v>
      </c>
      <c r="K4704" s="587">
        <v>3.7824773427000602E-7</v>
      </c>
      <c r="L4704" s="460" t="str">
        <f t="shared" si="819"/>
        <v>-</v>
      </c>
      <c r="M4704" s="460">
        <f t="shared" si="820"/>
        <v>1</v>
      </c>
      <c r="N4704" s="460">
        <f t="shared" si="821"/>
        <v>1.4714166156476048E-17</v>
      </c>
      <c r="O4704" s="460">
        <f t="shared" si="826"/>
        <v>-336.64528688182361</v>
      </c>
      <c r="P4704" s="460">
        <f t="shared" si="823"/>
        <v>-100</v>
      </c>
      <c r="Q4704" s="460">
        <f t="shared" si="824"/>
        <v>8.7039962168958298E-33</v>
      </c>
      <c r="R4704" s="460">
        <f t="shared" si="825"/>
        <v>-8.7039962168958304E-31</v>
      </c>
    </row>
    <row r="4705" spans="3:18" x14ac:dyDescent="0.35">
      <c r="C4705" s="460">
        <v>86400</v>
      </c>
      <c r="D4705" s="460">
        <f t="shared" si="816"/>
        <v>86400</v>
      </c>
      <c r="E4705" s="460">
        <f t="shared" si="822"/>
        <v>86.4</v>
      </c>
      <c r="F4705" s="460">
        <f t="shared" si="817"/>
        <v>9.4957385093872708E-49</v>
      </c>
      <c r="G4705" s="460">
        <v>0.99999998509883903</v>
      </c>
      <c r="H4705" s="460">
        <f t="shared" si="818"/>
        <v>1</v>
      </c>
      <c r="I4705" s="460">
        <v>1.9051521449933301E-7</v>
      </c>
      <c r="J4705" s="587">
        <v>1.90890232049242E-8</v>
      </c>
      <c r="K4705" s="587">
        <v>3.0336877760836797E-7</v>
      </c>
      <c r="L4705" s="460" t="str">
        <f t="shared" si="819"/>
        <v>-</v>
      </c>
      <c r="M4705" s="460">
        <f t="shared" si="820"/>
        <v>1</v>
      </c>
      <c r="N4705" s="460">
        <f t="shared" si="821"/>
        <v>9.4957383678897426E-49</v>
      </c>
      <c r="O4705" s="460">
        <f t="shared" si="826"/>
        <v>-960.44942519645917</v>
      </c>
      <c r="P4705" s="460">
        <f t="shared" si="823"/>
        <v>-100</v>
      </c>
      <c r="Q4705" s="460">
        <f t="shared" si="824"/>
        <v>5.4126671420096279E-35</v>
      </c>
      <c r="R4705" s="460">
        <f t="shared" si="825"/>
        <v>-5.4126671420096279E-33</v>
      </c>
    </row>
    <row r="4706" spans="3:18" x14ac:dyDescent="0.35">
      <c r="C4706" s="460">
        <v>86500</v>
      </c>
      <c r="D4706" s="460">
        <f t="shared" si="816"/>
        <v>86500</v>
      </c>
      <c r="E4706" s="460">
        <f t="shared" si="822"/>
        <v>86.5</v>
      </c>
      <c r="F4706" s="460">
        <f t="shared" si="817"/>
        <v>2.569712727918712E-9</v>
      </c>
      <c r="G4706" s="460">
        <v>5.7024049665332804E-9</v>
      </c>
      <c r="H4706" s="460">
        <f t="shared" si="818"/>
        <v>1</v>
      </c>
      <c r="I4706" s="460">
        <v>2.1461074305419299E-7</v>
      </c>
      <c r="J4706" s="587">
        <v>9.4824916680304799E-8</v>
      </c>
      <c r="K4706" s="587">
        <v>1.99047939596353E-7</v>
      </c>
      <c r="L4706" s="460" t="str">
        <f t="shared" si="819"/>
        <v>-</v>
      </c>
      <c r="M4706" s="460">
        <f t="shared" si="820"/>
        <v>1</v>
      </c>
      <c r="N4706" s="460">
        <f t="shared" si="821"/>
        <v>1.4653542622247446E-17</v>
      </c>
      <c r="O4706" s="460">
        <f t="shared" si="826"/>
        <v>-336.68114736244229</v>
      </c>
      <c r="P4706" s="460">
        <f t="shared" si="823"/>
        <v>-100</v>
      </c>
      <c r="Q4706" s="460">
        <f t="shared" si="824"/>
        <v>5.3681577845505637E-35</v>
      </c>
      <c r="R4706" s="460">
        <f t="shared" si="825"/>
        <v>-5.3681577845505635E-33</v>
      </c>
    </row>
    <row r="4707" spans="3:18" x14ac:dyDescent="0.35">
      <c r="C4707" s="460">
        <v>86600</v>
      </c>
      <c r="D4707" s="460">
        <f t="shared" si="816"/>
        <v>86600</v>
      </c>
      <c r="E4707" s="460">
        <f t="shared" si="822"/>
        <v>86.6</v>
      </c>
      <c r="F4707" s="460">
        <f t="shared" si="817"/>
        <v>1.6178157066808772E-8</v>
      </c>
      <c r="G4707" s="460">
        <v>1.0536712659910299E-8</v>
      </c>
      <c r="H4707" s="460">
        <f t="shared" si="818"/>
        <v>1</v>
      </c>
      <c r="I4707" s="460">
        <v>2.0573417467839999E-7</v>
      </c>
      <c r="J4707" s="587">
        <v>1.5399922772550501E-7</v>
      </c>
      <c r="K4707" s="587">
        <v>7.5738740308173096E-8</v>
      </c>
      <c r="L4707" s="460" t="str">
        <f t="shared" si="819"/>
        <v>-</v>
      </c>
      <c r="M4707" s="460">
        <f t="shared" si="820"/>
        <v>1</v>
      </c>
      <c r="N4707" s="460">
        <f t="shared" si="821"/>
        <v>1.7046459237986127E-16</v>
      </c>
      <c r="O4707" s="460">
        <f t="shared" si="826"/>
        <v>-315.36731631360152</v>
      </c>
      <c r="P4707" s="460">
        <f t="shared" si="823"/>
        <v>-100</v>
      </c>
      <c r="Q4707" s="460">
        <f t="shared" si="824"/>
        <v>8.5671809766647362E-33</v>
      </c>
      <c r="R4707" s="460">
        <f t="shared" si="825"/>
        <v>-8.5671809766647368E-31</v>
      </c>
    </row>
    <row r="4708" spans="3:18" x14ac:dyDescent="0.35">
      <c r="C4708" s="460">
        <v>86700</v>
      </c>
      <c r="D4708" s="460">
        <f t="shared" si="816"/>
        <v>86700</v>
      </c>
      <c r="E4708" s="460">
        <f t="shared" si="822"/>
        <v>86.7</v>
      </c>
      <c r="F4708" s="460">
        <f t="shared" si="817"/>
        <v>3.6010661256167425E-8</v>
      </c>
      <c r="G4708" s="460">
        <v>1.37668914124276E-8</v>
      </c>
      <c r="H4708" s="460">
        <f t="shared" si="818"/>
        <v>1</v>
      </c>
      <c r="I4708" s="460">
        <v>1.6538032783228601E-7</v>
      </c>
      <c r="J4708" s="587">
        <v>1.8726497591444101E-7</v>
      </c>
      <c r="K4708" s="587">
        <v>5.4324172348063003E-8</v>
      </c>
      <c r="L4708" s="460" t="str">
        <f t="shared" si="819"/>
        <v>-</v>
      </c>
      <c r="M4708" s="460">
        <f t="shared" si="820"/>
        <v>1</v>
      </c>
      <c r="N4708" s="460">
        <f t="shared" si="821"/>
        <v>4.957548632033706E-16</v>
      </c>
      <c r="O4708" s="460">
        <f t="shared" si="826"/>
        <v>-306.09466033611818</v>
      </c>
      <c r="P4708" s="460">
        <f t="shared" si="823"/>
        <v>-100</v>
      </c>
      <c r="Q4708" s="460">
        <f t="shared" si="824"/>
        <v>1.1096209074940448E-31</v>
      </c>
      <c r="R4708" s="460">
        <f t="shared" si="825"/>
        <v>-1.1096209074940448E-29</v>
      </c>
    </row>
    <row r="4709" spans="3:18" x14ac:dyDescent="0.35">
      <c r="C4709" s="460">
        <v>86800</v>
      </c>
      <c r="D4709" s="460">
        <f t="shared" si="816"/>
        <v>86800</v>
      </c>
      <c r="E4709" s="460">
        <f t="shared" si="822"/>
        <v>86.8</v>
      </c>
      <c r="F4709" s="460">
        <f t="shared" si="817"/>
        <v>4.5572058168250937E-8</v>
      </c>
      <c r="G4709" s="460">
        <v>1.1244937551106499E-14</v>
      </c>
      <c r="H4709" s="460">
        <f t="shared" si="818"/>
        <v>1</v>
      </c>
      <c r="I4709" s="460">
        <v>9.9830410444021903E-8</v>
      </c>
      <c r="J4709" s="587">
        <v>1.89529104797689E-7</v>
      </c>
      <c r="K4709" s="587">
        <v>1.7834076970446301E-7</v>
      </c>
      <c r="L4709" s="460" t="str">
        <f t="shared" si="819"/>
        <v>-</v>
      </c>
      <c r="M4709" s="460">
        <f t="shared" si="820"/>
        <v>1</v>
      </c>
      <c r="N4709" s="460">
        <f t="shared" si="821"/>
        <v>5.1245494817737464E-22</v>
      </c>
      <c r="O4709" s="460">
        <f t="shared" si="826"/>
        <v>-425.80688618078034</v>
      </c>
      <c r="P4709" s="460">
        <f t="shared" si="823"/>
        <v>-100</v>
      </c>
      <c r="Q4709" s="460">
        <f t="shared" si="824"/>
        <v>6.1443348123530189E-32</v>
      </c>
      <c r="R4709" s="460">
        <f t="shared" si="825"/>
        <v>-6.1443348123530188E-30</v>
      </c>
    </row>
    <row r="4710" spans="3:18" x14ac:dyDescent="0.35">
      <c r="C4710" s="460">
        <v>86900</v>
      </c>
      <c r="D4710" s="460">
        <f t="shared" si="816"/>
        <v>86900</v>
      </c>
      <c r="E4710" s="460">
        <f t="shared" si="822"/>
        <v>86.9</v>
      </c>
      <c r="F4710" s="460">
        <f t="shared" si="817"/>
        <v>3.5864173657604612E-8</v>
      </c>
      <c r="G4710" s="460">
        <v>1.37668844789168E-8</v>
      </c>
      <c r="H4710" s="460">
        <f t="shared" si="818"/>
        <v>1</v>
      </c>
      <c r="I4710" s="460">
        <v>1.91601609091314E-8</v>
      </c>
      <c r="J4710" s="587">
        <v>1.6073345304251699E-7</v>
      </c>
      <c r="K4710" s="587">
        <v>2.8420666026176498E-7</v>
      </c>
      <c r="L4710" s="460" t="str">
        <f t="shared" si="819"/>
        <v>-</v>
      </c>
      <c r="M4710" s="460">
        <f t="shared" si="820"/>
        <v>1</v>
      </c>
      <c r="N4710" s="460">
        <f t="shared" si="821"/>
        <v>4.9373793567605369E-16</v>
      </c>
      <c r="O4710" s="460">
        <f t="shared" si="826"/>
        <v>-306.13007006157113</v>
      </c>
      <c r="P4710" s="460">
        <f t="shared" si="823"/>
        <v>-100</v>
      </c>
      <c r="Q4710" s="460">
        <f t="shared" si="824"/>
        <v>6.0944413790702498E-32</v>
      </c>
      <c r="R4710" s="460">
        <f t="shared" si="825"/>
        <v>-6.0944413790702496E-30</v>
      </c>
    </row>
    <row r="4711" spans="3:18" x14ac:dyDescent="0.35">
      <c r="C4711" s="460">
        <v>87000</v>
      </c>
      <c r="D4711" s="460">
        <f t="shared" si="816"/>
        <v>87000</v>
      </c>
      <c r="E4711" s="460">
        <f t="shared" si="822"/>
        <v>87</v>
      </c>
      <c r="F4711" s="460">
        <f t="shared" si="817"/>
        <v>1.6046802424682048E-8</v>
      </c>
      <c r="G4711" s="460">
        <v>1.0536692009722701E-8</v>
      </c>
      <c r="H4711" s="460">
        <f t="shared" si="818"/>
        <v>1</v>
      </c>
      <c r="I4711" s="460">
        <v>6.4322756982429206E-8</v>
      </c>
      <c r="J4711" s="587">
        <v>1.05820337412131E-7</v>
      </c>
      <c r="K4711" s="587">
        <v>3.6169518103773998E-7</v>
      </c>
      <c r="L4711" s="460" t="str">
        <f t="shared" si="819"/>
        <v>-</v>
      </c>
      <c r="M4711" s="460">
        <f t="shared" si="820"/>
        <v>1</v>
      </c>
      <c r="N4711" s="460">
        <f t="shared" si="821"/>
        <v>1.690802148897462E-16</v>
      </c>
      <c r="O4711" s="460">
        <f t="shared" si="826"/>
        <v>-315.43814417766333</v>
      </c>
      <c r="P4711" s="460">
        <f t="shared" si="823"/>
        <v>-100</v>
      </c>
      <c r="Q4711" s="460">
        <f t="shared" si="824"/>
        <v>1.0983197517986683E-31</v>
      </c>
      <c r="R4711" s="460">
        <f t="shared" si="825"/>
        <v>-1.0983197517986683E-29</v>
      </c>
    </row>
    <row r="4712" spans="3:18" x14ac:dyDescent="0.35">
      <c r="C4712" s="460">
        <v>87100</v>
      </c>
      <c r="D4712" s="460">
        <f t="shared" si="816"/>
        <v>87100</v>
      </c>
      <c r="E4712" s="460">
        <f t="shared" si="822"/>
        <v>87.1</v>
      </c>
      <c r="F4712" s="460">
        <f t="shared" si="817"/>
        <v>2.5384799943847854E-9</v>
      </c>
      <c r="G4712" s="460">
        <v>5.7024394000113901E-9</v>
      </c>
      <c r="H4712" s="460">
        <f t="shared" si="818"/>
        <v>1</v>
      </c>
      <c r="I4712" s="460">
        <v>1.37969388812557E-7</v>
      </c>
      <c r="J4712" s="587">
        <v>3.3895032704615299E-8</v>
      </c>
      <c r="K4712" s="587">
        <v>4.0344517826462898E-7</v>
      </c>
      <c r="L4712" s="460" t="str">
        <f t="shared" si="819"/>
        <v>-</v>
      </c>
      <c r="M4712" s="460">
        <f t="shared" si="820"/>
        <v>1</v>
      </c>
      <c r="N4712" s="460">
        <f t="shared" si="821"/>
        <v>1.4475528336120494E-17</v>
      </c>
      <c r="O4712" s="460">
        <f t="shared" si="826"/>
        <v>-336.78731152365225</v>
      </c>
      <c r="P4712" s="460">
        <f t="shared" si="823"/>
        <v>-100</v>
      </c>
      <c r="Q4712" s="460">
        <f t="shared" si="824"/>
        <v>8.4231777178000752E-33</v>
      </c>
      <c r="R4712" s="460">
        <f t="shared" si="825"/>
        <v>-8.4231777178000751E-31</v>
      </c>
    </row>
    <row r="4713" spans="3:18" x14ac:dyDescent="0.35">
      <c r="C4713" s="460">
        <v>87200</v>
      </c>
      <c r="D4713" s="460">
        <f t="shared" si="816"/>
        <v>87200</v>
      </c>
      <c r="E4713" s="460">
        <f t="shared" si="822"/>
        <v>87.2</v>
      </c>
      <c r="F4713" s="460">
        <f t="shared" si="817"/>
        <v>2.5243918821979316E-48</v>
      </c>
      <c r="G4713" s="460">
        <v>0.99999998509883903</v>
      </c>
      <c r="H4713" s="460">
        <f t="shared" si="818"/>
        <v>1</v>
      </c>
      <c r="I4713" s="460">
        <v>1.9071741405372401E-7</v>
      </c>
      <c r="J4713" s="587">
        <v>4.3273770492734498E-8</v>
      </c>
      <c r="K4713" s="587">
        <v>4.05659163473613E-7</v>
      </c>
      <c r="L4713" s="460" t="str">
        <f t="shared" si="819"/>
        <v>-</v>
      </c>
      <c r="M4713" s="460">
        <f t="shared" si="820"/>
        <v>1</v>
      </c>
      <c r="N4713" s="460">
        <f t="shared" si="821"/>
        <v>2.5243918445815617E-48</v>
      </c>
      <c r="O4713" s="460">
        <f t="shared" si="826"/>
        <v>-951.95686463094148</v>
      </c>
      <c r="P4713" s="460">
        <f t="shared" si="823"/>
        <v>-100</v>
      </c>
      <c r="Q4713" s="460">
        <f t="shared" si="824"/>
        <v>5.2385230152456842E-35</v>
      </c>
      <c r="R4713" s="460">
        <f t="shared" si="825"/>
        <v>-5.2385230152456842E-33</v>
      </c>
    </row>
    <row r="4714" spans="3:18" x14ac:dyDescent="0.35">
      <c r="C4714" s="460">
        <v>87300</v>
      </c>
      <c r="D4714" s="460">
        <f t="shared" si="816"/>
        <v>87300</v>
      </c>
      <c r="E4714" s="460">
        <f t="shared" si="822"/>
        <v>87.3</v>
      </c>
      <c r="F4714" s="460">
        <f t="shared" si="817"/>
        <v>2.5282727845161038E-9</v>
      </c>
      <c r="G4714" s="460">
        <v>5.7024291013058699E-9</v>
      </c>
      <c r="H4714" s="460">
        <f t="shared" si="818"/>
        <v>1</v>
      </c>
      <c r="I4714" s="460">
        <v>2.1476231259341299E-7</v>
      </c>
      <c r="J4714" s="587">
        <v>1.1316933163753601E-7</v>
      </c>
      <c r="K4714" s="587">
        <v>3.6844578935507702E-7</v>
      </c>
      <c r="L4714" s="460" t="str">
        <f t="shared" si="819"/>
        <v>-</v>
      </c>
      <c r="M4714" s="460">
        <f t="shared" si="820"/>
        <v>1</v>
      </c>
      <c r="N4714" s="460">
        <f t="shared" si="821"/>
        <v>1.4417296302464256E-17</v>
      </c>
      <c r="O4714" s="460">
        <f t="shared" si="826"/>
        <v>-336.82232351773189</v>
      </c>
      <c r="P4714" s="460">
        <f t="shared" si="823"/>
        <v>-100</v>
      </c>
      <c r="Q4714" s="460">
        <f t="shared" si="824"/>
        <v>5.1964608168262381E-35</v>
      </c>
      <c r="R4714" s="460">
        <f t="shared" si="825"/>
        <v>-5.196460816826238E-33</v>
      </c>
    </row>
    <row r="4715" spans="3:18" x14ac:dyDescent="0.35">
      <c r="C4715" s="460">
        <v>87400</v>
      </c>
      <c r="D4715" s="460">
        <f t="shared" si="816"/>
        <v>87400</v>
      </c>
      <c r="E4715" s="460">
        <f t="shared" si="822"/>
        <v>87.4</v>
      </c>
      <c r="F4715" s="460">
        <f t="shared" si="817"/>
        <v>1.5918013469381791E-8</v>
      </c>
      <c r="G4715" s="460">
        <v>1.0536716062293199E-8</v>
      </c>
      <c r="H4715" s="460">
        <f t="shared" si="818"/>
        <v>1</v>
      </c>
      <c r="I4715" s="460">
        <v>2.06719262259697E-7</v>
      </c>
      <c r="J4715" s="587">
        <v>1.6454708315998201E-7</v>
      </c>
      <c r="K4715" s="587">
        <v>2.9577608425186901E-7</v>
      </c>
      <c r="L4715" s="460" t="str">
        <f t="shared" si="819"/>
        <v>-</v>
      </c>
      <c r="M4715" s="460">
        <f t="shared" si="820"/>
        <v>1</v>
      </c>
      <c r="N4715" s="460">
        <f t="shared" si="821"/>
        <v>1.677235882026346E-16</v>
      </c>
      <c r="O4715" s="460">
        <f t="shared" si="826"/>
        <v>-315.50811710138481</v>
      </c>
      <c r="P4715" s="460">
        <f t="shared" si="823"/>
        <v>-100</v>
      </c>
      <c r="Q4715" s="460">
        <f t="shared" si="824"/>
        <v>8.2938254520749408E-33</v>
      </c>
      <c r="R4715" s="460">
        <f t="shared" si="825"/>
        <v>-8.2938254520749416E-31</v>
      </c>
    </row>
    <row r="4716" spans="3:18" x14ac:dyDescent="0.35">
      <c r="C4716" s="460">
        <v>87500</v>
      </c>
      <c r="D4716" s="460">
        <f t="shared" si="816"/>
        <v>87500</v>
      </c>
      <c r="E4716" s="460">
        <f t="shared" si="822"/>
        <v>87.5</v>
      </c>
      <c r="F4716" s="460">
        <f t="shared" si="817"/>
        <v>3.5433279932163719E-8</v>
      </c>
      <c r="G4716" s="460">
        <v>1.37668998924838E-8</v>
      </c>
      <c r="H4716" s="460">
        <f t="shared" si="818"/>
        <v>1</v>
      </c>
      <c r="I4716" s="460">
        <v>1.6810293064115801E-7</v>
      </c>
      <c r="J4716" s="587">
        <v>1.8923438938259901E-7</v>
      </c>
      <c r="K4716" s="587">
        <v>1.95061073570417E-7</v>
      </c>
      <c r="L4716" s="460" t="str">
        <f t="shared" si="819"/>
        <v>-</v>
      </c>
      <c r="M4716" s="460">
        <f t="shared" si="820"/>
        <v>1</v>
      </c>
      <c r="N4716" s="460">
        <f t="shared" si="821"/>
        <v>4.8780641768845304E-16</v>
      </c>
      <c r="O4716" s="460">
        <f t="shared" si="826"/>
        <v>-306.23504980622079</v>
      </c>
      <c r="P4716" s="460">
        <f t="shared" si="823"/>
        <v>-100</v>
      </c>
      <c r="Q4716" s="460">
        <f t="shared" si="824"/>
        <v>1.0742989715589234E-31</v>
      </c>
      <c r="R4716" s="460">
        <f t="shared" si="825"/>
        <v>-1.0742989715589234E-29</v>
      </c>
    </row>
    <row r="4717" spans="3:18" x14ac:dyDescent="0.35">
      <c r="C4717" s="460">
        <v>87600</v>
      </c>
      <c r="D4717" s="460">
        <f t="shared" si="816"/>
        <v>87600</v>
      </c>
      <c r="E4717" s="460">
        <f t="shared" si="822"/>
        <v>87.6</v>
      </c>
      <c r="F4717" s="460">
        <f t="shared" si="817"/>
        <v>4.4843480539129338E-8</v>
      </c>
      <c r="G4717" s="460">
        <v>2.04183507339148E-14</v>
      </c>
      <c r="H4717" s="460">
        <f t="shared" si="818"/>
        <v>1</v>
      </c>
      <c r="I4717" s="460">
        <v>1.05057672294707E-7</v>
      </c>
      <c r="J4717" s="587">
        <v>1.83422480535413E-7</v>
      </c>
      <c r="K4717" s="587">
        <v>7.6395527390570104E-8</v>
      </c>
      <c r="L4717" s="460" t="str">
        <f t="shared" si="819"/>
        <v>-</v>
      </c>
      <c r="M4717" s="460">
        <f t="shared" si="820"/>
        <v>1</v>
      </c>
      <c r="N4717" s="460">
        <f t="shared" si="821"/>
        <v>9.1562991377742559E-22</v>
      </c>
      <c r="O4717" s="460">
        <f t="shared" si="826"/>
        <v>-420.76560054589459</v>
      </c>
      <c r="P4717" s="460">
        <f t="shared" si="823"/>
        <v>-100</v>
      </c>
      <c r="Q4717" s="460">
        <f t="shared" si="824"/>
        <v>5.9488998609794048E-32</v>
      </c>
      <c r="R4717" s="460">
        <f t="shared" si="825"/>
        <v>-5.9488998609794048E-30</v>
      </c>
    </row>
    <row r="4718" spans="3:18" x14ac:dyDescent="0.35">
      <c r="C4718" s="460">
        <v>87700</v>
      </c>
      <c r="D4718" s="460">
        <f t="shared" si="816"/>
        <v>87700</v>
      </c>
      <c r="E4718" s="460">
        <f t="shared" si="822"/>
        <v>87.7</v>
      </c>
      <c r="F4718" s="460">
        <f t="shared" si="817"/>
        <v>3.5292456048029331E-8</v>
      </c>
      <c r="G4718" s="460">
        <v>1.37668760286024E-8</v>
      </c>
      <c r="H4718" s="460">
        <f t="shared" si="818"/>
        <v>1</v>
      </c>
      <c r="I4718" s="460">
        <v>2.7385390551678199E-8</v>
      </c>
      <c r="J4718" s="587">
        <v>1.4824697068850201E-7</v>
      </c>
      <c r="K4718" s="587">
        <v>4.8455031364585102E-8</v>
      </c>
      <c r="L4718" s="460" t="str">
        <f t="shared" si="819"/>
        <v>-</v>
      </c>
      <c r="M4718" s="460">
        <f t="shared" si="820"/>
        <v>1</v>
      </c>
      <c r="N4718" s="460">
        <f t="shared" si="821"/>
        <v>4.8586686715811884E-16</v>
      </c>
      <c r="O4718" s="460">
        <f t="shared" si="826"/>
        <v>-306.26965431760868</v>
      </c>
      <c r="P4718" s="460">
        <f t="shared" si="823"/>
        <v>-100</v>
      </c>
      <c r="Q4718" s="460">
        <f t="shared" si="824"/>
        <v>5.9016875587839703E-32</v>
      </c>
      <c r="R4718" s="460">
        <f t="shared" si="825"/>
        <v>-5.9016875587839706E-30</v>
      </c>
    </row>
    <row r="4719" spans="3:18" x14ac:dyDescent="0.35">
      <c r="C4719" s="460">
        <v>87800</v>
      </c>
      <c r="D4719" s="460">
        <f t="shared" si="816"/>
        <v>87800</v>
      </c>
      <c r="E4719" s="460">
        <f t="shared" si="822"/>
        <v>87.8</v>
      </c>
      <c r="F4719" s="460">
        <f t="shared" si="817"/>
        <v>1.5791737476082887E-8</v>
      </c>
      <c r="G4719" s="460">
        <v>1.05367064934956E-8</v>
      </c>
      <c r="H4719" s="460">
        <f t="shared" si="818"/>
        <v>1</v>
      </c>
      <c r="I4719" s="460">
        <v>5.2975093336894202E-8</v>
      </c>
      <c r="J4719" s="587">
        <v>8.9569150250441796E-8</v>
      </c>
      <c r="K4719" s="587">
        <v>1.6722238463590001E-7</v>
      </c>
      <c r="L4719" s="460" t="str">
        <f t="shared" si="819"/>
        <v>-</v>
      </c>
      <c r="M4719" s="460">
        <f t="shared" si="820"/>
        <v>1</v>
      </c>
      <c r="N4719" s="460">
        <f t="shared" si="821"/>
        <v>1.6639290280782038E-16</v>
      </c>
      <c r="O4719" s="460">
        <f t="shared" si="826"/>
        <v>-315.57730403411915</v>
      </c>
      <c r="P4719" s="460">
        <f t="shared" si="823"/>
        <v>-100</v>
      </c>
      <c r="Q4719" s="460">
        <f t="shared" si="824"/>
        <v>1.06360701879005E-31</v>
      </c>
      <c r="R4719" s="460">
        <f t="shared" si="825"/>
        <v>-1.06360701879005E-29</v>
      </c>
    </row>
    <row r="4720" spans="3:18" x14ac:dyDescent="0.35">
      <c r="C4720" s="460">
        <v>87900</v>
      </c>
      <c r="D4720" s="460">
        <f t="shared" si="816"/>
        <v>87900</v>
      </c>
      <c r="E4720" s="460">
        <f t="shared" si="822"/>
        <v>87.9</v>
      </c>
      <c r="F4720" s="460">
        <f t="shared" si="817"/>
        <v>2.4982476327233848E-9</v>
      </c>
      <c r="G4720" s="460">
        <v>5.7024152351385898E-9</v>
      </c>
      <c r="H4720" s="460">
        <f t="shared" si="818"/>
        <v>1</v>
      </c>
      <c r="I4720" s="460">
        <v>1.2378107701216999E-7</v>
      </c>
      <c r="J4720" s="587">
        <v>1.69992145116233E-8</v>
      </c>
      <c r="K4720" s="587">
        <v>2.6834272980918199E-7</v>
      </c>
      <c r="L4720" s="460" t="str">
        <f t="shared" si="819"/>
        <v>-</v>
      </c>
      <c r="M4720" s="460">
        <f t="shared" si="820"/>
        <v>1</v>
      </c>
      <c r="N4720" s="460">
        <f t="shared" si="821"/>
        <v>1.4246045361990746E-17</v>
      </c>
      <c r="O4720" s="460">
        <f t="shared" si="826"/>
        <v>-336.92611354233793</v>
      </c>
      <c r="P4720" s="460">
        <f t="shared" si="823"/>
        <v>-100</v>
      </c>
      <c r="Q4720" s="460">
        <f t="shared" si="824"/>
        <v>8.157607398973928E-33</v>
      </c>
      <c r="R4720" s="460">
        <f t="shared" si="825"/>
        <v>-8.1576073989739277E-31</v>
      </c>
    </row>
    <row r="4721" spans="3:18" x14ac:dyDescent="0.35">
      <c r="C4721" s="460">
        <v>88000</v>
      </c>
      <c r="D4721" s="460">
        <f t="shared" si="816"/>
        <v>88000</v>
      </c>
      <c r="E4721" s="460">
        <f t="shared" si="822"/>
        <v>88</v>
      </c>
      <c r="F4721" s="460">
        <f t="shared" si="817"/>
        <v>2.1436332761246479E-50</v>
      </c>
      <c r="G4721" s="460">
        <v>0.99999998509883903</v>
      </c>
      <c r="H4721" s="460">
        <f t="shared" si="818"/>
        <v>1</v>
      </c>
      <c r="I4721" s="460">
        <v>1.7434975217760401E-7</v>
      </c>
      <c r="J4721" s="587">
        <v>5.7676038779480699E-8</v>
      </c>
      <c r="K4721" s="587">
        <v>3.4208401011145597E-7</v>
      </c>
      <c r="L4721" s="460" t="str">
        <f t="shared" si="819"/>
        <v>-</v>
      </c>
      <c r="M4721" s="460">
        <f t="shared" si="820"/>
        <v>1</v>
      </c>
      <c r="N4721" s="460">
        <f t="shared" si="821"/>
        <v>2.1436332441820232E-50</v>
      </c>
      <c r="O4721" s="460">
        <f t="shared" si="826"/>
        <v>-993.37699032783939</v>
      </c>
      <c r="P4721" s="460">
        <f t="shared" si="823"/>
        <v>-100</v>
      </c>
      <c r="Q4721" s="460">
        <f t="shared" si="824"/>
        <v>5.0737452113974512E-35</v>
      </c>
      <c r="R4721" s="460">
        <f t="shared" si="825"/>
        <v>-5.0737452113974511E-33</v>
      </c>
    </row>
    <row r="4722" spans="3:18" x14ac:dyDescent="0.35">
      <c r="C4722" s="460">
        <v>88100</v>
      </c>
      <c r="D4722" s="460">
        <f t="shared" si="816"/>
        <v>88100</v>
      </c>
      <c r="E4722" s="460">
        <f t="shared" si="822"/>
        <v>88.1</v>
      </c>
      <c r="F4722" s="460">
        <f t="shared" si="817"/>
        <v>2.4884346882441651E-9</v>
      </c>
      <c r="G4722" s="460">
        <v>5.7024234479380502E-9</v>
      </c>
      <c r="H4722" s="460">
        <f t="shared" si="818"/>
        <v>1</v>
      </c>
      <c r="I4722" s="460">
        <v>1.9716876614111001E-7</v>
      </c>
      <c r="J4722" s="587">
        <v>1.2240414522595799E-7</v>
      </c>
      <c r="K4722" s="587">
        <v>3.8148350806388102E-7</v>
      </c>
      <c r="L4722" s="460" t="str">
        <f t="shared" si="819"/>
        <v>-</v>
      </c>
      <c r="M4722" s="460">
        <f t="shared" si="820"/>
        <v>1</v>
      </c>
      <c r="N4722" s="460">
        <f t="shared" si="821"/>
        <v>1.4190108314905938E-17</v>
      </c>
      <c r="O4722" s="460">
        <f t="shared" si="826"/>
        <v>-336.96028579009442</v>
      </c>
      <c r="P4722" s="460">
        <f t="shared" si="823"/>
        <v>-100</v>
      </c>
      <c r="Q4722" s="460">
        <f t="shared" si="824"/>
        <v>5.0339793497190659E-35</v>
      </c>
      <c r="R4722" s="460">
        <f t="shared" si="825"/>
        <v>-5.0339793497190661E-33</v>
      </c>
    </row>
    <row r="4723" spans="3:18" x14ac:dyDescent="0.35">
      <c r="C4723" s="460">
        <v>88200</v>
      </c>
      <c r="D4723" s="460">
        <f t="shared" si="816"/>
        <v>88200</v>
      </c>
      <c r="E4723" s="460">
        <f t="shared" si="822"/>
        <v>88.2</v>
      </c>
      <c r="F4723" s="460">
        <f t="shared" si="817"/>
        <v>1.5667923170018627E-8</v>
      </c>
      <c r="G4723" s="460">
        <v>1.05367194591563E-8</v>
      </c>
      <c r="H4723" s="460">
        <f t="shared" si="818"/>
        <v>1</v>
      </c>
      <c r="I4723" s="460">
        <v>1.8901060703448801E-7</v>
      </c>
      <c r="J4723" s="587">
        <v>1.6680721321749699E-7</v>
      </c>
      <c r="K4723" s="587">
        <v>3.8300534482495999E-7</v>
      </c>
      <c r="L4723" s="460" t="str">
        <f t="shared" si="819"/>
        <v>-</v>
      </c>
      <c r="M4723" s="460">
        <f t="shared" si="820"/>
        <v>1</v>
      </c>
      <c r="N4723" s="460">
        <f t="shared" si="821"/>
        <v>1.6508851095010112E-16</v>
      </c>
      <c r="O4723" s="460">
        <f t="shared" si="826"/>
        <v>-315.64566299320467</v>
      </c>
      <c r="P4723" s="460">
        <f t="shared" si="823"/>
        <v>-100</v>
      </c>
      <c r="Q4723" s="460">
        <f t="shared" si="824"/>
        <v>8.0352058313918392E-33</v>
      </c>
      <c r="R4723" s="460">
        <f t="shared" si="825"/>
        <v>-8.0352058313918398E-31</v>
      </c>
    </row>
    <row r="4724" spans="3:18" x14ac:dyDescent="0.35">
      <c r="C4724" s="460">
        <v>88300</v>
      </c>
      <c r="D4724" s="460">
        <f t="shared" si="816"/>
        <v>88300</v>
      </c>
      <c r="E4724" s="460">
        <f t="shared" si="822"/>
        <v>88.3</v>
      </c>
      <c r="F4724" s="460">
        <f t="shared" si="817"/>
        <v>3.4878206323763338E-8</v>
      </c>
      <c r="G4724" s="460">
        <v>1.37668636737767E-8</v>
      </c>
      <c r="H4724" s="460">
        <f t="shared" si="818"/>
        <v>1</v>
      </c>
      <c r="I4724" s="460">
        <v>1.5138549435488499E-7</v>
      </c>
      <c r="J4724" s="587">
        <v>1.83839723179571E-7</v>
      </c>
      <c r="K4724" s="587">
        <v>3.4685583167951602E-7</v>
      </c>
      <c r="L4724" s="460" t="str">
        <f t="shared" si="819"/>
        <v>-</v>
      </c>
      <c r="M4724" s="460">
        <f t="shared" si="820"/>
        <v>1</v>
      </c>
      <c r="N4724" s="460">
        <f t="shared" si="821"/>
        <v>4.8016351164510627E-16</v>
      </c>
      <c r="O4724" s="460">
        <f t="shared" si="826"/>
        <v>-306.37221691445427</v>
      </c>
      <c r="P4724" s="460">
        <f t="shared" si="823"/>
        <v>-100</v>
      </c>
      <c r="Q4724" s="460">
        <f t="shared" si="824"/>
        <v>1.0408754316580152E-31</v>
      </c>
      <c r="R4724" s="460">
        <f t="shared" si="825"/>
        <v>-1.0408754316580152E-29</v>
      </c>
    </row>
    <row r="4725" spans="3:18" x14ac:dyDescent="0.35">
      <c r="C4725" s="460">
        <v>88400</v>
      </c>
      <c r="D4725" s="460">
        <f t="shared" si="816"/>
        <v>88400</v>
      </c>
      <c r="E4725" s="460">
        <f t="shared" si="822"/>
        <v>88.4</v>
      </c>
      <c r="F4725" s="460">
        <f t="shared" si="817"/>
        <v>4.4143045794852427E-8</v>
      </c>
      <c r="G4725" s="460">
        <v>1.1494299613869601E-15</v>
      </c>
      <c r="H4725" s="460">
        <f t="shared" si="818"/>
        <v>1</v>
      </c>
      <c r="I4725" s="460">
        <v>9.0269611580437194E-8</v>
      </c>
      <c r="J4725" s="587">
        <v>1.7089975219488E-7</v>
      </c>
      <c r="K4725" s="587">
        <v>2.7692877076927502E-7</v>
      </c>
      <c r="L4725" s="460" t="str">
        <f t="shared" si="819"/>
        <v>-</v>
      </c>
      <c r="M4725" s="460">
        <f t="shared" si="820"/>
        <v>1</v>
      </c>
      <c r="N4725" s="460">
        <f t="shared" si="821"/>
        <v>5.0739339423480036E-23</v>
      </c>
      <c r="O4725" s="460">
        <f t="shared" si="826"/>
        <v>-445.89310382332832</v>
      </c>
      <c r="P4725" s="460">
        <f t="shared" si="823"/>
        <v>-100</v>
      </c>
      <c r="Q4725" s="460">
        <f t="shared" si="824"/>
        <v>5.7639261660430373E-32</v>
      </c>
      <c r="R4725" s="460">
        <f t="shared" si="825"/>
        <v>-5.763926166043037E-30</v>
      </c>
    </row>
    <row r="4726" spans="3:18" x14ac:dyDescent="0.35">
      <c r="C4726" s="460">
        <v>88500</v>
      </c>
      <c r="D4726" s="460">
        <f t="shared" si="816"/>
        <v>88500</v>
      </c>
      <c r="E4726" s="460">
        <f t="shared" si="822"/>
        <v>88.5</v>
      </c>
      <c r="F4726" s="460">
        <f t="shared" si="817"/>
        <v>3.4742817379913659E-8</v>
      </c>
      <c r="G4726" s="460">
        <v>1.37669122112709E-8</v>
      </c>
      <c r="H4726" s="460">
        <f t="shared" si="818"/>
        <v>1</v>
      </c>
      <c r="I4726" s="460">
        <v>1.51564051587597E-8</v>
      </c>
      <c r="J4726" s="587">
        <v>1.3021910724435699E-7</v>
      </c>
      <c r="K4726" s="587">
        <v>1.80389394281847E-7</v>
      </c>
      <c r="L4726" s="460" t="str">
        <f t="shared" si="819"/>
        <v>-</v>
      </c>
      <c r="M4726" s="460">
        <f t="shared" si="820"/>
        <v>1</v>
      </c>
      <c r="N4726" s="460">
        <f t="shared" si="821"/>
        <v>4.7830131684148826E-16</v>
      </c>
      <c r="O4726" s="460">
        <f t="shared" si="826"/>
        <v>-306.40596846885779</v>
      </c>
      <c r="P4726" s="460">
        <f t="shared" si="823"/>
        <v>-100</v>
      </c>
      <c r="Q4726" s="460">
        <f t="shared" si="824"/>
        <v>5.7193049557422516E-32</v>
      </c>
      <c r="R4726" s="460">
        <f t="shared" si="825"/>
        <v>-5.7193049557422519E-30</v>
      </c>
    </row>
    <row r="4727" spans="3:18" x14ac:dyDescent="0.35">
      <c r="C4727" s="460">
        <v>88600</v>
      </c>
      <c r="D4727" s="460">
        <f t="shared" si="816"/>
        <v>88600</v>
      </c>
      <c r="E4727" s="460">
        <f t="shared" si="822"/>
        <v>88.6</v>
      </c>
      <c r="F4727" s="460">
        <f t="shared" si="817"/>
        <v>1.5546520682106807E-8</v>
      </c>
      <c r="G4727" s="460">
        <v>1.0536703110585601E-8</v>
      </c>
      <c r="H4727" s="460">
        <f t="shared" si="818"/>
        <v>1</v>
      </c>
      <c r="I4727" s="460">
        <v>6.2418674532998096E-8</v>
      </c>
      <c r="J4727" s="587">
        <v>6.8474789700791397E-8</v>
      </c>
      <c r="K4727" s="587">
        <v>6.6941047403845194E-8</v>
      </c>
      <c r="L4727" s="460" t="str">
        <f t="shared" si="819"/>
        <v>-</v>
      </c>
      <c r="M4727" s="460">
        <f t="shared" si="820"/>
        <v>1</v>
      </c>
      <c r="N4727" s="460">
        <f t="shared" si="821"/>
        <v>1.6380907282993818E-16</v>
      </c>
      <c r="O4727" s="460">
        <f t="shared" si="826"/>
        <v>-315.71324095616939</v>
      </c>
      <c r="P4727" s="460">
        <f t="shared" si="823"/>
        <v>-100</v>
      </c>
      <c r="Q4727" s="460">
        <f t="shared" si="824"/>
        <v>1.0307643813099777E-31</v>
      </c>
      <c r="R4727" s="460">
        <f t="shared" si="825"/>
        <v>-1.0307643813099776E-29</v>
      </c>
    </row>
    <row r="4728" spans="3:18" x14ac:dyDescent="0.35">
      <c r="C4728" s="460">
        <v>88700</v>
      </c>
      <c r="D4728" s="460">
        <f t="shared" si="816"/>
        <v>88700</v>
      </c>
      <c r="E4728" s="460">
        <f t="shared" si="822"/>
        <v>88.7</v>
      </c>
      <c r="F4728" s="460">
        <f t="shared" si="817"/>
        <v>2.4595683392449049E-9</v>
      </c>
      <c r="G4728" s="460">
        <v>5.7024506976475803E-9</v>
      </c>
      <c r="H4728" s="460">
        <f t="shared" si="818"/>
        <v>1</v>
      </c>
      <c r="I4728" s="460">
        <v>1.3065076791196001E-7</v>
      </c>
      <c r="J4728" s="587">
        <v>4.3104786297932703E-9</v>
      </c>
      <c r="K4728" s="587">
        <v>5.2150508800925798E-8</v>
      </c>
      <c r="L4728" s="460" t="str">
        <f t="shared" si="819"/>
        <v>-</v>
      </c>
      <c r="M4728" s="460">
        <f t="shared" si="820"/>
        <v>1</v>
      </c>
      <c r="N4728" s="460">
        <f t="shared" si="821"/>
        <v>1.402556719203901E-17</v>
      </c>
      <c r="O4728" s="460">
        <f t="shared" si="826"/>
        <v>-337.06159133813202</v>
      </c>
      <c r="P4728" s="460">
        <f t="shared" si="823"/>
        <v>-100</v>
      </c>
      <c r="Q4728" s="460">
        <f t="shared" si="824"/>
        <v>7.9062897979365531E-33</v>
      </c>
      <c r="R4728" s="460">
        <f t="shared" si="825"/>
        <v>-7.906289797936553E-31</v>
      </c>
    </row>
    <row r="4729" spans="3:18" x14ac:dyDescent="0.35">
      <c r="C4729" s="460">
        <v>88800</v>
      </c>
      <c r="D4729" s="460">
        <f t="shared" si="816"/>
        <v>88800</v>
      </c>
      <c r="E4729" s="460">
        <f t="shared" si="822"/>
        <v>88.8</v>
      </c>
      <c r="F4729" s="460">
        <f t="shared" si="817"/>
        <v>1.1142745557912345E-51</v>
      </c>
      <c r="G4729" s="460">
        <v>0.99999998509883903</v>
      </c>
      <c r="H4729" s="460">
        <f t="shared" si="818"/>
        <v>1</v>
      </c>
      <c r="I4729" s="460">
        <v>1.7926307528934001E-7</v>
      </c>
      <c r="J4729" s="587">
        <v>7.6397410889514506E-8</v>
      </c>
      <c r="K4729" s="587">
        <v>1.65177156386821E-7</v>
      </c>
      <c r="L4729" s="460" t="str">
        <f t="shared" si="819"/>
        <v>-</v>
      </c>
      <c r="M4729" s="460">
        <f t="shared" si="820"/>
        <v>1</v>
      </c>
      <c r="N4729" s="460">
        <f t="shared" si="821"/>
        <v>1.11427453918725E-51</v>
      </c>
      <c r="O4729" s="460">
        <f t="shared" si="826"/>
        <v>-1019.0601558571308</v>
      </c>
      <c r="P4729" s="460">
        <f t="shared" si="823"/>
        <v>-100</v>
      </c>
      <c r="Q4729" s="460">
        <f t="shared" si="824"/>
        <v>4.9179133764600256E-35</v>
      </c>
      <c r="R4729" s="460">
        <f t="shared" si="825"/>
        <v>-4.9179133764600259E-33</v>
      </c>
    </row>
    <row r="4730" spans="3:18" x14ac:dyDescent="0.35">
      <c r="C4730" s="460">
        <v>88900</v>
      </c>
      <c r="D4730" s="460">
        <f t="shared" si="816"/>
        <v>88900</v>
      </c>
      <c r="E4730" s="460">
        <f t="shared" si="822"/>
        <v>88.9</v>
      </c>
      <c r="F4730" s="460">
        <f t="shared" si="817"/>
        <v>2.450133847420748E-9</v>
      </c>
      <c r="G4730" s="460">
        <v>5.7024178312186197E-9</v>
      </c>
      <c r="H4730" s="460">
        <f t="shared" si="818"/>
        <v>1</v>
      </c>
      <c r="I4730" s="460">
        <v>2.0105538275063099E-7</v>
      </c>
      <c r="J4730" s="587">
        <v>1.36224097054648E-7</v>
      </c>
      <c r="K4730" s="587">
        <v>2.6114151676234798E-7</v>
      </c>
      <c r="L4730" s="460" t="str">
        <f t="shared" si="819"/>
        <v>-</v>
      </c>
      <c r="M4730" s="460">
        <f t="shared" si="820"/>
        <v>1</v>
      </c>
      <c r="N4730" s="460">
        <f t="shared" si="821"/>
        <v>1.3971686940404353E-17</v>
      </c>
      <c r="O4730" s="460">
        <f t="shared" si="826"/>
        <v>-337.09502308075378</v>
      </c>
      <c r="P4730" s="460">
        <f t="shared" si="823"/>
        <v>-100</v>
      </c>
      <c r="Q4730" s="460">
        <f t="shared" si="824"/>
        <v>4.8802008990166391E-35</v>
      </c>
      <c r="R4730" s="460">
        <f t="shared" si="825"/>
        <v>-4.8802008990166388E-33</v>
      </c>
    </row>
    <row r="4731" spans="3:18" x14ac:dyDescent="0.35">
      <c r="C4731" s="460">
        <v>89000</v>
      </c>
      <c r="D4731" s="460">
        <f t="shared" si="816"/>
        <v>89000</v>
      </c>
      <c r="E4731" s="460">
        <f t="shared" si="822"/>
        <v>89</v>
      </c>
      <c r="F4731" s="460">
        <f t="shared" si="817"/>
        <v>1.5427481506116785E-8</v>
      </c>
      <c r="G4731" s="460">
        <v>1.05367049540706E-8</v>
      </c>
      <c r="H4731" s="460">
        <f t="shared" si="818"/>
        <v>1</v>
      </c>
      <c r="I4731" s="460">
        <v>1.92970190300643E-7</v>
      </c>
      <c r="J4731" s="587">
        <v>1.7425926795445101E-7</v>
      </c>
      <c r="K4731" s="587">
        <v>3.3082951109260598E-7</v>
      </c>
      <c r="L4731" s="460" t="str">
        <f t="shared" si="819"/>
        <v>-</v>
      </c>
      <c r="M4731" s="460">
        <f t="shared" si="820"/>
        <v>1</v>
      </c>
      <c r="N4731" s="460">
        <f t="shared" si="821"/>
        <v>1.6255482081433329E-16</v>
      </c>
      <c r="O4731" s="460">
        <f t="shared" si="826"/>
        <v>-315.7800029260618</v>
      </c>
      <c r="P4731" s="460">
        <f t="shared" si="823"/>
        <v>-100</v>
      </c>
      <c r="Q4731" s="460">
        <f t="shared" si="824"/>
        <v>7.7904019850208633E-33</v>
      </c>
      <c r="R4731" s="460">
        <f t="shared" si="825"/>
        <v>-7.7904019850208637E-31</v>
      </c>
    </row>
    <row r="4732" spans="3:18" x14ac:dyDescent="0.35">
      <c r="C4732" s="460">
        <v>89100</v>
      </c>
      <c r="D4732" s="460">
        <f t="shared" si="816"/>
        <v>89100</v>
      </c>
      <c r="E4732" s="460">
        <f t="shared" si="822"/>
        <v>89.1</v>
      </c>
      <c r="F4732" s="460">
        <f t="shared" si="817"/>
        <v>3.4344544102947466E-8</v>
      </c>
      <c r="G4732" s="460">
        <v>1.3766916831792799E-8</v>
      </c>
      <c r="H4732" s="460">
        <f t="shared" si="818"/>
        <v>1</v>
      </c>
      <c r="I4732" s="460">
        <v>1.5651855089767301E-7</v>
      </c>
      <c r="J4732" s="587">
        <v>1.8451809554154399E-7</v>
      </c>
      <c r="K4732" s="587">
        <v>3.67697744098447E-7</v>
      </c>
      <c r="L4732" s="460" t="str">
        <f t="shared" si="819"/>
        <v>-</v>
      </c>
      <c r="M4732" s="460">
        <f t="shared" si="820"/>
        <v>1</v>
      </c>
      <c r="N4732" s="460">
        <f t="shared" si="821"/>
        <v>4.7281848229111756E-16</v>
      </c>
      <c r="O4732" s="460">
        <f t="shared" si="826"/>
        <v>-306.50611110784217</v>
      </c>
      <c r="P4732" s="460">
        <f t="shared" si="823"/>
        <v>-100</v>
      </c>
      <c r="Q4732" s="460">
        <f t="shared" si="824"/>
        <v>1.0092480857478279E-31</v>
      </c>
      <c r="R4732" s="460">
        <f t="shared" si="825"/>
        <v>-1.0092480857478278E-29</v>
      </c>
    </row>
    <row r="4733" spans="3:18" x14ac:dyDescent="0.35">
      <c r="C4733" s="460">
        <v>89200</v>
      </c>
      <c r="D4733" s="460">
        <f t="shared" si="816"/>
        <v>89200</v>
      </c>
      <c r="E4733" s="460">
        <f t="shared" si="822"/>
        <v>89.2</v>
      </c>
      <c r="F4733" s="460">
        <f t="shared" si="817"/>
        <v>4.3469625163484275E-8</v>
      </c>
      <c r="G4733" s="460">
        <v>3.8983238334728196E-15</v>
      </c>
      <c r="H4733" s="460">
        <f t="shared" si="818"/>
        <v>1</v>
      </c>
      <c r="I4733" s="460">
        <v>9.75066663522025E-8</v>
      </c>
      <c r="J4733" s="587">
        <v>1.6549991199305501E-7</v>
      </c>
      <c r="K4733" s="587">
        <v>3.6849020863598198E-7</v>
      </c>
      <c r="L4733" s="460" t="str">
        <f t="shared" si="819"/>
        <v>-</v>
      </c>
      <c r="M4733" s="460">
        <f t="shared" si="820"/>
        <v>1</v>
      </c>
      <c r="N4733" s="460">
        <f t="shared" si="821"/>
        <v>1.6945867580694056E-22</v>
      </c>
      <c r="O4733" s="460">
        <f t="shared" si="826"/>
        <v>-435.41872383206146</v>
      </c>
      <c r="P4733" s="460">
        <f t="shared" si="823"/>
        <v>-100</v>
      </c>
      <c r="Q4733" s="460">
        <f t="shared" si="824"/>
        <v>5.5889369360623098E-32</v>
      </c>
      <c r="R4733" s="460">
        <f t="shared" si="825"/>
        <v>-5.5889369360623095E-30</v>
      </c>
    </row>
    <row r="4734" spans="3:18" x14ac:dyDescent="0.35">
      <c r="C4734" s="460">
        <v>89300</v>
      </c>
      <c r="D4734" s="460">
        <f t="shared" ref="D4734:D4797" si="827">IF(AND($D$11=$U$86,$D$13&gt;=$U$80),$D$13/$U$80,1)*(f_CLK_MHz/fCLK_NOM_MHz)*$C4734</f>
        <v>89300</v>
      </c>
      <c r="E4734" s="460">
        <f t="shared" si="822"/>
        <v>89.3</v>
      </c>
      <c r="F4734" s="460">
        <f t="shared" ref="F4734:F4797" si="828">IF(SINC3_Decimation&lt;&gt;0,(ABS(SIN(((MOD_CLK_DIV*PI()*$D4734*SINC3_Decimation)/(f_CLK_MHz*1000000)))/(SINC3_Decimation*SIN(((MOD_CLK_DIV*PI()*$D4734)/(f_CLK_MHz*1000000)))))^First_Stage_Order),"-")</f>
        <v>3.4214373678429234E-8</v>
      </c>
      <c r="G4734" s="460">
        <v>1.37668590483447E-8</v>
      </c>
      <c r="H4734" s="460">
        <f t="shared" ref="H4734:H4797" si="829">IF(SINC1A_Decimation&lt;&gt;0,(ABS(SIN(((MOD_CLK_DIV*SINC3_Decimation*FIR2_Decimation*PI()*$D4734*SINC1A_Decimation)/(f_CLK_MHz*1000000)))/(SINC1A_Decimation*SIN(((MOD_CLK_DIV*SINC3_Decimation*FIR2_Decimation*PI()*$D4734)/(f_CLK_MHz*1000000)))))^1),"-")</f>
        <v>1</v>
      </c>
      <c r="I4734" s="460">
        <v>2.5111314855701998E-8</v>
      </c>
      <c r="J4734" s="587">
        <v>1.2040153660467801E-7</v>
      </c>
      <c r="K4734" s="587">
        <v>3.3352618080956001E-7</v>
      </c>
      <c r="L4734" s="460" t="str">
        <f t="shared" ref="L4734:L4797" si="830">IF(SINC1B_Decimation&lt;&gt;0,(ABS(SIN(((MOD_CLK_DIV*FIR1_Decimation*PI()*$D4734*SINC1B_Decimation)/(f_CLK_MHz*1000000)))/(SINC1B_Decimation*SIN(((MOD_CLK_DIV*FIR1_Decimation*PI()*$D4734)/(f_CLK_MHz*1000000)))))^1),"-")</f>
        <v>-</v>
      </c>
      <c r="M4734" s="460">
        <f t="shared" ref="M4734:M4797" si="831">IF($D$14=$Z$85,(ABS(SIN(((Dec_Prior_to_Chop*PI()*$D4734*2)/(f_CLK_MHz*1000000)))/(2*SIN(((Dec_Prior_to_Chop*PI()*$D4734)/(f_CLK_MHz*1000000)))))^1),1)</f>
        <v>1</v>
      </c>
      <c r="N4734" s="460">
        <f t="shared" ref="N4734:N4797" si="832">M4734*IF(FILTER=$U$85,F4734,IF(AND(FILTER=$U$86,$D$13&lt;=$U$73,$D$13&lt;&gt;$U$72),F4734*G4734*H4734,IF(AND(FILTER=$U$86,OR($D$13&gt;=$U$74,$D$13=$U$72),$D$13&lt;=$U$79,$D$13&lt;&gt;$U$75),I4734*L4734,IF(AND(FILTER=$U$86,$D$13=$U$75),J4734*L4734,IF(AND(FILTER=$U$86,$D$13&gt;=$U$80),K4734,"Error")))))</f>
        <v>4.7102445985833024E-16</v>
      </c>
      <c r="O4734" s="460">
        <f t="shared" si="826"/>
        <v>-306.53913079560971</v>
      </c>
      <c r="P4734" s="460">
        <f t="shared" si="823"/>
        <v>-100</v>
      </c>
      <c r="Q4734" s="460">
        <f t="shared" si="824"/>
        <v>5.546605035580574E-32</v>
      </c>
      <c r="R4734" s="460">
        <f t="shared" si="825"/>
        <v>-5.5466050355805742E-30</v>
      </c>
    </row>
    <row r="4735" spans="3:18" x14ac:dyDescent="0.35">
      <c r="C4735" s="460">
        <v>89400</v>
      </c>
      <c r="D4735" s="460">
        <f t="shared" si="827"/>
        <v>89400</v>
      </c>
      <c r="E4735" s="460">
        <f t="shared" ref="E4735:E4798" si="833">D4735/1000</f>
        <v>89.4</v>
      </c>
      <c r="F4735" s="460">
        <f t="shared" si="828"/>
        <v>1.5310758457420065E-8</v>
      </c>
      <c r="G4735" s="460">
        <v>1.05367176053982E-8</v>
      </c>
      <c r="H4735" s="460">
        <f t="shared" si="829"/>
        <v>1</v>
      </c>
      <c r="I4735" s="460">
        <v>4.9549076043932099E-8</v>
      </c>
      <c r="J4735" s="587">
        <v>5.6576954765782598E-8</v>
      </c>
      <c r="K4735" s="587">
        <v>2.6663401897755301E-7</v>
      </c>
      <c r="L4735" s="460" t="str">
        <f t="shared" si="830"/>
        <v>-</v>
      </c>
      <c r="M4735" s="460">
        <f t="shared" si="831"/>
        <v>1</v>
      </c>
      <c r="N4735" s="460">
        <f t="shared" si="832"/>
        <v>1.6132513819029738E-16</v>
      </c>
      <c r="O4735" s="460">
        <f t="shared" si="826"/>
        <v>-315.84595908412444</v>
      </c>
      <c r="P4735" s="460">
        <f t="shared" si="823"/>
        <v>-100</v>
      </c>
      <c r="Q4735" s="460">
        <f t="shared" si="824"/>
        <v>9.9966503538065213E-32</v>
      </c>
      <c r="R4735" s="460">
        <f t="shared" si="825"/>
        <v>-9.996650353806522E-30</v>
      </c>
    </row>
    <row r="4736" spans="3:18" x14ac:dyDescent="0.35">
      <c r="C4736" s="460">
        <v>89500</v>
      </c>
      <c r="D4736" s="460">
        <f t="shared" si="827"/>
        <v>89500</v>
      </c>
      <c r="E4736" s="460">
        <f t="shared" si="833"/>
        <v>89.5</v>
      </c>
      <c r="F4736" s="460">
        <f t="shared" si="828"/>
        <v>2.4223801562474934E-9</v>
      </c>
      <c r="G4736" s="460">
        <v>5.70242653971185E-9</v>
      </c>
      <c r="H4736" s="460">
        <f t="shared" si="829"/>
        <v>1</v>
      </c>
      <c r="I4736" s="460">
        <v>1.15125418307609E-7</v>
      </c>
      <c r="J4736" s="587">
        <v>1.5665018900203301E-8</v>
      </c>
      <c r="K4736" s="587">
        <v>1.7474061829851901E-7</v>
      </c>
      <c r="L4736" s="460" t="str">
        <f t="shared" si="830"/>
        <v>-</v>
      </c>
      <c r="M4736" s="460">
        <f t="shared" si="831"/>
        <v>1</v>
      </c>
      <c r="N4736" s="460">
        <f t="shared" si="832"/>
        <v>1.3813444892257045E-17</v>
      </c>
      <c r="O4736" s="460">
        <f t="shared" si="826"/>
        <v>-337.19396001115166</v>
      </c>
      <c r="P4736" s="460">
        <f t="shared" si="823"/>
        <v>-100</v>
      </c>
      <c r="Q4736" s="460">
        <f t="shared" si="824"/>
        <v>7.6683808210412059E-33</v>
      </c>
      <c r="R4736" s="460">
        <f t="shared" si="825"/>
        <v>-7.6683808210412056E-31</v>
      </c>
    </row>
    <row r="4737" spans="3:18" x14ac:dyDescent="0.35">
      <c r="C4737" s="460">
        <v>89600</v>
      </c>
      <c r="D4737" s="460">
        <f t="shared" si="827"/>
        <v>89600</v>
      </c>
      <c r="E4737" s="460">
        <f t="shared" si="833"/>
        <v>89.6</v>
      </c>
      <c r="F4737" s="460">
        <f t="shared" si="828"/>
        <v>1.1146220514629805E-49</v>
      </c>
      <c r="G4737" s="460">
        <v>0.99999998509883903</v>
      </c>
      <c r="H4737" s="460">
        <f t="shared" si="829"/>
        <v>1</v>
      </c>
      <c r="I4737" s="460">
        <v>1.61767795765037E-7</v>
      </c>
      <c r="J4737" s="587">
        <v>8.4728125898148295E-8</v>
      </c>
      <c r="K4737" s="587">
        <v>6.7160040818758498E-8</v>
      </c>
      <c r="L4737" s="460" t="str">
        <f t="shared" si="830"/>
        <v>-</v>
      </c>
      <c r="M4737" s="460">
        <f t="shared" si="831"/>
        <v>1</v>
      </c>
      <c r="N4737" s="460">
        <f t="shared" si="832"/>
        <v>1.1146220348538179E-49</v>
      </c>
      <c r="O4737" s="460">
        <f t="shared" si="826"/>
        <v>-979.05744751339762</v>
      </c>
      <c r="P4737" s="460">
        <f t="shared" si="823"/>
        <v>-100</v>
      </c>
      <c r="Q4737" s="460">
        <f t="shared" si="824"/>
        <v>4.7702814947855564E-35</v>
      </c>
      <c r="R4737" s="460">
        <f t="shared" si="825"/>
        <v>-4.7702814947855566E-33</v>
      </c>
    </row>
    <row r="4738" spans="3:18" x14ac:dyDescent="0.35">
      <c r="C4738" s="460">
        <v>89700</v>
      </c>
      <c r="D4738" s="460">
        <f t="shared" si="827"/>
        <v>89700</v>
      </c>
      <c r="E4738" s="460">
        <f t="shared" si="833"/>
        <v>89.7</v>
      </c>
      <c r="F4738" s="460">
        <f t="shared" si="828"/>
        <v>2.4133091555940864E-9</v>
      </c>
      <c r="G4738" s="460">
        <v>5.7024121793826997E-9</v>
      </c>
      <c r="H4738" s="460">
        <f t="shared" si="829"/>
        <v>1</v>
      </c>
      <c r="I4738" s="460">
        <v>1.82610473735427E-7</v>
      </c>
      <c r="J4738" s="587">
        <v>1.3959109634113299E-7</v>
      </c>
      <c r="K4738" s="587">
        <v>4.5345969165608601E-8</v>
      </c>
      <c r="L4738" s="460" t="str">
        <f t="shared" si="830"/>
        <v>-</v>
      </c>
      <c r="M4738" s="460">
        <f t="shared" si="831"/>
        <v>1</v>
      </c>
      <c r="N4738" s="460">
        <f t="shared" si="832"/>
        <v>1.3761683521475497E-17</v>
      </c>
      <c r="O4738" s="460">
        <f t="shared" si="826"/>
        <v>-337.22656867758678</v>
      </c>
      <c r="P4738" s="460">
        <f t="shared" si="823"/>
        <v>-100</v>
      </c>
      <c r="Q4738" s="460">
        <f t="shared" si="824"/>
        <v>4.7345983336312561E-35</v>
      </c>
      <c r="R4738" s="460">
        <f t="shared" si="825"/>
        <v>-4.7345983336312559E-33</v>
      </c>
    </row>
    <row r="4739" spans="3:18" x14ac:dyDescent="0.35">
      <c r="C4739" s="460">
        <v>89800</v>
      </c>
      <c r="D4739" s="460">
        <f t="shared" si="827"/>
        <v>89800</v>
      </c>
      <c r="E4739" s="460">
        <f t="shared" si="833"/>
        <v>89.8</v>
      </c>
      <c r="F4739" s="460">
        <f t="shared" si="828"/>
        <v>1.5196305633163696E-8</v>
      </c>
      <c r="G4739" s="460">
        <v>1.0536708344187201E-8</v>
      </c>
      <c r="H4739" s="460">
        <f t="shared" si="829"/>
        <v>1</v>
      </c>
      <c r="I4739" s="460">
        <v>1.7478815263187799E-7</v>
      </c>
      <c r="J4739" s="587">
        <v>1.7156584282928599E-7</v>
      </c>
      <c r="K4739" s="587">
        <v>1.51641093995327E-7</v>
      </c>
      <c r="L4739" s="460" t="str">
        <f t="shared" si="830"/>
        <v>-</v>
      </c>
      <c r="M4739" s="460">
        <f t="shared" si="831"/>
        <v>1</v>
      </c>
      <c r="N4739" s="460">
        <f t="shared" si="832"/>
        <v>1.6011904036577488E-16</v>
      </c>
      <c r="O4739" s="460">
        <f t="shared" si="826"/>
        <v>-315.91114042793339</v>
      </c>
      <c r="P4739" s="460">
        <f t="shared" ref="P4739:P4802" si="834">D4738-D4739</f>
        <v>-100</v>
      </c>
      <c r="Q4739" s="460">
        <f t="shared" ref="Q4739:Q4802" si="835">((N4739+N4738)/2)^2</f>
        <v>7.5586265348885507E-33</v>
      </c>
      <c r="R4739" s="460">
        <f t="shared" ref="R4739:R4802" si="836">P4739*Q4739</f>
        <v>-7.5586265348885508E-31</v>
      </c>
    </row>
    <row r="4740" spans="3:18" x14ac:dyDescent="0.35">
      <c r="C4740" s="460">
        <v>89900</v>
      </c>
      <c r="D4740" s="460">
        <f t="shared" si="827"/>
        <v>89900</v>
      </c>
      <c r="E4740" s="460">
        <f t="shared" si="833"/>
        <v>89.9</v>
      </c>
      <c r="F4740" s="460">
        <f t="shared" si="828"/>
        <v>3.3831445232177885E-8</v>
      </c>
      <c r="G4740" s="460">
        <v>1.37668806090672E-8</v>
      </c>
      <c r="H4740" s="460">
        <f t="shared" si="829"/>
        <v>1</v>
      </c>
      <c r="I4740" s="460">
        <v>1.39833025743478E-7</v>
      </c>
      <c r="J4740" s="587">
        <v>1.7567095347355799E-7</v>
      </c>
      <c r="K4740" s="587">
        <v>2.4131438978825201E-7</v>
      </c>
      <c r="L4740" s="460" t="str">
        <f t="shared" si="830"/>
        <v>-</v>
      </c>
      <c r="M4740" s="460">
        <f t="shared" si="831"/>
        <v>1</v>
      </c>
      <c r="N4740" s="460">
        <f t="shared" si="832"/>
        <v>4.6575346734358869E-16</v>
      </c>
      <c r="O4740" s="460">
        <f t="shared" si="826"/>
        <v>-306.63687806550689</v>
      </c>
      <c r="P4740" s="460">
        <f t="shared" si="834"/>
        <v>-100</v>
      </c>
      <c r="Q4740" s="460">
        <f t="shared" si="835"/>
        <v>9.7929098976601847E-32</v>
      </c>
      <c r="R4740" s="460">
        <f t="shared" si="836"/>
        <v>-9.7929098976601845E-30</v>
      </c>
    </row>
    <row r="4741" spans="3:18" x14ac:dyDescent="0.35">
      <c r="C4741" s="460">
        <v>90000</v>
      </c>
      <c r="D4741" s="460">
        <f t="shared" si="827"/>
        <v>90000</v>
      </c>
      <c r="E4741" s="460">
        <f t="shared" si="833"/>
        <v>90</v>
      </c>
      <c r="F4741" s="460">
        <f t="shared" si="828"/>
        <v>4.2822150640876364E-8</v>
      </c>
      <c r="G4741" s="460">
        <v>1.7669456861829001E-14</v>
      </c>
      <c r="H4741" s="460">
        <f t="shared" si="829"/>
        <v>1</v>
      </c>
      <c r="I4741" s="460">
        <v>8.3397948604169503E-8</v>
      </c>
      <c r="J4741" s="587">
        <v>1.5140357853144099E-7</v>
      </c>
      <c r="K4741" s="587">
        <v>3.0569860283808002E-7</v>
      </c>
      <c r="L4741" s="460" t="str">
        <f t="shared" si="830"/>
        <v>-</v>
      </c>
      <c r="M4741" s="460">
        <f t="shared" si="831"/>
        <v>1</v>
      </c>
      <c r="N4741" s="460">
        <f t="shared" si="832"/>
        <v>7.5664414347970803E-22</v>
      </c>
      <c r="O4741" s="460">
        <f t="shared" si="826"/>
        <v>-422.42216650140472</v>
      </c>
      <c r="P4741" s="460">
        <f t="shared" si="834"/>
        <v>-100</v>
      </c>
      <c r="Q4741" s="460">
        <f t="shared" si="835"/>
        <v>5.4231749290603642E-32</v>
      </c>
      <c r="R4741" s="460">
        <f t="shared" si="836"/>
        <v>-5.4231749290603639E-30</v>
      </c>
    </row>
    <row r="4742" spans="3:18" x14ac:dyDescent="0.35">
      <c r="C4742" s="460">
        <v>90100</v>
      </c>
      <c r="D4742" s="460">
        <f t="shared" si="827"/>
        <v>90100</v>
      </c>
      <c r="E4742" s="460">
        <f t="shared" si="833"/>
        <v>90.1</v>
      </c>
      <c r="F4742" s="460">
        <f t="shared" si="828"/>
        <v>3.3706288522195425E-8</v>
      </c>
      <c r="G4742" s="460">
        <v>1.3766850593931301E-8</v>
      </c>
      <c r="H4742" s="460">
        <f t="shared" si="829"/>
        <v>1</v>
      </c>
      <c r="I4742" s="460">
        <v>1.43542313173871E-8</v>
      </c>
      <c r="J4742" s="587">
        <v>1.0279058590978399E-7</v>
      </c>
      <c r="K4742" s="587">
        <v>3.38707386305555E-7</v>
      </c>
      <c r="L4742" s="460" t="str">
        <f t="shared" si="830"/>
        <v>-</v>
      </c>
      <c r="M4742" s="460">
        <f t="shared" si="831"/>
        <v>1</v>
      </c>
      <c r="N4742" s="460">
        <f t="shared" si="832"/>
        <v>4.6402943816100585E-16</v>
      </c>
      <c r="O4742" s="460">
        <f t="shared" si="826"/>
        <v>-306.66908933608613</v>
      </c>
      <c r="P4742" s="460">
        <f t="shared" si="834"/>
        <v>-100</v>
      </c>
      <c r="Q4742" s="460">
        <f t="shared" si="835"/>
        <v>5.3831005422726212E-32</v>
      </c>
      <c r="R4742" s="460">
        <f t="shared" si="836"/>
        <v>-5.3831005422726212E-30</v>
      </c>
    </row>
    <row r="4743" spans="3:18" x14ac:dyDescent="0.35">
      <c r="C4743" s="460">
        <v>90200</v>
      </c>
      <c r="D4743" s="460">
        <f t="shared" si="827"/>
        <v>90200</v>
      </c>
      <c r="E4743" s="460">
        <f t="shared" si="833"/>
        <v>90.2</v>
      </c>
      <c r="F4743" s="460">
        <f t="shared" si="828"/>
        <v>1.5084078373902882E-8</v>
      </c>
      <c r="G4743" s="460">
        <v>1.05366963211527E-8</v>
      </c>
      <c r="H4743" s="460">
        <f t="shared" si="829"/>
        <v>1</v>
      </c>
      <c r="I4743" s="460">
        <v>5.6592572429397898E-8</v>
      </c>
      <c r="J4743" s="587">
        <v>3.7715962561135299E-8</v>
      </c>
      <c r="K4743" s="587">
        <v>3.37410655067527E-7</v>
      </c>
      <c r="L4743" s="460" t="str">
        <f t="shared" si="830"/>
        <v>-</v>
      </c>
      <c r="M4743" s="460">
        <f t="shared" si="831"/>
        <v>1</v>
      </c>
      <c r="N4743" s="460">
        <f t="shared" si="832"/>
        <v>1.589363531102815E-16</v>
      </c>
      <c r="O4743" s="460">
        <f t="shared" si="826"/>
        <v>-315.97553512703075</v>
      </c>
      <c r="P4743" s="460">
        <f t="shared" si="834"/>
        <v>-100</v>
      </c>
      <c r="Q4743" s="460">
        <f t="shared" si="835"/>
        <v>9.7021594273565278E-32</v>
      </c>
      <c r="R4743" s="460">
        <f t="shared" si="836"/>
        <v>-9.7021594273565283E-30</v>
      </c>
    </row>
    <row r="4744" spans="3:18" x14ac:dyDescent="0.35">
      <c r="C4744" s="460">
        <v>90300</v>
      </c>
      <c r="D4744" s="460">
        <f t="shared" si="827"/>
        <v>90300</v>
      </c>
      <c r="E4744" s="460">
        <f t="shared" si="833"/>
        <v>90.3</v>
      </c>
      <c r="F4744" s="460">
        <f t="shared" si="828"/>
        <v>2.3866244541215833E-9</v>
      </c>
      <c r="G4744" s="460">
        <v>5.7024321861190201E-9</v>
      </c>
      <c r="H4744" s="460">
        <f t="shared" si="829"/>
        <v>1</v>
      </c>
      <c r="I4744" s="460">
        <v>1.18553370076593E-7</v>
      </c>
      <c r="J4744" s="587">
        <v>3.33628507844009E-8</v>
      </c>
      <c r="K4744" s="587">
        <v>3.02293802788396E-7</v>
      </c>
      <c r="L4744" s="460" t="str">
        <f t="shared" si="830"/>
        <v>-</v>
      </c>
      <c r="M4744" s="460">
        <f t="shared" si="831"/>
        <v>1</v>
      </c>
      <c r="N4744" s="460">
        <f t="shared" si="832"/>
        <v>1.3609564103361654E-17</v>
      </c>
      <c r="O4744" s="460">
        <f t="shared" si="826"/>
        <v>-337.32311568922694</v>
      </c>
      <c r="P4744" s="460">
        <f t="shared" si="834"/>
        <v>-100</v>
      </c>
      <c r="Q4744" s="460">
        <f t="shared" si="835"/>
        <v>7.4430233867743494E-33</v>
      </c>
      <c r="R4744" s="460">
        <f t="shared" si="836"/>
        <v>-7.4430233867743498E-31</v>
      </c>
    </row>
    <row r="4745" spans="3:18" x14ac:dyDescent="0.35">
      <c r="C4745" s="460">
        <v>90400</v>
      </c>
      <c r="D4745" s="460">
        <f t="shared" si="827"/>
        <v>90400</v>
      </c>
      <c r="E4745" s="460">
        <f t="shared" si="833"/>
        <v>90.4</v>
      </c>
      <c r="F4745" s="460">
        <f t="shared" si="828"/>
        <v>6.2530288452765893E-49</v>
      </c>
      <c r="G4745" s="460">
        <v>0.99999998509883903</v>
      </c>
      <c r="H4745" s="460">
        <f t="shared" si="829"/>
        <v>1</v>
      </c>
      <c r="I4745" s="460">
        <v>1.6211859830057901E-7</v>
      </c>
      <c r="J4745" s="587">
        <v>9.9100189266771403E-8</v>
      </c>
      <c r="K4745" s="587">
        <v>2.3717809953806301E-7</v>
      </c>
      <c r="L4745" s="460" t="str">
        <f t="shared" si="830"/>
        <v>-</v>
      </c>
      <c r="M4745" s="460">
        <f t="shared" si="831"/>
        <v>1</v>
      </c>
      <c r="N4745" s="460">
        <f t="shared" si="832"/>
        <v>6.2530287520992E-49</v>
      </c>
      <c r="O4745" s="460">
        <f t="shared" si="826"/>
        <v>-964.07819148763929</v>
      </c>
      <c r="P4745" s="460">
        <f t="shared" si="834"/>
        <v>-100</v>
      </c>
      <c r="Q4745" s="460">
        <f t="shared" si="835"/>
        <v>4.6305058770877523E-35</v>
      </c>
      <c r="R4745" s="460">
        <f t="shared" si="836"/>
        <v>-4.6305058770877525E-33</v>
      </c>
    </row>
    <row r="4746" spans="3:18" x14ac:dyDescent="0.35">
      <c r="C4746" s="460">
        <v>90500</v>
      </c>
      <c r="D4746" s="460">
        <f t="shared" si="827"/>
        <v>90500</v>
      </c>
      <c r="E4746" s="460">
        <f t="shared" si="833"/>
        <v>90.5</v>
      </c>
      <c r="F4746" s="460">
        <f t="shared" si="828"/>
        <v>2.3779027838917961E-9</v>
      </c>
      <c r="G4746" s="460">
        <v>5.7024363033677299E-9</v>
      </c>
      <c r="H4746" s="460">
        <f t="shared" si="829"/>
        <v>1</v>
      </c>
      <c r="I4746" s="460">
        <v>1.8078000005777401E-7</v>
      </c>
      <c r="J4746" s="587">
        <v>1.4907687258133001E-7</v>
      </c>
      <c r="K4746" s="587">
        <v>1.4881313639533999E-7</v>
      </c>
      <c r="L4746" s="460" t="str">
        <f t="shared" si="830"/>
        <v>-</v>
      </c>
      <c r="M4746" s="460">
        <f t="shared" si="831"/>
        <v>1</v>
      </c>
      <c r="N4746" s="460">
        <f t="shared" si="832"/>
        <v>1.3559839160743768E-17</v>
      </c>
      <c r="O4746" s="460">
        <f t="shared" si="826"/>
        <v>-337.35490923595091</v>
      </c>
      <c r="P4746" s="460">
        <f t="shared" si="834"/>
        <v>-100</v>
      </c>
      <c r="Q4746" s="460">
        <f t="shared" si="835"/>
        <v>4.5967309516310065E-35</v>
      </c>
      <c r="R4746" s="460">
        <f t="shared" si="836"/>
        <v>-4.5967309516310062E-33</v>
      </c>
    </row>
    <row r="4747" spans="3:18" x14ac:dyDescent="0.35">
      <c r="C4747" s="460">
        <v>90600</v>
      </c>
      <c r="D4747" s="460">
        <f t="shared" si="827"/>
        <v>90600</v>
      </c>
      <c r="E4747" s="460">
        <f t="shared" si="833"/>
        <v>90.6</v>
      </c>
      <c r="F4747" s="460">
        <f t="shared" si="828"/>
        <v>1.4974033226513008E-8</v>
      </c>
      <c r="G4747" s="460">
        <v>1.05367296241394E-8</v>
      </c>
      <c r="H4747" s="460">
        <f t="shared" si="829"/>
        <v>1</v>
      </c>
      <c r="I4747" s="460">
        <v>1.7189659788513801E-7</v>
      </c>
      <c r="J4747" s="587">
        <v>1.75453697519248E-7</v>
      </c>
      <c r="K4747" s="587">
        <v>4.6184368922320402E-8</v>
      </c>
      <c r="L4747" s="460" t="str">
        <f t="shared" si="830"/>
        <v>-</v>
      </c>
      <c r="M4747" s="460">
        <f t="shared" si="831"/>
        <v>1</v>
      </c>
      <c r="N4747" s="460">
        <f t="shared" si="832"/>
        <v>1.5777733949064729E-16</v>
      </c>
      <c r="O4747" s="460">
        <f t="shared" si="826"/>
        <v>-316.03910742948477</v>
      </c>
      <c r="P4747" s="460">
        <f t="shared" si="834"/>
        <v>-100</v>
      </c>
      <c r="Q4747" s="460">
        <f t="shared" si="835"/>
        <v>7.3391071970546743E-33</v>
      </c>
      <c r="R4747" s="460">
        <f t="shared" si="836"/>
        <v>-7.3391071970546746E-31</v>
      </c>
    </row>
    <row r="4748" spans="3:18" x14ac:dyDescent="0.35">
      <c r="C4748" s="460">
        <v>90700</v>
      </c>
      <c r="D4748" s="460">
        <f t="shared" si="827"/>
        <v>90700</v>
      </c>
      <c r="E4748" s="460">
        <f t="shared" si="833"/>
        <v>90.7</v>
      </c>
      <c r="F4748" s="460">
        <f t="shared" si="828"/>
        <v>3.3338107094796852E-8</v>
      </c>
      <c r="G4748" s="460">
        <v>1.3766889097022799E-8</v>
      </c>
      <c r="H4748" s="460">
        <f t="shared" si="829"/>
        <v>1</v>
      </c>
      <c r="I4748" s="460">
        <v>1.3706183570463601E-7</v>
      </c>
      <c r="J4748" s="587">
        <v>1.7420101319739399E-7</v>
      </c>
      <c r="K4748" s="587">
        <v>6.0393521312847994E-8</v>
      </c>
      <c r="L4748" s="460" t="str">
        <f t="shared" si="830"/>
        <v>-</v>
      </c>
      <c r="M4748" s="460">
        <f t="shared" si="831"/>
        <v>1</v>
      </c>
      <c r="N4748" s="460">
        <f t="shared" si="832"/>
        <v>4.5896202307873725E-16</v>
      </c>
      <c r="O4748" s="460">
        <f t="shared" si="826"/>
        <v>-306.76446497551581</v>
      </c>
      <c r="P4748" s="460">
        <f t="shared" si="834"/>
        <v>-100</v>
      </c>
      <c r="Q4748" s="460">
        <f t="shared" si="835"/>
        <v>9.5091860335622684E-32</v>
      </c>
      <c r="R4748" s="460">
        <f t="shared" si="836"/>
        <v>-9.5091860335622684E-30</v>
      </c>
    </row>
    <row r="4749" spans="3:18" x14ac:dyDescent="0.35">
      <c r="C4749" s="460">
        <v>90800</v>
      </c>
      <c r="D4749" s="460">
        <f t="shared" si="827"/>
        <v>90800</v>
      </c>
      <c r="E4749" s="460">
        <f t="shared" si="833"/>
        <v>90.8</v>
      </c>
      <c r="F4749" s="460">
        <f t="shared" si="828"/>
        <v>4.2199611384540715E-8</v>
      </c>
      <c r="G4749" s="460">
        <v>1.39938314231924E-14</v>
      </c>
      <c r="H4749" s="460">
        <f t="shared" si="829"/>
        <v>1</v>
      </c>
      <c r="I4749" s="460">
        <v>8.1821493328543901E-8</v>
      </c>
      <c r="J4749" s="587">
        <v>1.4571143266080101E-7</v>
      </c>
      <c r="K4749" s="587">
        <v>1.6030626170748501E-7</v>
      </c>
      <c r="L4749" s="460" t="str">
        <f t="shared" si="830"/>
        <v>-</v>
      </c>
      <c r="M4749" s="460">
        <f t="shared" si="831"/>
        <v>1</v>
      </c>
      <c r="N4749" s="460">
        <f t="shared" si="832"/>
        <v>5.9053424783949361E-22</v>
      </c>
      <c r="O4749" s="460">
        <f t="shared" ref="O4749:O4812" si="837">20*LOG10(N4749)</f>
        <v>-424.5750982110888</v>
      </c>
      <c r="P4749" s="460">
        <f t="shared" si="834"/>
        <v>-100</v>
      </c>
      <c r="Q4749" s="460">
        <f t="shared" si="835"/>
        <v>5.2661670173615563E-32</v>
      </c>
      <c r="R4749" s="460">
        <f t="shared" si="836"/>
        <v>-5.2661670173615564E-30</v>
      </c>
    </row>
    <row r="4750" spans="3:18" x14ac:dyDescent="0.35">
      <c r="C4750" s="460">
        <v>90900</v>
      </c>
      <c r="D4750" s="460">
        <f t="shared" si="827"/>
        <v>90900</v>
      </c>
      <c r="E4750" s="460">
        <f t="shared" si="833"/>
        <v>90.9</v>
      </c>
      <c r="F4750" s="460">
        <f t="shared" si="828"/>
        <v>3.3217770225169064E-8</v>
      </c>
      <c r="G4750" s="460">
        <v>1.3766886815203501E-8</v>
      </c>
      <c r="H4750" s="460">
        <f t="shared" si="829"/>
        <v>1</v>
      </c>
      <c r="I4750" s="460">
        <v>1.47914370629717E-8</v>
      </c>
      <c r="J4750" s="587">
        <v>9.4702767492311894E-8</v>
      </c>
      <c r="K4750" s="587">
        <v>2.4369012057307501E-7</v>
      </c>
      <c r="L4750" s="460" t="str">
        <f t="shared" si="830"/>
        <v>-</v>
      </c>
      <c r="M4750" s="460">
        <f t="shared" si="831"/>
        <v>1</v>
      </c>
      <c r="N4750" s="460">
        <f t="shared" si="832"/>
        <v>4.5730528294333943E-16</v>
      </c>
      <c r="O4750" s="460">
        <f t="shared" si="837"/>
        <v>-306.79587562950917</v>
      </c>
      <c r="P4750" s="460">
        <f t="shared" si="834"/>
        <v>-100</v>
      </c>
      <c r="Q4750" s="460">
        <f t="shared" si="835"/>
        <v>5.2282165479274765E-32</v>
      </c>
      <c r="R4750" s="460">
        <f t="shared" si="836"/>
        <v>-5.2282165479274763E-30</v>
      </c>
    </row>
    <row r="4751" spans="3:18" x14ac:dyDescent="0.35">
      <c r="C4751" s="460">
        <v>91000</v>
      </c>
      <c r="D4751" s="460">
        <f t="shared" si="827"/>
        <v>91000</v>
      </c>
      <c r="E4751" s="460">
        <f t="shared" si="833"/>
        <v>91</v>
      </c>
      <c r="F4751" s="460">
        <f t="shared" si="828"/>
        <v>1.4866127908517016E-8</v>
      </c>
      <c r="G4751" s="460">
        <v>1.05367108092188E-8</v>
      </c>
      <c r="H4751" s="460">
        <f t="shared" si="829"/>
        <v>1</v>
      </c>
      <c r="I4751" s="460">
        <v>5.3684672866801997E-8</v>
      </c>
      <c r="J4751" s="587">
        <v>2.9432350808817101E-8</v>
      </c>
      <c r="K4751" s="587">
        <v>3.0239890960952302E-7</v>
      </c>
      <c r="L4751" s="460" t="str">
        <f t="shared" si="830"/>
        <v>-</v>
      </c>
      <c r="M4751" s="460">
        <f t="shared" si="831"/>
        <v>1</v>
      </c>
      <c r="N4751" s="460">
        <f t="shared" si="832"/>
        <v>1.5664009062490051E-16</v>
      </c>
      <c r="O4751" s="460">
        <f t="shared" si="837"/>
        <v>-316.1019414855528</v>
      </c>
      <c r="P4751" s="460">
        <f t="shared" si="834"/>
        <v>-100</v>
      </c>
      <c r="Q4751" s="460">
        <f t="shared" si="835"/>
        <v>9.4232230431461424E-32</v>
      </c>
      <c r="R4751" s="460">
        <f t="shared" si="836"/>
        <v>-9.4232230431461427E-30</v>
      </c>
    </row>
    <row r="4752" spans="3:18" x14ac:dyDescent="0.35">
      <c r="C4752" s="460">
        <v>91100</v>
      </c>
      <c r="D4752" s="460">
        <f t="shared" si="827"/>
        <v>91100</v>
      </c>
      <c r="E4752" s="460">
        <f t="shared" si="833"/>
        <v>91.1</v>
      </c>
      <c r="F4752" s="460">
        <f t="shared" si="828"/>
        <v>2.3522457346416047E-9</v>
      </c>
      <c r="G4752" s="460">
        <v>5.7024080534185197E-9</v>
      </c>
      <c r="H4752" s="460">
        <f t="shared" si="829"/>
        <v>1</v>
      </c>
      <c r="I4752" s="460">
        <v>1.1312875076079601E-7</v>
      </c>
      <c r="J4752" s="587">
        <v>3.9646308610864401E-8</v>
      </c>
      <c r="K4752" s="587">
        <v>3.3079331306976101E-7</v>
      </c>
      <c r="L4752" s="460" t="str">
        <f t="shared" si="830"/>
        <v>-</v>
      </c>
      <c r="M4752" s="460">
        <f t="shared" si="831"/>
        <v>1</v>
      </c>
      <c r="N4752" s="460">
        <f t="shared" si="832"/>
        <v>1.3413465020839649E-17</v>
      </c>
      <c r="O4752" s="460">
        <f t="shared" si="837"/>
        <v>-337.44918037876892</v>
      </c>
      <c r="P4752" s="460">
        <f t="shared" si="834"/>
        <v>-100</v>
      </c>
      <c r="Q4752" s="460">
        <f t="shared" si="835"/>
        <v>7.229552946939711E-33</v>
      </c>
      <c r="R4752" s="460">
        <f t="shared" si="836"/>
        <v>-7.2295529469397108E-31</v>
      </c>
    </row>
    <row r="4753" spans="3:18" x14ac:dyDescent="0.35">
      <c r="C4753" s="460">
        <v>91200</v>
      </c>
      <c r="D4753" s="460">
        <f t="shared" si="827"/>
        <v>91200</v>
      </c>
      <c r="E4753" s="460">
        <f t="shared" si="833"/>
        <v>91.2</v>
      </c>
      <c r="F4753" s="460">
        <f t="shared" si="828"/>
        <v>1.8402742731581832E-48</v>
      </c>
      <c r="G4753" s="460">
        <v>0.99999998509883903</v>
      </c>
      <c r="H4753" s="460">
        <f t="shared" si="829"/>
        <v>1</v>
      </c>
      <c r="I4753" s="460">
        <v>1.5452742167880099E-7</v>
      </c>
      <c r="J4753" s="587">
        <v>1.0156563356009701E-7</v>
      </c>
      <c r="K4753" s="587">
        <v>3.26276310488557E-7</v>
      </c>
      <c r="L4753" s="460" t="str">
        <f t="shared" si="830"/>
        <v>-</v>
      </c>
      <c r="M4753" s="460">
        <f t="shared" si="831"/>
        <v>1</v>
      </c>
      <c r="N4753" s="460">
        <f t="shared" si="832"/>
        <v>1.8402742457359602E-48</v>
      </c>
      <c r="O4753" s="460">
        <f t="shared" si="837"/>
        <v>-954.70234903399717</v>
      </c>
      <c r="P4753" s="460">
        <f t="shared" si="834"/>
        <v>-100</v>
      </c>
      <c r="Q4753" s="460">
        <f t="shared" si="835"/>
        <v>4.4980260966322199E-35</v>
      </c>
      <c r="R4753" s="460">
        <f t="shared" si="836"/>
        <v>-4.4980260966322202E-33</v>
      </c>
    </row>
    <row r="4754" spans="3:18" x14ac:dyDescent="0.35">
      <c r="C4754" s="460">
        <v>91300</v>
      </c>
      <c r="D4754" s="460">
        <f t="shared" si="827"/>
        <v>91300</v>
      </c>
      <c r="E4754" s="460">
        <f t="shared" si="833"/>
        <v>91.3</v>
      </c>
      <c r="F4754" s="460">
        <f t="shared" si="828"/>
        <v>2.3438599878213617E-9</v>
      </c>
      <c r="G4754" s="460">
        <v>5.7024008262922798E-9</v>
      </c>
      <c r="H4754" s="460">
        <f t="shared" si="829"/>
        <v>1</v>
      </c>
      <c r="I4754" s="460">
        <v>1.7169302464233601E-7</v>
      </c>
      <c r="J4754" s="587">
        <v>1.46593667157869E-7</v>
      </c>
      <c r="K4754" s="587">
        <v>2.89524117663928E-7</v>
      </c>
      <c r="L4754" s="460" t="str">
        <f t="shared" si="830"/>
        <v>-</v>
      </c>
      <c r="M4754" s="460">
        <f t="shared" si="831"/>
        <v>1</v>
      </c>
      <c r="N4754" s="460">
        <f t="shared" si="832"/>
        <v>1.3365629131265947E-17</v>
      </c>
      <c r="O4754" s="460">
        <f t="shared" si="837"/>
        <v>-337.48021187648544</v>
      </c>
      <c r="P4754" s="460">
        <f t="shared" si="834"/>
        <v>-100</v>
      </c>
      <c r="Q4754" s="460">
        <f t="shared" si="835"/>
        <v>4.4660010518636224E-35</v>
      </c>
      <c r="R4754" s="460">
        <f t="shared" si="836"/>
        <v>-4.4660010518636225E-33</v>
      </c>
    </row>
    <row r="4755" spans="3:18" x14ac:dyDescent="0.35">
      <c r="C4755" s="460">
        <v>91400</v>
      </c>
      <c r="D4755" s="460">
        <f t="shared" si="827"/>
        <v>91400</v>
      </c>
      <c r="E4755" s="460">
        <f t="shared" si="833"/>
        <v>91.4</v>
      </c>
      <c r="F4755" s="460">
        <f t="shared" si="828"/>
        <v>1.476032127353776E-8</v>
      </c>
      <c r="G4755" s="460">
        <v>1.05367151385265E-8</v>
      </c>
      <c r="H4755" s="460">
        <f t="shared" si="829"/>
        <v>1</v>
      </c>
      <c r="I4755" s="460">
        <v>1.6218117391284699E-7</v>
      </c>
      <c r="J4755" s="587">
        <v>1.6777164487787199E-7</v>
      </c>
      <c r="K4755" s="587">
        <v>2.24392486876354E-7</v>
      </c>
      <c r="L4755" s="460" t="str">
        <f t="shared" si="830"/>
        <v>-</v>
      </c>
      <c r="M4755" s="460">
        <f t="shared" si="831"/>
        <v>1</v>
      </c>
      <c r="N4755" s="460">
        <f t="shared" si="832"/>
        <v>1.5552530061240006E-16</v>
      </c>
      <c r="O4755" s="460">
        <f t="shared" si="837"/>
        <v>-316.16397901087061</v>
      </c>
      <c r="P4755" s="460">
        <f t="shared" si="834"/>
        <v>-100</v>
      </c>
      <c r="Q4755" s="460">
        <f t="shared" si="835"/>
        <v>7.1310365374199818E-33</v>
      </c>
      <c r="R4755" s="460">
        <f t="shared" si="836"/>
        <v>-7.1310365374199817E-31</v>
      </c>
    </row>
    <row r="4756" spans="3:18" x14ac:dyDescent="0.35">
      <c r="C4756" s="460">
        <v>91500</v>
      </c>
      <c r="D4756" s="460">
        <f t="shared" si="827"/>
        <v>91500</v>
      </c>
      <c r="E4756" s="460">
        <f t="shared" si="833"/>
        <v>91.5</v>
      </c>
      <c r="F4756" s="460">
        <f t="shared" si="828"/>
        <v>3.286376982519318E-8</v>
      </c>
      <c r="G4756" s="460">
        <v>1.3766852880982901E-8</v>
      </c>
      <c r="H4756" s="460">
        <f t="shared" si="829"/>
        <v>1</v>
      </c>
      <c r="I4756" s="460">
        <v>1.2762911646710001E-7</v>
      </c>
      <c r="J4756" s="587">
        <v>1.61995984498464E-7</v>
      </c>
      <c r="K4756" s="587">
        <v>1.3751034838948201E-7</v>
      </c>
      <c r="L4756" s="460" t="str">
        <f t="shared" si="830"/>
        <v>-</v>
      </c>
      <c r="M4756" s="460">
        <f t="shared" si="831"/>
        <v>1</v>
      </c>
      <c r="N4756" s="460">
        <f t="shared" si="832"/>
        <v>4.5243068429791962E-16</v>
      </c>
      <c r="O4756" s="460">
        <f t="shared" si="837"/>
        <v>-306.88895896930097</v>
      </c>
      <c r="P4756" s="460">
        <f t="shared" si="834"/>
        <v>-100</v>
      </c>
      <c r="Q4756" s="460">
        <f t="shared" si="835"/>
        <v>9.2402619897069217E-32</v>
      </c>
      <c r="R4756" s="460">
        <f t="shared" si="836"/>
        <v>-9.2402619897069217E-30</v>
      </c>
    </row>
    <row r="4757" spans="3:18" x14ac:dyDescent="0.35">
      <c r="C4757" s="460">
        <v>91600</v>
      </c>
      <c r="D4757" s="460">
        <f t="shared" si="827"/>
        <v>91600</v>
      </c>
      <c r="E4757" s="460">
        <f t="shared" si="833"/>
        <v>91.6</v>
      </c>
      <c r="F4757" s="460">
        <f t="shared" si="828"/>
        <v>4.1601050358230376E-8</v>
      </c>
      <c r="G4757" s="460">
        <v>7.5739492721093999E-15</v>
      </c>
      <c r="H4757" s="460">
        <f t="shared" si="829"/>
        <v>1</v>
      </c>
      <c r="I4757" s="460">
        <v>7.3468729711869402E-8</v>
      </c>
      <c r="J4757" s="587">
        <v>1.3047605051011901E-7</v>
      </c>
      <c r="K4757" s="587">
        <v>3.7603462958476203E-8</v>
      </c>
      <c r="L4757" s="460" t="str">
        <f t="shared" si="830"/>
        <v>-</v>
      </c>
      <c r="M4757" s="460">
        <f t="shared" si="831"/>
        <v>1</v>
      </c>
      <c r="N4757" s="460">
        <f t="shared" si="832"/>
        <v>3.1508424507970546E-22</v>
      </c>
      <c r="O4757" s="460">
        <f t="shared" si="837"/>
        <v>-430.03146623966239</v>
      </c>
      <c r="P4757" s="460">
        <f t="shared" si="834"/>
        <v>-100</v>
      </c>
      <c r="Q4757" s="460">
        <f t="shared" si="835"/>
        <v>5.1173452300486078E-32</v>
      </c>
      <c r="R4757" s="460">
        <f t="shared" si="836"/>
        <v>-5.1173452300486078E-30</v>
      </c>
    </row>
    <row r="4758" spans="3:18" x14ac:dyDescent="0.35">
      <c r="C4758" s="460">
        <v>91700</v>
      </c>
      <c r="D4758" s="460">
        <f t="shared" si="827"/>
        <v>91700</v>
      </c>
      <c r="E4758" s="460">
        <f t="shared" si="833"/>
        <v>91.7</v>
      </c>
      <c r="F4758" s="460">
        <f t="shared" si="828"/>
        <v>3.274806921424843E-8</v>
      </c>
      <c r="G4758" s="460">
        <v>1.37668336178296E-8</v>
      </c>
      <c r="H4758" s="460">
        <f t="shared" si="829"/>
        <v>1</v>
      </c>
      <c r="I4758" s="460">
        <v>8.0638142498411993E-9</v>
      </c>
      <c r="J4758" s="587">
        <v>7.8500176529397496E-8</v>
      </c>
      <c r="K4758" s="587">
        <v>6.5383018784685694E-8</v>
      </c>
      <c r="L4758" s="460" t="str">
        <f t="shared" si="830"/>
        <v>-</v>
      </c>
      <c r="M4758" s="460">
        <f t="shared" si="831"/>
        <v>1</v>
      </c>
      <c r="N4758" s="460">
        <f t="shared" si="832"/>
        <v>4.5083722017772588E-16</v>
      </c>
      <c r="O4758" s="460">
        <f t="shared" si="837"/>
        <v>-306.91960473403907</v>
      </c>
      <c r="P4758" s="460">
        <f t="shared" si="834"/>
        <v>-100</v>
      </c>
      <c r="Q4758" s="460">
        <f t="shared" si="835"/>
        <v>5.0813620800272218E-32</v>
      </c>
      <c r="R4758" s="460">
        <f t="shared" si="836"/>
        <v>-5.0813620800272215E-30</v>
      </c>
    </row>
    <row r="4759" spans="3:18" x14ac:dyDescent="0.35">
      <c r="C4759" s="460">
        <v>91800</v>
      </c>
      <c r="D4759" s="460">
        <f t="shared" si="827"/>
        <v>91800</v>
      </c>
      <c r="E4759" s="460">
        <f t="shared" si="833"/>
        <v>91.8</v>
      </c>
      <c r="F4759" s="460">
        <f t="shared" si="828"/>
        <v>1.4656573278073561E-8</v>
      </c>
      <c r="G4759" s="460">
        <v>1.0536707427688699E-8</v>
      </c>
      <c r="H4759" s="460">
        <f t="shared" si="829"/>
        <v>1</v>
      </c>
      <c r="I4759" s="460">
        <v>5.8591321936886697E-8</v>
      </c>
      <c r="J4759" s="587">
        <v>1.45534785716523E-8</v>
      </c>
      <c r="K4759" s="587">
        <v>1.6127497243764E-7</v>
      </c>
      <c r="L4759" s="460" t="str">
        <f t="shared" si="830"/>
        <v>-</v>
      </c>
      <c r="M4759" s="460">
        <f t="shared" si="831"/>
        <v>1</v>
      </c>
      <c r="N4759" s="460">
        <f t="shared" si="832"/>
        <v>1.5443202452354141E-16</v>
      </c>
      <c r="O4759" s="460">
        <f t="shared" si="837"/>
        <v>-316.225252702842</v>
      </c>
      <c r="P4759" s="460">
        <f t="shared" si="834"/>
        <v>-100</v>
      </c>
      <c r="Q4759" s="460">
        <f t="shared" si="835"/>
        <v>9.1587714645310634E-32</v>
      </c>
      <c r="R4759" s="460">
        <f t="shared" si="836"/>
        <v>-9.1587714645310639E-30</v>
      </c>
    </row>
    <row r="4760" spans="3:18" x14ac:dyDescent="0.35">
      <c r="C4760" s="460">
        <v>91900</v>
      </c>
      <c r="D4760" s="460">
        <f t="shared" si="827"/>
        <v>91900</v>
      </c>
      <c r="E4760" s="460">
        <f t="shared" si="833"/>
        <v>91.9</v>
      </c>
      <c r="F4760" s="460">
        <f t="shared" si="828"/>
        <v>2.3191914479150836E-9</v>
      </c>
      <c r="G4760" s="460">
        <v>5.7024435308209997E-9</v>
      </c>
      <c r="H4760" s="460">
        <f t="shared" si="829"/>
        <v>1</v>
      </c>
      <c r="I4760" s="460">
        <v>1.16409366475205E-7</v>
      </c>
      <c r="J4760" s="587">
        <v>5.10658710353999E-8</v>
      </c>
      <c r="K4760" s="587">
        <v>2.40674189131109E-7</v>
      </c>
      <c r="L4760" s="460" t="str">
        <f t="shared" si="830"/>
        <v>-</v>
      </c>
      <c r="M4760" s="460">
        <f t="shared" si="831"/>
        <v>1</v>
      </c>
      <c r="N4760" s="460">
        <f t="shared" si="832"/>
        <v>1.3225058268898756E-17</v>
      </c>
      <c r="O4760" s="460">
        <f t="shared" si="837"/>
        <v>-337.57204811620647</v>
      </c>
      <c r="P4760" s="460">
        <f t="shared" si="834"/>
        <v>-100</v>
      </c>
      <c r="Q4760" s="460">
        <f t="shared" si="835"/>
        <v>7.0272243526177829E-33</v>
      </c>
      <c r="R4760" s="460">
        <f t="shared" si="836"/>
        <v>-7.0272243526177832E-31</v>
      </c>
    </row>
    <row r="4761" spans="3:18" x14ac:dyDescent="0.35">
      <c r="C4761" s="460">
        <v>92000</v>
      </c>
      <c r="D4761" s="460">
        <f t="shared" si="827"/>
        <v>92000</v>
      </c>
      <c r="E4761" s="460">
        <f t="shared" si="833"/>
        <v>92</v>
      </c>
      <c r="F4761" s="460">
        <f t="shared" si="828"/>
        <v>5.1747685199944365E-50</v>
      </c>
      <c r="G4761" s="460">
        <v>0.99999998509883903</v>
      </c>
      <c r="H4761" s="460">
        <f t="shared" si="829"/>
        <v>1</v>
      </c>
      <c r="I4761" s="460">
        <v>1.5674687260186099E-7</v>
      </c>
      <c r="J4761" s="587">
        <v>1.0790643154737299E-7</v>
      </c>
      <c r="K4761" s="587">
        <v>2.9587863557854499E-7</v>
      </c>
      <c r="L4761" s="460" t="str">
        <f t="shared" si="830"/>
        <v>-</v>
      </c>
      <c r="M4761" s="460">
        <f t="shared" si="831"/>
        <v>1</v>
      </c>
      <c r="N4761" s="460">
        <f t="shared" si="832"/>
        <v>5.1747684428843777E-50</v>
      </c>
      <c r="O4761" s="460">
        <f t="shared" si="837"/>
        <v>-985.72218157916973</v>
      </c>
      <c r="P4761" s="460">
        <f t="shared" si="834"/>
        <v>-100</v>
      </c>
      <c r="Q4761" s="460">
        <f t="shared" si="835"/>
        <v>4.3725541553941838E-35</v>
      </c>
      <c r="R4761" s="460">
        <f t="shared" si="836"/>
        <v>-4.3725541553941838E-33</v>
      </c>
    </row>
    <row r="4762" spans="3:18" x14ac:dyDescent="0.35">
      <c r="C4762" s="460">
        <v>92100</v>
      </c>
      <c r="D4762" s="460">
        <f t="shared" si="827"/>
        <v>92100</v>
      </c>
      <c r="E4762" s="460">
        <f t="shared" si="833"/>
        <v>92.1</v>
      </c>
      <c r="F4762" s="460">
        <f t="shared" si="828"/>
        <v>2.3111289274692348E-9</v>
      </c>
      <c r="G4762" s="460">
        <v>5.7024250262530899E-9</v>
      </c>
      <c r="H4762" s="460">
        <f t="shared" si="829"/>
        <v>1</v>
      </c>
      <c r="I4762" s="460">
        <v>1.7370611398488501E-7</v>
      </c>
      <c r="J4762" s="587">
        <v>1.4703177635660701E-7</v>
      </c>
      <c r="K4762" s="587">
        <v>3.2162814265242701E-7</v>
      </c>
      <c r="L4762" s="460" t="str">
        <f t="shared" si="830"/>
        <v>-</v>
      </c>
      <c r="M4762" s="460">
        <f t="shared" si="831"/>
        <v>1</v>
      </c>
      <c r="N4762" s="460">
        <f t="shared" si="832"/>
        <v>1.3179039434898026E-17</v>
      </c>
      <c r="O4762" s="460">
        <f t="shared" si="837"/>
        <v>-337.60232484996271</v>
      </c>
      <c r="P4762" s="460">
        <f t="shared" si="834"/>
        <v>-100</v>
      </c>
      <c r="Q4762" s="460">
        <f t="shared" si="835"/>
        <v>4.3421770106649322E-35</v>
      </c>
      <c r="R4762" s="460">
        <f t="shared" si="836"/>
        <v>-4.3421770106649323E-33</v>
      </c>
    </row>
    <row r="4763" spans="3:18" x14ac:dyDescent="0.35">
      <c r="C4763" s="460">
        <v>92200</v>
      </c>
      <c r="D4763" s="460">
        <f t="shared" si="827"/>
        <v>92200</v>
      </c>
      <c r="E4763" s="460">
        <f t="shared" si="833"/>
        <v>92.2</v>
      </c>
      <c r="F4763" s="460">
        <f t="shared" si="828"/>
        <v>1.4554844949325985E-8</v>
      </c>
      <c r="G4763" s="460">
        <v>1.05367185163767E-8</v>
      </c>
      <c r="H4763" s="460">
        <f t="shared" si="829"/>
        <v>1</v>
      </c>
      <c r="I4763" s="460">
        <v>1.6500562086393299E-7</v>
      </c>
      <c r="J4763" s="587">
        <v>1.62430743529397E-7</v>
      </c>
      <c r="K4763" s="587">
        <v>3.1560351758109498E-7</v>
      </c>
      <c r="L4763" s="460" t="str">
        <f t="shared" si="830"/>
        <v>-</v>
      </c>
      <c r="M4763" s="460">
        <f t="shared" si="831"/>
        <v>1</v>
      </c>
      <c r="N4763" s="460">
        <f t="shared" si="832"/>
        <v>1.5336030428055499E-16</v>
      </c>
      <c r="O4763" s="460">
        <f t="shared" si="837"/>
        <v>-316.28574076900117</v>
      </c>
      <c r="P4763" s="460">
        <f t="shared" si="834"/>
        <v>-100</v>
      </c>
      <c r="Q4763" s="460">
        <f t="shared" si="835"/>
        <v>6.9338382512934515E-33</v>
      </c>
      <c r="R4763" s="460">
        <f t="shared" si="836"/>
        <v>-6.9338382512934515E-31</v>
      </c>
    </row>
    <row r="4764" spans="3:18" x14ac:dyDescent="0.35">
      <c r="C4764" s="460">
        <v>92300</v>
      </c>
      <c r="D4764" s="460">
        <f t="shared" si="827"/>
        <v>92300</v>
      </c>
      <c r="E4764" s="460">
        <f t="shared" si="833"/>
        <v>92.3</v>
      </c>
      <c r="F4764" s="460">
        <f t="shared" si="828"/>
        <v>3.2407713823286742E-8</v>
      </c>
      <c r="G4764" s="460">
        <v>1.37669060400969E-8</v>
      </c>
      <c r="H4764" s="460">
        <f t="shared" si="829"/>
        <v>1</v>
      </c>
      <c r="I4764" s="460">
        <v>1.3229076917721799E-7</v>
      </c>
      <c r="J4764" s="587">
        <v>1.51946759671548E-7</v>
      </c>
      <c r="K4764" s="587">
        <v>2.7863194971895302E-7</v>
      </c>
      <c r="L4764" s="460" t="str">
        <f t="shared" si="830"/>
        <v>-</v>
      </c>
      <c r="M4764" s="460">
        <f t="shared" si="831"/>
        <v>1</v>
      </c>
      <c r="N4764" s="460">
        <f t="shared" si="832"/>
        <v>4.461539511795381E-16</v>
      </c>
      <c r="O4764" s="460">
        <f t="shared" si="837"/>
        <v>-307.01030513019884</v>
      </c>
      <c r="P4764" s="460">
        <f t="shared" si="834"/>
        <v>-100</v>
      </c>
      <c r="Q4764" s="460">
        <f t="shared" si="835"/>
        <v>8.9854335624967423E-32</v>
      </c>
      <c r="R4764" s="460">
        <f t="shared" si="836"/>
        <v>-8.9854335624967417E-30</v>
      </c>
    </row>
    <row r="4765" spans="3:18" x14ac:dyDescent="0.35">
      <c r="C4765" s="460">
        <v>92400</v>
      </c>
      <c r="D4765" s="460">
        <f t="shared" si="827"/>
        <v>92400</v>
      </c>
      <c r="E4765" s="460">
        <f t="shared" si="833"/>
        <v>92.4</v>
      </c>
      <c r="F4765" s="460">
        <f t="shared" si="828"/>
        <v>4.1025561208063196E-8</v>
      </c>
      <c r="G4765" s="460">
        <v>2.5261954772496198E-15</v>
      </c>
      <c r="H4765" s="460">
        <f t="shared" si="829"/>
        <v>1</v>
      </c>
      <c r="I4765" s="460">
        <v>8.0842462463472697E-8</v>
      </c>
      <c r="J4765" s="587">
        <v>1.17582220810673E-7</v>
      </c>
      <c r="K4765" s="587">
        <v>2.1458088600835099E-7</v>
      </c>
      <c r="L4765" s="460" t="str">
        <f t="shared" si="830"/>
        <v>-</v>
      </c>
      <c r="M4765" s="460">
        <f t="shared" si="831"/>
        <v>1</v>
      </c>
      <c r="N4765" s="460">
        <f t="shared" si="832"/>
        <v>1.0363858717543669E-22</v>
      </c>
      <c r="O4765" s="460">
        <f t="shared" si="837"/>
        <v>-439.68957032092106</v>
      </c>
      <c r="P4765" s="460">
        <f t="shared" si="834"/>
        <v>-100</v>
      </c>
      <c r="Q4765" s="460">
        <f t="shared" si="835"/>
        <v>4.9763360157663686E-32</v>
      </c>
      <c r="R4765" s="460">
        <f t="shared" si="836"/>
        <v>-4.9763360157663688E-30</v>
      </c>
    </row>
    <row r="4766" spans="3:18" x14ac:dyDescent="0.35">
      <c r="C4766" s="460">
        <v>92500</v>
      </c>
      <c r="D4766" s="460">
        <f t="shared" si="827"/>
        <v>92500</v>
      </c>
      <c r="E4766" s="460">
        <f t="shared" si="833"/>
        <v>92.5</v>
      </c>
      <c r="F4766" s="460">
        <f t="shared" si="828"/>
        <v>3.2296475587648195E-8</v>
      </c>
      <c r="G4766" s="460">
        <v>1.3766869836731101E-8</v>
      </c>
      <c r="H4766" s="460">
        <f t="shared" si="829"/>
        <v>1</v>
      </c>
      <c r="I4766" s="460">
        <v>1.87342017625781E-8</v>
      </c>
      <c r="J4766" s="587">
        <v>6.5135120547754706E-8</v>
      </c>
      <c r="K4766" s="587">
        <v>1.2995336810175199E-7</v>
      </c>
      <c r="L4766" s="460" t="str">
        <f t="shared" si="830"/>
        <v>-</v>
      </c>
      <c r="M4766" s="460">
        <f t="shared" si="831"/>
        <v>1</v>
      </c>
      <c r="N4766" s="460">
        <f t="shared" si="832"/>
        <v>4.4462137560031631E-16</v>
      </c>
      <c r="O4766" s="460">
        <f t="shared" si="837"/>
        <v>-307.04019324020305</v>
      </c>
      <c r="P4766" s="460">
        <f t="shared" si="834"/>
        <v>-100</v>
      </c>
      <c r="Q4766" s="460">
        <f t="shared" si="835"/>
        <v>4.9422064950147675E-32</v>
      </c>
      <c r="R4766" s="460">
        <f t="shared" si="836"/>
        <v>-4.9422064950147675E-30</v>
      </c>
    </row>
    <row r="4767" spans="3:18" x14ac:dyDescent="0.35">
      <c r="C4767" s="460">
        <v>92600</v>
      </c>
      <c r="D4767" s="460">
        <f t="shared" si="827"/>
        <v>92600</v>
      </c>
      <c r="E4767" s="460">
        <f t="shared" si="833"/>
        <v>92.6</v>
      </c>
      <c r="F4767" s="460">
        <f t="shared" si="828"/>
        <v>1.4455098354233696E-8</v>
      </c>
      <c r="G4767" s="460">
        <v>1.05367219143749E-8</v>
      </c>
      <c r="H4767" s="460">
        <f t="shared" si="829"/>
        <v>1</v>
      </c>
      <c r="I4767" s="460">
        <v>4.4428451912385702E-8</v>
      </c>
      <c r="J4767" s="587">
        <v>3.2322723918222402E-9</v>
      </c>
      <c r="K4767" s="587">
        <v>3.3227103972061502E-8</v>
      </c>
      <c r="L4767" s="460" t="str">
        <f t="shared" si="830"/>
        <v>-</v>
      </c>
      <c r="M4767" s="460">
        <f t="shared" si="831"/>
        <v>1</v>
      </c>
      <c r="N4767" s="460">
        <f t="shared" si="832"/>
        <v>1.5230935160349873E-16</v>
      </c>
      <c r="O4767" s="460">
        <f t="shared" si="837"/>
        <v>-316.34546861415731</v>
      </c>
      <c r="P4767" s="460">
        <f t="shared" si="834"/>
        <v>-100</v>
      </c>
      <c r="Q4767" s="460">
        <f t="shared" si="835"/>
        <v>8.9081573270018871E-32</v>
      </c>
      <c r="R4767" s="460">
        <f t="shared" si="836"/>
        <v>-8.9081573270018869E-30</v>
      </c>
    </row>
    <row r="4768" spans="3:18" x14ac:dyDescent="0.35">
      <c r="C4768" s="460">
        <v>92700</v>
      </c>
      <c r="D4768" s="460">
        <f t="shared" si="827"/>
        <v>92700</v>
      </c>
      <c r="E4768" s="460">
        <f t="shared" si="833"/>
        <v>92.7</v>
      </c>
      <c r="F4768" s="460">
        <f t="shared" si="828"/>
        <v>2.2874118219144023E-9</v>
      </c>
      <c r="G4768" s="460">
        <v>5.7024491747859199E-9</v>
      </c>
      <c r="H4768" s="460">
        <f t="shared" si="829"/>
        <v>1</v>
      </c>
      <c r="I4768" s="460">
        <v>9.8989553686680804E-8</v>
      </c>
      <c r="J4768" s="587">
        <v>5.8080608984674997E-8</v>
      </c>
      <c r="K4768" s="587">
        <v>6.5995576751106097E-8</v>
      </c>
      <c r="L4768" s="460" t="str">
        <f t="shared" si="830"/>
        <v>-</v>
      </c>
      <c r="M4768" s="460">
        <f t="shared" si="831"/>
        <v>1</v>
      </c>
      <c r="N4768" s="460">
        <f t="shared" si="832"/>
        <v>1.304384965627134E-17</v>
      </c>
      <c r="O4768" s="460">
        <f t="shared" si="837"/>
        <v>-337.69188431052009</v>
      </c>
      <c r="P4768" s="460">
        <f t="shared" si="834"/>
        <v>-100</v>
      </c>
      <c r="Q4768" s="460">
        <f t="shared" si="835"/>
        <v>6.8354202917135066E-33</v>
      </c>
      <c r="R4768" s="460">
        <f t="shared" si="836"/>
        <v>-6.8354202917135064E-31</v>
      </c>
    </row>
    <row r="4769" spans="3:18" x14ac:dyDescent="0.35">
      <c r="C4769" s="460">
        <v>92800</v>
      </c>
      <c r="D4769" s="460">
        <f t="shared" si="827"/>
        <v>92800</v>
      </c>
      <c r="E4769" s="460">
        <f t="shared" si="833"/>
        <v>92.8</v>
      </c>
      <c r="F4769" s="460">
        <f t="shared" si="828"/>
        <v>7.4842373003509572E-48</v>
      </c>
      <c r="G4769" s="460">
        <v>0.99999998509883903</v>
      </c>
      <c r="H4769" s="460">
        <f t="shared" si="829"/>
        <v>1</v>
      </c>
      <c r="I4769" s="460">
        <v>1.3671723964520801E-7</v>
      </c>
      <c r="J4769" s="587">
        <v>1.08962266483517E-7</v>
      </c>
      <c r="K4769" s="587">
        <v>1.5794167261326599E-7</v>
      </c>
      <c r="L4769" s="460" t="str">
        <f t="shared" si="830"/>
        <v>-</v>
      </c>
      <c r="M4769" s="460">
        <f t="shared" si="831"/>
        <v>1</v>
      </c>
      <c r="N4769" s="460">
        <f t="shared" si="832"/>
        <v>7.4842371888271324E-48</v>
      </c>
      <c r="O4769" s="460">
        <f t="shared" si="837"/>
        <v>-942.51704914774177</v>
      </c>
      <c r="P4769" s="460">
        <f t="shared" si="834"/>
        <v>-100</v>
      </c>
      <c r="Q4769" s="460">
        <f t="shared" si="835"/>
        <v>4.2535503463852493E-35</v>
      </c>
      <c r="R4769" s="460">
        <f t="shared" si="836"/>
        <v>-4.2535503463852492E-33</v>
      </c>
    </row>
    <row r="4770" spans="3:18" x14ac:dyDescent="0.35">
      <c r="C4770" s="460">
        <v>92900</v>
      </c>
      <c r="D4770" s="460">
        <f t="shared" si="827"/>
        <v>92900</v>
      </c>
      <c r="E4770" s="460">
        <f t="shared" si="833"/>
        <v>92.9</v>
      </c>
      <c r="F4770" s="460">
        <f t="shared" si="828"/>
        <v>2.2796605000215085E-9</v>
      </c>
      <c r="G4770" s="460">
        <v>5.7024193447863799E-9</v>
      </c>
      <c r="H4770" s="460">
        <f t="shared" si="829"/>
        <v>1</v>
      </c>
      <c r="I4770" s="460">
        <v>1.52045914860312E-7</v>
      </c>
      <c r="J4770" s="587">
        <v>1.4135091973640399E-7</v>
      </c>
      <c r="K4770" s="587">
        <v>2.3363062849770299E-7</v>
      </c>
      <c r="L4770" s="460" t="str">
        <f t="shared" si="830"/>
        <v>-</v>
      </c>
      <c r="M4770" s="460">
        <f t="shared" si="831"/>
        <v>1</v>
      </c>
      <c r="N4770" s="460">
        <f t="shared" si="832"/>
        <v>1.2999580134868041E-17</v>
      </c>
      <c r="O4770" s="460">
        <f t="shared" si="837"/>
        <v>-337.72141348933195</v>
      </c>
      <c r="P4770" s="460">
        <f t="shared" si="834"/>
        <v>-100</v>
      </c>
      <c r="Q4770" s="460">
        <f t="shared" si="835"/>
        <v>4.224727092071395E-35</v>
      </c>
      <c r="R4770" s="460">
        <f t="shared" si="836"/>
        <v>-4.224727092071395E-33</v>
      </c>
    </row>
    <row r="4771" spans="3:18" x14ac:dyDescent="0.35">
      <c r="C4771" s="460">
        <v>93000</v>
      </c>
      <c r="D4771" s="460">
        <f t="shared" si="827"/>
        <v>93000</v>
      </c>
      <c r="E4771" s="460">
        <f t="shared" si="833"/>
        <v>93</v>
      </c>
      <c r="F4771" s="460">
        <f t="shared" si="828"/>
        <v>1.4357296569512708E-8</v>
      </c>
      <c r="G4771" s="460">
        <v>1.0536721912626499E-8</v>
      </c>
      <c r="H4771" s="460">
        <f t="shared" si="829"/>
        <v>1</v>
      </c>
      <c r="I4771" s="460">
        <v>1.4289872039159199E-7</v>
      </c>
      <c r="J4771" s="587">
        <v>1.5023925068373699E-7</v>
      </c>
      <c r="K4771" s="587">
        <v>2.8575176049216601E-7</v>
      </c>
      <c r="L4771" s="460" t="str">
        <f t="shared" si="830"/>
        <v>-</v>
      </c>
      <c r="M4771" s="460">
        <f t="shared" si="831"/>
        <v>1</v>
      </c>
      <c r="N4771" s="460">
        <f t="shared" si="832"/>
        <v>1.5127884137006182E-16</v>
      </c>
      <c r="O4771" s="460">
        <f t="shared" si="837"/>
        <v>-316.40443620738984</v>
      </c>
      <c r="P4771" s="460">
        <f t="shared" si="834"/>
        <v>-100</v>
      </c>
      <c r="Q4771" s="460">
        <f t="shared" si="835"/>
        <v>6.7468499430378508E-33</v>
      </c>
      <c r="R4771" s="460">
        <f t="shared" si="836"/>
        <v>-6.7468499430378512E-31</v>
      </c>
    </row>
    <row r="4772" spans="3:18" x14ac:dyDescent="0.35">
      <c r="C4772" s="460">
        <v>93100</v>
      </c>
      <c r="D4772" s="460">
        <f t="shared" si="827"/>
        <v>93100</v>
      </c>
      <c r="E4772" s="460">
        <f t="shared" si="833"/>
        <v>93.1</v>
      </c>
      <c r="F4772" s="460">
        <f t="shared" si="828"/>
        <v>3.1969257439522821E-8</v>
      </c>
      <c r="G4772" s="460">
        <v>1.3766869836731101E-8</v>
      </c>
      <c r="H4772" s="460">
        <f t="shared" si="829"/>
        <v>1</v>
      </c>
      <c r="I4772" s="460">
        <v>1.1096872806721801E-7</v>
      </c>
      <c r="J4772" s="587">
        <v>1.3444793112751001E-7</v>
      </c>
      <c r="K4772" s="587">
        <v>3.0937033693434698E-7</v>
      </c>
      <c r="L4772" s="460" t="str">
        <f t="shared" si="830"/>
        <v>-</v>
      </c>
      <c r="M4772" s="460">
        <f t="shared" si="831"/>
        <v>1</v>
      </c>
      <c r="N4772" s="460">
        <f t="shared" si="832"/>
        <v>4.4011660594685807E-16</v>
      </c>
      <c r="O4772" s="460">
        <f t="shared" si="837"/>
        <v>-307.12864489708784</v>
      </c>
      <c r="P4772" s="460">
        <f t="shared" si="834"/>
        <v>-100</v>
      </c>
      <c r="Q4772" s="460">
        <f t="shared" si="835"/>
        <v>8.7437143776794953E-32</v>
      </c>
      <c r="R4772" s="460">
        <f t="shared" si="836"/>
        <v>-8.7437143776794956E-30</v>
      </c>
    </row>
    <row r="4773" spans="3:18" x14ac:dyDescent="0.35">
      <c r="C4773" s="460">
        <v>93200</v>
      </c>
      <c r="D4773" s="460">
        <f t="shared" si="827"/>
        <v>93200</v>
      </c>
      <c r="E4773" s="460">
        <f t="shared" si="833"/>
        <v>93.2</v>
      </c>
      <c r="F4773" s="460">
        <f t="shared" si="828"/>
        <v>4.0472285352653494E-8</v>
      </c>
      <c r="G4773" s="460">
        <v>2.9137092807771702E-14</v>
      </c>
      <c r="H4773" s="460">
        <f t="shared" si="829"/>
        <v>1</v>
      </c>
      <c r="I4773" s="460">
        <v>6.1421151433852403E-8</v>
      </c>
      <c r="J4773" s="587">
        <v>9.6778330367097198E-8</v>
      </c>
      <c r="K4773" s="587">
        <v>3.0239422713177199E-7</v>
      </c>
      <c r="L4773" s="460" t="str">
        <f t="shared" si="830"/>
        <v>-</v>
      </c>
      <c r="M4773" s="460">
        <f t="shared" si="831"/>
        <v>1</v>
      </c>
      <c r="N4773" s="460">
        <f t="shared" si="832"/>
        <v>1.1792447344628841E-21</v>
      </c>
      <c r="O4773" s="460">
        <f t="shared" si="837"/>
        <v>-418.56792108559802</v>
      </c>
      <c r="P4773" s="460">
        <f t="shared" si="834"/>
        <v>-100</v>
      </c>
      <c r="Q4773" s="460">
        <f t="shared" si="835"/>
        <v>4.8425916210488193E-32</v>
      </c>
      <c r="R4773" s="460">
        <f t="shared" si="836"/>
        <v>-4.842591621048819E-30</v>
      </c>
    </row>
    <row r="4774" spans="3:18" x14ac:dyDescent="0.35">
      <c r="C4774" s="460">
        <v>93300</v>
      </c>
      <c r="D4774" s="460">
        <f t="shared" si="827"/>
        <v>93300</v>
      </c>
      <c r="E4774" s="460">
        <f t="shared" si="833"/>
        <v>93.3</v>
      </c>
      <c r="F4774" s="460">
        <f t="shared" si="828"/>
        <v>3.1862316840449555E-8</v>
      </c>
      <c r="G4774" s="460">
        <v>1.37668613824788E-8</v>
      </c>
      <c r="H4774" s="460">
        <f t="shared" si="829"/>
        <v>1</v>
      </c>
      <c r="I4774" s="460">
        <v>2.06767526257164E-9</v>
      </c>
      <c r="J4774" s="587">
        <v>4.3525490545150198E-8</v>
      </c>
      <c r="K4774" s="587">
        <v>2.6575714546061301E-7</v>
      </c>
      <c r="L4774" s="460" t="str">
        <f t="shared" si="830"/>
        <v>-</v>
      </c>
      <c r="M4774" s="460">
        <f t="shared" si="831"/>
        <v>1</v>
      </c>
      <c r="N4774" s="460">
        <f t="shared" si="832"/>
        <v>4.3864409926708892E-16</v>
      </c>
      <c r="O4774" s="460">
        <f t="shared" si="837"/>
        <v>-307.15775416974128</v>
      </c>
      <c r="P4774" s="460">
        <f t="shared" si="834"/>
        <v>-100</v>
      </c>
      <c r="Q4774" s="460">
        <f t="shared" si="835"/>
        <v>4.8102420090178771E-32</v>
      </c>
      <c r="R4774" s="460">
        <f t="shared" si="836"/>
        <v>-4.810242009017877E-30</v>
      </c>
    </row>
    <row r="4775" spans="3:18" x14ac:dyDescent="0.35">
      <c r="C4775" s="460">
        <v>93400</v>
      </c>
      <c r="D4775" s="460">
        <f t="shared" si="827"/>
        <v>93400</v>
      </c>
      <c r="E4775" s="460">
        <f t="shared" si="833"/>
        <v>93.4</v>
      </c>
      <c r="F4775" s="460">
        <f t="shared" si="828"/>
        <v>1.4261403652747295E-8</v>
      </c>
      <c r="G4775" s="460">
        <v>1.0536700648528901E-8</v>
      </c>
      <c r="H4775" s="460">
        <f t="shared" si="829"/>
        <v>1</v>
      </c>
      <c r="I4775" s="460">
        <v>5.7855817393487002E-8</v>
      </c>
      <c r="J4775" s="587">
        <v>1.65649376628661E-8</v>
      </c>
      <c r="K4775" s="587">
        <v>2.03302761000984E-7</v>
      </c>
      <c r="L4775" s="460" t="str">
        <f t="shared" si="830"/>
        <v>-</v>
      </c>
      <c r="M4775" s="460">
        <f t="shared" si="831"/>
        <v>1</v>
      </c>
      <c r="N4775" s="460">
        <f t="shared" si="832"/>
        <v>1.5026814111683484E-16</v>
      </c>
      <c r="O4775" s="460">
        <f t="shared" si="837"/>
        <v>-316.46266171943671</v>
      </c>
      <c r="P4775" s="460">
        <f t="shared" si="834"/>
        <v>-100</v>
      </c>
      <c r="Q4775" s="460">
        <f t="shared" si="835"/>
        <v>8.6704406718503097E-32</v>
      </c>
      <c r="R4775" s="460">
        <f t="shared" si="836"/>
        <v>-8.6704406718503103E-30</v>
      </c>
    </row>
    <row r="4776" spans="3:18" x14ac:dyDescent="0.35">
      <c r="C4776" s="460">
        <v>93500</v>
      </c>
      <c r="D4776" s="460">
        <f t="shared" si="827"/>
        <v>93500</v>
      </c>
      <c r="E4776" s="460">
        <f t="shared" si="833"/>
        <v>93.5</v>
      </c>
      <c r="F4776" s="460">
        <f t="shared" si="828"/>
        <v>2.256859703660612E-9</v>
      </c>
      <c r="G4776" s="460">
        <v>5.7024250262530899E-9</v>
      </c>
      <c r="H4776" s="460">
        <f t="shared" si="829"/>
        <v>1</v>
      </c>
      <c r="I4776" s="460">
        <v>1.09117470317589E-7</v>
      </c>
      <c r="J4776" s="587">
        <v>7.3723783584762906E-8</v>
      </c>
      <c r="K4776" s="587">
        <v>1.21383499612308E-7</v>
      </c>
      <c r="L4776" s="460" t="str">
        <f t="shared" si="830"/>
        <v>-</v>
      </c>
      <c r="M4776" s="460">
        <f t="shared" si="831"/>
        <v>1</v>
      </c>
      <c r="N4776" s="460">
        <f t="shared" si="832"/>
        <v>1.2869573254896407E-17</v>
      </c>
      <c r="O4776" s="460">
        <f t="shared" si="837"/>
        <v>-337.80871707452513</v>
      </c>
      <c r="P4776" s="460">
        <f t="shared" si="834"/>
        <v>-100</v>
      </c>
      <c r="Q4776" s="460">
        <f t="shared" si="835"/>
        <v>6.6534784626081418E-33</v>
      </c>
      <c r="R4776" s="460">
        <f t="shared" si="836"/>
        <v>-6.6534784626081418E-31</v>
      </c>
    </row>
    <row r="4777" spans="3:18" x14ac:dyDescent="0.35">
      <c r="C4777" s="460">
        <v>93600</v>
      </c>
      <c r="D4777" s="460">
        <f t="shared" si="827"/>
        <v>93600</v>
      </c>
      <c r="E4777" s="460">
        <f t="shared" si="833"/>
        <v>93.6</v>
      </c>
      <c r="F4777" s="460">
        <f t="shared" si="828"/>
        <v>5.0385622252518703E-50</v>
      </c>
      <c r="G4777" s="460">
        <v>0.99999998509883903</v>
      </c>
      <c r="H4777" s="460">
        <f t="shared" si="829"/>
        <v>1</v>
      </c>
      <c r="I4777" s="460">
        <v>1.4390329322697401E-7</v>
      </c>
      <c r="J4777" s="587">
        <v>1.18737425173386E-7</v>
      </c>
      <c r="K4777" s="587">
        <v>2.82158170259482E-8</v>
      </c>
      <c r="L4777" s="460" t="str">
        <f t="shared" si="830"/>
        <v>-</v>
      </c>
      <c r="M4777" s="460">
        <f t="shared" si="831"/>
        <v>1</v>
      </c>
      <c r="N4777" s="460">
        <f t="shared" si="832"/>
        <v>5.0385621501714436E-50</v>
      </c>
      <c r="O4777" s="460">
        <f t="shared" si="837"/>
        <v>-985.95386760179292</v>
      </c>
      <c r="P4777" s="460">
        <f t="shared" si="834"/>
        <v>-100</v>
      </c>
      <c r="Q4777" s="460">
        <f t="shared" si="835"/>
        <v>4.1406478940786224E-35</v>
      </c>
      <c r="R4777" s="460">
        <f t="shared" si="836"/>
        <v>-4.1406478940786226E-33</v>
      </c>
    </row>
    <row r="4778" spans="3:18" x14ac:dyDescent="0.35">
      <c r="C4778" s="460">
        <v>93700</v>
      </c>
      <c r="D4778" s="460">
        <f t="shared" si="827"/>
        <v>93700</v>
      </c>
      <c r="E4778" s="460">
        <f t="shared" si="833"/>
        <v>93.7</v>
      </c>
      <c r="F4778" s="460">
        <f t="shared" si="828"/>
        <v>2.2494081837328247E-9</v>
      </c>
      <c r="G4778" s="460">
        <v>5.7024435308209997E-9</v>
      </c>
      <c r="H4778" s="460">
        <f t="shared" si="829"/>
        <v>1</v>
      </c>
      <c r="I4778" s="460">
        <v>1.5700053505495399E-7</v>
      </c>
      <c r="J4778" s="587">
        <v>1.4442442299765401E-7</v>
      </c>
      <c r="K4778" s="587">
        <v>6.6942667347578596E-8</v>
      </c>
      <c r="L4778" s="460" t="str">
        <f t="shared" si="830"/>
        <v>-</v>
      </c>
      <c r="M4778" s="460">
        <f t="shared" si="831"/>
        <v>1</v>
      </c>
      <c r="N4778" s="460">
        <f t="shared" si="832"/>
        <v>1.2827123145503061E-17</v>
      </c>
      <c r="O4778" s="460">
        <f t="shared" si="837"/>
        <v>-337.83741471681964</v>
      </c>
      <c r="P4778" s="460">
        <f t="shared" si="834"/>
        <v>-100</v>
      </c>
      <c r="Q4778" s="460">
        <f t="shared" si="835"/>
        <v>4.1133772047475083E-35</v>
      </c>
      <c r="R4778" s="460">
        <f t="shared" si="836"/>
        <v>-4.1133772047475083E-33</v>
      </c>
    </row>
    <row r="4779" spans="3:18" x14ac:dyDescent="0.35">
      <c r="C4779" s="460">
        <v>93800</v>
      </c>
      <c r="D4779" s="460">
        <f t="shared" si="827"/>
        <v>93800</v>
      </c>
      <c r="E4779" s="460">
        <f t="shared" si="833"/>
        <v>93.8</v>
      </c>
      <c r="F4779" s="460">
        <f t="shared" si="828"/>
        <v>1.4167384614485058E-8</v>
      </c>
      <c r="G4779" s="460">
        <v>1.0536725302283001E-8</v>
      </c>
      <c r="H4779" s="460">
        <f t="shared" si="829"/>
        <v>1</v>
      </c>
      <c r="I4779" s="460">
        <v>1.4657175353645201E-7</v>
      </c>
      <c r="J4779" s="587">
        <v>1.46773852744783E-7</v>
      </c>
      <c r="K4779" s="587">
        <v>1.54711802377664E-7</v>
      </c>
      <c r="L4779" s="460" t="str">
        <f t="shared" si="830"/>
        <v>-</v>
      </c>
      <c r="M4779" s="460">
        <f t="shared" si="831"/>
        <v>1</v>
      </c>
      <c r="N4779" s="460">
        <f t="shared" si="832"/>
        <v>1.492778399346196E-16</v>
      </c>
      <c r="O4779" s="460">
        <f t="shared" si="837"/>
        <v>-316.52009315674013</v>
      </c>
      <c r="P4779" s="460">
        <f t="shared" si="834"/>
        <v>-100</v>
      </c>
      <c r="Q4779" s="460">
        <f t="shared" si="835"/>
        <v>6.5695047638019838E-33</v>
      </c>
      <c r="R4779" s="460">
        <f t="shared" si="836"/>
        <v>-6.5695047638019841E-31</v>
      </c>
    </row>
    <row r="4780" spans="3:18" x14ac:dyDescent="0.35">
      <c r="C4780" s="460">
        <v>93900</v>
      </c>
      <c r="D4780" s="460">
        <f t="shared" si="827"/>
        <v>93900</v>
      </c>
      <c r="E4780" s="460">
        <f t="shared" si="833"/>
        <v>93.9</v>
      </c>
      <c r="F4780" s="460">
        <f t="shared" si="828"/>
        <v>3.1547754817417903E-8</v>
      </c>
      <c r="G4780" s="460">
        <v>1.37668783031528E-8</v>
      </c>
      <c r="H4780" s="460">
        <f t="shared" si="829"/>
        <v>1</v>
      </c>
      <c r="I4780" s="460">
        <v>1.14404976360105E-7</v>
      </c>
      <c r="J4780" s="587">
        <v>1.25565619879282E-7</v>
      </c>
      <c r="K4780" s="587">
        <v>2.26512187966724E-7</v>
      </c>
      <c r="L4780" s="460" t="str">
        <f t="shared" si="830"/>
        <v>-</v>
      </c>
      <c r="M4780" s="460">
        <f t="shared" si="831"/>
        <v>1</v>
      </c>
      <c r="N4780" s="460">
        <f t="shared" si="832"/>
        <v>4.3431410130909476E-16</v>
      </c>
      <c r="O4780" s="460">
        <f t="shared" si="837"/>
        <v>-307.24392139473525</v>
      </c>
      <c r="P4780" s="460">
        <f t="shared" si="834"/>
        <v>-100</v>
      </c>
      <c r="Q4780" s="460">
        <f t="shared" si="835"/>
        <v>8.5144888471151743E-32</v>
      </c>
      <c r="R4780" s="460">
        <f t="shared" si="836"/>
        <v>-8.5144888471151737E-30</v>
      </c>
    </row>
    <row r="4781" spans="3:18" x14ac:dyDescent="0.35">
      <c r="C4781" s="460">
        <v>94000</v>
      </c>
      <c r="D4781" s="460">
        <f t="shared" si="827"/>
        <v>94000</v>
      </c>
      <c r="E4781" s="460">
        <f t="shared" si="833"/>
        <v>94</v>
      </c>
      <c r="F4781" s="460">
        <f t="shared" si="828"/>
        <v>3.9940409271199218E-8</v>
      </c>
      <c r="G4781" s="460">
        <v>7.5693121124699507E-15</v>
      </c>
      <c r="H4781" s="460">
        <f t="shared" si="829"/>
        <v>1</v>
      </c>
      <c r="I4781" s="460">
        <v>6.5606511223223198E-8</v>
      </c>
      <c r="J4781" s="587">
        <v>8.4377490711653596E-8</v>
      </c>
      <c r="K4781" s="587">
        <v>2.7540228539201502E-7</v>
      </c>
      <c r="L4781" s="460" t="str">
        <f t="shared" si="830"/>
        <v>-</v>
      </c>
      <c r="M4781" s="460">
        <f t="shared" si="831"/>
        <v>1</v>
      </c>
      <c r="N4781" s="460">
        <f t="shared" si="832"/>
        <v>3.0232142367349534E-22</v>
      </c>
      <c r="O4781" s="460">
        <f t="shared" si="837"/>
        <v>-430.39062151866608</v>
      </c>
      <c r="P4781" s="460">
        <f t="shared" si="834"/>
        <v>-100</v>
      </c>
      <c r="Q4781" s="460">
        <f t="shared" si="835"/>
        <v>4.715725030023322E-32</v>
      </c>
      <c r="R4781" s="460">
        <f t="shared" si="836"/>
        <v>-4.7157250300233222E-30</v>
      </c>
    </row>
    <row r="4782" spans="3:18" x14ac:dyDescent="0.35">
      <c r="C4782" s="460">
        <v>94100</v>
      </c>
      <c r="D4782" s="460">
        <f t="shared" si="827"/>
        <v>94100</v>
      </c>
      <c r="E4782" s="460">
        <f t="shared" si="833"/>
        <v>94.1</v>
      </c>
      <c r="F4782" s="460">
        <f t="shared" si="828"/>
        <v>3.1444955744687263E-8</v>
      </c>
      <c r="G4782" s="460">
        <v>1.37668975933316E-8</v>
      </c>
      <c r="H4782" s="460">
        <f t="shared" si="829"/>
        <v>1</v>
      </c>
      <c r="I4782" s="460">
        <v>7.7884957888424296E-9</v>
      </c>
      <c r="J4782" s="587">
        <v>2.9982572795523498E-8</v>
      </c>
      <c r="K4782" s="587">
        <v>2.9674775336775302E-7</v>
      </c>
      <c r="L4782" s="460" t="str">
        <f t="shared" si="830"/>
        <v>-</v>
      </c>
      <c r="M4782" s="460">
        <f t="shared" si="831"/>
        <v>1</v>
      </c>
      <c r="N4782" s="460">
        <f t="shared" si="832"/>
        <v>4.3289948556395374E-16</v>
      </c>
      <c r="O4782" s="460">
        <f t="shared" si="837"/>
        <v>-307.27225860560657</v>
      </c>
      <c r="P4782" s="460">
        <f t="shared" si="834"/>
        <v>-100</v>
      </c>
      <c r="Q4782" s="460">
        <f t="shared" si="835"/>
        <v>4.685055658780119E-32</v>
      </c>
      <c r="R4782" s="460">
        <f t="shared" si="836"/>
        <v>-4.6850556587801192E-30</v>
      </c>
    </row>
    <row r="4783" spans="3:18" x14ac:dyDescent="0.35">
      <c r="C4783" s="460">
        <v>94200</v>
      </c>
      <c r="D4783" s="460">
        <f t="shared" si="827"/>
        <v>94200</v>
      </c>
      <c r="E4783" s="460">
        <f t="shared" si="833"/>
        <v>94.2</v>
      </c>
      <c r="F4783" s="460">
        <f t="shared" si="828"/>
        <v>1.407520539128391E-8</v>
      </c>
      <c r="G4783" s="460">
        <v>1.05367151488614E-8</v>
      </c>
      <c r="H4783" s="460">
        <f t="shared" si="829"/>
        <v>1</v>
      </c>
      <c r="I4783" s="460">
        <v>5.01199278695782E-8</v>
      </c>
      <c r="J4783" s="587">
        <v>2.8761438590044298E-8</v>
      </c>
      <c r="K4783" s="587">
        <v>2.8865857669224902E-7</v>
      </c>
      <c r="L4783" s="460" t="str">
        <f t="shared" si="830"/>
        <v>-</v>
      </c>
      <c r="M4783" s="460">
        <f t="shared" si="831"/>
        <v>1</v>
      </c>
      <c r="N4783" s="460">
        <f t="shared" si="832"/>
        <v>1.4830642986967682E-16</v>
      </c>
      <c r="O4783" s="460">
        <f t="shared" si="837"/>
        <v>-316.57680039192252</v>
      </c>
      <c r="P4783" s="460">
        <f t="shared" si="834"/>
        <v>-100</v>
      </c>
      <c r="Q4783" s="460">
        <f t="shared" si="835"/>
        <v>8.4450079033761109E-32</v>
      </c>
      <c r="R4783" s="460">
        <f t="shared" si="836"/>
        <v>-8.4450079033761109E-30</v>
      </c>
    </row>
    <row r="4784" spans="3:18" x14ac:dyDescent="0.35">
      <c r="C4784" s="460">
        <v>94300</v>
      </c>
      <c r="D4784" s="460">
        <f t="shared" si="827"/>
        <v>94300</v>
      </c>
      <c r="E4784" s="460">
        <f t="shared" si="833"/>
        <v>94.3</v>
      </c>
      <c r="F4784" s="460">
        <f t="shared" si="828"/>
        <v>2.2274904111937694E-9</v>
      </c>
      <c r="G4784" s="460">
        <v>5.7024604907772198E-9</v>
      </c>
      <c r="H4784" s="460">
        <f t="shared" si="829"/>
        <v>1</v>
      </c>
      <c r="I4784" s="460">
        <v>9.9252533846521295E-8</v>
      </c>
      <c r="J4784" s="587">
        <v>8.2349362890032397E-8</v>
      </c>
      <c r="K4784" s="587">
        <v>2.5215291651372102E-7</v>
      </c>
      <c r="L4784" s="460" t="str">
        <f t="shared" si="830"/>
        <v>-</v>
      </c>
      <c r="M4784" s="460">
        <f t="shared" si="831"/>
        <v>1</v>
      </c>
      <c r="N4784" s="460">
        <f t="shared" si="832"/>
        <v>1.2702176063417574E-17</v>
      </c>
      <c r="O4784" s="460">
        <f t="shared" si="837"/>
        <v>-337.92243743697622</v>
      </c>
      <c r="P4784" s="460">
        <f t="shared" si="834"/>
        <v>-100</v>
      </c>
      <c r="Q4784" s="460">
        <f t="shared" si="835"/>
        <v>6.4809427961296202E-33</v>
      </c>
      <c r="R4784" s="460">
        <f t="shared" si="836"/>
        <v>-6.4809427961296202E-31</v>
      </c>
    </row>
    <row r="4785" spans="3:18" x14ac:dyDescent="0.35">
      <c r="C4785" s="460">
        <v>94400</v>
      </c>
      <c r="D4785" s="460">
        <f t="shared" si="827"/>
        <v>94400</v>
      </c>
      <c r="E4785" s="460">
        <f t="shared" si="833"/>
        <v>94.4</v>
      </c>
      <c r="F4785" s="460">
        <f t="shared" si="828"/>
        <v>1.912658975451853E-47</v>
      </c>
      <c r="G4785" s="460">
        <v>0.99999998509883903</v>
      </c>
      <c r="H4785" s="460">
        <f t="shared" si="829"/>
        <v>1</v>
      </c>
      <c r="I4785" s="460">
        <v>1.32164185224808E-7</v>
      </c>
      <c r="J4785" s="587">
        <v>1.2215929663182E-7</v>
      </c>
      <c r="K4785" s="587">
        <v>1.9103381656524201E-7</v>
      </c>
      <c r="L4785" s="460" t="str">
        <f t="shared" si="830"/>
        <v>-</v>
      </c>
      <c r="M4785" s="460">
        <f t="shared" si="831"/>
        <v>1</v>
      </c>
      <c r="N4785" s="460">
        <f t="shared" si="832"/>
        <v>1.9126589469510138E-47</v>
      </c>
      <c r="O4785" s="460">
        <f t="shared" si="837"/>
        <v>-934.36724927339139</v>
      </c>
      <c r="P4785" s="460">
        <f t="shared" si="834"/>
        <v>-100</v>
      </c>
      <c r="Q4785" s="460">
        <f t="shared" si="835"/>
        <v>4.0336319186514593E-35</v>
      </c>
      <c r="R4785" s="460">
        <f t="shared" si="836"/>
        <v>-4.0336319186514592E-33</v>
      </c>
    </row>
    <row r="4786" spans="3:18" x14ac:dyDescent="0.35">
      <c r="C4786" s="460">
        <v>94500</v>
      </c>
      <c r="D4786" s="460">
        <f t="shared" si="827"/>
        <v>94500</v>
      </c>
      <c r="E4786" s="460">
        <f t="shared" si="833"/>
        <v>94.5</v>
      </c>
      <c r="F4786" s="460">
        <f t="shared" si="828"/>
        <v>2.2203278924455548E-9</v>
      </c>
      <c r="G4786" s="460">
        <v>5.7024080534185197E-9</v>
      </c>
      <c r="H4786" s="460">
        <f t="shared" si="829"/>
        <v>1</v>
      </c>
      <c r="I4786" s="460">
        <v>1.4395964089590801E-7</v>
      </c>
      <c r="J4786" s="587">
        <v>1.4183118511363101E-7</v>
      </c>
      <c r="K4786" s="587">
        <v>1.11493242180464E-7</v>
      </c>
      <c r="L4786" s="460" t="str">
        <f t="shared" si="830"/>
        <v>-</v>
      </c>
      <c r="M4786" s="460">
        <f t="shared" si="831"/>
        <v>1</v>
      </c>
      <c r="N4786" s="460">
        <f t="shared" si="832"/>
        <v>1.26612156551113E-17</v>
      </c>
      <c r="O4786" s="460">
        <f t="shared" si="837"/>
        <v>-337.95049187853681</v>
      </c>
      <c r="P4786" s="460">
        <f t="shared" si="834"/>
        <v>-100</v>
      </c>
      <c r="Q4786" s="460">
        <f t="shared" si="835"/>
        <v>4.0076595466308866E-35</v>
      </c>
      <c r="R4786" s="460">
        <f t="shared" si="836"/>
        <v>-4.0076595466308867E-33</v>
      </c>
    </row>
    <row r="4787" spans="3:18" x14ac:dyDescent="0.35">
      <c r="C4787" s="460">
        <v>94600</v>
      </c>
      <c r="D4787" s="460">
        <f t="shared" si="827"/>
        <v>94600</v>
      </c>
      <c r="E4787" s="460">
        <f t="shared" si="833"/>
        <v>94.6</v>
      </c>
      <c r="F4787" s="460">
        <f t="shared" si="828"/>
        <v>1.3984832819646591E-8</v>
      </c>
      <c r="G4787" s="460">
        <v>1.0536710811150299E-8</v>
      </c>
      <c r="H4787" s="460">
        <f t="shared" si="829"/>
        <v>1</v>
      </c>
      <c r="I4787" s="460">
        <v>1.33022297676601E-7</v>
      </c>
      <c r="J4787" s="587">
        <v>1.38273626901744E-7</v>
      </c>
      <c r="K4787" s="587">
        <v>2.1484610842896401E-8</v>
      </c>
      <c r="L4787" s="460" t="str">
        <f t="shared" si="830"/>
        <v>-</v>
      </c>
      <c r="M4787" s="460">
        <f t="shared" si="831"/>
        <v>1</v>
      </c>
      <c r="N4787" s="460">
        <f t="shared" si="832"/>
        <v>1.4735413916289974E-16</v>
      </c>
      <c r="O4787" s="460">
        <f t="shared" si="837"/>
        <v>-316.63275320709084</v>
      </c>
      <c r="P4787" s="460">
        <f t="shared" si="834"/>
        <v>-100</v>
      </c>
      <c r="Q4787" s="460">
        <f t="shared" si="835"/>
        <v>6.4012284443834932E-33</v>
      </c>
      <c r="R4787" s="460">
        <f t="shared" si="836"/>
        <v>-6.401228444383493E-31</v>
      </c>
    </row>
    <row r="4788" spans="3:18" x14ac:dyDescent="0.35">
      <c r="C4788" s="460">
        <v>94700</v>
      </c>
      <c r="D4788" s="460">
        <f t="shared" si="827"/>
        <v>94700</v>
      </c>
      <c r="E4788" s="460">
        <f t="shared" si="833"/>
        <v>94.7</v>
      </c>
      <c r="F4788" s="460">
        <f t="shared" si="828"/>
        <v>3.114259388206471E-8</v>
      </c>
      <c r="G4788" s="460">
        <v>1.3766886815203501E-8</v>
      </c>
      <c r="H4788" s="460">
        <f t="shared" si="829"/>
        <v>1</v>
      </c>
      <c r="I4788" s="460">
        <v>1.0123485687161499E-7</v>
      </c>
      <c r="J4788" s="587">
        <v>1.12140515580769E-7</v>
      </c>
      <c r="K4788" s="587">
        <v>7.0072613955390002E-8</v>
      </c>
      <c r="L4788" s="460" t="str">
        <f t="shared" si="830"/>
        <v>-</v>
      </c>
      <c r="M4788" s="460">
        <f t="shared" si="831"/>
        <v>1</v>
      </c>
      <c r="N4788" s="460">
        <f t="shared" si="832"/>
        <v>4.2873656510623385E-16</v>
      </c>
      <c r="O4788" s="460">
        <f t="shared" si="837"/>
        <v>-307.3561895158532</v>
      </c>
      <c r="P4788" s="460">
        <f t="shared" si="834"/>
        <v>-100</v>
      </c>
      <c r="Q4788" s="460">
        <f t="shared" si="835"/>
        <v>8.2970124886326591E-32</v>
      </c>
      <c r="R4788" s="460">
        <f t="shared" si="836"/>
        <v>-8.2970124886326585E-30</v>
      </c>
    </row>
    <row r="4789" spans="3:18" x14ac:dyDescent="0.35">
      <c r="C4789" s="460">
        <v>94800</v>
      </c>
      <c r="D4789" s="460">
        <f t="shared" si="827"/>
        <v>94800</v>
      </c>
      <c r="E4789" s="460">
        <f t="shared" si="833"/>
        <v>94.8</v>
      </c>
      <c r="F4789" s="460">
        <f t="shared" si="828"/>
        <v>3.9429161974814674E-8</v>
      </c>
      <c r="G4789" s="460">
        <v>1.26170659073297E-14</v>
      </c>
      <c r="H4789" s="460">
        <f t="shared" si="829"/>
        <v>1</v>
      </c>
      <c r="I4789" s="460">
        <v>5.3662550074431E-8</v>
      </c>
      <c r="J4789" s="587">
        <v>6.77051373323308E-8</v>
      </c>
      <c r="K4789" s="587">
        <v>1.5417671808387299E-7</v>
      </c>
      <c r="L4789" s="460" t="str">
        <f t="shared" si="830"/>
        <v>-</v>
      </c>
      <c r="M4789" s="460">
        <f t="shared" si="831"/>
        <v>1</v>
      </c>
      <c r="N4789" s="460">
        <f t="shared" si="832"/>
        <v>4.9748033530701483E-22</v>
      </c>
      <c r="O4789" s="460">
        <f t="shared" si="837"/>
        <v>-426.06448163249343</v>
      </c>
      <c r="P4789" s="460">
        <f t="shared" si="834"/>
        <v>-100</v>
      </c>
      <c r="Q4789" s="460">
        <f t="shared" si="835"/>
        <v>4.5953867208839925E-32</v>
      </c>
      <c r="R4789" s="460">
        <f t="shared" si="836"/>
        <v>-4.5953867208839924E-30</v>
      </c>
    </row>
    <row r="4790" spans="3:18" x14ac:dyDescent="0.35">
      <c r="C4790" s="460">
        <v>94900</v>
      </c>
      <c r="D4790" s="460">
        <f t="shared" si="827"/>
        <v>94900</v>
      </c>
      <c r="E4790" s="460">
        <f t="shared" si="833"/>
        <v>94.9</v>
      </c>
      <c r="F4790" s="460">
        <f t="shared" si="828"/>
        <v>3.1043788372608836E-8</v>
      </c>
      <c r="G4790" s="460">
        <v>1.3766844412730799E-8</v>
      </c>
      <c r="H4790" s="460">
        <f t="shared" si="829"/>
        <v>1</v>
      </c>
      <c r="I4790" s="460">
        <v>2.24800082817169E-9</v>
      </c>
      <c r="J4790" s="587">
        <v>1.2156234801023899E-8</v>
      </c>
      <c r="K4790" s="587">
        <v>2.2262835130730001E-7</v>
      </c>
      <c r="L4790" s="460" t="str">
        <f t="shared" si="830"/>
        <v>-</v>
      </c>
      <c r="M4790" s="460">
        <f t="shared" si="831"/>
        <v>1</v>
      </c>
      <c r="N4790" s="460">
        <f t="shared" si="832"/>
        <v>4.273750045074473E-16</v>
      </c>
      <c r="O4790" s="460">
        <f t="shared" si="837"/>
        <v>-307.38381763229847</v>
      </c>
      <c r="P4790" s="460">
        <f t="shared" si="834"/>
        <v>-100</v>
      </c>
      <c r="Q4790" s="460">
        <f t="shared" si="835"/>
        <v>4.5662454924827287E-32</v>
      </c>
      <c r="R4790" s="460">
        <f t="shared" si="836"/>
        <v>-4.5662454924827287E-30</v>
      </c>
    </row>
    <row r="4791" spans="3:18" x14ac:dyDescent="0.35">
      <c r="C4791" s="460">
        <v>95000</v>
      </c>
      <c r="D4791" s="460">
        <f t="shared" si="827"/>
        <v>95000</v>
      </c>
      <c r="E4791" s="460">
        <f t="shared" si="833"/>
        <v>95</v>
      </c>
      <c r="F4791" s="460">
        <f t="shared" si="828"/>
        <v>1.3896234610884022E-8</v>
      </c>
      <c r="G4791" s="460">
        <v>1.05367117483184E-8</v>
      </c>
      <c r="H4791" s="460">
        <f t="shared" si="829"/>
        <v>1</v>
      </c>
      <c r="I4791" s="460">
        <v>5.7827613415339501E-8</v>
      </c>
      <c r="J4791" s="587">
        <v>4.5567262801933199E-8</v>
      </c>
      <c r="K4791" s="587">
        <v>2.6882904348366299E-7</v>
      </c>
      <c r="L4791" s="460" t="str">
        <f t="shared" si="830"/>
        <v>-</v>
      </c>
      <c r="M4791" s="460">
        <f t="shared" si="831"/>
        <v>1</v>
      </c>
      <c r="N4791" s="460">
        <f t="shared" si="832"/>
        <v>1.4642061848189044E-16</v>
      </c>
      <c r="O4791" s="460">
        <f t="shared" si="837"/>
        <v>-316.68795526030539</v>
      </c>
      <c r="P4791" s="460">
        <f t="shared" si="834"/>
        <v>-100</v>
      </c>
      <c r="Q4791" s="460">
        <f t="shared" si="835"/>
        <v>8.2310354240430536E-32</v>
      </c>
      <c r="R4791" s="460">
        <f t="shared" si="836"/>
        <v>-8.2310354240430534E-30</v>
      </c>
    </row>
    <row r="4792" spans="3:18" x14ac:dyDescent="0.35">
      <c r="C4792" s="460">
        <v>95100</v>
      </c>
      <c r="D4792" s="460">
        <f t="shared" si="827"/>
        <v>95100</v>
      </c>
      <c r="E4792" s="460">
        <f t="shared" si="833"/>
        <v>95.1</v>
      </c>
      <c r="F4792" s="460">
        <f t="shared" si="828"/>
        <v>2.199261595498363E-9</v>
      </c>
      <c r="G4792" s="460">
        <v>5.7024363033677299E-9</v>
      </c>
      <c r="H4792" s="460">
        <f t="shared" si="829"/>
        <v>1</v>
      </c>
      <c r="I4792" s="460">
        <v>1.0452079781018E-7</v>
      </c>
      <c r="J4792" s="587">
        <v>9.6213348429861102E-8</v>
      </c>
      <c r="K4792" s="587">
        <v>2.8841589457423902E-7</v>
      </c>
      <c r="L4792" s="460" t="str">
        <f t="shared" si="830"/>
        <v>-</v>
      </c>
      <c r="M4792" s="460">
        <f t="shared" si="831"/>
        <v>1</v>
      </c>
      <c r="N4792" s="460">
        <f t="shared" si="832"/>
        <v>1.25411491627723E-17</v>
      </c>
      <c r="O4792" s="460">
        <f t="shared" si="837"/>
        <v>-338.03325333360738</v>
      </c>
      <c r="P4792" s="460">
        <f t="shared" si="834"/>
        <v>-100</v>
      </c>
      <c r="Q4792" s="460">
        <f t="shared" si="835"/>
        <v>6.3172108931789369E-33</v>
      </c>
      <c r="R4792" s="460">
        <f t="shared" si="836"/>
        <v>-6.3172108931789369E-31</v>
      </c>
    </row>
    <row r="4793" spans="3:18" x14ac:dyDescent="0.35">
      <c r="C4793" s="460">
        <v>95200</v>
      </c>
      <c r="D4793" s="460">
        <f t="shared" si="827"/>
        <v>95200</v>
      </c>
      <c r="E4793" s="460">
        <f t="shared" si="833"/>
        <v>95.2</v>
      </c>
      <c r="F4793" s="460">
        <f t="shared" si="828"/>
        <v>5.7624252903419849E-49</v>
      </c>
      <c r="G4793" s="460">
        <v>0.99999998509883903</v>
      </c>
      <c r="H4793" s="460">
        <f t="shared" si="829"/>
        <v>1</v>
      </c>
      <c r="I4793" s="460">
        <v>1.3519360102359799E-7</v>
      </c>
      <c r="J4793" s="587">
        <v>1.31694459640004E-7</v>
      </c>
      <c r="K4793" s="587">
        <v>2.7967146202645001E-7</v>
      </c>
      <c r="L4793" s="460" t="str">
        <f t="shared" si="830"/>
        <v>-</v>
      </c>
      <c r="M4793" s="460">
        <f t="shared" si="831"/>
        <v>1</v>
      </c>
      <c r="N4793" s="460">
        <f t="shared" si="832"/>
        <v>5.762425204475158E-49</v>
      </c>
      <c r="O4793" s="460">
        <f t="shared" si="837"/>
        <v>-964.78789397302478</v>
      </c>
      <c r="P4793" s="460">
        <f t="shared" si="834"/>
        <v>-100</v>
      </c>
      <c r="Q4793" s="460">
        <f t="shared" si="835"/>
        <v>3.9320105580726092E-35</v>
      </c>
      <c r="R4793" s="460">
        <f t="shared" si="836"/>
        <v>-3.9320105580726094E-33</v>
      </c>
    </row>
    <row r="4794" spans="3:18" x14ac:dyDescent="0.35">
      <c r="C4794" s="460">
        <v>95300</v>
      </c>
      <c r="D4794" s="460">
        <f t="shared" si="827"/>
        <v>95300</v>
      </c>
      <c r="E4794" s="460">
        <f t="shared" si="833"/>
        <v>95.3</v>
      </c>
      <c r="F4794" s="460">
        <f t="shared" si="828"/>
        <v>2.192377839912726E-9</v>
      </c>
      <c r="G4794" s="460">
        <v>5.7024023631606797E-9</v>
      </c>
      <c r="H4794" s="460">
        <f t="shared" si="829"/>
        <v>1</v>
      </c>
      <c r="I4794" s="460">
        <v>1.4521333020529799E-7</v>
      </c>
      <c r="J4794" s="587">
        <v>1.4636936251754901E-7</v>
      </c>
      <c r="K4794" s="587">
        <v>2.4367047126750499E-7</v>
      </c>
      <c r="L4794" s="460" t="str">
        <f t="shared" si="830"/>
        <v>-</v>
      </c>
      <c r="M4794" s="460">
        <f t="shared" si="831"/>
        <v>1</v>
      </c>
      <c r="N4794" s="460">
        <f t="shared" si="832"/>
        <v>1.2501820575259434E-17</v>
      </c>
      <c r="O4794" s="460">
        <f t="shared" si="837"/>
        <v>-338.06053476669325</v>
      </c>
      <c r="P4794" s="460">
        <f t="shared" si="834"/>
        <v>-100</v>
      </c>
      <c r="Q4794" s="460">
        <f t="shared" si="835"/>
        <v>3.9073879423995031E-35</v>
      </c>
      <c r="R4794" s="460">
        <f t="shared" si="836"/>
        <v>-3.9073879423995034E-33</v>
      </c>
    </row>
    <row r="4795" spans="3:18" x14ac:dyDescent="0.35">
      <c r="C4795" s="460">
        <v>95400</v>
      </c>
      <c r="D4795" s="460">
        <f t="shared" si="827"/>
        <v>95400</v>
      </c>
      <c r="E4795" s="460">
        <f t="shared" si="833"/>
        <v>95.4</v>
      </c>
      <c r="F4795" s="460">
        <f t="shared" si="828"/>
        <v>1.3809379326803759E-8</v>
      </c>
      <c r="G4795" s="460">
        <v>1.05367142153732E-8</v>
      </c>
      <c r="H4795" s="460">
        <f t="shared" si="829"/>
        <v>1</v>
      </c>
      <c r="I4795" s="460">
        <v>1.3313703373988799E-7</v>
      </c>
      <c r="J4795" s="587">
        <v>1.3792644385465699E-7</v>
      </c>
      <c r="K4795" s="587">
        <v>1.8415115626714001E-7</v>
      </c>
      <c r="L4795" s="460" t="str">
        <f t="shared" si="830"/>
        <v>-</v>
      </c>
      <c r="M4795" s="460">
        <f t="shared" si="831"/>
        <v>1</v>
      </c>
      <c r="N4795" s="460">
        <f t="shared" si="832"/>
        <v>1.4550548345821396E-16</v>
      </c>
      <c r="O4795" s="460">
        <f t="shared" si="837"/>
        <v>-316.74241279462393</v>
      </c>
      <c r="P4795" s="460">
        <f t="shared" si="834"/>
        <v>-100</v>
      </c>
      <c r="Q4795" s="460">
        <f t="shared" si="835"/>
        <v>6.2415770319816234E-33</v>
      </c>
      <c r="R4795" s="460">
        <f t="shared" si="836"/>
        <v>-6.2415770319816233E-31</v>
      </c>
    </row>
    <row r="4796" spans="3:18" x14ac:dyDescent="0.35">
      <c r="C4796" s="460">
        <v>95500</v>
      </c>
      <c r="D4796" s="460">
        <f t="shared" si="827"/>
        <v>95500</v>
      </c>
      <c r="E4796" s="460">
        <f t="shared" si="833"/>
        <v>95.5</v>
      </c>
      <c r="F4796" s="460">
        <f t="shared" si="828"/>
        <v>3.0753194463749228E-8</v>
      </c>
      <c r="G4796" s="460">
        <v>1.37668952758901E-8</v>
      </c>
      <c r="H4796" s="460">
        <f t="shared" si="829"/>
        <v>1</v>
      </c>
      <c r="I4796" s="460">
        <v>1.00906822012603E-7</v>
      </c>
      <c r="J4796" s="587">
        <v>1.07730677200983E-7</v>
      </c>
      <c r="K4796" s="587">
        <v>1.07126194106448E-7</v>
      </c>
      <c r="L4796" s="460" t="str">
        <f t="shared" si="830"/>
        <v>-</v>
      </c>
      <c r="M4796" s="460">
        <f t="shared" si="831"/>
        <v>1</v>
      </c>
      <c r="N4796" s="460">
        <f t="shared" si="832"/>
        <v>4.2337600758151883E-16</v>
      </c>
      <c r="O4796" s="460">
        <f t="shared" si="837"/>
        <v>-307.46547513559949</v>
      </c>
      <c r="P4796" s="460">
        <f t="shared" si="834"/>
        <v>-100</v>
      </c>
      <c r="Q4796" s="460">
        <f t="shared" si="835"/>
        <v>8.090653771189739E-32</v>
      </c>
      <c r="R4796" s="460">
        <f t="shared" si="836"/>
        <v>-8.090653771189739E-30</v>
      </c>
    </row>
    <row r="4797" spans="3:18" x14ac:dyDescent="0.35">
      <c r="C4797" s="460">
        <v>95600</v>
      </c>
      <c r="D4797" s="460">
        <f t="shared" si="827"/>
        <v>95600</v>
      </c>
      <c r="E4797" s="460">
        <f t="shared" si="833"/>
        <v>95.6</v>
      </c>
      <c r="F4797" s="460">
        <f t="shared" si="828"/>
        <v>3.8937812647622718E-8</v>
      </c>
      <c r="G4797" s="460">
        <v>8.9507147879720593E-15</v>
      </c>
      <c r="H4797" s="460">
        <f t="shared" si="829"/>
        <v>1</v>
      </c>
      <c r="I4797" s="460">
        <v>5.3526355875825003E-8</v>
      </c>
      <c r="J4797" s="587">
        <v>6.0583177125541202E-8</v>
      </c>
      <c r="K4797" s="587">
        <v>2.0273651846286402E-8</v>
      </c>
      <c r="L4797" s="460" t="str">
        <f t="shared" si="830"/>
        <v>-</v>
      </c>
      <c r="M4797" s="460">
        <f t="shared" si="831"/>
        <v>1</v>
      </c>
      <c r="N4797" s="460">
        <f t="shared" si="832"/>
        <v>3.4852125547636215E-22</v>
      </c>
      <c r="O4797" s="460">
        <f t="shared" si="837"/>
        <v>-429.15541460356644</v>
      </c>
      <c r="P4797" s="460">
        <f t="shared" si="834"/>
        <v>-100</v>
      </c>
      <c r="Q4797" s="460">
        <f t="shared" si="835"/>
        <v>4.481188472671579E-32</v>
      </c>
      <c r="R4797" s="460">
        <f t="shared" si="836"/>
        <v>-4.4811884726715787E-30</v>
      </c>
    </row>
    <row r="4798" spans="3:18" x14ac:dyDescent="0.35">
      <c r="C4798" s="460">
        <v>95700</v>
      </c>
      <c r="D4798" s="460">
        <f t="shared" ref="D4798:D4861" si="838">IF(AND($D$11=$U$86,$D$13&gt;=$U$80),$D$13/$U$80,1)*(f_CLK_MHz/fCLK_NOM_MHz)*$C4798</f>
        <v>95700</v>
      </c>
      <c r="E4798" s="460">
        <f t="shared" si="833"/>
        <v>95.7</v>
      </c>
      <c r="F4798" s="460">
        <f t="shared" ref="F4798:F4861" si="839">IF(SINC3_Decimation&lt;&gt;0,(ABS(SIN(((MOD_CLK_DIV*PI()*$D4798*SINC3_Decimation)/(f_CLK_MHz*1000000)))/(SINC3_Decimation*SIN(((MOD_CLK_DIV*PI()*$D4798)/(f_CLK_MHz*1000000)))))^First_Stage_Order),"-")</f>
        <v>3.065824225250072E-8</v>
      </c>
      <c r="G4798" s="460">
        <v>1.37668806443045E-8</v>
      </c>
      <c r="H4798" s="460">
        <f t="shared" ref="H4798:H4861" si="840">IF(SINC1A_Decimation&lt;&gt;0,(ABS(SIN(((MOD_CLK_DIV*SINC3_Decimation*FIR2_Decimation*PI()*$D4798*SINC1A_Decimation)/(f_CLK_MHz*1000000)))/(SINC1A_Decimation*SIN(((MOD_CLK_DIV*SINC3_Decimation*FIR2_Decimation*PI()*$D4798)/(f_CLK_MHz*1000000)))))^1),"-")</f>
        <v>1</v>
      </c>
      <c r="I4798" s="460">
        <v>1.7276634913508E-9</v>
      </c>
      <c r="J4798" s="587">
        <v>3.9363184164677104E-9</v>
      </c>
      <c r="K4798" s="587">
        <v>6.7830370692880202E-8</v>
      </c>
      <c r="L4798" s="460" t="str">
        <f t="shared" ref="L4798:L4861" si="841">IF(SINC1B_Decimation&lt;&gt;0,(ABS(SIN(((MOD_CLK_DIV*FIR1_Decimation*PI()*$D4798*SINC1B_Decimation)/(f_CLK_MHz*1000000)))/(SINC1B_Decimation*SIN(((MOD_CLK_DIV*FIR1_Decimation*PI()*$D4798)/(f_CLK_MHz*1000000)))))^1),"-")</f>
        <v>-</v>
      </c>
      <c r="M4798" s="460">
        <f t="shared" ref="M4798:M4861" si="842">IF($D$14=$Z$85,(ABS(SIN(((Dec_Prior_to_Chop*PI()*$D4798*2)/(f_CLK_MHz*1000000)))/(2*SIN(((Dec_Prior_to_Chop*PI()*$D4798)/(f_CLK_MHz*1000000)))))^1),1)</f>
        <v>1</v>
      </c>
      <c r="N4798" s="460">
        <f t="shared" ref="N4798:N4861" si="843">M4798*IF(FILTER=$U$85,F4798,IF(AND(FILTER=$U$86,$D$13&lt;=$U$73,$D$13&lt;&gt;$U$72),F4798*G4798*H4798,IF(AND(FILTER=$U$86,OR($D$13&gt;=$U$74,$D$13=$U$72),$D$13&lt;=$U$79,$D$13&lt;&gt;$U$75),I4798*L4798,IF(AND(FILTER=$U$86,$D$13=$U$75),J4798*L4798,IF(AND(FILTER=$U$86,$D$13&gt;=$U$80),K4798,"Error")))))</f>
        <v>4.2206836185435055E-16</v>
      </c>
      <c r="O4798" s="460">
        <f t="shared" si="837"/>
        <v>-307.49234402476515</v>
      </c>
      <c r="P4798" s="460">
        <f t="shared" si="834"/>
        <v>-100</v>
      </c>
      <c r="Q4798" s="460">
        <f t="shared" si="835"/>
        <v>4.4535499069531802E-32</v>
      </c>
      <c r="R4798" s="460">
        <f t="shared" si="836"/>
        <v>-4.4535499069531804E-30</v>
      </c>
    </row>
    <row r="4799" spans="3:18" x14ac:dyDescent="0.35">
      <c r="C4799" s="460">
        <v>95800</v>
      </c>
      <c r="D4799" s="460">
        <f t="shared" si="838"/>
        <v>95800</v>
      </c>
      <c r="E4799" s="460">
        <f t="shared" ref="E4799:E4862" si="844">D4799/1000</f>
        <v>95.8</v>
      </c>
      <c r="F4799" s="460">
        <f t="shared" si="839"/>
        <v>1.3724236356241353E-8</v>
      </c>
      <c r="G4799" s="460">
        <v>1.0536690463459699E-8</v>
      </c>
      <c r="H4799" s="460">
        <f t="shared" si="840"/>
        <v>1</v>
      </c>
      <c r="I4799" s="460">
        <v>5.6434581551007801E-8</v>
      </c>
      <c r="J4799" s="587">
        <v>5.3306206255334502E-8</v>
      </c>
      <c r="K4799" s="587">
        <v>1.48560696995443E-7</v>
      </c>
      <c r="L4799" s="460" t="str">
        <f t="shared" si="841"/>
        <v>-</v>
      </c>
      <c r="M4799" s="460">
        <f t="shared" si="842"/>
        <v>1</v>
      </c>
      <c r="N4799" s="460">
        <f t="shared" si="843"/>
        <v>1.4460803033307515E-16</v>
      </c>
      <c r="O4799" s="460">
        <f t="shared" si="837"/>
        <v>-316.79615178501979</v>
      </c>
      <c r="P4799" s="460">
        <f t="shared" si="834"/>
        <v>-100</v>
      </c>
      <c r="Q4799" s="460">
        <f t="shared" si="835"/>
        <v>8.0280533365639287E-32</v>
      </c>
      <c r="R4799" s="460">
        <f t="shared" si="836"/>
        <v>-8.0280533365639287E-30</v>
      </c>
    </row>
    <row r="4800" spans="3:18" x14ac:dyDescent="0.35">
      <c r="C4800" s="460">
        <v>95900</v>
      </c>
      <c r="D4800" s="460">
        <f t="shared" si="838"/>
        <v>95900</v>
      </c>
      <c r="E4800" s="460">
        <f t="shared" si="844"/>
        <v>95.9</v>
      </c>
      <c r="F4800" s="460">
        <f t="shared" si="839"/>
        <v>2.1721331117033874E-9</v>
      </c>
      <c r="G4800" s="460">
        <v>5.7024419969114497E-9</v>
      </c>
      <c r="H4800" s="460">
        <f t="shared" si="840"/>
        <v>1</v>
      </c>
      <c r="I4800" s="460">
        <v>1.0232406986021199E-7</v>
      </c>
      <c r="J4800" s="587">
        <v>1.02210003755256E-7</v>
      </c>
      <c r="K4800" s="587">
        <v>2.1408956761956701E-7</v>
      </c>
      <c r="L4800" s="460" t="str">
        <f t="shared" si="841"/>
        <v>-</v>
      </c>
      <c r="M4800" s="460">
        <f t="shared" si="842"/>
        <v>1</v>
      </c>
      <c r="N4800" s="460">
        <f t="shared" si="843"/>
        <v>1.2386463079059346E-17</v>
      </c>
      <c r="O4800" s="460">
        <f t="shared" si="837"/>
        <v>-338.1410537506647</v>
      </c>
      <c r="P4800" s="460">
        <f t="shared" si="834"/>
        <v>-100</v>
      </c>
      <c r="Q4800" s="460">
        <f t="shared" si="835"/>
        <v>6.1618177404331847E-33</v>
      </c>
      <c r="R4800" s="460">
        <f t="shared" si="836"/>
        <v>-6.1618177404331845E-31</v>
      </c>
    </row>
    <row r="4801" spans="3:18" x14ac:dyDescent="0.35">
      <c r="C4801" s="460">
        <v>96000</v>
      </c>
      <c r="D4801" s="460">
        <f t="shared" si="838"/>
        <v>96000</v>
      </c>
      <c r="E4801" s="460">
        <f t="shared" si="844"/>
        <v>96</v>
      </c>
      <c r="F4801" s="460">
        <f t="shared" si="839"/>
        <v>9.9944643078142442E-50</v>
      </c>
      <c r="G4801" s="460">
        <v>0.99999998509883903</v>
      </c>
      <c r="H4801" s="460">
        <f t="shared" si="840"/>
        <v>1</v>
      </c>
      <c r="I4801" s="460">
        <v>1.3253649127718999E-7</v>
      </c>
      <c r="J4801" s="587">
        <v>1.3522344134816901E-7</v>
      </c>
      <c r="K4801" s="587">
        <v>2.5814757768241799E-7</v>
      </c>
      <c r="L4801" s="460" t="str">
        <f t="shared" si="841"/>
        <v>-</v>
      </c>
      <c r="M4801" s="460">
        <f t="shared" si="842"/>
        <v>1</v>
      </c>
      <c r="N4801" s="460">
        <f t="shared" si="843"/>
        <v>9.9944641588851235E-50</v>
      </c>
      <c r="O4801" s="460">
        <f t="shared" si="837"/>
        <v>-980.0048097019079</v>
      </c>
      <c r="P4801" s="460">
        <f t="shared" si="834"/>
        <v>-100</v>
      </c>
      <c r="Q4801" s="460">
        <f t="shared" si="835"/>
        <v>3.8356116902225087E-35</v>
      </c>
      <c r="R4801" s="460">
        <f t="shared" si="836"/>
        <v>-3.8356116902225084E-33</v>
      </c>
    </row>
    <row r="4802" spans="3:18" x14ac:dyDescent="0.35">
      <c r="C4802" s="460">
        <v>96100</v>
      </c>
      <c r="D4802" s="460">
        <f t="shared" si="838"/>
        <v>96100</v>
      </c>
      <c r="E4802" s="460">
        <f t="shared" si="844"/>
        <v>96.1</v>
      </c>
      <c r="F4802" s="460">
        <f t="shared" si="839"/>
        <v>2.1655184131894938E-9</v>
      </c>
      <c r="G4802" s="460">
        <v>5.70242653971185E-9</v>
      </c>
      <c r="H4802" s="460">
        <f t="shared" si="840"/>
        <v>1</v>
      </c>
      <c r="I4802" s="460">
        <v>1.4265714736797301E-7</v>
      </c>
      <c r="J4802" s="587">
        <v>1.4735929220603999E-7</v>
      </c>
      <c r="K4802" s="587">
        <v>2.7662508661406E-7</v>
      </c>
      <c r="L4802" s="460" t="str">
        <f t="shared" si="841"/>
        <v>-</v>
      </c>
      <c r="M4802" s="460">
        <f t="shared" si="842"/>
        <v>1</v>
      </c>
      <c r="N4802" s="460">
        <f t="shared" si="843"/>
        <v>1.2348709671606461E-17</v>
      </c>
      <c r="O4802" s="460">
        <f t="shared" si="837"/>
        <v>-338.16756839752372</v>
      </c>
      <c r="P4802" s="460">
        <f t="shared" si="834"/>
        <v>-100</v>
      </c>
      <c r="Q4802" s="460">
        <f t="shared" si="835"/>
        <v>3.8122657638406742E-35</v>
      </c>
      <c r="R4802" s="460">
        <f t="shared" si="836"/>
        <v>-3.8122657638406745E-33</v>
      </c>
    </row>
    <row r="4803" spans="3:18" x14ac:dyDescent="0.35">
      <c r="C4803" s="460">
        <v>96200</v>
      </c>
      <c r="D4803" s="460">
        <f t="shared" si="838"/>
        <v>96200</v>
      </c>
      <c r="E4803" s="460">
        <f t="shared" si="844"/>
        <v>96.2</v>
      </c>
      <c r="F4803" s="460">
        <f t="shared" si="839"/>
        <v>1.3640775892327667E-8</v>
      </c>
      <c r="G4803" s="460">
        <v>1.05367175975166E-8</v>
      </c>
      <c r="H4803" s="460">
        <f t="shared" si="840"/>
        <v>1</v>
      </c>
      <c r="I4803" s="460">
        <v>1.3136841057622899E-7</v>
      </c>
      <c r="J4803" s="587">
        <v>1.3695885813107299E-7</v>
      </c>
      <c r="K4803" s="587">
        <v>2.6795643984804698E-7</v>
      </c>
      <c r="L4803" s="460" t="str">
        <f t="shared" si="841"/>
        <v>-</v>
      </c>
      <c r="M4803" s="460">
        <f t="shared" si="842"/>
        <v>1</v>
      </c>
      <c r="N4803" s="460">
        <f t="shared" si="843"/>
        <v>1.4372900338846914E-16</v>
      </c>
      <c r="O4803" s="460">
        <f t="shared" si="837"/>
        <v>-316.84911171586873</v>
      </c>
      <c r="P4803" s="460">
        <f t="shared" ref="P4803:P4866" si="845">D4802-D4803</f>
        <v>-100</v>
      </c>
      <c r="Q4803" s="460">
        <f t="shared" ref="Q4803:Q4866" si="846">((N4803+N4802)/2)^2</f>
        <v>6.0900631285158228E-33</v>
      </c>
      <c r="R4803" s="460">
        <f t="shared" ref="R4803:R4866" si="847">P4803*Q4803</f>
        <v>-6.0900631285158226E-31</v>
      </c>
    </row>
    <row r="4804" spans="3:18" x14ac:dyDescent="0.35">
      <c r="C4804" s="460">
        <v>96300</v>
      </c>
      <c r="D4804" s="460">
        <f t="shared" si="838"/>
        <v>96300</v>
      </c>
      <c r="E4804" s="460">
        <f t="shared" si="844"/>
        <v>96.3</v>
      </c>
      <c r="F4804" s="460">
        <f t="shared" si="839"/>
        <v>3.0379006546867604E-8</v>
      </c>
      <c r="G4804" s="460">
        <v>1.37668590483447E-8</v>
      </c>
      <c r="H4804" s="460">
        <f t="shared" si="840"/>
        <v>1</v>
      </c>
      <c r="I4804" s="460">
        <v>1.00623463036249E-7</v>
      </c>
      <c r="J4804" s="587">
        <v>1.0592104886937099E-7</v>
      </c>
      <c r="K4804" s="587">
        <v>2.3325117607128601E-7</v>
      </c>
      <c r="L4804" s="460" t="str">
        <f t="shared" si="841"/>
        <v>-</v>
      </c>
      <c r="M4804" s="460">
        <f t="shared" si="842"/>
        <v>1</v>
      </c>
      <c r="N4804" s="460">
        <f t="shared" si="843"/>
        <v>4.1822350115946715E-16</v>
      </c>
      <c r="O4804" s="460">
        <f t="shared" si="837"/>
        <v>-307.57183133198788</v>
      </c>
      <c r="P4804" s="460">
        <f t="shared" si="845"/>
        <v>-100</v>
      </c>
      <c r="Q4804" s="460">
        <f t="shared" si="846"/>
        <v>7.8947654341924593E-32</v>
      </c>
      <c r="R4804" s="460">
        <f t="shared" si="847"/>
        <v>-7.8947654341924599E-30</v>
      </c>
    </row>
    <row r="4805" spans="3:18" x14ac:dyDescent="0.35">
      <c r="C4805" s="460">
        <v>96400</v>
      </c>
      <c r="D4805" s="460">
        <f t="shared" si="838"/>
        <v>96400</v>
      </c>
      <c r="E4805" s="460">
        <f t="shared" si="844"/>
        <v>96.4</v>
      </c>
      <c r="F4805" s="460">
        <f t="shared" si="839"/>
        <v>3.8465668445232898E-8</v>
      </c>
      <c r="G4805" s="460">
        <v>2.27125734970493E-14</v>
      </c>
      <c r="H4805" s="460">
        <f t="shared" si="840"/>
        <v>1</v>
      </c>
      <c r="I4805" s="460">
        <v>5.5319268087903802E-8</v>
      </c>
      <c r="J4805" s="587">
        <v>5.9365171602491201E-8</v>
      </c>
      <c r="K4805" s="587">
        <v>1.76161556742927E-7</v>
      </c>
      <c r="L4805" s="460" t="str">
        <f t="shared" si="841"/>
        <v>-</v>
      </c>
      <c r="M4805" s="460">
        <f t="shared" si="842"/>
        <v>1</v>
      </c>
      <c r="N4805" s="460">
        <f t="shared" si="843"/>
        <v>8.7365432167548228E-22</v>
      </c>
      <c r="O4805" s="460">
        <f t="shared" si="837"/>
        <v>-421.17320740875607</v>
      </c>
      <c r="P4805" s="460">
        <f t="shared" si="845"/>
        <v>-100</v>
      </c>
      <c r="Q4805" s="460">
        <f t="shared" si="846"/>
        <v>4.3727906922096129E-32</v>
      </c>
      <c r="R4805" s="460">
        <f t="shared" si="847"/>
        <v>-4.3727906922096128E-30</v>
      </c>
    </row>
    <row r="4806" spans="3:18" x14ac:dyDescent="0.35">
      <c r="C4806" s="460">
        <v>96500</v>
      </c>
      <c r="D4806" s="460">
        <f t="shared" si="838"/>
        <v>96500</v>
      </c>
      <c r="E4806" s="460">
        <f t="shared" si="844"/>
        <v>96.5</v>
      </c>
      <c r="F4806" s="460">
        <f t="shared" si="839"/>
        <v>3.0287774647488516E-8</v>
      </c>
      <c r="G4806" s="460">
        <v>1.37668721695708E-8</v>
      </c>
      <c r="H4806" s="460">
        <f t="shared" si="840"/>
        <v>1</v>
      </c>
      <c r="I4806" s="460">
        <v>2.5230735906358299E-9</v>
      </c>
      <c r="J4806" s="587">
        <v>4.7866153668844999E-9</v>
      </c>
      <c r="K4806" s="587">
        <v>1.02501744583838E-7</v>
      </c>
      <c r="L4806" s="460" t="str">
        <f t="shared" si="841"/>
        <v>-</v>
      </c>
      <c r="M4806" s="460">
        <f t="shared" si="842"/>
        <v>1</v>
      </c>
      <c r="N4806" s="460">
        <f t="shared" si="843"/>
        <v>4.1696792187274172E-16</v>
      </c>
      <c r="O4806" s="460">
        <f t="shared" si="837"/>
        <v>-307.59794709666522</v>
      </c>
      <c r="P4806" s="460">
        <f t="shared" si="845"/>
        <v>-100</v>
      </c>
      <c r="Q4806" s="460">
        <f t="shared" si="846"/>
        <v>4.3465744110822495E-32</v>
      </c>
      <c r="R4806" s="460">
        <f t="shared" si="847"/>
        <v>-4.3465744110822495E-30</v>
      </c>
    </row>
    <row r="4807" spans="3:18" x14ac:dyDescent="0.35">
      <c r="C4807" s="460">
        <v>96600</v>
      </c>
      <c r="D4807" s="460">
        <f t="shared" si="838"/>
        <v>96600</v>
      </c>
      <c r="E4807" s="460">
        <f t="shared" si="844"/>
        <v>96.6</v>
      </c>
      <c r="F4807" s="460">
        <f t="shared" si="839"/>
        <v>1.3558968910618001E-8</v>
      </c>
      <c r="G4807" s="460">
        <v>1.05367049636388E-8</v>
      </c>
      <c r="H4807" s="460">
        <f t="shared" si="840"/>
        <v>1</v>
      </c>
      <c r="I4807" s="460">
        <v>4.9625547312492201E-8</v>
      </c>
      <c r="J4807" s="587">
        <v>4.9155258000580001E-8</v>
      </c>
      <c r="K4807" s="587">
        <v>1.96582139176715E-8</v>
      </c>
      <c r="L4807" s="460" t="str">
        <f t="shared" si="841"/>
        <v>-</v>
      </c>
      <c r="M4807" s="460">
        <f t="shared" si="842"/>
        <v>1</v>
      </c>
      <c r="N4807" s="460">
        <f t="shared" si="843"/>
        <v>1.4286685502233287E-16</v>
      </c>
      <c r="O4807" s="460">
        <f t="shared" si="837"/>
        <v>-316.90137030879231</v>
      </c>
      <c r="P4807" s="460">
        <f t="shared" si="845"/>
        <v>-100</v>
      </c>
      <c r="Q4807" s="460">
        <f t="shared" si="846"/>
        <v>7.8353744355289497E-32</v>
      </c>
      <c r="R4807" s="460">
        <f t="shared" si="847"/>
        <v>-7.8353744355289495E-30</v>
      </c>
    </row>
    <row r="4808" spans="3:18" x14ac:dyDescent="0.35">
      <c r="C4808" s="460">
        <v>96700</v>
      </c>
      <c r="D4808" s="460">
        <f t="shared" si="838"/>
        <v>96700</v>
      </c>
      <c r="E4808" s="460">
        <f t="shared" si="844"/>
        <v>96.7</v>
      </c>
      <c r="F4808" s="460">
        <f t="shared" si="839"/>
        <v>2.1460668988327279E-9</v>
      </c>
      <c r="G4808" s="460">
        <v>5.7024178312186197E-9</v>
      </c>
      <c r="H4808" s="460">
        <f t="shared" si="840"/>
        <v>1</v>
      </c>
      <c r="I4808" s="460">
        <v>9.3166636211815801E-8</v>
      </c>
      <c r="J4808" s="587">
        <v>9.4020561847297606E-8</v>
      </c>
      <c r="K4808" s="587">
        <v>6.4148871213058601E-8</v>
      </c>
      <c r="L4808" s="460" t="str">
        <f t="shared" si="841"/>
        <v>-</v>
      </c>
      <c r="M4808" s="460">
        <f t="shared" si="842"/>
        <v>1</v>
      </c>
      <c r="N4808" s="460">
        <f t="shared" si="843"/>
        <v>1.2237770150891794E-17</v>
      </c>
      <c r="O4808" s="460">
        <f t="shared" si="837"/>
        <v>-338.24595415914428</v>
      </c>
      <c r="P4808" s="460">
        <f t="shared" si="845"/>
        <v>-100</v>
      </c>
      <c r="Q4808" s="460">
        <f t="shared" si="846"/>
        <v>6.0143611875316294E-33</v>
      </c>
      <c r="R4808" s="460">
        <f t="shared" si="847"/>
        <v>-6.0143611875316294E-31</v>
      </c>
    </row>
    <row r="4809" spans="3:18" x14ac:dyDescent="0.35">
      <c r="C4809" s="460">
        <v>96800</v>
      </c>
      <c r="D4809" s="460">
        <f t="shared" si="838"/>
        <v>96800</v>
      </c>
      <c r="E4809" s="460">
        <f t="shared" si="844"/>
        <v>96.8</v>
      </c>
      <c r="F4809" s="460">
        <f t="shared" si="839"/>
        <v>8.1696895170106651E-48</v>
      </c>
      <c r="G4809" s="460">
        <v>0.99999998509883903</v>
      </c>
      <c r="H4809" s="460">
        <f t="shared" si="840"/>
        <v>1</v>
      </c>
      <c r="I4809" s="460">
        <v>1.21533276935815E-7</v>
      </c>
      <c r="J4809" s="587">
        <v>1.2292194636322899E-7</v>
      </c>
      <c r="K4809" s="587">
        <v>1.40679468895713E-7</v>
      </c>
      <c r="L4809" s="460" t="str">
        <f t="shared" si="841"/>
        <v>-</v>
      </c>
      <c r="M4809" s="460">
        <f t="shared" si="842"/>
        <v>1</v>
      </c>
      <c r="N4809" s="460">
        <f t="shared" si="843"/>
        <v>8.1696893952728059E-48</v>
      </c>
      <c r="O4809" s="460">
        <f t="shared" si="837"/>
        <v>-941.75588909330099</v>
      </c>
      <c r="P4809" s="460">
        <f t="shared" si="845"/>
        <v>-100</v>
      </c>
      <c r="Q4809" s="460">
        <f t="shared" si="846"/>
        <v>3.7440754566514537E-35</v>
      </c>
      <c r="R4809" s="460">
        <f t="shared" si="847"/>
        <v>-3.744075456651454E-33</v>
      </c>
    </row>
    <row r="4810" spans="3:18" x14ac:dyDescent="0.35">
      <c r="C4810" s="460">
        <v>96900</v>
      </c>
      <c r="D4810" s="460">
        <f t="shared" si="838"/>
        <v>96900</v>
      </c>
      <c r="E4810" s="460">
        <f t="shared" si="844"/>
        <v>96.9</v>
      </c>
      <c r="F4810" s="460">
        <f t="shared" si="839"/>
        <v>2.1397120544318737E-9</v>
      </c>
      <c r="G4810" s="460">
        <v>5.7024208859079696E-9</v>
      </c>
      <c r="H4810" s="460">
        <f t="shared" si="840"/>
        <v>1</v>
      </c>
      <c r="I4810" s="460">
        <v>1.3054159797011401E-7</v>
      </c>
      <c r="J4810" s="587">
        <v>1.3159586613973301E-7</v>
      </c>
      <c r="K4810" s="587">
        <v>2.0248209225288099E-7</v>
      </c>
      <c r="L4810" s="460" t="str">
        <f t="shared" si="841"/>
        <v>-</v>
      </c>
      <c r="M4810" s="460">
        <f t="shared" si="842"/>
        <v>1</v>
      </c>
      <c r="N4810" s="460">
        <f t="shared" si="843"/>
        <v>1.2201538709021368E-17</v>
      </c>
      <c r="O4810" s="460">
        <f t="shared" si="837"/>
        <v>-338.27170795912878</v>
      </c>
      <c r="P4810" s="460">
        <f t="shared" si="845"/>
        <v>-100</v>
      </c>
      <c r="Q4810" s="460">
        <f t="shared" si="846"/>
        <v>3.7219386716936706E-35</v>
      </c>
      <c r="R4810" s="460">
        <f t="shared" si="847"/>
        <v>-3.7219386716936702E-33</v>
      </c>
    </row>
    <row r="4811" spans="3:18" x14ac:dyDescent="0.35">
      <c r="C4811" s="460">
        <v>97000</v>
      </c>
      <c r="D4811" s="460">
        <f t="shared" si="838"/>
        <v>97000</v>
      </c>
      <c r="E4811" s="460">
        <f t="shared" si="844"/>
        <v>97</v>
      </c>
      <c r="F4811" s="460">
        <f t="shared" si="839"/>
        <v>1.3478787147841917E-8</v>
      </c>
      <c r="G4811" s="460">
        <v>1.05367209994395E-8</v>
      </c>
      <c r="H4811" s="460">
        <f t="shared" si="840"/>
        <v>1</v>
      </c>
      <c r="I4811" s="460">
        <v>1.19008189932746E-7</v>
      </c>
      <c r="J4811" s="587">
        <v>1.19044551035635E-7</v>
      </c>
      <c r="K4811" s="587">
        <v>2.4361754371901899E-7</v>
      </c>
      <c r="L4811" s="460" t="str">
        <f t="shared" si="841"/>
        <v>-</v>
      </c>
      <c r="M4811" s="460">
        <f t="shared" si="842"/>
        <v>1</v>
      </c>
      <c r="N4811" s="460">
        <f t="shared" si="843"/>
        <v>1.4202221958764116E-16</v>
      </c>
      <c r="O4811" s="460">
        <f t="shared" si="837"/>
        <v>-316.95287408566321</v>
      </c>
      <c r="P4811" s="460">
        <f t="shared" si="845"/>
        <v>-100</v>
      </c>
      <c r="Q4811" s="460">
        <f t="shared" si="846"/>
        <v>5.946241905786846E-33</v>
      </c>
      <c r="R4811" s="460">
        <f t="shared" si="847"/>
        <v>-5.9462419057868456E-31</v>
      </c>
    </row>
    <row r="4812" spans="3:18" x14ac:dyDescent="0.35">
      <c r="C4812" s="460">
        <v>97100</v>
      </c>
      <c r="D4812" s="460">
        <f t="shared" si="838"/>
        <v>97100</v>
      </c>
      <c r="E4812" s="460">
        <f t="shared" si="844"/>
        <v>97.1</v>
      </c>
      <c r="F4812" s="460">
        <f t="shared" si="839"/>
        <v>3.0019508635073906E-8</v>
      </c>
      <c r="G4812" s="460">
        <v>1.37668675321758E-8</v>
      </c>
      <c r="H4812" s="460">
        <f t="shared" si="840"/>
        <v>1</v>
      </c>
      <c r="I4812" s="460">
        <v>8.8903991590127901E-8</v>
      </c>
      <c r="J4812" s="587">
        <v>8.7651329239584895E-8</v>
      </c>
      <c r="K4812" s="587">
        <v>2.6022766162063299E-7</v>
      </c>
      <c r="L4812" s="460" t="str">
        <f t="shared" si="841"/>
        <v>-</v>
      </c>
      <c r="M4812" s="460">
        <f t="shared" si="842"/>
        <v>1</v>
      </c>
      <c r="N4812" s="460">
        <f t="shared" si="843"/>
        <v>4.1327459876007002E-16</v>
      </c>
      <c r="O4812" s="460">
        <f t="shared" si="837"/>
        <v>-307.67522574180583</v>
      </c>
      <c r="P4812" s="460">
        <f t="shared" si="845"/>
        <v>-100</v>
      </c>
      <c r="Q4812" s="460">
        <f t="shared" si="846"/>
        <v>7.7088639116772728E-32</v>
      </c>
      <c r="R4812" s="460">
        <f t="shared" si="847"/>
        <v>-7.7088639116772727E-30</v>
      </c>
    </row>
    <row r="4813" spans="3:18" x14ac:dyDescent="0.35">
      <c r="C4813" s="460">
        <v>97200</v>
      </c>
      <c r="D4813" s="460">
        <f t="shared" si="838"/>
        <v>97200</v>
      </c>
      <c r="E4813" s="460">
        <f t="shared" si="844"/>
        <v>97.2</v>
      </c>
      <c r="F4813" s="460">
        <f t="shared" si="839"/>
        <v>3.8012072439245121E-8</v>
      </c>
      <c r="G4813" s="460">
        <v>1.14479280174751E-15</v>
      </c>
      <c r="H4813" s="460">
        <f t="shared" si="840"/>
        <v>1</v>
      </c>
      <c r="I4813" s="460">
        <v>4.50252808354116E-8</v>
      </c>
      <c r="J4813" s="587">
        <v>4.2756891462877101E-8</v>
      </c>
      <c r="K4813" s="587">
        <v>2.5089464581389798E-7</v>
      </c>
      <c r="L4813" s="460" t="str">
        <f t="shared" si="841"/>
        <v>-</v>
      </c>
      <c r="M4813" s="460">
        <f t="shared" si="842"/>
        <v>1</v>
      </c>
      <c r="N4813" s="460">
        <f t="shared" si="843"/>
        <v>4.3515946907952729E-23</v>
      </c>
      <c r="O4813" s="460">
        <f t="shared" ref="O4813:O4869" si="848">20*LOG10(N4813)</f>
        <v>-447.22703123562894</v>
      </c>
      <c r="P4813" s="460">
        <f t="shared" si="845"/>
        <v>-100</v>
      </c>
      <c r="Q4813" s="460">
        <f t="shared" si="846"/>
        <v>4.2698982487092436E-32</v>
      </c>
      <c r="R4813" s="460">
        <f t="shared" si="847"/>
        <v>-4.2698982487092438E-30</v>
      </c>
    </row>
    <row r="4814" spans="3:18" x14ac:dyDescent="0.35">
      <c r="C4814" s="460">
        <v>97300</v>
      </c>
      <c r="D4814" s="460">
        <f t="shared" si="838"/>
        <v>97300</v>
      </c>
      <c r="E4814" s="460">
        <f t="shared" si="844"/>
        <v>97.3</v>
      </c>
      <c r="F4814" s="460">
        <f t="shared" si="839"/>
        <v>2.9931870948411149E-8</v>
      </c>
      <c r="G4814" s="460">
        <v>1.37669083515795E-8</v>
      </c>
      <c r="H4814" s="460">
        <f t="shared" si="840"/>
        <v>1</v>
      </c>
      <c r="I4814" s="460">
        <v>5.7636926984276397E-9</v>
      </c>
      <c r="J4814" s="587">
        <v>8.2298884507651503E-9</v>
      </c>
      <c r="K4814" s="587">
        <v>2.16757590819909E-7</v>
      </c>
      <c r="L4814" s="460" t="str">
        <f t="shared" si="841"/>
        <v>-</v>
      </c>
      <c r="M4814" s="460">
        <f t="shared" si="842"/>
        <v>1</v>
      </c>
      <c r="N4814" s="460">
        <f t="shared" si="843"/>
        <v>4.1206932413808124E-16</v>
      </c>
      <c r="O4814" s="460">
        <f t="shared" si="848"/>
        <v>-307.70059429302813</v>
      </c>
      <c r="P4814" s="460">
        <f t="shared" si="845"/>
        <v>-100</v>
      </c>
      <c r="Q4814" s="460">
        <f t="shared" si="846"/>
        <v>4.2450290939697652E-32</v>
      </c>
      <c r="R4814" s="460">
        <f t="shared" si="847"/>
        <v>-4.2450290939697654E-30</v>
      </c>
    </row>
    <row r="4815" spans="3:18" x14ac:dyDescent="0.35">
      <c r="C4815" s="460">
        <v>97400</v>
      </c>
      <c r="D4815" s="460">
        <f t="shared" si="838"/>
        <v>97400</v>
      </c>
      <c r="E4815" s="460">
        <f t="shared" si="844"/>
        <v>97.4</v>
      </c>
      <c r="F4815" s="460">
        <f t="shared" si="839"/>
        <v>1.3400203081458243E-8</v>
      </c>
      <c r="G4815" s="460">
        <v>1.05367015722956E-8</v>
      </c>
      <c r="H4815" s="460">
        <f t="shared" si="840"/>
        <v>1</v>
      </c>
      <c r="I4815" s="460">
        <v>5.5596986546640402E-8</v>
      </c>
      <c r="J4815" s="587">
        <v>5.7039586770839799E-8</v>
      </c>
      <c r="K4815" s="587">
        <v>1.61377005507863E-7</v>
      </c>
      <c r="L4815" s="460" t="str">
        <f t="shared" si="841"/>
        <v>-</v>
      </c>
      <c r="M4815" s="460">
        <f t="shared" si="842"/>
        <v>1</v>
      </c>
      <c r="N4815" s="460">
        <f t="shared" si="843"/>
        <v>1.411939408774814E-16</v>
      </c>
      <c r="O4815" s="460">
        <f t="shared" si="848"/>
        <v>-317.00367879938631</v>
      </c>
      <c r="P4815" s="460">
        <f t="shared" si="845"/>
        <v>-100</v>
      </c>
      <c r="Q4815" s="460">
        <f t="shared" si="846"/>
        <v>7.6525060103920194E-32</v>
      </c>
      <c r="R4815" s="460">
        <f t="shared" si="847"/>
        <v>-7.6525060103920194E-30</v>
      </c>
    </row>
    <row r="4816" spans="3:18" x14ac:dyDescent="0.35">
      <c r="C4816" s="460">
        <v>97500</v>
      </c>
      <c r="D4816" s="460">
        <f t="shared" si="838"/>
        <v>97500</v>
      </c>
      <c r="E4816" s="460">
        <f t="shared" si="844"/>
        <v>97.5</v>
      </c>
      <c r="F4816" s="460">
        <f t="shared" si="839"/>
        <v>2.1210268675331803E-9</v>
      </c>
      <c r="G4816" s="460">
        <v>5.7024532841449098E-9</v>
      </c>
      <c r="H4816" s="460">
        <f t="shared" si="840"/>
        <v>1</v>
      </c>
      <c r="I4816" s="460">
        <v>9.6816621732944095E-8</v>
      </c>
      <c r="J4816" s="587">
        <v>9.58721815759275E-8</v>
      </c>
      <c r="K4816" s="587">
        <v>9.0362937294223998E-8</v>
      </c>
      <c r="L4816" s="460" t="str">
        <f t="shared" si="841"/>
        <v>-</v>
      </c>
      <c r="M4816" s="460">
        <f t="shared" si="842"/>
        <v>1</v>
      </c>
      <c r="N4816" s="460">
        <f t="shared" si="843"/>
        <v>1.2095056626524174E-17</v>
      </c>
      <c r="O4816" s="460">
        <f t="shared" si="848"/>
        <v>-338.34784188042909</v>
      </c>
      <c r="P4816" s="460">
        <f t="shared" si="845"/>
        <v>-100</v>
      </c>
      <c r="Q4816" s="460">
        <f t="shared" si="846"/>
        <v>5.8743791889457567E-33</v>
      </c>
      <c r="R4816" s="460">
        <f t="shared" si="847"/>
        <v>-5.8743791889457564E-31</v>
      </c>
    </row>
    <row r="4817" spans="3:18" x14ac:dyDescent="0.35">
      <c r="C4817" s="460">
        <v>97600</v>
      </c>
      <c r="D4817" s="460">
        <f t="shared" si="838"/>
        <v>97600</v>
      </c>
      <c r="E4817" s="460">
        <f t="shared" si="844"/>
        <v>97.6</v>
      </c>
      <c r="F4817" s="460">
        <f t="shared" si="839"/>
        <v>1.8221259761766135E-50</v>
      </c>
      <c r="G4817" s="460">
        <v>0.99999998509883903</v>
      </c>
      <c r="H4817" s="460">
        <f t="shared" si="840"/>
        <v>1</v>
      </c>
      <c r="I4817" s="460">
        <v>1.2313968768156499E-7</v>
      </c>
      <c r="J4817" s="587">
        <v>1.1863586077877001E-7</v>
      </c>
      <c r="K4817" s="587">
        <v>1.0805397708016E-8</v>
      </c>
      <c r="L4817" s="460" t="str">
        <f t="shared" si="841"/>
        <v>-</v>
      </c>
      <c r="M4817" s="460">
        <f t="shared" si="842"/>
        <v>1</v>
      </c>
      <c r="N4817" s="460">
        <f t="shared" si="843"/>
        <v>1.8221259490248209E-50</v>
      </c>
      <c r="O4817" s="460">
        <f t="shared" si="848"/>
        <v>-994.78843214027916</v>
      </c>
      <c r="P4817" s="460">
        <f t="shared" si="845"/>
        <v>-100</v>
      </c>
      <c r="Q4817" s="460">
        <f t="shared" si="846"/>
        <v>3.6572598699706586E-35</v>
      </c>
      <c r="R4817" s="460">
        <f t="shared" si="847"/>
        <v>-3.6572598699706588E-33</v>
      </c>
    </row>
    <row r="4818" spans="3:18" x14ac:dyDescent="0.35">
      <c r="C4818" s="460">
        <v>97700</v>
      </c>
      <c r="D4818" s="460">
        <f t="shared" si="838"/>
        <v>97700</v>
      </c>
      <c r="E4818" s="460">
        <f t="shared" si="844"/>
        <v>97.7</v>
      </c>
      <c r="F4818" s="460">
        <f t="shared" si="839"/>
        <v>2.1149231505248566E-9</v>
      </c>
      <c r="G4818" s="460">
        <v>5.7024152351385898E-9</v>
      </c>
      <c r="H4818" s="460">
        <f t="shared" si="840"/>
        <v>1</v>
      </c>
      <c r="I4818" s="460">
        <v>1.30605147767524E-7</v>
      </c>
      <c r="J4818" s="587">
        <v>1.2189814679851201E-7</v>
      </c>
      <c r="K4818" s="587">
        <v>6.9435146730835101E-8</v>
      </c>
      <c r="L4818" s="460" t="str">
        <f t="shared" si="841"/>
        <v>-</v>
      </c>
      <c r="M4818" s="460">
        <f t="shared" si="842"/>
        <v>1</v>
      </c>
      <c r="N4818" s="460">
        <f t="shared" si="843"/>
        <v>1.2060169994700247E-17</v>
      </c>
      <c r="O4818" s="460">
        <f t="shared" si="848"/>
        <v>-338.37293141068358</v>
      </c>
      <c r="P4818" s="460">
        <f t="shared" si="845"/>
        <v>-100</v>
      </c>
      <c r="Q4818" s="460">
        <f t="shared" si="846"/>
        <v>3.6361925075267037E-35</v>
      </c>
      <c r="R4818" s="460">
        <f t="shared" si="847"/>
        <v>-3.6361925075267037E-33</v>
      </c>
    </row>
    <row r="4819" spans="3:18" x14ac:dyDescent="0.35">
      <c r="C4819" s="460">
        <v>97800</v>
      </c>
      <c r="D4819" s="460">
        <f t="shared" si="838"/>
        <v>97800</v>
      </c>
      <c r="E4819" s="460">
        <f t="shared" si="844"/>
        <v>97.8</v>
      </c>
      <c r="F4819" s="460">
        <f t="shared" si="839"/>
        <v>1.3323189909805605E-8</v>
      </c>
      <c r="G4819" s="460">
        <v>1.0536706492513901E-8</v>
      </c>
      <c r="H4819" s="460">
        <f t="shared" si="840"/>
        <v>1</v>
      </c>
      <c r="I4819" s="460">
        <v>1.1815784679669E-7</v>
      </c>
      <c r="J4819" s="587">
        <v>1.0540090516346101E-7</v>
      </c>
      <c r="K4819" s="587">
        <v>1.4250623752266899E-7</v>
      </c>
      <c r="L4819" s="460" t="str">
        <f t="shared" si="841"/>
        <v>-</v>
      </c>
      <c r="M4819" s="460">
        <f t="shared" si="842"/>
        <v>1</v>
      </c>
      <c r="N4819" s="460">
        <f t="shared" si="843"/>
        <v>1.403825416236444E-16</v>
      </c>
      <c r="O4819" s="460">
        <f t="shared" si="848"/>
        <v>-317.05373797916116</v>
      </c>
      <c r="P4819" s="460">
        <f t="shared" si="845"/>
        <v>-100</v>
      </c>
      <c r="Q4819" s="460">
        <f t="shared" si="846"/>
        <v>5.8096950813884473E-33</v>
      </c>
      <c r="R4819" s="460">
        <f t="shared" si="847"/>
        <v>-5.8096950813884472E-31</v>
      </c>
    </row>
    <row r="4820" spans="3:18" x14ac:dyDescent="0.35">
      <c r="C4820" s="460">
        <v>97900</v>
      </c>
      <c r="D4820" s="460">
        <f t="shared" si="838"/>
        <v>97900</v>
      </c>
      <c r="E4820" s="460">
        <f t="shared" si="844"/>
        <v>97.9</v>
      </c>
      <c r="F4820" s="460">
        <f t="shared" si="839"/>
        <v>2.9674206224331241E-8</v>
      </c>
      <c r="G4820" s="460">
        <v>1.3766920700784101E-8</v>
      </c>
      <c r="H4820" s="460">
        <f t="shared" si="840"/>
        <v>1</v>
      </c>
      <c r="I4820" s="460">
        <v>8.7783910081448496E-8</v>
      </c>
      <c r="J4820" s="587">
        <v>7.2062081165879097E-8</v>
      </c>
      <c r="K4820" s="587">
        <v>2.0133373955693999E-7</v>
      </c>
      <c r="L4820" s="460" t="str">
        <f t="shared" si="841"/>
        <v>-</v>
      </c>
      <c r="M4820" s="460">
        <f t="shared" si="842"/>
        <v>1</v>
      </c>
      <c r="N4820" s="460">
        <f t="shared" si="843"/>
        <v>4.0852244394908215E-16</v>
      </c>
      <c r="O4820" s="460">
        <f t="shared" si="848"/>
        <v>-307.77568157257116</v>
      </c>
      <c r="P4820" s="460">
        <f t="shared" si="845"/>
        <v>-100</v>
      </c>
      <c r="Q4820" s="460">
        <f t="shared" si="846"/>
        <v>7.5324170796648776E-32</v>
      </c>
      <c r="R4820" s="460">
        <f t="shared" si="847"/>
        <v>-7.5324170796648769E-30</v>
      </c>
    </row>
    <row r="4821" spans="3:18" x14ac:dyDescent="0.35">
      <c r="C4821" s="460">
        <v>98000</v>
      </c>
      <c r="D4821" s="460">
        <f t="shared" si="838"/>
        <v>98000</v>
      </c>
      <c r="E4821" s="460">
        <f t="shared" si="844"/>
        <v>98</v>
      </c>
      <c r="F4821" s="460">
        <f t="shared" si="839"/>
        <v>3.7576401697341318E-8</v>
      </c>
      <c r="G4821" s="460">
        <v>6.1925465966072897E-15</v>
      </c>
      <c r="H4821" s="460">
        <f t="shared" si="840"/>
        <v>1</v>
      </c>
      <c r="I4821" s="460">
        <v>4.4180999252356698E-8</v>
      </c>
      <c r="J4821" s="587">
        <v>2.7469824675908599E-8</v>
      </c>
      <c r="K4821" s="587">
        <v>2.40308420158938E-7</v>
      </c>
      <c r="L4821" s="460" t="str">
        <f t="shared" si="841"/>
        <v>-</v>
      </c>
      <c r="M4821" s="460">
        <f t="shared" si="842"/>
        <v>1</v>
      </c>
      <c r="N4821" s="460">
        <f t="shared" si="843"/>
        <v>2.3269361844361938E-22</v>
      </c>
      <c r="O4821" s="460">
        <f t="shared" si="848"/>
        <v>-432.66431053905484</v>
      </c>
      <c r="P4821" s="460">
        <f t="shared" si="845"/>
        <v>-100</v>
      </c>
      <c r="Q4821" s="460">
        <f t="shared" si="846"/>
        <v>4.1722694332829121E-32</v>
      </c>
      <c r="R4821" s="460">
        <f t="shared" si="847"/>
        <v>-4.172269433282912E-30</v>
      </c>
    </row>
    <row r="4822" spans="3:18" x14ac:dyDescent="0.35">
      <c r="C4822" s="460">
        <v>98100</v>
      </c>
      <c r="D4822" s="460">
        <f t="shared" si="838"/>
        <v>98100</v>
      </c>
      <c r="E4822" s="460">
        <f t="shared" si="844"/>
        <v>98.1</v>
      </c>
      <c r="F4822" s="460">
        <f t="shared" si="839"/>
        <v>2.9590043172639578E-8</v>
      </c>
      <c r="G4822" s="460">
        <v>1.3766855225031601E-8</v>
      </c>
      <c r="H4822" s="460">
        <f t="shared" si="840"/>
        <v>1</v>
      </c>
      <c r="I4822" s="460">
        <v>5.9819436940766801E-9</v>
      </c>
      <c r="J4822" s="587">
        <v>2.1044334905356301E-8</v>
      </c>
      <c r="K4822" s="587">
        <v>2.55822131317871E-7</v>
      </c>
      <c r="L4822" s="460" t="str">
        <f t="shared" si="841"/>
        <v>-</v>
      </c>
      <c r="M4822" s="460">
        <f t="shared" si="842"/>
        <v>1</v>
      </c>
      <c r="N4822" s="460">
        <f t="shared" si="843"/>
        <v>4.0736184046016381E-16</v>
      </c>
      <c r="O4822" s="460">
        <f t="shared" si="848"/>
        <v>-307.80039311760419</v>
      </c>
      <c r="P4822" s="460">
        <f t="shared" si="845"/>
        <v>-100</v>
      </c>
      <c r="Q4822" s="460">
        <f t="shared" si="846"/>
        <v>4.1485964661036857E-32</v>
      </c>
      <c r="R4822" s="460">
        <f t="shared" si="847"/>
        <v>-4.1485964661036855E-30</v>
      </c>
    </row>
    <row r="4823" spans="3:18" x14ac:dyDescent="0.35">
      <c r="C4823" s="460">
        <v>98200</v>
      </c>
      <c r="D4823" s="460">
        <f t="shared" si="838"/>
        <v>98200</v>
      </c>
      <c r="E4823" s="460">
        <f t="shared" si="844"/>
        <v>98.2</v>
      </c>
      <c r="F4823" s="460">
        <f t="shared" si="839"/>
        <v>1.3247721533007135E-8</v>
      </c>
      <c r="G4823" s="460">
        <v>1.0536716068181499E-8</v>
      </c>
      <c r="H4823" s="460">
        <f t="shared" si="840"/>
        <v>1</v>
      </c>
      <c r="I4823" s="460">
        <v>5.5098661635453703E-8</v>
      </c>
      <c r="J4823" s="587">
        <v>6.5600335267328207E-8</v>
      </c>
      <c r="K4823" s="587">
        <v>2.4660233289380498E-7</v>
      </c>
      <c r="L4823" s="460" t="str">
        <f t="shared" si="841"/>
        <v>-</v>
      </c>
      <c r="M4823" s="460">
        <f t="shared" si="842"/>
        <v>1</v>
      </c>
      <c r="N4823" s="460">
        <f t="shared" si="843"/>
        <v>1.3958748034363033E-16</v>
      </c>
      <c r="O4823" s="460">
        <f t="shared" si="848"/>
        <v>-317.10307064020304</v>
      </c>
      <c r="P4823" s="460">
        <f t="shared" si="845"/>
        <v>-100</v>
      </c>
      <c r="Q4823" s="460">
        <f t="shared" si="846"/>
        <v>7.478838988193292E-32</v>
      </c>
      <c r="R4823" s="460">
        <f t="shared" si="847"/>
        <v>-7.4788389881932923E-30</v>
      </c>
    </row>
    <row r="4824" spans="3:18" x14ac:dyDescent="0.35">
      <c r="C4824" s="460">
        <v>98300</v>
      </c>
      <c r="D4824" s="460">
        <f t="shared" si="838"/>
        <v>98300</v>
      </c>
      <c r="E4824" s="460">
        <f t="shared" si="844"/>
        <v>98.3</v>
      </c>
      <c r="F4824" s="460">
        <f t="shared" si="839"/>
        <v>2.0969787951798961E-9</v>
      </c>
      <c r="G4824" s="460">
        <v>5.7024291269348601E-9</v>
      </c>
      <c r="H4824" s="460">
        <f t="shared" si="840"/>
        <v>1</v>
      </c>
      <c r="I4824" s="460">
        <v>9.5792693998579994E-8</v>
      </c>
      <c r="J4824" s="587">
        <v>9.9038419255470697E-8</v>
      </c>
      <c r="K4824" s="587">
        <v>2.13813990203932E-7</v>
      </c>
      <c r="L4824" s="460" t="str">
        <f t="shared" si="841"/>
        <v>-</v>
      </c>
      <c r="M4824" s="460">
        <f t="shared" si="842"/>
        <v>1</v>
      </c>
      <c r="N4824" s="460">
        <f t="shared" si="843"/>
        <v>1.1957872960198609E-17</v>
      </c>
      <c r="O4824" s="460">
        <f t="shared" si="848"/>
        <v>-338.44692129625315</v>
      </c>
      <c r="P4824" s="460">
        <f t="shared" si="845"/>
        <v>-100</v>
      </c>
      <c r="Q4824" s="460">
        <f t="shared" si="846"/>
        <v>5.7414985269955845E-33</v>
      </c>
      <c r="R4824" s="460">
        <f t="shared" si="847"/>
        <v>-5.7414985269955843E-31</v>
      </c>
    </row>
    <row r="4825" spans="3:18" x14ac:dyDescent="0.35">
      <c r="C4825" s="460">
        <v>98400</v>
      </c>
      <c r="D4825" s="460">
        <f t="shared" si="838"/>
        <v>98400</v>
      </c>
      <c r="E4825" s="460">
        <f t="shared" si="844"/>
        <v>98.4</v>
      </c>
      <c r="F4825" s="460">
        <f t="shared" si="839"/>
        <v>1.6058716213164259E-47</v>
      </c>
      <c r="G4825" s="460">
        <v>0.99999998509883903</v>
      </c>
      <c r="H4825" s="460">
        <f t="shared" si="840"/>
        <v>1</v>
      </c>
      <c r="I4825" s="460">
        <v>1.22038237293546E-7</v>
      </c>
      <c r="J4825" s="587">
        <v>1.16058293687728E-7</v>
      </c>
      <c r="K4825" s="587">
        <v>1.60921032098164E-7</v>
      </c>
      <c r="L4825" s="460" t="str">
        <f t="shared" si="841"/>
        <v>-</v>
      </c>
      <c r="M4825" s="460">
        <f t="shared" si="842"/>
        <v>1</v>
      </c>
      <c r="N4825" s="460">
        <f t="shared" si="843"/>
        <v>1.6058715973870745E-47</v>
      </c>
      <c r="O4825" s="460">
        <f t="shared" si="848"/>
        <v>-935.88578366154036</v>
      </c>
      <c r="P4825" s="460">
        <f t="shared" si="845"/>
        <v>-100</v>
      </c>
      <c r="Q4825" s="460">
        <f t="shared" si="846"/>
        <v>3.5747681433062263E-35</v>
      </c>
      <c r="R4825" s="460">
        <f t="shared" si="847"/>
        <v>-3.5747681433062266E-33</v>
      </c>
    </row>
    <row r="4826" spans="3:18" x14ac:dyDescent="0.35">
      <c r="C4826" s="460">
        <v>98500</v>
      </c>
      <c r="D4826" s="460">
        <f t="shared" si="838"/>
        <v>98500</v>
      </c>
      <c r="E4826" s="460">
        <f t="shared" si="844"/>
        <v>98.5</v>
      </c>
      <c r="F4826" s="460">
        <f t="shared" si="839"/>
        <v>2.0911179299544602E-9</v>
      </c>
      <c r="G4826" s="460">
        <v>5.7024095894473296E-9</v>
      </c>
      <c r="H4826" s="460">
        <f t="shared" si="840"/>
        <v>1</v>
      </c>
      <c r="I4826" s="460">
        <v>1.3006409759900799E-7</v>
      </c>
      <c r="J4826" s="587">
        <v>1.1404795637469299E-7</v>
      </c>
      <c r="K4826" s="587">
        <v>9.3323262563952503E-8</v>
      </c>
      <c r="L4826" s="460" t="str">
        <f t="shared" si="841"/>
        <v>-</v>
      </c>
      <c r="M4826" s="460">
        <f t="shared" si="842"/>
        <v>1</v>
      </c>
      <c r="N4826" s="460">
        <f t="shared" si="843"/>
        <v>1.1924410936437564E-17</v>
      </c>
      <c r="O4826" s="460">
        <f t="shared" si="848"/>
        <v>-338.47126131640431</v>
      </c>
      <c r="P4826" s="460">
        <f t="shared" si="845"/>
        <v>-100</v>
      </c>
      <c r="Q4826" s="460">
        <f t="shared" si="846"/>
        <v>3.5547894045257943E-35</v>
      </c>
      <c r="R4826" s="460">
        <f t="shared" si="847"/>
        <v>-3.5547894045257945E-33</v>
      </c>
    </row>
    <row r="4827" spans="3:18" x14ac:dyDescent="0.35">
      <c r="C4827" s="460">
        <v>98600</v>
      </c>
      <c r="D4827" s="460">
        <f t="shared" si="838"/>
        <v>98600</v>
      </c>
      <c r="E4827" s="460">
        <f t="shared" si="844"/>
        <v>98.6</v>
      </c>
      <c r="F4827" s="460">
        <f t="shared" si="839"/>
        <v>1.3173772534414535E-8</v>
      </c>
      <c r="G4827" s="460">
        <v>1.05367099004166E-8</v>
      </c>
      <c r="H4827" s="460">
        <f t="shared" si="840"/>
        <v>1</v>
      </c>
      <c r="I4827" s="460">
        <v>1.18904805145475E-7</v>
      </c>
      <c r="J4827" s="587">
        <v>9.3473181557502303E-8</v>
      </c>
      <c r="K4827" s="587">
        <v>1.7806544613502399E-8</v>
      </c>
      <c r="L4827" s="460" t="str">
        <f t="shared" si="841"/>
        <v>-</v>
      </c>
      <c r="M4827" s="460">
        <f t="shared" si="842"/>
        <v>1</v>
      </c>
      <c r="N4827" s="460">
        <f t="shared" si="843"/>
        <v>1.3880821948920192E-16</v>
      </c>
      <c r="O4827" s="460">
        <f t="shared" si="848"/>
        <v>-317.1516963299124</v>
      </c>
      <c r="P4827" s="460">
        <f t="shared" si="845"/>
        <v>-100</v>
      </c>
      <c r="Q4827" s="460">
        <f t="shared" si="846"/>
        <v>5.6800814687581034E-33</v>
      </c>
      <c r="R4827" s="460">
        <f t="shared" si="847"/>
        <v>-5.6800814687581032E-31</v>
      </c>
    </row>
    <row r="4828" spans="3:18" x14ac:dyDescent="0.35">
      <c r="C4828" s="460">
        <v>98700</v>
      </c>
      <c r="D4828" s="460">
        <f t="shared" si="838"/>
        <v>98700</v>
      </c>
      <c r="E4828" s="460">
        <f t="shared" si="844"/>
        <v>98.7</v>
      </c>
      <c r="F4828" s="460">
        <f t="shared" si="839"/>
        <v>2.9342630376252159E-8</v>
      </c>
      <c r="G4828" s="460">
        <v>1.37668844789168E-8</v>
      </c>
      <c r="H4828" s="460">
        <f t="shared" si="840"/>
        <v>1</v>
      </c>
      <c r="I4828" s="460">
        <v>9.0518130849456995E-8</v>
      </c>
      <c r="J4828" s="587">
        <v>5.7770349316090497E-8</v>
      </c>
      <c r="K4828" s="587">
        <v>5.8137920800742797E-8</v>
      </c>
      <c r="L4828" s="460" t="str">
        <f t="shared" si="841"/>
        <v>-</v>
      </c>
      <c r="M4828" s="460">
        <f t="shared" si="842"/>
        <v>1</v>
      </c>
      <c r="N4828" s="460">
        <f t="shared" si="843"/>
        <v>4.0395660269741849E-16</v>
      </c>
      <c r="O4828" s="460">
        <f t="shared" si="848"/>
        <v>-307.8733057780546</v>
      </c>
      <c r="P4828" s="460">
        <f t="shared" si="845"/>
        <v>-100</v>
      </c>
      <c r="Q4828" s="460">
        <f t="shared" si="846"/>
        <v>7.3648413050818409E-32</v>
      </c>
      <c r="R4828" s="460">
        <f t="shared" si="847"/>
        <v>-7.364841305081841E-30</v>
      </c>
    </row>
    <row r="4829" spans="3:18" x14ac:dyDescent="0.35">
      <c r="C4829" s="460">
        <v>98800</v>
      </c>
      <c r="D4829" s="460">
        <f t="shared" si="838"/>
        <v>98800</v>
      </c>
      <c r="E4829" s="460">
        <f t="shared" si="844"/>
        <v>98.8</v>
      </c>
      <c r="F4829" s="460">
        <f t="shared" si="839"/>
        <v>3.715806548937241E-8</v>
      </c>
      <c r="G4829" s="460">
        <v>1.5375234098694501E-14</v>
      </c>
      <c r="H4829" s="460">
        <f t="shared" si="840"/>
        <v>1</v>
      </c>
      <c r="I4829" s="460">
        <v>4.9455240241147301E-8</v>
      </c>
      <c r="J4829" s="587">
        <v>1.27653687352844E-8</v>
      </c>
      <c r="K4829" s="587">
        <v>1.2705704974541699E-7</v>
      </c>
      <c r="L4829" s="460" t="str">
        <f t="shared" si="841"/>
        <v>-</v>
      </c>
      <c r="M4829" s="460">
        <f t="shared" si="842"/>
        <v>1</v>
      </c>
      <c r="N4829" s="460">
        <f t="shared" si="843"/>
        <v>5.7131395555372207E-22</v>
      </c>
      <c r="O4829" s="460">
        <f t="shared" si="848"/>
        <v>-424.86250334494173</v>
      </c>
      <c r="P4829" s="460">
        <f t="shared" si="845"/>
        <v>-100</v>
      </c>
      <c r="Q4829" s="460">
        <f t="shared" si="846"/>
        <v>4.0795349608813886E-32</v>
      </c>
      <c r="R4829" s="460">
        <f t="shared" si="847"/>
        <v>-4.0795349608813885E-30</v>
      </c>
    </row>
    <row r="4830" spans="3:18" x14ac:dyDescent="0.35">
      <c r="C4830" s="460">
        <v>98900</v>
      </c>
      <c r="D4830" s="460">
        <f t="shared" si="838"/>
        <v>98900</v>
      </c>
      <c r="E4830" s="460">
        <f t="shared" si="844"/>
        <v>98.9</v>
      </c>
      <c r="F4830" s="460">
        <f t="shared" si="839"/>
        <v>2.9261828561349899E-8</v>
      </c>
      <c r="G4830" s="460">
        <v>1.3766846741059E-8</v>
      </c>
      <c r="H4830" s="460">
        <f t="shared" si="840"/>
        <v>1</v>
      </c>
      <c r="I4830" s="460">
        <v>2.13819610376451E-9</v>
      </c>
      <c r="J4830" s="587">
        <v>3.4283021047566697E-8</v>
      </c>
      <c r="K4830" s="587">
        <v>1.8226836273102701E-7</v>
      </c>
      <c r="L4830" s="460" t="str">
        <f t="shared" si="841"/>
        <v>-</v>
      </c>
      <c r="M4830" s="460">
        <f t="shared" si="842"/>
        <v>1</v>
      </c>
      <c r="N4830" s="460">
        <f t="shared" si="843"/>
        <v>4.0284310916724701E-16</v>
      </c>
      <c r="O4830" s="460">
        <f t="shared" si="848"/>
        <v>-307.89728121561205</v>
      </c>
      <c r="P4830" s="460">
        <f t="shared" si="845"/>
        <v>-100</v>
      </c>
      <c r="Q4830" s="460">
        <f t="shared" si="846"/>
        <v>4.0570757725910309E-32</v>
      </c>
      <c r="R4830" s="460">
        <f t="shared" si="847"/>
        <v>-4.0570757725910306E-30</v>
      </c>
    </row>
    <row r="4831" spans="3:18" x14ac:dyDescent="0.35">
      <c r="C4831" s="460">
        <v>99000</v>
      </c>
      <c r="D4831" s="460">
        <f t="shared" si="838"/>
        <v>99000</v>
      </c>
      <c r="E4831" s="460">
        <f t="shared" si="844"/>
        <v>99</v>
      </c>
      <c r="F4831" s="460">
        <f t="shared" si="839"/>
        <v>1.3101318162737467E-8</v>
      </c>
      <c r="G4831" s="460">
        <v>1.05366947735097E-8</v>
      </c>
      <c r="H4831" s="460">
        <f t="shared" si="840"/>
        <v>1</v>
      </c>
      <c r="I4831" s="460">
        <v>4.4140999160785099E-8</v>
      </c>
      <c r="J4831" s="587">
        <v>7.5858317103718299E-8</v>
      </c>
      <c r="K4831" s="587">
        <v>2.1850957252393501E-7</v>
      </c>
      <c r="L4831" s="460" t="str">
        <f t="shared" si="841"/>
        <v>-</v>
      </c>
      <c r="M4831" s="460">
        <f t="shared" si="842"/>
        <v>1</v>
      </c>
      <c r="N4831" s="460">
        <f t="shared" si="843"/>
        <v>1.3804459061140357E-16</v>
      </c>
      <c r="O4831" s="460">
        <f t="shared" si="848"/>
        <v>-317.19961213741522</v>
      </c>
      <c r="P4831" s="460">
        <f t="shared" si="845"/>
        <v>-100</v>
      </c>
      <c r="Q4831" s="460">
        <f t="shared" si="846"/>
        <v>7.3139875942959909E-32</v>
      </c>
      <c r="R4831" s="460">
        <f t="shared" si="847"/>
        <v>-7.3139875942959915E-30</v>
      </c>
    </row>
    <row r="4832" spans="3:18" x14ac:dyDescent="0.35">
      <c r="C4832" s="460">
        <v>99100</v>
      </c>
      <c r="D4832" s="460">
        <f t="shared" si="838"/>
        <v>99100</v>
      </c>
      <c r="E4832" s="460">
        <f t="shared" si="844"/>
        <v>99.1</v>
      </c>
      <c r="F4832" s="460">
        <f t="shared" si="839"/>
        <v>2.0738902278624157E-9</v>
      </c>
      <c r="G4832" s="460">
        <v>5.7024347862057401E-9</v>
      </c>
      <c r="H4832" s="460">
        <f t="shared" si="840"/>
        <v>1</v>
      </c>
      <c r="I4832" s="460">
        <v>8.2344153368254097E-8</v>
      </c>
      <c r="J4832" s="587">
        <v>1.05389277012433E-7</v>
      </c>
      <c r="K4832" s="587">
        <v>2.32442167390181E-7</v>
      </c>
      <c r="L4832" s="460" t="str">
        <f t="shared" si="841"/>
        <v>-</v>
      </c>
      <c r="M4832" s="460">
        <f t="shared" si="842"/>
        <v>1</v>
      </c>
      <c r="N4832" s="460">
        <f t="shared" si="843"/>
        <v>1.1826223778134789E-17</v>
      </c>
      <c r="O4832" s="460">
        <f t="shared" si="848"/>
        <v>-338.5430781490694</v>
      </c>
      <c r="P4832" s="460">
        <f t="shared" si="845"/>
        <v>-100</v>
      </c>
      <c r="Q4832" s="460">
        <f t="shared" si="846"/>
        <v>5.6153152514458653E-33</v>
      </c>
      <c r="R4832" s="460">
        <f t="shared" si="847"/>
        <v>-5.6153152514458657E-31</v>
      </c>
    </row>
    <row r="4833" spans="3:18" x14ac:dyDescent="0.35">
      <c r="C4833" s="460">
        <v>99200</v>
      </c>
      <c r="D4833" s="460">
        <f t="shared" si="838"/>
        <v>99200</v>
      </c>
      <c r="E4833" s="460">
        <f t="shared" si="844"/>
        <v>99.2</v>
      </c>
      <c r="F4833" s="460">
        <f t="shared" si="839"/>
        <v>9.3937122465583578E-49</v>
      </c>
      <c r="G4833" s="460">
        <v>0.99999998509883903</v>
      </c>
      <c r="H4833" s="460">
        <f t="shared" si="840"/>
        <v>1</v>
      </c>
      <c r="I4833" s="460">
        <v>1.0676045722337E-7</v>
      </c>
      <c r="J4833" s="587">
        <v>1.18288176031739E-7</v>
      </c>
      <c r="K4833" s="587">
        <v>2.22960836918659E-7</v>
      </c>
      <c r="L4833" s="460" t="str">
        <f t="shared" si="841"/>
        <v>-</v>
      </c>
      <c r="M4833" s="460">
        <f t="shared" si="842"/>
        <v>1</v>
      </c>
      <c r="N4833" s="460">
        <f t="shared" si="843"/>
        <v>9.3937121065811399E-49</v>
      </c>
      <c r="O4833" s="460">
        <f t="shared" si="848"/>
        <v>-960.54325507943418</v>
      </c>
      <c r="P4833" s="460">
        <f t="shared" si="845"/>
        <v>-100</v>
      </c>
      <c r="Q4833" s="460">
        <f t="shared" si="846"/>
        <v>3.4964892212630171E-35</v>
      </c>
      <c r="R4833" s="460">
        <f t="shared" si="847"/>
        <v>-3.496489221263017E-33</v>
      </c>
    </row>
    <row r="4834" spans="3:18" x14ac:dyDescent="0.35">
      <c r="C4834" s="460">
        <v>99300</v>
      </c>
      <c r="D4834" s="460">
        <f t="shared" si="838"/>
        <v>99300</v>
      </c>
      <c r="E4834" s="460">
        <f t="shared" si="844"/>
        <v>99.3</v>
      </c>
      <c r="F4834" s="460">
        <f t="shared" si="839"/>
        <v>2.0682643664323227E-9</v>
      </c>
      <c r="G4834" s="460">
        <v>5.7024337591753302E-9</v>
      </c>
      <c r="H4834" s="460">
        <f t="shared" si="840"/>
        <v>1</v>
      </c>
      <c r="I4834" s="460">
        <v>1.13866207063834E-7</v>
      </c>
      <c r="J4834" s="587">
        <v>1.12660123876312E-7</v>
      </c>
      <c r="K4834" s="587">
        <v>1.9128013750817601E-7</v>
      </c>
      <c r="L4834" s="460" t="str">
        <f t="shared" si="841"/>
        <v>-</v>
      </c>
      <c r="M4834" s="460">
        <f t="shared" si="842"/>
        <v>1</v>
      </c>
      <c r="N4834" s="460">
        <f t="shared" si="843"/>
        <v>1.1794140546043052E-17</v>
      </c>
      <c r="O4834" s="460">
        <f t="shared" si="848"/>
        <v>-338.566674024284</v>
      </c>
      <c r="P4834" s="460">
        <f t="shared" si="845"/>
        <v>-100</v>
      </c>
      <c r="Q4834" s="460">
        <f t="shared" si="846"/>
        <v>3.4775437804954175E-35</v>
      </c>
      <c r="R4834" s="460">
        <f t="shared" si="847"/>
        <v>-3.4775437804954177E-33</v>
      </c>
    </row>
    <row r="4835" spans="3:18" x14ac:dyDescent="0.35">
      <c r="C4835" s="460">
        <v>99400</v>
      </c>
      <c r="D4835" s="460">
        <f t="shared" si="838"/>
        <v>99400</v>
      </c>
      <c r="E4835" s="460">
        <f t="shared" si="844"/>
        <v>99.4</v>
      </c>
      <c r="F4835" s="460">
        <f t="shared" si="839"/>
        <v>1.3030334314723136E-8</v>
      </c>
      <c r="G4835" s="460">
        <v>1.0536713294213101E-8</v>
      </c>
      <c r="H4835" s="460">
        <f t="shared" si="840"/>
        <v>1</v>
      </c>
      <c r="I4835" s="460">
        <v>1.02841234109263E-7</v>
      </c>
      <c r="J4835" s="587">
        <v>8.9573777300614697E-8</v>
      </c>
      <c r="K4835" s="587">
        <v>1.4079197633611599E-7</v>
      </c>
      <c r="L4835" s="460" t="str">
        <f t="shared" si="841"/>
        <v>-</v>
      </c>
      <c r="M4835" s="460">
        <f t="shared" si="842"/>
        <v>1</v>
      </c>
      <c r="N4835" s="460">
        <f t="shared" si="843"/>
        <v>1.3729689680198441E-16</v>
      </c>
      <c r="O4835" s="460">
        <f t="shared" si="848"/>
        <v>-317.24678557238138</v>
      </c>
      <c r="P4835" s="460">
        <f t="shared" si="845"/>
        <v>-100</v>
      </c>
      <c r="Q4835" s="460">
        <f t="shared" si="846"/>
        <v>5.5570343543777297E-33</v>
      </c>
      <c r="R4835" s="460">
        <f t="shared" si="847"/>
        <v>-5.5570343543777301E-31</v>
      </c>
    </row>
    <row r="4836" spans="3:18" x14ac:dyDescent="0.35">
      <c r="C4836" s="460">
        <v>99500</v>
      </c>
      <c r="D4836" s="460">
        <f t="shared" si="838"/>
        <v>99500</v>
      </c>
      <c r="E4836" s="460">
        <f t="shared" si="844"/>
        <v>99.5</v>
      </c>
      <c r="F4836" s="460">
        <f t="shared" si="839"/>
        <v>2.9024336384654192E-8</v>
      </c>
      <c r="G4836" s="460">
        <v>1.37668929568753E-8</v>
      </c>
      <c r="H4836" s="460">
        <f t="shared" si="840"/>
        <v>1</v>
      </c>
      <c r="I4836" s="460">
        <v>7.56662983327632E-8</v>
      </c>
      <c r="J4836" s="587">
        <v>5.2855236856360899E-8</v>
      </c>
      <c r="K4836" s="587">
        <v>7.6710100734008506E-8</v>
      </c>
      <c r="L4836" s="460" t="str">
        <f t="shared" si="841"/>
        <v>-</v>
      </c>
      <c r="M4836" s="460">
        <f t="shared" si="842"/>
        <v>1</v>
      </c>
      <c r="N4836" s="460">
        <f t="shared" si="843"/>
        <v>3.9957493215187529E-16</v>
      </c>
      <c r="O4836" s="460">
        <f t="shared" si="848"/>
        <v>-307.96803531230478</v>
      </c>
      <c r="P4836" s="460">
        <f t="shared" si="845"/>
        <v>-100</v>
      </c>
      <c r="Q4836" s="460">
        <f t="shared" si="846"/>
        <v>7.2057840181065581E-32</v>
      </c>
      <c r="R4836" s="460">
        <f t="shared" si="847"/>
        <v>-7.2057840181065583E-30</v>
      </c>
    </row>
    <row r="4837" spans="3:18" x14ac:dyDescent="0.35">
      <c r="C4837" s="460">
        <v>99600</v>
      </c>
      <c r="D4837" s="460">
        <f t="shared" si="838"/>
        <v>99600</v>
      </c>
      <c r="E4837" s="460">
        <f t="shared" si="844"/>
        <v>99.6</v>
      </c>
      <c r="F4837" s="460">
        <f t="shared" si="839"/>
        <v>3.6756503610614312E-8</v>
      </c>
      <c r="G4837" s="460">
        <v>1.62880541863269E-14</v>
      </c>
      <c r="H4837" s="460">
        <f t="shared" si="840"/>
        <v>1</v>
      </c>
      <c r="I4837" s="460">
        <v>3.6790492583784602E-8</v>
      </c>
      <c r="J4837" s="587">
        <v>8.4436820866647506E-9</v>
      </c>
      <c r="K4837" s="587">
        <v>5.5385854186281597E-9</v>
      </c>
      <c r="L4837" s="460" t="str">
        <f t="shared" si="841"/>
        <v>-</v>
      </c>
      <c r="M4837" s="460">
        <f t="shared" si="842"/>
        <v>1</v>
      </c>
      <c r="N4837" s="460">
        <f t="shared" si="843"/>
        <v>5.9869192250960629E-22</v>
      </c>
      <c r="O4837" s="460">
        <f t="shared" si="848"/>
        <v>-424.45593202543341</v>
      </c>
      <c r="P4837" s="460">
        <f t="shared" si="845"/>
        <v>-100</v>
      </c>
      <c r="Q4837" s="460">
        <f t="shared" si="846"/>
        <v>3.9915151212275707E-32</v>
      </c>
      <c r="R4837" s="460">
        <f t="shared" si="847"/>
        <v>-3.9915151212275707E-30</v>
      </c>
    </row>
    <row r="4838" spans="3:18" x14ac:dyDescent="0.35">
      <c r="C4838" s="460">
        <v>99700</v>
      </c>
      <c r="D4838" s="460">
        <f t="shared" si="838"/>
        <v>99700</v>
      </c>
      <c r="E4838" s="460">
        <f t="shared" si="844"/>
        <v>99.7</v>
      </c>
      <c r="F4838" s="460">
        <f t="shared" si="839"/>
        <v>2.8946788268364419E-8</v>
      </c>
      <c r="G4838" s="460">
        <v>1.3766882926216101E-8</v>
      </c>
      <c r="H4838" s="460">
        <f t="shared" si="840"/>
        <v>1</v>
      </c>
      <c r="I4838" s="460">
        <v>7.5764291396807496E-9</v>
      </c>
      <c r="J4838" s="587">
        <v>3.6582974658415097E-8</v>
      </c>
      <c r="K4838" s="587">
        <v>6.5581716534998397E-8</v>
      </c>
      <c r="L4838" s="460" t="str">
        <f t="shared" si="841"/>
        <v>-</v>
      </c>
      <c r="M4838" s="460">
        <f t="shared" si="842"/>
        <v>1</v>
      </c>
      <c r="N4838" s="460">
        <f t="shared" si="843"/>
        <v>3.9850704518053864E-16</v>
      </c>
      <c r="O4838" s="460">
        <f t="shared" si="848"/>
        <v>-307.99127992671316</v>
      </c>
      <c r="P4838" s="460">
        <f t="shared" si="845"/>
        <v>-100</v>
      </c>
      <c r="Q4838" s="460">
        <f t="shared" si="846"/>
        <v>3.9702085556195082E-32</v>
      </c>
      <c r="R4838" s="460">
        <f t="shared" si="847"/>
        <v>-3.9702085556195084E-30</v>
      </c>
    </row>
    <row r="4839" spans="3:18" x14ac:dyDescent="0.35">
      <c r="C4839" s="460">
        <v>99800</v>
      </c>
      <c r="D4839" s="460">
        <f t="shared" si="838"/>
        <v>99800</v>
      </c>
      <c r="E4839" s="460">
        <f t="shared" si="844"/>
        <v>99.8</v>
      </c>
      <c r="F4839" s="460">
        <f t="shared" si="839"/>
        <v>1.2960797518411442E-8</v>
      </c>
      <c r="G4839" s="460">
        <v>1.05367092744555E-8</v>
      </c>
      <c r="H4839" s="460">
        <f t="shared" si="840"/>
        <v>1</v>
      </c>
      <c r="I4839" s="460">
        <v>5.0435015233611398E-8</v>
      </c>
      <c r="J4839" s="587">
        <v>7.5152540723395502E-8</v>
      </c>
      <c r="K4839" s="587">
        <v>1.2958328648825E-7</v>
      </c>
      <c r="L4839" s="460" t="str">
        <f t="shared" si="841"/>
        <v>-</v>
      </c>
      <c r="M4839" s="460">
        <f t="shared" si="842"/>
        <v>1</v>
      </c>
      <c r="N4839" s="460">
        <f t="shared" si="843"/>
        <v>1.3656415541658567E-16</v>
      </c>
      <c r="O4839" s="460">
        <f t="shared" si="848"/>
        <v>-317.29326553689452</v>
      </c>
      <c r="P4839" s="460">
        <f t="shared" si="845"/>
        <v>-100</v>
      </c>
      <c r="Q4839" s="460">
        <f t="shared" si="846"/>
        <v>7.1575297427112017E-32</v>
      </c>
      <c r="R4839" s="460">
        <f t="shared" si="847"/>
        <v>-7.1575297427112022E-30</v>
      </c>
    </row>
    <row r="4840" spans="3:18" x14ac:dyDescent="0.35">
      <c r="C4840" s="460">
        <v>99900</v>
      </c>
      <c r="D4840" s="460">
        <f t="shared" si="838"/>
        <v>99900</v>
      </c>
      <c r="E4840" s="460">
        <f t="shared" si="844"/>
        <v>99.9</v>
      </c>
      <c r="F4840" s="460">
        <f t="shared" si="839"/>
        <v>2.0517303887567998E-9</v>
      </c>
      <c r="G4840" s="460">
        <v>5.70241060608882E-9</v>
      </c>
      <c r="H4840" s="460">
        <f t="shared" si="840"/>
        <v>1</v>
      </c>
      <c r="I4840" s="460">
        <v>8.5079327760030896E-8</v>
      </c>
      <c r="J4840" s="587">
        <v>1.01327828571455E-7</v>
      </c>
      <c r="K4840" s="587">
        <v>1.8016818650240699E-7</v>
      </c>
      <c r="L4840" s="460" t="str">
        <f t="shared" si="841"/>
        <v>-</v>
      </c>
      <c r="M4840" s="460">
        <f t="shared" si="842"/>
        <v>1</v>
      </c>
      <c r="N4840" s="460">
        <f t="shared" si="843"/>
        <v>1.1699809129681513E-17</v>
      </c>
      <c r="O4840" s="460">
        <f t="shared" si="848"/>
        <v>-338.63642446525154</v>
      </c>
      <c r="P4840" s="460">
        <f t="shared" si="845"/>
        <v>-100</v>
      </c>
      <c r="Q4840" s="460">
        <f t="shared" si="846"/>
        <v>5.495550795744194E-33</v>
      </c>
      <c r="R4840" s="460">
        <f t="shared" si="847"/>
        <v>-5.4955507957441939E-31</v>
      </c>
    </row>
    <row r="4841" spans="3:18" x14ac:dyDescent="0.35">
      <c r="C4841" s="460">
        <v>100000</v>
      </c>
      <c r="D4841" s="460">
        <f t="shared" si="838"/>
        <v>100000</v>
      </c>
      <c r="E4841" s="460">
        <f t="shared" si="844"/>
        <v>100</v>
      </c>
      <c r="F4841" s="460">
        <f t="shared" si="839"/>
        <v>2.3722834624671731E-48</v>
      </c>
      <c r="G4841" s="460">
        <v>0.99999998509883903</v>
      </c>
      <c r="H4841" s="460">
        <f t="shared" si="840"/>
        <v>1</v>
      </c>
      <c r="I4841" s="460">
        <v>1.06125549658844E-7</v>
      </c>
      <c r="J4841" s="587">
        <v>1.11240078193683E-7</v>
      </c>
      <c r="K4841" s="587">
        <v>2.1242202628925901E-7</v>
      </c>
      <c r="L4841" s="460" t="str">
        <f t="shared" si="841"/>
        <v>-</v>
      </c>
      <c r="M4841" s="460">
        <f t="shared" si="842"/>
        <v>1</v>
      </c>
      <c r="N4841" s="460">
        <f t="shared" si="843"/>
        <v>2.3722834271173952E-48</v>
      </c>
      <c r="O4841" s="460">
        <f t="shared" si="848"/>
        <v>-952.49666850278527</v>
      </c>
      <c r="P4841" s="460">
        <f t="shared" si="845"/>
        <v>-100</v>
      </c>
      <c r="Q4841" s="460">
        <f t="shared" si="846"/>
        <v>3.4221383417744723E-35</v>
      </c>
      <c r="R4841" s="460">
        <f t="shared" si="847"/>
        <v>-3.4221383417744721E-33</v>
      </c>
    </row>
    <row r="4842" spans="3:18" x14ac:dyDescent="0.35">
      <c r="C4842" s="460">
        <v>101000</v>
      </c>
      <c r="D4842" s="460">
        <f t="shared" si="838"/>
        <v>101000</v>
      </c>
      <c r="E4842" s="460">
        <f t="shared" si="844"/>
        <v>101</v>
      </c>
      <c r="F4842" s="460">
        <f t="shared" si="839"/>
        <v>1.276064385354728E-8</v>
      </c>
      <c r="G4842" s="460">
        <v>1.0536720073832899E-8</v>
      </c>
      <c r="H4842" s="460">
        <f t="shared" si="840"/>
        <v>1</v>
      </c>
      <c r="I4842" s="460">
        <v>1.03135517539315E-7</v>
      </c>
      <c r="J4842" s="587">
        <v>5.3200278939818501E-8</v>
      </c>
      <c r="K4842" s="587">
        <v>2.1011331157931999E-7</v>
      </c>
      <c r="L4842" s="460" t="str">
        <f t="shared" si="841"/>
        <v>-</v>
      </c>
      <c r="M4842" s="460">
        <f t="shared" si="842"/>
        <v>1</v>
      </c>
      <c r="N4842" s="460">
        <f t="shared" si="843"/>
        <v>1.3445533224670403E-16</v>
      </c>
      <c r="O4842" s="460">
        <f t="shared" si="848"/>
        <v>-317.42843939586459</v>
      </c>
      <c r="P4842" s="460">
        <f t="shared" si="845"/>
        <v>-1000</v>
      </c>
      <c r="Q4842" s="460">
        <f t="shared" si="846"/>
        <v>4.5195590923928925E-33</v>
      </c>
      <c r="R4842" s="460">
        <f t="shared" si="847"/>
        <v>-4.5195590923928925E-30</v>
      </c>
    </row>
    <row r="4843" spans="3:18" x14ac:dyDescent="0.35">
      <c r="C4843" s="460">
        <v>102000</v>
      </c>
      <c r="D4843" s="460">
        <f t="shared" si="838"/>
        <v>102000</v>
      </c>
      <c r="E4843" s="460">
        <f t="shared" si="844"/>
        <v>102</v>
      </c>
      <c r="F4843" s="460">
        <f t="shared" si="839"/>
        <v>3.5647287566235778E-8</v>
      </c>
      <c r="G4843" s="460">
        <v>2.17997534094169E-14</v>
      </c>
      <c r="H4843" s="460">
        <f t="shared" si="840"/>
        <v>1</v>
      </c>
      <c r="I4843" s="460">
        <v>3.29144809228428E-8</v>
      </c>
      <c r="J4843" s="587">
        <v>1.96817737387854E-8</v>
      </c>
      <c r="K4843" s="587">
        <v>2.0002483829564E-7</v>
      </c>
      <c r="L4843" s="460" t="str">
        <f t="shared" si="841"/>
        <v>-</v>
      </c>
      <c r="M4843" s="460">
        <f t="shared" si="842"/>
        <v>1</v>
      </c>
      <c r="N4843" s="460">
        <f t="shared" si="843"/>
        <v>7.7710207865851307E-22</v>
      </c>
      <c r="O4843" s="460">
        <f t="shared" si="848"/>
        <v>-422.19043858701161</v>
      </c>
      <c r="P4843" s="460">
        <f t="shared" si="845"/>
        <v>-1000</v>
      </c>
      <c r="Q4843" s="460">
        <f t="shared" si="846"/>
        <v>4.5196113353029514E-33</v>
      </c>
      <c r="R4843" s="460">
        <f t="shared" si="847"/>
        <v>-4.5196113353029515E-30</v>
      </c>
    </row>
    <row r="4844" spans="3:18" x14ac:dyDescent="0.35">
      <c r="C4844" s="460">
        <v>103000</v>
      </c>
      <c r="D4844" s="460">
        <f t="shared" si="838"/>
        <v>103000</v>
      </c>
      <c r="E4844" s="460">
        <f t="shared" si="844"/>
        <v>103</v>
      </c>
      <c r="F4844" s="460">
        <f t="shared" si="839"/>
        <v>1.2453976362463599E-8</v>
      </c>
      <c r="G4844" s="460">
        <v>1.0536713593858599E-8</v>
      </c>
      <c r="H4844" s="460">
        <f t="shared" si="840"/>
        <v>1</v>
      </c>
      <c r="I4844" s="460">
        <v>4.1079630737893297E-8</v>
      </c>
      <c r="J4844" s="587">
        <v>8.3919311003990506E-8</v>
      </c>
      <c r="K4844" s="587">
        <v>1.9242440489625799E-7</v>
      </c>
      <c r="L4844" s="460" t="str">
        <f t="shared" si="841"/>
        <v>-</v>
      </c>
      <c r="M4844" s="460">
        <f t="shared" si="842"/>
        <v>1</v>
      </c>
      <c r="N4844" s="460">
        <f t="shared" si="843"/>
        <v>1.3122398203596388E-16</v>
      </c>
      <c r="O4844" s="460">
        <f t="shared" si="848"/>
        <v>-317.6397357513265</v>
      </c>
      <c r="P4844" s="460">
        <f t="shared" si="845"/>
        <v>-1000</v>
      </c>
      <c r="Q4844" s="460">
        <f t="shared" si="846"/>
        <v>4.304984352709319E-33</v>
      </c>
      <c r="R4844" s="460">
        <f t="shared" si="847"/>
        <v>-4.3049843527093192E-30</v>
      </c>
    </row>
    <row r="4845" spans="3:18" x14ac:dyDescent="0.35">
      <c r="C4845" s="460">
        <v>104000</v>
      </c>
      <c r="D4845" s="460">
        <f t="shared" si="838"/>
        <v>104000</v>
      </c>
      <c r="E4845" s="460">
        <f t="shared" si="844"/>
        <v>104</v>
      </c>
      <c r="F4845" s="460">
        <f t="shared" si="839"/>
        <v>2.6222702528563639E-49</v>
      </c>
      <c r="G4845" s="460">
        <v>0.99999998509883903</v>
      </c>
      <c r="H4845" s="460">
        <f t="shared" si="840"/>
        <v>1</v>
      </c>
      <c r="I4845" s="460">
        <v>9.9789105560882405E-8</v>
      </c>
      <c r="J4845" s="587">
        <v>7.5618042892093197E-8</v>
      </c>
      <c r="K4845" s="587">
        <v>1.8029515306086499E-7</v>
      </c>
      <c r="L4845" s="460" t="str">
        <f t="shared" si="841"/>
        <v>-</v>
      </c>
      <c r="M4845" s="460">
        <f t="shared" si="842"/>
        <v>1</v>
      </c>
      <c r="N4845" s="460">
        <f t="shared" si="843"/>
        <v>2.6222702137814926E-49</v>
      </c>
      <c r="O4845" s="460">
        <f t="shared" si="848"/>
        <v>-971.62645116285239</v>
      </c>
      <c r="P4845" s="460">
        <f t="shared" si="845"/>
        <v>-1000</v>
      </c>
      <c r="Q4845" s="460">
        <f t="shared" si="846"/>
        <v>4.3049333653437427E-33</v>
      </c>
      <c r="R4845" s="460">
        <f t="shared" si="847"/>
        <v>-4.3049333653437428E-30</v>
      </c>
    </row>
    <row r="4846" spans="3:18" x14ac:dyDescent="0.35">
      <c r="C4846" s="460">
        <v>105000</v>
      </c>
      <c r="D4846" s="460">
        <f t="shared" si="838"/>
        <v>105000</v>
      </c>
      <c r="E4846" s="460">
        <f t="shared" si="844"/>
        <v>105</v>
      </c>
      <c r="F4846" s="460">
        <f t="shared" si="839"/>
        <v>1.217887618390487E-8</v>
      </c>
      <c r="G4846" s="460">
        <v>1.05367191549727E-8</v>
      </c>
      <c r="H4846" s="460">
        <f t="shared" si="840"/>
        <v>1</v>
      </c>
      <c r="I4846" s="460">
        <v>8.1878765988720102E-8</v>
      </c>
      <c r="J4846" s="587">
        <v>2.31017933871225E-8</v>
      </c>
      <c r="K4846" s="587">
        <v>1.72484782816969E-7</v>
      </c>
      <c r="L4846" s="460" t="str">
        <f t="shared" si="841"/>
        <v>-</v>
      </c>
      <c r="M4846" s="460">
        <f t="shared" si="842"/>
        <v>1</v>
      </c>
      <c r="N4846" s="460">
        <f t="shared" si="843"/>
        <v>1.2832539797299126E-16</v>
      </c>
      <c r="O4846" s="460">
        <f t="shared" si="848"/>
        <v>-317.83374760392633</v>
      </c>
      <c r="P4846" s="460">
        <f t="shared" si="845"/>
        <v>-1000</v>
      </c>
      <c r="Q4846" s="460">
        <f t="shared" si="846"/>
        <v>4.1168519412316475E-33</v>
      </c>
      <c r="R4846" s="460">
        <f t="shared" si="847"/>
        <v>-4.1168519412316476E-30</v>
      </c>
    </row>
    <row r="4847" spans="3:18" x14ac:dyDescent="0.35">
      <c r="C4847" s="460">
        <v>106000</v>
      </c>
      <c r="D4847" s="460">
        <f t="shared" si="838"/>
        <v>106000</v>
      </c>
      <c r="E4847" s="460">
        <f t="shared" si="844"/>
        <v>106</v>
      </c>
      <c r="F4847" s="460">
        <f t="shared" si="839"/>
        <v>3.4089580292075901E-8</v>
      </c>
      <c r="G4847" s="460">
        <v>3.4390155648819801E-15</v>
      </c>
      <c r="H4847" s="460">
        <f t="shared" si="840"/>
        <v>1</v>
      </c>
      <c r="I4847" s="460">
        <v>2.88439474474027E-8</v>
      </c>
      <c r="J4847" s="587">
        <v>4.8552655864557401E-8</v>
      </c>
      <c r="K4847" s="587">
        <v>1.6915030410809601E-7</v>
      </c>
      <c r="L4847" s="460" t="str">
        <f t="shared" si="841"/>
        <v>-</v>
      </c>
      <c r="M4847" s="460">
        <f t="shared" si="842"/>
        <v>1</v>
      </c>
      <c r="N4847" s="460">
        <f t="shared" si="843"/>
        <v>1.1723459722474302E-22</v>
      </c>
      <c r="O4847" s="460">
        <f t="shared" si="848"/>
        <v>-438.61888408606876</v>
      </c>
      <c r="P4847" s="460">
        <f t="shared" si="845"/>
        <v>-1000</v>
      </c>
      <c r="Q4847" s="460">
        <f t="shared" si="846"/>
        <v>4.1168594633232554E-33</v>
      </c>
      <c r="R4847" s="460">
        <f t="shared" si="847"/>
        <v>-4.116859463323255E-30</v>
      </c>
    </row>
    <row r="4848" spans="3:18" x14ac:dyDescent="0.35">
      <c r="C4848" s="460">
        <v>107000</v>
      </c>
      <c r="D4848" s="460">
        <f t="shared" si="838"/>
        <v>107000</v>
      </c>
      <c r="E4848" s="460">
        <f t="shared" si="844"/>
        <v>107</v>
      </c>
      <c r="F4848" s="460">
        <f t="shared" si="839"/>
        <v>1.1933211866765893E-8</v>
      </c>
      <c r="G4848" s="460">
        <v>1.0536714510265399E-8</v>
      </c>
      <c r="H4848" s="460">
        <f t="shared" si="840"/>
        <v>1</v>
      </c>
      <c r="I4848" s="460">
        <v>3.9684797755628099E-8</v>
      </c>
      <c r="J4848" s="587">
        <v>8.1851747142512095E-8</v>
      </c>
      <c r="K4848" s="587">
        <v>1.54079651606389E-7</v>
      </c>
      <c r="L4848" s="460" t="str">
        <f t="shared" si="841"/>
        <v>-</v>
      </c>
      <c r="M4848" s="460">
        <f t="shared" si="842"/>
        <v>1</v>
      </c>
      <c r="N4848" s="460">
        <f t="shared" si="843"/>
        <v>1.2573684663062344E-16</v>
      </c>
      <c r="O4848" s="460">
        <f t="shared" si="848"/>
        <v>-318.01074871144755</v>
      </c>
      <c r="P4848" s="460">
        <f t="shared" si="845"/>
        <v>-1000</v>
      </c>
      <c r="Q4848" s="460">
        <f t="shared" si="846"/>
        <v>3.9524460205109514E-33</v>
      </c>
      <c r="R4848" s="460">
        <f t="shared" si="847"/>
        <v>-3.9524460205109511E-30</v>
      </c>
    </row>
    <row r="4849" spans="3:18" x14ac:dyDescent="0.35">
      <c r="C4849" s="460">
        <v>108000</v>
      </c>
      <c r="D4849" s="460">
        <f t="shared" si="838"/>
        <v>108000</v>
      </c>
      <c r="E4849" s="460">
        <f t="shared" si="844"/>
        <v>108</v>
      </c>
      <c r="F4849" s="460">
        <f t="shared" si="839"/>
        <v>1.3495592283105653E-48</v>
      </c>
      <c r="G4849" s="460">
        <v>0.99999998509883903</v>
      </c>
      <c r="H4849" s="460">
        <f t="shared" si="840"/>
        <v>1</v>
      </c>
      <c r="I4849" s="460">
        <v>7.1932789817950695E-8</v>
      </c>
      <c r="J4849" s="587">
        <v>4.8381467183650198E-8</v>
      </c>
      <c r="K4849" s="587">
        <v>1.4923616207480199E-7</v>
      </c>
      <c r="L4849" s="460" t="str">
        <f t="shared" si="841"/>
        <v>-</v>
      </c>
      <c r="M4849" s="460">
        <f t="shared" si="842"/>
        <v>1</v>
      </c>
      <c r="N4849" s="460">
        <f t="shared" si="843"/>
        <v>1.349559208200566E-48</v>
      </c>
      <c r="O4849" s="460">
        <f t="shared" si="848"/>
        <v>-957.3961611442578</v>
      </c>
      <c r="P4849" s="460">
        <f t="shared" si="845"/>
        <v>-1000</v>
      </c>
      <c r="Q4849" s="460">
        <f t="shared" si="846"/>
        <v>3.9524386501532304E-33</v>
      </c>
      <c r="R4849" s="460">
        <f t="shared" si="847"/>
        <v>-3.9524386501532306E-30</v>
      </c>
    </row>
    <row r="4850" spans="3:18" x14ac:dyDescent="0.35">
      <c r="C4850" s="460">
        <v>109000</v>
      </c>
      <c r="D4850" s="460">
        <f t="shared" si="838"/>
        <v>109000</v>
      </c>
      <c r="E4850" s="460">
        <f t="shared" si="844"/>
        <v>109</v>
      </c>
      <c r="F4850" s="460">
        <f t="shared" si="839"/>
        <v>1.1715125879408932E-8</v>
      </c>
      <c r="G4850" s="460">
        <v>1.05367182115798E-8</v>
      </c>
      <c r="H4850" s="460">
        <f t="shared" si="840"/>
        <v>1</v>
      </c>
      <c r="I4850" s="460">
        <v>7.1070249020855305E-8</v>
      </c>
      <c r="J4850" s="587">
        <v>1.21353962133186E-8</v>
      </c>
      <c r="K4850" s="587">
        <v>1.36182758164615E-7</v>
      </c>
      <c r="L4850" s="460" t="str">
        <f t="shared" si="841"/>
        <v>-</v>
      </c>
      <c r="M4850" s="460">
        <f t="shared" si="842"/>
        <v>1</v>
      </c>
      <c r="N4850" s="460">
        <f t="shared" si="843"/>
        <v>1.2343898020451791E-16</v>
      </c>
      <c r="O4850" s="460">
        <f t="shared" si="848"/>
        <v>-318.17095349738486</v>
      </c>
      <c r="P4850" s="460">
        <f t="shared" si="845"/>
        <v>-1000</v>
      </c>
      <c r="Q4850" s="460">
        <f t="shared" si="846"/>
        <v>3.8092954584828412E-33</v>
      </c>
      <c r="R4850" s="460">
        <f t="shared" si="847"/>
        <v>-3.8092954584828414E-30</v>
      </c>
    </row>
    <row r="4851" spans="3:18" x14ac:dyDescent="0.35">
      <c r="C4851" s="460">
        <v>110000</v>
      </c>
      <c r="D4851" s="460">
        <f t="shared" si="838"/>
        <v>110000</v>
      </c>
      <c r="E4851" s="460">
        <f t="shared" si="844"/>
        <v>110</v>
      </c>
      <c r="F4851" s="460">
        <f t="shared" si="839"/>
        <v>3.285476050646761E-8</v>
      </c>
      <c r="G4851" s="460">
        <v>2.0622500490193299E-15</v>
      </c>
      <c r="H4851" s="460">
        <f t="shared" si="840"/>
        <v>1</v>
      </c>
      <c r="I4851" s="460">
        <v>2.2727840138267999E-8</v>
      </c>
      <c r="J4851" s="587">
        <v>6.2509905758608407E-8</v>
      </c>
      <c r="K4851" s="587">
        <v>1.30744824029739E-7</v>
      </c>
      <c r="L4851" s="460" t="str">
        <f t="shared" si="841"/>
        <v>-</v>
      </c>
      <c r="M4851" s="460">
        <f t="shared" si="842"/>
        <v>1</v>
      </c>
      <c r="N4851" s="460">
        <f t="shared" si="843"/>
        <v>6.7754731464981167E-23</v>
      </c>
      <c r="O4851" s="460">
        <f t="shared" si="848"/>
        <v>-443.38120743272168</v>
      </c>
      <c r="P4851" s="460">
        <f t="shared" si="845"/>
        <v>-1000</v>
      </c>
      <c r="Q4851" s="460">
        <f t="shared" si="846"/>
        <v>3.8092996402714666E-33</v>
      </c>
      <c r="R4851" s="460">
        <f t="shared" si="847"/>
        <v>-3.8092996402714668E-30</v>
      </c>
    </row>
    <row r="4852" spans="3:18" x14ac:dyDescent="0.35">
      <c r="C4852" s="460">
        <v>111000</v>
      </c>
      <c r="D4852" s="460">
        <f t="shared" si="838"/>
        <v>111000</v>
      </c>
      <c r="E4852" s="460">
        <f t="shared" si="844"/>
        <v>111</v>
      </c>
      <c r="F4852" s="460">
        <f t="shared" si="839"/>
        <v>1.1523005711335736E-8</v>
      </c>
      <c r="G4852" s="460">
        <v>1.05366975437365E-8</v>
      </c>
      <c r="H4852" s="460">
        <f t="shared" si="840"/>
        <v>1</v>
      </c>
      <c r="I4852" s="460">
        <v>3.2851976908924799E-8</v>
      </c>
      <c r="J4852" s="587">
        <v>4.6488840602774303E-8</v>
      </c>
      <c r="K4852" s="587">
        <v>1.17888365704543E-7</v>
      </c>
      <c r="L4852" s="460" t="str">
        <f t="shared" si="841"/>
        <v>-</v>
      </c>
      <c r="M4852" s="460">
        <f t="shared" si="842"/>
        <v>1</v>
      </c>
      <c r="N4852" s="460">
        <f t="shared" si="843"/>
        <v>1.2141442597509292E-16</v>
      </c>
      <c r="O4852" s="460">
        <f t="shared" si="848"/>
        <v>-318.31459418133289</v>
      </c>
      <c r="P4852" s="460">
        <f t="shared" si="845"/>
        <v>-1000</v>
      </c>
      <c r="Q4852" s="460">
        <f t="shared" si="846"/>
        <v>3.685369821917391E-33</v>
      </c>
      <c r="R4852" s="460">
        <f t="shared" si="847"/>
        <v>-3.6853698219173913E-30</v>
      </c>
    </row>
    <row r="4853" spans="3:18" x14ac:dyDescent="0.35">
      <c r="C4853" s="460">
        <v>112000</v>
      </c>
      <c r="D4853" s="460">
        <f t="shared" si="838"/>
        <v>112000</v>
      </c>
      <c r="E4853" s="460">
        <f t="shared" si="844"/>
        <v>112</v>
      </c>
      <c r="F4853" s="460">
        <f t="shared" si="839"/>
        <v>9.9787986894648461E-49</v>
      </c>
      <c r="G4853" s="460">
        <v>0.99999998509883903</v>
      </c>
      <c r="H4853" s="460">
        <f t="shared" si="840"/>
        <v>1</v>
      </c>
      <c r="I4853" s="460">
        <v>6.5716390328093397E-8</v>
      </c>
      <c r="J4853" s="587">
        <v>1.6274807174460401E-8</v>
      </c>
      <c r="K4853" s="587">
        <v>1.17588028961422E-7</v>
      </c>
      <c r="L4853" s="460" t="str">
        <f t="shared" si="841"/>
        <v>-</v>
      </c>
      <c r="M4853" s="460">
        <f t="shared" si="842"/>
        <v>1</v>
      </c>
      <c r="N4853" s="460">
        <f t="shared" si="843"/>
        <v>9.9787985407691609E-49</v>
      </c>
      <c r="O4853" s="460">
        <f t="shared" si="848"/>
        <v>-960.01843490275917</v>
      </c>
      <c r="P4853" s="460">
        <f t="shared" si="845"/>
        <v>-1000</v>
      </c>
      <c r="Q4853" s="460">
        <f t="shared" si="846"/>
        <v>3.6853657087153298E-33</v>
      </c>
      <c r="R4853" s="460">
        <f t="shared" si="847"/>
        <v>-3.6853657087153297E-30</v>
      </c>
    </row>
    <row r="4854" spans="3:18" x14ac:dyDescent="0.35">
      <c r="C4854" s="460">
        <v>113000</v>
      </c>
      <c r="D4854" s="460">
        <f t="shared" si="838"/>
        <v>113000</v>
      </c>
      <c r="E4854" s="460">
        <f t="shared" si="844"/>
        <v>113</v>
      </c>
      <c r="F4854" s="460">
        <f t="shared" si="839"/>
        <v>1.1355459452501301E-8</v>
      </c>
      <c r="G4854" s="460">
        <v>1.05367172959396E-8</v>
      </c>
      <c r="H4854" s="460">
        <f t="shared" si="840"/>
        <v>1</v>
      </c>
      <c r="I4854" s="460">
        <v>3.4881969558676199E-8</v>
      </c>
      <c r="J4854" s="587">
        <v>3.7460101310970903E-8</v>
      </c>
      <c r="K4854" s="587">
        <v>1.05705010903825E-7</v>
      </c>
      <c r="L4854" s="460" t="str">
        <f t="shared" si="841"/>
        <v>-</v>
      </c>
      <c r="M4854" s="460">
        <f t="shared" si="842"/>
        <v>1</v>
      </c>
      <c r="N4854" s="460">
        <f t="shared" si="843"/>
        <v>1.1964926601651129E-16</v>
      </c>
      <c r="O4854" s="460">
        <f t="shared" si="848"/>
        <v>-318.44179922407926</v>
      </c>
      <c r="P4854" s="460">
        <f t="shared" si="845"/>
        <v>-1000</v>
      </c>
      <c r="Q4854" s="460">
        <f t="shared" si="846"/>
        <v>3.5789867145724708E-33</v>
      </c>
      <c r="R4854" s="460">
        <f t="shared" si="847"/>
        <v>-3.578986714572471E-30</v>
      </c>
    </row>
    <row r="4855" spans="3:18" x14ac:dyDescent="0.35">
      <c r="C4855" s="460">
        <v>114000</v>
      </c>
      <c r="D4855" s="460">
        <f t="shared" si="838"/>
        <v>114000</v>
      </c>
      <c r="E4855" s="460">
        <f t="shared" si="844"/>
        <v>114</v>
      </c>
      <c r="F4855" s="460">
        <f t="shared" si="839"/>
        <v>3.190613371620726E-8</v>
      </c>
      <c r="G4855" s="460">
        <v>2.7301019023318199E-14</v>
      </c>
      <c r="H4855" s="460">
        <f t="shared" si="840"/>
        <v>1</v>
      </c>
      <c r="I4855" s="460">
        <v>7.9823849803623702E-9</v>
      </c>
      <c r="J4855" s="587">
        <v>4.5133449291188201E-8</v>
      </c>
      <c r="K4855" s="587">
        <v>9.6985373727052194E-8</v>
      </c>
      <c r="L4855" s="460" t="str">
        <f t="shared" si="841"/>
        <v>-</v>
      </c>
      <c r="M4855" s="460">
        <f t="shared" si="842"/>
        <v>1</v>
      </c>
      <c r="N4855" s="460">
        <f t="shared" si="843"/>
        <v>8.7106996354670864E-22</v>
      </c>
      <c r="O4855" s="460">
        <f t="shared" si="848"/>
        <v>-421.19893922907755</v>
      </c>
      <c r="P4855" s="460">
        <f t="shared" si="845"/>
        <v>-1000</v>
      </c>
      <c r="Q4855" s="460">
        <f t="shared" si="846"/>
        <v>3.5790388262030552E-33</v>
      </c>
      <c r="R4855" s="460">
        <f t="shared" si="847"/>
        <v>-3.5790388262030549E-30</v>
      </c>
    </row>
    <row r="4856" spans="3:18" x14ac:dyDescent="0.35">
      <c r="C4856" s="460">
        <v>115000</v>
      </c>
      <c r="D4856" s="460">
        <f t="shared" si="838"/>
        <v>115000</v>
      </c>
      <c r="E4856" s="460">
        <f t="shared" si="844"/>
        <v>115</v>
      </c>
      <c r="F4856" s="460">
        <f t="shared" si="839"/>
        <v>1.1211295228203241E-8</v>
      </c>
      <c r="G4856" s="460">
        <v>1.0536698473483E-8</v>
      </c>
      <c r="H4856" s="460">
        <f t="shared" si="840"/>
        <v>1</v>
      </c>
      <c r="I4856" s="460">
        <v>2.8324574995334401E-8</v>
      </c>
      <c r="J4856" s="587">
        <v>2.2648312830682802E-8</v>
      </c>
      <c r="K4856" s="587">
        <v>8.6812149780745401E-8</v>
      </c>
      <c r="L4856" s="460" t="str">
        <f t="shared" si="841"/>
        <v>-</v>
      </c>
      <c r="M4856" s="460">
        <f t="shared" si="842"/>
        <v>1</v>
      </c>
      <c r="N4856" s="460">
        <f t="shared" si="843"/>
        <v>1.1813003731677633E-16</v>
      </c>
      <c r="O4856" s="460">
        <f t="shared" si="848"/>
        <v>-318.55279317689417</v>
      </c>
      <c r="P4856" s="460">
        <f t="shared" si="845"/>
        <v>-1000</v>
      </c>
      <c r="Q4856" s="460">
        <f t="shared" si="846"/>
        <v>3.4887278790690823E-33</v>
      </c>
      <c r="R4856" s="460">
        <f t="shared" si="847"/>
        <v>-3.4887278790690825E-30</v>
      </c>
    </row>
    <row r="4857" spans="3:18" x14ac:dyDescent="0.35">
      <c r="C4857" s="460">
        <v>116000</v>
      </c>
      <c r="D4857" s="460">
        <f t="shared" si="838"/>
        <v>116000</v>
      </c>
      <c r="E4857" s="460">
        <f t="shared" si="844"/>
        <v>116</v>
      </c>
      <c r="F4857" s="460">
        <f t="shared" si="839"/>
        <v>7.2381830935665843E-49</v>
      </c>
      <c r="G4857" s="460">
        <v>0.99999998509883903</v>
      </c>
      <c r="H4857" s="460">
        <f t="shared" si="840"/>
        <v>1</v>
      </c>
      <c r="I4857" s="460">
        <v>4.3500026760713501E-8</v>
      </c>
      <c r="J4857" s="587">
        <v>4.50686699806853E-9</v>
      </c>
      <c r="K4857" s="587">
        <v>8.59944038392401E-8</v>
      </c>
      <c r="L4857" s="460" t="str">
        <f t="shared" si="841"/>
        <v>-</v>
      </c>
      <c r="M4857" s="460">
        <f t="shared" si="842"/>
        <v>1</v>
      </c>
      <c r="N4857" s="460">
        <f t="shared" si="843"/>
        <v>7.2381829857092531E-49</v>
      </c>
      <c r="O4857" s="460">
        <f t="shared" si="848"/>
        <v>-962.80740883715862</v>
      </c>
      <c r="P4857" s="460">
        <f t="shared" si="845"/>
        <v>-1000</v>
      </c>
      <c r="Q4857" s="460">
        <f t="shared" si="846"/>
        <v>3.4886764291157423E-33</v>
      </c>
      <c r="R4857" s="460">
        <f t="shared" si="847"/>
        <v>-3.488676429115742E-30</v>
      </c>
    </row>
    <row r="4858" spans="3:18" x14ac:dyDescent="0.35">
      <c r="C4858" s="460">
        <v>117000</v>
      </c>
      <c r="D4858" s="460">
        <f t="shared" si="838"/>
        <v>117000</v>
      </c>
      <c r="E4858" s="460">
        <f t="shared" si="844"/>
        <v>117</v>
      </c>
      <c r="F4858" s="460">
        <f t="shared" si="839"/>
        <v>1.1089503980168857E-8</v>
      </c>
      <c r="G4858" s="460">
        <v>1.0536716357453299E-8</v>
      </c>
      <c r="H4858" s="460">
        <f t="shared" si="840"/>
        <v>1</v>
      </c>
      <c r="I4858" s="460">
        <v>3.1604804097029399E-8</v>
      </c>
      <c r="J4858" s="587">
        <v>3.48968532053747E-8</v>
      </c>
      <c r="K4858" s="587">
        <v>8.9849297612784296E-8</v>
      </c>
      <c r="L4858" s="460" t="str">
        <f t="shared" si="841"/>
        <v>-</v>
      </c>
      <c r="M4858" s="460">
        <f t="shared" si="842"/>
        <v>1</v>
      </c>
      <c r="N4858" s="460">
        <f t="shared" si="843"/>
        <v>1.1684695798388866E-16</v>
      </c>
      <c r="O4858" s="460">
        <f t="shared" si="848"/>
        <v>-318.64765179260809</v>
      </c>
      <c r="P4858" s="460">
        <f t="shared" si="845"/>
        <v>-1000</v>
      </c>
      <c r="Q4858" s="460">
        <f t="shared" si="846"/>
        <v>3.41330289752216E-33</v>
      </c>
      <c r="R4858" s="460">
        <f t="shared" si="847"/>
        <v>-3.4133028975221598E-30</v>
      </c>
    </row>
    <row r="4859" spans="3:18" x14ac:dyDescent="0.35">
      <c r="C4859" s="460">
        <v>118000</v>
      </c>
      <c r="D4859" s="460">
        <f t="shared" si="838"/>
        <v>118000</v>
      </c>
      <c r="E4859" s="460">
        <f t="shared" si="844"/>
        <v>118</v>
      </c>
      <c r="F4859" s="460">
        <f t="shared" si="839"/>
        <v>3.1216584548158365E-8</v>
      </c>
      <c r="G4859" s="460">
        <v>6.9128098270598498E-16</v>
      </c>
      <c r="H4859" s="460">
        <f t="shared" si="840"/>
        <v>1</v>
      </c>
      <c r="I4859" s="460">
        <v>1.78652725881121E-10</v>
      </c>
      <c r="J4859" s="587">
        <v>2.9034258106390399E-8</v>
      </c>
      <c r="K4859" s="587">
        <v>7.5075850901191998E-8</v>
      </c>
      <c r="L4859" s="460" t="str">
        <f t="shared" si="841"/>
        <v>-</v>
      </c>
      <c r="M4859" s="460">
        <f t="shared" si="842"/>
        <v>1</v>
      </c>
      <c r="N4859" s="460">
        <f t="shared" si="843"/>
        <v>2.157943124317538E-23</v>
      </c>
      <c r="O4859" s="460">
        <f t="shared" si="848"/>
        <v>-453.31920011910995</v>
      </c>
      <c r="P4859" s="460">
        <f t="shared" si="845"/>
        <v>-1000</v>
      </c>
      <c r="Q4859" s="460">
        <f t="shared" si="846"/>
        <v>3.4133041582677247E-33</v>
      </c>
      <c r="R4859" s="460">
        <f t="shared" si="847"/>
        <v>-3.413304158267725E-30</v>
      </c>
    </row>
    <row r="4860" spans="3:18" x14ac:dyDescent="0.35">
      <c r="C4860" s="460">
        <v>119000</v>
      </c>
      <c r="D4860" s="460">
        <f t="shared" si="838"/>
        <v>119000</v>
      </c>
      <c r="E4860" s="460">
        <f t="shared" si="844"/>
        <v>119</v>
      </c>
      <c r="F4860" s="460">
        <f t="shared" si="839"/>
        <v>1.0989245178510374E-8</v>
      </c>
      <c r="G4860" s="460">
        <v>1.05367172993517E-8</v>
      </c>
      <c r="H4860" s="460">
        <f t="shared" si="840"/>
        <v>1</v>
      </c>
      <c r="I4860" s="460">
        <v>2.9673913502527201E-8</v>
      </c>
      <c r="J4860" s="587">
        <v>1.11959879307457E-8</v>
      </c>
      <c r="K4860" s="587">
        <v>6.6294182765816195E-8</v>
      </c>
      <c r="L4860" s="460" t="str">
        <f t="shared" si="841"/>
        <v>-</v>
      </c>
      <c r="M4860" s="460">
        <f t="shared" si="842"/>
        <v>1</v>
      </c>
      <c r="N4860" s="460">
        <f t="shared" si="843"/>
        <v>1.1579056977922751E-16</v>
      </c>
      <c r="O4860" s="460">
        <f t="shared" si="848"/>
        <v>-318.72653617998037</v>
      </c>
      <c r="P4860" s="460">
        <f t="shared" si="845"/>
        <v>-1000</v>
      </c>
      <c r="Q4860" s="460">
        <f t="shared" si="846"/>
        <v>3.3518652617969753E-33</v>
      </c>
      <c r="R4860" s="460">
        <f t="shared" si="847"/>
        <v>-3.3518652617969752E-30</v>
      </c>
    </row>
    <row r="4861" spans="3:18" x14ac:dyDescent="0.35">
      <c r="C4861" s="460">
        <v>120000</v>
      </c>
      <c r="D4861" s="460">
        <f t="shared" si="838"/>
        <v>120000</v>
      </c>
      <c r="E4861" s="460">
        <f t="shared" si="844"/>
        <v>120</v>
      </c>
      <c r="F4861" s="460">
        <f t="shared" si="839"/>
        <v>5.1235731395800511E-49</v>
      </c>
      <c r="G4861" s="460">
        <v>0.99999998509883903</v>
      </c>
      <c r="H4861" s="460">
        <f t="shared" si="840"/>
        <v>1</v>
      </c>
      <c r="I4861" s="460">
        <v>2.35228233437019E-8</v>
      </c>
      <c r="J4861" s="587">
        <v>1.4919026888561799E-8</v>
      </c>
      <c r="K4861" s="587">
        <v>5.3958684159198101E-8</v>
      </c>
      <c r="L4861" s="460" t="str">
        <f t="shared" si="841"/>
        <v>-</v>
      </c>
      <c r="M4861" s="460">
        <f t="shared" si="842"/>
        <v>1</v>
      </c>
      <c r="N4861" s="460">
        <f t="shared" si="843"/>
        <v>5.1235730632328628E-49</v>
      </c>
      <c r="O4861" s="460">
        <f t="shared" si="848"/>
        <v>-965.80854132564707</v>
      </c>
      <c r="P4861" s="460">
        <f t="shared" si="845"/>
        <v>-1000</v>
      </c>
      <c r="Q4861" s="460">
        <f t="shared" si="846"/>
        <v>3.3518640124495389E-33</v>
      </c>
      <c r="R4861" s="460">
        <f t="shared" si="847"/>
        <v>-3.3518640124495388E-30</v>
      </c>
    </row>
    <row r="4862" spans="3:18" x14ac:dyDescent="0.35">
      <c r="C4862" s="460">
        <v>121000</v>
      </c>
      <c r="D4862" s="460">
        <f t="shared" ref="D4862:D4869" si="849">IF(AND($D$11=$U$86,$D$13&gt;=$U$80),$D$13/$U$80,1)*(f_CLK_MHz/fCLK_NOM_MHz)*$C4862</f>
        <v>121000</v>
      </c>
      <c r="E4862" s="460">
        <f t="shared" si="844"/>
        <v>121</v>
      </c>
      <c r="F4862" s="460">
        <f t="shared" ref="F4862:F4869" si="850">IF(SINC3_Decimation&lt;&gt;0,(ABS(SIN(((MOD_CLK_DIV*PI()*$D4862*SINC3_Decimation)/(f_CLK_MHz*1000000)))/(SINC3_Decimation*SIN(((MOD_CLK_DIV*PI()*$D4862)/(f_CLK_MHz*1000000)))))^First_Stage_Order),"-")</f>
        <v>1.0909835127700747E-8</v>
      </c>
      <c r="G4862" s="460">
        <v>1.0536715452699399E-8</v>
      </c>
      <c r="H4862" s="460">
        <f t="shared" ref="H4862:H4869" si="851">IF(SINC1A_Decimation&lt;&gt;0,(ABS(SIN(((MOD_CLK_DIV*SINC3_Decimation*FIR2_Decimation*PI()*$D4862*SINC1A_Decimation)/(f_CLK_MHz*1000000)))/(SINC1A_Decimation*SIN(((MOD_CLK_DIV*SINC3_Decimation*FIR2_Decimation*PI()*$D4862)/(f_CLK_MHz*1000000)))))^1),"-")</f>
        <v>1</v>
      </c>
      <c r="I4862" s="460">
        <v>2.4460412011361399E-8</v>
      </c>
      <c r="J4862" s="587">
        <v>2.59054872653967E-8</v>
      </c>
      <c r="K4862" s="587">
        <v>4.5393791507368499E-8</v>
      </c>
      <c r="L4862" s="460" t="str">
        <f t="shared" ref="L4862:L4869" si="852">IF(SINC1B_Decimation&lt;&gt;0,(ABS(SIN(((MOD_CLK_DIV*FIR1_Decimation*PI()*$D4862*SINC1B_Decimation)/(f_CLK_MHz*1000000)))/(SINC1B_Decimation*SIN(((MOD_CLK_DIV*FIR1_Decimation*PI()*$D4862)/(f_CLK_MHz*1000000)))))^1),"-")</f>
        <v>-</v>
      </c>
      <c r="M4862" s="460">
        <f t="shared" ref="M4862:M4869" si="853">IF($D$14=$Z$85,(ABS(SIN(((Dec_Prior_to_Chop*PI()*$D4862*2)/(f_CLK_MHz*1000000)))/(2*SIN(((Dec_Prior_to_Chop*PI()*$D4862)/(f_CLK_MHz*1000000)))))^1),1)</f>
        <v>1</v>
      </c>
      <c r="N4862" s="460">
        <f t="shared" ref="N4862:N4869" si="854">M4862*IF(FILTER=$U$85,F4862,IF(AND(FILTER=$U$86,$D$13&lt;=$U$73,$D$13&lt;&gt;$U$72),F4862*G4862*H4862,IF(AND(FILTER=$U$86,OR($D$13&gt;=$U$74,$D$13=$U$72),$D$13&lt;=$U$79,$D$13&lt;&gt;$U$75),I4862*L4862,IF(AND(FILTER=$U$86,$D$13=$U$75),J4862*L4862,IF(AND(FILTER=$U$86,$D$13&gt;=$U$80),K4862,"Error")))))</f>
        <v>1.149538283764472E-16</v>
      </c>
      <c r="O4862" s="460">
        <f t="shared" si="848"/>
        <v>-318.78953121167319</v>
      </c>
      <c r="P4862" s="460">
        <f t="shared" si="845"/>
        <v>-1000</v>
      </c>
      <c r="Q4862" s="460">
        <f t="shared" si="846"/>
        <v>3.3035956646004192E-33</v>
      </c>
      <c r="R4862" s="460">
        <f t="shared" si="847"/>
        <v>-3.3035956646004189E-30</v>
      </c>
    </row>
    <row r="4863" spans="3:18" x14ac:dyDescent="0.35">
      <c r="C4863" s="460">
        <v>122000</v>
      </c>
      <c r="D4863" s="460">
        <f t="shared" si="849"/>
        <v>122000</v>
      </c>
      <c r="E4863" s="460">
        <f t="shared" ref="E4863:E4869" si="855">D4863/1000</f>
        <v>122</v>
      </c>
      <c r="F4863" s="460">
        <f t="shared" si="850"/>
        <v>3.0766994612123717E-8</v>
      </c>
      <c r="G4863" s="460">
        <v>2.0680464985686399E-15</v>
      </c>
      <c r="H4863" s="460">
        <f t="shared" si="851"/>
        <v>1</v>
      </c>
      <c r="I4863" s="460">
        <v>4.4079557722139796E-9</v>
      </c>
      <c r="J4863" s="587">
        <v>1.15506402010217E-8</v>
      </c>
      <c r="K4863" s="587">
        <v>3.8712742080474001E-8</v>
      </c>
      <c r="L4863" s="460" t="str">
        <f t="shared" si="852"/>
        <v>-</v>
      </c>
      <c r="M4863" s="460">
        <f t="shared" si="853"/>
        <v>1</v>
      </c>
      <c r="N4863" s="460">
        <f t="shared" si="854"/>
        <v>6.3627575479082658E-23</v>
      </c>
      <c r="O4863" s="460">
        <f t="shared" si="848"/>
        <v>-443.92709250372332</v>
      </c>
      <c r="P4863" s="460">
        <f t="shared" si="845"/>
        <v>-1000</v>
      </c>
      <c r="Q4863" s="460">
        <f t="shared" si="846"/>
        <v>3.3035993217181271E-33</v>
      </c>
      <c r="R4863" s="460">
        <f t="shared" si="847"/>
        <v>-3.3035993217181271E-30</v>
      </c>
    </row>
    <row r="4864" spans="3:18" x14ac:dyDescent="0.35">
      <c r="C4864" s="460">
        <v>123000</v>
      </c>
      <c r="D4864" s="460">
        <f t="shared" si="849"/>
        <v>123000</v>
      </c>
      <c r="E4864" s="460">
        <f t="shared" si="855"/>
        <v>123</v>
      </c>
      <c r="F4864" s="460">
        <f t="shared" si="850"/>
        <v>1.0850737596797965E-8</v>
      </c>
      <c r="G4864" s="460">
        <v>1.0536700333895999E-8</v>
      </c>
      <c r="H4864" s="460">
        <f t="shared" si="851"/>
        <v>1</v>
      </c>
      <c r="I4864" s="460">
        <v>1.3495633759242999E-8</v>
      </c>
      <c r="J4864" s="587">
        <v>8.0444200336880594E-9</v>
      </c>
      <c r="K4864" s="587">
        <v>3.67669085425883E-8</v>
      </c>
      <c r="L4864" s="460" t="str">
        <f t="shared" si="852"/>
        <v>-</v>
      </c>
      <c r="M4864" s="460">
        <f t="shared" si="853"/>
        <v>1</v>
      </c>
      <c r="N4864" s="460">
        <f t="shared" si="854"/>
        <v>1.1433097045919899E-16</v>
      </c>
      <c r="O4864" s="460">
        <f t="shared" si="848"/>
        <v>-318.83672220265771</v>
      </c>
      <c r="P4864" s="460">
        <f t="shared" si="845"/>
        <v>-1000</v>
      </c>
      <c r="Q4864" s="460">
        <f t="shared" si="846"/>
        <v>3.2678963388377967E-33</v>
      </c>
      <c r="R4864" s="460">
        <f t="shared" si="847"/>
        <v>-3.2678963388377967E-30</v>
      </c>
    </row>
    <row r="4865" spans="3:18" x14ac:dyDescent="0.35">
      <c r="C4865" s="460">
        <v>124000</v>
      </c>
      <c r="D4865" s="460">
        <f t="shared" si="849"/>
        <v>124000</v>
      </c>
      <c r="E4865" s="460">
        <f t="shared" si="855"/>
        <v>124</v>
      </c>
      <c r="F4865" s="460">
        <f t="shared" si="850"/>
        <v>3.5085484452252496E-49</v>
      </c>
      <c r="G4865" s="460">
        <v>0.99999998509883903</v>
      </c>
      <c r="H4865" s="460">
        <f t="shared" si="851"/>
        <v>1</v>
      </c>
      <c r="I4865" s="460">
        <v>2.0645601998634699E-8</v>
      </c>
      <c r="J4865" s="587">
        <v>1.39538935916615E-8</v>
      </c>
      <c r="K4865" s="587">
        <v>2.6709329527508899E-8</v>
      </c>
      <c r="L4865" s="460" t="str">
        <f t="shared" si="852"/>
        <v>-</v>
      </c>
      <c r="M4865" s="460">
        <f t="shared" si="853"/>
        <v>1</v>
      </c>
      <c r="N4865" s="460">
        <f t="shared" si="854"/>
        <v>3.5085483929438044E-49</v>
      </c>
      <c r="O4865" s="460">
        <f t="shared" si="848"/>
        <v>-969.09745057855048</v>
      </c>
      <c r="P4865" s="460">
        <f t="shared" si="845"/>
        <v>-1000</v>
      </c>
      <c r="Q4865" s="460">
        <f t="shared" si="846"/>
        <v>3.2678927015355582E-33</v>
      </c>
      <c r="R4865" s="460">
        <f t="shared" si="847"/>
        <v>-3.2678927015355579E-30</v>
      </c>
    </row>
    <row r="4866" spans="3:18" x14ac:dyDescent="0.35">
      <c r="C4866" s="460">
        <v>125000</v>
      </c>
      <c r="D4866" s="460">
        <f t="shared" si="849"/>
        <v>125000</v>
      </c>
      <c r="E4866" s="460">
        <f t="shared" si="855"/>
        <v>125</v>
      </c>
      <c r="F4866" s="460">
        <f t="shared" si="850"/>
        <v>1.0811556561411717E-8</v>
      </c>
      <c r="G4866" s="460">
        <v>1.05367145148264E-8</v>
      </c>
      <c r="H4866" s="460">
        <f t="shared" si="851"/>
        <v>1</v>
      </c>
      <c r="I4866" s="460">
        <v>1.2582076016960501E-8</v>
      </c>
      <c r="J4866" s="587">
        <v>3.80410682510112E-10</v>
      </c>
      <c r="K4866" s="587">
        <v>1.7645289391836501E-8</v>
      </c>
      <c r="L4866" s="460" t="str">
        <f t="shared" si="852"/>
        <v>-</v>
      </c>
      <c r="M4866" s="460">
        <f t="shared" si="853"/>
        <v>1</v>
      </c>
      <c r="N4866" s="460">
        <f t="shared" si="854"/>
        <v>1.1391828494849345E-16</v>
      </c>
      <c r="O4866" s="460">
        <f t="shared" si="848"/>
        <v>-318.86813124012264</v>
      </c>
      <c r="P4866" s="460">
        <f t="shared" si="845"/>
        <v>-1000</v>
      </c>
      <c r="Q4866" s="460">
        <f t="shared" si="846"/>
        <v>3.2443439114015369E-33</v>
      </c>
      <c r="R4866" s="460">
        <f t="shared" si="847"/>
        <v>-3.2443439114015371E-30</v>
      </c>
    </row>
    <row r="4867" spans="3:18" x14ac:dyDescent="0.35">
      <c r="C4867" s="460">
        <v>126000</v>
      </c>
      <c r="D4867" s="460">
        <f t="shared" si="849"/>
        <v>126000</v>
      </c>
      <c r="E4867" s="460">
        <f t="shared" si="855"/>
        <v>126</v>
      </c>
      <c r="F4867" s="460">
        <f t="shared" si="850"/>
        <v>3.0545168714775979E-8</v>
      </c>
      <c r="G4867" s="460">
        <v>2.31707224757303E-14</v>
      </c>
      <c r="H4867" s="460">
        <f t="shared" si="851"/>
        <v>1</v>
      </c>
      <c r="I4867" s="460">
        <v>3.6420620187835801E-9</v>
      </c>
      <c r="J4867" s="587">
        <v>4.9878782260506701E-9</v>
      </c>
      <c r="K4867" s="587">
        <v>1.0495207914466801E-8</v>
      </c>
      <c r="L4867" s="460" t="str">
        <f t="shared" si="852"/>
        <v>-</v>
      </c>
      <c r="M4867" s="460">
        <f t="shared" si="853"/>
        <v>1</v>
      </c>
      <c r="N4867" s="460">
        <f t="shared" si="854"/>
        <v>7.0775362726443381E-22</v>
      </c>
      <c r="O4867" s="460">
        <f t="shared" si="848"/>
        <v>-423.00235792362622</v>
      </c>
      <c r="P4867" s="460">
        <f t="shared" ref="P4867:P4869" si="856">D4866-D4867</f>
        <v>-1000</v>
      </c>
      <c r="Q4867" s="460">
        <f t="shared" ref="Q4867:Q4869" si="857">((N4867+N4866)/2)^2</f>
        <v>3.2443842245664572E-33</v>
      </c>
      <c r="R4867" s="460">
        <f t="shared" ref="R4867:R4869" si="858">P4867*Q4867</f>
        <v>-3.2443842245664573E-30</v>
      </c>
    </row>
    <row r="4868" spans="3:18" x14ac:dyDescent="0.35">
      <c r="C4868" s="460">
        <v>127000</v>
      </c>
      <c r="D4868" s="460">
        <f t="shared" si="849"/>
        <v>127000</v>
      </c>
      <c r="E4868" s="460">
        <f t="shared" si="855"/>
        <v>127</v>
      </c>
      <c r="F4868" s="460">
        <f t="shared" si="850"/>
        <v>1.0792030895463177E-8</v>
      </c>
      <c r="G4868" s="460">
        <v>1.0536701266709201E-8</v>
      </c>
      <c r="H4868" s="460">
        <f t="shared" si="851"/>
        <v>1</v>
      </c>
      <c r="I4868" s="460">
        <v>4.6734619985091804E-10</v>
      </c>
      <c r="J4868" s="587">
        <v>5.0834919902953504E-9</v>
      </c>
      <c r="K4868" s="587">
        <v>7.6892922051860708E-9</v>
      </c>
      <c r="L4868" s="460" t="str">
        <f t="shared" si="852"/>
        <v>-</v>
      </c>
      <c r="M4868" s="460">
        <f t="shared" si="853"/>
        <v>1</v>
      </c>
      <c r="N4868" s="460">
        <f t="shared" si="854"/>
        <v>1.137124056065917E-16</v>
      </c>
      <c r="O4868" s="460">
        <f t="shared" si="848"/>
        <v>-318.88384305583401</v>
      </c>
      <c r="P4868" s="460">
        <f t="shared" si="856"/>
        <v>-1000</v>
      </c>
      <c r="Q4868" s="460">
        <f t="shared" si="857"/>
        <v>3.2326680375185017E-33</v>
      </c>
      <c r="R4868" s="460">
        <f t="shared" si="858"/>
        <v>-3.2326680375185018E-30</v>
      </c>
    </row>
    <row r="4869" spans="3:18" x14ac:dyDescent="0.35">
      <c r="C4869" s="460">
        <v>128000</v>
      </c>
      <c r="D4869" s="460">
        <f t="shared" si="849"/>
        <v>128000</v>
      </c>
      <c r="E4869" s="460">
        <f t="shared" si="855"/>
        <v>128</v>
      </c>
      <c r="F4869" s="460">
        <f t="shared" si="850"/>
        <v>1.3633609632289981E-47</v>
      </c>
      <c r="G4869" s="460">
        <v>0.99999998509883903</v>
      </c>
      <c r="H4869" s="460">
        <f t="shared" si="851"/>
        <v>1</v>
      </c>
      <c r="I4869" s="460">
        <v>1.2865304848521899E-22</v>
      </c>
      <c r="J4869" s="587">
        <v>7.7214639915562395E-23</v>
      </c>
      <c r="K4869" s="587">
        <v>6.7291931388325295E-23</v>
      </c>
      <c r="L4869" s="460" t="str">
        <f t="shared" si="852"/>
        <v>-</v>
      </c>
      <c r="M4869" s="460">
        <f t="shared" si="853"/>
        <v>1</v>
      </c>
      <c r="N4869" s="460">
        <f t="shared" si="854"/>
        <v>1.3633609429133368E-47</v>
      </c>
      <c r="O4869" s="460">
        <f t="shared" si="848"/>
        <v>-937.30778303351053</v>
      </c>
      <c r="P4869" s="460">
        <f t="shared" si="856"/>
        <v>-1000</v>
      </c>
      <c r="Q4869" s="460">
        <f t="shared" si="857"/>
        <v>3.2326277972095067E-33</v>
      </c>
      <c r="R4869" s="460">
        <f t="shared" si="858"/>
        <v>-3.2326277972095067E-30</v>
      </c>
    </row>
  </sheetData>
  <sheetProtection sheet="1" objects="1" scenarios="1"/>
  <mergeCells count="51">
    <mergeCell ref="A68:A69"/>
    <mergeCell ref="V108:V109"/>
    <mergeCell ref="U62:U63"/>
    <mergeCell ref="U64:U65"/>
    <mergeCell ref="X90:AB90"/>
    <mergeCell ref="V90:V91"/>
    <mergeCell ref="W90:W91"/>
    <mergeCell ref="U90:U91"/>
    <mergeCell ref="V106:V107"/>
    <mergeCell ref="W85:X85"/>
    <mergeCell ref="AB83:AC83"/>
    <mergeCell ref="D15:E15"/>
    <mergeCell ref="D16:E16"/>
    <mergeCell ref="A88:A89"/>
    <mergeCell ref="B14:C14"/>
    <mergeCell ref="D14:E14"/>
    <mergeCell ref="B25:E25"/>
    <mergeCell ref="B28:C28"/>
    <mergeCell ref="B27:C27"/>
    <mergeCell ref="B40:E40"/>
    <mergeCell ref="B26:C26"/>
    <mergeCell ref="D26:E26"/>
    <mergeCell ref="A76:A77"/>
    <mergeCell ref="A80:A81"/>
    <mergeCell ref="A84:A85"/>
    <mergeCell ref="A72:A73"/>
    <mergeCell ref="D28:E28"/>
    <mergeCell ref="A1:N3"/>
    <mergeCell ref="A64:A65"/>
    <mergeCell ref="B10:E10"/>
    <mergeCell ref="D13:E13"/>
    <mergeCell ref="B13:C13"/>
    <mergeCell ref="B11:C11"/>
    <mergeCell ref="B17:C17"/>
    <mergeCell ref="D17:E17"/>
    <mergeCell ref="B16:C16"/>
    <mergeCell ref="B22:C22"/>
    <mergeCell ref="D22:E23"/>
    <mergeCell ref="B23:C23"/>
    <mergeCell ref="D11:E11"/>
    <mergeCell ref="B12:C12"/>
    <mergeCell ref="D12:E12"/>
    <mergeCell ref="B15:C15"/>
    <mergeCell ref="P61:R61"/>
    <mergeCell ref="A59:N59"/>
    <mergeCell ref="B19:E19"/>
    <mergeCell ref="B20:C20"/>
    <mergeCell ref="D20:E20"/>
    <mergeCell ref="B21:C21"/>
    <mergeCell ref="D21:E21"/>
    <mergeCell ref="D27:E27"/>
  </mergeCells>
  <dataValidations count="6">
    <dataValidation type="decimal" allowBlank="1" showInputMessage="1" showErrorMessage="1" errorTitle="Value Out-of-Range" error="Enter a number between 0.1 and 10." promptTitle="Master Clock Frequency (MHz)" prompt="Data rates scale with the master clock frequency. (Nominal value = 4.096 MHz)" sqref="D12:E12">
      <formula1>0.1</formula1>
      <formula2>10</formula2>
    </dataValidation>
    <dataValidation type="whole" operator="greaterThan" allowBlank="1" showInputMessage="1" showErrorMessage="1" promptTitle="Normal Mode Rejection Frequency" prompt="Desired rejection frequency (Hz)." sqref="D20:E20">
      <formula1>0</formula1>
    </dataValidation>
    <dataValidation type="decimal" operator="greaterThan" allowBlank="1" showInputMessage="1" showErrorMessage="1" promptTitle="Tolerance" prompt="Frequency range around the selected normal mode rejection frequency (Hz)" sqref="D21:E21">
      <formula1>0</formula1>
    </dataValidation>
    <dataValidation type="list" allowBlank="1" showInputMessage="1" showErrorMessage="1" promptTitle="Data Rate" prompt="Select a data rate from the calculated data rate options below." sqref="D13:E13">
      <formula1>$U$69:$U$82</formula1>
    </dataValidation>
    <dataValidation type="list" allowBlank="1" showInputMessage="1" showErrorMessage="1" promptTitle="Filter Type" prompt="Selects between SINC3 and Low-Latency (FIR) filter modes." sqref="D11:E11">
      <formula1>$U$85:$U$86</formula1>
    </dataValidation>
    <dataValidation type="list" allowBlank="1" showInputMessage="1" showErrorMessage="1" promptTitle="Global Chop" prompt="Select a Global Chop mode." sqref="D14:E14">
      <formula1>$Z$85:$Z$86</formula1>
    </dataValidation>
  </dataValidations>
  <hyperlinks>
    <hyperlink ref="N5" location="'Table of Contents '!A1" display="Table of Contents"/>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Programmable Conversion Delay" prompt="Additional delay before the actual start of conversion to allow for the analog signal to settle.">
          <x14:formula1>
            <xm:f>'(RegMap)'!$O$16:$O$23</xm:f>
          </x14:formula1>
          <xm:sqref>D26:E26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0"/>
  <sheetViews>
    <sheetView showGridLines="0" showRowColHeaders="0" zoomScaleNormal="100" workbookViewId="0">
      <selection activeCell="D13" sqref="D13"/>
    </sheetView>
  </sheetViews>
  <sheetFormatPr defaultColWidth="9.1328125" defaultRowHeight="13.5" x14ac:dyDescent="0.35"/>
  <cols>
    <col min="1" max="1" width="2.59765625" style="20" customWidth="1"/>
    <col min="2" max="2" width="11" style="20" customWidth="1"/>
    <col min="3" max="3" width="13.1328125" style="20" customWidth="1"/>
    <col min="4" max="4" width="15.1328125" style="20" customWidth="1"/>
    <col min="5" max="5" width="9.1328125" style="20"/>
    <col min="6" max="6" width="9.86328125" style="20" customWidth="1"/>
    <col min="7" max="7" width="13.73046875" style="20" customWidth="1"/>
    <col min="8" max="8" width="9.73046875" style="20" customWidth="1"/>
    <col min="9" max="9" width="12.73046875" style="20" customWidth="1"/>
    <col min="10" max="10" width="15.59765625" style="20" customWidth="1"/>
    <col min="11" max="11" width="6.265625" style="20" customWidth="1"/>
    <col min="12" max="12" width="7.1328125" style="20" customWidth="1"/>
    <col min="13" max="13" width="11.73046875" style="20" customWidth="1"/>
    <col min="14" max="14" width="12.73046875" style="20" customWidth="1"/>
    <col min="15" max="15" width="7.1328125" style="20" customWidth="1"/>
    <col min="16" max="16" width="9.265625" style="20" customWidth="1"/>
    <col min="17" max="17" width="12" style="20" customWidth="1"/>
    <col min="18" max="18" width="9.3984375" style="20" customWidth="1"/>
    <col min="19" max="19" width="4.265625" style="20" customWidth="1"/>
    <col min="20" max="20" width="17.86328125" style="20" customWidth="1"/>
    <col min="21" max="21" width="20" style="20" customWidth="1"/>
    <col min="22" max="16384" width="9.1328125" style="20"/>
  </cols>
  <sheetData>
    <row r="1" spans="1:23" x14ac:dyDescent="0.35">
      <c r="A1" s="841"/>
      <c r="B1" s="841"/>
      <c r="C1" s="841"/>
      <c r="D1" s="841"/>
      <c r="E1" s="841"/>
      <c r="F1" s="841"/>
      <c r="G1" s="841"/>
      <c r="H1" s="841"/>
      <c r="I1" s="841"/>
      <c r="J1" s="841"/>
      <c r="K1" s="841"/>
      <c r="L1" s="841"/>
      <c r="M1" s="841"/>
      <c r="N1" s="841"/>
      <c r="O1" s="841"/>
      <c r="P1" s="841"/>
      <c r="Q1" s="841"/>
      <c r="R1" s="841"/>
      <c r="S1" s="841"/>
      <c r="T1" s="841"/>
      <c r="U1" s="841"/>
    </row>
    <row r="2" spans="1:23" x14ac:dyDescent="0.35">
      <c r="A2" s="841"/>
      <c r="B2" s="841"/>
      <c r="C2" s="841"/>
      <c r="D2" s="841"/>
      <c r="E2" s="841"/>
      <c r="F2" s="841"/>
      <c r="G2" s="841"/>
      <c r="H2" s="841"/>
      <c r="I2" s="841"/>
      <c r="J2" s="841"/>
      <c r="K2" s="841"/>
      <c r="L2" s="841"/>
      <c r="M2" s="841"/>
      <c r="N2" s="841"/>
      <c r="O2" s="841"/>
      <c r="P2" s="841"/>
      <c r="Q2" s="841"/>
      <c r="R2" s="841"/>
      <c r="S2" s="841"/>
      <c r="T2" s="841"/>
      <c r="U2" s="841"/>
    </row>
    <row r="3" spans="1:23" x14ac:dyDescent="0.35">
      <c r="A3" s="841"/>
      <c r="B3" s="841"/>
      <c r="C3" s="841"/>
      <c r="D3" s="841"/>
      <c r="E3" s="841"/>
      <c r="F3" s="841"/>
      <c r="G3" s="841"/>
      <c r="H3" s="841"/>
      <c r="I3" s="841"/>
      <c r="J3" s="841"/>
      <c r="K3" s="841"/>
      <c r="L3" s="841"/>
      <c r="M3" s="841"/>
      <c r="N3" s="841"/>
      <c r="O3" s="841"/>
      <c r="P3" s="841"/>
      <c r="Q3" s="841"/>
      <c r="R3" s="841"/>
      <c r="S3" s="841"/>
      <c r="T3" s="841"/>
      <c r="U3" s="841"/>
    </row>
    <row r="4" spans="1:23" ht="12.75" customHeight="1" x14ac:dyDescent="0.2">
      <c r="A4" s="853"/>
      <c r="B4" s="853"/>
      <c r="C4" s="853"/>
      <c r="D4" s="853"/>
      <c r="E4" s="853"/>
      <c r="F4" s="853"/>
      <c r="G4" s="853"/>
      <c r="H4" s="853"/>
      <c r="I4" s="853"/>
      <c r="J4" s="853"/>
      <c r="K4" s="853"/>
      <c r="L4" s="853"/>
      <c r="M4" s="853"/>
      <c r="N4" s="853"/>
      <c r="O4" s="853"/>
      <c r="P4" s="853"/>
      <c r="Q4" s="853"/>
      <c r="R4" s="853"/>
      <c r="S4" s="853"/>
      <c r="T4" s="853"/>
      <c r="U4" s="853"/>
    </row>
    <row r="5" spans="1:23" ht="15.75" customHeight="1" x14ac:dyDescent="0.2">
      <c r="A5" s="21"/>
      <c r="B5" s="21"/>
      <c r="C5" s="23"/>
      <c r="D5" s="23"/>
      <c r="E5" s="23"/>
      <c r="F5" s="23"/>
      <c r="G5" s="23"/>
      <c r="H5" s="23"/>
      <c r="I5" s="23"/>
      <c r="J5" s="23"/>
      <c r="K5" s="23"/>
      <c r="L5" s="23"/>
      <c r="M5" s="23"/>
      <c r="N5" s="23"/>
      <c r="O5" s="23"/>
      <c r="P5" s="23"/>
      <c r="Q5" s="23"/>
      <c r="R5" s="23"/>
      <c r="S5" s="23"/>
      <c r="T5" s="23"/>
      <c r="U5" s="93" t="s">
        <v>16</v>
      </c>
    </row>
    <row r="6" spans="1:23" ht="18" customHeight="1" thickBot="1" x14ac:dyDescent="0.4">
      <c r="A6" s="93"/>
      <c r="B6" s="93"/>
      <c r="C6" s="844" t="s">
        <v>157</v>
      </c>
      <c r="D6" s="844"/>
      <c r="E6" s="844"/>
      <c r="F6" s="278"/>
      <c r="G6" s="278"/>
      <c r="H6" s="93"/>
      <c r="I6" s="93"/>
      <c r="N6" s="21"/>
      <c r="O6" s="21"/>
      <c r="P6" s="21"/>
      <c r="Q6" s="21"/>
      <c r="R6" s="162"/>
      <c r="S6" s="162"/>
      <c r="T6" s="93"/>
      <c r="U6" s="93"/>
    </row>
    <row r="7" spans="1:23" ht="18" customHeight="1" thickBot="1" x14ac:dyDescent="0.3">
      <c r="A7" s="93"/>
      <c r="B7" s="93"/>
      <c r="C7" s="854" t="s">
        <v>49</v>
      </c>
      <c r="D7" s="855"/>
      <c r="E7" s="856"/>
      <c r="F7" s="263"/>
      <c r="G7" s="16"/>
      <c r="H7" s="16"/>
      <c r="I7" s="16"/>
      <c r="S7" s="162"/>
      <c r="T7" s="151"/>
      <c r="U7" s="78" t="s">
        <v>5</v>
      </c>
    </row>
    <row r="8" spans="1:23" ht="18" customHeight="1" thickBot="1" x14ac:dyDescent="0.25">
      <c r="A8" s="93"/>
      <c r="B8" s="93"/>
      <c r="C8" s="258" t="s">
        <v>408</v>
      </c>
      <c r="D8" s="259">
        <v>4</v>
      </c>
      <c r="E8" s="168" t="s">
        <v>31</v>
      </c>
      <c r="F8" s="118"/>
      <c r="G8" s="500"/>
      <c r="H8" s="502"/>
      <c r="I8" s="53"/>
      <c r="S8" s="162"/>
      <c r="T8" s="135" t="s">
        <v>136</v>
      </c>
      <c r="U8" s="283" t="s">
        <v>7</v>
      </c>
    </row>
    <row r="9" spans="1:23" ht="18" customHeight="1" thickBot="1" x14ac:dyDescent="0.25">
      <c r="A9" s="93"/>
      <c r="B9" s="93"/>
      <c r="C9" s="854" t="s">
        <v>203</v>
      </c>
      <c r="D9" s="855"/>
      <c r="E9" s="856"/>
      <c r="F9" s="263"/>
      <c r="G9" s="263"/>
      <c r="H9" s="93"/>
      <c r="I9" s="93"/>
      <c r="L9" s="767" t="s">
        <v>201</v>
      </c>
      <c r="M9" s="767"/>
      <c r="N9" s="264"/>
      <c r="O9" s="264" t="s">
        <v>202</v>
      </c>
      <c r="P9" s="264"/>
      <c r="Q9" s="264"/>
      <c r="S9" s="162"/>
      <c r="T9" s="135" t="s">
        <v>100</v>
      </c>
      <c r="U9" s="284" t="s">
        <v>7</v>
      </c>
    </row>
    <row r="10" spans="1:23" ht="18" customHeight="1" x14ac:dyDescent="0.35">
      <c r="A10" s="93"/>
      <c r="B10" s="852"/>
      <c r="C10" s="170" t="s">
        <v>29</v>
      </c>
      <c r="D10" s="159">
        <v>5</v>
      </c>
      <c r="E10" s="171" t="s">
        <v>30</v>
      </c>
      <c r="F10" s="851"/>
      <c r="G10" s="167"/>
      <c r="H10" s="93"/>
      <c r="I10" s="93"/>
      <c r="S10" s="162"/>
      <c r="T10" s="169" t="s">
        <v>150</v>
      </c>
      <c r="U10" s="181" t="s">
        <v>7</v>
      </c>
    </row>
    <row r="11" spans="1:23" ht="18" customHeight="1" thickBot="1" x14ac:dyDescent="0.4">
      <c r="A11" s="137"/>
      <c r="B11" s="852"/>
      <c r="C11" s="163" t="s">
        <v>198</v>
      </c>
      <c r="D11" s="158">
        <v>0</v>
      </c>
      <c r="E11" s="164" t="s">
        <v>30</v>
      </c>
      <c r="F11" s="851"/>
      <c r="G11" s="167"/>
      <c r="H11" s="404"/>
      <c r="I11" s="277"/>
      <c r="S11" s="162"/>
      <c r="T11" s="169"/>
      <c r="U11" s="53"/>
    </row>
    <row r="12" spans="1:23" ht="18" customHeight="1" thickBot="1" x14ac:dyDescent="0.4">
      <c r="A12" s="137"/>
      <c r="B12" s="137"/>
      <c r="C12" s="854" t="s">
        <v>32</v>
      </c>
      <c r="D12" s="855"/>
      <c r="E12" s="856"/>
      <c r="F12" s="263"/>
      <c r="G12" s="263"/>
      <c r="H12" s="137"/>
      <c r="I12" s="137"/>
      <c r="N12" s="21"/>
      <c r="O12" s="21"/>
      <c r="P12" s="21"/>
      <c r="Q12" s="21"/>
      <c r="R12" s="137"/>
      <c r="S12" s="137"/>
      <c r="T12" s="21"/>
      <c r="U12" s="21"/>
      <c r="V12" s="21"/>
      <c r="W12" s="21"/>
    </row>
    <row r="13" spans="1:23" ht="18" customHeight="1" x14ac:dyDescent="0.5">
      <c r="A13" s="137"/>
      <c r="B13" s="852"/>
      <c r="C13" s="173" t="s">
        <v>139</v>
      </c>
      <c r="D13" s="159">
        <v>5</v>
      </c>
      <c r="E13" s="171" t="s">
        <v>30</v>
      </c>
      <c r="F13" s="851"/>
      <c r="G13" s="167"/>
      <c r="H13" s="137"/>
      <c r="I13" s="137"/>
      <c r="Q13" s="21"/>
      <c r="R13" s="21"/>
      <c r="S13" s="21"/>
      <c r="T13" s="21"/>
      <c r="U13" s="21"/>
      <c r="V13" s="21"/>
      <c r="W13" s="21"/>
    </row>
    <row r="14" spans="1:23" ht="18" customHeight="1" thickBot="1" x14ac:dyDescent="0.55000000000000004">
      <c r="A14" s="137"/>
      <c r="B14" s="852"/>
      <c r="C14" s="175" t="s">
        <v>140</v>
      </c>
      <c r="D14" s="158">
        <v>0</v>
      </c>
      <c r="E14" s="164" t="s">
        <v>30</v>
      </c>
      <c r="F14" s="851"/>
      <c r="G14" s="167"/>
      <c r="H14" s="137"/>
      <c r="I14" s="137"/>
      <c r="J14" s="21"/>
      <c r="K14" s="21"/>
      <c r="L14" s="21"/>
      <c r="M14" s="21"/>
      <c r="N14" s="21"/>
      <c r="O14" s="21"/>
      <c r="P14" s="21"/>
      <c r="Q14" s="21"/>
      <c r="R14" s="21"/>
      <c r="S14" s="21"/>
      <c r="T14" s="21"/>
      <c r="U14" s="21"/>
      <c r="V14" s="21"/>
      <c r="W14" s="21"/>
    </row>
    <row r="15" spans="1:23" ht="18" customHeight="1" x14ac:dyDescent="0.4">
      <c r="A15" s="137"/>
      <c r="B15" s="137"/>
      <c r="H15" s="137"/>
      <c r="I15" s="137"/>
      <c r="P15" s="264"/>
      <c r="Q15" s="21"/>
      <c r="R15" s="21"/>
      <c r="S15" s="21"/>
      <c r="T15" s="21"/>
      <c r="U15" s="21"/>
      <c r="V15" s="21"/>
      <c r="W15" s="21"/>
    </row>
    <row r="16" spans="1:23" ht="18" customHeight="1" thickBot="1" x14ac:dyDescent="0.4">
      <c r="A16" s="137"/>
      <c r="C16" s="844" t="s">
        <v>158</v>
      </c>
      <c r="D16" s="844"/>
      <c r="E16" s="844"/>
      <c r="F16" s="278"/>
      <c r="H16" s="137"/>
      <c r="I16" s="137"/>
      <c r="P16" s="21"/>
      <c r="Q16" s="21"/>
      <c r="R16" s="21"/>
      <c r="S16" s="21"/>
      <c r="T16" s="21"/>
      <c r="U16" s="21"/>
      <c r="V16" s="21"/>
      <c r="W16" s="21"/>
    </row>
    <row r="17" spans="1:23" ht="18" customHeight="1" thickBot="1" x14ac:dyDescent="0.4">
      <c r="A17" s="137"/>
      <c r="C17" s="845" t="s">
        <v>147</v>
      </c>
      <c r="D17" s="846"/>
      <c r="E17" s="847"/>
      <c r="F17" s="263"/>
      <c r="H17" s="137"/>
      <c r="I17" s="137"/>
      <c r="J17" s="21"/>
      <c r="K17" s="21"/>
      <c r="L17" s="21"/>
      <c r="M17" s="21"/>
      <c r="N17" s="21"/>
      <c r="O17" s="21"/>
      <c r="P17" s="21"/>
      <c r="Q17" s="21"/>
      <c r="R17" s="21"/>
      <c r="S17" s="21"/>
      <c r="T17" s="151"/>
      <c r="U17" s="21"/>
      <c r="V17" s="21"/>
      <c r="W17" s="21"/>
    </row>
    <row r="18" spans="1:23" ht="18" customHeight="1" x14ac:dyDescent="0.5">
      <c r="A18" s="137"/>
      <c r="B18" s="852" t="str">
        <f>CONCATENATE(ROUND('(CM Range)'!D17,4)," V  ≤  ")</f>
        <v xml:space="preserve">0.9 V  ≤  </v>
      </c>
      <c r="C18" s="265" t="s">
        <v>145</v>
      </c>
      <c r="D18" s="157">
        <v>2.8</v>
      </c>
      <c r="E18" s="165" t="s">
        <v>30</v>
      </c>
      <c r="F18" s="851" t="str">
        <f>CONCATENATE("  ≤  ", ROUND('(CM Range)'!D16,4), " V")</f>
        <v xml:space="preserve">  ≤  4.1 V</v>
      </c>
      <c r="H18" s="137"/>
      <c r="I18" s="137"/>
      <c r="J18" s="21"/>
      <c r="K18" s="21"/>
      <c r="L18" s="21"/>
      <c r="M18" s="21"/>
      <c r="N18" s="21"/>
      <c r="O18" s="21"/>
      <c r="P18" s="21"/>
      <c r="Q18" s="21"/>
      <c r="R18" s="280"/>
      <c r="S18" s="21"/>
      <c r="T18" s="151"/>
      <c r="U18" s="21"/>
      <c r="V18" s="21"/>
      <c r="W18" s="21"/>
    </row>
    <row r="19" spans="1:23" ht="18" customHeight="1" thickBot="1" x14ac:dyDescent="0.55000000000000004">
      <c r="A19" s="137"/>
      <c r="B19" s="852"/>
      <c r="C19" s="266" t="s">
        <v>146</v>
      </c>
      <c r="D19" s="247">
        <v>2.2999999999999998</v>
      </c>
      <c r="E19" s="248" t="s">
        <v>30</v>
      </c>
      <c r="F19" s="851"/>
      <c r="H19" s="137"/>
      <c r="I19" s="137"/>
      <c r="K19" s="21"/>
      <c r="L19" s="21"/>
      <c r="M19" s="21"/>
      <c r="N19" s="21"/>
      <c r="O19" s="21"/>
      <c r="P19" s="21"/>
      <c r="Q19" s="21"/>
      <c r="R19" s="21"/>
      <c r="S19" s="21"/>
      <c r="U19" s="21"/>
      <c r="V19" s="21"/>
      <c r="W19" s="21"/>
    </row>
    <row r="20" spans="1:23" ht="18" customHeight="1" thickBot="1" x14ac:dyDescent="0.55000000000000004">
      <c r="A20" s="137"/>
      <c r="B20" s="427" t="str">
        <f>CONCATENATE(ROUND('(CM Range)'!D21,4)," V  ≤  ")</f>
        <v xml:space="preserve">-1.25 V  ≤  </v>
      </c>
      <c r="C20" s="267" t="s">
        <v>148</v>
      </c>
      <c r="D20" s="261">
        <f>D18-D19</f>
        <v>0.5</v>
      </c>
      <c r="E20" s="262" t="s">
        <v>30</v>
      </c>
      <c r="F20" s="428" t="str">
        <f>CONCATENATE("  ≤  ", ROUND('(CM Range)'!D20,4), " V")</f>
        <v xml:space="preserve">  ≤  1.25 V</v>
      </c>
      <c r="H20" s="137"/>
      <c r="I20" s="137"/>
      <c r="J20" s="21"/>
      <c r="K20" s="21"/>
      <c r="P20" s="21"/>
      <c r="Q20" s="21"/>
      <c r="R20" s="280"/>
      <c r="S20" s="21"/>
      <c r="T20" s="151"/>
      <c r="U20" s="21"/>
      <c r="V20" s="21"/>
      <c r="W20" s="21"/>
    </row>
    <row r="21" spans="1:23" ht="18" customHeight="1" thickBot="1" x14ac:dyDescent="0.55000000000000004">
      <c r="A21" s="137"/>
      <c r="B21" s="427" t="str">
        <f>CONCATENATE(ROUND('(CM Range)'!D25,4)," V  ≤  ")</f>
        <v xml:space="preserve">1.15 V  ≤  </v>
      </c>
      <c r="C21" s="268" t="s">
        <v>200</v>
      </c>
      <c r="D21" s="260">
        <f>(D18+D19)/2</f>
        <v>2.5499999999999998</v>
      </c>
      <c r="E21" s="131" t="s">
        <v>30</v>
      </c>
      <c r="F21" s="428" t="str">
        <f>CONCATENATE("  ≤  ",ROUND('(CM Range)'!D24,4), " V")</f>
        <v xml:space="preserve">  ≤  3.85 V</v>
      </c>
      <c r="H21" s="137"/>
      <c r="I21" s="137"/>
      <c r="J21" s="21"/>
      <c r="K21" s="21"/>
      <c r="L21" s="21"/>
      <c r="M21" s="21"/>
      <c r="N21" s="21"/>
      <c r="O21" s="21"/>
      <c r="P21" s="21"/>
      <c r="Q21" s="21"/>
      <c r="R21" s="21"/>
      <c r="S21" s="21"/>
      <c r="T21" s="151"/>
      <c r="U21" s="21"/>
      <c r="V21" s="21"/>
      <c r="W21" s="21"/>
    </row>
    <row r="22" spans="1:23" ht="18" customHeight="1" x14ac:dyDescent="0.35">
      <c r="A22" s="137"/>
      <c r="B22" s="21"/>
      <c r="C22" s="21"/>
      <c r="D22" s="21"/>
      <c r="E22" s="21"/>
      <c r="F22" s="21"/>
      <c r="I22" s="137"/>
      <c r="J22" s="21"/>
      <c r="K22" s="21"/>
      <c r="L22" s="21"/>
      <c r="M22" s="21"/>
      <c r="N22" s="21"/>
      <c r="O22" s="21"/>
      <c r="P22" s="21"/>
      <c r="R22" s="121"/>
      <c r="S22" s="121"/>
      <c r="T22" s="151"/>
      <c r="U22" s="21"/>
      <c r="V22" s="21"/>
      <c r="W22" s="21"/>
    </row>
    <row r="23" spans="1:23" ht="18" customHeight="1" x14ac:dyDescent="0.35">
      <c r="A23" s="137"/>
      <c r="H23" s="137"/>
      <c r="I23" s="137"/>
      <c r="J23" s="21"/>
      <c r="K23" s="21"/>
      <c r="L23" s="21"/>
      <c r="M23" s="21"/>
      <c r="N23" s="21"/>
      <c r="O23" s="21"/>
      <c r="P23" s="21"/>
      <c r="Q23" s="21"/>
      <c r="R23" s="121"/>
      <c r="S23" s="121"/>
      <c r="T23" s="46"/>
      <c r="U23" s="21"/>
      <c r="V23" s="21"/>
      <c r="W23" s="21"/>
    </row>
    <row r="24" spans="1:23" ht="18" customHeight="1" x14ac:dyDescent="0.35">
      <c r="A24" s="137"/>
      <c r="B24" s="137"/>
      <c r="J24" s="21"/>
      <c r="K24" s="21"/>
      <c r="L24" s="137"/>
      <c r="M24" s="137"/>
      <c r="N24" s="137"/>
      <c r="O24" s="137"/>
      <c r="P24" s="137"/>
      <c r="Q24" s="137"/>
      <c r="R24" s="121"/>
      <c r="S24" s="121"/>
      <c r="T24" s="21"/>
      <c r="U24" s="21"/>
      <c r="V24" s="21"/>
      <c r="W24" s="21"/>
    </row>
    <row r="25" spans="1:23" ht="18" customHeight="1" x14ac:dyDescent="0.35">
      <c r="A25" s="137"/>
      <c r="B25" s="137"/>
      <c r="C25" s="848" t="s">
        <v>218</v>
      </c>
      <c r="D25" s="849"/>
      <c r="E25" s="849"/>
      <c r="F25" s="849"/>
      <c r="G25" s="849"/>
      <c r="H25" s="849"/>
      <c r="I25" s="850"/>
      <c r="J25" s="21"/>
      <c r="K25" s="21"/>
      <c r="L25" s="137"/>
      <c r="M25" s="137"/>
      <c r="N25" s="137"/>
      <c r="O25" s="137"/>
      <c r="P25" s="21"/>
      <c r="Q25" s="21"/>
      <c r="R25" s="121"/>
      <c r="S25" s="121"/>
      <c r="T25" s="21"/>
      <c r="U25" s="21"/>
      <c r="V25" s="21"/>
      <c r="W25" s="21"/>
    </row>
    <row r="26" spans="1:23" ht="18" customHeight="1" x14ac:dyDescent="0.5">
      <c r="A26" s="137"/>
      <c r="B26" s="137"/>
      <c r="C26" s="132" t="s">
        <v>145</v>
      </c>
      <c r="D26" s="843" t="s">
        <v>217</v>
      </c>
      <c r="E26" s="843"/>
      <c r="F26" s="843"/>
      <c r="G26" s="843"/>
      <c r="H26" s="843"/>
      <c r="I26" s="843"/>
      <c r="J26" s="178"/>
      <c r="K26" s="137"/>
      <c r="L26" s="21"/>
      <c r="M26" s="21"/>
      <c r="N26" s="21"/>
      <c r="O26" s="21"/>
      <c r="P26" s="21"/>
      <c r="Q26" s="21"/>
      <c r="R26" s="121"/>
      <c r="S26" s="121"/>
      <c r="T26" s="21"/>
      <c r="U26" s="21"/>
      <c r="V26" s="21"/>
      <c r="W26" s="21"/>
    </row>
    <row r="27" spans="1:23" ht="15.75" customHeight="1" x14ac:dyDescent="0.5">
      <c r="A27" s="137"/>
      <c r="B27" s="137"/>
      <c r="C27" s="132" t="s">
        <v>146</v>
      </c>
      <c r="D27" s="843" t="s">
        <v>216</v>
      </c>
      <c r="E27" s="843"/>
      <c r="F27" s="843"/>
      <c r="G27" s="843"/>
      <c r="H27" s="843"/>
      <c r="I27" s="843"/>
      <c r="J27" s="176"/>
      <c r="K27" s="172"/>
      <c r="L27" s="21"/>
      <c r="M27" s="21"/>
      <c r="N27" s="21"/>
      <c r="O27" s="21"/>
      <c r="P27" s="21"/>
      <c r="Q27" s="21"/>
      <c r="R27" s="121"/>
      <c r="S27" s="121"/>
      <c r="T27" s="166"/>
      <c r="U27" s="21"/>
      <c r="V27" s="21"/>
      <c r="W27" s="21"/>
    </row>
    <row r="28" spans="1:23" ht="15.75" customHeight="1" x14ac:dyDescent="0.5">
      <c r="A28" s="137"/>
      <c r="B28" s="137"/>
      <c r="C28" s="132" t="s">
        <v>148</v>
      </c>
      <c r="D28" s="843" t="str">
        <f>CONCATENATE("← Input exceeds the maximum differential voltage (±",'(CM Range)'!D20, " V)!")</f>
        <v>← Input exceeds the maximum differential voltage (±1.25 V)!</v>
      </c>
      <c r="E28" s="843"/>
      <c r="F28" s="843"/>
      <c r="G28" s="843"/>
      <c r="H28" s="843"/>
      <c r="I28" s="843"/>
      <c r="J28" s="177"/>
      <c r="K28" s="137"/>
      <c r="L28" s="21"/>
      <c r="M28" s="21"/>
      <c r="N28" s="21"/>
      <c r="O28" s="21"/>
      <c r="P28" s="21"/>
      <c r="Q28" s="21"/>
      <c r="R28" s="121"/>
      <c r="S28" s="121"/>
      <c r="T28" s="21"/>
      <c r="U28" s="21"/>
      <c r="V28" s="21"/>
      <c r="W28" s="21"/>
    </row>
    <row r="29" spans="1:23" ht="15.75" x14ac:dyDescent="0.5">
      <c r="A29" s="21"/>
      <c r="B29" s="21"/>
      <c r="C29" s="132" t="s">
        <v>200</v>
      </c>
      <c r="D29" s="843" t="s">
        <v>207</v>
      </c>
      <c r="E29" s="843"/>
      <c r="F29" s="843"/>
      <c r="G29" s="843"/>
      <c r="H29" s="843"/>
      <c r="I29" s="843"/>
      <c r="K29" s="21"/>
      <c r="L29" s="21"/>
      <c r="M29" s="21"/>
      <c r="N29" s="21"/>
      <c r="O29" s="21"/>
      <c r="P29" s="21"/>
      <c r="Q29" s="21"/>
      <c r="R29" s="21"/>
      <c r="S29" s="21"/>
      <c r="T29" s="21"/>
      <c r="U29" s="21"/>
      <c r="V29" s="21"/>
      <c r="W29" s="21"/>
    </row>
    <row r="30" spans="1:23" x14ac:dyDescent="0.35">
      <c r="A30" s="21"/>
      <c r="B30" s="21"/>
      <c r="H30" s="21"/>
      <c r="I30" s="21"/>
      <c r="J30" s="21"/>
      <c r="K30" s="21"/>
      <c r="L30" s="21"/>
      <c r="M30" s="21"/>
      <c r="N30" s="21"/>
      <c r="O30" s="21"/>
      <c r="P30" s="21"/>
      <c r="Q30" s="21"/>
      <c r="R30" s="21"/>
      <c r="S30" s="21"/>
      <c r="T30" s="21"/>
      <c r="U30" s="21"/>
      <c r="V30" s="21"/>
      <c r="W30" s="21"/>
    </row>
    <row r="31" spans="1:23" ht="14.25" x14ac:dyDescent="0.45">
      <c r="C31" s="113" t="s">
        <v>14</v>
      </c>
      <c r="J31" s="21"/>
      <c r="K31" s="21"/>
      <c r="L31" s="21"/>
      <c r="M31" s="21"/>
      <c r="N31" s="21"/>
      <c r="O31" s="21"/>
      <c r="P31" s="21"/>
      <c r="Q31" s="21"/>
      <c r="R31" s="21"/>
      <c r="S31" s="21"/>
      <c r="T31" s="21"/>
      <c r="U31" s="21"/>
      <c r="V31" s="21"/>
      <c r="W31" s="21"/>
    </row>
    <row r="32" spans="1:23" ht="15.75" x14ac:dyDescent="0.45">
      <c r="A32" s="21"/>
      <c r="B32" s="21"/>
      <c r="C32" s="114" t="s">
        <v>421</v>
      </c>
      <c r="J32" s="21"/>
      <c r="K32" s="21"/>
      <c r="L32" s="21"/>
      <c r="M32" s="21"/>
      <c r="N32" s="21"/>
      <c r="O32" s="21"/>
      <c r="P32" s="21"/>
      <c r="Q32" s="21"/>
      <c r="R32" s="21"/>
      <c r="S32" s="21"/>
      <c r="T32" s="21"/>
      <c r="U32" s="21"/>
      <c r="V32" s="21"/>
      <c r="W32" s="21"/>
    </row>
    <row r="33" spans="1:21" x14ac:dyDescent="0.35">
      <c r="A33" s="21"/>
      <c r="B33" s="21"/>
      <c r="J33" s="21"/>
      <c r="K33" s="21"/>
      <c r="L33" s="21"/>
      <c r="M33" s="21"/>
      <c r="N33" s="21"/>
      <c r="O33" s="21"/>
      <c r="P33" s="21"/>
      <c r="Q33" s="21"/>
      <c r="R33" s="21"/>
      <c r="S33" s="21"/>
      <c r="T33" s="21"/>
      <c r="U33" s="21"/>
    </row>
    <row r="34" spans="1:21" x14ac:dyDescent="0.35">
      <c r="A34" s="21"/>
      <c r="B34" s="21"/>
      <c r="J34" s="21"/>
      <c r="K34" s="21"/>
      <c r="L34" s="21"/>
      <c r="M34" s="21"/>
      <c r="N34" s="21"/>
      <c r="O34" s="21"/>
      <c r="P34" s="21"/>
      <c r="Q34" s="21"/>
      <c r="R34" s="21"/>
      <c r="S34" s="21"/>
      <c r="T34" s="21"/>
      <c r="U34" s="21"/>
    </row>
    <row r="35" spans="1:21" x14ac:dyDescent="0.35">
      <c r="A35" s="21"/>
      <c r="B35" s="21"/>
      <c r="J35" s="21"/>
      <c r="K35" s="21"/>
      <c r="L35" s="21"/>
      <c r="M35" s="21"/>
      <c r="N35" s="21"/>
      <c r="O35" s="21"/>
      <c r="P35" s="21"/>
      <c r="Q35" s="21"/>
      <c r="R35" s="21"/>
      <c r="S35" s="21"/>
      <c r="T35" s="21"/>
      <c r="U35" s="21"/>
    </row>
    <row r="36" spans="1:21" ht="15.75" customHeight="1" x14ac:dyDescent="0.35"/>
    <row r="62" spans="1:21" x14ac:dyDescent="0.35">
      <c r="A62" s="21"/>
      <c r="B62" s="21"/>
      <c r="C62" s="21"/>
      <c r="D62" s="21"/>
      <c r="E62" s="21"/>
      <c r="F62" s="21"/>
      <c r="G62" s="21"/>
      <c r="H62" s="21"/>
      <c r="I62" s="21"/>
      <c r="J62" s="21"/>
      <c r="K62" s="21"/>
      <c r="L62" s="21"/>
      <c r="M62" s="21"/>
      <c r="N62" s="21"/>
      <c r="O62" s="21"/>
      <c r="P62" s="21"/>
      <c r="S62" s="21"/>
      <c r="T62" s="21"/>
      <c r="U62" s="21"/>
    </row>
    <row r="63" spans="1:21" x14ac:dyDescent="0.35">
      <c r="A63" s="21"/>
      <c r="B63" s="21"/>
      <c r="C63" s="21"/>
      <c r="D63" s="21"/>
      <c r="E63" s="21"/>
      <c r="F63" s="21"/>
      <c r="G63" s="21"/>
      <c r="H63" s="21"/>
      <c r="I63" s="21"/>
      <c r="J63" s="21"/>
      <c r="K63" s="21"/>
      <c r="L63" s="21"/>
      <c r="M63" s="21"/>
      <c r="N63" s="21"/>
      <c r="O63" s="21"/>
      <c r="P63" s="21"/>
      <c r="S63" s="21"/>
      <c r="T63" s="21"/>
      <c r="U63" s="21"/>
    </row>
    <row r="64" spans="1:21" x14ac:dyDescent="0.35">
      <c r="A64" s="21"/>
      <c r="B64" s="21"/>
      <c r="C64" s="21"/>
      <c r="D64" s="21"/>
      <c r="E64" s="21"/>
      <c r="F64" s="21"/>
      <c r="G64" s="21"/>
      <c r="H64" s="21"/>
      <c r="I64" s="21"/>
      <c r="J64" s="21"/>
      <c r="K64" s="21"/>
      <c r="L64" s="21"/>
      <c r="M64" s="21"/>
      <c r="N64" s="21"/>
      <c r="O64" s="21"/>
      <c r="P64" s="21"/>
      <c r="S64" s="21"/>
      <c r="T64" s="21"/>
      <c r="U64" s="21"/>
    </row>
    <row r="65" spans="1:21" x14ac:dyDescent="0.35">
      <c r="A65" s="21"/>
      <c r="B65" s="21"/>
      <c r="C65" s="21"/>
      <c r="D65" s="21"/>
      <c r="E65" s="21"/>
      <c r="F65" s="21"/>
      <c r="G65" s="21"/>
      <c r="H65" s="21"/>
      <c r="I65" s="21"/>
      <c r="J65" s="21"/>
      <c r="K65" s="21"/>
      <c r="L65" s="21"/>
      <c r="M65" s="21"/>
      <c r="N65" s="21"/>
      <c r="O65" s="21"/>
      <c r="P65" s="21"/>
      <c r="S65" s="21"/>
      <c r="T65" s="21"/>
      <c r="U65" s="21"/>
    </row>
    <row r="66" spans="1:21" x14ac:dyDescent="0.35">
      <c r="A66" s="21"/>
      <c r="B66" s="21"/>
      <c r="C66" s="21"/>
      <c r="D66" s="21"/>
      <c r="E66" s="21"/>
      <c r="F66" s="21"/>
      <c r="G66" s="21"/>
      <c r="H66" s="21"/>
      <c r="I66" s="21"/>
      <c r="J66" s="21"/>
      <c r="K66" s="21"/>
      <c r="L66" s="21"/>
      <c r="M66" s="21"/>
      <c r="N66" s="21"/>
      <c r="O66" s="21"/>
      <c r="P66" s="21"/>
      <c r="S66" s="21"/>
      <c r="T66" s="21"/>
      <c r="U66" s="21"/>
    </row>
    <row r="67" spans="1:21" x14ac:dyDescent="0.35">
      <c r="A67" s="21"/>
      <c r="B67" s="21"/>
      <c r="C67" s="21"/>
      <c r="D67" s="21"/>
      <c r="E67" s="21"/>
      <c r="F67" s="21"/>
      <c r="G67" s="21"/>
      <c r="H67" s="21"/>
      <c r="I67" s="21"/>
      <c r="J67" s="21"/>
      <c r="K67" s="21"/>
      <c r="L67" s="21"/>
      <c r="M67" s="21"/>
      <c r="N67" s="21"/>
      <c r="O67" s="21"/>
      <c r="P67" s="21"/>
      <c r="S67" s="21"/>
      <c r="T67" s="21"/>
      <c r="U67" s="21"/>
    </row>
    <row r="68" spans="1:21" x14ac:dyDescent="0.35">
      <c r="A68" s="21"/>
      <c r="B68" s="21"/>
      <c r="C68" s="21"/>
      <c r="D68" s="21"/>
      <c r="E68" s="21"/>
      <c r="F68" s="21"/>
      <c r="G68" s="21"/>
      <c r="H68" s="21"/>
      <c r="I68" s="21"/>
      <c r="J68" s="21"/>
      <c r="K68" s="21"/>
      <c r="L68" s="21"/>
      <c r="M68" s="21"/>
      <c r="N68" s="21"/>
      <c r="O68" s="21"/>
      <c r="P68" s="21"/>
      <c r="S68" s="21"/>
      <c r="T68" s="21"/>
      <c r="U68" s="21"/>
    </row>
    <row r="69" spans="1:21" x14ac:dyDescent="0.35">
      <c r="A69" s="21"/>
      <c r="B69" s="21"/>
      <c r="C69" s="21"/>
      <c r="D69" s="21"/>
      <c r="E69" s="21"/>
      <c r="F69" s="21"/>
      <c r="G69" s="21"/>
      <c r="H69" s="21"/>
      <c r="I69" s="21"/>
      <c r="J69" s="21"/>
      <c r="K69" s="21"/>
      <c r="L69" s="21"/>
      <c r="M69" s="21"/>
      <c r="N69" s="21"/>
      <c r="O69" s="21"/>
      <c r="P69" s="21"/>
      <c r="S69" s="21"/>
      <c r="T69" s="21"/>
      <c r="U69" s="21"/>
    </row>
    <row r="70" spans="1:21" x14ac:dyDescent="0.35">
      <c r="A70" s="21"/>
      <c r="B70" s="21"/>
      <c r="C70" s="21"/>
      <c r="D70" s="21"/>
      <c r="E70" s="21"/>
      <c r="F70" s="21"/>
      <c r="G70" s="21"/>
      <c r="H70" s="21"/>
      <c r="I70" s="21"/>
      <c r="J70" s="21"/>
      <c r="K70" s="21"/>
      <c r="L70" s="21"/>
      <c r="M70" s="21"/>
      <c r="N70" s="21"/>
      <c r="O70" s="21"/>
      <c r="P70" s="21"/>
      <c r="S70" s="21"/>
      <c r="T70" s="21"/>
      <c r="U70" s="21"/>
    </row>
  </sheetData>
  <sheetProtection sheet="1" objects="1" scenarios="1"/>
  <mergeCells count="20">
    <mergeCell ref="B18:B19"/>
    <mergeCell ref="A1:U3"/>
    <mergeCell ref="A4:U4"/>
    <mergeCell ref="C7:E7"/>
    <mergeCell ref="C9:E9"/>
    <mergeCell ref="C12:E12"/>
    <mergeCell ref="C6:E6"/>
    <mergeCell ref="F13:F14"/>
    <mergeCell ref="F10:F11"/>
    <mergeCell ref="B13:B14"/>
    <mergeCell ref="B10:B11"/>
    <mergeCell ref="D26:I26"/>
    <mergeCell ref="D28:I28"/>
    <mergeCell ref="D27:I27"/>
    <mergeCell ref="L9:M9"/>
    <mergeCell ref="D29:I29"/>
    <mergeCell ref="C16:E16"/>
    <mergeCell ref="C17:E17"/>
    <mergeCell ref="C25:I25"/>
    <mergeCell ref="F18:F19"/>
  </mergeCells>
  <conditionalFormatting sqref="D14">
    <cfRule type="expression" dxfId="22" priority="158">
      <formula>OR(AND(#REF!="OFF",$D$14&lt;$D$11-0.1),AND(#REF!="ON",$D$14&lt;$D$11),$D$14&gt;$D$13-0.5)</formula>
    </cfRule>
  </conditionalFormatting>
  <conditionalFormatting sqref="D13">
    <cfRule type="expression" dxfId="21" priority="159">
      <formula>OR($D$13&lt;$D$14+0.5,$D$13-$D$14&gt;2.6,AND(#REF!="OFF",$D$13&gt;$D$10+0.1),AND(#REF!="ON",$D$13&gt;$D$10-2))</formula>
    </cfRule>
  </conditionalFormatting>
  <dataValidations count="8">
    <dataValidation type="list" allowBlank="1" showInputMessage="1" showErrorMessage="1" promptTitle="PGA Gain Selection" prompt="Options are :BYPASSED&quot;, &quot;1&quot;, &quot;2&quot;, &quot;4&quot;, &quot;8&quot;, &quot;16&quot;, &quot;32&quot;, &quot;64&quot;, and &quot;128&quot; V/V._x000a__x000a_NOTE: Gains of &quot;64&quot; and &quot;128&quot; are achieved by using a PGA gain of 32 V/V and digital gians of &quot;2&quot; and &quot;4&quot;, respectively." sqref="D8">
      <formula1>"BYPASSED,1, 2, 4, 8, 16, 32, 64, 128"</formula1>
    </dataValidation>
    <dataValidation type="decimal" allowBlank="1" showInputMessage="1" showErrorMessage="1" errorTitle="Value Out-of-Range" error="Invalid value for AVSS" promptTitle="AVSS Supply Voltage" prompt="AVSS must be in the range of -2.625 to 0.05 V. Nominally 0 V." sqref="D11">
      <formula1>-2.625</formula1>
      <formula2>0.05</formula2>
    </dataValidation>
    <dataValidation allowBlank="1" showInputMessage="1" showErrorMessage="1" promptTitle="Positive Input Voltage" prompt="Must satisfy both absolute and differential input requirements." sqref="D18"/>
    <dataValidation allowBlank="1" showInputMessage="1" showErrorMessage="1" promptTitle="Negative Input Voltage" prompt="Must satisfy both absolute and differential input requirements." sqref="D19"/>
    <dataValidation allowBlank="1" showInputMessage="1" showErrorMessage="1" promptTitle="Positive Reference Voltage" prompt="Must be at least VREFN + 0.5V, less than or equal to VREFN + 2.6 and less than or equal to AVDD + 0.1V (buffer off) or AVDD - 2V (buffer on)." sqref="D13"/>
    <dataValidation allowBlank="1" showInputMessage="1" showErrorMessage="1" promptTitle="Negative Reference Voltage" prompt="Must be greater than or equal to AGND - 0.1V (buffer off) or AGND (buffer on), and less than or equal to VREFP - 0.5V." sqref="D14"/>
    <dataValidation type="decimal" allowBlank="1" showInputMessage="1" showErrorMessage="1" errorTitle="Value Out-of-Range" error="Invalid value for AVDD." promptTitle="AVDD Supply Voltage" prompt="AVDD must be in the range of AVSS + 2.7 to 5.25 V (nominally 5 V). However, AVDD - AVSS may not exceed 5.5 V." sqref="D10">
      <formula1>2.25</formula1>
      <formula2>5.25</formula2>
    </dataValidation>
    <dataValidation allowBlank="1" showInputMessage="1" showErrorMessage="1" promptTitle="OFFSET CALIBRATION REGISTER" prompt="(Read &amp; Write)" sqref="G8"/>
  </dataValidations>
  <hyperlinks>
    <hyperlink ref="U5" location="'Table of Contents '!A1" display="Table of Contents"/>
  </hyperlink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4100" r:id="rId4">
          <objectPr defaultSize="0" autoPict="0" r:id="rId5">
            <anchor moveWithCells="1">
              <from>
                <xdr:col>12</xdr:col>
                <xdr:colOff>771525</xdr:colOff>
                <xdr:row>12</xdr:row>
                <xdr:rowOff>66675</xdr:rowOff>
              </from>
              <to>
                <xdr:col>13</xdr:col>
                <xdr:colOff>790575</xdr:colOff>
                <xdr:row>15</xdr:row>
                <xdr:rowOff>38100</xdr:rowOff>
              </to>
            </anchor>
          </objectPr>
        </oleObject>
      </mc:Choice>
      <mc:Fallback>
        <oleObject progId="Visio.Drawing.11" shapeId="4100"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80" operator="lessThan" id="{B846B079-CFE9-4C77-88B4-DCB314D6AAB1}">
            <xm:f>'(CM Range)'!$D$25</xm:f>
            <x14:dxf>
              <font>
                <color rgb="FF9C0006"/>
              </font>
              <fill>
                <patternFill>
                  <bgColor rgb="FFFFC7CE"/>
                </patternFill>
              </fill>
            </x14:dxf>
          </x14:cfRule>
          <x14:cfRule type="cellIs" priority="181" operator="greaterThan" id="{AE34603E-C678-4E05-B3CE-D1CC9BB9174C}">
            <xm:f>'(CM Range)'!$D$24</xm:f>
            <x14:dxf>
              <font>
                <color rgb="FF9C0006"/>
              </font>
              <fill>
                <patternFill>
                  <bgColor rgb="FFFFC7CE"/>
                </patternFill>
              </fill>
            </x14:dxf>
          </x14:cfRule>
          <xm:sqref>D21</xm:sqref>
        </x14:conditionalFormatting>
        <x14:conditionalFormatting xmlns:xm="http://schemas.microsoft.com/office/excel/2006/main">
          <x14:cfRule type="expression" priority="183" id="{28D3E186-14A0-4074-8A2D-356CAB4117DB}">
            <xm:f>OR($D$18&gt;'(CM Range)'!$D$16,$D$18&lt;'(CM Range)'!$D$17)</xm:f>
            <x14:dxf>
              <font>
                <color rgb="FFFF0000"/>
              </font>
            </x14:dxf>
          </x14:cfRule>
          <xm:sqref>D26</xm:sqref>
        </x14:conditionalFormatting>
        <x14:conditionalFormatting xmlns:xm="http://schemas.microsoft.com/office/excel/2006/main">
          <x14:cfRule type="expression" priority="184" id="{9F14C6C4-B799-489F-BF88-BF948E0F7DDD}">
            <xm:f>OR($D$19&gt;'(CM Range)'!$D$16,$D$19&lt;'(CM Range)'!$D$17)</xm:f>
            <x14:dxf>
              <font>
                <color rgb="FFFF0000"/>
              </font>
            </x14:dxf>
          </x14:cfRule>
          <xm:sqref>D27</xm:sqref>
        </x14:conditionalFormatting>
        <x14:conditionalFormatting xmlns:xm="http://schemas.microsoft.com/office/excel/2006/main">
          <x14:cfRule type="expression" priority="185" id="{DE588971-D3A8-437D-95E1-903F43BFDEAA}">
            <xm:f>OR($D$20&gt;'(CM Range)'!$D$20,$D$20&lt;'(CM Range)'!$D$21)</xm:f>
            <x14:dxf>
              <font>
                <color rgb="FFFF0000"/>
              </font>
            </x14:dxf>
          </x14:cfRule>
          <xm:sqref>D28:I28</xm:sqref>
        </x14:conditionalFormatting>
        <x14:conditionalFormatting xmlns:xm="http://schemas.microsoft.com/office/excel/2006/main">
          <x14:cfRule type="expression" priority="186" id="{D9E1010C-324E-4608-8554-2E22A196E431}">
            <xm:f>OR($D$21&gt;'(CM Range)'!$D$24,$D$21&lt;'(CM Range)'!$D$25)</xm:f>
            <x14:dxf>
              <font>
                <color rgb="FFFF0000"/>
              </font>
            </x14:dxf>
          </x14:cfRule>
          <xm:sqref>D29:I29</xm:sqref>
        </x14:conditionalFormatting>
        <x14:conditionalFormatting xmlns:xm="http://schemas.microsoft.com/office/excel/2006/main">
          <x14:cfRule type="expression" priority="7" id="{25AEA697-7CF9-4284-A019-233931F5A4A0}">
            <xm:f>OR($D$20&gt;'(CM Range)'!$D$20,$D$20&lt;'(CM Range)'!$D$21)</xm:f>
            <x14:dxf>
              <font>
                <color rgb="FF9C0006"/>
              </font>
              <fill>
                <patternFill>
                  <bgColor rgb="FFFFC7CE"/>
                </patternFill>
              </fill>
            </x14:dxf>
          </x14:cfRule>
          <xm:sqref>C28</xm:sqref>
        </x14:conditionalFormatting>
        <x14:conditionalFormatting xmlns:xm="http://schemas.microsoft.com/office/excel/2006/main">
          <x14:cfRule type="expression" priority="6" id="{6F9E6A39-A98E-4B2C-BA12-2A3195D2D2A2}">
            <xm:f>OR($D$21&gt;'(CM Range)'!$D$24,$D$21&lt;'(CM Range)'!$D$25)</xm:f>
            <x14:dxf>
              <font>
                <color rgb="FF9C0006"/>
              </font>
              <fill>
                <patternFill>
                  <bgColor rgb="FFFFC7CE"/>
                </patternFill>
              </fill>
            </x14:dxf>
          </x14:cfRule>
          <xm:sqref>C29</xm:sqref>
        </x14:conditionalFormatting>
        <x14:conditionalFormatting xmlns:xm="http://schemas.microsoft.com/office/excel/2006/main">
          <x14:cfRule type="expression" priority="5" id="{53129E8B-A695-438B-8B95-7988435810A1}">
            <xm:f>OR($D$19&gt;'(CM Range)'!$D$16,$D$19&lt;'(CM Range)'!$D$17)</xm:f>
            <x14:dxf>
              <font>
                <color rgb="FF9C0006"/>
              </font>
              <fill>
                <patternFill>
                  <bgColor rgb="FFFFC7CE"/>
                </patternFill>
              </fill>
            </x14:dxf>
          </x14:cfRule>
          <xm:sqref>C27</xm:sqref>
        </x14:conditionalFormatting>
        <x14:conditionalFormatting xmlns:xm="http://schemas.microsoft.com/office/excel/2006/main">
          <x14:cfRule type="expression" priority="4" id="{C9E6D328-DB86-4F2F-AEA1-F30B147AA6A6}">
            <xm:f>OR($D$18&gt;'(CM Range)'!$D$16,$D$18&lt;'(CM Range)'!$D$17)</xm:f>
            <x14:dxf>
              <font>
                <color rgb="FF9C0006"/>
              </font>
              <fill>
                <patternFill>
                  <bgColor rgb="FFFFC7CE"/>
                </patternFill>
              </fill>
            </x14:dxf>
          </x14:cfRule>
          <xm:sqref>C26</xm:sqref>
        </x14:conditionalFormatting>
        <x14:conditionalFormatting xmlns:xm="http://schemas.microsoft.com/office/excel/2006/main">
          <x14:cfRule type="cellIs" priority="2" operator="lessThan" id="{724680B7-736B-4C89-B301-92B77E292E75}">
            <xm:f>'(CM Range)'!$D$21</xm:f>
            <x14:dxf>
              <font>
                <color rgb="FF9C0006"/>
              </font>
              <fill>
                <patternFill>
                  <bgColor rgb="FFFFC7CE"/>
                </patternFill>
              </fill>
            </x14:dxf>
          </x14:cfRule>
          <x14:cfRule type="cellIs" priority="3" operator="greaterThan" id="{B018F1FB-9AB4-4A7E-B926-C53EA0F2D48E}">
            <xm:f>'(CM Range)'!$D$20</xm:f>
            <x14:dxf>
              <font>
                <color rgb="FF9C0006"/>
              </font>
              <fill>
                <patternFill>
                  <bgColor rgb="FFFFC7CE"/>
                </patternFill>
              </fill>
            </x14:dxf>
          </x14:cfRule>
          <xm:sqref>D20</xm:sqref>
        </x14:conditionalFormatting>
        <x14:conditionalFormatting xmlns:xm="http://schemas.microsoft.com/office/excel/2006/main">
          <x14:cfRule type="expression" priority="1" id="{920BD940-BBFD-49BF-BECA-6A6F5DC6417D}">
            <xm:f>IF(OR($D$10-$D$11&gt;'(CM Range)'!$D$40,$D$10-$D$11&lt;'(CM Range)'!$D$41),1,0)</xm:f>
            <x14:dxf>
              <font>
                <color rgb="FF9C0006"/>
              </font>
              <fill>
                <patternFill>
                  <bgColor rgb="FFFFC7CE"/>
                </patternFill>
              </fill>
            </x14:dxf>
          </x14:cfRule>
          <xm:sqref>D10:D11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T61"/>
  <sheetViews>
    <sheetView showGridLines="0" showRowColHeaders="0" zoomScaleNormal="100" workbookViewId="0">
      <selection activeCell="N5" sqref="N5"/>
    </sheetView>
  </sheetViews>
  <sheetFormatPr defaultColWidth="9.1328125" defaultRowHeight="14.25" x14ac:dyDescent="0.45"/>
  <cols>
    <col min="1" max="1" width="9.1328125" style="12"/>
    <col min="2" max="2" width="21.59765625" style="12" customWidth="1"/>
    <col min="3" max="3" width="19.86328125" style="12" customWidth="1"/>
    <col min="4" max="4" width="12" style="12" customWidth="1"/>
    <col min="5" max="5" width="7.1328125" style="12" customWidth="1"/>
    <col min="6" max="6" width="22.265625" style="12" customWidth="1"/>
    <col min="7" max="7" width="14" style="12" customWidth="1"/>
    <col min="8" max="8" width="11.265625" style="12" customWidth="1"/>
    <col min="9" max="9" width="20.73046875" style="12" customWidth="1"/>
    <col min="10" max="10" width="13.265625" style="12" customWidth="1"/>
    <col min="11" max="11" width="10.265625" style="12" customWidth="1"/>
    <col min="12" max="12" width="14.3984375" style="12" customWidth="1"/>
    <col min="13" max="13" width="12.59765625" style="12" customWidth="1"/>
    <col min="14" max="14" width="20.59765625" style="12" customWidth="1"/>
    <col min="15" max="16384" width="9.1328125" style="12"/>
  </cols>
  <sheetData>
    <row r="1" spans="1:20" s="20" customFormat="1" ht="13.5" x14ac:dyDescent="0.35">
      <c r="A1" s="841"/>
      <c r="B1" s="841"/>
      <c r="C1" s="841"/>
      <c r="D1" s="841"/>
      <c r="E1" s="841"/>
      <c r="F1" s="841"/>
      <c r="G1" s="841"/>
      <c r="H1" s="841"/>
      <c r="I1" s="841"/>
      <c r="J1" s="841"/>
      <c r="K1" s="841"/>
      <c r="L1" s="841"/>
      <c r="M1" s="841"/>
      <c r="N1" s="841"/>
      <c r="O1" s="21"/>
    </row>
    <row r="2" spans="1:20" s="20" customFormat="1" ht="13.5" x14ac:dyDescent="0.35">
      <c r="A2" s="841"/>
      <c r="B2" s="841"/>
      <c r="C2" s="841"/>
      <c r="D2" s="841"/>
      <c r="E2" s="841"/>
      <c r="F2" s="841"/>
      <c r="G2" s="841"/>
      <c r="H2" s="841"/>
      <c r="I2" s="841"/>
      <c r="J2" s="841"/>
      <c r="K2" s="841"/>
      <c r="L2" s="841"/>
      <c r="M2" s="841"/>
      <c r="N2" s="841"/>
      <c r="O2" s="21"/>
    </row>
    <row r="3" spans="1:20" s="20" customFormat="1" ht="13.5" x14ac:dyDescent="0.35">
      <c r="A3" s="841"/>
      <c r="B3" s="841"/>
      <c r="C3" s="841"/>
      <c r="D3" s="841"/>
      <c r="E3" s="841"/>
      <c r="F3" s="841"/>
      <c r="G3" s="841"/>
      <c r="H3" s="841"/>
      <c r="I3" s="841"/>
      <c r="J3" s="841"/>
      <c r="K3" s="841"/>
      <c r="L3" s="841"/>
      <c r="M3" s="841"/>
      <c r="N3" s="841"/>
      <c r="O3" s="21"/>
    </row>
    <row r="4" spans="1:20" s="20" customFormat="1" ht="12.75" customHeight="1" x14ac:dyDescent="0.2">
      <c r="A4" s="22"/>
      <c r="B4" s="22"/>
      <c r="C4" s="22"/>
      <c r="D4" s="22"/>
      <c r="E4" s="22"/>
      <c r="F4" s="22"/>
      <c r="G4" s="22"/>
      <c r="H4" s="22"/>
      <c r="I4" s="22"/>
      <c r="J4" s="22"/>
      <c r="K4" s="22"/>
      <c r="L4" s="22"/>
      <c r="M4" s="22"/>
      <c r="N4" s="22"/>
      <c r="O4" s="44"/>
      <c r="P4" s="21"/>
      <c r="Q4" s="21"/>
      <c r="R4" s="21"/>
      <c r="S4" s="21"/>
      <c r="T4" s="21"/>
    </row>
    <row r="5" spans="1:20" s="20" customFormat="1" ht="15" customHeight="1" x14ac:dyDescent="0.2">
      <c r="A5" s="21"/>
      <c r="B5" s="23"/>
      <c r="C5" s="23"/>
      <c r="D5" s="23"/>
      <c r="E5" s="23"/>
      <c r="F5" s="23"/>
      <c r="G5" s="23"/>
      <c r="H5" s="23"/>
      <c r="I5" s="23"/>
      <c r="J5" s="23"/>
      <c r="K5" s="23"/>
      <c r="L5" s="23"/>
      <c r="M5" s="21"/>
      <c r="N5" s="93" t="s">
        <v>16</v>
      </c>
      <c r="O5" s="23"/>
      <c r="P5" s="23"/>
      <c r="Q5" s="23"/>
      <c r="R5" s="23"/>
      <c r="S5" s="23"/>
      <c r="T5" s="23"/>
    </row>
    <row r="6" spans="1:20" ht="15.75" thickBot="1" x14ac:dyDescent="0.3">
      <c r="A6" s="18"/>
      <c r="D6" s="115"/>
      <c r="E6" s="18"/>
      <c r="F6" s="18"/>
      <c r="G6" s="18"/>
      <c r="H6" s="18"/>
      <c r="I6" s="17"/>
      <c r="J6" s="17"/>
      <c r="K6" s="17"/>
      <c r="L6" s="17"/>
      <c r="M6" s="17"/>
      <c r="N6" s="17"/>
      <c r="O6" s="18"/>
      <c r="P6" s="18"/>
      <c r="Q6" s="18"/>
      <c r="R6" s="18"/>
      <c r="S6" s="18"/>
      <c r="T6" s="18"/>
    </row>
    <row r="7" spans="1:20" ht="15.75" thickBot="1" x14ac:dyDescent="0.3">
      <c r="A7" s="18"/>
      <c r="B7" s="877" t="s">
        <v>81</v>
      </c>
      <c r="C7" s="878"/>
      <c r="D7" s="879"/>
      <c r="E7" s="21"/>
      <c r="F7" s="16"/>
      <c r="G7" s="16"/>
      <c r="H7" s="16"/>
      <c r="I7" s="17"/>
      <c r="J7" s="17"/>
      <c r="K7" s="17"/>
      <c r="L7" s="18"/>
      <c r="M7" s="17"/>
      <c r="N7" s="134" t="s">
        <v>5</v>
      </c>
      <c r="O7" s="18"/>
      <c r="P7" s="18"/>
      <c r="Q7" s="18"/>
      <c r="R7" s="18"/>
      <c r="S7" s="18"/>
      <c r="T7" s="18"/>
    </row>
    <row r="8" spans="1:20" ht="15.75" thickBot="1" x14ac:dyDescent="0.3">
      <c r="A8" s="18"/>
      <c r="B8" s="511" t="s">
        <v>497</v>
      </c>
      <c r="C8" s="886" t="s">
        <v>502</v>
      </c>
      <c r="D8" s="887"/>
      <c r="E8" s="118"/>
      <c r="F8" s="858" t="s">
        <v>164</v>
      </c>
      <c r="G8" s="859"/>
      <c r="H8" s="860"/>
      <c r="I8" s="17"/>
      <c r="J8" s="17"/>
      <c r="K8" s="17"/>
      <c r="L8" s="18"/>
      <c r="M8" s="135" t="s">
        <v>101</v>
      </c>
      <c r="N8" s="47" t="s">
        <v>7</v>
      </c>
      <c r="O8" s="18"/>
      <c r="P8" s="18"/>
      <c r="Q8" s="18"/>
      <c r="R8" s="18"/>
      <c r="S8" s="18"/>
      <c r="T8" s="18"/>
    </row>
    <row r="9" spans="1:20" x14ac:dyDescent="0.45">
      <c r="A9" s="18"/>
      <c r="B9" s="99" t="s">
        <v>49</v>
      </c>
      <c r="C9" s="100">
        <v>1</v>
      </c>
      <c r="D9" s="101" t="s">
        <v>37</v>
      </c>
      <c r="E9" s="888" t="s">
        <v>46</v>
      </c>
      <c r="F9" s="104" t="s">
        <v>79</v>
      </c>
      <c r="G9" s="105">
        <f>(C60/2)</f>
        <v>2.5</v>
      </c>
      <c r="H9" s="106" t="s">
        <v>36</v>
      </c>
      <c r="I9" s="17"/>
      <c r="J9" s="17"/>
      <c r="K9" s="17"/>
      <c r="L9" s="18"/>
      <c r="M9" s="135" t="s">
        <v>100</v>
      </c>
      <c r="N9" s="48" t="s">
        <v>7</v>
      </c>
      <c r="O9" s="18"/>
      <c r="P9" s="18"/>
      <c r="Q9" s="18"/>
      <c r="R9" s="18"/>
      <c r="S9" s="18"/>
      <c r="T9" s="18"/>
    </row>
    <row r="10" spans="1:20" ht="14.65" thickBot="1" x14ac:dyDescent="0.5">
      <c r="A10" s="18"/>
      <c r="B10" s="102" t="s">
        <v>54</v>
      </c>
      <c r="C10" s="103">
        <v>2.5</v>
      </c>
      <c r="D10" s="97" t="s">
        <v>36</v>
      </c>
      <c r="E10" s="888"/>
      <c r="F10" s="95" t="s">
        <v>165</v>
      </c>
      <c r="G10" s="96">
        <f>LSB_Size_V*1000000</f>
        <v>0.29802322387695313</v>
      </c>
      <c r="H10" s="97" t="s">
        <v>500</v>
      </c>
      <c r="I10" s="123"/>
      <c r="J10" s="123"/>
      <c r="K10" s="123"/>
      <c r="L10" s="124"/>
      <c r="M10" s="17"/>
      <c r="N10" s="17"/>
      <c r="O10" s="18"/>
    </row>
    <row r="11" spans="1:20" x14ac:dyDescent="0.45">
      <c r="A11" s="18"/>
      <c r="I11" s="123"/>
      <c r="J11" s="123"/>
      <c r="K11" s="123"/>
      <c r="L11" s="124"/>
      <c r="M11" s="17"/>
      <c r="N11" s="17"/>
      <c r="O11" s="18"/>
    </row>
    <row r="12" spans="1:20" ht="14.65" thickBot="1" x14ac:dyDescent="0.5">
      <c r="A12" s="18"/>
      <c r="I12" s="123"/>
      <c r="J12" s="123"/>
      <c r="K12" s="123"/>
      <c r="L12" s="124"/>
      <c r="M12" s="17"/>
      <c r="N12" s="17"/>
      <c r="O12" s="18"/>
    </row>
    <row r="13" spans="1:20" ht="15.4" thickBot="1" x14ac:dyDescent="0.5">
      <c r="A13" s="18"/>
      <c r="B13" s="877" t="s">
        <v>88</v>
      </c>
      <c r="C13" s="878"/>
      <c r="D13" s="879"/>
      <c r="E13" s="21"/>
      <c r="F13" s="858" t="s">
        <v>83</v>
      </c>
      <c r="G13" s="859"/>
      <c r="H13" s="860"/>
      <c r="I13" s="18"/>
      <c r="J13" s="18"/>
      <c r="K13" s="18"/>
      <c r="L13" s="18"/>
      <c r="M13" s="125"/>
      <c r="N13" s="46"/>
      <c r="O13" s="18"/>
    </row>
    <row r="14" spans="1:20" x14ac:dyDescent="0.45">
      <c r="A14" s="18"/>
      <c r="B14" s="875">
        <v>400000</v>
      </c>
      <c r="C14" s="876"/>
      <c r="D14" s="133" t="s">
        <v>35</v>
      </c>
      <c r="E14" s="116" t="s">
        <v>46</v>
      </c>
      <c r="F14" s="871">
        <f>G48</f>
        <v>1.25</v>
      </c>
      <c r="G14" s="872"/>
      <c r="H14" s="861" t="s">
        <v>36</v>
      </c>
      <c r="I14" s="18"/>
      <c r="J14" s="18"/>
      <c r="K14" s="18"/>
      <c r="L14" s="18"/>
      <c r="M14" s="53"/>
      <c r="N14" s="129"/>
      <c r="O14" s="18"/>
    </row>
    <row r="15" spans="1:20" ht="14.65" thickBot="1" x14ac:dyDescent="0.5">
      <c r="A15" s="18"/>
      <c r="B15" s="883" t="str">
        <f>IF(D14="[Hex]",CONCATENATE("Input a hex value between ",Min_Code_Hex," and ",Max_Code_Hex),CONCATENATE("Input a decimal value between ",Min_Code_Decimal," and ",Max_Code_Decimal))</f>
        <v>Input a hex value between 800000 and 7FFFFF</v>
      </c>
      <c r="C15" s="884"/>
      <c r="D15" s="885"/>
      <c r="E15" s="117"/>
      <c r="F15" s="873"/>
      <c r="G15" s="874"/>
      <c r="H15" s="862"/>
      <c r="I15" s="18"/>
      <c r="J15" s="18"/>
      <c r="K15" s="18"/>
      <c r="L15" s="18"/>
      <c r="M15" s="53"/>
      <c r="N15" s="129"/>
      <c r="O15" s="18"/>
    </row>
    <row r="16" spans="1:20" ht="14.65" thickBot="1" x14ac:dyDescent="0.5">
      <c r="A16" s="18"/>
      <c r="B16" s="18"/>
      <c r="C16" s="18"/>
      <c r="D16" s="18"/>
      <c r="E16" s="21"/>
      <c r="F16" s="18"/>
      <c r="G16" s="120"/>
      <c r="H16" s="21"/>
      <c r="I16" s="18"/>
      <c r="J16" s="18"/>
      <c r="K16" s="136"/>
      <c r="L16" s="18"/>
      <c r="M16" s="126"/>
      <c r="N16" s="129"/>
      <c r="O16" s="18"/>
    </row>
    <row r="17" spans="1:15" ht="15.4" thickBot="1" x14ac:dyDescent="0.5">
      <c r="A17" s="18"/>
      <c r="B17" s="877" t="s">
        <v>86</v>
      </c>
      <c r="C17" s="878"/>
      <c r="D17" s="879"/>
      <c r="E17" s="18"/>
      <c r="F17" s="858" t="s">
        <v>82</v>
      </c>
      <c r="G17" s="859"/>
      <c r="H17" s="860"/>
      <c r="I17" s="18"/>
      <c r="J17" s="18"/>
      <c r="K17" s="51"/>
      <c r="L17" s="18"/>
      <c r="M17" s="18"/>
      <c r="N17" s="18"/>
      <c r="O17" s="18"/>
    </row>
    <row r="18" spans="1:15" x14ac:dyDescent="0.45">
      <c r="A18" s="18"/>
      <c r="B18" s="863">
        <v>1.25</v>
      </c>
      <c r="C18" s="864"/>
      <c r="D18" s="861" t="s">
        <v>36</v>
      </c>
      <c r="E18" s="118" t="s">
        <v>46</v>
      </c>
      <c r="F18" s="867" t="str">
        <f>G58</f>
        <v>400000</v>
      </c>
      <c r="G18" s="868"/>
      <c r="H18" s="881" t="s">
        <v>35</v>
      </c>
      <c r="I18" s="18"/>
      <c r="J18" s="18"/>
      <c r="K18" s="137"/>
      <c r="L18" s="18"/>
      <c r="M18" s="18"/>
      <c r="N18" s="18"/>
      <c r="O18" s="18"/>
    </row>
    <row r="19" spans="1:15" ht="14.65" thickBot="1" x14ac:dyDescent="0.5">
      <c r="A19" s="18"/>
      <c r="B19" s="865"/>
      <c r="C19" s="866"/>
      <c r="D19" s="862"/>
      <c r="E19" s="51"/>
      <c r="F19" s="869"/>
      <c r="G19" s="870"/>
      <c r="H19" s="882"/>
      <c r="I19" s="53"/>
      <c r="J19" s="138"/>
      <c r="K19" s="137"/>
      <c r="L19" s="17"/>
      <c r="M19" s="18"/>
      <c r="N19" s="18"/>
      <c r="O19" s="18"/>
    </row>
    <row r="20" spans="1:15" x14ac:dyDescent="0.45">
      <c r="A20" s="18"/>
      <c r="B20" s="18"/>
      <c r="E20" s="119"/>
      <c r="F20" s="880" t="s">
        <v>85</v>
      </c>
      <c r="G20" s="880"/>
      <c r="H20" s="121"/>
      <c r="I20" s="53"/>
      <c r="J20" s="138"/>
      <c r="K20" s="137"/>
      <c r="L20" s="18"/>
      <c r="M20" s="127"/>
      <c r="N20" s="53"/>
      <c r="O20" s="18"/>
    </row>
    <row r="21" spans="1:15" x14ac:dyDescent="0.45">
      <c r="A21" s="18"/>
      <c r="B21" s="113" t="s">
        <v>14</v>
      </c>
      <c r="E21" s="18"/>
      <c r="F21" s="122"/>
      <c r="G21" s="122"/>
      <c r="H21" s="122"/>
      <c r="I21" s="18"/>
      <c r="J21" s="18"/>
      <c r="K21" s="18"/>
      <c r="L21" s="18"/>
      <c r="M21" s="17"/>
      <c r="N21" s="17"/>
      <c r="O21" s="18"/>
    </row>
    <row r="22" spans="1:15" ht="15.75" x14ac:dyDescent="0.45">
      <c r="A22" s="18"/>
      <c r="B22" s="114" t="s">
        <v>80</v>
      </c>
      <c r="E22" s="18"/>
      <c r="F22" s="18"/>
      <c r="G22" s="18"/>
      <c r="H22" s="18"/>
      <c r="I22" s="17"/>
      <c r="J22" s="17"/>
      <c r="K22" s="17"/>
      <c r="L22" s="128"/>
      <c r="M22" s="17"/>
      <c r="N22" s="17"/>
      <c r="O22" s="18"/>
    </row>
    <row r="23" spans="1:15" ht="15.75" x14ac:dyDescent="0.45">
      <c r="A23" s="18"/>
      <c r="B23" s="114" t="s">
        <v>503</v>
      </c>
      <c r="F23" s="18"/>
      <c r="G23" s="18"/>
      <c r="H23" s="18"/>
      <c r="I23" s="18"/>
      <c r="J23" s="18"/>
      <c r="K23" s="18"/>
      <c r="L23" s="18"/>
      <c r="M23" s="18"/>
      <c r="N23" s="18"/>
      <c r="O23" s="18"/>
    </row>
    <row r="24" spans="1:15" x14ac:dyDescent="0.45">
      <c r="F24" s="18"/>
      <c r="G24" s="18"/>
      <c r="H24" s="18"/>
      <c r="I24" s="18"/>
      <c r="J24" s="18"/>
      <c r="K24" s="18"/>
      <c r="L24" s="18"/>
      <c r="M24" s="18"/>
      <c r="N24" s="18"/>
      <c r="O24" s="18"/>
    </row>
    <row r="25" spans="1:15" x14ac:dyDescent="0.45">
      <c r="F25" s="18"/>
      <c r="G25" s="18"/>
      <c r="H25" s="18"/>
      <c r="I25" s="18"/>
      <c r="J25" s="18"/>
      <c r="K25" s="18"/>
      <c r="L25" s="18"/>
      <c r="M25" s="18"/>
      <c r="N25" s="18"/>
      <c r="O25" s="18"/>
    </row>
    <row r="26" spans="1:15" x14ac:dyDescent="0.45">
      <c r="F26" s="18"/>
      <c r="G26" s="18"/>
      <c r="H26" s="18"/>
      <c r="I26" s="18"/>
      <c r="J26" s="18"/>
      <c r="K26" s="18"/>
      <c r="L26" s="18"/>
      <c r="M26" s="18"/>
      <c r="N26" s="18"/>
      <c r="O26" s="18"/>
    </row>
    <row r="27" spans="1:15" x14ac:dyDescent="0.45">
      <c r="F27" s="18"/>
      <c r="G27" s="18"/>
      <c r="H27" s="18"/>
      <c r="I27" s="18"/>
      <c r="J27" s="18"/>
      <c r="K27" s="18"/>
      <c r="L27" s="18"/>
      <c r="M27" s="18"/>
      <c r="N27" s="18"/>
      <c r="O27" s="18"/>
    </row>
    <row r="28" spans="1:15" x14ac:dyDescent="0.45">
      <c r="F28" s="18"/>
      <c r="G28" s="18"/>
      <c r="H28" s="18"/>
      <c r="I28" s="18"/>
      <c r="J28" s="18"/>
      <c r="K28" s="18"/>
      <c r="L28" s="18"/>
      <c r="M28" s="18"/>
      <c r="N28" s="18"/>
      <c r="O28" s="18"/>
    </row>
    <row r="29" spans="1:15" x14ac:dyDescent="0.45">
      <c r="F29" s="18"/>
      <c r="G29" s="18"/>
      <c r="H29" s="18"/>
      <c r="I29" s="18"/>
      <c r="J29" s="18"/>
      <c r="K29" s="18"/>
      <c r="L29" s="18"/>
      <c r="M29" s="18"/>
      <c r="N29" s="18"/>
      <c r="O29" s="18"/>
    </row>
    <row r="30" spans="1:15" x14ac:dyDescent="0.45">
      <c r="F30" s="18"/>
      <c r="G30" s="18"/>
      <c r="H30" s="18"/>
      <c r="I30" s="18"/>
      <c r="J30" s="18"/>
      <c r="K30" s="18"/>
      <c r="L30" s="18"/>
      <c r="M30" s="18"/>
      <c r="N30" s="18"/>
      <c r="O30" s="18"/>
    </row>
    <row r="31" spans="1:15" x14ac:dyDescent="0.45">
      <c r="F31" s="18"/>
      <c r="G31" s="18"/>
      <c r="H31" s="18"/>
      <c r="I31" s="18"/>
      <c r="J31" s="18"/>
      <c r="K31" s="18"/>
      <c r="L31" s="18"/>
      <c r="M31" s="18"/>
      <c r="N31" s="18"/>
      <c r="O31" s="18"/>
    </row>
    <row r="32" spans="1:15" x14ac:dyDescent="0.45">
      <c r="F32" s="18"/>
      <c r="G32" s="18"/>
      <c r="H32" s="18"/>
    </row>
    <row r="33" spans="1:14" x14ac:dyDescent="0.45">
      <c r="F33" s="18"/>
      <c r="G33" s="18"/>
      <c r="H33" s="18"/>
    </row>
    <row r="41" spans="1:14" ht="14.65" thickBot="1" x14ac:dyDescent="0.5">
      <c r="A41" s="777" t="s">
        <v>130</v>
      </c>
      <c r="B41" s="777"/>
      <c r="C41" s="777"/>
      <c r="D41" s="777"/>
      <c r="E41" s="777"/>
      <c r="F41" s="777"/>
      <c r="G41" s="777"/>
      <c r="H41" s="777"/>
      <c r="I41" s="777"/>
      <c r="J41" s="777"/>
      <c r="K41" s="777"/>
      <c r="L41" s="777"/>
      <c r="M41" s="777"/>
      <c r="N41" s="777"/>
    </row>
    <row r="42" spans="1:14" ht="14.65" thickTop="1" x14ac:dyDescent="0.45"/>
    <row r="43" spans="1:14" x14ac:dyDescent="0.45">
      <c r="B43" s="107" t="s">
        <v>90</v>
      </c>
      <c r="C43" s="92">
        <f>B14</f>
        <v>400000</v>
      </c>
      <c r="F43" s="857" t="s">
        <v>98</v>
      </c>
      <c r="G43" s="857"/>
      <c r="J43" s="108" t="s">
        <v>95</v>
      </c>
      <c r="K43" s="108" t="s">
        <v>96</v>
      </c>
    </row>
    <row r="44" spans="1:14" x14ac:dyDescent="0.45">
      <c r="B44" s="107" t="s">
        <v>89</v>
      </c>
      <c r="C44" s="92" t="str">
        <f>D14</f>
        <v>[Hex]</v>
      </c>
      <c r="F44" s="107" t="s">
        <v>113</v>
      </c>
      <c r="G44" s="92" t="b">
        <f>IF(Input_Type="[Decimal]",IF(Code&lt;0,TRUE,FALSE),IF(Input_Type="[Hex]",ISODD(HEX2DEC(Code)/2^(Num_Bits-1)),"Error"))</f>
        <v>0</v>
      </c>
      <c r="J44" s="126" t="s">
        <v>36</v>
      </c>
      <c r="K44" s="139">
        <v>1</v>
      </c>
    </row>
    <row r="45" spans="1:14" x14ac:dyDescent="0.45">
      <c r="B45" s="107" t="s">
        <v>168</v>
      </c>
      <c r="C45" s="241">
        <f>C10</f>
        <v>2.5</v>
      </c>
      <c r="F45" s="107" t="s">
        <v>84</v>
      </c>
      <c r="G45" s="92">
        <f>IF(Input_Type="[Decimal]",Code,IF(Input_Type="[Hex]",IF(G44,(HEX2DEC(Code)-2^Num_Bits),HEX2DEC(Code))))</f>
        <v>4194304</v>
      </c>
      <c r="J45" s="126" t="s">
        <v>94</v>
      </c>
      <c r="K45" s="140">
        <v>1E-3</v>
      </c>
      <c r="N45" s="115"/>
    </row>
    <row r="46" spans="1:14" x14ac:dyDescent="0.45">
      <c r="B46" s="107" t="s">
        <v>169</v>
      </c>
      <c r="C46" s="241">
        <f>C9</f>
        <v>1</v>
      </c>
      <c r="F46" s="107" t="s">
        <v>102</v>
      </c>
      <c r="G46" s="92">
        <f>IF(Valid?,Decimal_Value*LSB_Size_V,"(Invalid Code)")</f>
        <v>1.25</v>
      </c>
      <c r="J46" s="141" t="s">
        <v>45</v>
      </c>
      <c r="K46" s="140">
        <v>9.9999999999999995E-7</v>
      </c>
      <c r="N46" s="115"/>
    </row>
    <row r="47" spans="1:14" x14ac:dyDescent="0.45">
      <c r="F47" s="107" t="s">
        <v>103</v>
      </c>
      <c r="G47" s="92" t="str">
        <f>H14</f>
        <v>[V]</v>
      </c>
      <c r="J47" s="126" t="s">
        <v>38</v>
      </c>
      <c r="K47" s="140">
        <v>1.0000000000000001E-9</v>
      </c>
      <c r="N47" s="115"/>
    </row>
    <row r="48" spans="1:14" x14ac:dyDescent="0.45">
      <c r="B48" s="857" t="s">
        <v>106</v>
      </c>
      <c r="C48" s="857"/>
      <c r="F48" s="107" t="str">
        <f>CONCATENATE("Voltage in ",G47,":")</f>
        <v>Voltage in [V]:</v>
      </c>
      <c r="G48" s="92">
        <f>IF(Valid?,G46/VLOOKUP(G47,J44:K47,2,FALSE),"(Invalid Code)")</f>
        <v>1.25</v>
      </c>
      <c r="N48" s="115"/>
    </row>
    <row r="49" spans="2:11" x14ac:dyDescent="0.45">
      <c r="B49" s="107" t="s">
        <v>91</v>
      </c>
      <c r="C49" s="92">
        <f>VLOOKUP(C8,J51:K52,2,FALSE)</f>
        <v>24</v>
      </c>
    </row>
    <row r="50" spans="2:11" x14ac:dyDescent="0.45">
      <c r="B50" s="107" t="s">
        <v>110</v>
      </c>
      <c r="C50" s="92">
        <f>ROUNDUP(Num_Bits/4,0)</f>
        <v>6</v>
      </c>
      <c r="F50" s="857" t="s">
        <v>99</v>
      </c>
      <c r="G50" s="857"/>
      <c r="J50" s="484" t="s">
        <v>498</v>
      </c>
      <c r="K50" s="484" t="s">
        <v>499</v>
      </c>
    </row>
    <row r="51" spans="2:11" x14ac:dyDescent="0.45">
      <c r="B51" s="107" t="s">
        <v>171</v>
      </c>
      <c r="C51" s="241">
        <f>2^Num_Bits</f>
        <v>16777216</v>
      </c>
      <c r="F51" s="107" t="s">
        <v>103</v>
      </c>
      <c r="G51" s="92" t="str">
        <f>D18</f>
        <v>[V]</v>
      </c>
      <c r="J51" s="29" t="s">
        <v>501</v>
      </c>
      <c r="K51" s="486">
        <v>16</v>
      </c>
    </row>
    <row r="52" spans="2:11" x14ac:dyDescent="0.45">
      <c r="B52" s="107" t="s">
        <v>111</v>
      </c>
      <c r="C52" s="92">
        <f>-(2^(Num_Bits-1))</f>
        <v>-8388608</v>
      </c>
      <c r="D52" s="92" t="str">
        <f>RIGHT(DEC2HEX(C52,Number_of_hex_digits),Number_of_hex_digits)</f>
        <v>800000</v>
      </c>
      <c r="F52" s="107" t="s">
        <v>102</v>
      </c>
      <c r="G52" s="92">
        <f>B18*VLOOKUP(G51,J44:K47,2,FALSE)</f>
        <v>1.25</v>
      </c>
      <c r="J52" s="29" t="s">
        <v>502</v>
      </c>
      <c r="K52" s="486">
        <v>24</v>
      </c>
    </row>
    <row r="53" spans="2:11" x14ac:dyDescent="0.45">
      <c r="B53" s="107" t="s">
        <v>112</v>
      </c>
      <c r="C53" s="92">
        <f>2^(Num_Bits-1)-1</f>
        <v>8388607</v>
      </c>
      <c r="D53" s="92" t="str">
        <f>RIGHT(DEC2HEX(C53,Number_of_hex_digits),Number_of_hex_digits)</f>
        <v>7FFFFF</v>
      </c>
      <c r="F53" s="107" t="s">
        <v>97</v>
      </c>
      <c r="G53" s="12" t="b">
        <f>OR((G52&gt;Input_Range-LSB_Size_V),(G52&lt;-Input_Range))</f>
        <v>0</v>
      </c>
    </row>
    <row r="54" spans="2:11" x14ac:dyDescent="0.45">
      <c r="B54" s="107" t="s">
        <v>92</v>
      </c>
      <c r="C54" s="12" t="b">
        <f>IF(Input_Type="[Hex]",ISNUMBER(HEX2DEC(Code)),IF(Input_Type="[Decimal]",ISNONTEXT(Code),"Developer Error"))</f>
        <v>1</v>
      </c>
      <c r="F54" s="107" t="s">
        <v>104</v>
      </c>
      <c r="G54" s="92" t="str">
        <f>IF(Voltage_Out_of_Range?,IF(G52&gt;=Input_Range,"POSITIVE",IF(G52&lt;-Input_Range,"NEGATIVE","Developer Error")),"-")</f>
        <v>-</v>
      </c>
    </row>
    <row r="55" spans="2:11" x14ac:dyDescent="0.45">
      <c r="B55" s="107" t="s">
        <v>87</v>
      </c>
      <c r="C55" s="92" t="b">
        <f>IF(Is_Number?,IF(Input_Type="[Hex]",IF(HEX2DEC(Code)&lt;(2^Num_Bits),TRUE,FALSE),(IF(Input_Type="[Decimal]",AND((Code&gt;=Min_Code_Decimal),(Code&lt;=Max_Code_Decimal)),FALSE))))</f>
        <v>1</v>
      </c>
      <c r="F55" s="107" t="s">
        <v>109</v>
      </c>
      <c r="G55" s="92">
        <f>IF(G54="POSITIVE",Max_Code_Decimal,IF(G54="NEGATIVE",Min_Code_Decimal,ROUND(G52/(LSB_Size_V),0)))</f>
        <v>4194304</v>
      </c>
    </row>
    <row r="56" spans="2:11" x14ac:dyDescent="0.45">
      <c r="B56" s="107" t="s">
        <v>93</v>
      </c>
      <c r="C56" s="12" t="b">
        <f>AND(Is_Number?,In_Range?)</f>
        <v>1</v>
      </c>
      <c r="F56" s="107" t="s">
        <v>108</v>
      </c>
      <c r="G56" s="92" t="str">
        <f>IF(G54="POSITIVE",Max_Code_Hex,IF(G54="NEGATIVE",Min_Code_Hex,RIGHT(DEC2HEX(ROUND(G52/(LSB_Size_V),0),Number_of_hex_digits),Number_of_hex_digits)))</f>
        <v>400000</v>
      </c>
    </row>
    <row r="57" spans="2:11" x14ac:dyDescent="0.45">
      <c r="F57" s="107" t="s">
        <v>107</v>
      </c>
      <c r="G57" s="92" t="str">
        <f>H18</f>
        <v>[Hex]</v>
      </c>
    </row>
    <row r="58" spans="2:11" x14ac:dyDescent="0.45">
      <c r="B58" s="857" t="s">
        <v>166</v>
      </c>
      <c r="C58" s="857"/>
      <c r="F58" s="107" t="s">
        <v>105</v>
      </c>
      <c r="G58" s="92" t="str">
        <f>IF(G57="[Hex]",G56,IF(G57="[Decimal]",G55,"Developer Error"))</f>
        <v>400000</v>
      </c>
    </row>
    <row r="59" spans="2:11" x14ac:dyDescent="0.45">
      <c r="B59" s="107" t="s">
        <v>167</v>
      </c>
      <c r="C59" s="241">
        <v>2</v>
      </c>
    </row>
    <row r="60" spans="2:11" x14ac:dyDescent="0.45">
      <c r="B60" s="107" t="s">
        <v>170</v>
      </c>
      <c r="C60" s="241">
        <f>C45*FSR_Multiplier/C46</f>
        <v>5</v>
      </c>
    </row>
    <row r="61" spans="2:11" x14ac:dyDescent="0.45">
      <c r="B61" s="107" t="s">
        <v>172</v>
      </c>
      <c r="C61" s="241">
        <f>C60/C51</f>
        <v>2.9802322387695313E-7</v>
      </c>
      <c r="D61" s="12" t="s">
        <v>36</v>
      </c>
    </row>
  </sheetData>
  <sheetProtection sheet="1" objects="1" scenarios="1"/>
  <mergeCells count="23">
    <mergeCell ref="A1:N3"/>
    <mergeCell ref="B7:D7"/>
    <mergeCell ref="B17:D17"/>
    <mergeCell ref="H18:H19"/>
    <mergeCell ref="H14:H15"/>
    <mergeCell ref="B15:D15"/>
    <mergeCell ref="C8:D8"/>
    <mergeCell ref="E9:E10"/>
    <mergeCell ref="B58:C58"/>
    <mergeCell ref="F43:G43"/>
    <mergeCell ref="F8:H8"/>
    <mergeCell ref="D18:D19"/>
    <mergeCell ref="B18:C19"/>
    <mergeCell ref="F18:G19"/>
    <mergeCell ref="F14:G15"/>
    <mergeCell ref="B14:C14"/>
    <mergeCell ref="B13:D13"/>
    <mergeCell ref="F17:H17"/>
    <mergeCell ref="F13:H13"/>
    <mergeCell ref="B48:C48"/>
    <mergeCell ref="F50:G50"/>
    <mergeCell ref="A41:N41"/>
    <mergeCell ref="F20:G20"/>
  </mergeCells>
  <conditionalFormatting sqref="F20:G20">
    <cfRule type="expression" dxfId="7" priority="2">
      <formula>Voltage_Out_of_Range?</formula>
    </cfRule>
  </conditionalFormatting>
  <conditionalFormatting sqref="B14:C14">
    <cfRule type="expression" dxfId="6" priority="1">
      <formula>IF($F$14="(Invalid Code)",1,0)</formula>
    </cfRule>
  </conditionalFormatting>
  <dataValidations count="5">
    <dataValidation type="decimal" allowBlank="1" showInputMessage="1" showErrorMessage="1" errorTitle="Value Out-of-Range" error="The reference voltage should be between 0.5V and (AVDD-AVSS). The nominal value is 2.5V." promptTitle="ADC Reference Voltage" prompt="The ADC conversion result scales with the applied reference voltage." sqref="C10">
      <formula1>0.5</formula1>
      <formula2>5.25</formula2>
    </dataValidation>
    <dataValidation type="list" allowBlank="1" showInputMessage="1" showErrorMessage="1" promptTitle="PGA Gain" prompt="The ADC conversion result scales with the PGA gain. Select between gains of 1, 2, 4, 8, 16, 32, and 64. " sqref="C9">
      <formula1>"1, 2, 4, 8, 16, 32, 64,128"</formula1>
    </dataValidation>
    <dataValidation type="list" allowBlank="1" showInputMessage="1" showErrorMessage="1" sqref="D14 H18:H19">
      <formula1>"[Hex], [Decimal]"</formula1>
    </dataValidation>
    <dataValidation type="list" allowBlank="1" showInputMessage="1" showErrorMessage="1" sqref="H14:H15 D18:D19">
      <formula1>$J$44:$J$47</formula1>
    </dataValidation>
    <dataValidation type="list" allowBlank="1" showInputMessage="1" showErrorMessage="1" sqref="C8:D8">
      <formula1>$J$51:$J$52</formula1>
    </dataValidation>
  </dataValidations>
  <hyperlinks>
    <hyperlink ref="N5" location="'Table of Contents '!A1" display="Table of Contents"/>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39"/>
  <sheetViews>
    <sheetView showGridLines="0" showRowColHeaders="0" zoomScaleNormal="100" workbookViewId="0">
      <selection sqref="A1:AU3"/>
    </sheetView>
  </sheetViews>
  <sheetFormatPr defaultColWidth="9.1328125" defaultRowHeight="13.5" x14ac:dyDescent="0.35"/>
  <cols>
    <col min="1" max="1" width="3.3984375" style="20" customWidth="1"/>
    <col min="2" max="2" width="9.1328125" style="20"/>
    <col min="3" max="4" width="7" style="20" customWidth="1"/>
    <col min="5" max="5" width="6.265625" style="20" customWidth="1"/>
    <col min="6" max="6" width="25.1328125" style="20" customWidth="1"/>
    <col min="7" max="46" width="3.265625" style="20" customWidth="1"/>
    <col min="47" max="47" width="6.59765625" style="20" customWidth="1"/>
    <col min="48" max="16384" width="9.1328125" style="20"/>
  </cols>
  <sheetData>
    <row r="1" spans="1:52" x14ac:dyDescent="0.35">
      <c r="A1" s="841"/>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row>
    <row r="2" spans="1:52" x14ac:dyDescent="0.35">
      <c r="A2" s="841"/>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row>
    <row r="3" spans="1:52" x14ac:dyDescent="0.35">
      <c r="A3" s="841"/>
      <c r="B3" s="841"/>
      <c r="C3" s="841"/>
      <c r="D3" s="841"/>
      <c r="E3" s="841"/>
      <c r="F3" s="841"/>
      <c r="G3" s="841"/>
      <c r="H3" s="841"/>
      <c r="I3" s="841"/>
      <c r="J3" s="841"/>
      <c r="K3" s="841"/>
      <c r="L3" s="841"/>
      <c r="M3" s="841"/>
      <c r="N3" s="841"/>
      <c r="O3" s="841"/>
      <c r="P3" s="841"/>
      <c r="Q3" s="841"/>
      <c r="R3" s="841"/>
      <c r="S3" s="841"/>
      <c r="T3" s="841"/>
      <c r="U3" s="841"/>
      <c r="V3" s="841"/>
      <c r="W3" s="841"/>
      <c r="X3" s="841"/>
      <c r="Y3" s="841"/>
      <c r="Z3" s="841"/>
      <c r="AA3" s="841"/>
      <c r="AB3" s="841"/>
      <c r="AC3" s="841"/>
      <c r="AD3" s="841"/>
      <c r="AE3" s="841"/>
      <c r="AF3" s="841"/>
      <c r="AG3" s="841"/>
      <c r="AH3" s="841"/>
      <c r="AI3" s="841"/>
      <c r="AJ3" s="841"/>
      <c r="AK3" s="841"/>
      <c r="AL3" s="841"/>
      <c r="AM3" s="841"/>
      <c r="AN3" s="841"/>
      <c r="AO3" s="841"/>
      <c r="AP3" s="841"/>
      <c r="AQ3" s="841"/>
      <c r="AR3" s="841"/>
      <c r="AS3" s="841"/>
      <c r="AT3" s="841"/>
      <c r="AU3" s="841"/>
    </row>
    <row r="4" spans="1:52" ht="12.75" customHeight="1" x14ac:dyDescent="0.2">
      <c r="A4" s="853"/>
      <c r="B4" s="853"/>
      <c r="C4" s="853"/>
      <c r="D4" s="853"/>
      <c r="E4" s="853"/>
      <c r="F4" s="853"/>
      <c r="G4" s="853"/>
      <c r="H4" s="853"/>
      <c r="I4" s="853"/>
      <c r="J4" s="853"/>
      <c r="K4" s="853"/>
      <c r="L4" s="853"/>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21"/>
      <c r="AW4" s="21"/>
      <c r="AX4" s="21"/>
      <c r="AY4" s="21"/>
      <c r="AZ4" s="21"/>
    </row>
    <row r="5" spans="1:52" ht="15.75" thickBot="1" x14ac:dyDescent="0.25">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J5" s="636"/>
      <c r="AK5" s="636"/>
      <c r="AL5" s="636"/>
      <c r="AM5" s="636"/>
      <c r="AN5" s="636"/>
      <c r="AO5" s="636"/>
      <c r="AP5" s="636"/>
      <c r="AQ5" s="914" t="s">
        <v>16</v>
      </c>
      <c r="AR5" s="914"/>
      <c r="AS5" s="914"/>
      <c r="AT5" s="914"/>
      <c r="AU5" s="914"/>
      <c r="AV5" s="23"/>
      <c r="AW5" s="23"/>
      <c r="AX5" s="23"/>
      <c r="AY5" s="23"/>
      <c r="AZ5" s="23"/>
    </row>
    <row r="6" spans="1:52" ht="15.75" thickBot="1" x14ac:dyDescent="0.25">
      <c r="A6" s="589"/>
      <c r="B6" s="589"/>
      <c r="C6" s="589"/>
      <c r="D6" s="589"/>
      <c r="E6" s="589"/>
      <c r="F6" s="892" t="s">
        <v>559</v>
      </c>
      <c r="G6" s="893"/>
      <c r="H6" s="894" t="s">
        <v>569</v>
      </c>
      <c r="I6" s="895"/>
      <c r="J6" s="895"/>
      <c r="K6" s="895"/>
      <c r="L6" s="896"/>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c r="AT6" s="589"/>
      <c r="AU6" s="589"/>
      <c r="AV6" s="23"/>
      <c r="AW6" s="23"/>
      <c r="AX6" s="23"/>
      <c r="AY6" s="23"/>
      <c r="AZ6" s="23"/>
    </row>
    <row r="7" spans="1:52" ht="15.75" thickBot="1" x14ac:dyDescent="0.3">
      <c r="A7" s="590"/>
      <c r="B7" s="591" t="s">
        <v>5</v>
      </c>
      <c r="C7" s="590"/>
      <c r="D7" s="590"/>
      <c r="E7" s="590"/>
      <c r="F7" s="892" t="s">
        <v>568</v>
      </c>
      <c r="G7" s="893"/>
      <c r="H7" s="894" t="s">
        <v>562</v>
      </c>
      <c r="I7" s="895"/>
      <c r="J7" s="895"/>
      <c r="K7" s="895"/>
      <c r="L7" s="896"/>
      <c r="M7" s="590"/>
      <c r="N7" s="590"/>
      <c r="O7" s="590"/>
      <c r="P7" s="590"/>
      <c r="Q7" s="592"/>
      <c r="R7" s="593"/>
      <c r="S7" s="593"/>
      <c r="T7" s="593"/>
      <c r="U7" s="593"/>
      <c r="V7" s="593"/>
      <c r="W7" s="593"/>
      <c r="X7" s="593"/>
      <c r="Y7" s="592"/>
      <c r="Z7" s="592"/>
      <c r="AA7" s="592"/>
      <c r="AB7" s="592"/>
      <c r="AC7" s="592"/>
      <c r="AD7" s="592"/>
      <c r="AE7" s="590"/>
      <c r="AF7" s="590"/>
      <c r="AG7" s="590"/>
      <c r="AH7" s="590"/>
      <c r="AI7" s="590"/>
      <c r="AJ7" s="590"/>
      <c r="AK7" s="590"/>
      <c r="AL7" s="590"/>
      <c r="AM7" s="590"/>
      <c r="AN7" s="590"/>
      <c r="AO7" s="590"/>
      <c r="AP7" s="590"/>
      <c r="AQ7" s="590"/>
      <c r="AR7" s="590"/>
      <c r="AS7" s="590"/>
      <c r="AT7" s="590"/>
      <c r="AU7" s="590"/>
      <c r="AV7" s="21"/>
      <c r="AW7" s="21"/>
      <c r="AX7" s="21"/>
      <c r="AY7" s="21"/>
      <c r="AZ7" s="21"/>
    </row>
    <row r="8" spans="1:52" ht="15.75" customHeight="1" thickBot="1" x14ac:dyDescent="0.25">
      <c r="A8" s="590"/>
      <c r="B8" s="585" t="s">
        <v>7</v>
      </c>
      <c r="C8" s="889" t="s">
        <v>551</v>
      </c>
      <c r="D8" s="890"/>
      <c r="E8" s="891"/>
      <c r="F8" s="892" t="s">
        <v>552</v>
      </c>
      <c r="G8" s="893"/>
      <c r="H8" s="894" t="s">
        <v>570</v>
      </c>
      <c r="I8" s="895"/>
      <c r="J8" s="895"/>
      <c r="K8" s="895"/>
      <c r="L8" s="896"/>
      <c r="M8" s="590"/>
      <c r="N8" s="590"/>
      <c r="O8" s="590"/>
      <c r="P8" s="590"/>
      <c r="Q8" s="592"/>
      <c r="R8" s="897"/>
      <c r="S8" s="897"/>
      <c r="T8" s="897"/>
      <c r="U8" s="897"/>
      <c r="V8" s="897"/>
      <c r="W8" s="897"/>
      <c r="X8" s="897"/>
      <c r="Y8" s="898"/>
      <c r="Z8" s="898"/>
      <c r="AA8" s="898"/>
      <c r="AB8" s="898"/>
      <c r="AC8" s="898"/>
      <c r="AD8" s="592"/>
      <c r="AE8" s="590"/>
      <c r="AF8" s="590"/>
      <c r="AG8" s="590"/>
      <c r="AH8" s="590"/>
      <c r="AI8" s="899"/>
      <c r="AJ8" s="899"/>
      <c r="AK8" s="899"/>
      <c r="AL8" s="899"/>
      <c r="AM8" s="899"/>
      <c r="AN8" s="899"/>
      <c r="AO8" s="590"/>
      <c r="AP8" s="590"/>
      <c r="AQ8" s="590"/>
      <c r="AR8" s="590"/>
      <c r="AS8" s="590"/>
      <c r="AT8" s="590"/>
      <c r="AU8" s="590"/>
      <c r="AV8" s="21"/>
      <c r="AW8" s="21"/>
      <c r="AX8" s="21"/>
      <c r="AY8" s="21"/>
      <c r="AZ8" s="21"/>
    </row>
    <row r="9" spans="1:52" ht="15.75" customHeight="1" thickBot="1" x14ac:dyDescent="0.3">
      <c r="A9" s="590"/>
      <c r="B9" s="586" t="s">
        <v>7</v>
      </c>
      <c r="C9" s="889" t="s">
        <v>553</v>
      </c>
      <c r="D9" s="890"/>
      <c r="E9" s="890"/>
      <c r="F9" s="594"/>
      <c r="G9" s="591"/>
      <c r="H9" s="591"/>
      <c r="I9" s="591"/>
      <c r="J9" s="591"/>
      <c r="K9" s="591"/>
      <c r="L9" s="591"/>
      <c r="M9" s="590"/>
      <c r="N9" s="590"/>
      <c r="O9" s="590"/>
      <c r="P9" s="590"/>
      <c r="Q9" s="592"/>
      <c r="R9" s="897"/>
      <c r="S9" s="897"/>
      <c r="T9" s="897"/>
      <c r="U9" s="897"/>
      <c r="V9" s="897"/>
      <c r="W9" s="897"/>
      <c r="X9" s="897"/>
      <c r="Y9" s="897"/>
      <c r="Z9" s="897"/>
      <c r="AA9" s="897"/>
      <c r="AB9" s="897"/>
      <c r="AC9" s="897"/>
      <c r="AD9" s="592"/>
      <c r="AE9" s="590"/>
      <c r="AF9" s="590"/>
      <c r="AG9" s="590"/>
      <c r="AH9" s="590"/>
      <c r="AI9" s="590"/>
      <c r="AJ9" s="590"/>
      <c r="AK9" s="590"/>
      <c r="AL9" s="590"/>
      <c r="AM9" s="590"/>
      <c r="AN9" s="590"/>
      <c r="AO9" s="590"/>
      <c r="AP9" s="590"/>
      <c r="AQ9" s="590"/>
      <c r="AR9" s="590"/>
      <c r="AS9" s="590"/>
      <c r="AT9" s="590"/>
      <c r="AU9" s="590"/>
    </row>
    <row r="10" spans="1:52" ht="15.75" thickBot="1" x14ac:dyDescent="0.25">
      <c r="A10" s="590"/>
      <c r="B10" s="590"/>
      <c r="C10" s="590"/>
      <c r="D10" s="590"/>
      <c r="E10" s="590"/>
      <c r="F10" s="904" t="s">
        <v>554</v>
      </c>
      <c r="G10" s="905"/>
      <c r="H10" s="906" t="str">
        <f>G35</f>
        <v>0x6B</v>
      </c>
      <c r="I10" s="907"/>
      <c r="J10" s="907"/>
      <c r="K10" s="907"/>
      <c r="L10" s="908"/>
      <c r="M10" s="590"/>
      <c r="N10" s="590"/>
      <c r="O10" s="590"/>
      <c r="P10" s="590"/>
      <c r="Q10" s="592"/>
      <c r="R10" s="595"/>
      <c r="S10" s="595"/>
      <c r="T10" s="592"/>
      <c r="U10" s="592"/>
      <c r="V10" s="592"/>
      <c r="W10" s="592"/>
      <c r="X10" s="592"/>
      <c r="Y10" s="595"/>
      <c r="Z10" s="595"/>
      <c r="AA10" s="595"/>
      <c r="AB10" s="595"/>
      <c r="AC10" s="595"/>
      <c r="AD10" s="592"/>
      <c r="AE10" s="590"/>
      <c r="AF10" s="590"/>
      <c r="AG10" s="590"/>
      <c r="AH10" s="590"/>
      <c r="AI10" s="590"/>
      <c r="AJ10" s="590"/>
      <c r="AK10" s="590"/>
      <c r="AL10" s="590"/>
      <c r="AM10" s="590"/>
      <c r="AN10" s="590"/>
      <c r="AO10" s="590"/>
      <c r="AP10" s="590"/>
      <c r="AQ10" s="590"/>
      <c r="AR10" s="590"/>
      <c r="AS10" s="590"/>
      <c r="AT10" s="590"/>
      <c r="AU10" s="590"/>
    </row>
    <row r="11" spans="1:52" ht="13.9" x14ac:dyDescent="0.35">
      <c r="A11" s="590"/>
      <c r="B11" s="590"/>
      <c r="C11" s="590"/>
      <c r="D11" s="590"/>
      <c r="E11" s="590"/>
      <c r="F11" s="593"/>
      <c r="G11" s="593"/>
      <c r="H11" s="593"/>
      <c r="I11" s="596"/>
      <c r="J11" s="596"/>
      <c r="K11" s="596"/>
      <c r="L11" s="596"/>
      <c r="M11" s="590"/>
      <c r="N11" s="590"/>
      <c r="O11" s="590"/>
      <c r="P11" s="590"/>
      <c r="Q11" s="592"/>
      <c r="R11" s="593"/>
      <c r="S11" s="595"/>
      <c r="T11" s="592"/>
      <c r="U11" s="592"/>
      <c r="V11" s="592"/>
      <c r="W11" s="592"/>
      <c r="X11" s="592"/>
      <c r="Y11" s="595"/>
      <c r="Z11" s="595"/>
      <c r="AA11" s="595"/>
      <c r="AB11" s="595"/>
      <c r="AC11" s="595"/>
      <c r="AD11" s="592"/>
      <c r="AE11" s="590"/>
      <c r="AF11" s="590"/>
      <c r="AG11" s="590"/>
      <c r="AH11" s="590"/>
      <c r="AI11" s="590"/>
      <c r="AJ11" s="590"/>
      <c r="AK11" s="590"/>
      <c r="AL11" s="590"/>
      <c r="AM11" s="590"/>
      <c r="AN11" s="590"/>
      <c r="AO11" s="590"/>
      <c r="AP11" s="590"/>
      <c r="AQ11" s="590"/>
      <c r="AR11" s="590"/>
      <c r="AS11" s="590"/>
      <c r="AT11" s="590"/>
      <c r="AU11" s="590"/>
    </row>
    <row r="12" spans="1:52" ht="13.9" x14ac:dyDescent="0.4">
      <c r="A12" s="591"/>
      <c r="B12" s="590"/>
      <c r="C12" s="590"/>
      <c r="D12" s="590"/>
      <c r="E12" s="590"/>
      <c r="F12" s="590"/>
      <c r="G12" s="590"/>
      <c r="H12" s="590"/>
      <c r="I12" s="590"/>
      <c r="J12" s="590"/>
      <c r="K12" s="590"/>
      <c r="L12" s="590"/>
      <c r="M12" s="590"/>
      <c r="N12" s="590"/>
      <c r="O12" s="590"/>
      <c r="P12" s="590"/>
      <c r="Q12" s="592"/>
      <c r="R12" s="897"/>
      <c r="S12" s="897"/>
      <c r="T12" s="897"/>
      <c r="U12" s="897"/>
      <c r="V12" s="897"/>
      <c r="W12" s="897"/>
      <c r="X12" s="897"/>
      <c r="Y12" s="897"/>
      <c r="Z12" s="897"/>
      <c r="AA12" s="897"/>
      <c r="AB12" s="897"/>
      <c r="AC12" s="897"/>
      <c r="AD12" s="592"/>
      <c r="AE12" s="590"/>
      <c r="AF12" s="590"/>
      <c r="AG12" s="590"/>
      <c r="AH12" s="590"/>
      <c r="AI12" s="590"/>
      <c r="AJ12" s="590"/>
      <c r="AK12" s="590"/>
      <c r="AL12" s="590"/>
      <c r="AM12" s="590"/>
      <c r="AN12" s="590"/>
      <c r="AO12" s="590"/>
      <c r="AP12" s="590"/>
      <c r="AQ12" s="590"/>
      <c r="AR12" s="590"/>
      <c r="AS12" s="590"/>
      <c r="AT12" s="590"/>
      <c r="AU12" s="590"/>
    </row>
    <row r="13" spans="1:52" ht="13.9" x14ac:dyDescent="0.4">
      <c r="A13" s="590"/>
      <c r="B13" s="590"/>
      <c r="C13" s="590"/>
      <c r="D13" s="590"/>
      <c r="E13" s="597"/>
      <c r="F13" s="597"/>
      <c r="G13" s="597"/>
      <c r="H13" s="592"/>
      <c r="I13" s="590"/>
      <c r="J13" s="590"/>
      <c r="K13" s="590"/>
      <c r="L13" s="590"/>
      <c r="M13" s="590"/>
      <c r="N13" s="590"/>
      <c r="O13" s="590"/>
      <c r="P13" s="590"/>
      <c r="Q13" s="592"/>
      <c r="R13" s="592"/>
      <c r="S13" s="592"/>
      <c r="T13" s="592"/>
      <c r="U13" s="592"/>
      <c r="V13" s="592"/>
      <c r="W13" s="592"/>
      <c r="X13" s="592"/>
      <c r="Y13" s="592"/>
      <c r="Z13" s="592"/>
      <c r="AA13" s="592"/>
      <c r="AB13" s="592"/>
      <c r="AC13" s="592"/>
      <c r="AD13" s="592"/>
      <c r="AE13" s="590"/>
      <c r="AF13" s="590"/>
      <c r="AG13" s="590"/>
      <c r="AH13" s="590"/>
      <c r="AI13" s="590"/>
      <c r="AJ13" s="590"/>
      <c r="AK13" s="590"/>
      <c r="AL13" s="590"/>
      <c r="AM13" s="590"/>
      <c r="AN13" s="590"/>
      <c r="AO13" s="590"/>
      <c r="AP13" s="590"/>
      <c r="AQ13" s="590"/>
      <c r="AR13" s="590"/>
      <c r="AS13" s="590"/>
      <c r="AT13" s="590"/>
      <c r="AU13" s="590"/>
    </row>
    <row r="14" spans="1:52" ht="13.9" x14ac:dyDescent="0.4">
      <c r="A14" s="590"/>
      <c r="B14" s="590"/>
      <c r="C14" s="590"/>
      <c r="D14" s="590"/>
      <c r="E14" s="597"/>
      <c r="F14" s="597"/>
      <c r="G14" s="597"/>
      <c r="H14" s="592"/>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c r="AT14" s="590"/>
      <c r="AU14" s="590"/>
    </row>
    <row r="15" spans="1:52" ht="13.9" x14ac:dyDescent="0.4">
      <c r="A15" s="590"/>
      <c r="B15" s="590"/>
      <c r="C15" s="590"/>
      <c r="D15" s="590"/>
      <c r="E15" s="597"/>
      <c r="F15" s="597"/>
      <c r="G15" s="597"/>
      <c r="H15" s="592"/>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row>
    <row r="16" spans="1:52" ht="13.9" x14ac:dyDescent="0.4">
      <c r="A16" s="590"/>
      <c r="B16" s="590"/>
      <c r="C16" s="590"/>
      <c r="D16" s="590"/>
      <c r="E16" s="597"/>
      <c r="F16" s="597"/>
      <c r="G16" s="597"/>
      <c r="H16" s="592"/>
      <c r="I16" s="590"/>
      <c r="J16" s="590"/>
      <c r="K16" s="590"/>
      <c r="L16" s="590"/>
      <c r="M16" s="590"/>
      <c r="N16" s="590"/>
      <c r="O16" s="590"/>
      <c r="P16" s="590"/>
      <c r="Q16" s="590"/>
      <c r="R16" s="590"/>
      <c r="S16" s="590"/>
      <c r="T16" s="59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c r="AT16" s="590"/>
      <c r="AU16" s="590"/>
    </row>
    <row r="17" spans="1:48" ht="14.25" thickBot="1" x14ac:dyDescent="0.45">
      <c r="A17" s="777" t="s">
        <v>33</v>
      </c>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504"/>
    </row>
    <row r="18" spans="1:48" ht="14.25" thickTop="1" x14ac:dyDescent="0.4">
      <c r="A18" s="590"/>
      <c r="B18" s="592"/>
      <c r="C18" s="592"/>
      <c r="D18" s="592"/>
      <c r="E18" s="597"/>
      <c r="F18" s="597"/>
      <c r="G18" s="597"/>
      <c r="H18" s="592"/>
      <c r="I18" s="592"/>
      <c r="J18" s="592"/>
      <c r="K18" s="592"/>
      <c r="L18" s="592"/>
      <c r="M18" s="592"/>
      <c r="N18" s="592"/>
      <c r="O18" s="592"/>
      <c r="P18" s="592"/>
      <c r="Q18" s="592"/>
      <c r="R18" s="592"/>
      <c r="S18" s="592"/>
      <c r="T18" s="592"/>
      <c r="U18" s="592"/>
      <c r="V18" s="592"/>
      <c r="W18" s="592"/>
      <c r="X18" s="592"/>
      <c r="Y18" s="592"/>
      <c r="Z18" s="592"/>
      <c r="AA18" s="592"/>
      <c r="AB18" s="592"/>
      <c r="AC18" s="592"/>
      <c r="AD18" s="592"/>
      <c r="AE18" s="592"/>
      <c r="AF18" s="592"/>
      <c r="AG18" s="592"/>
      <c r="AH18" s="592"/>
      <c r="AI18" s="592"/>
      <c r="AJ18" s="592"/>
      <c r="AK18" s="592"/>
      <c r="AL18" s="592"/>
      <c r="AM18" s="592"/>
      <c r="AN18" s="592"/>
      <c r="AO18" s="592"/>
      <c r="AP18" s="592"/>
      <c r="AQ18" s="592"/>
      <c r="AR18" s="592"/>
      <c r="AS18" s="592"/>
      <c r="AT18" s="592"/>
      <c r="AU18" s="592"/>
      <c r="AV18" s="504"/>
    </row>
    <row r="19" spans="1:48" ht="15.75" x14ac:dyDescent="0.4">
      <c r="A19" s="590"/>
      <c r="B19" s="592"/>
      <c r="C19" s="592"/>
      <c r="D19" s="592"/>
      <c r="E19" s="597"/>
      <c r="F19" s="597"/>
      <c r="G19" s="597"/>
      <c r="H19" s="592"/>
      <c r="I19" s="592"/>
      <c r="J19" s="592"/>
      <c r="K19" s="592"/>
      <c r="L19" s="592"/>
      <c r="M19" s="592"/>
      <c r="N19" s="592"/>
      <c r="O19" s="592"/>
      <c r="P19" s="902" t="s">
        <v>560</v>
      </c>
      <c r="Q19" s="902"/>
      <c r="R19" s="902"/>
      <c r="S19" s="902"/>
      <c r="T19" s="927" t="s">
        <v>561</v>
      </c>
      <c r="U19" s="927"/>
      <c r="V19" s="927"/>
      <c r="W19" s="927"/>
      <c r="X19" s="927"/>
      <c r="Y19" s="592"/>
      <c r="Z19" s="592"/>
      <c r="AA19" s="592"/>
      <c r="AB19" s="592"/>
      <c r="AC19" s="592"/>
      <c r="AD19" s="592"/>
      <c r="AE19" s="592"/>
      <c r="AF19" s="592"/>
      <c r="AG19" s="592"/>
      <c r="AH19" s="592"/>
      <c r="AI19" s="592"/>
      <c r="AJ19" s="592"/>
      <c r="AK19" s="592"/>
      <c r="AL19" s="592"/>
      <c r="AM19" s="592"/>
      <c r="AN19" s="592"/>
      <c r="AO19" s="592"/>
      <c r="AP19" s="592"/>
      <c r="AQ19" s="592"/>
      <c r="AR19" s="592"/>
      <c r="AS19" s="592"/>
      <c r="AT19" s="592"/>
      <c r="AU19" s="592"/>
      <c r="AV19" s="504"/>
    </row>
    <row r="20" spans="1:48" ht="13.9" thickBot="1" x14ac:dyDescent="0.4">
      <c r="A20" s="598"/>
      <c r="B20" s="592"/>
      <c r="C20" s="592"/>
      <c r="D20" s="592"/>
      <c r="E20" s="592"/>
      <c r="F20" s="592"/>
      <c r="G20" s="592"/>
      <c r="H20" s="592"/>
      <c r="I20" s="592"/>
      <c r="J20" s="592"/>
      <c r="K20" s="592"/>
      <c r="L20" s="592"/>
      <c r="M20" s="592"/>
      <c r="N20" s="592"/>
      <c r="O20" s="592"/>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c r="AT20" s="592"/>
      <c r="AU20" s="592"/>
      <c r="AV20" s="504"/>
    </row>
    <row r="21" spans="1:48" ht="15" customHeight="1" x14ac:dyDescent="0.35">
      <c r="A21" s="592"/>
      <c r="B21" s="592"/>
      <c r="C21" s="592"/>
      <c r="D21" s="592"/>
      <c r="E21" s="592"/>
      <c r="F21" s="903"/>
      <c r="G21" s="915" t="s">
        <v>563</v>
      </c>
      <c r="H21" s="916"/>
      <c r="I21" s="916"/>
      <c r="J21" s="916"/>
      <c r="K21" s="916"/>
      <c r="L21" s="916"/>
      <c r="M21" s="916"/>
      <c r="N21" s="917"/>
      <c r="O21" s="921" t="s">
        <v>564</v>
      </c>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3"/>
      <c r="AM21" s="592"/>
      <c r="AN21" s="592"/>
      <c r="AO21" s="592"/>
      <c r="AP21" s="592"/>
      <c r="AQ21" s="592"/>
      <c r="AR21" s="592"/>
      <c r="AS21" s="592"/>
      <c r="AT21" s="592"/>
      <c r="AU21" s="592"/>
      <c r="AV21" s="504"/>
    </row>
    <row r="22" spans="1:48" ht="15.75" customHeight="1" thickBot="1" x14ac:dyDescent="0.4">
      <c r="A22" s="592"/>
      <c r="B22" s="592"/>
      <c r="C22" s="592"/>
      <c r="D22" s="592"/>
      <c r="E22" s="599"/>
      <c r="F22" s="903"/>
      <c r="G22" s="918"/>
      <c r="H22" s="919"/>
      <c r="I22" s="919"/>
      <c r="J22" s="919"/>
      <c r="K22" s="919"/>
      <c r="L22" s="919"/>
      <c r="M22" s="919"/>
      <c r="N22" s="920"/>
      <c r="O22" s="924"/>
      <c r="P22" s="925"/>
      <c r="Q22" s="925"/>
      <c r="R22" s="925"/>
      <c r="S22" s="925"/>
      <c r="T22" s="925"/>
      <c r="U22" s="925"/>
      <c r="V22" s="925"/>
      <c r="W22" s="925"/>
      <c r="X22" s="925"/>
      <c r="Y22" s="925"/>
      <c r="Z22" s="925"/>
      <c r="AA22" s="925"/>
      <c r="AB22" s="925"/>
      <c r="AC22" s="925"/>
      <c r="AD22" s="925"/>
      <c r="AE22" s="925"/>
      <c r="AF22" s="925"/>
      <c r="AG22" s="925"/>
      <c r="AH22" s="925"/>
      <c r="AI22" s="925"/>
      <c r="AJ22" s="925"/>
      <c r="AK22" s="925"/>
      <c r="AL22" s="926"/>
      <c r="AM22" s="592"/>
      <c r="AN22" s="592"/>
      <c r="AO22" s="592"/>
      <c r="AP22" s="592"/>
      <c r="AQ22" s="592"/>
      <c r="AR22" s="592"/>
      <c r="AS22" s="592"/>
      <c r="AT22" s="592"/>
      <c r="AU22" s="592"/>
      <c r="AV22" s="504"/>
    </row>
    <row r="23" spans="1:48" ht="14.25" hidden="1" x14ac:dyDescent="0.2">
      <c r="A23" s="592"/>
      <c r="B23" s="592"/>
      <c r="C23" s="592"/>
      <c r="D23" s="592"/>
      <c r="E23" s="592"/>
      <c r="F23" s="600" t="s">
        <v>566</v>
      </c>
      <c r="G23" s="601">
        <v>7</v>
      </c>
      <c r="H23" s="602">
        <v>6</v>
      </c>
      <c r="I23" s="602">
        <v>5</v>
      </c>
      <c r="J23" s="602">
        <v>4</v>
      </c>
      <c r="K23" s="602">
        <v>3</v>
      </c>
      <c r="L23" s="602">
        <v>2</v>
      </c>
      <c r="M23" s="602">
        <v>1</v>
      </c>
      <c r="N23" s="603">
        <v>0</v>
      </c>
      <c r="O23" s="604">
        <v>23</v>
      </c>
      <c r="P23" s="605">
        <v>22</v>
      </c>
      <c r="Q23" s="605">
        <v>21</v>
      </c>
      <c r="R23" s="605">
        <v>20</v>
      </c>
      <c r="S23" s="605">
        <v>19</v>
      </c>
      <c r="T23" s="605">
        <v>18</v>
      </c>
      <c r="U23" s="605">
        <v>17</v>
      </c>
      <c r="V23" s="606">
        <v>16</v>
      </c>
      <c r="W23" s="607">
        <v>15</v>
      </c>
      <c r="X23" s="605">
        <v>14</v>
      </c>
      <c r="Y23" s="605">
        <v>13</v>
      </c>
      <c r="Z23" s="605">
        <v>12</v>
      </c>
      <c r="AA23" s="605">
        <v>11</v>
      </c>
      <c r="AB23" s="605">
        <v>10</v>
      </c>
      <c r="AC23" s="605">
        <v>9</v>
      </c>
      <c r="AD23" s="606">
        <v>8</v>
      </c>
      <c r="AE23" s="608">
        <v>7</v>
      </c>
      <c r="AF23" s="608">
        <v>6</v>
      </c>
      <c r="AG23" s="608">
        <v>5</v>
      </c>
      <c r="AH23" s="608">
        <v>4</v>
      </c>
      <c r="AI23" s="608">
        <v>3</v>
      </c>
      <c r="AJ23" s="608">
        <v>2</v>
      </c>
      <c r="AK23" s="608">
        <v>1</v>
      </c>
      <c r="AL23" s="609">
        <v>0</v>
      </c>
      <c r="AM23" s="592"/>
      <c r="AN23" s="592"/>
      <c r="AO23" s="592"/>
      <c r="AP23" s="592"/>
      <c r="AQ23" s="592"/>
      <c r="AR23" s="592"/>
      <c r="AS23" s="592"/>
      <c r="AT23" s="592"/>
      <c r="AU23" s="592"/>
      <c r="AV23" s="504"/>
    </row>
    <row r="24" spans="1:48" ht="13.9" thickBot="1" x14ac:dyDescent="0.4">
      <c r="A24" s="592"/>
      <c r="B24" s="592"/>
      <c r="C24" s="592"/>
      <c r="D24" s="592"/>
      <c r="E24" s="592"/>
      <c r="F24" s="610" t="s">
        <v>567</v>
      </c>
      <c r="G24" s="611">
        <f>IF($H$6,IF(ISODD(HEX2DEC($H$7)/2^G$23),1,0),0)</f>
        <v>0</v>
      </c>
      <c r="H24" s="612">
        <f t="shared" ref="H24:N24" si="0">IF($H$6,IF(ISODD(HEX2DEC($H$7)/2^H$23),1,0),0)</f>
        <v>0</v>
      </c>
      <c r="I24" s="612">
        <f t="shared" si="0"/>
        <v>0</v>
      </c>
      <c r="J24" s="612">
        <f t="shared" si="0"/>
        <v>0</v>
      </c>
      <c r="K24" s="612">
        <f t="shared" si="0"/>
        <v>0</v>
      </c>
      <c r="L24" s="612">
        <f t="shared" si="0"/>
        <v>0</v>
      </c>
      <c r="M24" s="612">
        <f t="shared" si="0"/>
        <v>0</v>
      </c>
      <c r="N24" s="613">
        <f t="shared" si="0"/>
        <v>0</v>
      </c>
      <c r="O24" s="614">
        <f t="shared" ref="O24:AL24" si="1">IF(ISODD(HEX2DEC($H$8)/2^O$23),1,0)</f>
        <v>1</v>
      </c>
      <c r="P24" s="615">
        <f t="shared" si="1"/>
        <v>1</v>
      </c>
      <c r="Q24" s="615">
        <f t="shared" si="1"/>
        <v>0</v>
      </c>
      <c r="R24" s="615">
        <f t="shared" si="1"/>
        <v>0</v>
      </c>
      <c r="S24" s="615">
        <f t="shared" si="1"/>
        <v>1</v>
      </c>
      <c r="T24" s="615">
        <f t="shared" si="1"/>
        <v>0</v>
      </c>
      <c r="U24" s="615">
        <f t="shared" si="1"/>
        <v>1</v>
      </c>
      <c r="V24" s="615">
        <f t="shared" si="1"/>
        <v>1</v>
      </c>
      <c r="W24" s="616">
        <f t="shared" si="1"/>
        <v>1</v>
      </c>
      <c r="X24" s="615">
        <f t="shared" si="1"/>
        <v>1</v>
      </c>
      <c r="Y24" s="615">
        <f t="shared" si="1"/>
        <v>0</v>
      </c>
      <c r="Z24" s="615">
        <f t="shared" si="1"/>
        <v>1</v>
      </c>
      <c r="AA24" s="615">
        <f t="shared" si="1"/>
        <v>0</v>
      </c>
      <c r="AB24" s="615">
        <f t="shared" si="1"/>
        <v>1</v>
      </c>
      <c r="AC24" s="615">
        <f t="shared" si="1"/>
        <v>1</v>
      </c>
      <c r="AD24" s="615">
        <f t="shared" si="1"/>
        <v>0</v>
      </c>
      <c r="AE24" s="616">
        <f t="shared" si="1"/>
        <v>0</v>
      </c>
      <c r="AF24" s="615">
        <f t="shared" si="1"/>
        <v>1</v>
      </c>
      <c r="AG24" s="615">
        <f t="shared" si="1"/>
        <v>0</v>
      </c>
      <c r="AH24" s="615">
        <f t="shared" si="1"/>
        <v>0</v>
      </c>
      <c r="AI24" s="615">
        <f t="shared" si="1"/>
        <v>0</v>
      </c>
      <c r="AJ24" s="615">
        <f t="shared" si="1"/>
        <v>0</v>
      </c>
      <c r="AK24" s="615">
        <f t="shared" si="1"/>
        <v>1</v>
      </c>
      <c r="AL24" s="617">
        <f t="shared" si="1"/>
        <v>1</v>
      </c>
      <c r="AM24" s="592"/>
      <c r="AN24" s="592"/>
      <c r="AO24" s="592"/>
      <c r="AP24" s="592"/>
      <c r="AQ24" s="592"/>
      <c r="AR24" s="592"/>
      <c r="AS24" s="592"/>
      <c r="AT24" s="592"/>
      <c r="AU24" s="592"/>
      <c r="AV24" s="504"/>
    </row>
    <row r="25" spans="1:48" x14ac:dyDescent="0.35">
      <c r="A25" s="592"/>
      <c r="B25" s="592"/>
      <c r="C25" s="592"/>
      <c r="D25" s="592"/>
      <c r="E25" s="491" t="s">
        <v>555</v>
      </c>
      <c r="F25" s="618">
        <v>0</v>
      </c>
      <c r="G25" s="619">
        <f t="shared" ref="G25:V29" si="2">F26</f>
        <v>0</v>
      </c>
      <c r="H25" s="620">
        <f t="shared" si="2"/>
        <v>0</v>
      </c>
      <c r="I25" s="620">
        <f t="shared" si="2"/>
        <v>0</v>
      </c>
      <c r="J25" s="620">
        <f t="shared" si="2"/>
        <v>0</v>
      </c>
      <c r="K25" s="620">
        <f t="shared" si="2"/>
        <v>0</v>
      </c>
      <c r="L25" s="620">
        <f t="shared" si="2"/>
        <v>0</v>
      </c>
      <c r="M25" s="620">
        <f t="shared" si="2"/>
        <v>0</v>
      </c>
      <c r="N25" s="620">
        <f t="shared" si="2"/>
        <v>0</v>
      </c>
      <c r="O25" s="620">
        <f t="shared" si="2"/>
        <v>0</v>
      </c>
      <c r="P25" s="620">
        <f t="shared" si="2"/>
        <v>0</v>
      </c>
      <c r="Q25" s="620">
        <f t="shared" si="2"/>
        <v>0</v>
      </c>
      <c r="R25" s="620">
        <f t="shared" si="2"/>
        <v>0</v>
      </c>
      <c r="S25" s="620">
        <f t="shared" si="2"/>
        <v>0</v>
      </c>
      <c r="T25" s="620">
        <f t="shared" si="2"/>
        <v>1</v>
      </c>
      <c r="U25" s="620">
        <f t="shared" si="2"/>
        <v>0</v>
      </c>
      <c r="V25" s="620">
        <f t="shared" si="2"/>
        <v>0</v>
      </c>
      <c r="W25" s="620">
        <f t="shared" ref="W25:AL29" si="3">V26</f>
        <v>1</v>
      </c>
      <c r="X25" s="620">
        <f t="shared" si="3"/>
        <v>1</v>
      </c>
      <c r="Y25" s="620">
        <f t="shared" si="3"/>
        <v>1</v>
      </c>
      <c r="Z25" s="620">
        <f t="shared" si="3"/>
        <v>1</v>
      </c>
      <c r="AA25" s="620">
        <f t="shared" si="3"/>
        <v>1</v>
      </c>
      <c r="AB25" s="620">
        <f t="shared" si="3"/>
        <v>0</v>
      </c>
      <c r="AC25" s="620">
        <f t="shared" si="3"/>
        <v>0</v>
      </c>
      <c r="AD25" s="620">
        <f t="shared" si="3"/>
        <v>0</v>
      </c>
      <c r="AE25" s="620">
        <f t="shared" si="3"/>
        <v>1</v>
      </c>
      <c r="AF25" s="620">
        <f t="shared" si="3"/>
        <v>0</v>
      </c>
      <c r="AG25" s="620">
        <f t="shared" si="3"/>
        <v>1</v>
      </c>
      <c r="AH25" s="620">
        <f t="shared" si="3"/>
        <v>0</v>
      </c>
      <c r="AI25" s="620">
        <f t="shared" si="3"/>
        <v>1</v>
      </c>
      <c r="AJ25" s="620">
        <f t="shared" si="3"/>
        <v>1</v>
      </c>
      <c r="AK25" s="620">
        <f t="shared" si="3"/>
        <v>0</v>
      </c>
      <c r="AL25" s="621">
        <f t="shared" si="3"/>
        <v>0</v>
      </c>
      <c r="AM25" s="592"/>
      <c r="AN25" s="592"/>
      <c r="AO25" s="592"/>
      <c r="AP25" s="592"/>
      <c r="AQ25" s="592"/>
      <c r="AR25" s="592"/>
      <c r="AS25" s="592"/>
      <c r="AT25" s="592"/>
      <c r="AU25" s="592"/>
      <c r="AV25" s="504"/>
    </row>
    <row r="26" spans="1:48" x14ac:dyDescent="0.35">
      <c r="A26" s="592"/>
      <c r="B26" s="592"/>
      <c r="C26" s="592"/>
      <c r="D26" s="592"/>
      <c r="E26" s="900" t="s">
        <v>565</v>
      </c>
      <c r="F26" s="552">
        <v>0</v>
      </c>
      <c r="G26" s="622">
        <f t="shared" si="2"/>
        <v>0</v>
      </c>
      <c r="H26" s="623">
        <f t="shared" si="2"/>
        <v>0</v>
      </c>
      <c r="I26" s="623">
        <f t="shared" si="2"/>
        <v>0</v>
      </c>
      <c r="J26" s="623">
        <f t="shared" si="2"/>
        <v>0</v>
      </c>
      <c r="K26" s="623">
        <f t="shared" si="2"/>
        <v>0</v>
      </c>
      <c r="L26" s="623">
        <f t="shared" si="2"/>
        <v>0</v>
      </c>
      <c r="M26" s="623">
        <f t="shared" si="2"/>
        <v>0</v>
      </c>
      <c r="N26" s="623">
        <f t="shared" si="2"/>
        <v>0</v>
      </c>
      <c r="O26" s="623">
        <f t="shared" si="2"/>
        <v>0</v>
      </c>
      <c r="P26" s="623">
        <f t="shared" si="2"/>
        <v>0</v>
      </c>
      <c r="Q26" s="623">
        <f t="shared" si="2"/>
        <v>0</v>
      </c>
      <c r="R26" s="623">
        <f t="shared" si="2"/>
        <v>0</v>
      </c>
      <c r="S26" s="623">
        <f t="shared" si="2"/>
        <v>1</v>
      </c>
      <c r="T26" s="623">
        <f t="shared" si="2"/>
        <v>0</v>
      </c>
      <c r="U26" s="623">
        <f t="shared" si="2"/>
        <v>0</v>
      </c>
      <c r="V26" s="623">
        <f t="shared" si="2"/>
        <v>1</v>
      </c>
      <c r="W26" s="623">
        <f t="shared" si="3"/>
        <v>1</v>
      </c>
      <c r="X26" s="623">
        <f t="shared" si="3"/>
        <v>1</v>
      </c>
      <c r="Y26" s="623">
        <f t="shared" si="3"/>
        <v>1</v>
      </c>
      <c r="Z26" s="623">
        <f t="shared" si="3"/>
        <v>1</v>
      </c>
      <c r="AA26" s="623">
        <f t="shared" si="3"/>
        <v>0</v>
      </c>
      <c r="AB26" s="623">
        <f t="shared" si="3"/>
        <v>0</v>
      </c>
      <c r="AC26" s="623">
        <f t="shared" si="3"/>
        <v>0</v>
      </c>
      <c r="AD26" s="623">
        <f t="shared" si="3"/>
        <v>1</v>
      </c>
      <c r="AE26" s="623">
        <f t="shared" si="3"/>
        <v>0</v>
      </c>
      <c r="AF26" s="623">
        <f t="shared" si="3"/>
        <v>1</v>
      </c>
      <c r="AG26" s="623">
        <f t="shared" si="3"/>
        <v>0</v>
      </c>
      <c r="AH26" s="623">
        <f t="shared" si="3"/>
        <v>1</v>
      </c>
      <c r="AI26" s="623">
        <f t="shared" si="3"/>
        <v>1</v>
      </c>
      <c r="AJ26" s="623">
        <f t="shared" si="3"/>
        <v>0</v>
      </c>
      <c r="AK26" s="623">
        <f t="shared" si="3"/>
        <v>0</v>
      </c>
      <c r="AL26" s="624">
        <f t="shared" si="3"/>
        <v>1</v>
      </c>
      <c r="AM26" s="592"/>
      <c r="AN26" s="592"/>
      <c r="AO26" s="592"/>
      <c r="AP26" s="592"/>
      <c r="AQ26" s="592"/>
      <c r="AR26" s="592"/>
      <c r="AS26" s="592"/>
      <c r="AT26" s="592"/>
      <c r="AU26" s="592"/>
      <c r="AV26" s="504"/>
    </row>
    <row r="27" spans="1:48" x14ac:dyDescent="0.35">
      <c r="A27" s="592"/>
      <c r="B27" s="599"/>
      <c r="C27" s="599"/>
      <c r="D27" s="599"/>
      <c r="E27" s="900"/>
      <c r="F27" s="552">
        <v>0</v>
      </c>
      <c r="G27" s="622">
        <f t="shared" si="2"/>
        <v>0</v>
      </c>
      <c r="H27" s="623">
        <f t="shared" si="2"/>
        <v>0</v>
      </c>
      <c r="I27" s="623">
        <f t="shared" si="2"/>
        <v>0</v>
      </c>
      <c r="J27" s="623">
        <f t="shared" si="2"/>
        <v>0</v>
      </c>
      <c r="K27" s="623">
        <f t="shared" si="2"/>
        <v>0</v>
      </c>
      <c r="L27" s="623">
        <f t="shared" si="2"/>
        <v>0</v>
      </c>
      <c r="M27" s="623">
        <f t="shared" si="2"/>
        <v>0</v>
      </c>
      <c r="N27" s="623">
        <f t="shared" si="2"/>
        <v>0</v>
      </c>
      <c r="O27" s="623">
        <f t="shared" si="2"/>
        <v>0</v>
      </c>
      <c r="P27" s="623">
        <f t="shared" si="2"/>
        <v>0</v>
      </c>
      <c r="Q27" s="623">
        <f t="shared" si="2"/>
        <v>0</v>
      </c>
      <c r="R27" s="623">
        <f t="shared" si="2"/>
        <v>1</v>
      </c>
      <c r="S27" s="623">
        <f t="shared" si="2"/>
        <v>0</v>
      </c>
      <c r="T27" s="623">
        <f t="shared" si="2"/>
        <v>0</v>
      </c>
      <c r="U27" s="623">
        <f t="shared" si="2"/>
        <v>1</v>
      </c>
      <c r="V27" s="623">
        <f t="shared" si="2"/>
        <v>1</v>
      </c>
      <c r="W27" s="623">
        <f t="shared" si="3"/>
        <v>1</v>
      </c>
      <c r="X27" s="623">
        <f t="shared" si="3"/>
        <v>1</v>
      </c>
      <c r="Y27" s="623">
        <f t="shared" si="3"/>
        <v>1</v>
      </c>
      <c r="Z27" s="623">
        <f t="shared" si="3"/>
        <v>0</v>
      </c>
      <c r="AA27" s="623">
        <f t="shared" si="3"/>
        <v>0</v>
      </c>
      <c r="AB27" s="623">
        <f t="shared" si="3"/>
        <v>0</v>
      </c>
      <c r="AC27" s="623">
        <f t="shared" si="3"/>
        <v>1</v>
      </c>
      <c r="AD27" s="623">
        <f t="shared" si="3"/>
        <v>0</v>
      </c>
      <c r="AE27" s="623">
        <f t="shared" si="3"/>
        <v>1</v>
      </c>
      <c r="AF27" s="623">
        <f t="shared" si="3"/>
        <v>0</v>
      </c>
      <c r="AG27" s="623">
        <f t="shared" si="3"/>
        <v>1</v>
      </c>
      <c r="AH27" s="623">
        <f t="shared" si="3"/>
        <v>1</v>
      </c>
      <c r="AI27" s="623">
        <f t="shared" si="3"/>
        <v>0</v>
      </c>
      <c r="AJ27" s="623">
        <f t="shared" si="3"/>
        <v>0</v>
      </c>
      <c r="AK27" s="623">
        <f t="shared" si="3"/>
        <v>1</v>
      </c>
      <c r="AL27" s="624">
        <f t="shared" si="3"/>
        <v>1</v>
      </c>
      <c r="AM27" s="592"/>
      <c r="AN27" s="592"/>
      <c r="AO27" s="592"/>
      <c r="AP27" s="592"/>
      <c r="AQ27" s="592"/>
      <c r="AR27" s="592"/>
      <c r="AS27" s="592"/>
      <c r="AT27" s="592"/>
      <c r="AU27" s="592"/>
      <c r="AV27" s="504"/>
    </row>
    <row r="28" spans="1:48" x14ac:dyDescent="0.35">
      <c r="A28" s="592"/>
      <c r="B28" s="592"/>
      <c r="C28" s="592"/>
      <c r="D28" s="592"/>
      <c r="E28" s="900"/>
      <c r="F28" s="552">
        <v>0</v>
      </c>
      <c r="G28" s="622">
        <f t="shared" si="2"/>
        <v>0</v>
      </c>
      <c r="H28" s="623">
        <f t="shared" si="2"/>
        <v>0</v>
      </c>
      <c r="I28" s="623">
        <f t="shared" si="2"/>
        <v>0</v>
      </c>
      <c r="J28" s="623">
        <f t="shared" si="2"/>
        <v>0</v>
      </c>
      <c r="K28" s="623">
        <f t="shared" si="2"/>
        <v>0</v>
      </c>
      <c r="L28" s="623">
        <f t="shared" si="2"/>
        <v>0</v>
      </c>
      <c r="M28" s="623">
        <f t="shared" si="2"/>
        <v>0</v>
      </c>
      <c r="N28" s="623">
        <f t="shared" si="2"/>
        <v>0</v>
      </c>
      <c r="O28" s="623">
        <f t="shared" si="2"/>
        <v>0</v>
      </c>
      <c r="P28" s="623">
        <f t="shared" si="2"/>
        <v>0</v>
      </c>
      <c r="Q28" s="623">
        <f t="shared" si="2"/>
        <v>1</v>
      </c>
      <c r="R28" s="623">
        <f t="shared" si="2"/>
        <v>0</v>
      </c>
      <c r="S28" s="623">
        <f t="shared" si="2"/>
        <v>0</v>
      </c>
      <c r="T28" s="623">
        <f t="shared" si="2"/>
        <v>1</v>
      </c>
      <c r="U28" s="623">
        <f t="shared" si="2"/>
        <v>1</v>
      </c>
      <c r="V28" s="623">
        <f t="shared" si="2"/>
        <v>1</v>
      </c>
      <c r="W28" s="623">
        <f t="shared" si="3"/>
        <v>1</v>
      </c>
      <c r="X28" s="623">
        <f t="shared" si="3"/>
        <v>1</v>
      </c>
      <c r="Y28" s="623">
        <f t="shared" si="3"/>
        <v>0</v>
      </c>
      <c r="Z28" s="623">
        <f t="shared" si="3"/>
        <v>0</v>
      </c>
      <c r="AA28" s="623">
        <f t="shared" si="3"/>
        <v>0</v>
      </c>
      <c r="AB28" s="623">
        <f t="shared" si="3"/>
        <v>1</v>
      </c>
      <c r="AC28" s="623">
        <f t="shared" si="3"/>
        <v>0</v>
      </c>
      <c r="AD28" s="623">
        <f t="shared" si="3"/>
        <v>1</v>
      </c>
      <c r="AE28" s="623">
        <f t="shared" si="3"/>
        <v>0</v>
      </c>
      <c r="AF28" s="623">
        <f t="shared" si="3"/>
        <v>1</v>
      </c>
      <c r="AG28" s="623">
        <f t="shared" si="3"/>
        <v>1</v>
      </c>
      <c r="AH28" s="623">
        <f t="shared" si="3"/>
        <v>0</v>
      </c>
      <c r="AI28" s="623">
        <f t="shared" si="3"/>
        <v>0</v>
      </c>
      <c r="AJ28" s="623">
        <f t="shared" si="3"/>
        <v>1</v>
      </c>
      <c r="AK28" s="623">
        <f t="shared" si="3"/>
        <v>1</v>
      </c>
      <c r="AL28" s="624">
        <f t="shared" si="3"/>
        <v>0</v>
      </c>
      <c r="AM28" s="592"/>
      <c r="AN28" s="592"/>
      <c r="AO28" s="592"/>
      <c r="AP28" s="592"/>
      <c r="AQ28" s="592"/>
      <c r="AR28" s="592"/>
      <c r="AS28" s="592"/>
      <c r="AT28" s="592"/>
      <c r="AU28" s="592"/>
      <c r="AV28" s="504"/>
    </row>
    <row r="29" spans="1:48" x14ac:dyDescent="0.35">
      <c r="A29" s="592"/>
      <c r="B29" s="592"/>
      <c r="C29" s="592"/>
      <c r="D29" s="592"/>
      <c r="E29" s="900"/>
      <c r="F29" s="552">
        <v>0</v>
      </c>
      <c r="G29" s="625">
        <f t="shared" si="2"/>
        <v>0</v>
      </c>
      <c r="H29" s="584">
        <f t="shared" si="2"/>
        <v>0</v>
      </c>
      <c r="I29" s="584">
        <f>H30</f>
        <v>0</v>
      </c>
      <c r="J29" s="584">
        <f t="shared" si="2"/>
        <v>0</v>
      </c>
      <c r="K29" s="584">
        <f t="shared" si="2"/>
        <v>0</v>
      </c>
      <c r="L29" s="584">
        <f t="shared" si="2"/>
        <v>0</v>
      </c>
      <c r="M29" s="584">
        <f t="shared" si="2"/>
        <v>0</v>
      </c>
      <c r="N29" s="584">
        <f t="shared" si="2"/>
        <v>0</v>
      </c>
      <c r="O29" s="584">
        <f t="shared" si="2"/>
        <v>0</v>
      </c>
      <c r="P29" s="584">
        <f t="shared" si="2"/>
        <v>1</v>
      </c>
      <c r="Q29" s="584">
        <f t="shared" si="2"/>
        <v>0</v>
      </c>
      <c r="R29" s="584">
        <f t="shared" si="2"/>
        <v>0</v>
      </c>
      <c r="S29" s="584">
        <f t="shared" si="2"/>
        <v>1</v>
      </c>
      <c r="T29" s="584">
        <f t="shared" si="2"/>
        <v>1</v>
      </c>
      <c r="U29" s="584">
        <f t="shared" si="2"/>
        <v>1</v>
      </c>
      <c r="V29" s="584">
        <f t="shared" si="2"/>
        <v>1</v>
      </c>
      <c r="W29" s="584">
        <f t="shared" si="3"/>
        <v>1</v>
      </c>
      <c r="X29" s="584">
        <f t="shared" si="3"/>
        <v>0</v>
      </c>
      <c r="Y29" s="584">
        <f t="shared" si="3"/>
        <v>0</v>
      </c>
      <c r="Z29" s="584">
        <f t="shared" si="3"/>
        <v>0</v>
      </c>
      <c r="AA29" s="584">
        <f t="shared" si="3"/>
        <v>1</v>
      </c>
      <c r="AB29" s="584">
        <f t="shared" si="3"/>
        <v>0</v>
      </c>
      <c r="AC29" s="584">
        <f t="shared" si="3"/>
        <v>1</v>
      </c>
      <c r="AD29" s="584">
        <f t="shared" si="3"/>
        <v>0</v>
      </c>
      <c r="AE29" s="584">
        <f t="shared" si="3"/>
        <v>1</v>
      </c>
      <c r="AF29" s="584">
        <f t="shared" si="3"/>
        <v>1</v>
      </c>
      <c r="AG29" s="584">
        <f t="shared" si="3"/>
        <v>0</v>
      </c>
      <c r="AH29" s="584">
        <f t="shared" si="3"/>
        <v>0</v>
      </c>
      <c r="AI29" s="584">
        <f t="shared" si="3"/>
        <v>1</v>
      </c>
      <c r="AJ29" s="584">
        <f t="shared" si="3"/>
        <v>1</v>
      </c>
      <c r="AK29" s="584">
        <f t="shared" si="3"/>
        <v>0</v>
      </c>
      <c r="AL29" s="626">
        <f t="shared" si="3"/>
        <v>1</v>
      </c>
      <c r="AM29" s="592"/>
      <c r="AN29" s="592"/>
      <c r="AO29" s="592"/>
      <c r="AP29" s="592"/>
      <c r="AQ29" s="592"/>
      <c r="AR29" s="592"/>
      <c r="AS29" s="592"/>
      <c r="AT29" s="592"/>
      <c r="AU29" s="592"/>
      <c r="AV29" s="504"/>
    </row>
    <row r="30" spans="1:48" x14ac:dyDescent="0.35">
      <c r="A30" s="590"/>
      <c r="B30" s="592"/>
      <c r="C30" s="592"/>
      <c r="D30" s="592"/>
      <c r="E30" s="900"/>
      <c r="F30" s="552">
        <v>0</v>
      </c>
      <c r="G30" s="625">
        <f>IF(OR(AND(G33,NOT(F31)),AND(F31,NOT(G33))),1,0)</f>
        <v>0</v>
      </c>
      <c r="H30" s="584">
        <f>IF(OR(AND(H33,NOT(G31)),AND(G31,NOT(H33))),1,0)</f>
        <v>0</v>
      </c>
      <c r="I30" s="584">
        <f t="shared" ref="I30:AL30" si="4">IF(OR(AND(I33,NOT(H31)),AND(H31,NOT(I33))),1,0)</f>
        <v>0</v>
      </c>
      <c r="J30" s="584">
        <f t="shared" si="4"/>
        <v>0</v>
      </c>
      <c r="K30" s="584">
        <f t="shared" si="4"/>
        <v>0</v>
      </c>
      <c r="L30" s="584">
        <f t="shared" si="4"/>
        <v>0</v>
      </c>
      <c r="M30" s="584">
        <f t="shared" si="4"/>
        <v>0</v>
      </c>
      <c r="N30" s="584">
        <f t="shared" si="4"/>
        <v>0</v>
      </c>
      <c r="O30" s="584">
        <f t="shared" si="4"/>
        <v>1</v>
      </c>
      <c r="P30" s="584">
        <f t="shared" si="4"/>
        <v>0</v>
      </c>
      <c r="Q30" s="584">
        <f t="shared" si="4"/>
        <v>0</v>
      </c>
      <c r="R30" s="584">
        <f t="shared" si="4"/>
        <v>1</v>
      </c>
      <c r="S30" s="584">
        <f t="shared" si="4"/>
        <v>1</v>
      </c>
      <c r="T30" s="584">
        <f t="shared" si="4"/>
        <v>1</v>
      </c>
      <c r="U30" s="584">
        <f t="shared" si="4"/>
        <v>1</v>
      </c>
      <c r="V30" s="584">
        <f t="shared" si="4"/>
        <v>1</v>
      </c>
      <c r="W30" s="584">
        <f t="shared" si="4"/>
        <v>0</v>
      </c>
      <c r="X30" s="584">
        <f t="shared" si="4"/>
        <v>0</v>
      </c>
      <c r="Y30" s="584">
        <f t="shared" si="4"/>
        <v>0</v>
      </c>
      <c r="Z30" s="584">
        <f t="shared" si="4"/>
        <v>1</v>
      </c>
      <c r="AA30" s="584">
        <f t="shared" si="4"/>
        <v>0</v>
      </c>
      <c r="AB30" s="584">
        <f t="shared" si="4"/>
        <v>1</v>
      </c>
      <c r="AC30" s="584">
        <f t="shared" si="4"/>
        <v>0</v>
      </c>
      <c r="AD30" s="584">
        <f t="shared" si="4"/>
        <v>1</v>
      </c>
      <c r="AE30" s="584">
        <f t="shared" si="4"/>
        <v>1</v>
      </c>
      <c r="AF30" s="584">
        <f t="shared" si="4"/>
        <v>0</v>
      </c>
      <c r="AG30" s="584">
        <f t="shared" si="4"/>
        <v>0</v>
      </c>
      <c r="AH30" s="584">
        <f t="shared" si="4"/>
        <v>1</v>
      </c>
      <c r="AI30" s="584">
        <f t="shared" si="4"/>
        <v>1</v>
      </c>
      <c r="AJ30" s="584">
        <f t="shared" si="4"/>
        <v>0</v>
      </c>
      <c r="AK30" s="584">
        <f t="shared" si="4"/>
        <v>1</v>
      </c>
      <c r="AL30" s="626">
        <f t="shared" si="4"/>
        <v>0</v>
      </c>
      <c r="AM30" s="592"/>
      <c r="AN30" s="592"/>
      <c r="AO30" s="592"/>
      <c r="AP30" s="592"/>
      <c r="AQ30" s="592"/>
      <c r="AR30" s="592"/>
      <c r="AS30" s="592"/>
      <c r="AT30" s="592"/>
      <c r="AU30" s="592"/>
      <c r="AV30" s="504"/>
    </row>
    <row r="31" spans="1:48" x14ac:dyDescent="0.35">
      <c r="A31" s="590"/>
      <c r="B31" s="592"/>
      <c r="C31" s="592"/>
      <c r="D31" s="592"/>
      <c r="E31" s="900"/>
      <c r="F31" s="552">
        <v>0</v>
      </c>
      <c r="G31" s="625">
        <f>IF(OR(AND(G33,NOT(F32)),AND(F32,NOT(G33))),1,0)</f>
        <v>0</v>
      </c>
      <c r="H31" s="584">
        <f>IF(OR(AND(H33,NOT(G32)),AND(G32,NOT(H33))),1,0)</f>
        <v>0</v>
      </c>
      <c r="I31" s="584">
        <f t="shared" ref="I31:AL31" si="5">IF(OR(AND(I33,NOT(H32)),AND(H32,NOT(I33))),1,0)</f>
        <v>0</v>
      </c>
      <c r="J31" s="584">
        <f t="shared" si="5"/>
        <v>0</v>
      </c>
      <c r="K31" s="584">
        <f t="shared" si="5"/>
        <v>0</v>
      </c>
      <c r="L31" s="584">
        <f t="shared" si="5"/>
        <v>0</v>
      </c>
      <c r="M31" s="584">
        <f t="shared" si="5"/>
        <v>0</v>
      </c>
      <c r="N31" s="584">
        <f t="shared" si="5"/>
        <v>0</v>
      </c>
      <c r="O31" s="584">
        <f t="shared" si="5"/>
        <v>1</v>
      </c>
      <c r="P31" s="584">
        <f t="shared" si="5"/>
        <v>0</v>
      </c>
      <c r="Q31" s="584">
        <f t="shared" si="5"/>
        <v>1</v>
      </c>
      <c r="R31" s="584">
        <f t="shared" si="5"/>
        <v>0</v>
      </c>
      <c r="S31" s="584">
        <f t="shared" si="5"/>
        <v>1</v>
      </c>
      <c r="T31" s="584">
        <f t="shared" si="5"/>
        <v>1</v>
      </c>
      <c r="U31" s="584">
        <f t="shared" si="5"/>
        <v>0</v>
      </c>
      <c r="V31" s="584">
        <f t="shared" si="5"/>
        <v>1</v>
      </c>
      <c r="W31" s="584">
        <f t="shared" si="5"/>
        <v>0</v>
      </c>
      <c r="X31" s="584">
        <f t="shared" si="5"/>
        <v>1</v>
      </c>
      <c r="Y31" s="584">
        <f t="shared" si="5"/>
        <v>1</v>
      </c>
      <c r="Z31" s="584">
        <f t="shared" si="5"/>
        <v>1</v>
      </c>
      <c r="AA31" s="584">
        <f t="shared" si="5"/>
        <v>1</v>
      </c>
      <c r="AB31" s="584">
        <f t="shared" si="5"/>
        <v>1</v>
      </c>
      <c r="AC31" s="584">
        <f t="shared" si="5"/>
        <v>1</v>
      </c>
      <c r="AD31" s="584">
        <f t="shared" si="5"/>
        <v>1</v>
      </c>
      <c r="AE31" s="584">
        <f t="shared" si="5"/>
        <v>0</v>
      </c>
      <c r="AF31" s="584">
        <f t="shared" si="5"/>
        <v>0</v>
      </c>
      <c r="AG31" s="584">
        <f t="shared" si="5"/>
        <v>0</v>
      </c>
      <c r="AH31" s="584">
        <f t="shared" si="5"/>
        <v>1</v>
      </c>
      <c r="AI31" s="584">
        <f t="shared" si="5"/>
        <v>1</v>
      </c>
      <c r="AJ31" s="584">
        <f t="shared" si="5"/>
        <v>1</v>
      </c>
      <c r="AK31" s="584">
        <f t="shared" si="5"/>
        <v>1</v>
      </c>
      <c r="AL31" s="626">
        <f t="shared" si="5"/>
        <v>1</v>
      </c>
      <c r="AM31" s="592"/>
      <c r="AN31" s="592"/>
      <c r="AO31" s="592"/>
      <c r="AP31" s="592"/>
      <c r="AQ31" s="592"/>
      <c r="AR31" s="592"/>
      <c r="AS31" s="592"/>
      <c r="AT31" s="592"/>
      <c r="AU31" s="592"/>
      <c r="AV31" s="504"/>
    </row>
    <row r="32" spans="1:48" ht="13.9" thickBot="1" x14ac:dyDescent="0.4">
      <c r="A32" s="590"/>
      <c r="B32" s="592"/>
      <c r="C32" s="592"/>
      <c r="D32" s="592"/>
      <c r="E32" s="493" t="s">
        <v>556</v>
      </c>
      <c r="F32" s="627">
        <v>0</v>
      </c>
      <c r="G32" s="628">
        <f>G33</f>
        <v>0</v>
      </c>
      <c r="H32" s="629">
        <f>H33</f>
        <v>0</v>
      </c>
      <c r="I32" s="629">
        <f t="shared" ref="I32:AL32" si="6">I33</f>
        <v>0</v>
      </c>
      <c r="J32" s="629">
        <f t="shared" si="6"/>
        <v>0</v>
      </c>
      <c r="K32" s="629">
        <f t="shared" si="6"/>
        <v>0</v>
      </c>
      <c r="L32" s="629">
        <f t="shared" si="6"/>
        <v>0</v>
      </c>
      <c r="M32" s="629">
        <f t="shared" si="6"/>
        <v>0</v>
      </c>
      <c r="N32" s="629">
        <f t="shared" si="6"/>
        <v>0</v>
      </c>
      <c r="O32" s="629">
        <f t="shared" si="6"/>
        <v>1</v>
      </c>
      <c r="P32" s="629">
        <f t="shared" si="6"/>
        <v>1</v>
      </c>
      <c r="Q32" s="629">
        <f t="shared" si="6"/>
        <v>0</v>
      </c>
      <c r="R32" s="629">
        <f t="shared" si="6"/>
        <v>0</v>
      </c>
      <c r="S32" s="629">
        <f t="shared" si="6"/>
        <v>1</v>
      </c>
      <c r="T32" s="629">
        <f t="shared" si="6"/>
        <v>0</v>
      </c>
      <c r="U32" s="629">
        <f t="shared" si="6"/>
        <v>0</v>
      </c>
      <c r="V32" s="629">
        <f t="shared" si="6"/>
        <v>1</v>
      </c>
      <c r="W32" s="629">
        <f t="shared" si="6"/>
        <v>1</v>
      </c>
      <c r="X32" s="629">
        <f t="shared" si="6"/>
        <v>0</v>
      </c>
      <c r="Y32" s="629">
        <f t="shared" si="6"/>
        <v>1</v>
      </c>
      <c r="Z32" s="629">
        <f t="shared" si="6"/>
        <v>0</v>
      </c>
      <c r="AA32" s="629">
        <f t="shared" si="6"/>
        <v>1</v>
      </c>
      <c r="AB32" s="629">
        <f t="shared" si="6"/>
        <v>0</v>
      </c>
      <c r="AC32" s="629">
        <f t="shared" si="6"/>
        <v>1</v>
      </c>
      <c r="AD32" s="629">
        <f t="shared" si="6"/>
        <v>0</v>
      </c>
      <c r="AE32" s="629">
        <f t="shared" si="6"/>
        <v>0</v>
      </c>
      <c r="AF32" s="629">
        <f t="shared" si="6"/>
        <v>0</v>
      </c>
      <c r="AG32" s="629">
        <f t="shared" si="6"/>
        <v>0</v>
      </c>
      <c r="AH32" s="629">
        <f t="shared" si="6"/>
        <v>1</v>
      </c>
      <c r="AI32" s="629">
        <f t="shared" si="6"/>
        <v>0</v>
      </c>
      <c r="AJ32" s="629">
        <f t="shared" si="6"/>
        <v>1</v>
      </c>
      <c r="AK32" s="629">
        <f t="shared" si="6"/>
        <v>0</v>
      </c>
      <c r="AL32" s="630">
        <f t="shared" si="6"/>
        <v>1</v>
      </c>
      <c r="AM32" s="592"/>
      <c r="AN32" s="592"/>
      <c r="AO32" s="592"/>
      <c r="AP32" s="592"/>
      <c r="AQ32" s="592"/>
      <c r="AR32" s="592"/>
      <c r="AS32" s="592"/>
      <c r="AT32" s="592"/>
      <c r="AU32" s="592"/>
      <c r="AV32" s="504"/>
    </row>
    <row r="33" spans="1:49" ht="15" hidden="1" thickBot="1" x14ac:dyDescent="0.25">
      <c r="A33" s="590"/>
      <c r="B33" s="592"/>
      <c r="C33" s="592"/>
      <c r="D33" s="592"/>
      <c r="E33" s="631"/>
      <c r="F33" s="627" t="s">
        <v>557</v>
      </c>
      <c r="G33" s="629">
        <f>IF(OR(AND(G24,NOT(F25)),AND(F25,NOT(G24))),1,0)</f>
        <v>0</v>
      </c>
      <c r="H33" s="629">
        <f>IF(OR(AND(H24,NOT(G25)),AND(G25,NOT(H24))),1,0)</f>
        <v>0</v>
      </c>
      <c r="I33" s="629">
        <f t="shared" ref="I33:AL33" si="7">IF(OR(AND(I24,NOT(H25)),AND(H25,NOT(I24))),1,0)</f>
        <v>0</v>
      </c>
      <c r="J33" s="629">
        <f t="shared" si="7"/>
        <v>0</v>
      </c>
      <c r="K33" s="629">
        <f t="shared" si="7"/>
        <v>0</v>
      </c>
      <c r="L33" s="629">
        <f t="shared" si="7"/>
        <v>0</v>
      </c>
      <c r="M33" s="629">
        <f t="shared" si="7"/>
        <v>0</v>
      </c>
      <c r="N33" s="629">
        <f t="shared" si="7"/>
        <v>0</v>
      </c>
      <c r="O33" s="623">
        <f t="shared" si="7"/>
        <v>1</v>
      </c>
      <c r="P33" s="623">
        <f t="shared" si="7"/>
        <v>1</v>
      </c>
      <c r="Q33" s="623">
        <f t="shared" si="7"/>
        <v>0</v>
      </c>
      <c r="R33" s="623">
        <f t="shared" si="7"/>
        <v>0</v>
      </c>
      <c r="S33" s="623">
        <f t="shared" si="7"/>
        <v>1</v>
      </c>
      <c r="T33" s="629">
        <f t="shared" si="7"/>
        <v>0</v>
      </c>
      <c r="U33" s="629">
        <f t="shared" si="7"/>
        <v>0</v>
      </c>
      <c r="V33" s="629">
        <f t="shared" si="7"/>
        <v>1</v>
      </c>
      <c r="W33" s="629">
        <f t="shared" si="7"/>
        <v>1</v>
      </c>
      <c r="X33" s="629">
        <f t="shared" si="7"/>
        <v>0</v>
      </c>
      <c r="Y33" s="629">
        <f t="shared" si="7"/>
        <v>1</v>
      </c>
      <c r="Z33" s="629">
        <f t="shared" si="7"/>
        <v>0</v>
      </c>
      <c r="AA33" s="629">
        <f t="shared" si="7"/>
        <v>1</v>
      </c>
      <c r="AB33" s="629">
        <f t="shared" si="7"/>
        <v>0</v>
      </c>
      <c r="AC33" s="629">
        <f t="shared" si="7"/>
        <v>1</v>
      </c>
      <c r="AD33" s="629">
        <f t="shared" si="7"/>
        <v>0</v>
      </c>
      <c r="AE33" s="629">
        <f t="shared" si="7"/>
        <v>0</v>
      </c>
      <c r="AF33" s="629">
        <f t="shared" si="7"/>
        <v>0</v>
      </c>
      <c r="AG33" s="629">
        <f t="shared" si="7"/>
        <v>0</v>
      </c>
      <c r="AH33" s="629">
        <f t="shared" si="7"/>
        <v>1</v>
      </c>
      <c r="AI33" s="629">
        <f t="shared" si="7"/>
        <v>0</v>
      </c>
      <c r="AJ33" s="629">
        <f t="shared" si="7"/>
        <v>1</v>
      </c>
      <c r="AK33" s="629">
        <f t="shared" si="7"/>
        <v>0</v>
      </c>
      <c r="AL33" s="630">
        <f t="shared" si="7"/>
        <v>1</v>
      </c>
      <c r="AM33" s="592"/>
      <c r="AN33" s="592"/>
      <c r="AO33" s="592"/>
      <c r="AP33" s="592"/>
      <c r="AQ33" s="592"/>
      <c r="AR33" s="592"/>
      <c r="AS33" s="592"/>
      <c r="AT33" s="592"/>
      <c r="AU33" s="592"/>
      <c r="AV33" s="504"/>
    </row>
    <row r="34" spans="1:49" ht="14.25" thickBot="1" x14ac:dyDescent="0.45">
      <c r="A34" s="590"/>
      <c r="B34" s="592"/>
      <c r="C34" s="592"/>
      <c r="D34" s="592"/>
      <c r="E34" s="592"/>
      <c r="F34" s="912" t="s">
        <v>558</v>
      </c>
      <c r="G34" s="632">
        <f>AL25</f>
        <v>0</v>
      </c>
      <c r="H34" s="633">
        <f>AL26</f>
        <v>1</v>
      </c>
      <c r="I34" s="633">
        <f>AL27</f>
        <v>1</v>
      </c>
      <c r="J34" s="633">
        <f>AL28</f>
        <v>0</v>
      </c>
      <c r="K34" s="633">
        <f>AL29</f>
        <v>1</v>
      </c>
      <c r="L34" s="633">
        <f>AL30</f>
        <v>0</v>
      </c>
      <c r="M34" s="633">
        <f>AL31</f>
        <v>1</v>
      </c>
      <c r="N34" s="634">
        <f>AL32</f>
        <v>1</v>
      </c>
      <c r="O34" s="901"/>
      <c r="P34" s="901"/>
      <c r="Q34" s="901"/>
      <c r="R34" s="901"/>
      <c r="S34" s="901"/>
      <c r="T34" s="592"/>
      <c r="U34" s="592"/>
      <c r="V34" s="592"/>
      <c r="W34" s="592"/>
      <c r="X34" s="592"/>
      <c r="Y34" s="592"/>
      <c r="Z34" s="592"/>
      <c r="AA34" s="592"/>
      <c r="AB34" s="592"/>
      <c r="AC34" s="592"/>
      <c r="AD34" s="592"/>
      <c r="AE34" s="592"/>
      <c r="AF34" s="592"/>
      <c r="AG34" s="592"/>
      <c r="AH34" s="592"/>
      <c r="AI34" s="592"/>
      <c r="AJ34" s="592"/>
      <c r="AK34" s="592"/>
      <c r="AL34" s="592"/>
      <c r="AM34" s="592"/>
      <c r="AN34" s="592"/>
      <c r="AO34" s="592"/>
      <c r="AP34" s="592"/>
      <c r="AQ34" s="592"/>
      <c r="AR34" s="592"/>
      <c r="AS34" s="592"/>
      <c r="AT34" s="592"/>
      <c r="AU34" s="592"/>
      <c r="AV34" s="504"/>
    </row>
    <row r="35" spans="1:49" ht="14.25" thickBot="1" x14ac:dyDescent="0.45">
      <c r="A35" s="590"/>
      <c r="B35" s="592"/>
      <c r="C35" s="592"/>
      <c r="D35" s="592"/>
      <c r="E35" s="592"/>
      <c r="F35" s="913"/>
      <c r="G35" s="909" t="str">
        <f>CONCATENATE("0x",DEC2HEX(SUM(N34*2^0,M34*2^1,L34*2^2,K34*2^3,J34*2^4,I34*2^5,H34*2^6,G34*2^7),2))</f>
        <v>0x6B</v>
      </c>
      <c r="H35" s="910"/>
      <c r="I35" s="910"/>
      <c r="J35" s="910"/>
      <c r="K35" s="910"/>
      <c r="L35" s="910"/>
      <c r="M35" s="910"/>
      <c r="N35" s="911"/>
      <c r="O35" s="592"/>
      <c r="P35" s="592"/>
      <c r="Q35" s="592"/>
      <c r="R35" s="592"/>
      <c r="S35" s="592"/>
      <c r="T35" s="592"/>
      <c r="U35" s="592"/>
      <c r="V35" s="592"/>
      <c r="W35" s="592"/>
      <c r="X35" s="592"/>
      <c r="Y35" s="592"/>
      <c r="Z35" s="592"/>
      <c r="AA35" s="592"/>
      <c r="AB35" s="592"/>
      <c r="AC35" s="592"/>
      <c r="AD35" s="592"/>
      <c r="AE35" s="592"/>
      <c r="AF35" s="592"/>
      <c r="AG35" s="592"/>
      <c r="AH35" s="592"/>
      <c r="AI35" s="592"/>
      <c r="AJ35" s="592"/>
      <c r="AK35" s="592"/>
      <c r="AL35" s="599"/>
      <c r="AM35" s="592"/>
      <c r="AN35" s="592"/>
      <c r="AO35" s="592"/>
      <c r="AP35" s="592"/>
      <c r="AQ35" s="592"/>
      <c r="AR35" s="592"/>
      <c r="AS35" s="592"/>
      <c r="AT35" s="592"/>
      <c r="AU35" s="592"/>
      <c r="AV35" s="504"/>
    </row>
    <row r="36" spans="1:49" x14ac:dyDescent="0.3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121"/>
      <c r="AL36" s="46"/>
      <c r="AM36" s="46"/>
      <c r="AN36" s="46"/>
      <c r="AO36" s="46"/>
      <c r="AP36" s="46"/>
      <c r="AQ36" s="46"/>
      <c r="AR36" s="46"/>
      <c r="AS36" s="46"/>
      <c r="AT36" s="46"/>
      <c r="AU36" s="592"/>
      <c r="AV36" s="504"/>
      <c r="AW36" s="504"/>
    </row>
    <row r="37" spans="1:49" ht="13.9" x14ac:dyDescent="0.4">
      <c r="A37" s="46"/>
      <c r="B37" s="46"/>
      <c r="C37" s="46"/>
      <c r="D37" s="46"/>
      <c r="E37" s="46"/>
      <c r="F37" s="635"/>
      <c r="G37" s="46"/>
      <c r="H37" s="46"/>
      <c r="I37" s="46"/>
      <c r="J37" s="46"/>
      <c r="K37" s="46"/>
      <c r="L37" s="46"/>
      <c r="M37" s="46"/>
      <c r="N37" s="46"/>
      <c r="O37" s="46"/>
      <c r="P37" s="46"/>
      <c r="Q37" s="46"/>
      <c r="R37" s="46"/>
      <c r="S37" s="46"/>
      <c r="T37" s="46"/>
      <c r="U37" s="46"/>
      <c r="V37" s="46"/>
      <c r="W37" s="46"/>
      <c r="X37" s="46"/>
      <c r="Y37" s="46"/>
      <c r="Z37" s="46"/>
      <c r="AA37" s="46"/>
      <c r="AB37" s="46"/>
      <c r="AC37" s="46"/>
      <c r="AE37" s="46"/>
      <c r="AF37" s="46"/>
      <c r="AG37" s="46"/>
      <c r="AH37" s="46"/>
      <c r="AI37" s="46"/>
      <c r="AJ37" s="46"/>
      <c r="AK37" s="46"/>
      <c r="AL37" s="46"/>
      <c r="AM37" s="46"/>
      <c r="AN37" s="46"/>
      <c r="AO37" s="46"/>
      <c r="AP37" s="46"/>
      <c r="AQ37" s="46"/>
      <c r="AR37" s="46"/>
      <c r="AS37" s="46"/>
      <c r="AT37" s="46"/>
      <c r="AU37" s="590"/>
      <c r="AV37" s="504"/>
    </row>
    <row r="38" spans="1:49" ht="13.9" x14ac:dyDescent="0.4">
      <c r="A38" s="46"/>
      <c r="B38" s="46"/>
      <c r="C38" s="46"/>
      <c r="D38" s="46"/>
      <c r="E38" s="46"/>
      <c r="G38" s="588"/>
      <c r="H38" s="588"/>
      <c r="I38" s="588"/>
      <c r="J38" s="588"/>
      <c r="K38" s="588"/>
      <c r="L38" s="588"/>
      <c r="M38" s="588"/>
      <c r="N38" s="588"/>
      <c r="O38" s="588"/>
      <c r="P38" s="588"/>
      <c r="Q38" s="588"/>
      <c r="AA38" s="588"/>
      <c r="AB38" s="588"/>
      <c r="AC38" s="588"/>
      <c r="AD38" s="588"/>
      <c r="AE38" s="588"/>
      <c r="AF38" s="588"/>
      <c r="AG38" s="588"/>
      <c r="AH38" s="588"/>
      <c r="AI38" s="588"/>
      <c r="AJ38" s="588"/>
      <c r="AK38" s="588"/>
      <c r="AL38" s="588"/>
      <c r="AM38" s="46"/>
      <c r="AN38" s="46"/>
      <c r="AO38" s="46"/>
      <c r="AP38" s="46"/>
      <c r="AQ38" s="46"/>
      <c r="AR38" s="46"/>
      <c r="AS38" s="46"/>
      <c r="AT38" s="46"/>
      <c r="AU38" s="590"/>
    </row>
    <row r="39" spans="1:49" x14ac:dyDescent="0.35">
      <c r="F39" s="46"/>
    </row>
  </sheetData>
  <sheetProtection sheet="1" objects="1" scenarios="1"/>
  <mergeCells count="30">
    <mergeCell ref="G35:N35"/>
    <mergeCell ref="F34:F35"/>
    <mergeCell ref="AQ5:AU5"/>
    <mergeCell ref="G21:N22"/>
    <mergeCell ref="O21:AL22"/>
    <mergeCell ref="T19:X19"/>
    <mergeCell ref="Y12:AC12"/>
    <mergeCell ref="E26:E31"/>
    <mergeCell ref="O34:S34"/>
    <mergeCell ref="H7:L7"/>
    <mergeCell ref="F6:G6"/>
    <mergeCell ref="H6:L6"/>
    <mergeCell ref="P19:S19"/>
    <mergeCell ref="F21:F22"/>
    <mergeCell ref="F10:G10"/>
    <mergeCell ref="H10:L10"/>
    <mergeCell ref="R12:X12"/>
    <mergeCell ref="A17:AU17"/>
    <mergeCell ref="C9:E9"/>
    <mergeCell ref="R9:X9"/>
    <mergeCell ref="Y9:AC9"/>
    <mergeCell ref="A1:AU3"/>
    <mergeCell ref="A4:AU4"/>
    <mergeCell ref="C8:E8"/>
    <mergeCell ref="F8:G8"/>
    <mergeCell ref="H8:L8"/>
    <mergeCell ref="R8:X8"/>
    <mergeCell ref="Y8:AC8"/>
    <mergeCell ref="AI8:AN8"/>
    <mergeCell ref="F7:G7"/>
  </mergeCells>
  <dataValidations xWindow="485" yWindow="313" count="4">
    <dataValidation type="custom" allowBlank="1" showInputMessage="1" showErrorMessage="1" errorTitle="Value Out-of-Range" error="Value must be a 24-bit hexadecimal number between &quot;000000&quot; and &quot;FFFFFF&quot;." promptTitle="24-Bit ADC2 Data" prompt="Input the raw conversion data result from ADC2. " sqref="Y8:AC8">
      <formula1>IF(HEX2DEC(CELL("Contents"))&lt;16777216,1,0)</formula1>
    </dataValidation>
    <dataValidation type="custom" allowBlank="1" showErrorMessage="1" errorTitle="Value Out-of-Range" error="Value must be a 32-bit hexadecimal number between &quot;00000000&quot; and &quot;FFFFFFFF&quot;." promptTitle="24-Bit ADC Data" prompt="Input the raw conversion data (in hex). " sqref="H8:L8">
      <formula1>IF(HEX2DEC(CELL("Contents"))&lt;16777216,1,0)</formula1>
    </dataValidation>
    <dataValidation type="list" allowBlank="1" showErrorMessage="1" errorTitle="Value Out-of-Range" error="Value must be &quot;True&quot; or &quot;False&quot;." promptTitle="STATUS Byte Enabled?" prompt="Is the STATUS byte enabled. If so, it will be included in the CRC calculation." sqref="H6:L6">
      <formula1>"True, False"</formula1>
    </dataValidation>
    <dataValidation type="custom" allowBlank="1" showErrorMessage="1" errorTitle="Value Out-of-Range" error="Value must be an 8-bit hexadecimal number between &quot;00&quot; and &quot;FF&quot;." promptTitle="8-Bit STATUS Byte" prompt="Input the STATUS byte (in hex)." sqref="H7:L7">
      <formula1>IF(HEX2DEC(CELL("Contents"))&lt;256,1,0)</formula1>
    </dataValidation>
  </dataValidations>
  <hyperlinks>
    <hyperlink ref="AQ5" location="'Table of Contents '!A1" display="Table of Contents"/>
  </hyperlinks>
  <pageMargins left="0.7" right="0.7" top="0.75" bottom="0.75" header="0.3" footer="0.3"/>
  <pageSetup orientation="portrait" r:id="rId1"/>
  <ignoredErrors>
    <ignoredError sqref="H7" numberStoredAsText="1"/>
  </ignoredErrors>
  <drawing r:id="rId2"/>
  <legacyDrawing r:id="rId3"/>
  <oleObjects>
    <mc:AlternateContent xmlns:mc="http://schemas.openxmlformats.org/markup-compatibility/2006">
      <mc:Choice Requires="x14">
        <oleObject progId="Visio.Drawing.11" shapeId="12289" r:id="rId4">
          <objectPr defaultSize="0" autoPict="0" r:id="rId5">
            <anchor moveWithCells="1">
              <from>
                <xdr:col>6</xdr:col>
                <xdr:colOff>9525</xdr:colOff>
                <xdr:row>24</xdr:row>
                <xdr:rowOff>9525</xdr:rowOff>
              </from>
              <to>
                <xdr:col>37</xdr:col>
                <xdr:colOff>200025</xdr:colOff>
                <xdr:row>31</xdr:row>
                <xdr:rowOff>171450</xdr:rowOff>
              </to>
            </anchor>
          </objectPr>
        </oleObject>
      </mc:Choice>
      <mc:Fallback>
        <oleObject progId="Visio.Drawing.11" shapeId="12289"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80"/>
  <sheetViews>
    <sheetView showGridLines="0" showRowColHeaders="0" zoomScaleNormal="100" workbookViewId="0">
      <selection sqref="A1:N3"/>
    </sheetView>
  </sheetViews>
  <sheetFormatPr defaultColWidth="9.1328125" defaultRowHeight="14.25" x14ac:dyDescent="0.45"/>
  <cols>
    <col min="1" max="1" width="9.1328125" style="12"/>
    <col min="2" max="2" width="28.265625" style="12" customWidth="1"/>
    <col min="3" max="3" width="19.59765625" style="12" customWidth="1"/>
    <col min="4" max="4" width="11.265625" style="12" customWidth="1"/>
    <col min="5" max="5" width="5.1328125" style="12" customWidth="1"/>
    <col min="6" max="6" width="24.265625" style="12" customWidth="1"/>
    <col min="7" max="7" width="22" style="12" customWidth="1"/>
    <col min="8" max="8" width="9.1328125" style="12"/>
    <col min="9" max="9" width="3.59765625" style="12" customWidth="1"/>
    <col min="10" max="10" width="17.59765625" style="12" customWidth="1"/>
    <col min="11" max="11" width="16.265625" style="12" customWidth="1"/>
    <col min="12" max="12" width="14.3984375" style="12" customWidth="1"/>
    <col min="13" max="13" width="17" style="12" customWidth="1"/>
    <col min="14" max="14" width="19.73046875" style="12" customWidth="1"/>
    <col min="15" max="15" width="12" style="12" bestFit="1" customWidth="1"/>
    <col min="16" max="16384" width="9.1328125" style="12"/>
  </cols>
  <sheetData>
    <row r="1" spans="1:20" s="20" customFormat="1" ht="13.5" x14ac:dyDescent="0.35">
      <c r="A1" s="841"/>
      <c r="B1" s="841"/>
      <c r="C1" s="841"/>
      <c r="D1" s="841"/>
      <c r="E1" s="841"/>
      <c r="F1" s="841"/>
      <c r="G1" s="841"/>
      <c r="H1" s="841"/>
      <c r="I1" s="841"/>
      <c r="J1" s="841"/>
      <c r="K1" s="841"/>
      <c r="L1" s="841"/>
      <c r="M1" s="841"/>
      <c r="N1" s="841"/>
      <c r="O1" s="21"/>
    </row>
    <row r="2" spans="1:20" s="20" customFormat="1" ht="13.5" x14ac:dyDescent="0.35">
      <c r="A2" s="841"/>
      <c r="B2" s="841"/>
      <c r="C2" s="841"/>
      <c r="D2" s="841"/>
      <c r="E2" s="841"/>
      <c r="F2" s="841"/>
      <c r="G2" s="841"/>
      <c r="H2" s="841"/>
      <c r="I2" s="841"/>
      <c r="J2" s="841"/>
      <c r="K2" s="841"/>
      <c r="L2" s="841"/>
      <c r="M2" s="841"/>
      <c r="N2" s="841"/>
      <c r="O2" s="21"/>
    </row>
    <row r="3" spans="1:20" s="20" customFormat="1" ht="13.5" x14ac:dyDescent="0.35">
      <c r="A3" s="841"/>
      <c r="B3" s="841"/>
      <c r="C3" s="841"/>
      <c r="D3" s="841"/>
      <c r="E3" s="841"/>
      <c r="F3" s="841"/>
      <c r="G3" s="841"/>
      <c r="H3" s="841"/>
      <c r="I3" s="841"/>
      <c r="J3" s="841"/>
      <c r="K3" s="841"/>
      <c r="L3" s="841"/>
      <c r="M3" s="841"/>
      <c r="N3" s="841"/>
      <c r="O3" s="21"/>
    </row>
    <row r="4" spans="1:20" s="20" customFormat="1" ht="12.75" customHeight="1" x14ac:dyDescent="0.2">
      <c r="A4" s="853"/>
      <c r="B4" s="853"/>
      <c r="C4" s="853"/>
      <c r="D4" s="853"/>
      <c r="E4" s="853"/>
      <c r="F4" s="853"/>
      <c r="G4" s="853"/>
      <c r="H4" s="853"/>
      <c r="I4" s="853"/>
      <c r="J4" s="853"/>
      <c r="K4" s="853"/>
      <c r="L4" s="853"/>
      <c r="M4" s="853"/>
      <c r="N4" s="853"/>
      <c r="O4" s="44"/>
      <c r="P4" s="21"/>
      <c r="Q4" s="21"/>
      <c r="R4" s="21"/>
      <c r="S4" s="21"/>
      <c r="T4" s="21"/>
    </row>
    <row r="5" spans="1:20" s="20" customFormat="1" ht="15" customHeight="1" x14ac:dyDescent="0.2">
      <c r="A5" s="46"/>
      <c r="B5" s="23"/>
      <c r="C5" s="23"/>
      <c r="D5" s="23"/>
      <c r="E5" s="23"/>
      <c r="F5" s="23"/>
      <c r="G5" s="23"/>
      <c r="H5" s="23"/>
      <c r="I5" s="23"/>
      <c r="J5" s="23"/>
      <c r="K5" s="23"/>
      <c r="L5" s="23"/>
      <c r="M5" s="23"/>
      <c r="N5" s="93" t="s">
        <v>16</v>
      </c>
      <c r="O5" s="23"/>
      <c r="P5" s="23"/>
      <c r="Q5" s="23"/>
      <c r="R5" s="23"/>
      <c r="S5" s="23"/>
      <c r="T5" s="23"/>
    </row>
    <row r="6" spans="1:20" ht="15.75" thickBot="1" x14ac:dyDescent="0.3">
      <c r="A6" s="18"/>
      <c r="B6" s="412"/>
      <c r="C6" s="413"/>
      <c r="D6" s="413"/>
      <c r="E6" s="18"/>
      <c r="F6" s="18"/>
      <c r="G6" s="18"/>
      <c r="H6" s="18"/>
      <c r="I6" s="17"/>
      <c r="J6" s="17"/>
      <c r="K6" s="17"/>
      <c r="L6" s="17"/>
      <c r="M6" s="17"/>
      <c r="N6" s="17"/>
      <c r="O6" s="18"/>
      <c r="P6" s="18"/>
      <c r="Q6" s="18"/>
      <c r="R6" s="18"/>
      <c r="S6" s="18"/>
      <c r="T6" s="18"/>
    </row>
    <row r="7" spans="1:20" ht="15.75" thickBot="1" x14ac:dyDescent="0.3">
      <c r="A7" s="18"/>
      <c r="B7" s="858" t="s">
        <v>81</v>
      </c>
      <c r="C7" s="859"/>
      <c r="D7" s="860"/>
      <c r="E7" s="21"/>
      <c r="F7" s="16"/>
      <c r="G7" s="16"/>
      <c r="H7" s="16"/>
      <c r="I7" s="17"/>
      <c r="J7" s="18"/>
      <c r="K7" s="18"/>
      <c r="L7" s="18"/>
      <c r="M7" s="53"/>
      <c r="N7" s="129"/>
      <c r="O7" s="18"/>
    </row>
    <row r="8" spans="1:20" ht="15.75" thickBot="1" x14ac:dyDescent="0.3">
      <c r="A8" s="18"/>
      <c r="B8" s="511" t="s">
        <v>497</v>
      </c>
      <c r="C8" s="886" t="s">
        <v>502</v>
      </c>
      <c r="D8" s="887"/>
      <c r="E8" s="488"/>
      <c r="F8" s="500"/>
      <c r="G8" s="486"/>
      <c r="H8" s="27"/>
      <c r="I8" s="17"/>
      <c r="J8" s="18"/>
      <c r="K8" s="18"/>
      <c r="L8" s="18"/>
      <c r="M8" s="53"/>
      <c r="N8" s="129"/>
      <c r="O8" s="18"/>
    </row>
    <row r="9" spans="1:20" ht="15" x14ac:dyDescent="0.25">
      <c r="A9" s="18"/>
      <c r="B9" s="99" t="s">
        <v>49</v>
      </c>
      <c r="C9" s="100">
        <v>1</v>
      </c>
      <c r="D9" s="142" t="s">
        <v>37</v>
      </c>
      <c r="E9" s="414"/>
      <c r="F9" s="122"/>
      <c r="G9" s="122"/>
      <c r="H9" s="122"/>
      <c r="I9" s="122"/>
      <c r="J9" s="122"/>
      <c r="K9" s="18"/>
      <c r="L9" s="18"/>
      <c r="M9" s="18"/>
      <c r="N9" s="129"/>
      <c r="O9" s="18"/>
    </row>
    <row r="10" spans="1:20" ht="15.75" thickBot="1" x14ac:dyDescent="0.3">
      <c r="A10" s="18"/>
      <c r="B10" s="102" t="s">
        <v>54</v>
      </c>
      <c r="C10" s="103">
        <v>2.5</v>
      </c>
      <c r="D10" s="143" t="s">
        <v>36</v>
      </c>
      <c r="E10" s="415"/>
      <c r="F10" s="122"/>
      <c r="G10" s="122"/>
      <c r="H10" s="122"/>
      <c r="I10" s="122"/>
      <c r="J10" s="122"/>
      <c r="K10" s="18"/>
      <c r="L10" s="18"/>
      <c r="M10" s="18"/>
      <c r="N10" s="17"/>
      <c r="O10" s="18"/>
    </row>
    <row r="11" spans="1:20" x14ac:dyDescent="0.45">
      <c r="A11" s="18"/>
      <c r="E11" s="21"/>
      <c r="F11" s="120"/>
      <c r="G11" s="413"/>
      <c r="H11" s="18"/>
      <c r="I11" s="17"/>
      <c r="J11" s="17"/>
      <c r="K11" s="18"/>
      <c r="L11" s="18"/>
      <c r="M11" s="18"/>
      <c r="N11" s="17"/>
      <c r="O11" s="18"/>
    </row>
    <row r="12" spans="1:20" ht="14.65" thickBot="1" x14ac:dyDescent="0.5">
      <c r="A12" s="18"/>
      <c r="E12" s="18"/>
      <c r="F12" s="18"/>
      <c r="G12" s="25"/>
      <c r="H12" s="18"/>
      <c r="I12" s="123"/>
      <c r="J12" s="123"/>
      <c r="K12" s="18"/>
      <c r="L12" s="18"/>
      <c r="M12" s="18"/>
      <c r="N12" s="18"/>
      <c r="O12" s="18"/>
    </row>
    <row r="13" spans="1:20" ht="14.65" thickBot="1" x14ac:dyDescent="0.5">
      <c r="A13" s="18"/>
      <c r="B13" s="877" t="str">
        <f>CONCATENATE("Calibration Coefficents (",IF(C8=J48,"16","24"),"-bit)")</f>
        <v>Calibration Coefficents (24-bit)</v>
      </c>
      <c r="C13" s="878"/>
      <c r="D13" s="879"/>
      <c r="E13" s="888" t="s">
        <v>46</v>
      </c>
      <c r="F13" s="877" t="s">
        <v>114</v>
      </c>
      <c r="G13" s="878"/>
      <c r="H13" s="879"/>
      <c r="I13" s="18"/>
      <c r="J13" s="407"/>
      <c r="K13" s="407"/>
      <c r="L13" s="17"/>
      <c r="M13" s="17"/>
      <c r="N13" s="17"/>
      <c r="O13" s="18"/>
    </row>
    <row r="14" spans="1:20" x14ac:dyDescent="0.45">
      <c r="A14" s="18"/>
      <c r="B14" s="99" t="str">
        <f>IF(C8=J48,"OFCAL[2:1]","OFCAL[2:0]")</f>
        <v>OFCAL[2:0]</v>
      </c>
      <c r="C14" s="574">
        <v>0</v>
      </c>
      <c r="D14" s="142" t="s">
        <v>35</v>
      </c>
      <c r="E14" s="888"/>
      <c r="F14" s="98" t="s">
        <v>126</v>
      </c>
      <c r="G14" s="419">
        <f>C55</f>
        <v>0</v>
      </c>
      <c r="H14" s="282" t="s">
        <v>45</v>
      </c>
      <c r="I14" s="931" t="s">
        <v>128</v>
      </c>
      <c r="J14" s="932"/>
      <c r="K14" s="932"/>
      <c r="L14" s="932"/>
      <c r="M14" s="18"/>
      <c r="N14" s="18"/>
      <c r="O14" s="18"/>
    </row>
    <row r="15" spans="1:20" ht="14.65" thickBot="1" x14ac:dyDescent="0.5">
      <c r="A15" s="18"/>
      <c r="B15" s="95" t="str">
        <f>IF(C8=J48,"FSCAL[2:1]","FSCAL[2:0]")</f>
        <v>FSCAL[2:0]</v>
      </c>
      <c r="C15" s="575">
        <v>400000</v>
      </c>
      <c r="D15" s="143" t="s">
        <v>35</v>
      </c>
      <c r="E15" s="888"/>
      <c r="F15" s="95" t="s">
        <v>115</v>
      </c>
      <c r="G15" s="418">
        <f>C59</f>
        <v>1</v>
      </c>
      <c r="H15" s="97" t="s">
        <v>37</v>
      </c>
      <c r="I15" s="931"/>
      <c r="J15" s="932"/>
      <c r="K15" s="932"/>
      <c r="L15" s="932"/>
      <c r="M15" s="18"/>
      <c r="N15" s="18"/>
      <c r="O15" s="18"/>
    </row>
    <row r="16" spans="1:20" x14ac:dyDescent="0.45">
      <c r="A16" s="18"/>
      <c r="B16" s="154"/>
      <c r="E16" s="18"/>
      <c r="I16" s="17"/>
      <c r="J16" s="150"/>
      <c r="K16" s="18"/>
      <c r="L16" s="18"/>
      <c r="M16" s="18"/>
      <c r="N16" s="18"/>
      <c r="O16" s="18"/>
    </row>
    <row r="17" spans="1:15" ht="14.65" thickBot="1" x14ac:dyDescent="0.5">
      <c r="A17" s="18"/>
      <c r="E17" s="18"/>
      <c r="I17" s="17"/>
      <c r="J17" s="150"/>
      <c r="K17" s="18"/>
      <c r="L17" s="18"/>
      <c r="M17" s="18"/>
      <c r="N17" s="18"/>
      <c r="O17" s="18"/>
    </row>
    <row r="18" spans="1:15" ht="14.65" thickBot="1" x14ac:dyDescent="0.5">
      <c r="A18" s="18"/>
      <c r="B18" s="877" t="s">
        <v>114</v>
      </c>
      <c r="C18" s="878"/>
      <c r="D18" s="879"/>
      <c r="E18" s="888" t="s">
        <v>46</v>
      </c>
      <c r="F18" s="877" t="str">
        <f>B13</f>
        <v>Calibration Coefficents (24-bit)</v>
      </c>
      <c r="G18" s="878"/>
      <c r="H18" s="879"/>
      <c r="I18" s="17"/>
      <c r="J18" s="279"/>
      <c r="K18" s="18"/>
      <c r="L18" s="18"/>
      <c r="M18" s="18"/>
      <c r="N18" s="18"/>
      <c r="O18" s="18"/>
    </row>
    <row r="19" spans="1:15" x14ac:dyDescent="0.45">
      <c r="A19" s="18"/>
      <c r="B19" s="144" t="s">
        <v>399</v>
      </c>
      <c r="C19" s="148">
        <v>0</v>
      </c>
      <c r="D19" s="433" t="s">
        <v>45</v>
      </c>
      <c r="E19" s="933"/>
      <c r="F19" s="110" t="str">
        <f>B14</f>
        <v>OFCAL[2:0]</v>
      </c>
      <c r="G19" s="420" t="str">
        <f>G51</f>
        <v>000000</v>
      </c>
      <c r="H19" s="142" t="s">
        <v>35</v>
      </c>
      <c r="I19" s="932" t="s">
        <v>129</v>
      </c>
      <c r="J19" s="932"/>
      <c r="K19" s="932"/>
      <c r="L19" s="932"/>
      <c r="M19" s="932"/>
      <c r="N19" s="18"/>
      <c r="O19" s="18"/>
    </row>
    <row r="20" spans="1:15" ht="14.65" thickBot="1" x14ac:dyDescent="0.5">
      <c r="A20" s="18"/>
      <c r="B20" s="95" t="s">
        <v>115</v>
      </c>
      <c r="C20" s="149">
        <v>1</v>
      </c>
      <c r="D20" s="97" t="s">
        <v>37</v>
      </c>
      <c r="E20" s="933"/>
      <c r="F20" s="111" t="str">
        <f>B15</f>
        <v>FSCAL[2:0]</v>
      </c>
      <c r="G20" s="421" t="str">
        <f>G52</f>
        <v>400000</v>
      </c>
      <c r="H20" s="97" t="s">
        <v>35</v>
      </c>
      <c r="I20" s="932"/>
      <c r="J20" s="932"/>
      <c r="K20" s="932"/>
      <c r="L20" s="932"/>
      <c r="M20" s="932"/>
      <c r="N20" s="18"/>
      <c r="O20" s="18"/>
    </row>
    <row r="21" spans="1:15" ht="14.65" thickBot="1" x14ac:dyDescent="0.5">
      <c r="A21" s="18"/>
      <c r="B21" s="18"/>
      <c r="C21" s="279"/>
      <c r="D21" s="279"/>
      <c r="E21" s="279"/>
      <c r="F21" s="279"/>
      <c r="G21" s="928" t="s">
        <v>405</v>
      </c>
      <c r="H21" s="929"/>
      <c r="I21" s="279"/>
      <c r="J21" s="279"/>
      <c r="K21" s="279"/>
      <c r="L21" s="18"/>
      <c r="M21" s="18"/>
      <c r="N21" s="18"/>
      <c r="O21" s="18"/>
    </row>
    <row r="22" spans="1:15" x14ac:dyDescent="0.45">
      <c r="A22" s="18"/>
      <c r="B22" s="113" t="s">
        <v>14</v>
      </c>
      <c r="C22" s="279"/>
      <c r="D22" s="279"/>
      <c r="E22" s="279"/>
      <c r="F22" s="279"/>
      <c r="G22" s="279"/>
      <c r="H22" s="279"/>
      <c r="I22" s="279"/>
      <c r="J22" s="279"/>
      <c r="K22" s="279"/>
      <c r="L22" s="18"/>
      <c r="M22" s="18"/>
      <c r="N22" s="18"/>
      <c r="O22" s="18"/>
    </row>
    <row r="23" spans="1:15" ht="15.75" x14ac:dyDescent="0.45">
      <c r="A23" s="18"/>
      <c r="B23" s="114" t="s">
        <v>116</v>
      </c>
      <c r="C23" s="279"/>
      <c r="D23" s="279"/>
      <c r="E23" s="279"/>
      <c r="F23" s="279"/>
      <c r="G23" s="279"/>
      <c r="H23" s="279"/>
      <c r="I23" s="279"/>
      <c r="J23" s="279"/>
      <c r="K23" s="279"/>
      <c r="L23" s="18"/>
      <c r="M23" s="18"/>
      <c r="N23" s="18"/>
      <c r="O23" s="18"/>
    </row>
    <row r="24" spans="1:15" x14ac:dyDescent="0.45">
      <c r="A24" s="18"/>
      <c r="B24" s="114"/>
      <c r="C24" s="279"/>
      <c r="D24" s="279"/>
      <c r="E24" s="279"/>
      <c r="F24" s="279"/>
      <c r="G24" s="279"/>
      <c r="H24" s="279"/>
      <c r="I24" s="279"/>
      <c r="J24" s="279"/>
      <c r="K24" s="279"/>
      <c r="L24" s="18"/>
      <c r="M24" s="18"/>
      <c r="N24" s="18"/>
      <c r="O24" s="18"/>
    </row>
    <row r="25" spans="1:15" x14ac:dyDescent="0.45">
      <c r="A25" s="18"/>
      <c r="B25" s="114"/>
      <c r="C25" s="279"/>
      <c r="D25" s="279"/>
      <c r="E25" s="279"/>
      <c r="F25" s="279"/>
      <c r="G25" s="279"/>
      <c r="H25" s="279"/>
      <c r="I25" s="279"/>
      <c r="J25" s="279"/>
      <c r="K25" s="279"/>
      <c r="L25" s="18"/>
      <c r="M25" s="18"/>
      <c r="N25" s="18"/>
      <c r="O25" s="18"/>
    </row>
    <row r="26" spans="1:15" x14ac:dyDescent="0.45">
      <c r="A26" s="18"/>
      <c r="B26" s="114"/>
      <c r="C26" s="279"/>
      <c r="D26" s="279"/>
      <c r="E26" s="279"/>
      <c r="F26" s="279"/>
      <c r="G26" s="279"/>
      <c r="H26" s="279"/>
      <c r="I26" s="279"/>
      <c r="J26" s="279"/>
      <c r="K26" s="279"/>
      <c r="L26" s="18"/>
      <c r="M26" s="18"/>
      <c r="N26" s="18"/>
      <c r="O26" s="18"/>
    </row>
    <row r="27" spans="1:15" x14ac:dyDescent="0.45">
      <c r="A27" s="18"/>
      <c r="B27" s="114"/>
      <c r="C27" s="279"/>
      <c r="D27" s="279"/>
      <c r="E27" s="279"/>
      <c r="F27" s="279"/>
      <c r="G27" s="279"/>
      <c r="H27" s="279"/>
      <c r="I27" s="279"/>
      <c r="J27" s="279"/>
      <c r="K27" s="279"/>
      <c r="L27" s="18"/>
      <c r="M27" s="18"/>
      <c r="N27" s="18"/>
      <c r="O27" s="18"/>
    </row>
    <row r="28" spans="1:15" x14ac:dyDescent="0.45">
      <c r="A28" s="18"/>
      <c r="B28" s="114"/>
      <c r="C28" s="279"/>
      <c r="D28" s="279"/>
      <c r="E28" s="279"/>
      <c r="F28" s="279"/>
      <c r="G28" s="279"/>
      <c r="H28" s="279"/>
      <c r="I28" s="279"/>
      <c r="J28" s="279"/>
      <c r="K28" s="279"/>
      <c r="L28" s="18"/>
      <c r="M28" s="18"/>
      <c r="N28" s="18"/>
      <c r="O28" s="18"/>
    </row>
    <row r="29" spans="1:15" x14ac:dyDescent="0.45">
      <c r="A29" s="18"/>
      <c r="B29" s="114"/>
      <c r="C29" s="279"/>
      <c r="D29" s="279"/>
      <c r="E29" s="279"/>
      <c r="F29" s="279"/>
      <c r="G29" s="279"/>
      <c r="H29" s="279"/>
      <c r="I29" s="279"/>
      <c r="J29" s="279"/>
      <c r="K29" s="279"/>
      <c r="L29" s="18"/>
      <c r="M29" s="18"/>
      <c r="N29" s="18"/>
      <c r="O29" s="18"/>
    </row>
    <row r="30" spans="1:15" x14ac:dyDescent="0.45">
      <c r="A30" s="18"/>
      <c r="B30" s="114"/>
      <c r="C30" s="279"/>
      <c r="D30" s="279"/>
      <c r="E30" s="279"/>
      <c r="F30" s="279"/>
      <c r="G30" s="279"/>
      <c r="H30" s="279"/>
      <c r="I30" s="279"/>
      <c r="J30" s="279"/>
      <c r="K30" s="279"/>
      <c r="L30" s="18"/>
      <c r="M30" s="18"/>
      <c r="N30" s="18"/>
      <c r="O30" s="18"/>
    </row>
    <row r="31" spans="1:15" x14ac:dyDescent="0.45">
      <c r="A31" s="18"/>
      <c r="B31" s="114"/>
      <c r="C31" s="279"/>
      <c r="D31" s="279"/>
      <c r="E31" s="279"/>
      <c r="F31" s="279"/>
      <c r="G31" s="279"/>
      <c r="H31" s="279"/>
      <c r="I31" s="279"/>
      <c r="J31" s="279"/>
      <c r="K31" s="279"/>
      <c r="L31" s="18"/>
      <c r="M31" s="18"/>
      <c r="N31" s="18"/>
      <c r="O31" s="18"/>
    </row>
    <row r="32" spans="1:15" x14ac:dyDescent="0.45">
      <c r="A32" s="18"/>
      <c r="B32" s="114"/>
      <c r="C32" s="279"/>
      <c r="D32" s="279"/>
      <c r="E32" s="279"/>
      <c r="F32" s="279"/>
      <c r="G32" s="279"/>
      <c r="H32" s="279"/>
      <c r="I32" s="279"/>
      <c r="J32" s="279"/>
      <c r="K32" s="279"/>
      <c r="L32" s="18"/>
      <c r="M32" s="18"/>
      <c r="N32" s="18"/>
      <c r="O32" s="18"/>
    </row>
    <row r="33" spans="1:15" x14ac:dyDescent="0.45">
      <c r="A33" s="18"/>
      <c r="B33" s="114"/>
      <c r="C33" s="279"/>
      <c r="D33" s="279"/>
      <c r="E33" s="279"/>
      <c r="F33" s="279"/>
      <c r="G33" s="279"/>
      <c r="H33" s="279"/>
      <c r="I33" s="279"/>
      <c r="J33" s="279"/>
      <c r="K33" s="279"/>
      <c r="L33" s="18"/>
      <c r="M33" s="18"/>
      <c r="N33" s="18"/>
      <c r="O33" s="18"/>
    </row>
    <row r="34" spans="1:15" x14ac:dyDescent="0.45">
      <c r="A34" s="18"/>
      <c r="B34" s="114"/>
      <c r="C34" s="279"/>
      <c r="D34" s="279"/>
      <c r="E34" s="279"/>
      <c r="F34" s="279"/>
      <c r="G34" s="279"/>
      <c r="H34" s="279"/>
      <c r="I34" s="279"/>
      <c r="J34" s="279"/>
      <c r="K34" s="279"/>
      <c r="L34" s="18"/>
      <c r="M34" s="18"/>
      <c r="N34" s="18"/>
      <c r="O34" s="18"/>
    </row>
    <row r="35" spans="1:15" x14ac:dyDescent="0.45">
      <c r="A35" s="18"/>
      <c r="B35" s="114"/>
      <c r="C35" s="279"/>
      <c r="D35" s="279"/>
      <c r="E35" s="279"/>
      <c r="F35" s="279"/>
      <c r="G35" s="279"/>
      <c r="H35" s="279"/>
      <c r="I35" s="279"/>
      <c r="J35" s="279"/>
      <c r="K35" s="279"/>
      <c r="L35" s="18"/>
      <c r="M35" s="18"/>
      <c r="N35" s="18"/>
    </row>
    <row r="36" spans="1:15" x14ac:dyDescent="0.45">
      <c r="A36" s="18"/>
      <c r="B36" s="114"/>
      <c r="C36" s="279"/>
      <c r="D36" s="279"/>
      <c r="E36" s="279"/>
      <c r="F36" s="279"/>
      <c r="G36" s="279"/>
      <c r="H36" s="279"/>
      <c r="I36" s="279"/>
      <c r="J36" s="279"/>
      <c r="K36" s="279"/>
      <c r="L36" s="279"/>
      <c r="M36" s="17"/>
      <c r="N36" s="18"/>
    </row>
    <row r="37" spans="1:15" x14ac:dyDescent="0.45">
      <c r="A37" s="18"/>
      <c r="B37" s="114"/>
      <c r="C37" s="279"/>
      <c r="D37" s="279"/>
      <c r="E37" s="279"/>
      <c r="F37" s="279"/>
      <c r="G37" s="279"/>
      <c r="H37" s="279"/>
      <c r="I37" s="279"/>
      <c r="J37" s="279"/>
      <c r="K37" s="279"/>
      <c r="L37" s="279"/>
      <c r="M37" s="17"/>
      <c r="N37" s="18"/>
    </row>
    <row r="38" spans="1:15" x14ac:dyDescent="0.45">
      <c r="A38" s="18"/>
      <c r="B38" s="17"/>
      <c r="C38" s="279"/>
      <c r="D38" s="279"/>
      <c r="E38" s="279"/>
      <c r="F38" s="279"/>
      <c r="G38" s="279"/>
      <c r="H38" s="279"/>
      <c r="I38" s="279"/>
      <c r="J38" s="279"/>
      <c r="K38" s="279"/>
      <c r="L38" s="279"/>
      <c r="M38" s="17"/>
      <c r="N38" s="18"/>
    </row>
    <row r="39" spans="1:15" x14ac:dyDescent="0.45">
      <c r="A39" s="18"/>
      <c r="B39" s="17"/>
      <c r="C39" s="279"/>
      <c r="D39" s="279"/>
      <c r="E39" s="279"/>
      <c r="F39" s="279"/>
      <c r="G39" s="279"/>
      <c r="H39" s="279"/>
      <c r="I39" s="279"/>
      <c r="J39" s="279"/>
      <c r="K39" s="279"/>
      <c r="L39" s="279"/>
      <c r="M39" s="17"/>
      <c r="N39" s="18"/>
    </row>
    <row r="40" spans="1:15" x14ac:dyDescent="0.45">
      <c r="A40" s="18"/>
      <c r="B40" s="17"/>
      <c r="C40" s="279"/>
      <c r="D40" s="279"/>
      <c r="E40" s="279"/>
      <c r="F40" s="279"/>
      <c r="G40" s="279"/>
      <c r="H40" s="279"/>
      <c r="I40" s="279"/>
      <c r="J40" s="279"/>
      <c r="K40" s="279"/>
      <c r="L40" s="279"/>
      <c r="M40" s="17"/>
      <c r="N40" s="18"/>
    </row>
    <row r="41" spans="1:15" x14ac:dyDescent="0.45">
      <c r="A41" s="18"/>
      <c r="B41" s="18"/>
      <c r="C41" s="18"/>
      <c r="D41" s="18"/>
      <c r="E41" s="18"/>
      <c r="F41" s="18"/>
      <c r="G41" s="18"/>
      <c r="H41" s="18"/>
      <c r="I41" s="18"/>
      <c r="J41" s="18"/>
      <c r="K41" s="18"/>
      <c r="L41" s="18"/>
      <c r="M41" s="18"/>
      <c r="N41" s="18"/>
    </row>
    <row r="42" spans="1:15" x14ac:dyDescent="0.45">
      <c r="A42" s="18"/>
      <c r="B42" s="18"/>
      <c r="C42" s="18"/>
      <c r="D42" s="18"/>
      <c r="E42" s="18"/>
      <c r="F42" s="18"/>
      <c r="G42" s="408"/>
      <c r="H42" s="408"/>
      <c r="I42" s="408"/>
      <c r="J42" s="18"/>
      <c r="K42" s="18"/>
      <c r="L42" s="18"/>
      <c r="M42" s="18"/>
      <c r="N42" s="18"/>
    </row>
    <row r="43" spans="1:15" ht="14.65" thickBot="1" x14ac:dyDescent="0.5">
      <c r="A43" s="930" t="s">
        <v>130</v>
      </c>
      <c r="B43" s="930"/>
      <c r="C43" s="930"/>
      <c r="D43" s="930"/>
      <c r="E43" s="930"/>
      <c r="F43" s="930"/>
      <c r="G43" s="930"/>
      <c r="H43" s="930"/>
      <c r="I43" s="930"/>
      <c r="J43" s="930"/>
      <c r="K43" s="930"/>
      <c r="L43" s="930"/>
      <c r="M43" s="930"/>
      <c r="N43" s="930"/>
    </row>
    <row r="44" spans="1:15" ht="14.65" thickTop="1" x14ac:dyDescent="0.45">
      <c r="A44" s="18"/>
      <c r="B44" s="18"/>
      <c r="C44" s="18"/>
      <c r="D44" s="18"/>
      <c r="E44" s="18"/>
      <c r="F44" s="409"/>
      <c r="G44" s="410"/>
      <c r="H44" s="18"/>
      <c r="I44" s="18"/>
      <c r="J44" s="409"/>
      <c r="K44" s="411"/>
      <c r="L44" s="18"/>
      <c r="M44" s="18"/>
      <c r="N44" s="18"/>
    </row>
    <row r="45" spans="1:15" x14ac:dyDescent="0.45">
      <c r="A45" s="17"/>
      <c r="B45" s="17"/>
      <c r="C45" s="17"/>
      <c r="D45" s="17"/>
      <c r="E45" s="17"/>
      <c r="F45" s="17"/>
      <c r="G45" s="246"/>
      <c r="I45" s="25"/>
      <c r="J45" s="25"/>
      <c r="K45" s="25"/>
      <c r="L45" s="25"/>
      <c r="M45" s="25"/>
      <c r="N45" s="25"/>
    </row>
    <row r="46" spans="1:15" x14ac:dyDescent="0.45">
      <c r="A46" s="17"/>
      <c r="B46" s="124"/>
      <c r="C46" s="124"/>
      <c r="D46" s="124"/>
      <c r="E46" s="124"/>
      <c r="F46" s="124"/>
      <c r="G46" s="124"/>
      <c r="I46" s="25"/>
      <c r="J46" s="16"/>
      <c r="K46" s="27"/>
      <c r="L46" s="27"/>
      <c r="M46" s="29"/>
      <c r="N46" s="25"/>
    </row>
    <row r="47" spans="1:15" x14ac:dyDescent="0.45">
      <c r="A47" s="17"/>
      <c r="B47" s="755" t="s">
        <v>124</v>
      </c>
      <c r="C47" s="755"/>
      <c r="D47" s="124"/>
      <c r="E47" s="124"/>
      <c r="F47" s="755" t="s">
        <v>98</v>
      </c>
      <c r="G47" s="755"/>
      <c r="I47" s="25"/>
      <c r="J47" s="573" t="s">
        <v>498</v>
      </c>
      <c r="K47" s="573" t="s">
        <v>499</v>
      </c>
      <c r="L47" s="573" t="s">
        <v>529</v>
      </c>
      <c r="M47" s="27"/>
      <c r="N47" s="25"/>
    </row>
    <row r="48" spans="1:15" x14ac:dyDescent="0.45">
      <c r="A48" s="17"/>
      <c r="D48" s="405"/>
      <c r="E48" s="405"/>
      <c r="F48" s="12" t="s">
        <v>123</v>
      </c>
      <c r="G48" s="274" t="str">
        <f>D19</f>
        <v>[μV]</v>
      </c>
      <c r="I48" s="25"/>
      <c r="J48" s="29" t="s">
        <v>501</v>
      </c>
      <c r="K48" s="366">
        <v>16</v>
      </c>
      <c r="L48" s="155">
        <f>HEX2DEC(4000)</f>
        <v>16384</v>
      </c>
      <c r="M48" s="27"/>
      <c r="N48" s="25"/>
    </row>
    <row r="49" spans="1:15" x14ac:dyDescent="0.45">
      <c r="A49" s="17"/>
      <c r="B49" s="12" t="s">
        <v>113</v>
      </c>
      <c r="C49" s="12" t="b">
        <f>ISODD(HEX2DEC(C14)/2^(Num_Bits-1))</f>
        <v>0</v>
      </c>
      <c r="D49" s="405"/>
      <c r="E49" s="405"/>
      <c r="F49" s="12" t="s">
        <v>127</v>
      </c>
      <c r="G49" s="274">
        <f>C19*VLOOKUP(G48,F56:G59,2,FALSE)</f>
        <v>0</v>
      </c>
      <c r="I49" s="25"/>
      <c r="J49" s="29" t="s">
        <v>502</v>
      </c>
      <c r="K49" s="366">
        <v>24</v>
      </c>
      <c r="L49" s="572">
        <f>HEX2DEC(400000)</f>
        <v>4194304</v>
      </c>
      <c r="M49" s="27"/>
      <c r="N49" s="25"/>
    </row>
    <row r="50" spans="1:15" x14ac:dyDescent="0.45">
      <c r="A50" s="17"/>
      <c r="B50" s="17" t="s">
        <v>122</v>
      </c>
      <c r="C50" s="274">
        <f>IF(Is_Negative?,(HEX2DEC(C14)-2^Num_Bits),HEX2DEC(C14))</f>
        <v>0</v>
      </c>
      <c r="D50" s="405"/>
      <c r="E50" s="405"/>
      <c r="F50" s="12" t="s">
        <v>115</v>
      </c>
      <c r="G50" s="578">
        <f>C20</f>
        <v>1</v>
      </c>
      <c r="I50" s="25"/>
      <c r="J50" s="29"/>
      <c r="K50" s="366"/>
      <c r="L50" s="156"/>
      <c r="M50" s="27"/>
      <c r="N50" s="25"/>
    </row>
    <row r="51" spans="1:15" x14ac:dyDescent="0.45">
      <c r="A51" s="17"/>
      <c r="B51" s="12" t="s">
        <v>400</v>
      </c>
      <c r="C51" s="274">
        <v>2</v>
      </c>
      <c r="D51" s="406"/>
      <c r="E51" s="406"/>
      <c r="F51" s="12" t="str">
        <f>B14</f>
        <v>OFCAL[2:0]</v>
      </c>
      <c r="G51" s="422" t="str">
        <f>RIGHT(DEC2HEX(ROUND((Offset_Voltage_V/(LSb_Size_nV*0.000000001)),0),Number_of_hex_digits),Number_of_hex_digits)</f>
        <v>000000</v>
      </c>
      <c r="I51" s="25"/>
    </row>
    <row r="52" spans="1:15" x14ac:dyDescent="0.45">
      <c r="A52" s="17"/>
      <c r="B52" s="416" t="s">
        <v>451</v>
      </c>
      <c r="C52" s="417">
        <f>1000000000*C51*Reference_Voltage_V/(PGA_Gain*2^Num_Bits)</f>
        <v>298.02322387695312</v>
      </c>
      <c r="D52" s="405"/>
      <c r="E52" s="405"/>
      <c r="F52" s="12" t="str">
        <f>B15</f>
        <v>FSCAL[2:0]</v>
      </c>
      <c r="G52" s="422" t="str">
        <f>RIGHT(DEC2HEX(C20*C58,Number_of_hex_digits),Number_of_hex_digits)</f>
        <v>400000</v>
      </c>
      <c r="L52" s="146"/>
    </row>
    <row r="53" spans="1:15" x14ac:dyDescent="0.45">
      <c r="A53" s="17"/>
      <c r="B53" s="12" t="s">
        <v>401</v>
      </c>
      <c r="C53" s="274">
        <f>(OFC_Decimal)*LSb_Size_nV</f>
        <v>0</v>
      </c>
      <c r="D53" s="406"/>
      <c r="E53" s="406"/>
      <c r="L53" s="147"/>
    </row>
    <row r="54" spans="1:15" x14ac:dyDescent="0.45">
      <c r="A54" s="17"/>
      <c r="B54" s="12" t="s">
        <v>123</v>
      </c>
      <c r="C54" s="274" t="str">
        <f>H14</f>
        <v>[μV]</v>
      </c>
      <c r="D54" s="405"/>
      <c r="E54" s="405"/>
    </row>
    <row r="55" spans="1:15" x14ac:dyDescent="0.45">
      <c r="A55" s="17"/>
      <c r="B55" s="12" t="str">
        <f>CONCATENATE("Offset RTI ",C54)</f>
        <v>Offset RTI [μV]</v>
      </c>
      <c r="C55" s="274">
        <f>C53*0.000000001/VLOOKUP(C54,F56:G59,2,FALSE)</f>
        <v>0</v>
      </c>
      <c r="D55" s="406"/>
      <c r="E55" s="406"/>
      <c r="F55" s="108" t="s">
        <v>95</v>
      </c>
      <c r="G55" s="108" t="s">
        <v>96</v>
      </c>
    </row>
    <row r="56" spans="1:15" x14ac:dyDescent="0.45">
      <c r="A56" s="17"/>
      <c r="D56" s="405"/>
      <c r="E56" s="405"/>
      <c r="F56" s="279" t="s">
        <v>36</v>
      </c>
      <c r="G56" s="139">
        <v>1</v>
      </c>
    </row>
    <row r="57" spans="1:15" x14ac:dyDescent="0.45">
      <c r="A57" s="17"/>
      <c r="B57" s="17" t="s">
        <v>404</v>
      </c>
      <c r="C57" s="274">
        <f>HEX2DEC(C15)</f>
        <v>4194304</v>
      </c>
      <c r="D57" s="405"/>
      <c r="E57" s="405"/>
      <c r="F57" s="279" t="s">
        <v>94</v>
      </c>
      <c r="G57" s="140">
        <v>1E-3</v>
      </c>
    </row>
    <row r="58" spans="1:15" x14ac:dyDescent="0.45">
      <c r="A58" s="17"/>
      <c r="B58" s="17" t="s">
        <v>403</v>
      </c>
      <c r="C58" s="274">
        <f>VLOOKUP(C8,J48:L49,3,FALSE)</f>
        <v>4194304</v>
      </c>
      <c r="D58" s="405"/>
      <c r="E58" s="405"/>
      <c r="F58" s="141" t="s">
        <v>45</v>
      </c>
      <c r="G58" s="140">
        <v>9.9999999999999995E-7</v>
      </c>
    </row>
    <row r="59" spans="1:15" x14ac:dyDescent="0.45">
      <c r="A59" s="17"/>
      <c r="B59" s="17" t="s">
        <v>402</v>
      </c>
      <c r="C59" s="274">
        <f>FSC_Decimal/C58</f>
        <v>1</v>
      </c>
      <c r="D59" s="405"/>
      <c r="E59" s="405"/>
      <c r="F59" s="279" t="s">
        <v>38</v>
      </c>
      <c r="G59" s="140">
        <v>1.0000000000000001E-9</v>
      </c>
      <c r="O59" s="366"/>
    </row>
    <row r="60" spans="1:15" x14ac:dyDescent="0.45">
      <c r="A60" s="17"/>
      <c r="D60" s="405"/>
      <c r="E60" s="405"/>
      <c r="F60" s="279"/>
      <c r="G60" s="279"/>
      <c r="O60" s="27"/>
    </row>
    <row r="61" spans="1:15" x14ac:dyDescent="0.45">
      <c r="A61" s="17"/>
      <c r="B61" s="279"/>
      <c r="C61" s="139"/>
      <c r="D61" s="405"/>
      <c r="E61" s="405"/>
      <c r="F61" s="279"/>
      <c r="G61" s="279"/>
    </row>
    <row r="62" spans="1:15" x14ac:dyDescent="0.45">
      <c r="A62" s="17"/>
      <c r="B62" s="279"/>
      <c r="C62" s="139"/>
      <c r="D62" s="405"/>
      <c r="E62" s="405"/>
      <c r="F62" s="279"/>
      <c r="G62" s="279"/>
    </row>
    <row r="63" spans="1:15" x14ac:dyDescent="0.45">
      <c r="A63" s="17"/>
      <c r="B63" s="755" t="s">
        <v>538</v>
      </c>
      <c r="C63" s="755"/>
      <c r="D63" s="405"/>
      <c r="E63" s="405"/>
      <c r="F63" s="279"/>
      <c r="G63" s="279"/>
    </row>
    <row r="64" spans="1:15" x14ac:dyDescent="0.45">
      <c r="A64" s="17"/>
      <c r="B64" s="577" t="s">
        <v>121</v>
      </c>
      <c r="C64" s="576">
        <f>VLOOKUP(C8,J48:K49,2,FALSE)</f>
        <v>24</v>
      </c>
      <c r="E64" s="17"/>
      <c r="F64" s="17"/>
      <c r="G64" s="17"/>
    </row>
    <row r="65" spans="1:12" x14ac:dyDescent="0.45">
      <c r="A65" s="17"/>
      <c r="B65" s="577" t="s">
        <v>110</v>
      </c>
      <c r="C65" s="477">
        <f>ROUNDUP(Num_Bits/4,0)</f>
        <v>6</v>
      </c>
      <c r="E65" s="17"/>
      <c r="F65" s="17"/>
      <c r="G65" s="17"/>
    </row>
    <row r="66" spans="1:12" x14ac:dyDescent="0.45">
      <c r="B66" s="577" t="s">
        <v>171</v>
      </c>
      <c r="C66" s="477">
        <f>2^Num_Bits</f>
        <v>16777216</v>
      </c>
    </row>
    <row r="67" spans="1:12" x14ac:dyDescent="0.45">
      <c r="B67" s="577" t="s">
        <v>111</v>
      </c>
      <c r="C67" s="477">
        <f>-(2^(Num_Bits-1))</f>
        <v>-8388608</v>
      </c>
      <c r="D67" s="477" t="str">
        <f>RIGHT(DEC2HEX(C67,Number_of_hex_digits),Number_of_hex_digits)</f>
        <v>800000</v>
      </c>
      <c r="L67" s="45"/>
    </row>
    <row r="68" spans="1:12" x14ac:dyDescent="0.45">
      <c r="B68" s="577" t="s">
        <v>112</v>
      </c>
      <c r="C68" s="477">
        <f>2^(Num_Bits-1)-1</f>
        <v>8388607</v>
      </c>
      <c r="D68" s="477" t="str">
        <f>RIGHT(DEC2HEX(C68,Number_of_hex_digits),Number_of_hex_digits)</f>
        <v>7FFFFF</v>
      </c>
    </row>
    <row r="69" spans="1:12" x14ac:dyDescent="0.45">
      <c r="B69" s="577"/>
    </row>
    <row r="70" spans="1:12" x14ac:dyDescent="0.45">
      <c r="B70" s="577" t="s">
        <v>530</v>
      </c>
      <c r="C70" s="12" t="b">
        <f>ISNUMBER(HEX2DEC(C14))</f>
        <v>1</v>
      </c>
    </row>
    <row r="71" spans="1:12" x14ac:dyDescent="0.45">
      <c r="B71" s="577" t="s">
        <v>532</v>
      </c>
      <c r="C71" s="477" t="b">
        <f>IF(C70,IF(HEX2DEC(C14)&lt;(2^Num_Bits),TRUE,FALSE),FALSE)</f>
        <v>1</v>
      </c>
    </row>
    <row r="72" spans="1:12" x14ac:dyDescent="0.45">
      <c r="B72" s="577" t="s">
        <v>534</v>
      </c>
      <c r="C72" s="12" t="b">
        <f>AND(C70,C71)</f>
        <v>1</v>
      </c>
    </row>
    <row r="73" spans="1:12" x14ac:dyDescent="0.45">
      <c r="B73" s="577" t="str">
        <f>CONCATENATE("Min OFCAL ",D19)</f>
        <v>Min OFCAL [μV]</v>
      </c>
      <c r="C73" s="579">
        <f>C67*LSb_Size_nV*0.000000001/VLOOKUP(D19,F56:G59,2,FALSE)</f>
        <v>-2500000</v>
      </c>
    </row>
    <row r="74" spans="1:12" x14ac:dyDescent="0.45">
      <c r="B74" s="577" t="str">
        <f>CONCATENATE("Max OFCAL ",D19)</f>
        <v>Max OFCAL [μV]</v>
      </c>
      <c r="C74" s="579">
        <f>C68*LSb_Size_nV*0.000000001/VLOOKUP(D19,F56:G59,2,FALSE)</f>
        <v>2499999.7019767761</v>
      </c>
    </row>
    <row r="76" spans="1:12" x14ac:dyDescent="0.45">
      <c r="B76" s="577" t="s">
        <v>531</v>
      </c>
      <c r="C76" s="12" t="b">
        <f>ISNUMBER(HEX2DEC(C15))</f>
        <v>1</v>
      </c>
      <c r="F76" s="581"/>
    </row>
    <row r="77" spans="1:12" x14ac:dyDescent="0.45">
      <c r="B77" s="577" t="s">
        <v>533</v>
      </c>
      <c r="C77" s="477" t="b">
        <f>IF(C76,IF(HEX2DEC(C15)&lt;(2^Num_Bits),TRUE,FALSE),FALSE)</f>
        <v>1</v>
      </c>
    </row>
    <row r="78" spans="1:12" x14ac:dyDescent="0.45">
      <c r="B78" s="577" t="s">
        <v>535</v>
      </c>
      <c r="C78" s="12" t="b">
        <f>AND(C76,C77)</f>
        <v>1</v>
      </c>
    </row>
    <row r="79" spans="1:12" x14ac:dyDescent="0.45">
      <c r="B79" s="577" t="s">
        <v>536</v>
      </c>
      <c r="C79" s="477">
        <f>0/C58</f>
        <v>0</v>
      </c>
    </row>
    <row r="80" spans="1:12" x14ac:dyDescent="0.45">
      <c r="B80" s="577" t="s">
        <v>537</v>
      </c>
      <c r="C80" s="580">
        <f>(C66-1)/C58</f>
        <v>3.9999997615814209</v>
      </c>
    </row>
  </sheetData>
  <sheetProtection sheet="1" objects="1" scenarios="1"/>
  <mergeCells count="17">
    <mergeCell ref="A1:N3"/>
    <mergeCell ref="A43:N43"/>
    <mergeCell ref="B13:D13"/>
    <mergeCell ref="I14:L15"/>
    <mergeCell ref="I19:M20"/>
    <mergeCell ref="A4:N4"/>
    <mergeCell ref="B7:D7"/>
    <mergeCell ref="F13:H13"/>
    <mergeCell ref="B18:D18"/>
    <mergeCell ref="F18:H18"/>
    <mergeCell ref="E13:E15"/>
    <mergeCell ref="E18:E20"/>
    <mergeCell ref="C8:D8"/>
    <mergeCell ref="B63:C63"/>
    <mergeCell ref="B47:C47"/>
    <mergeCell ref="F47:G47"/>
    <mergeCell ref="G21:H21"/>
  </mergeCells>
  <conditionalFormatting sqref="C14">
    <cfRule type="expression" dxfId="5" priority="6">
      <formula>NOT($C$72)</formula>
    </cfRule>
  </conditionalFormatting>
  <conditionalFormatting sqref="C15">
    <cfRule type="expression" dxfId="4" priority="190">
      <formula>NOT($C$78)</formula>
    </cfRule>
  </conditionalFormatting>
  <conditionalFormatting sqref="C19">
    <cfRule type="cellIs" dxfId="3" priority="3" operator="lessThan">
      <formula>$C$73</formula>
    </cfRule>
    <cfRule type="cellIs" dxfId="2" priority="4" operator="greaterThan">
      <formula>$C$74</formula>
    </cfRule>
  </conditionalFormatting>
  <conditionalFormatting sqref="C20">
    <cfRule type="cellIs" dxfId="1" priority="1" operator="lessThan">
      <formula>$C$79</formula>
    </cfRule>
    <cfRule type="cellIs" dxfId="0" priority="2" operator="greaterThan">
      <formula>$C$80</formula>
    </cfRule>
  </conditionalFormatting>
  <dataValidations xWindow="320" yWindow="354" count="9">
    <dataValidation type="custom" allowBlank="1" showInputMessage="1" showErrorMessage="1" errorTitle="Value Out-of-Range" error="Value must be a valid hexadecimal number with appropriate number of bits." promptTitle="Offset Calibration Word" prompt="The offset calibration word is 2's complement format. The offset calibration register value is subtracted from the conversion result before the gain correction is applied." sqref="C14">
      <formula1>IF(HEX2DEC(CELL("Contents"))&lt;C66,1,0)</formula1>
    </dataValidation>
    <dataValidation type="list" allowBlank="1" showInputMessage="1" showErrorMessage="1" promptTitle="PGA Gain" prompt="Calibration coefficents scaling depends on the selected PGA gain. Select between gains of 1, 2, 4, 8, 16, 32, 64, and 128. " sqref="C9">
      <formula1>"1, 2, 4, 8, 16, 32, 64, 128"</formula1>
    </dataValidation>
    <dataValidation type="decimal" allowBlank="1" showInputMessage="1" showErrorMessage="1" errorTitle="Value Out-of-Range" error="The reference voltage should be between 0.5V and 2.6V. The nominal value is 2.5V." promptTitle="ADC Reference Voltage" prompt="Calibration coefficents scaling depends on the applied reference voltage." sqref="C10">
      <formula1>0.5</formula1>
      <formula2>2.6</formula2>
    </dataValidation>
    <dataValidation type="custom" allowBlank="1" showInputMessage="1" showErrorMessage="1" errorTitle="Value Out-of-Range" error="Value must be a valid hexadecimal number with appropriate number of bits." promptTitle="Full-Scale Calibration Word" prompt="The full-scale calibration word is straight binary format. This word is divided by a nominal full-scale calibration value to determine the gain coefficient. The gain coefficient is then multiplied with the conversion result, after the offset operation." sqref="C15">
      <formula1>IF(HEX2DEC(CELL("Contents"))&lt;C66,1,0)</formula1>
    </dataValidation>
    <dataValidation type="decimal" allowBlank="1" showInputMessage="1" showErrorMessage="1" errorTitle="Value Out-of-Range" error="Min Value: 0_x000a_Max Value: 3.99999976158142" sqref="C20">
      <formula1>C79</formula1>
      <formula2>C80</formula2>
    </dataValidation>
    <dataValidation type="list" allowBlank="1" showErrorMessage="1" sqref="H14">
      <formula1>$F$56:$F$59</formula1>
    </dataValidation>
    <dataValidation type="list" allowBlank="1" showInputMessage="1" showErrorMessage="1" sqref="D19">
      <formula1>$F$56:$F$59</formula1>
    </dataValidation>
    <dataValidation type="list" allowBlank="1" showInputMessage="1" showErrorMessage="1" sqref="C8">
      <formula1>$J$48:$J$49</formula1>
    </dataValidation>
    <dataValidation type="decimal" allowBlank="1" showInputMessage="1" showErrorMessage="1" sqref="C19">
      <formula1>C73</formula1>
      <formula2>C74</formula2>
    </dataValidation>
  </dataValidations>
  <hyperlinks>
    <hyperlink ref="N5" location="'Table of Contents '!A1" display="Table of Contents"/>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64</vt:i4>
      </vt:variant>
    </vt:vector>
  </HeadingPairs>
  <TitlesOfParts>
    <vt:vector size="76" baseType="lpstr">
      <vt:lpstr>Table of Contents </vt:lpstr>
      <vt:lpstr>Register Map</vt:lpstr>
      <vt:lpstr>(RegMap)</vt:lpstr>
      <vt:lpstr>(CM Range)</vt:lpstr>
      <vt:lpstr>Digital Filter</vt:lpstr>
      <vt:lpstr>Common-Mode Range</vt:lpstr>
      <vt:lpstr>Code Conversions</vt:lpstr>
      <vt:lpstr>CRC</vt:lpstr>
      <vt:lpstr>Calibration</vt:lpstr>
      <vt:lpstr>Noise Table</vt:lpstr>
      <vt:lpstr>About</vt:lpstr>
      <vt:lpstr>Help</vt:lpstr>
      <vt:lpstr>'(CM Range)'!Analog_Gain</vt:lpstr>
      <vt:lpstr>'(CM Range)'!AVDD</vt:lpstr>
      <vt:lpstr>'(CM Range)'!AVSS</vt:lpstr>
      <vt:lpstr>Calibration!Code</vt:lpstr>
      <vt:lpstr>'Code Conversions'!Code</vt:lpstr>
      <vt:lpstr>'Digital Filter'!Dec_Prior_to_Chop</vt:lpstr>
      <vt:lpstr>'Code Conversions'!Decimal_Value</vt:lpstr>
      <vt:lpstr>'(CM Range)'!Digital_Gain</vt:lpstr>
      <vt:lpstr>'Digital Filter'!f_CLK_MHz</vt:lpstr>
      <vt:lpstr>'Digital Filter'!fCLK_NOM_MHz</vt:lpstr>
      <vt:lpstr>'Digital Filter'!FILTER</vt:lpstr>
      <vt:lpstr>'Digital Filter'!FIR1_Decimation</vt:lpstr>
      <vt:lpstr>'Digital Filter'!FIR2_Decimation</vt:lpstr>
      <vt:lpstr>'Digital Filter'!First_Stage_Order</vt:lpstr>
      <vt:lpstr>FSC_Decimal</vt:lpstr>
      <vt:lpstr>FSCAL</vt:lpstr>
      <vt:lpstr>'(CM Range)'!FSR_MULT</vt:lpstr>
      <vt:lpstr>FSR_Multiplier</vt:lpstr>
      <vt:lpstr>Calibration!In_Range?</vt:lpstr>
      <vt:lpstr>'Code Conversions'!In_Range?</vt:lpstr>
      <vt:lpstr>'Code Conversions'!Input_Range</vt:lpstr>
      <vt:lpstr>Calibration!Input_Type</vt:lpstr>
      <vt:lpstr>'Code Conversions'!Input_Type</vt:lpstr>
      <vt:lpstr>Calibration!Is_Negative?</vt:lpstr>
      <vt:lpstr>Calibration!Is_Number?</vt:lpstr>
      <vt:lpstr>'Code Conversions'!Is_Number?</vt:lpstr>
      <vt:lpstr>Calibration!LSb_Size_nV</vt:lpstr>
      <vt:lpstr>'Code Conversions'!LSB_Size_V</vt:lpstr>
      <vt:lpstr>Calibration!Max_Code_Decimal</vt:lpstr>
      <vt:lpstr>'Code Conversions'!Max_Code_Decimal</vt:lpstr>
      <vt:lpstr>'Code Conversions'!Max_Code_Hex</vt:lpstr>
      <vt:lpstr>Calibration!Min_Code_Decimal</vt:lpstr>
      <vt:lpstr>'Code Conversions'!Min_Code_Decimal</vt:lpstr>
      <vt:lpstr>'Code Conversions'!Min_Code_Hex</vt:lpstr>
      <vt:lpstr>'Digital Filter'!MOD_CLK_DIV</vt:lpstr>
      <vt:lpstr>Calibration!Num_Bits</vt:lpstr>
      <vt:lpstr>'Code Conversions'!Num_Bits</vt:lpstr>
      <vt:lpstr>Calibration!Num_of_Hex_Digits</vt:lpstr>
      <vt:lpstr>Calibration!Number_of_hex_digits</vt:lpstr>
      <vt:lpstr>'Code Conversions'!Number_of_hex_digits</vt:lpstr>
      <vt:lpstr>Calibration!OFC_Decimal</vt:lpstr>
      <vt:lpstr>OFCAL</vt:lpstr>
      <vt:lpstr>Offset_Voltage_V</vt:lpstr>
      <vt:lpstr>'(CM Range)'!PGA_Gain</vt:lpstr>
      <vt:lpstr>Calibration!PGA_Gain</vt:lpstr>
      <vt:lpstr>Calibration!Reference_Voltage_V</vt:lpstr>
      <vt:lpstr>RREG_COMMAND</vt:lpstr>
      <vt:lpstr>'Digital Filter'!SINC1A_Decimation</vt:lpstr>
      <vt:lpstr>'Digital Filter'!SINC1B_Decimation</vt:lpstr>
      <vt:lpstr>'Digital Filter'!SINC3_Decimation</vt:lpstr>
      <vt:lpstr>'(CM Range)'!Swing_to_Rail</vt:lpstr>
      <vt:lpstr>'Digital Filter'!t_MOD_ms</vt:lpstr>
      <vt:lpstr>'Code Conversions'!Valid?</vt:lpstr>
      <vt:lpstr>'(CM Range)'!VCM</vt:lpstr>
      <vt:lpstr>'(CM Range)'!VIN_DIFF</vt:lpstr>
      <vt:lpstr>'(CM Range)'!VINN</vt:lpstr>
      <vt:lpstr>'(CM Range)'!VINP</vt:lpstr>
      <vt:lpstr>'Code Conversions'!Voltage_Out_of_Range?</vt:lpstr>
      <vt:lpstr>'(CM Range)'!VOUTN</vt:lpstr>
      <vt:lpstr>'(CM Range)'!VOUTP</vt:lpstr>
      <vt:lpstr>'(CM Range)'!VREF</vt:lpstr>
      <vt:lpstr>'(CM Range)'!VREFN</vt:lpstr>
      <vt:lpstr>'(CM Range)'!VREFP</vt:lpstr>
      <vt:lpstr>WREG_COMMAND</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ADS1x4S0x Design Calculator</dc:title>
  <dc:creator>Balraj, Rajkumar;c-hall@ti.com</dc:creator>
  <cp:lastModifiedBy>Hall, Christopher</cp:lastModifiedBy>
  <dcterms:created xsi:type="dcterms:W3CDTF">2015-01-07T22:11:08Z</dcterms:created>
  <dcterms:modified xsi:type="dcterms:W3CDTF">2019-07-31T20:58:05Z</dcterms:modified>
</cp:coreProperties>
</file>